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tables/table3.xml" ContentType="application/vnd.openxmlformats-officedocument.spreadsheetml.table+xml"/>
  <Override PartName="/xl/comments1.xml" ContentType="application/vnd.openxmlformats-officedocument.spreadsheetml.comments+xml"/>
  <Override PartName="/xl/tables/table4.xml" ContentType="application/vnd.openxmlformats-officedocument.spreadsheetml.table+xml"/>
  <Override PartName="/xl/drawings/drawing7.xml" ContentType="application/vnd.openxmlformats-officedocument.drawing+xml"/>
  <Override PartName="/xl/tables/table5.xml" ContentType="application/vnd.openxmlformats-officedocument.spreadsheetml.table+xml"/>
  <Override PartName="/xl/drawings/drawing8.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628" codeName="{DD97A8EA-9A9A-E61F-A557-7D5A7D7259CE}"/>
  <workbookPr showInkAnnotation="0" backupFile="1" updateLinks="never" codeName="ThisWorkbook"/>
  <mc:AlternateContent xmlns:mc="http://schemas.openxmlformats.org/markup-compatibility/2006">
    <mc:Choice Requires="x15">
      <x15ac:absPath xmlns:x15ac="http://schemas.microsoft.com/office/spreadsheetml/2010/11/ac" url="C:\Users\AVANG\Desktop\"/>
    </mc:Choice>
  </mc:AlternateContent>
  <xr:revisionPtr revIDLastSave="0" documentId="13_ncr:1_{BBEE8BCC-EE68-4228-A798-847BB3D446EB}" xr6:coauthVersionLast="47" xr6:coauthVersionMax="47" xr10:uidLastSave="{00000000-0000-0000-0000-000000000000}"/>
  <bookViews>
    <workbookView xWindow="-108" yWindow="-108" windowWidth="23256" windowHeight="12456" tabRatio="905" firstSheet="1" activeTab="3" xr2:uid="{00000000-000D-0000-FFFF-FFFF00000000}"/>
  </bookViews>
  <sheets>
    <sheet name="سایبان آرامش" sheetId="125" state="hidden" r:id="rId1"/>
    <sheet name="هتل گیلان" sheetId="130" r:id="rId2"/>
    <sheet name="t,sahih (مبلغ)" sheetId="135" r:id="rId3"/>
    <sheet name="t,sahih(ساعت)" sheetId="123" r:id="rId4"/>
    <sheet name="bank" sheetId="122" state="hidden" r:id="rId5"/>
    <sheet name="DATA" sheetId="5" state="hidden" r:id="rId6"/>
    <sheet name="KARFARMA" sheetId="6" r:id="rId7"/>
    <sheet name="GH-1pg" sheetId="99" r:id="rId8"/>
    <sheet name="Smart-GH" sheetId="14" r:id="rId9"/>
    <sheet name="FULL-DETAILS" sheetId="7" r:id="rId10"/>
    <sheet name="لیست تاهل" sheetId="133" state="hidden" r:id="rId11"/>
    <sheet name="نواقص قلب نور" sheetId="132" state="hidden" r:id="rId12"/>
    <sheet name="SMART-TS-Bime" sheetId="105" state="hidden" r:id="rId13"/>
    <sheet name="Home" sheetId="21" state="hidden" r:id="rId14"/>
  </sheets>
  <functionGroups builtInGroupCount="19">
    <functionGroup name="KTEUDF"/>
    <functionGroup name=""/>
  </functionGroups>
  <externalReferences>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s>
  <definedNames>
    <definedName name="ac" localSheetId="2">'t,sahih (مبلغ)'!$L$21</definedName>
    <definedName name="ac">'t,sahih(ساعت)'!$L$21</definedName>
    <definedName name="aghebati">#REF!</definedName>
    <definedName name="_xlnm.Print_Area" localSheetId="7">'GH-1pg'!$A$10:$N$36</definedName>
    <definedName name="_xlnm.Print_Area" localSheetId="6">KARFARMA!$E$1:$G$48</definedName>
    <definedName name="_xlnm.Print_Area" localSheetId="8">'Smart-GH'!$A$11:$O$90</definedName>
    <definedName name="_xlnm.Print_Area" localSheetId="12">'SMART-TS-Bime'!$A$4:$U$42</definedName>
    <definedName name="_xlnm.Print_Area" localSheetId="2">'t,sahih (مبلغ)'!$A$3:$U$47</definedName>
    <definedName name="_xlnm.Print_Area" localSheetId="3">'t,sahih(ساعت)'!$A$3:$U$47</definedName>
    <definedName name="_xlnm.Print_Area" localSheetId="0">'سایبان آرامش'!$A$3:$U$46</definedName>
    <definedName name="_xlnm.Print_Area" localSheetId="1">'هتل گیلان'!$A$11:$O$90</definedName>
    <definedName name="_xlnm.Print_Area">#REF!</definedName>
    <definedName name="ShtList">#REF!</definedName>
    <definedName name="T90t">#REF!</definedName>
    <definedName name="TablaFa_1400">#REF!</definedName>
    <definedName name="Table_Paye_1400" localSheetId="7">#REF!</definedName>
    <definedName name="Table_Paye_1400" localSheetId="12">#REF!</definedName>
    <definedName name="Table_Paye_1400" localSheetId="2">#REF!</definedName>
    <definedName name="Table_Paye_1400" localSheetId="3">#REF!</definedName>
    <definedName name="Table_Paye_1400" localSheetId="0">#REF!</definedName>
    <definedName name="Table_Paye_1400">#REF!</definedName>
    <definedName name="Tableـ139901">[1]!Table3[#Data]</definedName>
    <definedName name="Table5" localSheetId="7">Table54[]</definedName>
    <definedName name="Table5" localSheetId="12">Table54[]</definedName>
    <definedName name="Table5" localSheetId="2">Table54[]</definedName>
    <definedName name="Table5" localSheetId="3">Table54[]</definedName>
    <definedName name="Table5" localSheetId="0">Table54[]</definedName>
    <definedName name="Table5" localSheetId="1">Table54[]</definedName>
    <definedName name="Table5">Table54[]</definedName>
    <definedName name="TPaye_1402" localSheetId="12">#REF!</definedName>
    <definedName name="TPaye_1402" localSheetId="2">#REF!</definedName>
    <definedName name="TPaye_1402" localSheetId="3">#REF!</definedName>
    <definedName name="TPaye_1402" localSheetId="0">#REF!</definedName>
    <definedName name="TPaye_1402">#REF!</definedName>
    <definedName name="year9801">#REF!</definedName>
    <definedName name="احمد_صادقی">#REF!</definedName>
    <definedName name="آذین‌سازگاری">'FULL-DETAILS'!#REF!</definedName>
    <definedName name="آرمین‌بخشی">'FULL-DETAILS'!$A$167:$A$167</definedName>
    <definedName name="اریا" localSheetId="2">#REF!</definedName>
    <definedName name="اریا" localSheetId="3">#REF!</definedName>
    <definedName name="اریا" localSheetId="0">#REF!</definedName>
    <definedName name="اریا">#REF!</definedName>
    <definedName name="آزمایشگاه‌کادوسه.دکترحمیدرضاعزتی">'FULL-DETAILS'!#REF!</definedName>
    <definedName name="آزمایشگاه‌کادوسه_دکترحمیدرضاعزتی">'FULL-DETAILS'!#REF!</definedName>
    <definedName name="الیاس‌احمدی">'FULL-DETAILS'!$A$855:$A$863</definedName>
    <definedName name="آموزشگاه󠅎‌علمی‌آزاددخترانه‌اندیشه‌های‌شریف.اعظم‌صالحی">'FULL-DETAILS'!#REF!</definedName>
    <definedName name="آموزشگاه‌فنی‌رادیس_سروش‌معینی">'FULL-DETAILS'!#REF!</definedName>
    <definedName name="آموزشی‌اندیشه‌های‌شریف‌ویرا.اعظم‌صالحی">'FULL-DETAILS'!#REF!</definedName>
    <definedName name="امیران‌رایانه.امیرعلی‌شفیعی‌دولت‌آبادی">'FULL-DETAILS'!#REF!</definedName>
    <definedName name="انجمن‌صنفی‌کارفرمایی‌شرکتهای‌خدماتی‌پشتیبانی‌وفنی‌ومهندسی‌استان‌گیلان‌‌">'FULL-DETAILS'!#REF!</definedName>
    <definedName name="ب" localSheetId="2">Table54[]</definedName>
    <definedName name="ب" localSheetId="1">Table54[]</definedName>
    <definedName name="ب">Table54[]</definedName>
    <definedName name="بازرگانی‌افضلی.سیدجلال‌افضلی">'FULL-DETAILS'!$A$994:$A$996</definedName>
    <definedName name="بستنی‌اکبرمشتی.اکبرصالحی‌مرزدشتی">'FULL-DETAILS'!#REF!</definedName>
    <definedName name="بستنی‌اکبرمشتی_اکبرصالحی‌مرزدشتی">'FULL-DETAILS'!#REF!</definedName>
    <definedName name="بهادراحمدیان‌رشت‌آبادی">'FULL-DETAILS'!#REF!</definedName>
    <definedName name="بوتیک‌جهانی‌استایل‌محمدرضا‌جهانی‌کرارودی">'FULL-DETAILS'!$A$961:$A$971</definedName>
    <definedName name="بیمه‌رازی‌نمایندگی‌محبی‌کد221181">'FULL-DETAILS'!#REF!</definedName>
    <definedName name="پارکینگ‌امام‌حامدزیده‌سرایی">'FULL-DETAILS'!#REF!</definedName>
    <definedName name="پاندورا‌گلسا‌ر‌علیرضا‌جهانی">'FULL-DETAILS'!$A$951:$A$952</definedName>
    <definedName name="پاندورا‌گلسار‌محمدرضا‌جهانی">'FULL-DETAILS'!#REF!</definedName>
    <definedName name="پاندورا‌لاهیجان.‌علیرضا‌جهانی">'FULL-DETAILS'!$A$951:$A$953</definedName>
    <definedName name="پاندورا‌لاهیجان‌علیرضا‌جهانی">'FULL-DETAILS'!$A$951:$A$953</definedName>
    <definedName name="پروین‌وفایی‌کرارودی">'FULL-DETAILS'!#REF!</definedName>
    <definedName name="پوشاک‌آویژه‌مهین‌نیک‌پور">'FULL-DETAILS'!$A$1151:$A$1164</definedName>
    <definedName name="جعفرتفرجی‌فر">'FULL-DETAILS'!#REF!</definedName>
    <definedName name="جمعیت‌.همیاران.استان.سبز_زهرا.قلی.زاده">'FULL-DETAILS'!$A$168:$A$168</definedName>
    <definedName name="جمعیت‌همیاران‌استان‌سبززهراقلی‌زاده">'FULL-DETAILS'!$A$392:$A$393</definedName>
    <definedName name="جهانی‌استایل‌مائده‌جهانی">'FULL-DETAILS'!$A$954:$A$960</definedName>
    <definedName name="چاپ‌عرشیا‌.مهدی‌امینی‌کوهی">'FULL-DETAILS'!#REF!</definedName>
    <definedName name="حامدزیده‌سرائی">'FULL-DETAILS'!#REF!</definedName>
    <definedName name="حسین‌تفرجی‌فر">'FULL-DETAILS'!#REF!</definedName>
    <definedName name="حسین‌قربانی‌لچه‌گورابی">'FULL-DETAILS'!#REF!</definedName>
    <definedName name="خوابگاه‌دانشجویی‌دختران‌نرگس2.علیرضاجوادی‌سیاهکلرودی">'FULL-DETAILS'!#REF!</definedName>
    <definedName name="خوابگاه‌نرگس.علیرضاجوادی‌سیاهکلرودی‌وسیف‌اله‌تقی‌دوست">'FULL-DETAILS'!#REF!</definedName>
    <definedName name="داروخانه‌دکتربخشی‌زاده">'FULL-DETAILS'!$A$1174:$A$1176</definedName>
    <definedName name="داروخانه‌دکتر‌سجودی">'FULL-DETAILS'!#REF!</definedName>
    <definedName name="داروخانه‌دکترصدیقه‌قنبری">'FULL-DETAILS'!$A$880:$A$881</definedName>
    <definedName name="داروخانه‌دکترفخار">'FULL-DETAILS'!$A$394:$A$418</definedName>
    <definedName name="داروخانه‌دکترکوشا">'FULL-DETAILS'!#REF!</definedName>
    <definedName name="داروخانه‌‌دکترملایی">'FULL-DETAILS'!#REF!</definedName>
    <definedName name="داروخانه‌دکترنمکی">'FULL-DETAILS'!$A$837:$A$844</definedName>
    <definedName name="داروخانه‌شبانه‌روزی‌رازی">'FULL-DETAILS'!$A$429:$A$430</definedName>
    <definedName name="درمانگاه‌سلامت.فرامرزرمضانی‌دلشاد">'FULL-DETAILS'!#REF!</definedName>
    <definedName name="دفترپیشخوان‌دولت.بهنام‌زاهدی‌">'FULL-DETAILS'!#REF!</definedName>
    <definedName name="دفترمرکزی‌محمدرضا‌جهانی">'FULL-DETAILS'!$A$949:$A$950</definedName>
    <definedName name="دفتر‌نمایندگی‌بیمه‌آسیا‌‌آمنه‌صدیقی">'FULL-DETAILS'!#REF!</definedName>
    <definedName name="دکترابوافضل‌پورکریم">'FULL-DETAILS'!$A$369:$A$369</definedName>
    <definedName name="دکترآرش‌درانیان">'FULL-DETAILS'!$A$374:$A$390</definedName>
    <definedName name="دکتر‌‌‌امیررضا‌‌‌‌‌محمدی">'FULL-DETAILS'!$A$2:$A$4</definedName>
    <definedName name="دکتر‌امیرضیاءالدین‌علیمرادی">'FULL-DETAILS'!$A$5:$A$5</definedName>
    <definedName name="دکتربهاره‌حبیبی">'FULL-DETAILS'!$A$1178</definedName>
    <definedName name="دکترزهرااخوان‌زنجانی">'FULL-DETAILS'!$A$1189:$A$1192</definedName>
    <definedName name="دکترسمیرا‌قنبرزاده">'FULL-DETAILS'!$A$24:$A$25</definedName>
    <definedName name="دکترسیدمحمدمیرباقری">'FULL-DETAILS'!$A$1774:$A$1783</definedName>
    <definedName name="دکترشراره‌حبیبی">'FULL-DETAILS'!#REF!</definedName>
    <definedName name="دکتر‌شهروزحبیبی">'FULL-DETAILS'!#REF!</definedName>
    <definedName name="دکترمحمدرضاخوش‌آبی">'FULL-DETAILS'!$A$342:$A$371</definedName>
    <definedName name="دکترمحمدرضاعلیزاده‌کرباسدهی">'FULL-DETAILS'!$A$1535:$A$1535</definedName>
    <definedName name="دکترمحمدسعیدسعیدپورماسوله">'FULL-DETAILS'!#REF!</definedName>
    <definedName name="دکترنرجس‌فلاح‌قاسمی">'FULL-DETAILS'!$A$1179:$A$1184</definedName>
    <definedName name="دکترهیوارحمان‌شیرازی">'FULL-DETAILS'!$A$364:$A$371</definedName>
    <definedName name="رادیه‌خزر_غلامرضا‌تقوی‌فر">'FULL-DETAILS'!$A$133:$A$148</definedName>
    <definedName name="رادیولوژی‌دکتررضااکبری">'FULL-DETAILS'!$A$867:$A$879</definedName>
    <definedName name="رستوران‌ابجی‌گولی.اشکان‌جبارپورپاچه‌کناری">'FULL-DETAILS'!#REF!</definedName>
    <definedName name="رستوران‌آرش‌خصوصی‌نیاکی">'FULL-DETAILS'!$A$1630:$A$1749</definedName>
    <definedName name="رستوران‌بارسا.تایمازخوشدل">'FULL-DETAILS'!$A$72:$A$107</definedName>
    <definedName name="رستوران‌خانه‌کنتاکی">'FULL-DETAILS'!$A$419:$A$554</definedName>
    <definedName name="رستوران‌گرند.تایمازخوشدل">'FULL-DETAILS'!$A$158:$A$199</definedName>
    <definedName name="رضاسعیدی">'FULL-DETAILS'!$A$902:$A$903</definedName>
    <definedName name="سالن‌زیبایی‌آوادیس‌آذرعدلی">'FULL-DETAILS'!#REF!</definedName>
    <definedName name="سالن‌زیبایی‌آیینه‌ویداعامری">'FULL-DETAILS'!$A$6:$A$10</definedName>
    <definedName name="سالن‌زیبایی‌بانو‌آلمانی‌فاطمه‌آلمانی">'FULL-DETAILS'!$A$164:$A$164</definedName>
    <definedName name="سالن‌زیبایی‌بزک‌پروانه‌امیر‌فریار">'FULL-DETAILS'!#REF!</definedName>
    <definedName name="سالن‌زیبایی‌پریاحمیدی‌پور">'FULL-DETAILS'!$A$818:$A$827</definedName>
    <definedName name="سالن‌زیبایی‌حریر.نسیم‌زهدقدسی">'FULL-DETAILS'!$A$833:$A$836</definedName>
    <definedName name="سالن‌زیبایی‌حریرنسیم‌زهد‌قدسی">'FULL-DETAILS'!$A$833:$A$836</definedName>
    <definedName name="سالن‌زیبایی‌شیفون‌آیدا‌مقدم">'FULL-DETAILS'!#REF!</definedName>
    <definedName name="سایبان‌آرامش‌گیل.کتایون‌تیمائی">'FULL-DETAILS'!$A$298:$A$332</definedName>
    <definedName name="سایبان‌آرامش‌گیل.کتایون‌تیمائی..">'FULL-DETAILS'!$A$403:$A$409</definedName>
    <definedName name="سردخانه‌دومنظوره‌ساحل‌سبزهوسم">'FULL-DETAILS'!#REF!</definedName>
    <definedName name="سرویس‌پوینت‌گلزاران.سوسن‌باقری‌ثابت">'FULL-DETAILS'!$A$1450:$A$1455</definedName>
    <definedName name="سلام‌بابا_رضاسعیدی">'FULL-DETAILS'!#REF!</definedName>
    <definedName name="سیدمحسن‌مومن‌زاده">'FULL-DETAILS'!#REF!</definedName>
    <definedName name="سیده‌فرشته‌محبتی‌صف‌سری‌">'FULL-DETAILS'!#REF!</definedName>
    <definedName name="شرکت‌آرامش‌آفرینان‌رادمهررازی">'FULL-DETAILS'!$A$845:$A$851</definedName>
    <definedName name="شرکت‌ارزیابی‌ایرانیان‌پوشش.افروزابراهیم‌زاده">'FULL-DETAILS'!#REF!</definedName>
    <definedName name="شرکت‌آرمان‌تجارت">'FULL-DETAILS'!#REF!</definedName>
    <definedName name="شرکت‌امیران‌تجارت‌احمدمحمدی">'FULL-DETAILS'!#REF!</definedName>
    <definedName name="شرکت‌بانیان‌سروسازه‌هوشمند">'FULL-DETAILS'!#REF!</definedName>
    <definedName name="شرکت‌بهین‌قطعات‌یوبان">'FULL-DETAILS'!$A$60:$A$62</definedName>
    <definedName name="شرکت‌پزشکی‌درمانی‌کادوس‌حکیم_کلینیک‌فارابی">'FULL-DETAILS'!$A$1006:$A$1143</definedName>
    <definedName name="شرکت‌رویای‌سبزلاهیجان">'FULL-DETAILS'!$A$718:$A$795</definedName>
    <definedName name="شرکت‌صباح‌دریای‌شمال.رحیم‌حسن‌زاده‌بزایه">'FULL-DETAILS'!#REF!</definedName>
    <definedName name="شرکت‌گیتی‌گسترفراسو.ساره‌مدبرنیا">'FULL-DETAILS'!#REF!</definedName>
    <definedName name="شرکت‌للندیزماسوله">'FULL-DETAILS'!#REF!</definedName>
    <definedName name="شرکت‌‌‌‌مهرآوید‌‌‌پردیس">'FULL-DETAILS'!#REF!</definedName>
    <definedName name="شرکت‌‌‌‌مهرآوید‌‌‌پردیس..">'FULL-DETAILS'!$A$428:$A$428</definedName>
    <definedName name="شرکت‌نیک‌فردخزر.محمدفردمشراقی">'FULL-DETAILS'!#REF!</definedName>
    <definedName name="شهرگل‌رشت.حمید‌‌بابایی‌رئوف">'FULL-DETAILS'!$A$660:$A$683</definedName>
    <definedName name="علی‌پورمجیب">'FULL-DETAILS'!#REF!</definedName>
    <definedName name="غلامرضا.تقوی.فر">'FULL-DETAILS'!$A$90:$A$148</definedName>
    <definedName name="فاطمه‌عالم‌زاده">'FULL-DETAILS'!#REF!</definedName>
    <definedName name="فروشگاه‌آرشاک‌حمیدرضا‌جهانی‌کرارودی">'FULL-DETAILS'!$A$961:$A$963</definedName>
    <definedName name="فروشگاه‌پیرکاردین‌کیوان‌فروزنده">'FULL-DETAILS'!#REF!</definedName>
    <definedName name="فروشگاه‌پیسروفروزنده‌ونعیمی">'FULL-DETAILS'!#REF!</definedName>
    <definedName name="فروشگاه‌سیب.محمودرمضانی">'FULL-DETAILS'!$A$867:$A$872</definedName>
    <definedName name="فروشگاه‌کاروا">'FULL-DETAILS'!$A$11:$A$11</definedName>
    <definedName name="فروشگاه‌لیرو‌پیمان‌ادیب">'FULL-DETAILS'!$A$1000:$A$1005</definedName>
    <definedName name="فروشگاه‌مبل‌ایفل‌احمدفدایی">'FULL-DETAILS'!#REF!</definedName>
    <definedName name="فروشگاه‌مبل‌ایفل‌احمدفدایی..">'FULL-DETAILS'!#REF!</definedName>
    <definedName name="فروشگاه‌مبل‌ایفل‌مهسا_فدایی">'FULL-DETAILS'!#REF!</definedName>
    <definedName name="فروشگاه‌ورزشی‌ایران‌زمین‌ساسان‌نیک‌پور‌طالمی">'FULL-DETAILS'!#REF!</definedName>
    <definedName name="قهوه‌فروشی‌فرندز.زهراحیدری">'FULL-DETAILS'!$A$1237:$A$1237</definedName>
    <definedName name="کافه‌رستوران‌گرانو.مه‌کامه‌خصوصی‌نیاکی">'FULL-DETAILS'!$A$1285:$A$1534</definedName>
    <definedName name="کانون‌تبلیغات‌پنگوئن.سیدمجتبی‌موسوی‌چوبه">'FULL-DETAILS'!#REF!</definedName>
    <definedName name="کانون‌فرهنگی‌قرآنی">'FULL-DETAILS'!#REF!</definedName>
    <definedName name="کانون‌فرهنگی‌قرآنی.سکینه‌عینی">'FULL-DETAILS'!#REF!</definedName>
    <definedName name="کاوش‌رایانه‌یحیی‌فلاح‌گل">'FULL-DETAILS'!$A$11:$A$17</definedName>
    <definedName name="کلینیک‌رادیولوژی‌وسونوگرافی‌.رقیه‌مولایی‌لنگرودی">'FULL-DETAILS'!$A$866:$A$866</definedName>
    <definedName name="کلینیک‌گیاهپزشکی‌پانیا.ساره‌مدبرنیا">'FULL-DETAILS'!#REF!</definedName>
    <definedName name="مجموعه‌علمی‌ورزشی‌انرژی‌پرو_مائده‌جهانی">'FULL-DETAILS'!$A$914:$A$930</definedName>
    <definedName name="محمدبدرکوهی">'FULL-DETAILS'!#REF!</definedName>
    <definedName name="محمدحسین‌حسنی‌شلمانی">'FULL-DETAILS'!#REF!</definedName>
    <definedName name="محمدرضاابصری‌حقیقی">'FULL-DETAILS'!$A$880:$A$891</definedName>
    <definedName name="محمدشادپور_مجتبی‌فکری‌فلاح">'FULL-DETAILS'!#REF!</definedName>
    <definedName name="محمدعلی‌سیفی‌نیاجوپشتی">'FULL-DETAILS'!$A$1195:$A$1198</definedName>
    <definedName name="مدارس‌غیردولتی‌پسرانه‌بهارستان‌دانش‌گیلان">'FULL-DETAILS'!#REF!</definedName>
    <definedName name="مدرسه‌اندیشه‌های‌شریف.اعظم‌صالحی">'FULL-DETAILS'!#REF!</definedName>
    <definedName name="مدرسه‌بهاردانش‌لادن‌کوچکی‌نژاد">'FULL-DETAILS'!$A$77:$A$79</definedName>
    <definedName name="مدرسه‌غیردولتی‌دخترانه‌اندیشهای‌شریف">'FULL-DETAILS'!#REF!</definedName>
    <definedName name="مدرسه‌غیردولتی‌دخترانه‌اندیشه‌های‌شریف">'FULL-DETAILS'!#REF!</definedName>
    <definedName name="مرتضی‌‌عمویی‌سراجاری">'FULL-DETAILS'!#REF!</definedName>
    <definedName name="مرغداری‌جمشیدجوادی">'FULL-DETAILS'!$A$1170:$A$1173</definedName>
    <definedName name="مرکزآموزشی‌اندیشه‌های‌شریف.اعظم‌صالحی">'FULL-DETAILS'!#REF!</definedName>
    <definedName name="مرکزخدمات‌بهزیستی‌تلاش.محمدرضاخوش‌آبی">'FULL-DETAILS'!$A$1185:$A$1187</definedName>
    <definedName name="مرکزخریدپوشاک.محمودرمضانی">'FULL-DETAILS'!$A$867:$A$872</definedName>
    <definedName name="مرکزمعاینه‌سنگین‌رشت‌آباد.بهادراحمدیان‌رشت‌آبادی">'FULL-DETAILS'!$A$1146:$A$1150</definedName>
    <definedName name="مریم‌قنبرنیا">'FULL-DETAILS'!$A$854</definedName>
    <definedName name="مطب‌پزشکی‌.ابولفضل‌گل‌محمدی">'FULL-DETAILS'!$A$1188</definedName>
    <definedName name="مطب‌پزشکی‌دکترفاطمه‌جمشیدی‌ودکتربابک‌خسروی">'FULL-DETAILS'!#REF!</definedName>
    <definedName name="مطب‌پزشکی‌دکترنیلوفرنوروزی">'FULL-DETAILS'!$A$946:$A$948</definedName>
    <definedName name="مطب‌دکترالهام‌جوادی">'FULL-DETAILS'!$A$151:$A$156</definedName>
    <definedName name="مطب‌دکتربنیادی.محمدبنیادی">'FULL-DETAILS'!#REF!</definedName>
    <definedName name="مطب‌دکترمحمدعلی‌امین">'FULL-DETAILS'!$A$1220:$A$1221</definedName>
    <definedName name="مطب‌دکترمحمدعلی‌امین..">'FULL-DETAILS'!$A$1223:$A$1236</definedName>
    <definedName name="مطب‌دکتریاسین‌عاقبتی">'FULL-DETAILS'!$A$27:$A$49</definedName>
    <definedName name="مطب‌‌دندانپزشکی‌دکترصمدنیا">'FULL-DETAILS'!#REF!</definedName>
    <definedName name="معززعلیزاده.پرورش‌ماهی‌معززعلیزاده">'FULL-DETAILS'!#REF!</definedName>
    <definedName name="معززعلیزاده.دامداری‌معززعلیزاده">'FULL-DETAILS'!$A$832:$A$832</definedName>
    <definedName name="معززعلیزاده.گلخانه‌معززعلیزاده">'FULL-DETAILS'!$A$831:$A$832</definedName>
    <definedName name="معززعلیزاده.مجموعه‌اقامتی‌دکترعلیزاده">'FULL-DETAILS'!#REF!</definedName>
    <definedName name="مهشیدمحبی‌زنگنه">'FULL-DETAILS'!#REF!</definedName>
    <definedName name="موسسه‌راه‌نیک.موسس‌مریم‌توکلی‌بامسئولیت‌فنی‌پریسامنصوری">'FULL-DETAILS'!$A$998:$A$999</definedName>
    <definedName name="مولتی‌برند‌محمدرضا‌جهانی">'FULL-DETAILS'!$A$975:$A$991</definedName>
    <definedName name="میثم‌فرحناک">'FULL-DETAILS'!#REF!</definedName>
    <definedName name="نان‌سنکگ‌اتوماتیک‌خوشه.صالح‌جباری">'FULL-DETAILS'!$A$811:$A$815</definedName>
    <definedName name="ندای‌افق‌دادگرکاسپین‌محمدندایی">'FULL-DETAILS'!$A$892:$A$900</definedName>
    <definedName name="نمایندگی‌تیپاکس.کد1302.محمدبدرکوهی">'FULL-DETAILS'!#REF!</definedName>
    <definedName name="هادی‌کاظمی">'FULL-DETAILS'!#REF!</definedName>
    <definedName name="هتل‌پامچال">'FULL-DETAILS'!$A$854:$A$860</definedName>
    <definedName name="هلال‌احمر">'FULL-DETAILS'!#REF!</definedName>
    <definedName name="وحیدمقدم‌دورودخانی">'FULL-DETAILS'!#REF!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38" i="123" l="1"/>
  <c r="X60" i="135"/>
  <c r="B45" i="135"/>
  <c r="AI43" i="135"/>
  <c r="AH43" i="135"/>
  <c r="AG43" i="135"/>
  <c r="AI32" i="135"/>
  <c r="AJ45" i="135" s="1"/>
  <c r="AH32" i="135"/>
  <c r="AG32" i="135"/>
  <c r="AF32" i="135"/>
  <c r="Q31" i="135"/>
  <c r="D31" i="135"/>
  <c r="B28" i="135"/>
  <c r="X26" i="135"/>
  <c r="L24" i="135"/>
  <c r="AN33" i="135" s="1"/>
  <c r="Y22" i="135"/>
  <c r="L22" i="135"/>
  <c r="Y20" i="135"/>
  <c r="C17" i="135"/>
  <c r="C16" i="135"/>
  <c r="C15" i="135"/>
  <c r="Z14" i="135"/>
  <c r="K12" i="135"/>
  <c r="B12" i="135"/>
  <c r="AC11" i="135"/>
  <c r="Z11" i="135"/>
  <c r="Y11" i="135"/>
  <c r="K11" i="135"/>
  <c r="Y23" i="135" s="1"/>
  <c r="N10" i="135"/>
  <c r="U37" i="135" s="1"/>
  <c r="D10" i="135"/>
  <c r="X37" i="135" s="1"/>
  <c r="Y37" i="135" s="1"/>
  <c r="AC9" i="135"/>
  <c r="B25" i="135" s="1"/>
  <c r="L25" i="135" s="1"/>
  <c r="E9" i="135"/>
  <c r="Y25" i="135" s="1"/>
  <c r="AC7" i="135"/>
  <c r="AC8" i="135" s="1"/>
  <c r="Y7" i="135"/>
  <c r="Y6" i="135"/>
  <c r="Y8" i="135" s="1"/>
  <c r="W6" i="135"/>
  <c r="Z6" i="135" s="1"/>
  <c r="AC5" i="135"/>
  <c r="C18" i="135" s="1"/>
  <c r="W5" i="135"/>
  <c r="Z5" i="135" s="1"/>
  <c r="AC4" i="135"/>
  <c r="L23" i="135" s="1"/>
  <c r="AN32" i="135" s="1"/>
  <c r="Z4" i="135"/>
  <c r="B4" i="135"/>
  <c r="AC3" i="135"/>
  <c r="W3" i="135"/>
  <c r="Z2" i="135"/>
  <c r="L14" i="135" s="1"/>
  <c r="W31" i="135" s="1"/>
  <c r="V2" i="135"/>
  <c r="V2" i="123"/>
  <c r="C21" i="14"/>
  <c r="T2447" i="7"/>
  <c r="T2448" i="7"/>
  <c r="T2449" i="7"/>
  <c r="T2450" i="7"/>
  <c r="T2451" i="7"/>
  <c r="T2452" i="7"/>
  <c r="T2453" i="7"/>
  <c r="AF3" i="135" l="1"/>
  <c r="L18" i="135"/>
  <c r="AH17" i="135" s="1"/>
  <c r="AI25" i="135" s="1"/>
  <c r="AN28" i="135"/>
  <c r="L16" i="135"/>
  <c r="X25" i="135"/>
  <c r="AN39" i="135"/>
  <c r="L17" i="135"/>
  <c r="W7" i="135"/>
  <c r="U36" i="135"/>
  <c r="X36" i="135" s="1"/>
  <c r="Z15" i="135"/>
  <c r="Z25" i="135"/>
  <c r="V6" i="135" s="1"/>
  <c r="P19" i="135" s="1"/>
  <c r="Y5" i="135"/>
  <c r="Z7" i="135"/>
  <c r="B20" i="135"/>
  <c r="L21" i="135"/>
  <c r="AN31" i="135" s="1"/>
  <c r="Y21" i="135"/>
  <c r="X23" i="135"/>
  <c r="AC6" i="135"/>
  <c r="T2498" i="7"/>
  <c r="W19" i="135"/>
  <c r="W16" i="135"/>
  <c r="Y19" i="135" l="1"/>
  <c r="W17" i="135"/>
  <c r="Y17" i="135"/>
  <c r="AG17" i="135"/>
  <c r="AG25" i="135" s="1"/>
  <c r="AN27" i="135"/>
  <c r="AN29" i="135"/>
  <c r="L20" i="135"/>
  <c r="AN26" i="135"/>
  <c r="AG15" i="135"/>
  <c r="AF25" i="135" s="1"/>
  <c r="Q31" i="123"/>
  <c r="D31" i="123"/>
  <c r="AG19" i="135" l="1"/>
  <c r="AH25" i="135" s="1"/>
  <c r="AJ25" i="135" s="1"/>
  <c r="L29" i="135"/>
  <c r="T939" i="7"/>
  <c r="T938" i="7"/>
  <c r="T2576" i="7" l="1"/>
  <c r="T2577" i="7"/>
  <c r="T2578" i="7"/>
  <c r="T2579" i="7"/>
  <c r="T2575" i="7"/>
  <c r="T2528" i="7"/>
  <c r="T2529" i="7"/>
  <c r="T2530" i="7"/>
  <c r="T2531" i="7"/>
  <c r="T2532" i="7"/>
  <c r="T2533" i="7"/>
  <c r="T2534" i="7"/>
  <c r="T2535" i="7"/>
  <c r="T2536" i="7"/>
  <c r="T2537" i="7"/>
  <c r="T2538" i="7"/>
  <c r="T2539" i="7"/>
  <c r="T2540" i="7"/>
  <c r="T2541" i="7"/>
  <c r="T2542" i="7"/>
  <c r="T2543" i="7"/>
  <c r="T2544" i="7"/>
  <c r="T2545" i="7"/>
  <c r="T2546" i="7"/>
  <c r="T2547" i="7"/>
  <c r="T2548" i="7"/>
  <c r="T2549" i="7"/>
  <c r="T2550" i="7"/>
  <c r="T2551" i="7"/>
  <c r="T2552" i="7"/>
  <c r="T2553" i="7"/>
  <c r="T2554" i="7"/>
  <c r="T2555" i="7"/>
  <c r="T2556" i="7"/>
  <c r="T2557" i="7"/>
  <c r="T2558" i="7"/>
  <c r="T2559" i="7"/>
  <c r="T2560" i="7"/>
  <c r="T2561" i="7"/>
  <c r="T2562" i="7"/>
  <c r="T2563" i="7"/>
  <c r="T2564" i="7"/>
  <c r="T2565" i="7"/>
  <c r="T2566" i="7"/>
  <c r="T2567" i="7"/>
  <c r="T2568" i="7"/>
  <c r="T2569" i="7"/>
  <c r="T2570" i="7"/>
  <c r="T2571" i="7"/>
  <c r="T2572" i="7"/>
  <c r="T2573" i="7"/>
  <c r="T2574" i="7"/>
  <c r="T291" i="7"/>
  <c r="T290" i="7"/>
  <c r="T289" i="7"/>
  <c r="T288" i="7"/>
  <c r="T287" i="7"/>
  <c r="T286" i="7"/>
  <c r="T285" i="7"/>
  <c r="T283" i="7"/>
  <c r="T282" i="7"/>
  <c r="T281" i="7"/>
  <c r="T280" i="7"/>
  <c r="T278" i="7"/>
  <c r="T277" i="7"/>
  <c r="T276" i="7"/>
  <c r="T275" i="7"/>
  <c r="T274" i="7"/>
  <c r="T273" i="7"/>
  <c r="T272" i="7"/>
  <c r="T271" i="7"/>
  <c r="T270" i="7"/>
  <c r="T269" i="7"/>
  <c r="T268" i="7"/>
  <c r="T267" i="7"/>
  <c r="T1529" i="7" l="1"/>
  <c r="T1528" i="7"/>
  <c r="T1527" i="7"/>
  <c r="T1526" i="7"/>
  <c r="T1525" i="7"/>
  <c r="T1524" i="7"/>
  <c r="T1967" i="7" l="1"/>
  <c r="T1966" i="7"/>
  <c r="T1965" i="7"/>
  <c r="T1964" i="7"/>
  <c r="T1963" i="7"/>
  <c r="T1962" i="7"/>
  <c r="T798" i="7" l="1"/>
  <c r="T797" i="7"/>
  <c r="T796" i="7"/>
  <c r="T2415" i="7" l="1"/>
  <c r="T2414" i="7"/>
  <c r="T1200" i="7" l="1"/>
  <c r="T1199" i="7"/>
  <c r="T1201" i="7" l="1"/>
  <c r="T1887" i="7" l="1"/>
  <c r="T2147" i="7" l="1"/>
  <c r="T2146" i="7"/>
  <c r="T2148" i="7"/>
  <c r="T653" i="7"/>
  <c r="T2417" i="7" l="1"/>
  <c r="T657" i="7"/>
  <c r="T656" i="7"/>
  <c r="T655" i="7"/>
  <c r="T660" i="7"/>
  <c r="T661" i="7"/>
  <c r="T2593" i="7" l="1"/>
  <c r="T2592" i="7"/>
  <c r="T2596" i="7"/>
  <c r="T2595" i="7"/>
  <c r="T2594" i="7"/>
  <c r="T1523" i="7" l="1"/>
  <c r="T1522" i="7"/>
  <c r="T1521" i="7"/>
  <c r="T2144" i="7" l="1"/>
  <c r="T2150" i="7"/>
  <c r="T1961" i="7" l="1"/>
  <c r="T1960" i="7"/>
  <c r="T1954" i="7"/>
  <c r="T1951" i="7"/>
  <c r="T2504" i="7" l="1"/>
  <c r="T2503" i="7"/>
  <c r="T876" i="7" l="1"/>
  <c r="T2376" i="7" l="1"/>
  <c r="T2377" i="7"/>
  <c r="T1868" i="7"/>
  <c r="T1867" i="7"/>
  <c r="T1866" i="7"/>
  <c r="T1865" i="7"/>
  <c r="T1864" i="7"/>
  <c r="T1863" i="7"/>
  <c r="T1862" i="7"/>
  <c r="T1861" i="7"/>
  <c r="T1860" i="7"/>
  <c r="T1859" i="7"/>
  <c r="T1858" i="7"/>
  <c r="T1856" i="7"/>
  <c r="T1855" i="7"/>
  <c r="G33" i="14"/>
  <c r="T647" i="7" l="1"/>
  <c r="T645" i="7"/>
  <c r="T643" i="7"/>
  <c r="T642" i="7"/>
  <c r="T641" i="7"/>
  <c r="T640" i="7"/>
  <c r="T639" i="7"/>
  <c r="T638" i="7"/>
  <c r="T637" i="7"/>
  <c r="T636" i="7"/>
  <c r="T635" i="7"/>
  <c r="T284" i="7" l="1"/>
  <c r="T1908" i="7"/>
  <c r="C17" i="99" l="1"/>
  <c r="T2527" i="7" l="1"/>
  <c r="T2525" i="7"/>
  <c r="T2523" i="7"/>
  <c r="T2517" i="7" l="1"/>
  <c r="T2516" i="7"/>
  <c r="T2514" i="7"/>
  <c r="T2513" i="7"/>
  <c r="T2512" i="7"/>
  <c r="T2511" i="7"/>
  <c r="T2520" i="7"/>
  <c r="T2519" i="7"/>
  <c r="T2518" i="7"/>
  <c r="T1215" i="7" l="1"/>
  <c r="T1214" i="7"/>
  <c r="T1213" i="7"/>
  <c r="T1212" i="7"/>
  <c r="T1217" i="7"/>
  <c r="T1216" i="7"/>
  <c r="T1211" i="7"/>
  <c r="T1210" i="7"/>
  <c r="T1209" i="7"/>
  <c r="T1208" i="7"/>
  <c r="T1207" i="7"/>
  <c r="T1206" i="7"/>
  <c r="T1205" i="7"/>
  <c r="T1204" i="7"/>
  <c r="T1203" i="7"/>
  <c r="T1218" i="7" l="1"/>
  <c r="T1202" i="7"/>
  <c r="T1258" i="7" l="1"/>
  <c r="T1257" i="7"/>
  <c r="T1256" i="7"/>
  <c r="T1255" i="7"/>
  <c r="T1254" i="7"/>
  <c r="T1253" i="7"/>
  <c r="T1252" i="7"/>
  <c r="T1251" i="7"/>
  <c r="T1250" i="7"/>
  <c r="T1249" i="7"/>
  <c r="T1248" i="7"/>
  <c r="T1247" i="7"/>
  <c r="T1246" i="7"/>
  <c r="T1245" i="7"/>
  <c r="T1244" i="7"/>
  <c r="T1243" i="7"/>
  <c r="T1242" i="7"/>
  <c r="T1241" i="7"/>
  <c r="T1240" i="7"/>
  <c r="T1239" i="7"/>
  <c r="T2507" i="7" l="1"/>
  <c r="T2506" i="7"/>
  <c r="T2505" i="7"/>
  <c r="T2510" i="7"/>
  <c r="T2509" i="7"/>
  <c r="T2508" i="7"/>
  <c r="T2270" i="7"/>
  <c r="T1886" i="7" l="1"/>
  <c r="T1885" i="7"/>
  <c r="T1884" i="7"/>
  <c r="T2490" i="7" l="1"/>
  <c r="T2491" i="7"/>
  <c r="T2492" i="7"/>
  <c r="T2493" i="7"/>
  <c r="T2494" i="7"/>
  <c r="T2495" i="7"/>
  <c r="T2496" i="7"/>
  <c r="T2497" i="7"/>
  <c r="T1784" i="7" l="1"/>
  <c r="T1177" i="7" l="1"/>
  <c r="N2392" i="7" l="1"/>
  <c r="M2392" i="7"/>
  <c r="T2487" i="7" l="1"/>
  <c r="T2486" i="7"/>
  <c r="T2485" i="7"/>
  <c r="T2484" i="7"/>
  <c r="T2483" i="7"/>
  <c r="T2482" i="7"/>
  <c r="T2481" i="7"/>
  <c r="T2480" i="7"/>
  <c r="T2479" i="7"/>
  <c r="T2478" i="7"/>
  <c r="T2477" i="7"/>
  <c r="T2476" i="7"/>
  <c r="T2454" i="7"/>
  <c r="T2446" i="7"/>
  <c r="T2445" i="7"/>
  <c r="T2444" i="7"/>
  <c r="T2443" i="7"/>
  <c r="T2442" i="7"/>
  <c r="T2441" i="7"/>
  <c r="T2400" i="7" l="1"/>
  <c r="T2399" i="7"/>
  <c r="T2402" i="7"/>
  <c r="T2401" i="7"/>
  <c r="T2403" i="7"/>
  <c r="T2489" i="7" l="1"/>
  <c r="T2488" i="7"/>
  <c r="T2440" i="7"/>
  <c r="T2439" i="7"/>
  <c r="T2438" i="7"/>
  <c r="T2437" i="7"/>
  <c r="T2432" i="7"/>
  <c r="T2431" i="7"/>
  <c r="T2418" i="7"/>
  <c r="T2404" i="7" l="1"/>
  <c r="T2500" i="7"/>
  <c r="T2499" i="7"/>
  <c r="T2521" i="7"/>
  <c r="T2502" i="7"/>
  <c r="T2501" i="7"/>
  <c r="T2522" i="7" l="1"/>
  <c r="T2597" i="7"/>
  <c r="T1140" i="7" l="1"/>
  <c r="T1141" i="7"/>
  <c r="T1142" i="7"/>
  <c r="T2649" i="7" l="1"/>
  <c r="T2650" i="7"/>
  <c r="T2651" i="7"/>
  <c r="T2652" i="7"/>
  <c r="T2653" i="7"/>
  <c r="T2654" i="7"/>
  <c r="T2655" i="7"/>
  <c r="T2656" i="7"/>
  <c r="T2657" i="7"/>
  <c r="T2658" i="7"/>
  <c r="T2659" i="7"/>
  <c r="T2660" i="7"/>
  <c r="T2661" i="7"/>
  <c r="T2662" i="7"/>
  <c r="T2663" i="7"/>
  <c r="T2664" i="7"/>
  <c r="T2665" i="7"/>
  <c r="T2666" i="7"/>
  <c r="T2667" i="7"/>
  <c r="T2668" i="7"/>
  <c r="T2669" i="7"/>
  <c r="T2670" i="7"/>
  <c r="T2671" i="7"/>
  <c r="T2672" i="7"/>
  <c r="T2673" i="7"/>
  <c r="T2674" i="7"/>
  <c r="T2675" i="7"/>
  <c r="T2676" i="7"/>
  <c r="T2677" i="7"/>
  <c r="T2678" i="7"/>
  <c r="T2679" i="7"/>
  <c r="T2680" i="7"/>
  <c r="T2681" i="7"/>
  <c r="T2682" i="7"/>
  <c r="T2683" i="7"/>
  <c r="T2684" i="7"/>
  <c r="T2685" i="7"/>
  <c r="T2686" i="7"/>
  <c r="T2687" i="7"/>
  <c r="T2688" i="7"/>
  <c r="T2689" i="7"/>
  <c r="T2690" i="7"/>
  <c r="T2691" i="7"/>
  <c r="T2692" i="7"/>
  <c r="T2693" i="7"/>
  <c r="T2694" i="7"/>
  <c r="T2695" i="7"/>
  <c r="T2696" i="7"/>
  <c r="T2697" i="7"/>
  <c r="T2698" i="7"/>
  <c r="T2699" i="7"/>
  <c r="T2700" i="7"/>
  <c r="T2701" i="7"/>
  <c r="T2702" i="7"/>
  <c r="T2703" i="7"/>
  <c r="T2704" i="7"/>
  <c r="T2705" i="7"/>
  <c r="T2706" i="7"/>
  <c r="T2707" i="7"/>
  <c r="T2708" i="7"/>
  <c r="T2709" i="7"/>
  <c r="T2710" i="7"/>
  <c r="T2711" i="7"/>
  <c r="T2712" i="7"/>
  <c r="T2713" i="7"/>
  <c r="T2714" i="7"/>
  <c r="T2715" i="7"/>
  <c r="T2716" i="7"/>
  <c r="T2717" i="7"/>
  <c r="T2718" i="7"/>
  <c r="T2719" i="7"/>
  <c r="T2720" i="7"/>
  <c r="T2721" i="7"/>
  <c r="T2722" i="7"/>
  <c r="T2723" i="7"/>
  <c r="T2724" i="7"/>
  <c r="T2725" i="7"/>
  <c r="T2726" i="7"/>
  <c r="T2727" i="7"/>
  <c r="T2728" i="7"/>
  <c r="T2729" i="7"/>
  <c r="T2730" i="7"/>
  <c r="T2731" i="7"/>
  <c r="T2732" i="7"/>
  <c r="T2733" i="7"/>
  <c r="T2734" i="7"/>
  <c r="T2735" i="7"/>
  <c r="T2736" i="7"/>
  <c r="T2737" i="7"/>
  <c r="T2738" i="7"/>
  <c r="T2739" i="7"/>
  <c r="T2740" i="7"/>
  <c r="T2741" i="7"/>
  <c r="T2742" i="7"/>
  <c r="T2743" i="7"/>
  <c r="T2744" i="7"/>
  <c r="T2745" i="7"/>
  <c r="T2746" i="7"/>
  <c r="T2747" i="7"/>
  <c r="T2748" i="7"/>
  <c r="T2749" i="7"/>
  <c r="T2750" i="7"/>
  <c r="T2751" i="7"/>
  <c r="T2752" i="7"/>
  <c r="T2753" i="7"/>
  <c r="I82" i="130" l="1"/>
  <c r="C82" i="130"/>
  <c r="R75" i="130"/>
  <c r="P75" i="130"/>
  <c r="H75" i="130"/>
  <c r="E75" i="130"/>
  <c r="H55" i="130"/>
  <c r="I54" i="130"/>
  <c r="I43" i="130"/>
  <c r="C43" i="130"/>
  <c r="D34" i="130"/>
  <c r="G33" i="130"/>
  <c r="F7" i="130" s="1"/>
  <c r="M27" i="130"/>
  <c r="C27" i="130"/>
  <c r="L26" i="130"/>
  <c r="H26" i="130"/>
  <c r="F26" i="130"/>
  <c r="M25" i="130"/>
  <c r="C25" i="130"/>
  <c r="L24" i="130"/>
  <c r="H24" i="130"/>
  <c r="F24" i="130"/>
  <c r="I22" i="130"/>
  <c r="G22" i="130"/>
  <c r="C22" i="130"/>
  <c r="C21" i="130"/>
  <c r="M12" i="130"/>
  <c r="M11" i="130"/>
  <c r="U10" i="130"/>
  <c r="M9" i="130"/>
  <c r="D9" i="130"/>
  <c r="M8" i="130"/>
  <c r="D8" i="130"/>
  <c r="J4" i="130"/>
  <c r="J3" i="130"/>
  <c r="H56" i="130" l="1"/>
  <c r="H57" i="130"/>
  <c r="T363" i="7" l="1"/>
  <c r="T362" i="7"/>
  <c r="T361" i="7"/>
  <c r="T360" i="7"/>
  <c r="T359" i="7"/>
  <c r="T358" i="7"/>
  <c r="T356" i="7"/>
  <c r="T355" i="7"/>
  <c r="T354" i="7"/>
  <c r="T1625" i="7" l="1"/>
  <c r="T1624" i="7"/>
  <c r="T1623" i="7"/>
  <c r="T1626" i="7"/>
  <c r="T1627" i="7"/>
  <c r="T662" i="7" l="1"/>
  <c r="T663" i="7"/>
  <c r="T664" i="7"/>
  <c r="T665" i="7"/>
  <c r="Y27" i="125" l="1"/>
  <c r="P19" i="125" s="1"/>
  <c r="T893" i="7" l="1"/>
  <c r="T894" i="7"/>
  <c r="T895" i="7"/>
  <c r="T896" i="7"/>
  <c r="T720" i="7" l="1"/>
  <c r="BS30" i="122" l="1"/>
  <c r="BP30" i="122" s="1"/>
  <c r="BN30" i="122" s="1"/>
  <c r="BS29" i="122"/>
  <c r="BR29" i="122" s="1"/>
  <c r="BD28" i="122" s="1"/>
  <c r="BS28" i="122"/>
  <c r="BP28" i="122" s="1"/>
  <c r="BN28" i="122" s="1"/>
  <c r="BS27" i="122"/>
  <c r="BP27" i="122" s="1"/>
  <c r="BN27" i="122" s="1"/>
  <c r="BS26" i="122"/>
  <c r="BP26" i="122" s="1"/>
  <c r="BN26" i="122" s="1"/>
  <c r="BS25" i="122"/>
  <c r="BR25" i="122" s="1"/>
  <c r="BD24" i="122" s="1"/>
  <c r="BS24" i="122"/>
  <c r="BP24" i="122" s="1"/>
  <c r="BN24" i="122" s="1"/>
  <c r="BS23" i="122"/>
  <c r="BP23" i="122" s="1"/>
  <c r="BN23" i="122" s="1"/>
  <c r="BS22" i="122"/>
  <c r="BP22" i="122" s="1"/>
  <c r="BN22" i="122" s="1"/>
  <c r="BS21" i="122"/>
  <c r="BR21" i="122" s="1"/>
  <c r="BD20" i="122" s="1"/>
  <c r="BS20" i="122"/>
  <c r="BP20" i="122" s="1"/>
  <c r="BN20" i="122" s="1"/>
  <c r="BS19" i="122"/>
  <c r="BP19" i="122" s="1"/>
  <c r="BN19" i="122" s="1"/>
  <c r="BS18" i="122"/>
  <c r="BP18" i="122" s="1"/>
  <c r="BN18" i="122" s="1"/>
  <c r="BS17" i="122"/>
  <c r="BR17" i="122" s="1"/>
  <c r="BD16" i="122" s="1"/>
  <c r="BS16" i="122"/>
  <c r="BP16" i="122" s="1"/>
  <c r="BN16" i="122" s="1"/>
  <c r="BS15" i="122"/>
  <c r="BP15" i="122" s="1"/>
  <c r="BN15" i="122" s="1"/>
  <c r="BS14" i="122"/>
  <c r="BP14" i="122" s="1"/>
  <c r="BN14" i="122" s="1"/>
  <c r="BS13" i="122"/>
  <c r="BR13" i="122" s="1"/>
  <c r="BD12" i="122" s="1"/>
  <c r="BS12" i="122"/>
  <c r="BP12" i="122" s="1"/>
  <c r="BN12" i="122" s="1"/>
  <c r="BS11" i="122"/>
  <c r="BP11" i="122" s="1"/>
  <c r="BN11" i="122" s="1"/>
  <c r="BS10" i="122"/>
  <c r="BP10" i="122" s="1"/>
  <c r="BN10" i="122" s="1"/>
  <c r="BS9" i="122"/>
  <c r="BR9" i="122" s="1"/>
  <c r="BD8" i="122" s="1"/>
  <c r="BS8" i="122"/>
  <c r="BP8" i="122" s="1"/>
  <c r="BN8" i="122" s="1"/>
  <c r="BS7" i="122"/>
  <c r="BQ7" i="122" s="1"/>
  <c r="BO7" i="122" s="1"/>
  <c r="BR8" i="122" l="1"/>
  <c r="BD7" i="122" s="1"/>
  <c r="BR12" i="122"/>
  <c r="BD11" i="122" s="1"/>
  <c r="BR16" i="122"/>
  <c r="BD15" i="122" s="1"/>
  <c r="BR20" i="122"/>
  <c r="BD19" i="122" s="1"/>
  <c r="BR24" i="122"/>
  <c r="BD23" i="122" s="1"/>
  <c r="BR28" i="122"/>
  <c r="BD27" i="122" s="1"/>
  <c r="BQ14" i="122"/>
  <c r="BO14" i="122" s="1"/>
  <c r="BR10" i="122"/>
  <c r="BD9" i="122" s="1"/>
  <c r="BR14" i="122"/>
  <c r="BD13" i="122" s="1"/>
  <c r="BR18" i="122"/>
  <c r="BD17" i="122" s="1"/>
  <c r="BR22" i="122"/>
  <c r="BD21" i="122" s="1"/>
  <c r="BR26" i="122"/>
  <c r="BD25" i="122" s="1"/>
  <c r="BR30" i="122"/>
  <c r="BD29" i="122" s="1"/>
  <c r="BQ30" i="122"/>
  <c r="BO30" i="122" s="1"/>
  <c r="BR7" i="122"/>
  <c r="BD6" i="122" s="1"/>
  <c r="BR11" i="122"/>
  <c r="BD10" i="122" s="1"/>
  <c r="BR15" i="122"/>
  <c r="BD14" i="122" s="1"/>
  <c r="BR19" i="122"/>
  <c r="BD18" i="122" s="1"/>
  <c r="BR23" i="122"/>
  <c r="BD22" i="122" s="1"/>
  <c r="BR27" i="122"/>
  <c r="BD26" i="122" s="1"/>
  <c r="BQ18" i="122"/>
  <c r="BO18" i="122" s="1"/>
  <c r="BQ22" i="122"/>
  <c r="BO22" i="122" s="1"/>
  <c r="BQ10" i="122"/>
  <c r="BO10" i="122" s="1"/>
  <c r="BQ26" i="122"/>
  <c r="BO26" i="122" s="1"/>
  <c r="BP13" i="122"/>
  <c r="BN13" i="122" s="1"/>
  <c r="BP21" i="122"/>
  <c r="BN21" i="122" s="1"/>
  <c r="BP7" i="122"/>
  <c r="BN7" i="122" s="1"/>
  <c r="BQ11" i="122"/>
  <c r="BO11" i="122" s="1"/>
  <c r="BQ15" i="122"/>
  <c r="BO15" i="122" s="1"/>
  <c r="BQ19" i="122"/>
  <c r="BO19" i="122" s="1"/>
  <c r="BQ23" i="122"/>
  <c r="BO23" i="122" s="1"/>
  <c r="BQ27" i="122"/>
  <c r="BO27" i="122" s="1"/>
  <c r="BP9" i="122"/>
  <c r="BN9" i="122" s="1"/>
  <c r="BP17" i="122"/>
  <c r="BN17" i="122" s="1"/>
  <c r="BP29" i="122"/>
  <c r="BN29" i="122" s="1"/>
  <c r="BQ8" i="122"/>
  <c r="BO8" i="122" s="1"/>
  <c r="BQ12" i="122"/>
  <c r="BO12" i="122" s="1"/>
  <c r="BQ16" i="122"/>
  <c r="BO16" i="122" s="1"/>
  <c r="BQ20" i="122"/>
  <c r="BO20" i="122" s="1"/>
  <c r="BQ24" i="122"/>
  <c r="BO24" i="122" s="1"/>
  <c r="BQ28" i="122"/>
  <c r="BO28" i="122" s="1"/>
  <c r="BP25" i="122"/>
  <c r="BN25" i="122" s="1"/>
  <c r="BQ9" i="122"/>
  <c r="BO9" i="122" s="1"/>
  <c r="BQ13" i="122"/>
  <c r="BO13" i="122" s="1"/>
  <c r="BQ17" i="122"/>
  <c r="BO17" i="122" s="1"/>
  <c r="BQ21" i="122"/>
  <c r="BO21" i="122" s="1"/>
  <c r="BQ25" i="122"/>
  <c r="BO25" i="122" s="1"/>
  <c r="BQ29" i="122"/>
  <c r="BO29" i="122" s="1"/>
  <c r="T1748" i="7" l="1"/>
  <c r="T13" i="7" l="1"/>
  <c r="T14" i="7"/>
  <c r="T15" i="7"/>
  <c r="T16" i="7"/>
  <c r="T17" i="7"/>
  <c r="B45" i="123" l="1"/>
  <c r="H55" i="14"/>
  <c r="V5" i="5"/>
  <c r="U5" i="5"/>
  <c r="T5" i="5"/>
  <c r="S5" i="5"/>
  <c r="R5" i="5"/>
  <c r="P5" i="5"/>
  <c r="E56" i="130" s="1"/>
  <c r="O5" i="5"/>
  <c r="E57" i="130" s="1"/>
  <c r="K5" i="5"/>
  <c r="L5" i="5" s="1"/>
  <c r="J5" i="5"/>
  <c r="E55" i="130" s="1"/>
  <c r="B55" i="130" s="1"/>
  <c r="I5" i="5"/>
  <c r="M5" i="5" s="1"/>
  <c r="N5" i="5" s="1"/>
  <c r="I6" i="5"/>
  <c r="Q6" i="5" s="1"/>
  <c r="K6" i="5"/>
  <c r="L6" i="5" s="1"/>
  <c r="J6" i="5"/>
  <c r="AC5" i="123"/>
  <c r="AC6" i="123" s="1"/>
  <c r="AC7" i="123"/>
  <c r="AF32" i="123"/>
  <c r="AG32" i="123"/>
  <c r="AH32" i="123"/>
  <c r="AI32" i="123"/>
  <c r="AG43" i="123"/>
  <c r="AH43" i="123"/>
  <c r="AI43" i="123"/>
  <c r="AC9" i="123"/>
  <c r="B25" i="123" s="1"/>
  <c r="K55" i="130" l="1"/>
  <c r="K57" i="130" s="1"/>
  <c r="K56" i="130"/>
  <c r="M6" i="5"/>
  <c r="N6" i="5" s="1"/>
  <c r="BL7" i="122"/>
  <c r="Q5" i="5" s="1"/>
  <c r="T308" i="7"/>
  <c r="T830" i="7" l="1"/>
  <c r="T829" i="7"/>
  <c r="T1145" i="7" l="1"/>
  <c r="T1143" i="7" l="1"/>
  <c r="T1144" i="7"/>
  <c r="T1544" i="7"/>
  <c r="T891" i="7" l="1"/>
  <c r="T2300" i="7" l="1"/>
  <c r="T155" i="7" l="1"/>
  <c r="T156" i="7"/>
  <c r="T157" i="7"/>
  <c r="T1617" i="7" l="1"/>
  <c r="T2227" i="7" l="1"/>
  <c r="T26" i="7" l="1"/>
  <c r="E9" i="123" l="1"/>
  <c r="T997" i="7" l="1"/>
  <c r="T718" i="7" l="1"/>
  <c r="T970" i="7" l="1"/>
  <c r="T954" i="7"/>
  <c r="T968" i="7" l="1"/>
  <c r="T340" i="7" l="1"/>
  <c r="T339" i="7"/>
  <c r="T338" i="7"/>
  <c r="T337" i="7"/>
  <c r="T1677" i="7" l="1"/>
  <c r="T1678" i="7"/>
  <c r="T1679" i="7"/>
  <c r="T1680" i="7"/>
  <c r="T1681" i="7"/>
  <c r="T1682" i="7"/>
  <c r="T1683" i="7"/>
  <c r="T1684" i="7"/>
  <c r="T1632" i="7"/>
  <c r="T1113" i="7" l="1"/>
  <c r="AL13" i="122" l="1"/>
  <c r="AC11" i="123"/>
  <c r="B44" i="125"/>
  <c r="AG42" i="125"/>
  <c r="B25" i="125" s="1"/>
  <c r="AF42" i="125"/>
  <c r="AE42" i="125"/>
  <c r="AD42" i="125"/>
  <c r="AF31" i="125"/>
  <c r="AE31" i="125"/>
  <c r="AD31" i="125"/>
  <c r="AC31" i="125"/>
  <c r="B28" i="125"/>
  <c r="X26" i="125"/>
  <c r="Y20" i="125"/>
  <c r="K12" i="125"/>
  <c r="B12" i="125"/>
  <c r="Z11" i="125"/>
  <c r="Y11" i="125"/>
  <c r="K11" i="125"/>
  <c r="N10" i="125"/>
  <c r="U36" i="125" s="1"/>
  <c r="D10" i="125"/>
  <c r="Y6" i="125" s="1"/>
  <c r="Y8" i="125" s="1"/>
  <c r="E9" i="125"/>
  <c r="Y25" i="125" s="1"/>
  <c r="Y7" i="125"/>
  <c r="W6" i="125"/>
  <c r="W7" i="125" s="1"/>
  <c r="W5" i="125"/>
  <c r="Z5" i="125" s="1"/>
  <c r="Z4" i="125"/>
  <c r="AI3" i="125"/>
  <c r="AG3" i="125"/>
  <c r="C18" i="125" s="1"/>
  <c r="W3" i="125"/>
  <c r="B28" i="123"/>
  <c r="L18" i="125" l="1"/>
  <c r="AE17" i="125" s="1"/>
  <c r="AF25" i="125" s="1"/>
  <c r="X36" i="125"/>
  <c r="Y36" i="125" s="1"/>
  <c r="V2" i="125"/>
  <c r="X23" i="125"/>
  <c r="AH3" i="125"/>
  <c r="Y23" i="125"/>
  <c r="B20" i="125"/>
  <c r="Y22" i="125"/>
  <c r="AK28" i="125"/>
  <c r="Z6" i="125"/>
  <c r="Y5" i="125"/>
  <c r="Y21" i="125"/>
  <c r="U35" i="125"/>
  <c r="X35" i="125" s="1"/>
  <c r="B4" i="125"/>
  <c r="Z2" i="125"/>
  <c r="W16" i="125"/>
  <c r="L14" i="125" l="1"/>
  <c r="Z3" i="125"/>
  <c r="Y20" i="123"/>
  <c r="I43" i="14"/>
  <c r="I82" i="14"/>
  <c r="C82" i="14"/>
  <c r="C43" i="14"/>
  <c r="W19" i="125"/>
  <c r="Y17" i="125" l="1"/>
  <c r="W17" i="125"/>
  <c r="Y19" i="125"/>
  <c r="W30" i="125"/>
  <c r="T760" i="7" l="1"/>
  <c r="T761" i="7"/>
  <c r="T762" i="7"/>
  <c r="T763" i="7"/>
  <c r="T764" i="7"/>
  <c r="T765" i="7"/>
  <c r="C18" i="123" l="1"/>
  <c r="AN4" i="122" s="1"/>
  <c r="AL4" i="122" s="1"/>
  <c r="B20" i="123"/>
  <c r="X26" i="123"/>
  <c r="K12" i="123"/>
  <c r="B12" i="123"/>
  <c r="Z11" i="123"/>
  <c r="Y11" i="123"/>
  <c r="K11" i="123"/>
  <c r="N10" i="123"/>
  <c r="D10" i="123"/>
  <c r="B4" i="123" s="1"/>
  <c r="Y7" i="123"/>
  <c r="W6" i="123"/>
  <c r="W5" i="123"/>
  <c r="Z5" i="123" s="1"/>
  <c r="Z4" i="123"/>
  <c r="W3" i="123"/>
  <c r="AN5" i="122" l="1"/>
  <c r="L18" i="123"/>
  <c r="AN28" i="123"/>
  <c r="Z14" i="123"/>
  <c r="Z25" i="123"/>
  <c r="V6" i="123" s="1"/>
  <c r="P19" i="123" s="1"/>
  <c r="Z6" i="123"/>
  <c r="W7" i="123"/>
  <c r="AL9" i="122" s="1"/>
  <c r="AL11" i="122" s="1"/>
  <c r="U37" i="123"/>
  <c r="X37" i="123" s="1"/>
  <c r="Y37" i="123" s="1"/>
  <c r="AM9" i="122"/>
  <c r="AM11" i="122" s="1"/>
  <c r="Y6" i="123"/>
  <c r="Y25" i="123"/>
  <c r="Y22" i="123"/>
  <c r="Y23" i="123"/>
  <c r="Y21" i="123"/>
  <c r="X23" i="123"/>
  <c r="Y5" i="123"/>
  <c r="U36" i="123"/>
  <c r="X36" i="123" s="1"/>
  <c r="Z2" i="123"/>
  <c r="W19" i="123"/>
  <c r="L14" i="123" l="1"/>
  <c r="AH17" i="123"/>
  <c r="AI25" i="123" s="1"/>
  <c r="AL14" i="122"/>
  <c r="AO9" i="122"/>
  <c r="AO12" i="122" s="1"/>
  <c r="Z7" i="123"/>
  <c r="AO7" i="122"/>
  <c r="AR7" i="122" s="1"/>
  <c r="AR10" i="122" s="1"/>
  <c r="Y8" i="123"/>
  <c r="Y17" i="123"/>
  <c r="AZ36" i="122"/>
  <c r="AZ35" i="122"/>
  <c r="AZ34" i="122"/>
  <c r="AZ33" i="122"/>
  <c r="AZ32" i="122"/>
  <c r="AZ31" i="122"/>
  <c r="AZ30" i="122"/>
  <c r="BG31" i="122"/>
  <c r="BG32" i="122"/>
  <c r="BS32" i="122" s="1"/>
  <c r="BR32" i="122" s="1"/>
  <c r="BD31" i="122" s="1"/>
  <c r="BG33" i="122"/>
  <c r="BG34" i="122"/>
  <c r="BG35" i="122"/>
  <c r="BS35" i="122" s="1"/>
  <c r="BR35" i="122" s="1"/>
  <c r="BD34" i="122" s="1"/>
  <c r="BG36" i="122"/>
  <c r="BG37" i="122"/>
  <c r="BS37" i="122" s="1"/>
  <c r="BR37" i="122" s="1"/>
  <c r="BD36" i="122" s="1"/>
  <c r="BG38" i="122"/>
  <c r="BS38" i="122" s="1"/>
  <c r="BR38" i="122" s="1"/>
  <c r="BG39" i="122"/>
  <c r="BG40" i="122"/>
  <c r="BS40" i="122" s="1"/>
  <c r="BR40" i="122" s="1"/>
  <c r="BI40" i="122"/>
  <c r="BI39" i="122"/>
  <c r="BI38" i="122"/>
  <c r="BI37" i="122"/>
  <c r="BI36" i="122"/>
  <c r="BI35" i="122"/>
  <c r="BI34" i="122"/>
  <c r="BI33" i="122"/>
  <c r="BI32" i="122"/>
  <c r="BI31" i="122"/>
  <c r="BM9" i="122"/>
  <c r="BL9" i="122"/>
  <c r="BL8" i="122"/>
  <c r="T1044" i="7"/>
  <c r="T1045" i="7"/>
  <c r="T1046" i="7"/>
  <c r="T1047" i="7"/>
  <c r="T1048" i="7"/>
  <c r="T1049" i="7"/>
  <c r="T1050" i="7"/>
  <c r="T1051" i="7"/>
  <c r="T1052" i="7"/>
  <c r="T1053" i="7"/>
  <c r="T1054" i="7"/>
  <c r="T1055" i="7"/>
  <c r="T1056" i="7"/>
  <c r="T1057" i="7"/>
  <c r="T1058" i="7"/>
  <c r="T1059" i="7"/>
  <c r="T1060" i="7"/>
  <c r="T1061" i="7"/>
  <c r="T1062" i="7"/>
  <c r="T1063" i="7"/>
  <c r="T1064" i="7"/>
  <c r="T1065" i="7"/>
  <c r="T1066" i="7"/>
  <c r="T1067" i="7"/>
  <c r="T1068" i="7"/>
  <c r="T1069" i="7"/>
  <c r="T1070" i="7"/>
  <c r="T1071" i="7"/>
  <c r="T1072" i="7"/>
  <c r="T1073" i="7"/>
  <c r="T1074" i="7"/>
  <c r="T1075" i="7"/>
  <c r="T1076" i="7"/>
  <c r="T1077" i="7"/>
  <c r="T1078" i="7"/>
  <c r="T1079" i="7"/>
  <c r="T1080" i="7"/>
  <c r="T1081" i="7"/>
  <c r="T1082" i="7"/>
  <c r="T1083" i="7"/>
  <c r="T1084" i="7"/>
  <c r="T1085" i="7"/>
  <c r="T1086" i="7"/>
  <c r="T1087" i="7"/>
  <c r="T1088" i="7"/>
  <c r="T1089" i="7"/>
  <c r="T1090" i="7"/>
  <c r="T1091" i="7"/>
  <c r="T1092" i="7"/>
  <c r="T1093" i="7"/>
  <c r="T1094" i="7"/>
  <c r="T1095" i="7"/>
  <c r="T1096" i="7"/>
  <c r="T1097" i="7"/>
  <c r="T1098" i="7"/>
  <c r="T1099" i="7"/>
  <c r="T1100" i="7"/>
  <c r="T1101" i="7"/>
  <c r="T1102" i="7"/>
  <c r="T1103" i="7"/>
  <c r="T1104" i="7"/>
  <c r="T1105" i="7"/>
  <c r="T1106" i="7"/>
  <c r="T1107" i="7"/>
  <c r="T1108" i="7"/>
  <c r="T1109" i="7"/>
  <c r="T1110" i="7"/>
  <c r="T1111" i="7"/>
  <c r="T1112" i="7"/>
  <c r="W16" i="123"/>
  <c r="C16" i="125" l="1"/>
  <c r="L16" i="125" s="1"/>
  <c r="BL39" i="122"/>
  <c r="BS39" i="122"/>
  <c r="BR39" i="122" s="1"/>
  <c r="BP35" i="122"/>
  <c r="BN35" i="122" s="1"/>
  <c r="BQ35" i="122"/>
  <c r="BO35" i="122" s="1"/>
  <c r="BL31" i="122"/>
  <c r="BS31" i="122"/>
  <c r="BR31" i="122" s="1"/>
  <c r="BD30" i="122" s="1"/>
  <c r="BP38" i="122"/>
  <c r="BN38" i="122" s="1"/>
  <c r="BQ38" i="122"/>
  <c r="BO38" i="122" s="1"/>
  <c r="BM34" i="122"/>
  <c r="BS34" i="122"/>
  <c r="BR34" i="122" s="1"/>
  <c r="BD33" i="122" s="1"/>
  <c r="BQ37" i="122"/>
  <c r="BO37" i="122" s="1"/>
  <c r="BP37" i="122"/>
  <c r="BN37" i="122" s="1"/>
  <c r="BL33" i="122"/>
  <c r="BS33" i="122"/>
  <c r="BR33" i="122" s="1"/>
  <c r="BD32" i="122" s="1"/>
  <c r="BP40" i="122"/>
  <c r="BN40" i="122" s="1"/>
  <c r="BQ40" i="122"/>
  <c r="BO40" i="122" s="1"/>
  <c r="BM36" i="122"/>
  <c r="BS36" i="122"/>
  <c r="BR36" i="122" s="1"/>
  <c r="BD35" i="122" s="1"/>
  <c r="BP32" i="122"/>
  <c r="BN32" i="122" s="1"/>
  <c r="BQ32" i="122"/>
  <c r="BO32" i="122" s="1"/>
  <c r="BA9" i="122"/>
  <c r="Z16" i="125"/>
  <c r="C16" i="123"/>
  <c r="L16" i="123" s="1"/>
  <c r="AL12" i="122"/>
  <c r="AO15" i="122" s="1"/>
  <c r="AH3" i="135" s="1"/>
  <c r="AL15" i="122"/>
  <c r="AL18" i="122" s="1"/>
  <c r="AL19" i="122" s="1"/>
  <c r="W17" i="123"/>
  <c r="Y19" i="123"/>
  <c r="AE3" i="125"/>
  <c r="AR12" i="122"/>
  <c r="AU7" i="122"/>
  <c r="AU10" i="122" s="1"/>
  <c r="AL5" i="122" s="1"/>
  <c r="W31" i="123"/>
  <c r="BL34" i="122"/>
  <c r="BL32" i="122"/>
  <c r="BM37" i="122"/>
  <c r="BM32" i="122"/>
  <c r="BM39" i="122"/>
  <c r="BM31" i="122"/>
  <c r="BM38" i="122"/>
  <c r="BL35" i="122"/>
  <c r="BL37" i="122"/>
  <c r="BL40" i="122"/>
  <c r="BM40" i="122"/>
  <c r="BM35" i="122"/>
  <c r="BL38" i="122"/>
  <c r="BM33" i="122"/>
  <c r="BL36" i="122"/>
  <c r="BI1007" i="7"/>
  <c r="BI1008" i="7"/>
  <c r="BI1009" i="7"/>
  <c r="BI1010" i="7"/>
  <c r="BI1011" i="7"/>
  <c r="BI1012" i="7"/>
  <c r="BI1013" i="7"/>
  <c r="BI1014" i="7"/>
  <c r="BI1015" i="7"/>
  <c r="BI1016" i="7"/>
  <c r="BI1017" i="7"/>
  <c r="BI1018" i="7"/>
  <c r="BI1019" i="7"/>
  <c r="BI1020" i="7"/>
  <c r="BI1021" i="7"/>
  <c r="BI1022" i="7"/>
  <c r="BI1023" i="7"/>
  <c r="BI1024" i="7"/>
  <c r="BI1025" i="7"/>
  <c r="BI1026" i="7"/>
  <c r="BI1027" i="7"/>
  <c r="BI1028" i="7"/>
  <c r="BI1029" i="7"/>
  <c r="BI1030" i="7"/>
  <c r="BI1031" i="7"/>
  <c r="BI1032" i="7"/>
  <c r="BI1033" i="7"/>
  <c r="BI1034" i="7"/>
  <c r="BI1035" i="7"/>
  <c r="BI1036" i="7"/>
  <c r="BI1037" i="7"/>
  <c r="BI1038" i="7"/>
  <c r="BI1039" i="7"/>
  <c r="BI1040" i="7"/>
  <c r="BI1041" i="7"/>
  <c r="BI1042" i="7"/>
  <c r="BI1043" i="7"/>
  <c r="BI1044" i="7"/>
  <c r="BI1045" i="7"/>
  <c r="BI1046" i="7"/>
  <c r="BI1047" i="7"/>
  <c r="BI1048" i="7"/>
  <c r="BI1049" i="7"/>
  <c r="BI1050" i="7"/>
  <c r="BI1051" i="7"/>
  <c r="BI1052" i="7"/>
  <c r="BI1053" i="7"/>
  <c r="BI1054" i="7"/>
  <c r="BI1055" i="7"/>
  <c r="BI1056" i="7"/>
  <c r="BI1057" i="7"/>
  <c r="BI1058" i="7"/>
  <c r="BI1059" i="7"/>
  <c r="BI1060" i="7"/>
  <c r="BI1061" i="7"/>
  <c r="BI1062" i="7"/>
  <c r="BI1063" i="7"/>
  <c r="BI1064" i="7"/>
  <c r="BI1065" i="7"/>
  <c r="BI1066" i="7"/>
  <c r="BI1067" i="7"/>
  <c r="BI1068" i="7"/>
  <c r="BI1069" i="7"/>
  <c r="BI1070" i="7"/>
  <c r="BI1071" i="7"/>
  <c r="BI1072" i="7"/>
  <c r="BI1073" i="7"/>
  <c r="BI1074" i="7"/>
  <c r="BI1075" i="7"/>
  <c r="BI1076" i="7"/>
  <c r="BI1077" i="7"/>
  <c r="BI1078" i="7"/>
  <c r="BI1079" i="7"/>
  <c r="BI1080" i="7"/>
  <c r="BI1081" i="7"/>
  <c r="BI1082" i="7"/>
  <c r="BI1083" i="7"/>
  <c r="BI1084" i="7"/>
  <c r="BI1085" i="7"/>
  <c r="BI1086" i="7"/>
  <c r="BI1087" i="7"/>
  <c r="BI1088" i="7"/>
  <c r="BI1089" i="7"/>
  <c r="BI1090" i="7"/>
  <c r="BI1091" i="7"/>
  <c r="BI1092" i="7"/>
  <c r="BI1093" i="7"/>
  <c r="BI1094" i="7"/>
  <c r="BI1095" i="7"/>
  <c r="BI1096" i="7"/>
  <c r="BI1097" i="7"/>
  <c r="BI1098" i="7"/>
  <c r="BI1099" i="7"/>
  <c r="BI1100" i="7"/>
  <c r="BI1101" i="7"/>
  <c r="BI1102" i="7"/>
  <c r="BI1103" i="7"/>
  <c r="BI1104" i="7"/>
  <c r="BI1105" i="7"/>
  <c r="BI1106" i="7"/>
  <c r="BI1107" i="7"/>
  <c r="BI1108" i="7"/>
  <c r="BI1109" i="7"/>
  <c r="BI1110" i="7"/>
  <c r="BI1111" i="7"/>
  <c r="BI1112" i="7"/>
  <c r="BI1006" i="7"/>
  <c r="AU1098" i="7"/>
  <c r="AN1098" i="7"/>
  <c r="AM1098" i="7"/>
  <c r="AU1097" i="7"/>
  <c r="AN1097" i="7"/>
  <c r="AM1097" i="7"/>
  <c r="AU1096" i="7"/>
  <c r="AN1096" i="7"/>
  <c r="AM1096" i="7"/>
  <c r="AU1095" i="7"/>
  <c r="AN1095" i="7"/>
  <c r="AM1095" i="7"/>
  <c r="AU1094" i="7"/>
  <c r="AN1094" i="7"/>
  <c r="AM1094" i="7"/>
  <c r="AU1093" i="7"/>
  <c r="AN1093" i="7"/>
  <c r="AM1093" i="7"/>
  <c r="AU1092" i="7"/>
  <c r="AN1092" i="7"/>
  <c r="AM1092" i="7"/>
  <c r="AU1091" i="7"/>
  <c r="AN1091" i="7"/>
  <c r="AM1091" i="7"/>
  <c r="AU1090" i="7"/>
  <c r="AN1090" i="7"/>
  <c r="AM1090" i="7"/>
  <c r="AU1089" i="7"/>
  <c r="AN1089" i="7"/>
  <c r="AM1089" i="7"/>
  <c r="AU1088" i="7"/>
  <c r="AN1088" i="7"/>
  <c r="AM1088" i="7"/>
  <c r="AU1087" i="7"/>
  <c r="AN1087" i="7"/>
  <c r="AM1087" i="7"/>
  <c r="AU1086" i="7"/>
  <c r="AN1086" i="7"/>
  <c r="AM1086" i="7"/>
  <c r="AU1085" i="7"/>
  <c r="AN1085" i="7"/>
  <c r="AM1085" i="7"/>
  <c r="AU1084" i="7"/>
  <c r="AN1084" i="7"/>
  <c r="AM1084" i="7"/>
  <c r="AU1083" i="7"/>
  <c r="AN1083" i="7"/>
  <c r="AM1083" i="7"/>
  <c r="AU1082" i="7"/>
  <c r="AN1082" i="7"/>
  <c r="AM1082" i="7"/>
  <c r="AU1081" i="7"/>
  <c r="AN1081" i="7"/>
  <c r="AM1081" i="7"/>
  <c r="AU1080" i="7"/>
  <c r="AN1080" i="7"/>
  <c r="AM1080" i="7"/>
  <c r="AU1079" i="7"/>
  <c r="AN1079" i="7"/>
  <c r="AM1079" i="7"/>
  <c r="AU1078" i="7"/>
  <c r="AN1078" i="7"/>
  <c r="AM1078" i="7"/>
  <c r="AU1077" i="7"/>
  <c r="AN1077" i="7"/>
  <c r="AM1077" i="7"/>
  <c r="AU1076" i="7"/>
  <c r="AN1076" i="7"/>
  <c r="AM1076" i="7"/>
  <c r="AU1075" i="7"/>
  <c r="AN1075" i="7"/>
  <c r="AM1075" i="7"/>
  <c r="AU1074" i="7"/>
  <c r="AN1074" i="7"/>
  <c r="AM1074" i="7"/>
  <c r="AU1073" i="7"/>
  <c r="AN1073" i="7"/>
  <c r="AM1073" i="7"/>
  <c r="AU1072" i="7"/>
  <c r="AN1072" i="7"/>
  <c r="AM1072" i="7"/>
  <c r="AU1071" i="7"/>
  <c r="AN1071" i="7"/>
  <c r="AM1071" i="7"/>
  <c r="AU1070" i="7"/>
  <c r="AN1070" i="7"/>
  <c r="AM1070" i="7"/>
  <c r="AU1069" i="7"/>
  <c r="AN1069" i="7"/>
  <c r="AM1069" i="7"/>
  <c r="AU1068" i="7"/>
  <c r="AN1068" i="7"/>
  <c r="AM1068" i="7"/>
  <c r="AU1067" i="7"/>
  <c r="AN1067" i="7"/>
  <c r="AM1067" i="7"/>
  <c r="AU1066" i="7"/>
  <c r="AN1066" i="7"/>
  <c r="AM1066" i="7"/>
  <c r="AU1065" i="7"/>
  <c r="AN1065" i="7"/>
  <c r="AM1065" i="7"/>
  <c r="AU1064" i="7"/>
  <c r="AN1064" i="7"/>
  <c r="AM1064" i="7"/>
  <c r="AU1063" i="7"/>
  <c r="AN1063" i="7"/>
  <c r="AM1063" i="7"/>
  <c r="AU1062" i="7"/>
  <c r="AN1062" i="7"/>
  <c r="AM1062" i="7"/>
  <c r="AU1061" i="7"/>
  <c r="AN1061" i="7"/>
  <c r="AM1061" i="7"/>
  <c r="AU1060" i="7"/>
  <c r="AN1060" i="7"/>
  <c r="AM1060" i="7"/>
  <c r="AU1059" i="7"/>
  <c r="AN1059" i="7"/>
  <c r="AM1059" i="7"/>
  <c r="AU1058" i="7"/>
  <c r="AN1058" i="7"/>
  <c r="AM1058" i="7"/>
  <c r="AU1057" i="7"/>
  <c r="AN1057" i="7"/>
  <c r="AM1057" i="7"/>
  <c r="AU1056" i="7"/>
  <c r="AN1056" i="7"/>
  <c r="AM1056" i="7"/>
  <c r="AU1055" i="7"/>
  <c r="AN1055" i="7"/>
  <c r="AM1055" i="7"/>
  <c r="AU1054" i="7"/>
  <c r="AN1054" i="7"/>
  <c r="AM1054" i="7"/>
  <c r="AU1053" i="7"/>
  <c r="AN1053" i="7"/>
  <c r="AM1053" i="7"/>
  <c r="AU1052" i="7"/>
  <c r="AN1052" i="7"/>
  <c r="AM1052" i="7"/>
  <c r="AU1051" i="7"/>
  <c r="AN1051" i="7"/>
  <c r="AM1051" i="7"/>
  <c r="AU1050" i="7"/>
  <c r="AN1050" i="7"/>
  <c r="AM1050" i="7"/>
  <c r="AU1049" i="7"/>
  <c r="AN1049" i="7"/>
  <c r="AM1049" i="7"/>
  <c r="AU1048" i="7"/>
  <c r="AN1048" i="7"/>
  <c r="AM1048" i="7"/>
  <c r="AU1047" i="7"/>
  <c r="AN1047" i="7"/>
  <c r="AM1047" i="7"/>
  <c r="AU1046" i="7"/>
  <c r="AN1046" i="7"/>
  <c r="AM1046" i="7"/>
  <c r="AU1045" i="7"/>
  <c r="AN1045" i="7"/>
  <c r="AM1045" i="7"/>
  <c r="AU1044" i="7"/>
  <c r="AN1044" i="7"/>
  <c r="AM1044" i="7"/>
  <c r="AU1043" i="7"/>
  <c r="AN1043" i="7"/>
  <c r="AM1043" i="7"/>
  <c r="AU1042" i="7"/>
  <c r="AN1042" i="7"/>
  <c r="AM1042" i="7"/>
  <c r="AU1041" i="7"/>
  <c r="AN1041" i="7"/>
  <c r="AM1041" i="7"/>
  <c r="AU1040" i="7"/>
  <c r="AN1040" i="7"/>
  <c r="AM1040" i="7"/>
  <c r="AU1039" i="7"/>
  <c r="AN1039" i="7"/>
  <c r="AM1039" i="7"/>
  <c r="AU1038" i="7"/>
  <c r="AN1038" i="7"/>
  <c r="AM1038" i="7"/>
  <c r="AU1037" i="7"/>
  <c r="AN1037" i="7"/>
  <c r="AM1037" i="7"/>
  <c r="AU1036" i="7"/>
  <c r="AN1036" i="7"/>
  <c r="AM1036" i="7"/>
  <c r="AU1035" i="7"/>
  <c r="AN1035" i="7"/>
  <c r="AM1035" i="7"/>
  <c r="AU1034" i="7"/>
  <c r="AN1034" i="7"/>
  <c r="AM1034" i="7"/>
  <c r="AU1033" i="7"/>
  <c r="AN1033" i="7"/>
  <c r="AM1033" i="7"/>
  <c r="AU1032" i="7"/>
  <c r="AN1032" i="7"/>
  <c r="AM1032" i="7"/>
  <c r="AU1031" i="7"/>
  <c r="AN1031" i="7"/>
  <c r="AM1031" i="7"/>
  <c r="AU1030" i="7"/>
  <c r="AN1030" i="7"/>
  <c r="AM1030" i="7"/>
  <c r="AU1029" i="7"/>
  <c r="AN1029" i="7"/>
  <c r="AM1029" i="7"/>
  <c r="AU1028" i="7"/>
  <c r="AN1028" i="7"/>
  <c r="AM1028" i="7"/>
  <c r="AU1027" i="7"/>
  <c r="AN1027" i="7"/>
  <c r="AM1027" i="7"/>
  <c r="AU1026" i="7"/>
  <c r="AN1026" i="7"/>
  <c r="AM1026" i="7"/>
  <c r="AU1025" i="7"/>
  <c r="AN1025" i="7"/>
  <c r="AM1025" i="7"/>
  <c r="AU1024" i="7"/>
  <c r="AN1024" i="7"/>
  <c r="AM1024" i="7"/>
  <c r="AU1023" i="7"/>
  <c r="AN1023" i="7"/>
  <c r="AM1023" i="7"/>
  <c r="AU1022" i="7"/>
  <c r="AN1022" i="7"/>
  <c r="AM1022" i="7"/>
  <c r="AU1021" i="7"/>
  <c r="AN1021" i="7"/>
  <c r="AM1021" i="7"/>
  <c r="AU1020" i="7"/>
  <c r="AN1020" i="7"/>
  <c r="AM1020" i="7"/>
  <c r="AU1019" i="7"/>
  <c r="AN1019" i="7"/>
  <c r="AM1019" i="7"/>
  <c r="AU1018" i="7"/>
  <c r="AN1018" i="7"/>
  <c r="AM1018" i="7"/>
  <c r="AU1017" i="7"/>
  <c r="AN1017" i="7"/>
  <c r="AM1017" i="7"/>
  <c r="AU1016" i="7"/>
  <c r="AN1016" i="7"/>
  <c r="AM1016" i="7"/>
  <c r="AU1015" i="7"/>
  <c r="AN1015" i="7"/>
  <c r="AM1015" i="7"/>
  <c r="AU1014" i="7"/>
  <c r="AN1014" i="7"/>
  <c r="AM1014" i="7"/>
  <c r="AU1013" i="7"/>
  <c r="AN1013" i="7"/>
  <c r="AM1013" i="7"/>
  <c r="AU1012" i="7"/>
  <c r="AN1012" i="7"/>
  <c r="AM1012" i="7"/>
  <c r="AU1011" i="7"/>
  <c r="AN1011" i="7"/>
  <c r="AM1011" i="7"/>
  <c r="AU1010" i="7"/>
  <c r="AN1010" i="7"/>
  <c r="AM1010" i="7"/>
  <c r="AU1009" i="7"/>
  <c r="AN1009" i="7"/>
  <c r="AM1009" i="7"/>
  <c r="AU1008" i="7"/>
  <c r="AN1008" i="7"/>
  <c r="AM1008" i="7"/>
  <c r="AU1007" i="7"/>
  <c r="AN1007" i="7"/>
  <c r="AM1007" i="7"/>
  <c r="AU1006" i="7"/>
  <c r="AN1006" i="7"/>
  <c r="AM1006" i="7"/>
  <c r="C17" i="125" l="1"/>
  <c r="L17" i="125" s="1"/>
  <c r="AH3" i="123"/>
  <c r="Z15" i="125"/>
  <c r="Z17" i="125" s="1"/>
  <c r="C15" i="125" s="1"/>
  <c r="AL23" i="122"/>
  <c r="BQ34" i="122"/>
  <c r="BO34" i="122" s="1"/>
  <c r="BP34" i="122"/>
  <c r="BN34" i="122" s="1"/>
  <c r="BP31" i="122"/>
  <c r="BN31" i="122" s="1"/>
  <c r="BQ31" i="122"/>
  <c r="BO31" i="122" s="1"/>
  <c r="BP36" i="122"/>
  <c r="BN36" i="122" s="1"/>
  <c r="BQ36" i="122"/>
  <c r="BO36" i="122" s="1"/>
  <c r="BP39" i="122"/>
  <c r="BN39" i="122" s="1"/>
  <c r="BQ39" i="122"/>
  <c r="BO39" i="122" s="1"/>
  <c r="BQ33" i="122"/>
  <c r="BO33" i="122" s="1"/>
  <c r="BP33" i="122"/>
  <c r="BN33" i="122" s="1"/>
  <c r="AG15" i="123"/>
  <c r="AF25" i="123" s="1"/>
  <c r="AN26" i="123"/>
  <c r="C17" i="123"/>
  <c r="L17" i="123" s="1"/>
  <c r="AL21" i="122"/>
  <c r="AR15" i="122"/>
  <c r="AI3" i="135" s="1"/>
  <c r="AL16" i="122"/>
  <c r="AG3" i="135" s="1"/>
  <c r="AD15" i="125"/>
  <c r="AC25" i="125" s="1"/>
  <c r="AK26" i="125"/>
  <c r="AF3" i="125"/>
  <c r="AX7" i="122"/>
  <c r="AX10" i="122" s="1"/>
  <c r="C15" i="123" s="1"/>
  <c r="T2" i="7"/>
  <c r="T4" i="7"/>
  <c r="T5" i="7"/>
  <c r="T6" i="7"/>
  <c r="T7" i="7"/>
  <c r="T8" i="7"/>
  <c r="T9" i="7"/>
  <c r="T10" i="7"/>
  <c r="T11" i="7"/>
  <c r="T12" i="7"/>
  <c r="T27" i="7"/>
  <c r="T28" i="7"/>
  <c r="T29" i="7"/>
  <c r="T30" i="7"/>
  <c r="T31" i="7"/>
  <c r="T32" i="7"/>
  <c r="T33" i="7"/>
  <c r="T34" i="7"/>
  <c r="T35" i="7"/>
  <c r="T36" i="7"/>
  <c r="T37" i="7"/>
  <c r="T38" i="7"/>
  <c r="T39" i="7"/>
  <c r="T40" i="7"/>
  <c r="T41" i="7"/>
  <c r="T42" i="7"/>
  <c r="T43" i="7"/>
  <c r="T44" i="7"/>
  <c r="T45" i="7"/>
  <c r="T46" i="7"/>
  <c r="T47" i="7"/>
  <c r="T48" i="7"/>
  <c r="T49" i="7"/>
  <c r="T60" i="7"/>
  <c r="T61" i="7"/>
  <c r="T62" i="7"/>
  <c r="T73" i="7"/>
  <c r="T74" i="7"/>
  <c r="T75" i="7"/>
  <c r="T76" i="7"/>
  <c r="T77" i="7"/>
  <c r="T78" i="7"/>
  <c r="T80" i="7"/>
  <c r="T81" i="7"/>
  <c r="T82" i="7"/>
  <c r="T83" i="7"/>
  <c r="T84" i="7"/>
  <c r="T85" i="7"/>
  <c r="T86" i="7"/>
  <c r="T87" i="7"/>
  <c r="T88" i="7"/>
  <c r="T89" i="7"/>
  <c r="T90" i="7"/>
  <c r="T91" i="7"/>
  <c r="T92" i="7"/>
  <c r="T93" i="7"/>
  <c r="T94" i="7"/>
  <c r="T95" i="7"/>
  <c r="T96" i="7"/>
  <c r="T97" i="7"/>
  <c r="T98" i="7"/>
  <c r="T99" i="7"/>
  <c r="T100" i="7"/>
  <c r="T101" i="7"/>
  <c r="T102" i="7"/>
  <c r="T103" i="7"/>
  <c r="T104" i="7"/>
  <c r="T105" i="7"/>
  <c r="T106" i="7"/>
  <c r="T107" i="7"/>
  <c r="T133" i="7"/>
  <c r="T134" i="7"/>
  <c r="T135" i="7"/>
  <c r="T136" i="7"/>
  <c r="T137" i="7"/>
  <c r="T138" i="7"/>
  <c r="T139" i="7"/>
  <c r="T140" i="7"/>
  <c r="T141" i="7"/>
  <c r="T142" i="7"/>
  <c r="T143" i="7"/>
  <c r="T144" i="7"/>
  <c r="T145" i="7"/>
  <c r="T146" i="7"/>
  <c r="T147" i="7"/>
  <c r="T148" i="7"/>
  <c r="T151" i="7"/>
  <c r="T152" i="7"/>
  <c r="T158" i="7"/>
  <c r="T159" i="7"/>
  <c r="T160" i="7"/>
  <c r="T162" i="7"/>
  <c r="T163" i="7"/>
  <c r="T164" i="7"/>
  <c r="T165" i="7"/>
  <c r="T166" i="7"/>
  <c r="T167" i="7"/>
  <c r="T168" i="7"/>
  <c r="T169" i="7"/>
  <c r="T170" i="7"/>
  <c r="T171" i="7"/>
  <c r="T172" i="7"/>
  <c r="T173" i="7"/>
  <c r="T174" i="7"/>
  <c r="T175" i="7"/>
  <c r="T176" i="7"/>
  <c r="T177" i="7"/>
  <c r="T178" i="7"/>
  <c r="T179" i="7"/>
  <c r="T180" i="7"/>
  <c r="T181" i="7"/>
  <c r="T182" i="7"/>
  <c r="T183" i="7"/>
  <c r="T184" i="7"/>
  <c r="T185" i="7"/>
  <c r="T186" i="7"/>
  <c r="T187" i="7"/>
  <c r="T188" i="7"/>
  <c r="T189" i="7"/>
  <c r="T190" i="7"/>
  <c r="T191" i="7"/>
  <c r="T192" i="7"/>
  <c r="T193" i="7"/>
  <c r="T194" i="7"/>
  <c r="T195" i="7"/>
  <c r="T196" i="7"/>
  <c r="T197" i="7"/>
  <c r="T198" i="7"/>
  <c r="T199" i="7"/>
  <c r="T200" i="7"/>
  <c r="T201" i="7"/>
  <c r="T202" i="7"/>
  <c r="T203" i="7"/>
  <c r="T204" i="7"/>
  <c r="T205" i="7"/>
  <c r="T206" i="7"/>
  <c r="T298" i="7"/>
  <c r="T299" i="7"/>
  <c r="T300" i="7"/>
  <c r="T301" i="7"/>
  <c r="T302" i="7"/>
  <c r="T303" i="7"/>
  <c r="T304" i="7"/>
  <c r="T305" i="7"/>
  <c r="T306" i="7"/>
  <c r="T307" i="7"/>
  <c r="T309" i="7"/>
  <c r="T310" i="7"/>
  <c r="T311" i="7"/>
  <c r="T312" i="7"/>
  <c r="T313" i="7"/>
  <c r="T314" i="7"/>
  <c r="T315" i="7"/>
  <c r="T316" i="7"/>
  <c r="T317" i="7"/>
  <c r="T318" i="7"/>
  <c r="T319" i="7"/>
  <c r="T320" i="7"/>
  <c r="T321" i="7"/>
  <c r="T322" i="7"/>
  <c r="T342" i="7"/>
  <c r="T343" i="7"/>
  <c r="T344" i="7"/>
  <c r="T345" i="7"/>
  <c r="T346" i="7"/>
  <c r="T347" i="7"/>
  <c r="T348" i="7"/>
  <c r="T349" i="7"/>
  <c r="T364" i="7"/>
  <c r="T365" i="7"/>
  <c r="T366" i="7"/>
  <c r="T367" i="7"/>
  <c r="T368" i="7"/>
  <c r="T369" i="7"/>
  <c r="T370" i="7"/>
  <c r="T371" i="7"/>
  <c r="T394" i="7"/>
  <c r="T395" i="7"/>
  <c r="T396" i="7"/>
  <c r="T397" i="7"/>
  <c r="T398" i="7"/>
  <c r="T399" i="7"/>
  <c r="T400" i="7"/>
  <c r="T401" i="7"/>
  <c r="T402" i="7"/>
  <c r="T403" i="7"/>
  <c r="T404" i="7"/>
  <c r="T405" i="7"/>
  <c r="T406" i="7"/>
  <c r="T407" i="7"/>
  <c r="T408" i="7"/>
  <c r="T409" i="7"/>
  <c r="T410" i="7"/>
  <c r="T411" i="7"/>
  <c r="T412" i="7"/>
  <c r="T413" i="7"/>
  <c r="T414" i="7"/>
  <c r="T415" i="7"/>
  <c r="T666" i="7"/>
  <c r="T667" i="7"/>
  <c r="T668" i="7"/>
  <c r="T669" i="7"/>
  <c r="T670" i="7"/>
  <c r="T671" i="7"/>
  <c r="T672" i="7"/>
  <c r="T673" i="7"/>
  <c r="T674" i="7"/>
  <c r="T675" i="7"/>
  <c r="T676" i="7"/>
  <c r="T677" i="7"/>
  <c r="T678" i="7"/>
  <c r="T679" i="7"/>
  <c r="T680" i="7"/>
  <c r="T681" i="7"/>
  <c r="T682" i="7"/>
  <c r="T683" i="7"/>
  <c r="T719" i="7"/>
  <c r="T721" i="7"/>
  <c r="T722" i="7"/>
  <c r="T723" i="7"/>
  <c r="T724" i="7"/>
  <c r="T725" i="7"/>
  <c r="T726" i="7"/>
  <c r="T727" i="7"/>
  <c r="T728" i="7"/>
  <c r="T729" i="7"/>
  <c r="T730" i="7"/>
  <c r="T731" i="7"/>
  <c r="T732" i="7"/>
  <c r="T733" i="7"/>
  <c r="T734" i="7"/>
  <c r="T735" i="7"/>
  <c r="T736" i="7"/>
  <c r="T737" i="7"/>
  <c r="T738" i="7"/>
  <c r="T739" i="7"/>
  <c r="T740" i="7"/>
  <c r="T741" i="7"/>
  <c r="T742" i="7"/>
  <c r="T743" i="7"/>
  <c r="T744" i="7"/>
  <c r="T745" i="7"/>
  <c r="T746" i="7"/>
  <c r="T747" i="7"/>
  <c r="T748" i="7"/>
  <c r="T749" i="7"/>
  <c r="T750" i="7"/>
  <c r="T751" i="7"/>
  <c r="T752" i="7"/>
  <c r="T753" i="7"/>
  <c r="T754" i="7"/>
  <c r="T755" i="7"/>
  <c r="T756" i="7"/>
  <c r="T757" i="7"/>
  <c r="T758" i="7"/>
  <c r="T759" i="7"/>
  <c r="T818" i="7"/>
  <c r="T819" i="7"/>
  <c r="T820" i="7"/>
  <c r="T821" i="7"/>
  <c r="T822" i="7"/>
  <c r="T823" i="7"/>
  <c r="T824" i="7"/>
  <c r="T825" i="7"/>
  <c r="T826" i="7"/>
  <c r="T827" i="7"/>
  <c r="T828" i="7"/>
  <c r="T831" i="7"/>
  <c r="T833" i="7"/>
  <c r="T834" i="7"/>
  <c r="T835" i="7"/>
  <c r="T836" i="7"/>
  <c r="T837" i="7"/>
  <c r="T838" i="7"/>
  <c r="T839" i="7"/>
  <c r="T840" i="7"/>
  <c r="T841" i="7"/>
  <c r="T842" i="7"/>
  <c r="T843" i="7"/>
  <c r="T845" i="7"/>
  <c r="T846" i="7"/>
  <c r="T847" i="7"/>
  <c r="T854" i="7"/>
  <c r="T855" i="7"/>
  <c r="T856" i="7"/>
  <c r="T857" i="7"/>
  <c r="T858" i="7"/>
  <c r="T859" i="7"/>
  <c r="T867" i="7"/>
  <c r="T868" i="7"/>
  <c r="T869" i="7"/>
  <c r="T870" i="7"/>
  <c r="T871" i="7"/>
  <c r="T880" i="7"/>
  <c r="T881" i="7"/>
  <c r="T882" i="7"/>
  <c r="T883" i="7"/>
  <c r="T884" i="7"/>
  <c r="T885" i="7"/>
  <c r="T886" i="7"/>
  <c r="T887" i="7"/>
  <c r="T902" i="7"/>
  <c r="T903" i="7"/>
  <c r="T914" i="7"/>
  <c r="T915" i="7"/>
  <c r="T916" i="7"/>
  <c r="T917" i="7"/>
  <c r="T918" i="7"/>
  <c r="T919" i="7"/>
  <c r="T920" i="7"/>
  <c r="T921" i="7"/>
  <c r="T922" i="7"/>
  <c r="T923" i="7"/>
  <c r="T924" i="7"/>
  <c r="T925" i="7"/>
  <c r="T926" i="7"/>
  <c r="T927" i="7"/>
  <c r="T928" i="7"/>
  <c r="T929" i="7"/>
  <c r="T930" i="7"/>
  <c r="T946" i="7"/>
  <c r="T947" i="7"/>
  <c r="T948" i="7"/>
  <c r="T949" i="7"/>
  <c r="T950" i="7"/>
  <c r="T951" i="7"/>
  <c r="T952" i="7"/>
  <c r="T953" i="7"/>
  <c r="T955" i="7"/>
  <c r="T956" i="7"/>
  <c r="T957" i="7"/>
  <c r="T958" i="7"/>
  <c r="T961" i="7"/>
  <c r="T962" i="7"/>
  <c r="T963" i="7"/>
  <c r="T964" i="7"/>
  <c r="T965" i="7"/>
  <c r="T975" i="7"/>
  <c r="T976" i="7"/>
  <c r="T977" i="7"/>
  <c r="T978" i="7"/>
  <c r="T979" i="7"/>
  <c r="T980" i="7"/>
  <c r="T981" i="7"/>
  <c r="T982" i="7"/>
  <c r="T984" i="7"/>
  <c r="T994" i="7"/>
  <c r="T995" i="7"/>
  <c r="T996" i="7"/>
  <c r="T998" i="7"/>
  <c r="T999" i="7"/>
  <c r="T1000" i="7"/>
  <c r="T1001" i="7"/>
  <c r="T1002" i="7"/>
  <c r="T1003" i="7"/>
  <c r="T1004" i="7"/>
  <c r="T1146" i="7"/>
  <c r="T1147" i="7"/>
  <c r="T1148" i="7"/>
  <c r="T1149" i="7"/>
  <c r="T1150" i="7"/>
  <c r="T1151" i="7"/>
  <c r="T1152" i="7"/>
  <c r="T1153" i="7"/>
  <c r="T1154" i="7"/>
  <c r="T1155" i="7"/>
  <c r="T1156" i="7"/>
  <c r="T1157" i="7"/>
  <c r="T1169" i="7"/>
  <c r="T1170" i="7"/>
  <c r="T1171" i="7"/>
  <c r="T1172" i="7"/>
  <c r="T1173" i="7"/>
  <c r="T1174" i="7"/>
  <c r="T1175" i="7"/>
  <c r="T1176" i="7"/>
  <c r="T1178" i="7"/>
  <c r="T1179" i="7"/>
  <c r="T1180" i="7"/>
  <c r="T1181" i="7"/>
  <c r="T1182" i="7"/>
  <c r="T1185" i="7"/>
  <c r="T1186" i="7"/>
  <c r="T1187" i="7"/>
  <c r="T1188" i="7"/>
  <c r="T1189" i="7"/>
  <c r="T1190" i="7"/>
  <c r="T1191" i="7"/>
  <c r="T1192" i="7"/>
  <c r="T1193" i="7"/>
  <c r="T1194" i="7"/>
  <c r="T1195" i="7"/>
  <c r="T1196" i="7"/>
  <c r="T1197" i="7"/>
  <c r="T1219" i="7"/>
  <c r="T1220" i="7"/>
  <c r="T1221" i="7"/>
  <c r="T1222" i="7"/>
  <c r="T1223" i="7"/>
  <c r="T1224" i="7"/>
  <c r="T1225" i="7"/>
  <c r="T1226" i="7"/>
  <c r="T1227" i="7"/>
  <c r="T1228" i="7"/>
  <c r="T1229" i="7"/>
  <c r="T1230" i="7"/>
  <c r="T1231" i="7"/>
  <c r="T1232" i="7"/>
  <c r="T1233" i="7"/>
  <c r="T1234" i="7"/>
  <c r="T1235" i="7"/>
  <c r="T1535" i="7"/>
  <c r="T1540" i="7"/>
  <c r="T1541" i="7"/>
  <c r="T1542" i="7"/>
  <c r="T1543" i="7"/>
  <c r="T1545" i="7"/>
  <c r="T1546" i="7"/>
  <c r="T1547" i="7"/>
  <c r="T1548" i="7"/>
  <c r="T1549" i="7"/>
  <c r="T1550" i="7"/>
  <c r="T1551" i="7"/>
  <c r="T1552" i="7"/>
  <c r="T1553" i="7"/>
  <c r="T1554" i="7"/>
  <c r="T1555" i="7"/>
  <c r="T1556" i="7"/>
  <c r="T1557" i="7"/>
  <c r="T1558" i="7"/>
  <c r="T1559" i="7"/>
  <c r="T1560" i="7"/>
  <c r="T1561" i="7"/>
  <c r="T1562" i="7"/>
  <c r="T1563" i="7"/>
  <c r="T1564" i="7"/>
  <c r="T1565" i="7"/>
  <c r="T1566" i="7"/>
  <c r="T1567" i="7"/>
  <c r="T1568" i="7"/>
  <c r="T1569" i="7"/>
  <c r="T1570" i="7"/>
  <c r="T1571" i="7"/>
  <c r="T1572" i="7"/>
  <c r="T1573" i="7"/>
  <c r="T1574" i="7"/>
  <c r="T1575" i="7"/>
  <c r="T1576" i="7"/>
  <c r="T1577" i="7"/>
  <c r="T1578" i="7"/>
  <c r="T1579" i="7"/>
  <c r="T1580" i="7"/>
  <c r="T1581" i="7"/>
  <c r="T1582" i="7"/>
  <c r="T1583" i="7"/>
  <c r="T1584" i="7"/>
  <c r="T1585" i="7"/>
  <c r="T1586" i="7"/>
  <c r="T1587" i="7"/>
  <c r="T1588" i="7"/>
  <c r="T1589" i="7"/>
  <c r="T1590" i="7"/>
  <c r="T1591" i="7"/>
  <c r="T1592" i="7"/>
  <c r="T1593" i="7"/>
  <c r="T1594" i="7"/>
  <c r="T1595" i="7"/>
  <c r="T1596" i="7"/>
  <c r="T1597" i="7"/>
  <c r="T1598" i="7"/>
  <c r="T1600" i="7"/>
  <c r="T1601" i="7"/>
  <c r="T1602" i="7"/>
  <c r="T1603" i="7"/>
  <c r="T1604" i="7"/>
  <c r="T1605" i="7"/>
  <c r="T1606" i="7"/>
  <c r="T1607" i="7"/>
  <c r="T1608" i="7"/>
  <c r="T1610" i="7"/>
  <c r="T1611" i="7"/>
  <c r="T1628" i="7"/>
  <c r="T1629" i="7"/>
  <c r="T1630" i="7"/>
  <c r="T1631" i="7"/>
  <c r="T1633" i="7"/>
  <c r="T1634" i="7"/>
  <c r="T1635" i="7"/>
  <c r="T1636" i="7"/>
  <c r="T1637" i="7"/>
  <c r="T1638" i="7"/>
  <c r="T1639" i="7"/>
  <c r="T1640" i="7"/>
  <c r="T1641" i="7"/>
  <c r="T1642" i="7"/>
  <c r="T1643" i="7"/>
  <c r="T1644" i="7"/>
  <c r="T1645" i="7"/>
  <c r="T1646" i="7"/>
  <c r="T1647" i="7"/>
  <c r="T1648" i="7"/>
  <c r="T1649" i="7"/>
  <c r="T1763" i="7"/>
  <c r="T1764" i="7"/>
  <c r="T1765" i="7"/>
  <c r="T1766" i="7"/>
  <c r="T1767" i="7"/>
  <c r="T1768" i="7"/>
  <c r="T1769" i="7"/>
  <c r="T1770" i="7"/>
  <c r="T1771" i="7"/>
  <c r="T1772" i="7"/>
  <c r="T1773" i="7"/>
  <c r="T1774" i="7"/>
  <c r="T1775" i="7"/>
  <c r="T1776" i="7"/>
  <c r="T1777" i="7"/>
  <c r="T1778" i="7"/>
  <c r="T1779" i="7"/>
  <c r="T1780" i="7"/>
  <c r="T1781" i="7"/>
  <c r="T1782" i="7"/>
  <c r="T1783" i="7"/>
  <c r="T1785" i="7"/>
  <c r="T1820" i="7"/>
  <c r="T1821" i="7"/>
  <c r="T1822" i="7"/>
  <c r="T1826" i="7"/>
  <c r="T1842" i="7"/>
  <c r="T1843" i="7"/>
  <c r="T1844" i="7"/>
  <c r="T1845" i="7"/>
  <c r="T1846" i="7"/>
  <c r="T1847" i="7"/>
  <c r="T1848" i="7"/>
  <c r="T1849" i="7"/>
  <c r="T1850" i="7"/>
  <c r="T1851" i="7"/>
  <c r="T1852" i="7"/>
  <c r="T1854" i="7"/>
  <c r="T1909" i="7"/>
  <c r="T1971" i="7"/>
  <c r="T1972" i="7"/>
  <c r="T1973" i="7"/>
  <c r="T2201" i="7"/>
  <c r="T2202" i="7"/>
  <c r="T2203" i="7"/>
  <c r="T2204" i="7"/>
  <c r="T2205" i="7"/>
  <c r="T2206" i="7"/>
  <c r="T2207" i="7"/>
  <c r="T2208" i="7"/>
  <c r="T2209" i="7"/>
  <c r="T2210" i="7"/>
  <c r="T2211" i="7"/>
  <c r="T2212" i="7"/>
  <c r="T2213" i="7"/>
  <c r="T2214" i="7"/>
  <c r="T2251" i="7"/>
  <c r="T2252" i="7"/>
  <c r="T2253" i="7"/>
  <c r="T2254" i="7"/>
  <c r="T2255" i="7"/>
  <c r="T2279" i="7"/>
  <c r="T2280" i="7"/>
  <c r="T2281" i="7"/>
  <c r="T2282" i="7"/>
  <c r="T2283" i="7"/>
  <c r="T2284" i="7"/>
  <c r="T2285" i="7"/>
  <c r="T2286" i="7"/>
  <c r="T2287" i="7"/>
  <c r="T2288" i="7"/>
  <c r="T2289" i="7"/>
  <c r="T2290" i="7"/>
  <c r="T2291" i="7"/>
  <c r="T2301" i="7"/>
  <c r="T2302" i="7"/>
  <c r="T2304" i="7"/>
  <c r="T2307" i="7"/>
  <c r="T2318" i="7"/>
  <c r="T2319" i="7"/>
  <c r="T2320" i="7"/>
  <c r="T2321" i="7"/>
  <c r="T2322" i="7"/>
  <c r="T2323" i="7"/>
  <c r="T2324" i="7"/>
  <c r="T2325" i="7"/>
  <c r="T2326" i="7"/>
  <c r="T2327" i="7"/>
  <c r="T2328" i="7"/>
  <c r="T2329" i="7"/>
  <c r="T2330" i="7"/>
  <c r="T2331" i="7"/>
  <c r="T2332" i="7"/>
  <c r="T2333" i="7"/>
  <c r="T2334" i="7"/>
  <c r="T2335" i="7"/>
  <c r="T2336" i="7"/>
  <c r="T2341" i="7"/>
  <c r="T2342" i="7"/>
  <c r="T2343" i="7"/>
  <c r="T2345" i="7"/>
  <c r="T2344" i="7"/>
  <c r="T2378" i="7"/>
  <c r="T2379" i="7"/>
  <c r="T2380" i="7"/>
  <c r="T2381" i="7"/>
  <c r="T2382" i="7"/>
  <c r="T2383" i="7"/>
  <c r="T2598" i="7"/>
  <c r="T2599" i="7"/>
  <c r="T2600" i="7"/>
  <c r="T2603" i="7"/>
  <c r="T2604" i="7"/>
  <c r="T2605" i="7"/>
  <c r="T2606" i="7"/>
  <c r="T2607" i="7"/>
  <c r="T2609" i="7"/>
  <c r="T2610" i="7"/>
  <c r="T2612" i="7"/>
  <c r="T2615" i="7"/>
  <c r="T2617" i="7"/>
  <c r="T2618" i="7"/>
  <c r="T2624" i="7"/>
  <c r="T2627" i="7"/>
  <c r="T2628" i="7"/>
  <c r="T2633" i="7"/>
  <c r="T2634" i="7"/>
  <c r="T2640" i="7"/>
  <c r="T2647" i="7"/>
  <c r="T2648" i="7"/>
  <c r="L22" i="123" l="1"/>
  <c r="AG3" i="123"/>
  <c r="AI3" i="123"/>
  <c r="Z18" i="125"/>
  <c r="AC4" i="125"/>
  <c r="AC5" i="125" s="1"/>
  <c r="L21" i="125" s="1"/>
  <c r="L15" i="125"/>
  <c r="AC4" i="123"/>
  <c r="AN27" i="123"/>
  <c r="AG17" i="123"/>
  <c r="AG25" i="123" s="1"/>
  <c r="AL17" i="122"/>
  <c r="AL22" i="122"/>
  <c r="AU12" i="122"/>
  <c r="L29" i="125"/>
  <c r="AD17" i="125"/>
  <c r="AD25" i="125" s="1"/>
  <c r="AK27" i="125"/>
  <c r="BB7" i="122"/>
  <c r="L15" i="123" l="1"/>
  <c r="V3" i="123" s="1"/>
  <c r="L20" i="123"/>
  <c r="AC3" i="123"/>
  <c r="AF3" i="123" s="1"/>
  <c r="AC8" i="123" s="1"/>
  <c r="L21" i="123"/>
  <c r="BB9" i="122"/>
  <c r="BB12" i="122" s="1"/>
  <c r="BB17" i="122"/>
  <c r="L25" i="125"/>
  <c r="AX15" i="122"/>
  <c r="AL20" i="122" s="1"/>
  <c r="L29" i="123" l="1"/>
  <c r="BA12" i="122"/>
  <c r="AN3" i="135" s="1"/>
  <c r="BB19" i="122"/>
  <c r="BB20" i="122" s="1"/>
  <c r="AL24" i="122" s="1"/>
  <c r="L28" i="135" s="1"/>
  <c r="BB18" i="122"/>
  <c r="BB21" i="122" s="1"/>
  <c r="BB22" i="122" s="1"/>
  <c r="AQ26" i="123"/>
  <c r="AN29" i="123"/>
  <c r="BB14" i="122"/>
  <c r="BB16" i="122"/>
  <c r="L25" i="123"/>
  <c r="AN39" i="123" s="1"/>
  <c r="Z22" i="125"/>
  <c r="AN26" i="125"/>
  <c r="V3" i="125"/>
  <c r="V4" i="125" s="1"/>
  <c r="L20" i="125"/>
  <c r="AK29" i="125"/>
  <c r="AN4" i="135" l="1"/>
  <c r="AI22" i="135"/>
  <c r="AN42" i="135"/>
  <c r="X56" i="135"/>
  <c r="X59" i="135" s="1"/>
  <c r="L28" i="123"/>
  <c r="AN42" i="123" s="1"/>
  <c r="AN3" i="123"/>
  <c r="AI22" i="123" s="1"/>
  <c r="BA14" i="122"/>
  <c r="BA16" i="122"/>
  <c r="AG19" i="123"/>
  <c r="AH25" i="123" s="1"/>
  <c r="AJ25" i="123" s="1"/>
  <c r="AD19" i="125"/>
  <c r="AE25" i="125" s="1"/>
  <c r="AG25" i="125" s="1"/>
  <c r="V5" i="125"/>
  <c r="AL3" i="125"/>
  <c r="AK40" i="125"/>
  <c r="C27" i="125" s="1"/>
  <c r="L15" i="135" l="1"/>
  <c r="Z22" i="135" s="1"/>
  <c r="Z58" i="135"/>
  <c r="C27" i="135" s="1"/>
  <c r="X55" i="135"/>
  <c r="C14" i="135" s="1"/>
  <c r="AN4" i="123"/>
  <c r="C26" i="125"/>
  <c r="L26" i="125" s="1"/>
  <c r="L27" i="125"/>
  <c r="AM3" i="125"/>
  <c r="AK39" i="125"/>
  <c r="V3" i="135" l="1"/>
  <c r="V4" i="135" s="1"/>
  <c r="AO3" i="135" s="1"/>
  <c r="AQ26" i="135"/>
  <c r="X58" i="135"/>
  <c r="L27" i="135" s="1"/>
  <c r="Z57" i="135"/>
  <c r="H57" i="14"/>
  <c r="I54" i="14"/>
  <c r="AN41" i="135" l="1"/>
  <c r="V5" i="135"/>
  <c r="X57" i="135"/>
  <c r="L26" i="135" s="1"/>
  <c r="C26" i="135"/>
  <c r="AP3" i="135"/>
  <c r="AN40" i="135"/>
  <c r="AQ3" i="135"/>
  <c r="AL11" i="135" s="1"/>
  <c r="E56" i="14"/>
  <c r="E55" i="14"/>
  <c r="H56" i="14"/>
  <c r="E57" i="14"/>
  <c r="Z21" i="135" l="1"/>
  <c r="Y47" i="135"/>
  <c r="Y48" i="135" s="1"/>
  <c r="W47" i="135"/>
  <c r="Z31" i="135"/>
  <c r="B55" i="14"/>
  <c r="K56" i="14" s="1"/>
  <c r="K55" i="14"/>
  <c r="N29" i="105"/>
  <c r="AM49" i="135" l="1"/>
  <c r="Y49" i="135"/>
  <c r="AF22" i="135"/>
  <c r="AG22" i="135" s="1"/>
  <c r="AH22" i="135" s="1"/>
  <c r="W48" i="135"/>
  <c r="X40" i="135"/>
  <c r="AL12" i="135"/>
  <c r="AQ8" i="135"/>
  <c r="AQ9" i="135" s="1"/>
  <c r="AQ10" i="135" s="1"/>
  <c r="B38" i="135"/>
  <c r="AH15" i="135"/>
  <c r="K57" i="14"/>
  <c r="F7" i="99"/>
  <c r="B40" i="105"/>
  <c r="L23" i="105"/>
  <c r="L21" i="105"/>
  <c r="Y20" i="105"/>
  <c r="C17" i="105"/>
  <c r="C16" i="105"/>
  <c r="C15" i="105"/>
  <c r="K12" i="105"/>
  <c r="B12" i="105"/>
  <c r="Y11" i="105"/>
  <c r="K11" i="105"/>
  <c r="V2" i="105" s="1"/>
  <c r="W10" i="105"/>
  <c r="N10" i="105"/>
  <c r="Y5" i="105" s="1"/>
  <c r="D10" i="105"/>
  <c r="Y6" i="105" s="1"/>
  <c r="Y8" i="105" s="1"/>
  <c r="E9" i="105"/>
  <c r="W8" i="105"/>
  <c r="Y7" i="105"/>
  <c r="W6" i="105"/>
  <c r="Z6" i="105" s="1"/>
  <c r="W5" i="105"/>
  <c r="Z5" i="105" s="1"/>
  <c r="W3" i="105"/>
  <c r="R75" i="14"/>
  <c r="P75" i="14"/>
  <c r="H75" i="14"/>
  <c r="E75" i="14"/>
  <c r="D34" i="14"/>
  <c r="F7" i="14"/>
  <c r="M27" i="14"/>
  <c r="C27" i="14"/>
  <c r="L26" i="14"/>
  <c r="H26" i="14"/>
  <c r="F26" i="14"/>
  <c r="M25" i="14"/>
  <c r="C25" i="14"/>
  <c r="L24" i="14"/>
  <c r="H24" i="14"/>
  <c r="F24" i="14"/>
  <c r="I22" i="14"/>
  <c r="G22" i="14"/>
  <c r="C22" i="14"/>
  <c r="M12" i="14"/>
  <c r="M11" i="14"/>
  <c r="U10" i="14"/>
  <c r="M9" i="14"/>
  <c r="D9" i="14"/>
  <c r="M8" i="14"/>
  <c r="D8" i="14"/>
  <c r="J4" i="14"/>
  <c r="J3" i="14"/>
  <c r="D32" i="99"/>
  <c r="D24" i="99"/>
  <c r="H23" i="99"/>
  <c r="J22" i="99"/>
  <c r="H22" i="99"/>
  <c r="C21" i="99"/>
  <c r="I20" i="99"/>
  <c r="G20" i="99"/>
  <c r="C20" i="99"/>
  <c r="C18" i="99"/>
  <c r="M11" i="99"/>
  <c r="T10" i="99"/>
  <c r="M9" i="99"/>
  <c r="D9" i="99"/>
  <c r="M8" i="99"/>
  <c r="D8" i="99"/>
  <c r="J4" i="99"/>
  <c r="J3" i="99"/>
  <c r="AJ812" i="7"/>
  <c r="AJ811" i="7"/>
  <c r="AJ35" i="7"/>
  <c r="AJ34" i="7"/>
  <c r="AJ33" i="7"/>
  <c r="AJ32" i="7"/>
  <c r="AJ31" i="7"/>
  <c r="AJ30" i="7"/>
  <c r="AJ29" i="7"/>
  <c r="AJ28" i="7"/>
  <c r="K38" i="5"/>
  <c r="L38" i="5" s="1"/>
  <c r="I38" i="5"/>
  <c r="T38" i="5" s="1"/>
  <c r="K37" i="5"/>
  <c r="L37" i="5" s="1"/>
  <c r="I37" i="5"/>
  <c r="M37" i="5" s="1"/>
  <c r="N37" i="5" s="1"/>
  <c r="K36" i="5"/>
  <c r="L36" i="5" s="1"/>
  <c r="I36" i="5"/>
  <c r="V36" i="5" s="1"/>
  <c r="K35" i="5"/>
  <c r="L35" i="5" s="1"/>
  <c r="I35" i="5"/>
  <c r="T35" i="5" s="1"/>
  <c r="K34" i="5"/>
  <c r="L34" i="5" s="1"/>
  <c r="I34" i="5"/>
  <c r="T34" i="5" s="1"/>
  <c r="K33" i="5"/>
  <c r="L33" i="5" s="1"/>
  <c r="I33" i="5"/>
  <c r="M33" i="5" s="1"/>
  <c r="N33" i="5" s="1"/>
  <c r="K32" i="5"/>
  <c r="L32" i="5" s="1"/>
  <c r="I32" i="5"/>
  <c r="V32" i="5" s="1"/>
  <c r="K31" i="5"/>
  <c r="L31" i="5" s="1"/>
  <c r="I31" i="5"/>
  <c r="T31" i="5" s="1"/>
  <c r="K30" i="5"/>
  <c r="L30" i="5" s="1"/>
  <c r="I30" i="5"/>
  <c r="T30" i="5" s="1"/>
  <c r="K29" i="5"/>
  <c r="L29" i="5" s="1"/>
  <c r="I29" i="5"/>
  <c r="M29" i="5" s="1"/>
  <c r="N29" i="5" s="1"/>
  <c r="V28" i="5"/>
  <c r="U28" i="5"/>
  <c r="T28" i="5"/>
  <c r="S28" i="5"/>
  <c r="V27" i="5"/>
  <c r="U27" i="5"/>
  <c r="T27" i="5"/>
  <c r="S27" i="5"/>
  <c r="V26" i="5"/>
  <c r="U26" i="5"/>
  <c r="T26" i="5"/>
  <c r="S26" i="5"/>
  <c r="V25" i="5"/>
  <c r="U25" i="5"/>
  <c r="T25" i="5"/>
  <c r="S25" i="5"/>
  <c r="V24" i="5"/>
  <c r="U24" i="5"/>
  <c r="T24" i="5"/>
  <c r="S24" i="5"/>
  <c r="V23" i="5"/>
  <c r="U23" i="5"/>
  <c r="T23" i="5"/>
  <c r="S23" i="5"/>
  <c r="V22" i="5"/>
  <c r="U22" i="5"/>
  <c r="T22" i="5"/>
  <c r="S22" i="5"/>
  <c r="V21" i="5"/>
  <c r="U21" i="5"/>
  <c r="T21" i="5"/>
  <c r="S21" i="5"/>
  <c r="V20" i="5"/>
  <c r="U20" i="5"/>
  <c r="T20" i="5"/>
  <c r="S20" i="5"/>
  <c r="V19" i="5"/>
  <c r="U19" i="5"/>
  <c r="T19" i="5"/>
  <c r="S19" i="5"/>
  <c r="V18" i="5"/>
  <c r="U18" i="5"/>
  <c r="T18" i="5"/>
  <c r="S18" i="5"/>
  <c r="V17" i="5"/>
  <c r="U17" i="5"/>
  <c r="T17" i="5"/>
  <c r="S17" i="5"/>
  <c r="V16" i="5"/>
  <c r="U16" i="5"/>
  <c r="T16" i="5"/>
  <c r="S16" i="5"/>
  <c r="V15" i="5"/>
  <c r="U15" i="5"/>
  <c r="T15" i="5"/>
  <c r="S15" i="5"/>
  <c r="V14" i="5"/>
  <c r="U14" i="5"/>
  <c r="T14" i="5"/>
  <c r="S14" i="5"/>
  <c r="V13" i="5"/>
  <c r="U13" i="5"/>
  <c r="T13" i="5"/>
  <c r="S13" i="5"/>
  <c r="V12" i="5"/>
  <c r="U12" i="5"/>
  <c r="T12" i="5"/>
  <c r="S12" i="5"/>
  <c r="V11" i="5"/>
  <c r="U11" i="5"/>
  <c r="T11" i="5"/>
  <c r="S11" i="5"/>
  <c r="V10" i="5"/>
  <c r="U10" i="5"/>
  <c r="T10" i="5"/>
  <c r="S10" i="5"/>
  <c r="V9" i="5"/>
  <c r="U9" i="5"/>
  <c r="T9" i="5"/>
  <c r="S9" i="5"/>
  <c r="N9" i="5"/>
  <c r="V8" i="5"/>
  <c r="U8" i="5"/>
  <c r="T8" i="5"/>
  <c r="S8" i="5"/>
  <c r="N8" i="5"/>
  <c r="V7" i="5"/>
  <c r="U7" i="5"/>
  <c r="T7" i="5"/>
  <c r="R7" i="5"/>
  <c r="S7" i="5" s="1"/>
  <c r="Q7" i="5"/>
  <c r="C26" i="105" s="1"/>
  <c r="N7" i="5"/>
  <c r="W16" i="105"/>
  <c r="AJ22" i="135" l="1"/>
  <c r="AF28" i="135"/>
  <c r="AG28" i="135" s="1"/>
  <c r="AH28" i="135" s="1"/>
  <c r="AO15" i="135" s="1"/>
  <c r="AQ14" i="135"/>
  <c r="AQ16" i="135"/>
  <c r="AS14" i="135"/>
  <c r="AN25" i="135" s="1"/>
  <c r="AN43" i="135" s="1"/>
  <c r="AN49" i="135" s="1"/>
  <c r="AN50" i="135" s="1"/>
  <c r="Q30" i="5"/>
  <c r="B4" i="105"/>
  <c r="C27" i="105"/>
  <c r="C30" i="105" s="1"/>
  <c r="Q38" i="5"/>
  <c r="Q34" i="5"/>
  <c r="Q35" i="5"/>
  <c r="R30" i="5"/>
  <c r="S30" i="5" s="1"/>
  <c r="R31" i="5"/>
  <c r="S31" i="5" s="1"/>
  <c r="R34" i="5"/>
  <c r="S34" i="5" s="1"/>
  <c r="R35" i="5"/>
  <c r="S35" i="5" s="1"/>
  <c r="R38" i="5"/>
  <c r="S38" i="5" s="1"/>
  <c r="Q31" i="5"/>
  <c r="U30" i="5"/>
  <c r="U31" i="5"/>
  <c r="U34" i="5"/>
  <c r="U35" i="5"/>
  <c r="U38" i="5"/>
  <c r="V30" i="5"/>
  <c r="M31" i="5"/>
  <c r="N31" i="5" s="1"/>
  <c r="V31" i="5"/>
  <c r="M32" i="5"/>
  <c r="N32" i="5" s="1"/>
  <c r="V34" i="5"/>
  <c r="M35" i="5"/>
  <c r="N35" i="5" s="1"/>
  <c r="V35" i="5"/>
  <c r="M36" i="5"/>
  <c r="N36" i="5" s="1"/>
  <c r="V38" i="5"/>
  <c r="T33" i="5"/>
  <c r="T37" i="5"/>
  <c r="U29" i="5"/>
  <c r="T32" i="5"/>
  <c r="U33" i="5"/>
  <c r="T36" i="5"/>
  <c r="Q37" i="5"/>
  <c r="R29" i="5"/>
  <c r="S29" i="5" s="1"/>
  <c r="V29" i="5"/>
  <c r="M30" i="5"/>
  <c r="N30" i="5" s="1"/>
  <c r="Q32" i="5"/>
  <c r="U32" i="5"/>
  <c r="R33" i="5"/>
  <c r="S33" i="5" s="1"/>
  <c r="V33" i="5"/>
  <c r="M34" i="5"/>
  <c r="N34" i="5" s="1"/>
  <c r="Q36" i="5"/>
  <c r="U36" i="5"/>
  <c r="R37" i="5"/>
  <c r="S37" i="5" s="1"/>
  <c r="V37" i="5"/>
  <c r="M38" i="5"/>
  <c r="N38" i="5" s="1"/>
  <c r="T29" i="5"/>
  <c r="Q29" i="5"/>
  <c r="Q33" i="5"/>
  <c r="U37" i="5"/>
  <c r="R32" i="5"/>
  <c r="S32" i="5" s="1"/>
  <c r="R36" i="5"/>
  <c r="S36" i="5" s="1"/>
  <c r="U32" i="105"/>
  <c r="X32" i="105" s="1"/>
  <c r="Y21" i="105"/>
  <c r="Y22" i="105"/>
  <c r="B28" i="105"/>
  <c r="L14" i="105"/>
  <c r="V16" i="105"/>
  <c r="W18" i="105"/>
  <c r="V18" i="105"/>
  <c r="AQ15" i="135" l="1"/>
  <c r="AQ17" i="135" s="1"/>
  <c r="AQ19" i="135"/>
  <c r="AR21" i="135" s="1"/>
  <c r="L28" i="105"/>
  <c r="Y15" i="105"/>
  <c r="Y14" i="105"/>
  <c r="Y16" i="105"/>
  <c r="L17" i="105"/>
  <c r="L16" i="105"/>
  <c r="W26" i="105"/>
  <c r="Y17" i="105"/>
  <c r="Y18" i="105"/>
  <c r="W17" i="105"/>
  <c r="V17" i="105"/>
  <c r="V19" i="105"/>
  <c r="W19" i="105"/>
  <c r="W20" i="105" l="1"/>
  <c r="L15" i="105"/>
  <c r="V20" i="105"/>
  <c r="V3" i="105" l="1"/>
  <c r="V4" i="105" s="1"/>
  <c r="V5" i="105" s="1"/>
  <c r="L27" i="105" s="1"/>
  <c r="L24" i="105"/>
  <c r="L26" i="105" l="1"/>
  <c r="X33" i="105" l="1"/>
  <c r="U31" i="105"/>
  <c r="X31" i="105" l="1"/>
  <c r="V22" i="105"/>
  <c r="X22" i="105"/>
  <c r="X34" i="105"/>
  <c r="L30" i="105"/>
  <c r="V27" i="105"/>
  <c r="B33" i="105" l="1"/>
  <c r="V31" i="105"/>
  <c r="V23" i="105"/>
  <c r="V28" i="105"/>
  <c r="Y32" i="105"/>
  <c r="V26" i="105" s="1"/>
  <c r="X23" i="105"/>
  <c r="AN31" i="123" l="1"/>
  <c r="X25" i="125"/>
  <c r="AK38" i="125"/>
  <c r="L23" i="125"/>
  <c r="AK31" i="125" s="1"/>
  <c r="X25" i="123"/>
  <c r="L23" i="123"/>
  <c r="Z15" i="123"/>
  <c r="AN32" i="123" l="1"/>
  <c r="AK30" i="125"/>
  <c r="L24" i="125"/>
  <c r="AC3" i="125"/>
  <c r="L24" i="123"/>
  <c r="X56" i="123" s="1"/>
  <c r="Z22" i="123"/>
  <c r="X59" i="123" l="1"/>
  <c r="X55" i="123" s="1"/>
  <c r="V4" i="123"/>
  <c r="C27" i="123" s="1"/>
  <c r="C26" i="123" s="1"/>
  <c r="AN33" i="123"/>
  <c r="AJ3" i="125"/>
  <c r="AK32" i="125"/>
  <c r="Y46" i="125"/>
  <c r="X51" i="125"/>
  <c r="Z58" i="123" l="1"/>
  <c r="Z57" i="123" s="1"/>
  <c r="X57" i="123" s="1"/>
  <c r="L26" i="123"/>
  <c r="V5" i="123"/>
  <c r="AN40" i="123" s="1"/>
  <c r="AO3" i="123"/>
  <c r="AN41" i="123"/>
  <c r="L27" i="123"/>
  <c r="X58" i="123" l="1"/>
  <c r="AP3" i="123"/>
  <c r="AQ3" i="123" s="1"/>
  <c r="AL11" i="123" s="1"/>
  <c r="H32" i="123"/>
  <c r="AK3" i="125"/>
  <c r="AN3" i="125" s="1"/>
  <c r="AI11" i="125" s="1"/>
  <c r="X40" i="123" l="1"/>
  <c r="W47" i="123"/>
  <c r="Z21" i="123"/>
  <c r="Z31" i="123"/>
  <c r="AF22" i="125"/>
  <c r="AK4" i="125"/>
  <c r="AK5" i="125" s="1"/>
  <c r="H31" i="125" s="1"/>
  <c r="B37" i="125" s="1"/>
  <c r="AH15" i="123" l="1"/>
  <c r="AM49" i="123"/>
  <c r="AQ8" i="123"/>
  <c r="AQ9" i="123" s="1"/>
  <c r="AQ10" i="123" s="1"/>
  <c r="AQ16" i="123" s="1"/>
  <c r="AF22" i="123"/>
  <c r="AG22" i="123" s="1"/>
  <c r="AH22" i="123" s="1"/>
  <c r="AF28" i="123" s="1"/>
  <c r="AG28" i="123" s="1"/>
  <c r="AH28" i="123" s="1"/>
  <c r="AO15" i="123" s="1"/>
  <c r="AL12" i="123"/>
  <c r="Z21" i="125"/>
  <c r="W46" i="125"/>
  <c r="W47" i="125" s="1"/>
  <c r="Y47" i="125"/>
  <c r="X47" i="125" s="1"/>
  <c r="Y48" i="125" s="1"/>
  <c r="AK41" i="125"/>
  <c r="AI12" i="125"/>
  <c r="AC22" i="125"/>
  <c r="AD22" i="125" s="1"/>
  <c r="AE22" i="125" s="1"/>
  <c r="AN8" i="125"/>
  <c r="AN9" i="125" s="1"/>
  <c r="AN10" i="125" s="1"/>
  <c r="AJ48" i="125"/>
  <c r="X39" i="125"/>
  <c r="AE15" i="125"/>
  <c r="AJ22" i="123" l="1"/>
  <c r="AS14" i="123"/>
  <c r="AN25" i="123" s="1"/>
  <c r="AN43" i="123" s="1"/>
  <c r="AN49" i="123" s="1"/>
  <c r="AN50" i="123" s="1"/>
  <c r="AQ14" i="123"/>
  <c r="AQ19" i="123" s="1"/>
  <c r="AR21" i="123" s="1"/>
  <c r="AC28" i="125"/>
  <c r="AG22" i="125"/>
  <c r="AN16" i="125"/>
  <c r="AP14" i="125"/>
  <c r="AK25" i="125" s="1"/>
  <c r="AK42" i="125" s="1"/>
  <c r="AK48" i="125" s="1"/>
  <c r="AK49" i="125" s="1"/>
  <c r="AN14" i="125"/>
  <c r="AQ15" i="123" l="1"/>
  <c r="AQ17" i="123" s="1"/>
  <c r="AN15" i="125"/>
  <c r="AN19" i="125"/>
  <c r="AO21" i="125" s="1"/>
  <c r="AD28" i="125"/>
  <c r="AE28" i="125" s="1"/>
  <c r="AL15" i="125" s="1"/>
  <c r="AJ45" i="123" l="1"/>
  <c r="AN17" i="125"/>
  <c r="AG44" i="125"/>
  <c r="Y47" i="123"/>
  <c r="Y48" i="123" s="1"/>
  <c r="W48" i="123" l="1"/>
  <c r="Y49" i="12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Kavoshgaran</author>
    <author>PC</author>
    <author>Amiran Rayaneh</author>
    <author>Gilbyte</author>
  </authors>
  <commentList>
    <comment ref="P11" authorId="0" shapeId="0" xr:uid="{00000000-0006-0000-0600-000001000000}">
      <text>
        <r>
          <rPr>
            <b/>
            <sz val="9"/>
            <color indexed="81"/>
            <rFont val="Tahoma"/>
            <family val="2"/>
          </rPr>
          <t xml:space="preserve">1396/06/01 تاریخ شروع به کار موجود در سیستم
</t>
        </r>
      </text>
    </comment>
    <comment ref="D252" authorId="1" shapeId="0" xr:uid="{E65BFAFE-AB29-4430-AFD5-FE1BCDDAEB5D}">
      <text>
        <r>
          <rPr>
            <b/>
            <sz val="9"/>
            <color indexed="81"/>
            <rFont val="Tahoma"/>
            <family val="2"/>
          </rPr>
          <t>شک دارم</t>
        </r>
        <r>
          <rPr>
            <sz val="9"/>
            <color indexed="81"/>
            <rFont val="Tahoma"/>
            <family val="2"/>
          </rPr>
          <t xml:space="preserve">
</t>
        </r>
      </text>
    </comment>
    <comment ref="R395" authorId="0" shapeId="0" xr:uid="{F7056D9A-1AB6-44DB-BBBC-1A764EF5B3F0}">
      <text>
        <r>
          <rPr>
            <b/>
            <sz val="9"/>
            <color indexed="81"/>
            <rFont val="Tahoma"/>
            <family val="2"/>
          </rPr>
          <t>چند 94؟</t>
        </r>
      </text>
    </comment>
    <comment ref="R397" authorId="0" shapeId="0" xr:uid="{37656216-34C7-46C0-A761-E6495803D623}">
      <text>
        <r>
          <rPr>
            <b/>
            <sz val="9"/>
            <color indexed="81"/>
            <rFont val="Tahoma"/>
            <family val="2"/>
          </rPr>
          <t>ماه مشخص نشده</t>
        </r>
      </text>
    </comment>
    <comment ref="R403" authorId="0" shapeId="0" xr:uid="{53F33982-E5AB-4450-85F1-C8499CAE0838}">
      <text>
        <r>
          <rPr>
            <b/>
            <sz val="9"/>
            <color indexed="81"/>
            <rFont val="Tahoma"/>
            <family val="2"/>
          </rPr>
          <t>چنده 91؟</t>
        </r>
      </text>
    </comment>
    <comment ref="R408" authorId="0" shapeId="0" xr:uid="{0F400622-5653-44BB-A8A0-18613D7B0676}">
      <text>
        <r>
          <rPr>
            <b/>
            <sz val="9"/>
            <color indexed="81"/>
            <rFont val="Tahoma"/>
            <family val="2"/>
          </rPr>
          <t>چنده 80؟</t>
        </r>
      </text>
    </comment>
    <comment ref="AK422" authorId="0" shapeId="0" xr:uid="{00000000-0006-0000-0600-000016000000}">
      <text>
        <r>
          <rPr>
            <b/>
            <sz val="9"/>
            <color indexed="81"/>
            <rFont val="Tahoma"/>
            <family val="2"/>
          </rPr>
          <t>در لیست حقوق فروردین ترک کاری</t>
        </r>
      </text>
    </comment>
    <comment ref="P436" authorId="0" shapeId="0" xr:uid="{00000000-0006-0000-0600-00001A000000}">
      <text>
        <r>
          <rPr>
            <b/>
            <sz val="9"/>
            <color indexed="81"/>
            <rFont val="Tahoma"/>
            <family val="2"/>
          </rPr>
          <t xml:space="preserve">چون تاریخ شروع به کار نداشتت براش با شروع کار بیمه زدم
</t>
        </r>
      </text>
    </comment>
    <comment ref="A628" authorId="2" shapeId="0" xr:uid="{2FC78895-1E0F-4582-AB6F-EE34AA9EBAEC}">
      <text>
        <r>
          <rPr>
            <b/>
            <sz val="9"/>
            <color indexed="81"/>
            <rFont val="Tahoma"/>
            <family val="2"/>
          </rPr>
          <t xml:space="preserve">پایه 11/500
</t>
        </r>
      </text>
    </comment>
    <comment ref="A629" authorId="2" shapeId="0" xr:uid="{662EA3A0-1A30-43B8-A98A-7D1DD804789B}">
      <text>
        <r>
          <rPr>
            <b/>
            <sz val="9"/>
            <color indexed="81"/>
            <rFont val="Tahoma"/>
            <family val="2"/>
          </rPr>
          <t xml:space="preserve">پایه حقوق 12
</t>
        </r>
      </text>
    </comment>
    <comment ref="A631" authorId="2" shapeId="0" xr:uid="{438AFF6E-775B-4BDC-8A61-AA3A7CC0B5EF}">
      <text>
        <r>
          <rPr>
            <b/>
            <sz val="9"/>
            <color indexed="81"/>
            <rFont val="Tahoma"/>
            <family val="2"/>
          </rPr>
          <t xml:space="preserve">11/500
</t>
        </r>
      </text>
    </comment>
    <comment ref="A632" authorId="2" shapeId="0" xr:uid="{1945CE07-2109-4CB8-8A3D-514D59B8EC46}">
      <text>
        <r>
          <rPr>
            <b/>
            <sz val="9"/>
            <color indexed="81"/>
            <rFont val="Tahoma"/>
            <family val="2"/>
          </rPr>
          <t xml:space="preserve">11/500
</t>
        </r>
      </text>
    </comment>
    <comment ref="A633" authorId="2" shapeId="0" xr:uid="{E7EFBC8C-D844-42A2-9E51-350B1F5DACB7}">
      <text>
        <r>
          <rPr>
            <b/>
            <sz val="9"/>
            <color indexed="81"/>
            <rFont val="Tahoma"/>
            <family val="2"/>
          </rPr>
          <t>12/000
/000</t>
        </r>
      </text>
    </comment>
    <comment ref="A648" authorId="2" shapeId="0" xr:uid="{CB1F6FF7-9439-4971-9470-021D6C8724CE}">
      <text>
        <r>
          <rPr>
            <b/>
            <sz val="9"/>
            <color indexed="81"/>
            <rFont val="Tahoma"/>
            <family val="2"/>
          </rPr>
          <t>11500</t>
        </r>
        <r>
          <rPr>
            <sz val="9"/>
            <color indexed="81"/>
            <rFont val="Tahoma"/>
            <family val="2"/>
          </rPr>
          <t xml:space="preserve">
</t>
        </r>
      </text>
    </comment>
    <comment ref="A649" authorId="2" shapeId="0" xr:uid="{CC88C6F9-2A42-4FDA-AD68-470E54008969}">
      <text>
        <r>
          <rPr>
            <b/>
            <sz val="9"/>
            <color indexed="81"/>
            <rFont val="Tahoma"/>
            <family val="2"/>
          </rPr>
          <t>12</t>
        </r>
        <r>
          <rPr>
            <sz val="9"/>
            <color indexed="81"/>
            <rFont val="Tahoma"/>
            <family val="2"/>
          </rPr>
          <t xml:space="preserve">
</t>
        </r>
      </text>
    </comment>
    <comment ref="A652" authorId="2" shapeId="0" xr:uid="{EC72F3C7-69F6-4BC8-AFFD-D65143638E2B}">
      <text>
        <r>
          <rPr>
            <b/>
            <sz val="9"/>
            <color indexed="81"/>
            <rFont val="Tahoma"/>
            <family val="2"/>
          </rPr>
          <t>11500</t>
        </r>
        <r>
          <rPr>
            <sz val="9"/>
            <color indexed="81"/>
            <rFont val="Tahoma"/>
            <family val="2"/>
          </rPr>
          <t xml:space="preserve">
</t>
        </r>
      </text>
    </comment>
    <comment ref="A654" authorId="2" shapeId="0" xr:uid="{EA3649DF-C598-4697-BFCA-06BF6D291C3B}">
      <text>
        <r>
          <rPr>
            <b/>
            <sz val="9"/>
            <color indexed="81"/>
            <rFont val="Tahoma"/>
            <family val="2"/>
          </rPr>
          <t>کلا قرارداد نمیخواد</t>
        </r>
        <r>
          <rPr>
            <sz val="9"/>
            <color indexed="81"/>
            <rFont val="Tahoma"/>
            <family val="2"/>
          </rPr>
          <t xml:space="preserve">
</t>
        </r>
      </text>
    </comment>
    <comment ref="A731" authorId="1" shapeId="0" xr:uid="{78151248-D30A-4CE1-969A-3C0CA03DAE7F}">
      <text>
        <r>
          <rPr>
            <b/>
            <sz val="9"/>
            <color indexed="81"/>
            <rFont val="Tahoma"/>
            <family val="2"/>
          </rPr>
          <t xml:space="preserve">بیمه کامل به علت حقوق کم زدم نیمه وقت
</t>
        </r>
      </text>
    </comment>
    <comment ref="A742" authorId="1" shapeId="0" xr:uid="{FF82512B-5171-4830-9B2B-FAEE1F5EA683}">
      <text>
        <r>
          <rPr>
            <b/>
            <sz val="9"/>
            <color indexed="81"/>
            <rFont val="Tahoma"/>
            <family val="2"/>
          </rPr>
          <t>بیمه کامل به علت حقوق کم زدم نیمه وقت</t>
        </r>
      </text>
    </comment>
    <comment ref="A837" authorId="1" shapeId="0" xr:uid="{A5C8DAF3-5041-4082-82FA-8F8787BAF4A4}">
      <text>
        <r>
          <rPr>
            <b/>
            <sz val="9"/>
            <color indexed="81"/>
            <rFont val="Tahoma"/>
            <family val="2"/>
          </rPr>
          <t>بیمه هستند به صورت کامل اما به خاطر حقوق کم قرارداد و تصفیه نیمه وقت براشون ارسال میشه</t>
        </r>
      </text>
    </comment>
    <comment ref="E837" authorId="0" shapeId="0" xr:uid="{00000000-0006-0000-0600-00002E000000}">
      <text>
        <r>
          <rPr>
            <b/>
            <sz val="9"/>
            <color indexed="81"/>
            <rFont val="Tahoma"/>
            <family val="2"/>
          </rPr>
          <t>بیمه شده از اردیبهشت</t>
        </r>
      </text>
    </comment>
    <comment ref="A838" authorId="1" shapeId="0" xr:uid="{FCAEB5F1-A0F4-439B-96D0-5428698440D8}">
      <text>
        <r>
          <rPr>
            <b/>
            <sz val="9"/>
            <color indexed="81"/>
            <rFont val="Tahoma"/>
            <family val="2"/>
          </rPr>
          <t>بیمه هستند به صورت کامل اما به خاطر حقوق کم قرارداد و تصفیه نیمه وقت براشون ارسال میشه</t>
        </r>
      </text>
    </comment>
    <comment ref="A839" authorId="1" shapeId="0" xr:uid="{D36AAACB-E3A7-4BF0-B1AD-046C95139E64}">
      <text>
        <r>
          <rPr>
            <b/>
            <sz val="9"/>
            <color indexed="81"/>
            <rFont val="Tahoma"/>
            <family val="2"/>
          </rPr>
          <t>بیمه هستند به صورت کامل اما به خاطر حقوق کم قرارداد و تصفیه نیمه وقت براشون ارسال میشه</t>
        </r>
      </text>
    </comment>
    <comment ref="A840" authorId="1" shapeId="0" xr:uid="{B2ED3CB2-9F74-4B6B-950A-A679790CC8FD}">
      <text>
        <r>
          <rPr>
            <b/>
            <sz val="9"/>
            <color indexed="81"/>
            <rFont val="Tahoma"/>
            <family val="2"/>
          </rPr>
          <t>بیمه هستند به صورت کامل اما به خاطر حقوق کم قرارداد و تصفیه نیمه وقت براشون ارسال میشه</t>
        </r>
      </text>
    </comment>
    <comment ref="A841" authorId="1" shapeId="0" xr:uid="{B0D844AD-CF6B-4DF0-A76F-D04550F30554}">
      <text>
        <r>
          <rPr>
            <b/>
            <sz val="9"/>
            <color indexed="81"/>
            <rFont val="Tahoma"/>
            <family val="2"/>
          </rPr>
          <t>بیمه هستند به صورت کامل اما به خاطر حقوق کم قرارداد و تصفیه نیمه وقت براشون ارسال میشه</t>
        </r>
      </text>
    </comment>
    <comment ref="A842" authorId="1" shapeId="0" xr:uid="{B745C7FD-384F-47A7-9C0E-8BC7C1E0DC1D}">
      <text>
        <r>
          <rPr>
            <b/>
            <sz val="9"/>
            <color indexed="81"/>
            <rFont val="Tahoma"/>
            <family val="2"/>
          </rPr>
          <t>بیمه هستند به صورت کامل اما به خاطر حقوق کم قرارداد و تصفیه نیمه وقت براشون ارسال میشه</t>
        </r>
      </text>
    </comment>
    <comment ref="A843" authorId="1" shapeId="0" xr:uid="{E52F3C92-8FAB-4298-9885-80A95E31F239}">
      <text>
        <r>
          <rPr>
            <b/>
            <sz val="9"/>
            <color indexed="81"/>
            <rFont val="Tahoma"/>
            <family val="2"/>
          </rPr>
          <t>بیمه هستند به صورت کامل اما به خاطر حقوق کم قرارداد و تصفیه نیمه وقت براشون ارسال میشه</t>
        </r>
      </text>
    </comment>
    <comment ref="A844" authorId="1" shapeId="0" xr:uid="{45CC9E20-26A3-4633-933B-41E1DBFBA62D}">
      <text>
        <r>
          <rPr>
            <b/>
            <sz val="9"/>
            <color indexed="81"/>
            <rFont val="Tahoma"/>
            <family val="2"/>
          </rPr>
          <t>بیمه هستند به صورت کامل اما به خاطر حقوق کم قرارداد و تصفیه نیمه وقت براشون ارسال میشه</t>
        </r>
      </text>
    </comment>
    <comment ref="A901" authorId="1" shapeId="0" xr:uid="{8D67F17E-2AB2-4943-841C-FB936F7E79AF}">
      <text>
        <r>
          <rPr>
            <b/>
            <sz val="9"/>
            <color indexed="81"/>
            <rFont val="Tahoma"/>
            <family val="2"/>
          </rPr>
          <t xml:space="preserve">شروع به کار مجدد داشته
</t>
        </r>
        <r>
          <rPr>
            <sz val="9"/>
            <color indexed="81"/>
            <rFont val="Tahoma"/>
            <family val="2"/>
          </rPr>
          <t xml:space="preserve">
</t>
        </r>
      </text>
    </comment>
    <comment ref="A905" authorId="1" shapeId="0" xr:uid="{3B76E3E5-F30A-4D21-860F-8FD946C794E0}">
      <text>
        <r>
          <rPr>
            <b/>
            <sz val="9"/>
            <color indexed="81"/>
            <rFont val="Tahoma"/>
            <family val="2"/>
          </rPr>
          <t xml:space="preserve">شروع به کار مجدد داشته
</t>
        </r>
        <r>
          <rPr>
            <sz val="9"/>
            <color indexed="81"/>
            <rFont val="Tahoma"/>
            <family val="2"/>
          </rPr>
          <t xml:space="preserve">
</t>
        </r>
      </text>
    </comment>
    <comment ref="A911" authorId="2" shapeId="0" xr:uid="{79688BA7-E151-4609-8C30-25F43155D3C2}">
      <text>
        <r>
          <rPr>
            <b/>
            <sz val="9"/>
            <color indexed="81"/>
            <rFont val="Tahoma"/>
            <family val="2"/>
          </rPr>
          <t>15 میلیون</t>
        </r>
        <r>
          <rPr>
            <sz val="9"/>
            <color indexed="81"/>
            <rFont val="Tahoma"/>
            <family val="2"/>
          </rPr>
          <t xml:space="preserve">
</t>
        </r>
      </text>
    </comment>
    <comment ref="G911" authorId="2" shapeId="0" xr:uid="{74BC89BD-34E4-4277-BB79-40AE8A39E12E}">
      <text>
        <r>
          <rPr>
            <b/>
            <sz val="9"/>
            <color indexed="81"/>
            <rFont val="Tahoma"/>
            <family val="2"/>
          </rPr>
          <t>تولید محتوای متنی</t>
        </r>
        <r>
          <rPr>
            <sz val="9"/>
            <color indexed="81"/>
            <rFont val="Tahoma"/>
            <family val="2"/>
          </rPr>
          <t xml:space="preserve">
</t>
        </r>
      </text>
    </comment>
    <comment ref="A1003" authorId="3" shapeId="0" xr:uid="{3050C5E4-67A8-4606-B759-FFD4E7170FE5}">
      <text>
        <r>
          <rPr>
            <b/>
            <sz val="9"/>
            <color indexed="81"/>
            <rFont val="Tahoma"/>
            <family val="2"/>
          </rPr>
          <t xml:space="preserve">مرخصی زایمان
</t>
        </r>
      </text>
    </comment>
    <comment ref="A1053" authorId="3" shapeId="0" xr:uid="{26C86EB2-8FA6-43E0-8E75-D505969247F0}">
      <text>
        <r>
          <rPr>
            <b/>
            <sz val="9"/>
            <color indexed="81"/>
            <rFont val="Tahoma"/>
            <family val="2"/>
          </rPr>
          <t xml:space="preserve"> بازنشسته
</t>
        </r>
        <r>
          <rPr>
            <sz val="9"/>
            <color indexed="81"/>
            <rFont val="Tahoma"/>
            <family val="2"/>
          </rPr>
          <t xml:space="preserve">
</t>
        </r>
      </text>
    </comment>
    <comment ref="A1091" authorId="3" shapeId="0" xr:uid="{BA2CC5D0-B975-40BD-8BBD-F61494E9FA1C}">
      <text>
        <r>
          <rPr>
            <b/>
            <sz val="9"/>
            <color indexed="81"/>
            <rFont val="Tahoma"/>
            <family val="2"/>
          </rPr>
          <t xml:space="preserve">بیمه 15روزه
 </t>
        </r>
        <r>
          <rPr>
            <sz val="9"/>
            <color indexed="81"/>
            <rFont val="Tahoma"/>
            <family val="2"/>
          </rPr>
          <t xml:space="preserve">
</t>
        </r>
      </text>
    </comment>
    <comment ref="E1091" authorId="3" shapeId="0" xr:uid="{9D2ABD0D-AC04-4F2C-B6A5-5986A1980070}">
      <text>
        <r>
          <rPr>
            <b/>
            <sz val="9"/>
            <color indexed="81"/>
            <rFont val="Tahoma"/>
            <family val="2"/>
          </rPr>
          <t xml:space="preserve">بیمه 15 روزه
</t>
        </r>
      </text>
    </comment>
    <comment ref="A1136" authorId="2" shapeId="0" xr:uid="{96409C52-2D91-4A4D-860D-D654F6610EFA}">
      <text>
        <r>
          <rPr>
            <b/>
            <sz val="9"/>
            <color indexed="81"/>
            <rFont val="Tahoma"/>
            <family val="2"/>
          </rPr>
          <t>بیمه شد از 1 مهر</t>
        </r>
        <r>
          <rPr>
            <sz val="9"/>
            <color indexed="81"/>
            <rFont val="Tahoma"/>
            <family val="2"/>
          </rPr>
          <t xml:space="preserve">
</t>
        </r>
      </text>
    </comment>
    <comment ref="A1246" authorId="2" shapeId="0" xr:uid="{F0393233-18F5-4792-9B98-C48829D885C5}">
      <text>
        <r>
          <rPr>
            <b/>
            <sz val="9"/>
            <color indexed="81"/>
            <rFont val="Tahoma"/>
            <family val="2"/>
          </rPr>
          <t>از خرداد 1404 تبدیل شد به پیمانکاری</t>
        </r>
        <r>
          <rPr>
            <sz val="9"/>
            <color indexed="81"/>
            <rFont val="Tahoma"/>
            <family val="2"/>
          </rPr>
          <t xml:space="preserve">
</t>
        </r>
      </text>
    </comment>
    <comment ref="A1254" authorId="2" shapeId="0" xr:uid="{E545CBF8-E625-4D32-BA93-DC76482F3FAC}">
      <text>
        <r>
          <rPr>
            <b/>
            <sz val="9"/>
            <color indexed="81"/>
            <rFont val="Tahoma"/>
            <family val="2"/>
          </rPr>
          <t>از1404/03/01 بیمه شد</t>
        </r>
        <r>
          <rPr>
            <sz val="9"/>
            <color indexed="81"/>
            <rFont val="Tahoma"/>
            <family val="2"/>
          </rPr>
          <t xml:space="preserve">
</t>
        </r>
      </text>
    </comment>
    <comment ref="A1269" authorId="2" shapeId="0" xr:uid="{6589A99F-F75E-4F09-9658-622DE20A193A}">
      <text>
        <r>
          <rPr>
            <b/>
            <sz val="9"/>
            <color indexed="81"/>
            <rFont val="Tahoma"/>
            <family val="2"/>
          </rPr>
          <t xml:space="preserve">شروع به کار مجدد14040201
</t>
        </r>
        <r>
          <rPr>
            <sz val="9"/>
            <color indexed="81"/>
            <rFont val="Tahoma"/>
            <family val="2"/>
          </rPr>
          <t xml:space="preserve">
</t>
        </r>
      </text>
    </comment>
    <comment ref="A1504" authorId="2" shapeId="0" xr:uid="{DB96324E-B940-4900-9E6D-36A4F00DE2B0}">
      <text>
        <r>
          <rPr>
            <b/>
            <sz val="9"/>
            <color indexed="81"/>
            <rFont val="Tahoma"/>
            <family val="2"/>
          </rPr>
          <t xml:space="preserve">14/000/000
</t>
        </r>
      </text>
    </comment>
    <comment ref="A1505" authorId="2" shapeId="0" xr:uid="{0D64BA49-74CB-4F7C-A66F-0927F4311D7D}">
      <text>
        <r>
          <rPr>
            <b/>
            <sz val="9"/>
            <color indexed="81"/>
            <rFont val="Tahoma"/>
            <family val="2"/>
          </rPr>
          <t>12/500/000</t>
        </r>
      </text>
    </comment>
    <comment ref="A1506" authorId="2" shapeId="0" xr:uid="{BB5704DA-7F9F-4BE9-8080-8508664DEAB5}">
      <text>
        <r>
          <rPr>
            <b/>
            <sz val="9"/>
            <color indexed="81"/>
            <rFont val="Tahoma"/>
            <family val="2"/>
          </rPr>
          <t xml:space="preserve">12/500/000
</t>
        </r>
      </text>
    </comment>
    <comment ref="A1507" authorId="4" shapeId="0" xr:uid="{BCD711E3-1A55-43D7-8F12-5F23D82A28F4}">
      <text>
        <r>
          <rPr>
            <b/>
            <sz val="9"/>
            <color indexed="81"/>
            <rFont val="Tahoma"/>
            <family val="2"/>
          </rPr>
          <t>1404/06/06</t>
        </r>
        <r>
          <rPr>
            <sz val="9"/>
            <color indexed="81"/>
            <rFont val="Tahoma"/>
            <family val="2"/>
          </rPr>
          <t xml:space="preserve">
</t>
        </r>
      </text>
    </comment>
    <comment ref="A1660" authorId="1" shapeId="0" xr:uid="{0F65F7DA-CA80-4E3B-960A-EE082697732E}">
      <text>
        <r>
          <rPr>
            <b/>
            <sz val="9"/>
            <color indexed="81"/>
            <rFont val="Tahoma"/>
            <family val="2"/>
          </rPr>
          <t>پیک</t>
        </r>
      </text>
    </comment>
    <comment ref="A1661" authorId="1" shapeId="0" xr:uid="{EBDAC840-16B6-4ADC-8A1A-B0C28C269417}">
      <text>
        <r>
          <rPr>
            <b/>
            <sz val="9"/>
            <color indexed="81"/>
            <rFont val="Tahoma"/>
            <family val="2"/>
          </rPr>
          <t>پیک</t>
        </r>
      </text>
    </comment>
    <comment ref="A1662" authorId="1" shapeId="0" xr:uid="{7A1C0030-DA62-4A8A-9319-BA7CD3195939}">
      <text>
        <r>
          <rPr>
            <b/>
            <sz val="9"/>
            <color indexed="81"/>
            <rFont val="Tahoma"/>
            <family val="2"/>
          </rPr>
          <t xml:space="preserve">پیک
</t>
        </r>
      </text>
    </comment>
    <comment ref="A1663" authorId="1" shapeId="0" xr:uid="{AE934DEF-6A9F-4BF8-966A-0BAD5442672C}">
      <text>
        <r>
          <rPr>
            <b/>
            <sz val="9"/>
            <color indexed="81"/>
            <rFont val="Tahoma"/>
            <family val="2"/>
          </rPr>
          <t xml:space="preserve">پیک
</t>
        </r>
      </text>
    </comment>
    <comment ref="A1664" authorId="1" shapeId="0" xr:uid="{2A40FBA5-3EEC-43B3-9C17-481DCDBBBEC7}">
      <text>
        <r>
          <rPr>
            <b/>
            <sz val="9"/>
            <color indexed="81"/>
            <rFont val="Tahoma"/>
            <family val="2"/>
          </rPr>
          <t xml:space="preserve">پیک
</t>
        </r>
      </text>
    </comment>
    <comment ref="A1665" authorId="1" shapeId="0" xr:uid="{A313E95B-BD40-47FC-8C8D-F8741CC6334D}">
      <text>
        <r>
          <rPr>
            <b/>
            <sz val="9"/>
            <color indexed="81"/>
            <rFont val="Tahoma"/>
            <family val="2"/>
          </rPr>
          <t>پیک</t>
        </r>
      </text>
    </comment>
    <comment ref="A1666" authorId="1" shapeId="0" xr:uid="{75031FD3-8AC4-4281-98A8-7CCA0FFC4F15}">
      <text>
        <r>
          <rPr>
            <b/>
            <sz val="9"/>
            <color indexed="81"/>
            <rFont val="Tahoma"/>
            <family val="2"/>
          </rPr>
          <t>پیک</t>
        </r>
      </text>
    </comment>
    <comment ref="A1667" authorId="1" shapeId="0" xr:uid="{1F72976D-4A5B-4938-A837-9DA01C6DC564}">
      <text>
        <r>
          <rPr>
            <b/>
            <sz val="9"/>
            <color indexed="81"/>
            <rFont val="Tahoma"/>
            <family val="2"/>
          </rPr>
          <t>پیک</t>
        </r>
      </text>
    </comment>
    <comment ref="A1807" authorId="3" shapeId="0" xr:uid="{DC7FFA9D-6B34-4123-A60C-2FF6E6645B0F}">
      <text>
        <r>
          <rPr>
            <b/>
            <sz val="9"/>
            <color indexed="81"/>
            <rFont val="Tahoma"/>
            <family val="2"/>
          </rPr>
          <t>Amiran Rayaneh:</t>
        </r>
        <r>
          <rPr>
            <sz val="9"/>
            <color indexed="81"/>
            <rFont val="Tahoma"/>
            <family val="2"/>
          </rPr>
          <t xml:space="preserve">
بازنشسته</t>
        </r>
      </text>
    </comment>
    <comment ref="A1895" authorId="4" shapeId="0" xr:uid="{75DCE408-76A1-4F7B-B586-300A9FCD8602}">
      <text>
        <r>
          <rPr>
            <b/>
            <sz val="9"/>
            <color indexed="81"/>
            <rFont val="Tahoma"/>
            <family val="2"/>
          </rPr>
          <t>شروع به کار مجدد 10 تیر</t>
        </r>
        <r>
          <rPr>
            <sz val="9"/>
            <color indexed="81"/>
            <rFont val="Tahoma"/>
            <family val="2"/>
          </rPr>
          <t xml:space="preserve">
</t>
        </r>
      </text>
    </comment>
    <comment ref="A1919" authorId="1" shapeId="0" xr:uid="{166AFE1A-57DC-4D6C-9B1D-4D22F32D3872}">
      <text>
        <r>
          <rPr>
            <b/>
            <sz val="9"/>
            <color indexed="81"/>
            <rFont val="Tahoma"/>
            <family val="2"/>
          </rPr>
          <t xml:space="preserve">شروع به کار مجدد
</t>
        </r>
        <r>
          <rPr>
            <sz val="9"/>
            <color indexed="81"/>
            <rFont val="Tahoma"/>
            <family val="2"/>
          </rPr>
          <t xml:space="preserve">
</t>
        </r>
      </text>
    </comment>
    <comment ref="A2105" authorId="2" shapeId="0" xr:uid="{1E4DF476-44B5-4259-BE12-BEF5E36D90C1}">
      <text>
        <r>
          <rPr>
            <b/>
            <sz val="9"/>
            <color indexed="81"/>
            <rFont val="Tahoma"/>
            <family val="2"/>
          </rPr>
          <t xml:space="preserve">شروع به کار 
1390/12/16
ترک کار 1397/09/30
شروع بهکار مجدد
1401/04/01
</t>
        </r>
        <r>
          <rPr>
            <sz val="9"/>
            <color indexed="81"/>
            <rFont val="Tahoma"/>
            <family val="2"/>
          </rPr>
          <t xml:space="preserve">
</t>
        </r>
      </text>
    </comment>
    <comment ref="R2109" authorId="1" shapeId="0" xr:uid="{A324BEB5-1C83-4B80-A302-8438CB9282D6}">
      <text>
        <r>
          <rPr>
            <b/>
            <sz val="9"/>
            <color indexed="81"/>
            <rFont val="Tahoma"/>
            <family val="2"/>
          </rPr>
          <t xml:space="preserve">شروع بیمه ایشان از شهریور 1375 بوده در کل این سالها 11 ماه نبوده هی رفت و برگشت داشته که اون 11 ماه میاد رو سابقه اول
</t>
        </r>
      </text>
    </comment>
    <comment ref="A2139" authorId="2" shapeId="0" xr:uid="{E30C59AE-35A3-4853-9ED4-B244932400B3}">
      <text>
        <r>
          <rPr>
            <sz val="9"/>
            <color indexed="81"/>
            <rFont val="Tahoma"/>
            <family val="2"/>
          </rPr>
          <t xml:space="preserve">ترک کار 07/06
</t>
        </r>
      </text>
    </comment>
    <comment ref="A2140" authorId="2" shapeId="0" xr:uid="{7389B19B-734C-4BF6-930D-A804706F250A}">
      <text>
        <r>
          <rPr>
            <b/>
            <sz val="9"/>
            <color indexed="81"/>
            <rFont val="Tahoma"/>
            <family val="2"/>
          </rPr>
          <t>ترک کار 06/16</t>
        </r>
        <r>
          <rPr>
            <sz val="9"/>
            <color indexed="81"/>
            <rFont val="Tahoma"/>
            <family val="2"/>
          </rPr>
          <t xml:space="preserve">
</t>
        </r>
      </text>
    </comment>
    <comment ref="A2143" authorId="2" shapeId="0" xr:uid="{C2B2B7B4-2876-45B7-9CC1-A79323D18F16}">
      <text>
        <r>
          <rPr>
            <b/>
            <sz val="9"/>
            <color indexed="81"/>
            <rFont val="Tahoma"/>
            <family val="2"/>
          </rPr>
          <t xml:space="preserve">تا اسفند 98 بوده ترک کار کرده 
از 4 سال 99 اومده باز </t>
        </r>
        <r>
          <rPr>
            <sz val="9"/>
            <color indexed="81"/>
            <rFont val="Tahoma"/>
            <family val="2"/>
          </rPr>
          <t xml:space="preserve">
</t>
        </r>
      </text>
    </comment>
    <comment ref="A2311" authorId="1" shapeId="0" xr:uid="{F5C9E0CC-DB55-4F43-A521-8D959CB479CA}">
      <text>
        <r>
          <rPr>
            <b/>
            <sz val="9"/>
            <color indexed="81"/>
            <rFont val="Tahoma"/>
            <family val="2"/>
          </rPr>
          <t xml:space="preserve">بازنسته
</t>
        </r>
        <r>
          <rPr>
            <sz val="9"/>
            <color indexed="81"/>
            <rFont val="Tahoma"/>
            <family val="2"/>
          </rPr>
          <t xml:space="preserve">
</t>
        </r>
      </text>
    </comment>
    <comment ref="P2455" authorId="2" shapeId="0" xr:uid="{4CBA25A2-6682-4236-93C4-BD2DFE47956B}">
      <text>
        <r>
          <rPr>
            <b/>
            <sz val="9"/>
            <color indexed="81"/>
            <rFont val="Tahoma"/>
            <family val="2"/>
          </rPr>
          <t>بیمه قبلی 1392/11/01</t>
        </r>
        <r>
          <rPr>
            <sz val="9"/>
            <color indexed="81"/>
            <rFont val="Tahoma"/>
            <family val="2"/>
          </rPr>
          <t xml:space="preserve">
</t>
        </r>
      </text>
    </comment>
    <comment ref="P2456" authorId="2" shapeId="0" xr:uid="{710AB5DB-9EE9-488E-BB58-F7827DFF5064}">
      <text>
        <r>
          <rPr>
            <b/>
            <sz val="9"/>
            <color indexed="81"/>
            <rFont val="Tahoma"/>
            <family val="2"/>
          </rPr>
          <t xml:space="preserve">بیمه قبلی 1402/05/01
</t>
        </r>
        <r>
          <rPr>
            <sz val="9"/>
            <color indexed="81"/>
            <rFont val="Tahoma"/>
            <family val="2"/>
          </rPr>
          <t xml:space="preserve">
</t>
        </r>
      </text>
    </comment>
    <comment ref="P2457" authorId="2" shapeId="0" xr:uid="{8156B426-59B9-418A-889C-5B14A04481BF}">
      <text>
        <r>
          <rPr>
            <b/>
            <sz val="9"/>
            <color indexed="81"/>
            <rFont val="Tahoma"/>
            <family val="2"/>
          </rPr>
          <t xml:space="preserve">بیمه قبلی 1403/05/01
</t>
        </r>
        <r>
          <rPr>
            <sz val="9"/>
            <color indexed="81"/>
            <rFont val="Tahoma"/>
            <family val="2"/>
          </rPr>
          <t xml:space="preserve">
</t>
        </r>
      </text>
    </comment>
    <comment ref="P2458" authorId="2" shapeId="0" xr:uid="{CBB56F39-B7EF-4819-97AA-C0677E1AFA5B}">
      <text>
        <r>
          <rPr>
            <b/>
            <sz val="9"/>
            <color indexed="81"/>
            <rFont val="Tahoma"/>
            <family val="2"/>
          </rPr>
          <t>بیمه 1404/05/27</t>
        </r>
        <r>
          <rPr>
            <sz val="9"/>
            <color indexed="81"/>
            <rFont val="Tahoma"/>
            <family val="2"/>
          </rPr>
          <t xml:space="preserve">
</t>
        </r>
      </text>
    </comment>
    <comment ref="P2459" authorId="2" shapeId="0" xr:uid="{5576E4CB-BCC9-4654-9507-261A9E514AC9}">
      <text>
        <r>
          <rPr>
            <b/>
            <sz val="9"/>
            <color indexed="81"/>
            <rFont val="Tahoma"/>
            <family val="2"/>
          </rPr>
          <t>بیمه 1404/05/27</t>
        </r>
        <r>
          <rPr>
            <sz val="9"/>
            <color indexed="81"/>
            <rFont val="Tahoma"/>
            <family val="2"/>
          </rPr>
          <t xml:space="preserve">
</t>
        </r>
      </text>
    </comment>
    <comment ref="A2460" authorId="2" shapeId="0" xr:uid="{42A3F14D-0E35-42C2-A330-AFA8AE4ED5AC}">
      <text>
        <r>
          <rPr>
            <b/>
            <sz val="9"/>
            <color indexed="81"/>
            <rFont val="Tahoma"/>
            <family val="2"/>
          </rPr>
          <t>مرخصی زایمان</t>
        </r>
        <r>
          <rPr>
            <sz val="9"/>
            <color indexed="81"/>
            <rFont val="Tahoma"/>
            <family val="2"/>
          </rPr>
          <t xml:space="preserve">
</t>
        </r>
      </text>
    </comment>
    <comment ref="P2460" authorId="2" shapeId="0" xr:uid="{B688E1B9-2833-4C77-809D-577E3A4A1236}">
      <text>
        <r>
          <rPr>
            <b/>
            <sz val="9"/>
            <color indexed="81"/>
            <rFont val="Tahoma"/>
            <family val="2"/>
          </rPr>
          <t xml:space="preserve">بیمه قبلی 1402/05/01
</t>
        </r>
        <r>
          <rPr>
            <sz val="9"/>
            <color indexed="81"/>
            <rFont val="Tahoma"/>
            <family val="2"/>
          </rPr>
          <t xml:space="preserve">
</t>
        </r>
      </text>
    </comment>
    <comment ref="A2467" authorId="2" shapeId="0" xr:uid="{DBB3FC1E-CA5D-4947-B589-8D3DE75CE124}">
      <text>
        <r>
          <rPr>
            <b/>
            <sz val="9"/>
            <color indexed="81"/>
            <rFont val="Tahoma"/>
            <family val="2"/>
          </rPr>
          <t xml:space="preserve">تا تیر 1403 بیمه بود 
بعد خویش فرما شد
</t>
        </r>
        <r>
          <rPr>
            <sz val="9"/>
            <color indexed="81"/>
            <rFont val="Tahoma"/>
            <family val="2"/>
          </rPr>
          <t xml:space="preserve">
</t>
        </r>
      </text>
    </comment>
    <comment ref="A2470" authorId="2" shapeId="0" xr:uid="{71A0CB9B-F646-47A6-92F5-4B9B6BEC1F96}">
      <text>
        <r>
          <rPr>
            <b/>
            <sz val="9"/>
            <color indexed="81"/>
            <rFont val="Tahoma"/>
            <family val="2"/>
          </rPr>
          <t xml:space="preserve">از تیر 1403 خویش فرما بیمه کرد
</t>
        </r>
        <r>
          <rPr>
            <sz val="9"/>
            <color indexed="81"/>
            <rFont val="Tahoma"/>
            <family val="2"/>
          </rPr>
          <t xml:space="preserve">
</t>
        </r>
      </text>
    </comment>
    <comment ref="A2491" authorId="2" shapeId="0" xr:uid="{E3F442D3-E017-4097-BEFB-FD0863DFEC93}">
      <text>
        <r>
          <rPr>
            <sz val="9"/>
            <color indexed="81"/>
            <rFont val="Tahoma"/>
            <family val="2"/>
          </rPr>
          <t xml:space="preserve">10/13 دوباره اومده سرکار
</t>
        </r>
      </text>
    </comment>
    <comment ref="A2498" authorId="2" shapeId="0" xr:uid="{AF939B0C-3DF0-43D7-A355-AB99F4E8FC1E}">
      <text>
        <r>
          <rPr>
            <b/>
            <sz val="9"/>
            <color indexed="81"/>
            <rFont val="Tahoma"/>
            <family val="2"/>
          </rPr>
          <t>تازه میخواد از اول اسفند بیمه کنه</t>
        </r>
        <r>
          <rPr>
            <sz val="9"/>
            <color indexed="81"/>
            <rFont val="Tahoma"/>
            <family val="2"/>
          </rPr>
          <t xml:space="preserve">
</t>
        </r>
      </text>
    </comment>
    <comment ref="E2515" authorId="0" shapeId="0" xr:uid="{6D2C9CC1-3D91-4F9C-B2FD-DDBA054D8B65}">
      <text>
        <r>
          <rPr>
            <b/>
            <sz val="9"/>
            <color indexed="81"/>
            <rFont val="Tahoma"/>
            <family val="2"/>
          </rPr>
          <t xml:space="preserve">بیمه 15 روزه
</t>
        </r>
      </text>
    </comment>
    <comment ref="A2516" authorId="4" shapeId="0" xr:uid="{E2BE2F16-8DF2-4C2F-84FA-37DBB3212522}">
      <text>
        <r>
          <rPr>
            <b/>
            <sz val="9"/>
            <color indexed="81"/>
            <rFont val="Tahoma"/>
            <family val="2"/>
          </rPr>
          <t>خیابان96</t>
        </r>
        <r>
          <rPr>
            <sz val="9"/>
            <color indexed="81"/>
            <rFont val="Tahoma"/>
            <family val="2"/>
          </rPr>
          <t xml:space="preserve">
</t>
        </r>
      </text>
    </comment>
    <comment ref="E2516" authorId="0" shapeId="0" xr:uid="{C2301728-4668-4E3D-A231-D6C9F4B0A107}">
      <text>
        <r>
          <rPr>
            <b/>
            <sz val="9"/>
            <color indexed="81"/>
            <rFont val="Tahoma"/>
            <family val="2"/>
          </rPr>
          <t xml:space="preserve">بیمه 15 روزه
</t>
        </r>
      </text>
    </comment>
    <comment ref="A2517" authorId="4" shapeId="0" xr:uid="{FB352052-6E50-460E-8FA6-D0B86A88A287}">
      <text>
        <r>
          <rPr>
            <b/>
            <sz val="9"/>
            <color indexed="81"/>
            <rFont val="Tahoma"/>
            <family val="2"/>
          </rPr>
          <t>خیابان 96</t>
        </r>
        <r>
          <rPr>
            <sz val="9"/>
            <color indexed="81"/>
            <rFont val="Tahoma"/>
            <family val="2"/>
          </rPr>
          <t xml:space="preserve">
</t>
        </r>
      </text>
    </comment>
    <comment ref="E2517" authorId="0" shapeId="0" xr:uid="{BC1124A0-58DF-47A4-9967-DA3F21285FF4}">
      <text>
        <r>
          <rPr>
            <b/>
            <sz val="9"/>
            <color indexed="81"/>
            <rFont val="Tahoma"/>
            <family val="2"/>
          </rPr>
          <t xml:space="preserve">بیمه 15 روزه
</t>
        </r>
      </text>
    </comment>
    <comment ref="A2519" authorId="2" shapeId="0" xr:uid="{17243AF8-BADB-483B-ACD2-F2B1515B43EE}">
      <text>
        <r>
          <rPr>
            <b/>
            <sz val="9"/>
            <color indexed="81"/>
            <rFont val="Tahoma"/>
            <family val="2"/>
          </rPr>
          <t>2500 اجاره میده</t>
        </r>
        <r>
          <rPr>
            <sz val="9"/>
            <color indexed="81"/>
            <rFont val="Tahoma"/>
            <family val="2"/>
          </rPr>
          <t xml:space="preserve">
</t>
        </r>
      </text>
    </comment>
    <comment ref="A2520" authorId="2" shapeId="0" xr:uid="{3050D92B-1FF0-4AF0-B4B1-C4C2FF4477B6}">
      <text>
        <r>
          <rPr>
            <b/>
            <sz val="9"/>
            <color indexed="81"/>
            <rFont val="Tahoma"/>
            <family val="2"/>
          </rPr>
          <t>حقوق 7</t>
        </r>
        <r>
          <rPr>
            <sz val="9"/>
            <color indexed="81"/>
            <rFont val="Tahoma"/>
            <family val="2"/>
          </rPr>
          <t xml:space="preserve">
</t>
        </r>
      </text>
    </comment>
    <comment ref="A2521" authorId="2" shapeId="0" xr:uid="{5E92337E-9757-426B-A789-5B842AF8EF24}">
      <text>
        <r>
          <rPr>
            <b/>
            <sz val="9"/>
            <color indexed="81"/>
            <rFont val="Tahoma"/>
            <family val="2"/>
          </rPr>
          <t xml:space="preserve">بیمه 15 روزه حقوق 7
</t>
        </r>
        <r>
          <rPr>
            <sz val="9"/>
            <color indexed="81"/>
            <rFont val="Tahoma"/>
            <family val="2"/>
          </rPr>
          <t xml:space="preserve">
</t>
        </r>
      </text>
    </comment>
    <comment ref="A2522" authorId="2" shapeId="0" xr:uid="{EA6B4C36-7CBA-4B8F-B9EB-9F9CD9CBB728}">
      <text>
        <r>
          <rPr>
            <b/>
            <sz val="9"/>
            <color indexed="81"/>
            <rFont val="Tahoma"/>
            <family val="2"/>
          </rPr>
          <t>5 تومن پول اجاره میده</t>
        </r>
        <r>
          <rPr>
            <sz val="9"/>
            <color indexed="81"/>
            <rFont val="Tahoma"/>
            <family val="2"/>
          </rPr>
          <t xml:space="preserve">
</t>
        </r>
      </text>
    </comment>
    <comment ref="G2547" authorId="2" shapeId="0" xr:uid="{7FC375C2-5777-4CC7-9D8C-E1F066B607AA}">
      <text>
        <r>
          <rPr>
            <b/>
            <sz val="9"/>
            <color indexed="81"/>
            <rFont val="Tahoma"/>
            <family val="2"/>
          </rPr>
          <t>شب</t>
        </r>
        <r>
          <rPr>
            <sz val="9"/>
            <color indexed="81"/>
            <rFont val="Tahoma"/>
            <family val="2"/>
          </rPr>
          <t xml:space="preserve">
</t>
        </r>
      </text>
    </comment>
    <comment ref="A2606" authorId="1" shapeId="0" xr:uid="{0281B805-26E1-4CCA-A5DC-3ADCA697636F}">
      <text>
        <r>
          <rPr>
            <b/>
            <sz val="9"/>
            <color indexed="81"/>
            <rFont val="Tahoma"/>
            <family val="2"/>
          </rPr>
          <t xml:space="preserve">بیمه 15 روزه
</t>
        </r>
      </text>
    </comment>
    <comment ref="A2607" authorId="1" shapeId="0" xr:uid="{61DF33D1-A36A-42C4-AFFC-7495BF6BD0C0}">
      <text>
        <r>
          <rPr>
            <b/>
            <sz val="9"/>
            <color indexed="81"/>
            <rFont val="Tahoma"/>
            <family val="2"/>
          </rPr>
          <t>بیمه 15 روزه</t>
        </r>
      </text>
    </comment>
    <comment ref="A2614" authorId="1" shapeId="0" xr:uid="{A0801567-C62F-4BF3-A3B5-C79D0B7E2ADB}">
      <text>
        <r>
          <rPr>
            <b/>
            <sz val="9"/>
            <color indexed="81"/>
            <rFont val="Tahoma"/>
            <family val="2"/>
          </rPr>
          <t>30 درصد از لزر</t>
        </r>
        <r>
          <rPr>
            <sz val="9"/>
            <color indexed="81"/>
            <rFont val="Tahoma"/>
            <family val="2"/>
          </rPr>
          <t xml:space="preserve">
</t>
        </r>
      </text>
    </comment>
    <comment ref="A2750" authorId="4" shapeId="0" xr:uid="{43424E48-E917-4236-9F56-352E4F12905B}">
      <text>
        <r>
          <rPr>
            <b/>
            <sz val="9"/>
            <color indexed="81"/>
            <rFont val="Tahoma"/>
            <family val="2"/>
          </rPr>
          <t xml:space="preserve">دوبار تکرار شده
</t>
        </r>
        <r>
          <rPr>
            <sz val="9"/>
            <color indexed="81"/>
            <rFont val="Tahoma"/>
            <family val="2"/>
          </rPr>
          <t xml:space="preserve">
</t>
        </r>
      </text>
    </comment>
    <comment ref="A2752" authorId="4" shapeId="0" xr:uid="{3CFF758D-464C-4EB1-BED7-93B6AE720A55}">
      <text>
        <r>
          <rPr>
            <b/>
            <sz val="9"/>
            <color indexed="81"/>
            <rFont val="Tahoma"/>
            <family val="2"/>
          </rPr>
          <t xml:space="preserve">دوبار تکرار شده
</t>
        </r>
        <r>
          <rPr>
            <sz val="9"/>
            <color indexed="81"/>
            <rFont val="Tahoma"/>
            <family val="2"/>
          </rPr>
          <t xml:space="preserve">
</t>
        </r>
      </text>
    </comment>
  </commentList>
</comments>
</file>

<file path=xl/sharedStrings.xml><?xml version="1.0" encoding="utf-8"?>
<sst xmlns="http://schemas.openxmlformats.org/spreadsheetml/2006/main" count="66095" uniqueCount="29936">
  <si>
    <t>کد کارفرما</t>
  </si>
  <si>
    <t>نام کارفرما</t>
  </si>
  <si>
    <t>کارکرد</t>
  </si>
  <si>
    <t>روز</t>
  </si>
  <si>
    <t>پایه حقوق</t>
  </si>
  <si>
    <t>ریال</t>
  </si>
  <si>
    <t>بن مسکن</t>
  </si>
  <si>
    <t>بن کارگری</t>
  </si>
  <si>
    <t>مانده مرخصی</t>
  </si>
  <si>
    <t>تصفیه شده</t>
  </si>
  <si>
    <t>مساعده</t>
  </si>
  <si>
    <t>درصورت درخواست</t>
  </si>
  <si>
    <t>اضافه کاری</t>
  </si>
  <si>
    <t>فاقد</t>
  </si>
  <si>
    <t>برابر ماده 59 ق.ک</t>
  </si>
  <si>
    <t>شب کاری</t>
  </si>
  <si>
    <t>حسن انجام کار</t>
  </si>
  <si>
    <t>اختیاری</t>
  </si>
  <si>
    <t>تعداد فرزندان مشمول</t>
  </si>
  <si>
    <t>برابر ماده 89 ق.ت.ا</t>
  </si>
  <si>
    <t>حق اولاد</t>
  </si>
  <si>
    <t>تعطیل کاری</t>
  </si>
  <si>
    <t>برابر ماده 62 ق.ک</t>
  </si>
  <si>
    <t>عیدی وپاداش</t>
  </si>
  <si>
    <t>سنوات</t>
  </si>
  <si>
    <t>کسورات</t>
  </si>
  <si>
    <t>*</t>
  </si>
  <si>
    <t>جمع پرداختی</t>
  </si>
  <si>
    <t xml:space="preserve">لغایت </t>
  </si>
  <si>
    <t xml:space="preserve">نوع کار :    </t>
  </si>
  <si>
    <t>عدد</t>
  </si>
  <si>
    <t>201-داروخانه دکتر ملایی</t>
  </si>
  <si>
    <t>202-پارکینگ امام</t>
  </si>
  <si>
    <t>203-دکتر امیررضا محمدی</t>
  </si>
  <si>
    <t>204-دکتر امیرضیاء الدین علیمرادی</t>
  </si>
  <si>
    <t>206-فروشگاه کاروا</t>
  </si>
  <si>
    <t>205-سالن زیبایی آیینه</t>
  </si>
  <si>
    <t>208-شرکت مهرآوید پردیس</t>
  </si>
  <si>
    <t>210-شرکت بانیان سرو</t>
  </si>
  <si>
    <t>211-فروشگاه پیرگاردین</t>
  </si>
  <si>
    <t>212-داروخانه دکتر سجودی</t>
  </si>
  <si>
    <t>213-دکتر شهروز حبیبی</t>
  </si>
  <si>
    <t>214-دکتر سمیرا قنبرزاده</t>
  </si>
  <si>
    <t>215-دکتر شراره حبیبی</t>
  </si>
  <si>
    <t>216-چاپ عرشیا</t>
  </si>
  <si>
    <t>218-فروشگاه پیسرو</t>
  </si>
  <si>
    <t>219-سالن زیبایی بزک</t>
  </si>
  <si>
    <t>221-شرکت بهین قطعات یوبان</t>
  </si>
  <si>
    <t>222-سالن زیبایی بانو آلمانی</t>
  </si>
  <si>
    <t xml:space="preserve"> فرم تصفیه حساب سال </t>
  </si>
  <si>
    <t>..</t>
  </si>
  <si>
    <t>حداقل حقوق ماهیانه</t>
  </si>
  <si>
    <t>حداقل حقوق روزانه</t>
  </si>
  <si>
    <t>دستمزد ساعتی</t>
  </si>
  <si>
    <t>اضافه کار ساعتی</t>
  </si>
  <si>
    <t>حق اولاد تک فرزند</t>
  </si>
  <si>
    <t>حق اولاد دو فرزند</t>
  </si>
  <si>
    <t>حق بن خواروبار</t>
  </si>
  <si>
    <t>حق بن مسکن</t>
  </si>
  <si>
    <t>عیدی و پاداش</t>
  </si>
  <si>
    <t>سنوات سالیانه</t>
  </si>
  <si>
    <t>به مدت :</t>
  </si>
  <si>
    <t>ماه</t>
  </si>
  <si>
    <t>/</t>
  </si>
  <si>
    <t>207-کاوش رایانه</t>
  </si>
  <si>
    <t>مدت زمان تصفیه  از :</t>
  </si>
  <si>
    <t>217-مطب دکترعاقبتی</t>
  </si>
  <si>
    <t>01</t>
  </si>
  <si>
    <t xml:space="preserve">کارفرما : </t>
  </si>
  <si>
    <t>220-فروشگاه مبل ایفل-شعبه یک</t>
  </si>
  <si>
    <t>223-فروشگاه مبل ایفل-شعبه دو</t>
  </si>
  <si>
    <t>224-داروخانه دکتر کوشا</t>
  </si>
  <si>
    <t>225-سالن زیبایی شیفون</t>
  </si>
  <si>
    <t>226-فروشگاه لیرو</t>
  </si>
  <si>
    <t>کد</t>
  </si>
  <si>
    <t>کارفرما</t>
  </si>
  <si>
    <t>کد ملی</t>
  </si>
  <si>
    <t xml:space="preserve">نام پدر </t>
  </si>
  <si>
    <t>وضعیت تاهل</t>
  </si>
  <si>
    <t>تعداد اولاد</t>
  </si>
  <si>
    <t>شماره تماس</t>
  </si>
  <si>
    <t>آدرس</t>
  </si>
  <si>
    <t>کد پستی</t>
  </si>
  <si>
    <t>تاریخ شروع به کار</t>
  </si>
  <si>
    <t>تاریخ اولین  احتساب حق بیمه</t>
  </si>
  <si>
    <t>توضیحات</t>
  </si>
  <si>
    <t>رضا</t>
  </si>
  <si>
    <t xml:space="preserve">کار </t>
  </si>
  <si>
    <t>ابوالحسن</t>
  </si>
  <si>
    <t>مرتضی</t>
  </si>
  <si>
    <t>محمدحسین</t>
  </si>
  <si>
    <t xml:space="preserve">الهه امین پور دافچاهی  </t>
  </si>
  <si>
    <t xml:space="preserve">رحمت </t>
  </si>
  <si>
    <t>09219671548</t>
  </si>
  <si>
    <t>بلوار معلم، مابین میدان مادر و میدان معلم،کوچه گوهری ،ساختمان ابریشم، واحد3 .</t>
  </si>
  <si>
    <t>عباسعلی</t>
  </si>
  <si>
    <t xml:space="preserve"> حسین </t>
  </si>
  <si>
    <t xml:space="preserve">سمانه حسن پورخبازیان فرد </t>
  </si>
  <si>
    <t>رمضانعلی</t>
  </si>
  <si>
    <t>09381319653</t>
  </si>
  <si>
    <t>بلوار رسالت،پل عراق،خمیران زاهدان،بن بست سخا پلاک 390.</t>
  </si>
  <si>
    <t>فتانه یابنده پور</t>
  </si>
  <si>
    <t>علیرضا</t>
  </si>
  <si>
    <t>09116488343</t>
  </si>
  <si>
    <t>بلوار رسالت،پل عراق،خیابان آزادگان،خمیرانزاهدان،ربروی صومعه بیجار پلاک 247</t>
  </si>
  <si>
    <t xml:space="preserve">عباس </t>
  </si>
  <si>
    <t xml:space="preserve">مریم شرفشاهی مبرا </t>
  </si>
  <si>
    <t>09226606576</t>
  </si>
  <si>
    <t>بلوار رسالت،پل عراق،کوچه صومه بیجار،ساختمان زرینه2،طبقه چهارم.</t>
  </si>
  <si>
    <t>قاسم</t>
  </si>
  <si>
    <t>محمدتقی</t>
  </si>
  <si>
    <t>محمد</t>
  </si>
  <si>
    <t>سیدحسین</t>
  </si>
  <si>
    <t xml:space="preserve">اسماعیل </t>
  </si>
  <si>
    <t>احمد</t>
  </si>
  <si>
    <t>تقی</t>
  </si>
  <si>
    <t>محمد علی</t>
  </si>
  <si>
    <t>مهدی</t>
  </si>
  <si>
    <t xml:space="preserve">علی اکبر </t>
  </si>
  <si>
    <t xml:space="preserve">علیرضا </t>
  </si>
  <si>
    <t>علی اکبر</t>
  </si>
  <si>
    <t>حسینعلی</t>
  </si>
  <si>
    <t>حمید</t>
  </si>
  <si>
    <t>علی</t>
  </si>
  <si>
    <t xml:space="preserve">محمود </t>
  </si>
  <si>
    <t xml:space="preserve">فاطمه زیرک چهارده </t>
  </si>
  <si>
    <t xml:space="preserve">مونا اکبرزاده منگودهی </t>
  </si>
  <si>
    <t xml:space="preserve">گلسار،خ 95، نبش خیابان95،واحد7،بالای چاپ ریسونیک </t>
  </si>
  <si>
    <t xml:space="preserve">الهه آرین </t>
  </si>
  <si>
    <t>علی اصغر</t>
  </si>
  <si>
    <t>اسمعیل</t>
  </si>
  <si>
    <t xml:space="preserve">فاطمه عابدی کوچصفهانی </t>
  </si>
  <si>
    <t xml:space="preserve">خیابان نامجو، کوچه شهید نظری، پلاک 25،طبقه دوم واحد4 منزل سیدعباس موسوی </t>
  </si>
  <si>
    <t xml:space="preserve">فاطمه محبعلی زاده </t>
  </si>
  <si>
    <t xml:space="preserve">نرجس قویدست </t>
  </si>
  <si>
    <t>0011720573</t>
  </si>
  <si>
    <t>محمدعلی</t>
  </si>
  <si>
    <t xml:space="preserve">نسیبه طالقانی بسته دیمی </t>
  </si>
  <si>
    <t>حسین</t>
  </si>
  <si>
    <t xml:space="preserve">نعیمه منیری ابراهیم سرایی </t>
  </si>
  <si>
    <t>صفرعلی</t>
  </si>
  <si>
    <t>محمدحسن</t>
  </si>
  <si>
    <t xml:space="preserve">محمدرضا </t>
  </si>
  <si>
    <t>غلامحسین</t>
  </si>
  <si>
    <t>حبیب</t>
  </si>
  <si>
    <t xml:space="preserve">حسن  </t>
  </si>
  <si>
    <t>09123837380</t>
  </si>
  <si>
    <t>میدان جمهوری اسلامی،بلوار مطهری دوم،درب دوم سمت راست</t>
  </si>
  <si>
    <t xml:space="preserve">امیرحسین صابری </t>
  </si>
  <si>
    <t>0024336068</t>
  </si>
  <si>
    <t xml:space="preserve"> احمد </t>
  </si>
  <si>
    <t>09114794082</t>
  </si>
  <si>
    <t>میدان آقا سید حسن،کوچه شهید مهدی کرم،بن بست سوم سمت راست.</t>
  </si>
  <si>
    <t xml:space="preserve">محمد علی </t>
  </si>
  <si>
    <t xml:space="preserve">علی </t>
  </si>
  <si>
    <t xml:space="preserve">2669931960 </t>
  </si>
  <si>
    <t>09114317583</t>
  </si>
  <si>
    <t xml:space="preserve"> پویا مرادی چمنی </t>
  </si>
  <si>
    <t xml:space="preserve">2670242138  </t>
  </si>
  <si>
    <t xml:space="preserve">کیومرث </t>
  </si>
  <si>
    <t>09369510929</t>
  </si>
  <si>
    <t xml:space="preserve"> بلوار شهدای گمنام، انتهای کوچه 18،ساختمان امید</t>
  </si>
  <si>
    <t>تمام وقت</t>
  </si>
  <si>
    <t>نیمه وقت</t>
  </si>
  <si>
    <t> </t>
  </si>
  <si>
    <t>دکتر‌امیرضیاءالدین‌علیمرادی</t>
  </si>
  <si>
    <t>داروخانه‌دکتر‌سجودی</t>
  </si>
  <si>
    <t>دکتر‌شهروزحبیبی</t>
  </si>
  <si>
    <t>دکترسمیرا‌قنبرزاده</t>
  </si>
  <si>
    <t>دکترشراره‌حبیبی</t>
  </si>
  <si>
    <t>شرکت‌بهین‌قطعات‌یوبان</t>
  </si>
  <si>
    <t>فروشگاه‌پیسروفروزنده‌ونعیمی</t>
  </si>
  <si>
    <t xml:space="preserve">قاسم </t>
  </si>
  <si>
    <t>محمدباقر</t>
  </si>
  <si>
    <t xml:space="preserve">احمد </t>
  </si>
  <si>
    <t>محمدجواد</t>
  </si>
  <si>
    <t>ناصر</t>
  </si>
  <si>
    <t xml:space="preserve">حسن </t>
  </si>
  <si>
    <t>سهراب</t>
  </si>
  <si>
    <t>متاهل</t>
  </si>
  <si>
    <t>مجرد</t>
  </si>
  <si>
    <t xml:space="preserve"> </t>
  </si>
  <si>
    <t>1399/07/01</t>
  </si>
  <si>
    <t>1399/05/01</t>
  </si>
  <si>
    <t>1391/07/01</t>
  </si>
  <si>
    <t>1397/07/01</t>
  </si>
  <si>
    <t>1398/04/01</t>
  </si>
  <si>
    <t>1398/03/01</t>
  </si>
  <si>
    <t>1398/07/01</t>
  </si>
  <si>
    <t>1395/07/01</t>
  </si>
  <si>
    <t>1396/07/01</t>
  </si>
  <si>
    <t>229-مدرسه بهار دانش</t>
  </si>
  <si>
    <t>فرشته پوررضائی فتاتوئی</t>
  </si>
  <si>
    <t>مریم جهاندار سیاه اسطلخی</t>
  </si>
  <si>
    <t>زهرا جوینده احمدگورابی</t>
  </si>
  <si>
    <t>فرح زاهدی خمیرانی</t>
  </si>
  <si>
    <t>زهرا کریمی فشتمی</t>
  </si>
  <si>
    <t>کاس</t>
  </si>
  <si>
    <t>ابراهیم</t>
  </si>
  <si>
    <t>حسن</t>
  </si>
  <si>
    <t>اسماعیل</t>
  </si>
  <si>
    <t>منوچهر</t>
  </si>
  <si>
    <t>09907136537</t>
  </si>
  <si>
    <t>09369970593</t>
  </si>
  <si>
    <t>09118100018</t>
  </si>
  <si>
    <t>09114806170</t>
  </si>
  <si>
    <t>09112300947</t>
  </si>
  <si>
    <t>علی آباد،مسجد هاشمی،ساختمان سبحان،واحد اول</t>
  </si>
  <si>
    <t>حمیدیان،کوچه علیزاده،کوچه بهار،بن بست6</t>
  </si>
  <si>
    <t>پریا حاجی کریمیان</t>
  </si>
  <si>
    <t>رضا محمدپور</t>
  </si>
  <si>
    <t>علیرضا سمیعی صوفی</t>
  </si>
  <si>
    <t>احمد نجفی درودخانی</t>
  </si>
  <si>
    <t>6309726870</t>
  </si>
  <si>
    <t>2668079561</t>
  </si>
  <si>
    <t>عباس</t>
  </si>
  <si>
    <t>کمال</t>
  </si>
  <si>
    <t>حبیب اله</t>
  </si>
  <si>
    <t>غلامحسن</t>
  </si>
  <si>
    <t>محمود</t>
  </si>
  <si>
    <t>صفر</t>
  </si>
  <si>
    <t>هادی</t>
  </si>
  <si>
    <t>09378800570</t>
  </si>
  <si>
    <t>09112364600</t>
  </si>
  <si>
    <t>09111446081</t>
  </si>
  <si>
    <t>09111329807</t>
  </si>
  <si>
    <t xml:space="preserve">واریز به کارت </t>
  </si>
  <si>
    <t xml:space="preserve">ادامه همکاری </t>
  </si>
  <si>
    <t>5859831047438436</t>
  </si>
  <si>
    <t>5894631541586277</t>
  </si>
  <si>
    <t>6037697562421211</t>
  </si>
  <si>
    <t>5892101201986755</t>
  </si>
  <si>
    <t>6037691670457308</t>
  </si>
  <si>
    <t>6104337951846862</t>
  </si>
  <si>
    <t>6037691669259582</t>
  </si>
  <si>
    <t>ملی</t>
  </si>
  <si>
    <t>تجارت</t>
  </si>
  <si>
    <t>ملت</t>
  </si>
  <si>
    <t>رفاه</t>
  </si>
  <si>
    <t>سپه</t>
  </si>
  <si>
    <t>صادرات</t>
  </si>
  <si>
    <t>سینا</t>
  </si>
  <si>
    <t>غلامرضا.تقوی.فر</t>
  </si>
  <si>
    <t>227-برگر 17</t>
  </si>
  <si>
    <t xml:space="preserve">228-دکتر ابوافضل پور کریم  </t>
  </si>
  <si>
    <t>امیر تقوی شوشتری</t>
  </si>
  <si>
    <t>209-سردخانه‌دومنظوره‌ساحل‌سبزهوسم</t>
  </si>
  <si>
    <t>قربانعلی</t>
  </si>
  <si>
    <t>1400/03/01</t>
  </si>
  <si>
    <t>مجید</t>
  </si>
  <si>
    <t>یدالله</t>
  </si>
  <si>
    <t>سیدعلی</t>
  </si>
  <si>
    <t>02</t>
  </si>
  <si>
    <t>03</t>
  </si>
  <si>
    <t>04</t>
  </si>
  <si>
    <t>05</t>
  </si>
  <si>
    <t>06</t>
  </si>
  <si>
    <t>07</t>
  </si>
  <si>
    <t>08</t>
  </si>
  <si>
    <t>09</t>
  </si>
  <si>
    <t xml:space="preserve">سحر کشاورز  </t>
  </si>
  <si>
    <t xml:space="preserve">2580922601 </t>
  </si>
  <si>
    <t>کاظم</t>
  </si>
  <si>
    <t>خیابان معلم، پشت استانداری، کوچه دهم ، روبروی حسینیه ساختمان انیسا طبقه دوم .</t>
  </si>
  <si>
    <t xml:space="preserve">نگین خوشگفتار </t>
  </si>
  <si>
    <t xml:space="preserve">  احمد علی   </t>
  </si>
  <si>
    <t xml:space="preserve">2580572007  </t>
  </si>
  <si>
    <t>پل طالشان-میدان ولایت-ذوالفقار شمالی-خ 103-پلاک 32-واحد9</t>
  </si>
  <si>
    <t>233-آرمین بخشی</t>
  </si>
  <si>
    <t>فرخ</t>
  </si>
  <si>
    <t>سید احمد</t>
  </si>
  <si>
    <t>گیتی مرامی دوله ملال</t>
  </si>
  <si>
    <t>5169368941</t>
  </si>
  <si>
    <t>هدایت</t>
  </si>
  <si>
    <t>شهرک قدس-خ 12 متری فرقانی-ک شهید قاسمی راد-پ 34-ط 3- و 5</t>
  </si>
  <si>
    <t>2660068704</t>
  </si>
  <si>
    <t>قربان</t>
  </si>
  <si>
    <t>مطب‌دکترالهام‌جوادی</t>
  </si>
  <si>
    <t>236-مطب‌دکترالهام‌جوادی</t>
  </si>
  <si>
    <t>معصومه مبارکی رودپشتی</t>
  </si>
  <si>
    <t>2595740229</t>
  </si>
  <si>
    <t>رحیم</t>
  </si>
  <si>
    <t>کمربندی خرمشهر-کوی طالقانی-ساختمان آتا-ط 1-و 2</t>
  </si>
  <si>
    <t>09114636827</t>
  </si>
  <si>
    <t>فاطمه ضرابی پور</t>
  </si>
  <si>
    <t>2595760440</t>
  </si>
  <si>
    <t>09111341275</t>
  </si>
  <si>
    <t>پارک شهر-کوچه نویدی-کوچه جعفری-طبقه 1-پلاک 3</t>
  </si>
  <si>
    <t>235-جمعیت همیاران استان سبز</t>
  </si>
  <si>
    <t>234-سایبان آرامش گیل</t>
  </si>
  <si>
    <t xml:space="preserve">سایبان‌آرامش‌گیل.کتایون‌تیمائی </t>
  </si>
  <si>
    <t xml:space="preserve">حسین  </t>
  </si>
  <si>
    <t>232-شرکت رادیه خزر.تقوی فر</t>
  </si>
  <si>
    <t>علی شاهدی</t>
  </si>
  <si>
    <t>محمد قلعی</t>
  </si>
  <si>
    <t>محمد موسی نژاد</t>
  </si>
  <si>
    <t>مبارکه حیدرزاده</t>
  </si>
  <si>
    <t>مریم سلمانی</t>
  </si>
  <si>
    <t>حسین کاسی زاده</t>
  </si>
  <si>
    <t>رامین خطیبی</t>
  </si>
  <si>
    <t>0372177433</t>
  </si>
  <si>
    <t>2581302380</t>
  </si>
  <si>
    <t>2592916741</t>
  </si>
  <si>
    <t>0080037054</t>
  </si>
  <si>
    <t>2669289444</t>
  </si>
  <si>
    <t>2668313937</t>
  </si>
  <si>
    <t>2650094540</t>
  </si>
  <si>
    <t>داوود</t>
  </si>
  <si>
    <t>محسن</t>
  </si>
  <si>
    <t>شعبان</t>
  </si>
  <si>
    <t>بهرام</t>
  </si>
  <si>
    <t>غلامرضا</t>
  </si>
  <si>
    <t>محمد ابراهیم</t>
  </si>
  <si>
    <t>عنایت الله</t>
  </si>
  <si>
    <t>محمد حسین</t>
  </si>
  <si>
    <t>صابر</t>
  </si>
  <si>
    <t>فتح اله</t>
  </si>
  <si>
    <t>جمشید</t>
  </si>
  <si>
    <t>سعید</t>
  </si>
  <si>
    <t>کامل</t>
  </si>
  <si>
    <t>امیر</t>
  </si>
  <si>
    <t>اکبر</t>
  </si>
  <si>
    <t>رسول</t>
  </si>
  <si>
    <t>پرویز</t>
  </si>
  <si>
    <t>ابولقاسم</t>
  </si>
  <si>
    <t>بهروز</t>
  </si>
  <si>
    <t>هاشم</t>
  </si>
  <si>
    <t>09116604851</t>
  </si>
  <si>
    <t>09368609392</t>
  </si>
  <si>
    <t>09382702581</t>
  </si>
  <si>
    <t>09029700653</t>
  </si>
  <si>
    <t>091161174083</t>
  </si>
  <si>
    <t>09903167710</t>
  </si>
  <si>
    <t>09393608072</t>
  </si>
  <si>
    <t>09118201142</t>
  </si>
  <si>
    <t>09037268297</t>
  </si>
  <si>
    <t>خ بیستون ،ک بقراطی2 ،پ 42، طبقه 4،واحد 7</t>
  </si>
  <si>
    <t>خ طالقانی،ک حقدانی،ساختمان طوبی،طبقه 2،واحد4 پلاک 14</t>
  </si>
  <si>
    <t>یخسازی،خ18 فرعی5</t>
  </si>
  <si>
    <t>عینک،خ پور باقر،کوچه 27</t>
  </si>
  <si>
    <t>یخسازی،مبل گلچین،ک شهید بادیانی،جنب کوچه 7،واحد 2</t>
  </si>
  <si>
    <t xml:space="preserve">موسی  </t>
  </si>
  <si>
    <t xml:space="preserve">اصغر </t>
  </si>
  <si>
    <t>237-امیران رایانه</t>
  </si>
  <si>
    <t>موسی</t>
  </si>
  <si>
    <t>بهمن</t>
  </si>
  <si>
    <t xml:space="preserve">محمد </t>
  </si>
  <si>
    <t>1400/01/01</t>
  </si>
  <si>
    <t>1400/02/01</t>
  </si>
  <si>
    <t>نام کارفرما:</t>
  </si>
  <si>
    <t>نام پرسنل:</t>
  </si>
  <si>
    <t>تاریخ تنظیم:</t>
  </si>
  <si>
    <t xml:space="preserve">غلامحسن </t>
  </si>
  <si>
    <t>1400/04/01</t>
  </si>
  <si>
    <t>مزدساعتیx0/35 x ساعت شب کاری</t>
  </si>
  <si>
    <t xml:space="preserve"> %10 پایه حقوق ماهیانه</t>
  </si>
  <si>
    <t>مرسده عصمت نیا</t>
  </si>
  <si>
    <t>ویدا شمس نصرتی</t>
  </si>
  <si>
    <t>بیژن پورتوکلی</t>
  </si>
  <si>
    <t>علیرضا حدیثی</t>
  </si>
  <si>
    <t>جمشید حافظی صوفیانی</t>
  </si>
  <si>
    <t>روح الله پورمیرزائی</t>
  </si>
  <si>
    <t>گداعلی</t>
  </si>
  <si>
    <t>جواد</t>
  </si>
  <si>
    <t>داریوش</t>
  </si>
  <si>
    <t>حمزه</t>
  </si>
  <si>
    <t>سیامک</t>
  </si>
  <si>
    <t>2594361569</t>
  </si>
  <si>
    <t>2581000031</t>
  </si>
  <si>
    <t>2721572016</t>
  </si>
  <si>
    <t>2595100734</t>
  </si>
  <si>
    <t>0383732433</t>
  </si>
  <si>
    <t>متارکه</t>
  </si>
  <si>
    <t>09339608580</t>
  </si>
  <si>
    <t>09116044096</t>
  </si>
  <si>
    <t>09921287155</t>
  </si>
  <si>
    <t>09119450420</t>
  </si>
  <si>
    <t>09113491149</t>
  </si>
  <si>
    <t>09381153713</t>
  </si>
  <si>
    <t>کیلومتر 10 جاده لاکان مرکز TC گیلان</t>
  </si>
  <si>
    <t>1399/05/12</t>
  </si>
  <si>
    <t>1399/11/10</t>
  </si>
  <si>
    <t>1400/03/08</t>
  </si>
  <si>
    <t>1399/12/01</t>
  </si>
  <si>
    <t>قوامین</t>
  </si>
  <si>
    <t xml:space="preserve">نقدی </t>
  </si>
  <si>
    <t xml:space="preserve">نیمه وقت </t>
  </si>
  <si>
    <t xml:space="preserve">شرکت‌بانیان‌سروسازه‌هوشمند   </t>
  </si>
  <si>
    <t>جعفر</t>
  </si>
  <si>
    <t xml:space="preserve">فاطمه سرشادشادمان </t>
  </si>
  <si>
    <t>مائده هنرمندی چوکامی</t>
  </si>
  <si>
    <t>2580842381</t>
  </si>
  <si>
    <t>عیسی</t>
  </si>
  <si>
    <t>میدان قلی پور- ک صفر علی پور-پلاک 50</t>
  </si>
  <si>
    <t>مریم فلاح گهراز</t>
  </si>
  <si>
    <t>1630152961</t>
  </si>
  <si>
    <t>طاهر</t>
  </si>
  <si>
    <t>09116942061</t>
  </si>
  <si>
    <t>ایستگاه انزلی-سایپا به سمت عرفان-کوی یخ -خیابان خانی</t>
  </si>
  <si>
    <t>238-مطب‌دکترآرش‌درانیان</t>
  </si>
  <si>
    <t>239-شرکت‌‌‌‌مهرآوید‌‌‌پردیس..</t>
  </si>
  <si>
    <t>1400/05/01</t>
  </si>
  <si>
    <t>سیروس</t>
  </si>
  <si>
    <t>عبدالحسین</t>
  </si>
  <si>
    <t>یعقوب</t>
  </si>
  <si>
    <t>فیض اله</t>
  </si>
  <si>
    <t>09210330797</t>
  </si>
  <si>
    <t>09115054757</t>
  </si>
  <si>
    <t>جاده بین الملل فومن به صومعه سرا روستای ماوردیان خیابان آزادگان کوچه شهید اشجری روبروی مسجد اشجری</t>
  </si>
  <si>
    <t xml:space="preserve">واریز به حساب </t>
  </si>
  <si>
    <t>0350170569009</t>
  </si>
  <si>
    <t>0348631146006</t>
  </si>
  <si>
    <t>0356332205006</t>
  </si>
  <si>
    <t>0349790775009</t>
  </si>
  <si>
    <t>0323061844001</t>
  </si>
  <si>
    <t>دکترآرش‌درانیان</t>
  </si>
  <si>
    <t>داروخانه‌شبانه‌روزی‌رازی</t>
  </si>
  <si>
    <t>240-دکترآرش‌درانیان..</t>
  </si>
  <si>
    <t>241-داروخانه‌شبانه‌روزی‌رازی</t>
  </si>
  <si>
    <t>هوشنگ</t>
  </si>
  <si>
    <t>زینب سلیمی کیابانی</t>
  </si>
  <si>
    <t>سمانه زراعت کار</t>
  </si>
  <si>
    <t>غنی</t>
  </si>
  <si>
    <t>سید حسین</t>
  </si>
  <si>
    <t>حیدرعلی</t>
  </si>
  <si>
    <t>مطلقه</t>
  </si>
  <si>
    <t>۰۹۱۱۵۰۵۵۱۲۶</t>
  </si>
  <si>
    <t>۰۹۰۳۰۹۹۳۸۰۰</t>
  </si>
  <si>
    <t>09365877450</t>
  </si>
  <si>
    <t>۰۹۱۱۱۳۵۳۱۸۶</t>
  </si>
  <si>
    <t>فلکه گاز.مسکن مهر.فلکه دوم.ک مهر۱.مهر۱۵.مهر۲.ساختمان کادووس۷‌ط۳‌و۵</t>
  </si>
  <si>
    <t>شهرک قدس کوچه ارکیده ساختمان ولیعصر پلاک 34 طبقه دوم</t>
  </si>
  <si>
    <t>خیابان شهدا سراه فلسطین کوچه مولایی ساختمان طلوع</t>
  </si>
  <si>
    <t>فلکه گاز دروازه لاکان کوچه شهید احصاری کوچه پنجم</t>
  </si>
  <si>
    <t>0354218803009</t>
  </si>
  <si>
    <t>۰۰۲۲۷۱۱۴۴۱۹۰۰۳</t>
  </si>
  <si>
    <t>0351838210001</t>
  </si>
  <si>
    <t>۰۳۰۴۲۲۳۱۶۰۰۰۷</t>
  </si>
  <si>
    <t>0340390207005</t>
  </si>
  <si>
    <t>مریم علیزاده هرزویلی</t>
  </si>
  <si>
    <t>زهرا رنجبر</t>
  </si>
  <si>
    <t>نوری</t>
  </si>
  <si>
    <t xml:space="preserve">محمد علي </t>
  </si>
  <si>
    <t>۲۵۹۵۹۶۸۲۰۳</t>
  </si>
  <si>
    <t>2659823294</t>
  </si>
  <si>
    <t>٢٥٨١١٦٢١٤٧</t>
  </si>
  <si>
    <t>09366606706</t>
  </si>
  <si>
    <t>09013480531</t>
  </si>
  <si>
    <t>09017655822</t>
  </si>
  <si>
    <t>خ مطهری کوچه مسگران - کوچه مستوفی پلاک ۲۴/۱ واحد ۲</t>
  </si>
  <si>
    <t>مسکن مهر .مجتمع ناجا.بلوک ۱۰</t>
  </si>
  <si>
    <t>۰۱۰۵۲۶۹۴۸۰۰۰۸</t>
  </si>
  <si>
    <t>6037997231123895</t>
  </si>
  <si>
    <t>غلامعلی</t>
  </si>
  <si>
    <t>جمال</t>
  </si>
  <si>
    <t>1399/10/01</t>
  </si>
  <si>
    <t>سید علی</t>
  </si>
  <si>
    <t>242-داروخانه‌دکترفخار</t>
  </si>
  <si>
    <t>داروخانه‌دکترفخار</t>
  </si>
  <si>
    <t>مائده صفرعلی دخت مقدم</t>
  </si>
  <si>
    <t>مهیلا شوکتی راد</t>
  </si>
  <si>
    <t>ندا عباس زاده احمدسرگورابی</t>
  </si>
  <si>
    <t>مریم کریمی لاسکی</t>
  </si>
  <si>
    <t>زهرا ایمانی فولادی</t>
  </si>
  <si>
    <t>مریم راهبد</t>
  </si>
  <si>
    <t>سیده رقیه حسینی نیک</t>
  </si>
  <si>
    <t>عظیم رستگار باغی</t>
  </si>
  <si>
    <t>سمیه طلوعی</t>
  </si>
  <si>
    <t xml:space="preserve">زهرا طلوعی </t>
  </si>
  <si>
    <t>محمدرضا</t>
  </si>
  <si>
    <t>عین اله</t>
  </si>
  <si>
    <t>ولی</t>
  </si>
  <si>
    <t xml:space="preserve">بهرام </t>
  </si>
  <si>
    <t>فرهاد</t>
  </si>
  <si>
    <t>محمد باقر</t>
  </si>
  <si>
    <t>سید حمزه</t>
  </si>
  <si>
    <t>نقی</t>
  </si>
  <si>
    <t>منصور</t>
  </si>
  <si>
    <t>بهنام</t>
  </si>
  <si>
    <t>۱۶۱۰۱۴۳۳۷۱</t>
  </si>
  <si>
    <t>۱۶۲۱۸۴۴۲۰۱</t>
  </si>
  <si>
    <t xml:space="preserve">مجرد </t>
  </si>
  <si>
    <t>09119327567</t>
  </si>
  <si>
    <t>09923468797</t>
  </si>
  <si>
    <t>09357573680</t>
  </si>
  <si>
    <t>09116211334</t>
  </si>
  <si>
    <t>09112374904</t>
  </si>
  <si>
    <t>09120059185</t>
  </si>
  <si>
    <t>09337454176</t>
  </si>
  <si>
    <t>09118481795</t>
  </si>
  <si>
    <t>شفت خیابان میرزای سفتی کوچه ۱۲ بهمن</t>
  </si>
  <si>
    <t>میدان قلی پور کوی حسینی بن بست۴۴ پلاک ۱۵</t>
  </si>
  <si>
    <t xml:space="preserve">خیابان لاکانی  عطاافرین  کوچه کوچک پور ساختمان پرهام واحد۲ </t>
  </si>
  <si>
    <t>خیابان استاد سرا کوچه پیشه ور ساختمان شایان</t>
  </si>
  <si>
    <t>لاهیجان خیابان شقایق مهرگان ۵ ساختمان رویال طبقه ۳</t>
  </si>
  <si>
    <t>مطهری  کوچه دلزنده ویشگاهی ساختمان پرشیا واحد دوم</t>
  </si>
  <si>
    <t xml:space="preserve">گلباغ نماز کوچه مهارت روبروی آموزشگاه فنی ساختمان شیرین </t>
  </si>
  <si>
    <t>چهارراه گلسار خیابان نواب بن بست آرش ساختمان نیلوفر</t>
  </si>
  <si>
    <t>ادامه</t>
  </si>
  <si>
    <t>فاطمه رهبر</t>
  </si>
  <si>
    <t xml:space="preserve">فرشته نوروزی </t>
  </si>
  <si>
    <t xml:space="preserve">نیوشا فنون </t>
  </si>
  <si>
    <t xml:space="preserve">آمنه رستمی </t>
  </si>
  <si>
    <t>هانیه سمیع زاده چهاردهی</t>
  </si>
  <si>
    <t>فاطمه بلالی</t>
  </si>
  <si>
    <t>داریوش احمدی برمچه</t>
  </si>
  <si>
    <t>رحمت اله</t>
  </si>
  <si>
    <t>علینقی</t>
  </si>
  <si>
    <t>بهزاد</t>
  </si>
  <si>
    <t>فریدون</t>
  </si>
  <si>
    <t>09111492401</t>
  </si>
  <si>
    <t>09116061880</t>
  </si>
  <si>
    <t>09114367922</t>
  </si>
  <si>
    <t>09195671978</t>
  </si>
  <si>
    <t>09059627902</t>
  </si>
  <si>
    <t>09350500277</t>
  </si>
  <si>
    <t xml:space="preserve">
09113382447</t>
  </si>
  <si>
    <t>خیابان سردار جنگل کوچه مساوات پلاک ۴۹</t>
  </si>
  <si>
    <t>خیابان انصاری خیابان مستشاری کوچه حسینی ساختمان ماهگل طبقه دوم</t>
  </si>
  <si>
    <t>گلسار دیلمان شهرک شهید بهشتی گلستان۱۸ ساختمان ارم طبقه ۳</t>
  </si>
  <si>
    <t>خیابان شهدا روبروی تازه آباد کوچه بهشتی  پلاک ۹۶۷</t>
  </si>
  <si>
    <t>خیابان شهید انصاری انتهای نظام مهندسی میخک ۲ ساختمان پدر واحد ۲</t>
  </si>
  <si>
    <t xml:space="preserve">کمربندی خرمشهر بن بست باقری بن بست مجید بن بست سمیه ساختمان فردین </t>
  </si>
  <si>
    <t xml:space="preserve">خمام خواجکین جاده برمچه مخابرات برمچه کوچه شهید فلاح خوشه چین روبروی شرکت فیاض بتن </t>
  </si>
  <si>
    <t>آمنه عباس زاده احمدسرگورابی</t>
  </si>
  <si>
    <t>29</t>
  </si>
  <si>
    <t>243-رستوران خانه کنتاکی</t>
  </si>
  <si>
    <t>2594902713</t>
  </si>
  <si>
    <t>2593251591</t>
  </si>
  <si>
    <t>یحیی</t>
  </si>
  <si>
    <t>2668934801</t>
  </si>
  <si>
    <t>2580802721</t>
  </si>
  <si>
    <t>محمد صادق</t>
  </si>
  <si>
    <t>1638551146</t>
  </si>
  <si>
    <t>خیبر</t>
  </si>
  <si>
    <t>فاطمه چایانی</t>
  </si>
  <si>
    <t>3861074036</t>
  </si>
  <si>
    <t>2592078223</t>
  </si>
  <si>
    <t>فروزان زرزا</t>
  </si>
  <si>
    <t>اسداله</t>
  </si>
  <si>
    <t>2580184074</t>
  </si>
  <si>
    <t>2595811258</t>
  </si>
  <si>
    <t>12773212</t>
  </si>
  <si>
    <t>شهناز محمدی</t>
  </si>
  <si>
    <t>2591322740</t>
  </si>
  <si>
    <t>نادر</t>
  </si>
  <si>
    <t>طالب</t>
  </si>
  <si>
    <t>2594730890</t>
  </si>
  <si>
    <t>سید محمد</t>
  </si>
  <si>
    <t>فتحعلی</t>
  </si>
  <si>
    <t>آرزو تسلیمی</t>
  </si>
  <si>
    <t>چراغعلی</t>
  </si>
  <si>
    <t>شعبانعلی</t>
  </si>
  <si>
    <t>سام صوفی</t>
  </si>
  <si>
    <t>یوسف</t>
  </si>
  <si>
    <t>244-شهرگل‌رشت-حمید‌‌بابایی‌رئوف</t>
  </si>
  <si>
    <t>معین محمودزاده</t>
  </si>
  <si>
    <t>سعدی</t>
  </si>
  <si>
    <t>حمیدرضا</t>
  </si>
  <si>
    <t>مسعود</t>
  </si>
  <si>
    <t>مختار</t>
  </si>
  <si>
    <t>1400/02/05</t>
  </si>
  <si>
    <t>1400/05/09</t>
  </si>
  <si>
    <t>1400/07/07</t>
  </si>
  <si>
    <t>1400/07/08</t>
  </si>
  <si>
    <t>1400/07/06</t>
  </si>
  <si>
    <t>6037998155755076</t>
  </si>
  <si>
    <t>شهرگل‌رشت.حمید‌‌بابایی‌رئوف</t>
  </si>
  <si>
    <t>245-شرکت رویای سبز لاهیجان</t>
  </si>
  <si>
    <t>شرکت‌رویای‌سبزلاهیجان</t>
  </si>
  <si>
    <t>حیدر</t>
  </si>
  <si>
    <t>مصطفی</t>
  </si>
  <si>
    <t>انوش</t>
  </si>
  <si>
    <t>حسنعلی</t>
  </si>
  <si>
    <t>محمد حسن</t>
  </si>
  <si>
    <t>لیالستان  خ شهید فلاح پلاک 33</t>
  </si>
  <si>
    <t>1400/05/13</t>
  </si>
  <si>
    <t>1400/07/01</t>
  </si>
  <si>
    <t>1400/04/21</t>
  </si>
  <si>
    <t>24523</t>
  </si>
  <si>
    <t>سارا یوسفی</t>
  </si>
  <si>
    <t>1400/01/22</t>
  </si>
  <si>
    <t>09116014538</t>
  </si>
  <si>
    <t>خ سردار جنگل-بن بست کیابی-س 133-ط 1</t>
  </si>
  <si>
    <t>پیمان نوین</t>
  </si>
  <si>
    <t>09391068500</t>
  </si>
  <si>
    <t>انباردار</t>
  </si>
  <si>
    <t>صندوقدار</t>
  </si>
  <si>
    <t>حسابدار</t>
  </si>
  <si>
    <t>3702-12-1940504-1</t>
  </si>
  <si>
    <t>3702-12-1974142-1</t>
  </si>
  <si>
    <t>3702-12-1940446-1</t>
  </si>
  <si>
    <t>3702-12-1984649-1</t>
  </si>
  <si>
    <t>3702-12-1952009-2</t>
  </si>
  <si>
    <t>3702-12-2032039-1</t>
  </si>
  <si>
    <t>3702-700-2013408-1</t>
  </si>
  <si>
    <t>3702-12-1950108-1</t>
  </si>
  <si>
    <t>3702-12-1941799-1</t>
  </si>
  <si>
    <t>3702-12-1894047-1</t>
  </si>
  <si>
    <t>3701-12-1951563-1</t>
  </si>
  <si>
    <t>3702-800-1220148-1</t>
  </si>
  <si>
    <t>3702-800-2013137-1</t>
  </si>
  <si>
    <t xml:space="preserve">پل عراق -خیابان آزدگان -کوچه حاتم پلاک 13 </t>
  </si>
  <si>
    <t>246-هتل پامچال</t>
  </si>
  <si>
    <t>عبدالله</t>
  </si>
  <si>
    <t xml:space="preserve">مهدی </t>
  </si>
  <si>
    <t xml:space="preserve">مجید </t>
  </si>
  <si>
    <t>مهرداد</t>
  </si>
  <si>
    <t>رمضان</t>
  </si>
  <si>
    <t>1394/11/01</t>
  </si>
  <si>
    <t>1397/11/01</t>
  </si>
  <si>
    <t>1397/12/01</t>
  </si>
  <si>
    <t>1399/04/01</t>
  </si>
  <si>
    <t>1398/05/01</t>
  </si>
  <si>
    <t>1395/01/01</t>
  </si>
  <si>
    <t>1396/08/01</t>
  </si>
  <si>
    <t>1396/10/01</t>
  </si>
  <si>
    <t>2660241473</t>
  </si>
  <si>
    <t>وحید گلرخ جوبنی</t>
  </si>
  <si>
    <t>دوستعلی</t>
  </si>
  <si>
    <t>09118360839</t>
  </si>
  <si>
    <t xml:space="preserve"> شهریاران کوچه فرهنگ 1 ساختمان افتاب واحد 1</t>
  </si>
  <si>
    <t>رسالت</t>
  </si>
  <si>
    <t>1400/06/01</t>
  </si>
  <si>
    <t>مرادعلی</t>
  </si>
  <si>
    <t>3702-12-2046643-1</t>
  </si>
  <si>
    <t>3702-12-2017976-1</t>
  </si>
  <si>
    <t>3702-12-2053592-1</t>
  </si>
  <si>
    <t>3702-12-2021527-1</t>
  </si>
  <si>
    <t xml:space="preserve">متاهل </t>
  </si>
  <si>
    <t>1400/07/18</t>
  </si>
  <si>
    <t xml:space="preserve">مریم گلبرگ آج بیشه </t>
  </si>
  <si>
    <t xml:space="preserve">2595127314  </t>
  </si>
  <si>
    <t>بلوار امام رضا (ع) ،کوچه سمیه 3 پلاک 174</t>
  </si>
  <si>
    <t>09118868747</t>
  </si>
  <si>
    <t>میر حسین</t>
  </si>
  <si>
    <t>2580967291</t>
  </si>
  <si>
    <t>09114785436</t>
  </si>
  <si>
    <t>مسکن مهر- ساختمانهای آریا نور پویا-بلوک A1 -ط 1-و2</t>
  </si>
  <si>
    <t>سیده فاطمه سعادتمند حقدادی</t>
  </si>
  <si>
    <t>ایرج</t>
  </si>
  <si>
    <t>ایران زمین</t>
  </si>
  <si>
    <t>1400/08/01</t>
  </si>
  <si>
    <t>صابر عزیزی نیا لاکانی</t>
  </si>
  <si>
    <t>حجت طوماری لیچایی</t>
  </si>
  <si>
    <t>247-نان‌سنکگ‌اتوماتیک‌خوشه</t>
  </si>
  <si>
    <t>2595942972</t>
  </si>
  <si>
    <t>2679941551</t>
  </si>
  <si>
    <t>شیرزاد</t>
  </si>
  <si>
    <t>09118106456</t>
  </si>
  <si>
    <t>09914292656</t>
  </si>
  <si>
    <t>مسکن مهر.فلکه اول.کوچه مهر 17.مستقیم داخل کوچه اولین چهارراه .ساختمان 13k33.واحد 2</t>
  </si>
  <si>
    <t>1397/04/01</t>
  </si>
  <si>
    <t>1398/09/01</t>
  </si>
  <si>
    <t>1399/10/29</t>
  </si>
  <si>
    <t>1400/07/26</t>
  </si>
  <si>
    <t>نان‌سنکگ‌اتوماتیک‌خوشه.صالح‌جباری</t>
  </si>
  <si>
    <t xml:space="preserve">حامد غنی پور سعیدی   </t>
  </si>
  <si>
    <t>0013127081</t>
  </si>
  <si>
    <t>2580629815</t>
  </si>
  <si>
    <t>خلیل</t>
  </si>
  <si>
    <t>09119393441</t>
  </si>
  <si>
    <t>خ حافظ (پارک شهر)-ک جاویدان-پ 73</t>
  </si>
  <si>
    <t>الهام عدالت فیض</t>
  </si>
  <si>
    <t>2595947397</t>
  </si>
  <si>
    <t>فرامرز</t>
  </si>
  <si>
    <t>09113328683</t>
  </si>
  <si>
    <t>خ نامجو-ک جعفری -پ 40</t>
  </si>
  <si>
    <t>1399/11/01</t>
  </si>
  <si>
    <t>2580399747</t>
  </si>
  <si>
    <t>09118308343</t>
  </si>
  <si>
    <t>سبزه میدان-ک افتخار-بن بست اول-س مادر-ط 4</t>
  </si>
  <si>
    <t>1399/03/07</t>
  </si>
  <si>
    <t>2218608911</t>
  </si>
  <si>
    <t>1393/11/01</t>
  </si>
  <si>
    <t>6104-3376-0647-5620</t>
  </si>
  <si>
    <t>1398/10/01</t>
  </si>
  <si>
    <t>6280-2313-5368-0019</t>
  </si>
  <si>
    <t>5892-1011-3039-5987</t>
  </si>
  <si>
    <t>6037-9974-9134-0841</t>
  </si>
  <si>
    <t>1400/04/18</t>
  </si>
  <si>
    <t>1400/04/17</t>
  </si>
  <si>
    <t>6037-6976-3158-5798</t>
  </si>
  <si>
    <t>140001</t>
  </si>
  <si>
    <t>140002</t>
  </si>
  <si>
    <t>140003</t>
  </si>
  <si>
    <t>140004</t>
  </si>
  <si>
    <t>140005</t>
  </si>
  <si>
    <t>140006</t>
  </si>
  <si>
    <t>140007</t>
  </si>
  <si>
    <t>140008</t>
  </si>
  <si>
    <t>140009</t>
  </si>
  <si>
    <t>140010</t>
  </si>
  <si>
    <t>140011</t>
  </si>
  <si>
    <t>140012</t>
  </si>
  <si>
    <t>140101</t>
  </si>
  <si>
    <t>140102</t>
  </si>
  <si>
    <t>140103</t>
  </si>
  <si>
    <t>140104</t>
  </si>
  <si>
    <t>140105</t>
  </si>
  <si>
    <t>140106</t>
  </si>
  <si>
    <t>140107</t>
  </si>
  <si>
    <t>140108</t>
  </si>
  <si>
    <t>140109</t>
  </si>
  <si>
    <t>140110</t>
  </si>
  <si>
    <t>140111</t>
  </si>
  <si>
    <t>140112</t>
  </si>
  <si>
    <t>140201</t>
  </si>
  <si>
    <t>هاجر کیا احمدی دلیجانی</t>
  </si>
  <si>
    <t>سیده مهتاب فیاضی</t>
  </si>
  <si>
    <t>1390/01/01</t>
  </si>
  <si>
    <t>کیانوش</t>
  </si>
  <si>
    <t>1399/04/11</t>
  </si>
  <si>
    <t>1398/08/25</t>
  </si>
  <si>
    <t>معین نوری</t>
  </si>
  <si>
    <t>مبین نوری</t>
  </si>
  <si>
    <t>0110249437</t>
  </si>
  <si>
    <t>0110249445</t>
  </si>
  <si>
    <t>09054196091</t>
  </si>
  <si>
    <t>09054196092</t>
  </si>
  <si>
    <t>بوستان ملت جنب کلانتری 13</t>
  </si>
  <si>
    <t>1400/05/05</t>
  </si>
  <si>
    <t>مجتبی</t>
  </si>
  <si>
    <t>1398/06/01</t>
  </si>
  <si>
    <t>افشین</t>
  </si>
  <si>
    <t>1399/02/11</t>
  </si>
  <si>
    <t>1399/04/06</t>
  </si>
  <si>
    <t>1400/02/15</t>
  </si>
  <si>
    <t>1400/03/15</t>
  </si>
  <si>
    <t>1397/11/18</t>
  </si>
  <si>
    <t>1400/03/23</t>
  </si>
  <si>
    <t>1396/09/01</t>
  </si>
  <si>
    <t>1400/08/18</t>
  </si>
  <si>
    <t>حسین صداقت</t>
  </si>
  <si>
    <t>09117090570</t>
  </si>
  <si>
    <t>حمیدرضا زرتاج اصل</t>
  </si>
  <si>
    <t>0069207682</t>
  </si>
  <si>
    <t>09123055512</t>
  </si>
  <si>
    <t>خیابان لاکانی-صندوق عدالت-نبش بن بست دقیقی-ساختمان عدالت 2-ط1-و3</t>
  </si>
  <si>
    <t>2691626921</t>
  </si>
  <si>
    <t>مریم قویدل</t>
  </si>
  <si>
    <t>2594283444</t>
  </si>
  <si>
    <t>09119284351</t>
  </si>
  <si>
    <t>میدان قلی پور-پیر بازار-کوچه شهدای محمدی راد-منزل شخصی</t>
  </si>
  <si>
    <t>سید محمود</t>
  </si>
  <si>
    <t>عبداله</t>
  </si>
  <si>
    <t>2660152802</t>
  </si>
  <si>
    <t>09119372065</t>
  </si>
  <si>
    <t>بشیر مویدی</t>
  </si>
  <si>
    <t>0015735605</t>
  </si>
  <si>
    <t>09124262747</t>
  </si>
  <si>
    <t>خ منظریه-جنب هتل کادوس-روبروی مبل آمیت-بنبست یاسمت-ساختمان یاس-ط 5- و5</t>
  </si>
  <si>
    <t>محمدرضا نوزری خشکنودهانی</t>
  </si>
  <si>
    <t>ابوطالب</t>
  </si>
  <si>
    <t>09191439113</t>
  </si>
  <si>
    <t>400/03/10</t>
  </si>
  <si>
    <t>سینا تازه آبادی کلفتی</t>
  </si>
  <si>
    <t>خسرو</t>
  </si>
  <si>
    <t>2660161410</t>
  </si>
  <si>
    <t>سمیه عبدی وانستانق</t>
  </si>
  <si>
    <t>2669277535</t>
  </si>
  <si>
    <t>0074348167</t>
  </si>
  <si>
    <t>2677824051</t>
  </si>
  <si>
    <t>رحمت</t>
  </si>
  <si>
    <t>سیدمحمد</t>
  </si>
  <si>
    <t>ماشالله</t>
  </si>
  <si>
    <t>09118383325</t>
  </si>
  <si>
    <t>09116294845</t>
  </si>
  <si>
    <t>1400/09/01</t>
  </si>
  <si>
    <t>رجبعلی</t>
  </si>
  <si>
    <t>زهرا مسعودی خورسند</t>
  </si>
  <si>
    <t>جواد پیر خندان بارکوسرایی</t>
  </si>
  <si>
    <t>1400/04/23</t>
  </si>
  <si>
    <t>مرتضی پرندوش</t>
  </si>
  <si>
    <t>لاهیجان</t>
  </si>
  <si>
    <t>1400/07/22</t>
  </si>
  <si>
    <t>1400/08/21</t>
  </si>
  <si>
    <t>1400/07/23</t>
  </si>
  <si>
    <t>هوشنگ عسگرزاده</t>
  </si>
  <si>
    <t>6319499028</t>
  </si>
  <si>
    <t>09114788625</t>
  </si>
  <si>
    <t>کوی حسینی-کوچه عزتی-ساختمان باران</t>
  </si>
  <si>
    <t>سید حسن</t>
  </si>
  <si>
    <t>250-کیلینیک فارابی</t>
  </si>
  <si>
    <t>251-سالن زیبایی حریر</t>
  </si>
  <si>
    <t>253-مطب دندانپزشکی دکتر صمدنیا</t>
  </si>
  <si>
    <t>252-دفترخانه اسناد رسمی 49</t>
  </si>
  <si>
    <t>مطب‌‌دندانپزشکی‌دکترصمدنیا</t>
  </si>
  <si>
    <t xml:space="preserve">عظیم </t>
  </si>
  <si>
    <t>فاطمه‌عالم‌زاده</t>
  </si>
  <si>
    <t>256-فروشگاه سیب</t>
  </si>
  <si>
    <t>254-تداوم خرد پژوهان کاسپین</t>
  </si>
  <si>
    <t>محمدعیسی</t>
  </si>
  <si>
    <t>سیدحسن</t>
  </si>
  <si>
    <t>کریم</t>
  </si>
  <si>
    <t>سالن‌زیبایی‌حریرنسیم‌زهد‌قدسی</t>
  </si>
  <si>
    <t>ندای‌افق‌دادگرکاسپین‌محمدندایی</t>
  </si>
  <si>
    <t>طاهره اسکندری پور</t>
  </si>
  <si>
    <t>2580689192</t>
  </si>
  <si>
    <t>رودباری خیابان سید جواد میری انتهای خیابان ساختمان آیین پلاک ۴۰</t>
  </si>
  <si>
    <t>الهه عاشور نیا</t>
  </si>
  <si>
    <t>2670251285</t>
  </si>
  <si>
    <t>زین العابدین</t>
  </si>
  <si>
    <t>09031923838</t>
  </si>
  <si>
    <t>5859-8310-5636-1453</t>
  </si>
  <si>
    <t>255-نقش هنر کاظمی</t>
  </si>
  <si>
    <t>محرمعلی</t>
  </si>
  <si>
    <t>سرمایه</t>
  </si>
  <si>
    <t>شایان نصیری لمیر</t>
  </si>
  <si>
    <t>2620335477</t>
  </si>
  <si>
    <t>09190767151</t>
  </si>
  <si>
    <t>پل عراق-کوچه شهاب-بن بست پارس</t>
  </si>
  <si>
    <t>1400/09/10</t>
  </si>
  <si>
    <t>حامد</t>
  </si>
  <si>
    <t>عبدالرحیم</t>
  </si>
  <si>
    <t>میرزا</t>
  </si>
  <si>
    <t>2580564802</t>
  </si>
  <si>
    <t>09017175855</t>
  </si>
  <si>
    <t>قلی پور-خیابان عارف پور-فرعی ششم-ساختمان ماهان-و2</t>
  </si>
  <si>
    <t>ابوالقاسم</t>
  </si>
  <si>
    <t>1400/10/18</t>
  </si>
  <si>
    <t>عباداله</t>
  </si>
  <si>
    <t>سامان</t>
  </si>
  <si>
    <t>1400/09/16</t>
  </si>
  <si>
    <t>دکترمحمدسعیدسعیدپورماسوله</t>
  </si>
  <si>
    <t>258-دکتر محمد سعید سعیدپور ماسوله</t>
  </si>
  <si>
    <t>سیف اله</t>
  </si>
  <si>
    <t>1400/09/22</t>
  </si>
  <si>
    <t>آزاده جلیلی عابدزاده</t>
  </si>
  <si>
    <t>2281235416</t>
  </si>
  <si>
    <t>اردشیر</t>
  </si>
  <si>
    <t>09365493705</t>
  </si>
  <si>
    <t>5892-1011-7407-3698</t>
  </si>
  <si>
    <t>سالار ارشدی</t>
  </si>
  <si>
    <t>2300534932</t>
  </si>
  <si>
    <t>09389254446</t>
  </si>
  <si>
    <t>شاقاجی-خیابان بهار-کوچه  4-پلاک 65</t>
  </si>
  <si>
    <t>5057-8510-1676-1931</t>
  </si>
  <si>
    <t>پروین کوه نشین چوبری</t>
  </si>
  <si>
    <t>5699914961</t>
  </si>
  <si>
    <t>09364235187</t>
  </si>
  <si>
    <t>1400/10/21</t>
  </si>
  <si>
    <t>مریم پور احمدی</t>
  </si>
  <si>
    <t>خشکبیجار،خیابان بوعلی،بلوار ساحل،پلاک۴۶</t>
  </si>
  <si>
    <t>2596195021</t>
  </si>
  <si>
    <t>09330875949</t>
  </si>
  <si>
    <t>سیاه اسطلخ-پل دوم-سم چپ-بوستان 37</t>
  </si>
  <si>
    <t>1400/10/01</t>
  </si>
  <si>
    <t>علی اکبر کوششی طرازکوهی</t>
  </si>
  <si>
    <t>مریم رازی گورابی</t>
  </si>
  <si>
    <t>2595082711</t>
  </si>
  <si>
    <t>جاده پیربازار.بعد از رستوران نگین شمال کوچه شهید امیرداری.</t>
  </si>
  <si>
    <t>صادق</t>
  </si>
  <si>
    <t>1392/01/01</t>
  </si>
  <si>
    <t>کارت</t>
  </si>
  <si>
    <t xml:space="preserve">ملی </t>
  </si>
  <si>
    <t>259-شرکت آرامش آفرینان رادمهر رازی</t>
  </si>
  <si>
    <t>شرکت‌آرامش‌آفرینان‌رادمهررازی</t>
  </si>
  <si>
    <t>فرخنده زارعی مبارکی</t>
  </si>
  <si>
    <t>فهیمه زارعی مبارکی</t>
  </si>
  <si>
    <t>2580475941</t>
  </si>
  <si>
    <t>2580760644</t>
  </si>
  <si>
    <t>09113463176</t>
  </si>
  <si>
    <t>09114536353</t>
  </si>
  <si>
    <t>1393/02/01</t>
  </si>
  <si>
    <t>1394/06/01</t>
  </si>
  <si>
    <t>1399/09/01</t>
  </si>
  <si>
    <t>1400/03/17</t>
  </si>
  <si>
    <t>حساب</t>
  </si>
  <si>
    <t>0201662857001</t>
  </si>
  <si>
    <t>0201673399005</t>
  </si>
  <si>
    <t>آینده</t>
  </si>
  <si>
    <t>1394/08/01</t>
  </si>
  <si>
    <t>زهرا قربانی</t>
  </si>
  <si>
    <t>2580206337</t>
  </si>
  <si>
    <t>09113486863</t>
  </si>
  <si>
    <t>خیابان مطهری-گذر فرخ-بن بست شهید آسایش-عمارت مهدی</t>
  </si>
  <si>
    <t>مریم‌قنبرنیا</t>
  </si>
  <si>
    <t>زهرا شهبازی</t>
  </si>
  <si>
    <t>66335272</t>
  </si>
  <si>
    <t>1400/10/30</t>
  </si>
  <si>
    <t>سیده فاطمه شاه نظری</t>
  </si>
  <si>
    <t>1400/10/06</t>
  </si>
  <si>
    <t>مهدیه نسترن دار دهبنه</t>
  </si>
  <si>
    <t>2581382392</t>
  </si>
  <si>
    <t>09036518296</t>
  </si>
  <si>
    <t>دیانتی-خ استقلال-ک پامچال 3-ساختمان عسل-واحد 9</t>
  </si>
  <si>
    <t>1400/10/29</t>
  </si>
  <si>
    <t>6396-0712-1205-2955</t>
  </si>
  <si>
    <t>فرخ احدی پور کرد محله</t>
  </si>
  <si>
    <t>فریده برگ بیدی گشتی</t>
  </si>
  <si>
    <t>شب گل پور علی کزج</t>
  </si>
  <si>
    <t>سوسن رهنما جیردهی</t>
  </si>
  <si>
    <t>بهزاد صادق زاده رودپیشی</t>
  </si>
  <si>
    <t>زهرا عاشوری شنبه بازاری</t>
  </si>
  <si>
    <t>فرزانه عبدی طارمسری</t>
  </si>
  <si>
    <t>فهیمه متقی مرخالی</t>
  </si>
  <si>
    <t>مونا محسنی نودهی</t>
  </si>
  <si>
    <t>رقیه کریمی ملاسرایی</t>
  </si>
  <si>
    <t>رضا اکبری</t>
  </si>
  <si>
    <t xml:space="preserve"> مرتضی علی پالاش</t>
  </si>
  <si>
    <t>معصومه علیزاد صفت پیشخانی</t>
  </si>
  <si>
    <t>فرانوش پور صفر</t>
  </si>
  <si>
    <t>2660275688</t>
  </si>
  <si>
    <t>09364840319</t>
  </si>
  <si>
    <t>معززعلیزاده.گلخانه‌معززعلیزاده</t>
  </si>
  <si>
    <t>معززعلیزاده.دامداری‌معززعلیزاده</t>
  </si>
  <si>
    <t>معززعلیزاده.پرورش‌ماهی‌معززعلیزاده</t>
  </si>
  <si>
    <t>الیاس‌احمدی</t>
  </si>
  <si>
    <t>فرشید</t>
  </si>
  <si>
    <t>شهرام</t>
  </si>
  <si>
    <t>پدرام یاری کننده بی دریغ</t>
  </si>
  <si>
    <t>2591598352</t>
  </si>
  <si>
    <t>محمد تقی</t>
  </si>
  <si>
    <t>گلسار -استاد معین-کوچه 28-ساختمان سارا</t>
  </si>
  <si>
    <t>09337382733</t>
  </si>
  <si>
    <t>احمد صادقی</t>
  </si>
  <si>
    <t>زهرا پوراسماعیلی</t>
  </si>
  <si>
    <t>سمن پسندیده فلاح دانا</t>
  </si>
  <si>
    <t>علی رشیدپور توچاهی</t>
  </si>
  <si>
    <t>مریم احمدی سراوانی</t>
  </si>
  <si>
    <t>احسان اله</t>
  </si>
  <si>
    <t>میرعلی اکبر</t>
  </si>
  <si>
    <t>اللهقلی</t>
  </si>
  <si>
    <t>اوجاقعلی</t>
  </si>
  <si>
    <t>رضاعلی</t>
  </si>
  <si>
    <t>محمدمهدی</t>
  </si>
  <si>
    <t>محمدصادق</t>
  </si>
  <si>
    <t>بهراد</t>
  </si>
  <si>
    <t>سیدرمضان</t>
  </si>
  <si>
    <t>حجت اله</t>
  </si>
  <si>
    <t>سیدرضا</t>
  </si>
  <si>
    <t>حسن پاشا</t>
  </si>
  <si>
    <t>خدابخش</t>
  </si>
  <si>
    <t>روشن</t>
  </si>
  <si>
    <t>عزت اله</t>
  </si>
  <si>
    <t>امراله</t>
  </si>
  <si>
    <t>2200434243</t>
  </si>
  <si>
    <t>2593335602</t>
  </si>
  <si>
    <t>2658905491</t>
  </si>
  <si>
    <t>1638701644</t>
  </si>
  <si>
    <t>2720219991</t>
  </si>
  <si>
    <t>2659937354</t>
  </si>
  <si>
    <t>2659028397</t>
  </si>
  <si>
    <t>0058672052</t>
  </si>
  <si>
    <t>2279859343</t>
  </si>
  <si>
    <t>0056757573</t>
  </si>
  <si>
    <t>2678121429</t>
  </si>
  <si>
    <t>09111384232</t>
  </si>
  <si>
    <t>09111499256</t>
  </si>
  <si>
    <t>09112389094</t>
  </si>
  <si>
    <t>09111498611</t>
  </si>
  <si>
    <t>09111488538</t>
  </si>
  <si>
    <t>09370960389</t>
  </si>
  <si>
    <t>09382318951</t>
  </si>
  <si>
    <t>09113434263</t>
  </si>
  <si>
    <t>09111397409</t>
  </si>
  <si>
    <t>09118490034</t>
  </si>
  <si>
    <t>09111349338</t>
  </si>
  <si>
    <t>09119304730</t>
  </si>
  <si>
    <t>09113328046</t>
  </si>
  <si>
    <t>09113348814</t>
  </si>
  <si>
    <t>1381/07/01</t>
  </si>
  <si>
    <t>1382/01/14</t>
  </si>
  <si>
    <t>1382/05/12</t>
  </si>
  <si>
    <t>1384/06/01</t>
  </si>
  <si>
    <t>1383/03/28</t>
  </si>
  <si>
    <t>1386/04/25</t>
  </si>
  <si>
    <t>1384/06/03</t>
  </si>
  <si>
    <t>1386/11/01</t>
  </si>
  <si>
    <t>1386/09/25</t>
  </si>
  <si>
    <t>1387/08/09</t>
  </si>
  <si>
    <t>1387/06/03</t>
  </si>
  <si>
    <t>1388/07/27</t>
  </si>
  <si>
    <t>1389/12/19</t>
  </si>
  <si>
    <t>1390/06/05</t>
  </si>
  <si>
    <t>1391/04/13</t>
  </si>
  <si>
    <t>1391/10/11</t>
  </si>
  <si>
    <t>1392/03/16</t>
  </si>
  <si>
    <t>1391/10/25</t>
  </si>
  <si>
    <t>1392/03/13</t>
  </si>
  <si>
    <t>1393/12/05</t>
  </si>
  <si>
    <t>1393/06/13</t>
  </si>
  <si>
    <t>1393/10/23</t>
  </si>
  <si>
    <t>1393/05/30</t>
  </si>
  <si>
    <t>1393/12/13</t>
  </si>
  <si>
    <t>1394/01/29</t>
  </si>
  <si>
    <t>1394/07/25</t>
  </si>
  <si>
    <t>1394/10/03</t>
  </si>
  <si>
    <t>1395/06/11</t>
  </si>
  <si>
    <t>1396/02/01</t>
  </si>
  <si>
    <t>1396/07/22</t>
  </si>
  <si>
    <t>1396/08/23</t>
  </si>
  <si>
    <t>1382/05/20</t>
  </si>
  <si>
    <t>1383/03/01</t>
  </si>
  <si>
    <t>1399/11/30</t>
  </si>
  <si>
    <t>1399/08/17</t>
  </si>
  <si>
    <t>1387/08/08</t>
  </si>
  <si>
    <t>1396/04/25</t>
  </si>
  <si>
    <t>1392/06/31</t>
  </si>
  <si>
    <t>1394/08/24</t>
  </si>
  <si>
    <t>1390/03/13</t>
  </si>
  <si>
    <t>1381/11/17</t>
  </si>
  <si>
    <t>1399/12/02</t>
  </si>
  <si>
    <t>1394/01/19</t>
  </si>
  <si>
    <t>1400/01/31</t>
  </si>
  <si>
    <t>1400/02/17</t>
  </si>
  <si>
    <t>1399/12/03</t>
  </si>
  <si>
    <t>1399/08/22</t>
  </si>
  <si>
    <t>1386/04/12</t>
  </si>
  <si>
    <t>1381/06/01</t>
  </si>
  <si>
    <t>1382/06/01</t>
  </si>
  <si>
    <t>1383/02/01</t>
  </si>
  <si>
    <t>1383/04/01</t>
  </si>
  <si>
    <t>1384/03/01</t>
  </si>
  <si>
    <t>1384/11/01</t>
  </si>
  <si>
    <t>1385/06/01</t>
  </si>
  <si>
    <t>1387/06/01</t>
  </si>
  <si>
    <t>1387/09/01</t>
  </si>
  <si>
    <t>1387/10/01</t>
  </si>
  <si>
    <t>1388/06/01</t>
  </si>
  <si>
    <t>1388/11/01</t>
  </si>
  <si>
    <t>1389/07/01</t>
  </si>
  <si>
    <t>1390/05/01</t>
  </si>
  <si>
    <t>1390/11/01</t>
  </si>
  <si>
    <t>1392/05/01</t>
  </si>
  <si>
    <t>1392/10/01</t>
  </si>
  <si>
    <t>1393/01/01</t>
  </si>
  <si>
    <t>1393/06/19</t>
  </si>
  <si>
    <t>1395/03/01</t>
  </si>
  <si>
    <t>1395/05/01</t>
  </si>
  <si>
    <t>1395/10/01</t>
  </si>
  <si>
    <t>1396/04/01</t>
  </si>
  <si>
    <t>1396/12/01</t>
  </si>
  <si>
    <t>1398/01/01</t>
  </si>
  <si>
    <t>1399/02/01</t>
  </si>
  <si>
    <t>شرکت‌پزشکی‌درمانی‌کادوس‌حکیم_کلینیک‌فارابی</t>
  </si>
  <si>
    <t>1400/11/01</t>
  </si>
  <si>
    <t>جلال</t>
  </si>
  <si>
    <t>1400/12/01</t>
  </si>
  <si>
    <t>آموزشگاه‌فنی‌رادیس_سروش‌معینی</t>
  </si>
  <si>
    <t>261-آموزشگاه‌فنی‌رادیس_سروش‌معینی</t>
  </si>
  <si>
    <t>رادیه‌خزر_غلامرضا‌تقوی‌فر</t>
  </si>
  <si>
    <t>232-رادیه‌خزر_غلامرضا‌تقوی‌فر</t>
  </si>
  <si>
    <t>زهرا غلامعلی پور گرفمی</t>
  </si>
  <si>
    <t>1400/11/02</t>
  </si>
  <si>
    <t xml:space="preserve">سپیده حقیقت طلب </t>
  </si>
  <si>
    <t xml:space="preserve">2580734821  </t>
  </si>
  <si>
    <t xml:space="preserve">خیابان بهشتی روستای علیسرا                                                                                  </t>
  </si>
  <si>
    <t>09033166958</t>
  </si>
  <si>
    <t xml:space="preserve">شقایق پسندیده  </t>
  </si>
  <si>
    <t xml:space="preserve">۲۶۶۰۲۷۸۳۹۳  </t>
  </si>
  <si>
    <t xml:space="preserve">علیرضا  </t>
  </si>
  <si>
    <t>۰۹۹۰۵۱۶۸۴۲۱</t>
  </si>
  <si>
    <t xml:space="preserve">جنب شهرک آفتاب کوچه گل سرخ ساختمان عادل طبقه سوم </t>
  </si>
  <si>
    <t>دکترمحمدرضاخوش‌آبی</t>
  </si>
  <si>
    <t xml:space="preserve">فاطمه همتی  </t>
  </si>
  <si>
    <t xml:space="preserve">محمدمهدی  </t>
  </si>
  <si>
    <t xml:space="preserve">۲۵۸۰۶۳۸۰۶۷  </t>
  </si>
  <si>
    <t xml:space="preserve">۲۵۸۰۸۴۶۵۸۱  </t>
  </si>
  <si>
    <t xml:space="preserve">عبداحق   </t>
  </si>
  <si>
    <t xml:space="preserve">میناشاهوی </t>
  </si>
  <si>
    <t xml:space="preserve">0312224362  </t>
  </si>
  <si>
    <t xml:space="preserve">رامین  </t>
  </si>
  <si>
    <t xml:space="preserve">مه جبین رنجبر  </t>
  </si>
  <si>
    <t xml:space="preserve">۵۱۸۰۱۲۲۹۶۱  </t>
  </si>
  <si>
    <t xml:space="preserve">مهدی  </t>
  </si>
  <si>
    <t>امیررضا هاشمی</t>
  </si>
  <si>
    <t>6530144498</t>
  </si>
  <si>
    <t>09114529427</t>
  </si>
  <si>
    <t>توشیبا-خیابان شهید محمدنژاد-کوچه رحیمیان</t>
  </si>
  <si>
    <t>1400/11/03</t>
  </si>
  <si>
    <t>1400/11/13</t>
  </si>
  <si>
    <t>1400/11/26</t>
  </si>
  <si>
    <t>نگار زاهدی</t>
  </si>
  <si>
    <t>جمعیت‌همیاران‌استان‌سبززهراقلی‌زاده</t>
  </si>
  <si>
    <t>احمد محمدی</t>
  </si>
  <si>
    <t>شرکت‌امیران‌تجارت‌احمدمحمدی</t>
  </si>
  <si>
    <t>264-شرکت‌امیران‌تجارت‌احمدمحمدی</t>
  </si>
  <si>
    <t>شمسعلی</t>
  </si>
  <si>
    <t>بشیر</t>
  </si>
  <si>
    <t xml:space="preserve">محمد تقی </t>
  </si>
  <si>
    <t>مسلم</t>
  </si>
  <si>
    <t>اسکندر</t>
  </si>
  <si>
    <t>شروع به کار:</t>
  </si>
  <si>
    <t>شروع بیمه:</t>
  </si>
  <si>
    <t>نوع پرداخت:</t>
  </si>
  <si>
    <t>تعداد روز کارکرد:</t>
  </si>
  <si>
    <t>تعداد روز کارکرد در ماه:</t>
  </si>
  <si>
    <t xml:space="preserve">سید مرتضی </t>
  </si>
  <si>
    <t>مهدی بشری معاف محله</t>
  </si>
  <si>
    <t>2581046384</t>
  </si>
  <si>
    <t>2581475668</t>
  </si>
  <si>
    <t>09304049165</t>
  </si>
  <si>
    <t>09933458371</t>
  </si>
  <si>
    <t>IR270150000001938300891105</t>
  </si>
  <si>
    <t>IR560170000000360808875001</t>
  </si>
  <si>
    <t>263-شیشه دودی تهران -الیاس احمدی</t>
  </si>
  <si>
    <t>امیر حسین قربانی کهن فلاح</t>
  </si>
  <si>
    <t>249-معززعلیزاده.گلخانه‌معززعلیزاده</t>
  </si>
  <si>
    <t>249-معززعلیزاده.دامداری‌معززعلیزاده</t>
  </si>
  <si>
    <t>249-معززعلیزاده.پرورش‌ماهی‌معززعلیزاده</t>
  </si>
  <si>
    <t>سید مهدی</t>
  </si>
  <si>
    <t>منگوده-گلستان</t>
  </si>
  <si>
    <t>1400/11/04</t>
  </si>
  <si>
    <t>حسین‌قربانی‌لچه‌گورابی</t>
  </si>
  <si>
    <t>آتیه روشن زاده</t>
  </si>
  <si>
    <t>2580098925</t>
  </si>
  <si>
    <t>09119316453</t>
  </si>
  <si>
    <t>قلی پور-کوی حسینی-کوچه 17-پلاک 23</t>
  </si>
  <si>
    <t>1400/11/12</t>
  </si>
  <si>
    <t>79-83-87-91-95-99-403</t>
  </si>
  <si>
    <t>1398/11/01</t>
  </si>
  <si>
    <t>1392/02/01</t>
  </si>
  <si>
    <t>1398/02/01</t>
  </si>
  <si>
    <t>1389/03/01</t>
  </si>
  <si>
    <t>قنبر</t>
  </si>
  <si>
    <t>1400/12/14</t>
  </si>
  <si>
    <t>وحید</t>
  </si>
  <si>
    <t>رحمان</t>
  </si>
  <si>
    <t>تاریخ:</t>
  </si>
  <si>
    <t>شماره:</t>
  </si>
  <si>
    <t>پیوست:</t>
  </si>
  <si>
    <t>دارد</t>
  </si>
  <si>
    <t>بسمه تعالی</t>
  </si>
  <si>
    <t>قرارداد کار</t>
  </si>
  <si>
    <t>قرارداد فوق،قراردادی با محتوا و  مبنای قانون کار مصوب 29/08/1369 مجمع تشخیص مصلحت نظام به شرح ابواب ذیل منعقد می گردد.</t>
  </si>
  <si>
    <t>باب اول : طرفین قرارداد</t>
  </si>
  <si>
    <t>بند 1 ) این قرارداد بر اساس مبحث اول از فصل دوم قانون کار تنظیم و منعقد می گردد. طرفین قرارداد عبارتند از:</t>
  </si>
  <si>
    <t>باب دوم : اقامتگاه قانونی طرفین</t>
  </si>
  <si>
    <t>بند 4) جهت هرگونه ابلاغ و ارسال و مکاتبه فی مابین،مشخصات فوق ملاک عمل خواهد بود و در صورت هرگونه تغییر مشخصات،اعلام و ابلاغ مراتب ظرف حداکثر10 روز از تاریخ تغییر مشخصات از سوی طرفین  الزامی می باشد</t>
  </si>
  <si>
    <t> *تبصره)پس از اعلام تغییر مشخصات از سوی طرفین،مشخصات لاحق مبنی بر صحت و اثبات اعلام آن ،همراه با ممهور و ممضی شدن به قرارداد مذکور ضمیمه می گردد.</t>
  </si>
  <si>
    <t>باب سوم : موضوع قرارداد</t>
  </si>
  <si>
    <t>بند 6) عنوان شغل :</t>
  </si>
  <si>
    <t>*تبصره1) در صورت تشخیص صاحب کار ساعت شروع و ختم کار قابل تغییر بوده و همچنین کارکرد مازاد بر میزان ساعت فوق در صورتی که به دستور صاحب کار  بوده باشد اضافه کار محسوب می گردد که در حقوق پرسنل لحاظ خواهد شد.</t>
  </si>
  <si>
    <t>*تبصره2) هرگونه اضافه کار با تصدیق مکتوب صاحب کار مورد تایید خواهد بود.</t>
  </si>
  <si>
    <t>باب چهارم: تعهد طرفین قرارداد</t>
  </si>
  <si>
    <t>* تبصره1) حقوق مقرر بصورت ماهانه و پس از کسر کسورات قانونی اعم از مالیات متعلقه،حق بیمه تامین اجتماعی (سهم کارگر) و اقساط وامهای دریافتی و مساعده به، نیروی کار پرداخت می گردد.</t>
  </si>
  <si>
    <t>بند 10) بیمه به موجب ماده 148 قانون کار،کارفرما مکلف به بیمه نمودن نیروی کار خود می باشد.</t>
  </si>
  <si>
    <t>بند 12 ) در هر مذاکره و عقد قرارداد که تابع این قرارداد خواهد بود در ظهر قرارداد باید اشاره ای به تابعیت قرارداد منعقده نسبت به این قرارداد بشود.</t>
  </si>
  <si>
    <t xml:space="preserve"> باب پنجم : قطع همکاری</t>
  </si>
  <si>
    <t>14-6 ) تغییر در نوع کار و یا تعطیلی محل کار بنا بر اقتضاء موارد اقتصادی و قانونی.</t>
  </si>
  <si>
    <t>14-2 ) عدم مطلوبیت انجام امور محوله پس از دو اخطار کتبی.</t>
  </si>
  <si>
    <t>14-7 )اعلام و ارائه تقاضاءاستعفاء توسط نیروی کار.</t>
  </si>
  <si>
    <t>14-3 ) ارتکاب اعمال مستوجب صدورحکم کیفری.</t>
  </si>
  <si>
    <t>14-8 ) انقضاء مدت قراردادکار بدون تمدید صریح و ضمنی کارفرما.</t>
  </si>
  <si>
    <t>14-4 ) تداوم در تاخیر و تعجیل در ورود و خروج نسبت به محل کار و غیبت غیر موجه بیش از 3روز.</t>
  </si>
  <si>
    <t>14-9 ) تعطیلی تمام و یا قسمتی ازمحل کار بواسطه حدوث قوه قهریه</t>
  </si>
  <si>
    <t>14-5 ) کشف سوء پیشینه اعتیاد و سایر جرایم مستوجب صدور و اجرای  احکام کیفری.</t>
  </si>
  <si>
    <t>باب ششم : تفهیم قرارداد</t>
  </si>
  <si>
    <t>بند 16) طرفین قرارداد هنگام امضای قرارداد فوق الاشعار این اصل را می پذیرند که در شرایط صحت وسلامت دماغی و اهلیت قانونی و با اطلاعات کامل نسبت به لازم بودن و نوع قراداد,مفاد آن و همچنین سطح امکانات طرف مقابل و پس از مطالعه کلیه بندها و شرایط قرارداد اقدام به اسقاط هرگونه حق خیارات خود نموده و قرارداد فوق را امضا و تصدیق می نمایند.</t>
  </si>
  <si>
    <t>بند17 ) سایر موارد پیش بینی نشده برابر قوانین جاریه اعمال خواهد شد.</t>
  </si>
  <si>
    <t>(* قرارداد فوق طی 17 بند ، دو برگ و به همراه  دو برگ منضمات از قبیل: کپی کارت ملی طرفین تنظیم شده که جملگی در حکم واحدمی باشد.)</t>
  </si>
  <si>
    <t xml:space="preserve"> استان :</t>
  </si>
  <si>
    <t xml:space="preserve"> شهرستان :</t>
  </si>
  <si>
    <t xml:space="preserve">  تلفن همراه : </t>
  </si>
  <si>
    <t>آدرس کامل :</t>
  </si>
  <si>
    <t xml:space="preserve">    کد پستی :</t>
  </si>
  <si>
    <t>با کد ملی:</t>
  </si>
  <si>
    <t xml:space="preserve"> تلفن همراه :</t>
  </si>
  <si>
    <t>بند 3)اقامتگاه قانونی نیروی کار:</t>
  </si>
  <si>
    <t>بند 2)اقامتگاه قانونی صاحب کار:</t>
  </si>
  <si>
    <t xml:space="preserve">بند 5) نوع قرارداد :                                                                               </t>
  </si>
  <si>
    <t>حداقل دستمزد روزانه:</t>
  </si>
  <si>
    <t>حق مسکن ماهیانه:</t>
  </si>
  <si>
    <t xml:space="preserve">بند 9) برابر مادتین 37،41 و 42 ق. ک و تصویب شورای عالی کار حقوق مزایا سال </t>
  </si>
  <si>
    <t>حداقل دریافتی حقوق پایه به شرح جدول ذیل می باشد:</t>
  </si>
  <si>
    <t xml:space="preserve">بند 15 ) قرارداد مذکور از تاریخ  </t>
  </si>
  <si>
    <t>لغایت</t>
  </si>
  <si>
    <t>استوار می باشد.</t>
  </si>
  <si>
    <t xml:space="preserve">نیروی کار: </t>
  </si>
  <si>
    <t>شروع قرارداد:</t>
  </si>
  <si>
    <t>پایان قرارداد:</t>
  </si>
  <si>
    <t>دکتر پیمان ملایی</t>
  </si>
  <si>
    <t>جنسیت</t>
  </si>
  <si>
    <t>جناب آقای</t>
  </si>
  <si>
    <t>نام و نام خانوادگی</t>
  </si>
  <si>
    <t>نوع</t>
  </si>
  <si>
    <t>داروخانه</t>
  </si>
  <si>
    <t>شماره ثبت</t>
  </si>
  <si>
    <t>استان</t>
  </si>
  <si>
    <t>شهرستان</t>
  </si>
  <si>
    <t>14-1 ) تخریب ابزار کار و سو استفاده از منابع و اطلاعات محل کار و متقاضیان که به نحو امانی نزد نیروی کار قرار دارد.</t>
  </si>
  <si>
    <t>گیلان</t>
  </si>
  <si>
    <t>رشت</t>
  </si>
  <si>
    <t xml:space="preserve">□ معین </t>
  </si>
  <si>
    <t xml:space="preserve">□  دائم  </t>
  </si>
  <si>
    <t>عنوان شغلی</t>
  </si>
  <si>
    <t xml:space="preserve">خیابان سعدی،جنب درمانگاه فرهنگیان،داروخانه دکتر ملایی.                                      </t>
  </si>
  <si>
    <t xml:space="preserve">دکتر امیررضا محمدی  </t>
  </si>
  <si>
    <t xml:space="preserve">0059487331  </t>
  </si>
  <si>
    <t xml:space="preserve">گلسار،پل صابرین،ابتدای بلوار نماز،ساختمان آتیه طبقه 5 واحد 6.          </t>
  </si>
  <si>
    <t xml:space="preserve">دکتر امیرضیاء الدین علی مرادی   </t>
  </si>
  <si>
    <t xml:space="preserve">2279817561 </t>
  </si>
  <si>
    <t>09118082475</t>
  </si>
  <si>
    <t>09388037929</t>
  </si>
  <si>
    <t>09111403517</t>
  </si>
  <si>
    <t xml:space="preserve">گلسار،میدان شهید انصاری،خیابان شهید نواب صفوی،ساختمان سپید،طبقه اول      </t>
  </si>
  <si>
    <t>سرکارخانم</t>
  </si>
  <si>
    <t xml:space="preserve">ویدا عامری </t>
  </si>
  <si>
    <t xml:space="preserve">2593713682  </t>
  </si>
  <si>
    <t xml:space="preserve">خیابان مطهری،بالاتر از گذرفرخ ، پلاک 45 </t>
  </si>
  <si>
    <t>09113350642</t>
  </si>
  <si>
    <t xml:space="preserve">یحیی فلاح گل   </t>
  </si>
  <si>
    <t xml:space="preserve">بلوار دیلمان،شهرک بهشتی، نبش گلستان 14 ، بالای املاک  با فکر ، طبقه اول           </t>
  </si>
  <si>
    <t>09118154783</t>
  </si>
  <si>
    <t>کد:</t>
  </si>
  <si>
    <t>نوع:</t>
  </si>
  <si>
    <t>Column1</t>
  </si>
  <si>
    <t>Column2</t>
  </si>
  <si>
    <t>Column3</t>
  </si>
  <si>
    <t>سابقه به روز:</t>
  </si>
  <si>
    <t>سابقه به سال  :</t>
  </si>
  <si>
    <t>سابقه مازاد سال به ماه:</t>
  </si>
  <si>
    <t>مبلغ پایه سنوات تجمیعی:</t>
  </si>
  <si>
    <t xml:space="preserve">خیابان مطهری، بین سه راه حاجی آباد و مسجد چهار برادران </t>
  </si>
  <si>
    <t>33334751-33334750</t>
  </si>
  <si>
    <t>41846-13437</t>
  </si>
  <si>
    <t>رودبار</t>
  </si>
  <si>
    <t>رستم آباد شمالی-روستای اسکلک</t>
  </si>
  <si>
    <t>منظریه-کوچه شهید حسینی آزاد-بن بست چهار-ساختمان ونوس-طبقه 4</t>
  </si>
  <si>
    <t>صومعه سرا</t>
  </si>
  <si>
    <t>بندر انزلی</t>
  </si>
  <si>
    <t>خمام</t>
  </si>
  <si>
    <t>لنگرود</t>
  </si>
  <si>
    <t>فومن</t>
  </si>
  <si>
    <t>خ مطهری-کوچه حسام-کوچه استقامت2-پلاک 16</t>
  </si>
  <si>
    <t>بلوار دیلمان-خ میرابوالقاسمی-بوستان 23-ساختمان هلنا-طبقه اول</t>
  </si>
  <si>
    <t>بیستون-صفاری-ک اکبری-ساختمان برگ سبز</t>
  </si>
  <si>
    <t>چهارراه گلسار-کوچه شبنم-کوچه فرهنگ- ساختمان فرهنگ -پلاک 7</t>
  </si>
  <si>
    <t>رستم آباد-اسکلک-کوچه 203</t>
  </si>
  <si>
    <t>سه راه لامپ سازی-بن بست صدف-ساختمان آرمین</t>
  </si>
  <si>
    <t xml:space="preserve"> قلی پور-گلزاران-درفک -یاس 5</t>
  </si>
  <si>
    <t>بلوار شهید بهشتی-کوچه پژمان روبروی پلاک 53</t>
  </si>
  <si>
    <t>گلسار-خ 95-پلاک 13</t>
  </si>
  <si>
    <t>کمربندی شهید بهشتی-کوچه میرابوالقاسمی-بن بست هشتم پلاک 20</t>
  </si>
  <si>
    <t>خ فلسطین-کوچه حق شناس-بن بست سید جوادی-ساختمان مادر</t>
  </si>
  <si>
    <t>توشیبا-رسالت 10</t>
  </si>
  <si>
    <t>استقامت-خ مالک اشتر-کوچه امیدی- پلاک 69</t>
  </si>
  <si>
    <t>فلکه جهاد-مجتمع فرهنگیان-فروشگاه رویال</t>
  </si>
  <si>
    <t>سه راه لامپ سازی-بن بست صدف-ساختمان آرمین طبقه 3 واحد 6</t>
  </si>
  <si>
    <t>گلزاران-کوچه گل سرخ-کوچه گلریز-ساختمان مانی</t>
  </si>
  <si>
    <t>خ مطهری-خیابان حاتم-ساختمان آیلار</t>
  </si>
  <si>
    <t>یخسازی-بلوار شهدای گمنام-کوچه پوررضا</t>
  </si>
  <si>
    <t>گذرفرخ-ساختمان مسیحا-واحد 2</t>
  </si>
  <si>
    <t>مسکن مهر-روبروی مدرسه مهر-بلوک 162B-طبقه3 واحد8</t>
  </si>
  <si>
    <t>خ مطهری-کوچه خمیران زاهدان-جنب آرایشگاه مصطفی-ساختمان قائم.</t>
  </si>
  <si>
    <t>لاکانی-خ 17شهریور-کوچه شعبانی-ساختمان باران-طبقه 2</t>
  </si>
  <si>
    <t>منظریه-خیابان تابان شمالی-کوچه دارایی-ساختمان کیایی-طبقه 1</t>
  </si>
  <si>
    <t>پل طالشان-شهرک کامرانیه-کوچه عرفان1-ساختمان سه طبقه-واحد اول</t>
  </si>
  <si>
    <t>منظریه-خ ولیعصر-کوچه پامچال-پلاک 71</t>
  </si>
  <si>
    <t>خ پاسداران - خیابان خبرنگار-بن بست دئ-پلاک 18</t>
  </si>
  <si>
    <t>خ نامجو-بن بست رز-پلاک34</t>
  </si>
  <si>
    <t>فلکه گاز-16 متری شهید نطری-کوچه پنجم-سمت راست-پلاک40</t>
  </si>
  <si>
    <t>خ امام خمینی ره -خ شهید بشری-کوچه نسترن 15-ساختمان آرتا</t>
  </si>
  <si>
    <t xml:space="preserve">فلکه گاز-دروازه لاکان-کوچه احصاری-کوچه عباسی 1 </t>
  </si>
  <si>
    <t xml:space="preserve">فاز دوم خ معلم-بن بست نبوت 7-ساختمان معرفت-پلاک 84-واحد 1 </t>
  </si>
  <si>
    <t>خ شهدا-ضلع شمالی پل جانبازان-نبش ابوذر طالقانی-ساختمان شایان واحد2</t>
  </si>
  <si>
    <t>یخ سازی-کوچه خجسته-ساختمان میلاد 4</t>
  </si>
  <si>
    <t>یخ سازی-روبروی مبل گلچین-کوی آریا-کوچه پنجم</t>
  </si>
  <si>
    <t>حمیدیان-ایستگاه تاکسی-خ جمهوری-کوچه 17-ساختمان شقایق طبقه 1</t>
  </si>
  <si>
    <t>گلسار-خ 126-ساختمان ...</t>
  </si>
  <si>
    <t>شهرک قدس-10متری اول شمالی-ساختمان حامد-طبقه 2 واحد3</t>
  </si>
  <si>
    <t>خ معلم-کوچه هنرستان گل آقا-بن بست پنجم-خانه ویلایی</t>
  </si>
  <si>
    <t>منظریه-کوچه ایران پوپلین-کوچه هشتم-پلاک 35</t>
  </si>
  <si>
    <t>خ معلم-بعد از چهارراه علی آباد -کوچه هفتم-ساختمان نیک</t>
  </si>
  <si>
    <t>حسن سرخ-کوچه ایثار 4- پلاک40</t>
  </si>
  <si>
    <t>خاچکین-خ شهدا-کوچه سعدی پلاک 72</t>
  </si>
  <si>
    <t>بلوار انصاری-کوچه حسینی-ساختمان ایران-پلاک 23</t>
  </si>
  <si>
    <t>پارک شهر-خ شهید سیادتی-کوچه ششم-پلاک15</t>
  </si>
  <si>
    <t>زیباشهر-بلوار امام خمینی (ره) -منزل شخصی</t>
  </si>
  <si>
    <t>بلوار دیلمان - خ میرابوالقاسمی-انتهای بوستان 14</t>
  </si>
  <si>
    <t>خ شهدا-دیانتی-12متری گلستان-پلاک 124</t>
  </si>
  <si>
    <t>فلکه گاز-کوچه منجی-ساختمان مهران-واحد 1</t>
  </si>
  <si>
    <t>میدان امام حسین-شهرک صبا-روبروی باشگاه ممتاز-کوچه نامجو-منزل شخصی</t>
  </si>
  <si>
    <t>گلسار-بلوار دیلمان-بلوار اذراندامی-نبش کوچه سبز-ساختمان فاطیما-طبقه اول -واحد اول</t>
  </si>
  <si>
    <t>فلکه جهاد-شهرک فرهنگیان-توحید22-میثم1</t>
  </si>
  <si>
    <t>خ معلم-صفاری-فولالوی 1 -</t>
  </si>
  <si>
    <t>خ مولوی-پشت مدرسه شهید حق وردی-</t>
  </si>
  <si>
    <t>جانبازان-کمربندی خرمشهر-صمدی 3-</t>
  </si>
  <si>
    <t>باهنر-خ هاجر-میدان شهید ....</t>
  </si>
  <si>
    <t>یخ سازی-کوچه چمران....</t>
  </si>
  <si>
    <t>چهارراه حشمت-کوی بیانی-ساختمان ارکیده- واحد 401</t>
  </si>
  <si>
    <t>شروع</t>
  </si>
  <si>
    <t>پایان</t>
  </si>
  <si>
    <t>نگهبان</t>
  </si>
  <si>
    <t>حسابداری</t>
  </si>
  <si>
    <t>پرستار</t>
  </si>
  <si>
    <t>خدمات</t>
  </si>
  <si>
    <t>اداری</t>
  </si>
  <si>
    <t>بیهوشی</t>
  </si>
  <si>
    <t>ماما</t>
  </si>
  <si>
    <t>اتاق عمل</t>
  </si>
  <si>
    <t>پکینگ</t>
  </si>
  <si>
    <t>لنژری</t>
  </si>
  <si>
    <t>پرستاری</t>
  </si>
  <si>
    <t>IF((VLOOKUP(E3,Table54[[نام  و نام خانوادگی]:[توضیحات]],7,0))=0,"…………….")</t>
  </si>
  <si>
    <r>
      <t>وضعیت همکاری</t>
    </r>
    <r>
      <rPr>
        <sz val="12"/>
        <rFont val="B Nazanin"/>
        <charset val="178"/>
      </rPr>
      <t>:</t>
    </r>
  </si>
  <si>
    <t>مبلغ پایه سنوات روزانه(تمام وقت):</t>
  </si>
  <si>
    <t>مجتبی سلطانی</t>
  </si>
  <si>
    <t>0078753686</t>
  </si>
  <si>
    <t>09361377830</t>
  </si>
  <si>
    <t>خیابان ارشاد-فرعی2</t>
  </si>
  <si>
    <t>2596120348</t>
  </si>
  <si>
    <t>بلوار امام رضا،کوچه رازقی،کوچه 4،ساختمان طاها</t>
  </si>
  <si>
    <t>کوچه شعبانی-جاده محمودآباد-منزل ابراهیم زرجو</t>
  </si>
  <si>
    <t>پیربازار</t>
  </si>
  <si>
    <t>کوچصفهان</t>
  </si>
  <si>
    <t>1391/01/01</t>
  </si>
  <si>
    <t>1401/01/01</t>
  </si>
  <si>
    <t>تایماز خوشدل</t>
  </si>
  <si>
    <t xml:space="preserve">2649325976 </t>
  </si>
  <si>
    <t xml:space="preserve">  نام کارفرما:</t>
  </si>
  <si>
    <t xml:space="preserve">09122226444                           </t>
  </si>
  <si>
    <t>گلسار،بلوار گیلان،بن بست 174،پلاک 98</t>
  </si>
  <si>
    <t>خیابان شهید رجایی،سیاه اسطلخ،کوچه89،سمت چپ،کوچه 4،سمت راست،درب سوم ویلایی</t>
  </si>
  <si>
    <t xml:space="preserve">فومن </t>
  </si>
  <si>
    <t>خشکبیجار</t>
  </si>
  <si>
    <t>1399/06/01</t>
  </si>
  <si>
    <t>1399/08/01</t>
  </si>
  <si>
    <t>1399/03/01</t>
  </si>
  <si>
    <t>1400/09/25</t>
  </si>
  <si>
    <t>نام کارگاه</t>
  </si>
  <si>
    <t>شرکت</t>
  </si>
  <si>
    <t xml:space="preserve"> امیران تجارت گیل  </t>
  </si>
  <si>
    <t xml:space="preserve">احمد محمدی  </t>
  </si>
  <si>
    <t xml:space="preserve">2594862428  </t>
  </si>
  <si>
    <t>09125032202</t>
  </si>
  <si>
    <t>1395/02/01</t>
  </si>
  <si>
    <t>رازی-یونس آباد-کوچه هفتم-پلاک 45</t>
  </si>
  <si>
    <t>خ 17شهریور-صندوق عدالت-چهلتن-کوچه امین- پلاک 26</t>
  </si>
  <si>
    <t>رشتیان-خ29-پلاک26</t>
  </si>
  <si>
    <t>حمیدیان-خ شهیدعطری-کوی نوآوران- نبش کوچه نوآور یک</t>
  </si>
  <si>
    <t>ضیابری- کوچه مرتضوی پلاک9</t>
  </si>
  <si>
    <t>گلسار-خ 106</t>
  </si>
  <si>
    <t>استادسرا-خ مهرشریف-بن بست حقیقت</t>
  </si>
  <si>
    <t>آستانه اشرفیه</t>
  </si>
  <si>
    <t xml:space="preserve">اردلان عسکری فرد </t>
  </si>
  <si>
    <t xml:space="preserve">‌بانیان‌سروسازه‌هوشمند  </t>
  </si>
  <si>
    <t xml:space="preserve">0079019145 </t>
  </si>
  <si>
    <t>خیابان معلم -میدان سرگل -نبش کوچه 13- ساختمان سرو</t>
  </si>
  <si>
    <t>09117070702</t>
  </si>
  <si>
    <t>1397/01/01</t>
  </si>
  <si>
    <t>مطب</t>
  </si>
  <si>
    <t xml:space="preserve"> روستای خشکنودهان بالا خیابان شهید سفیدگر کوچه چشمه سار پلاک 40</t>
  </si>
  <si>
    <t xml:space="preserve"> ش ش: 3   </t>
  </si>
  <si>
    <t xml:space="preserve">کاوش رایانه </t>
  </si>
  <si>
    <t>1397/08/01</t>
  </si>
  <si>
    <t xml:space="preserve">کیوان فروزنده </t>
  </si>
  <si>
    <t xml:space="preserve">0065133439 </t>
  </si>
  <si>
    <t>09121436589</t>
  </si>
  <si>
    <t>گلسار،کوچه مریم،بلوار توحید،طبقه همکف</t>
  </si>
  <si>
    <t>فروشگاه‌پیرکاردین</t>
  </si>
  <si>
    <t>کلاچای</t>
  </si>
  <si>
    <t xml:space="preserve">مطب </t>
  </si>
  <si>
    <t>2691139565</t>
  </si>
  <si>
    <t>دکتر شهروز حبیبی</t>
  </si>
  <si>
    <t>پاساژ کهنسال،طبقه دوم</t>
  </si>
  <si>
    <t>01342683433</t>
  </si>
  <si>
    <t>1399/01/01</t>
  </si>
  <si>
    <t>دکتر سمیرا قنبرزاده</t>
  </si>
  <si>
    <t xml:space="preserve">0065562461 </t>
  </si>
  <si>
    <t xml:space="preserve">گلسار،خیابان نواب صفوی،ساختمان دکتر بنیادی،طبقه اول واحد 1 </t>
  </si>
  <si>
    <t>09111385447</t>
  </si>
  <si>
    <t>0937865478</t>
  </si>
  <si>
    <t xml:space="preserve">09111386713                      </t>
  </si>
  <si>
    <t xml:space="preserve">فلکه صابرین، ابتدای خیابان نواب ،ساختمان مدیکو ،طبقه اول </t>
  </si>
  <si>
    <t>دکتر شراره حبیبی</t>
  </si>
  <si>
    <t xml:space="preserve">مهدی امینی کوهی  </t>
  </si>
  <si>
    <t>چاپ عرشیا</t>
  </si>
  <si>
    <t xml:space="preserve">2594539058 </t>
  </si>
  <si>
    <t>09118289287</t>
  </si>
  <si>
    <t>پل بوسار،جنب کلینیک جراحی پاستور،چاپ عرشیا.</t>
  </si>
  <si>
    <t xml:space="preserve"> دکتر یاسین عاقبتی املشی  </t>
  </si>
  <si>
    <t>مطب پزشکی</t>
  </si>
  <si>
    <t xml:space="preserve">6309759159  </t>
  </si>
  <si>
    <t>بلوارمدرس،پشت آتشنشانی،کلانتری 15، ساختمان یزدان – طبقه 4 .</t>
  </si>
  <si>
    <t xml:space="preserve">استقامت اول – کوچه شقایق 2- پلاک 18 –زنک 2 </t>
  </si>
  <si>
    <t>فروشگاه پیسرو</t>
  </si>
  <si>
    <t>سید محسن نعیمی</t>
  </si>
  <si>
    <t xml:space="preserve">2679055543 </t>
  </si>
  <si>
    <t>گلسار،نبش خیابان 104</t>
  </si>
  <si>
    <t>مبل ایفل</t>
  </si>
  <si>
    <t>احمد فدایی فرقان</t>
  </si>
  <si>
    <t>09117166606</t>
  </si>
  <si>
    <t>بهین‌قطعات‌یوبان</t>
  </si>
  <si>
    <t xml:space="preserve"> علیرضا دارچینی </t>
  </si>
  <si>
    <t>09123070549</t>
  </si>
  <si>
    <t>خیابان تختی روبروی موسسه مهر ساختمان بردیا طبقه دوم.</t>
  </si>
  <si>
    <t>1398/12/26</t>
  </si>
  <si>
    <t xml:space="preserve">0075043823 </t>
  </si>
  <si>
    <t>امامزاده هاشم</t>
  </si>
  <si>
    <t xml:space="preserve">جنب مطب دکتر طهماسبی        </t>
  </si>
  <si>
    <t xml:space="preserve">دکتر بهاره کوشا  </t>
  </si>
  <si>
    <t>1396/11/01</t>
  </si>
  <si>
    <t>سالن‌زیبایی‌شیفون‌</t>
  </si>
  <si>
    <t>آیدا‌مقدم</t>
  </si>
  <si>
    <t>گلسار خ ۱۱۱ جنب قهوه ماکان طبقه سوم، سالن زیبایی شیفون</t>
  </si>
  <si>
    <t>09115506783</t>
  </si>
  <si>
    <t xml:space="preserve">2595847821  </t>
  </si>
  <si>
    <t>غلامرضا تقوی فر</t>
  </si>
  <si>
    <t xml:space="preserve">2592645391 </t>
  </si>
  <si>
    <t>رشت- خ رشتیان - کوچه 29 - پلاک 26</t>
  </si>
  <si>
    <t>09113334345</t>
  </si>
  <si>
    <t>رادیه خزر</t>
  </si>
  <si>
    <t xml:space="preserve">سایبان آرامش گیل </t>
  </si>
  <si>
    <t xml:space="preserve">کتایون تیمائی </t>
  </si>
  <si>
    <t xml:space="preserve">0040240908  </t>
  </si>
  <si>
    <t>جاده لاکان –کیلومتر 8-کوی رضاپور(تقاطع راه آهن)-مرکز کاهش آسیب استان گیلان (ماده 16 رشت)</t>
  </si>
  <si>
    <t>09111322210</t>
  </si>
  <si>
    <t>خیابان معلم-15 متری طالقانی-پلاک 2</t>
  </si>
  <si>
    <t>01333480433</t>
  </si>
  <si>
    <t>234-سایبان آرامش گیل..</t>
  </si>
  <si>
    <t>خیابان مطهری-جنب مسجدخاتم الانبیا-پلاک 44</t>
  </si>
  <si>
    <t>خ عطاآفرین کوچه شهید شیرودی</t>
  </si>
  <si>
    <t xml:space="preserve">لشت نشا </t>
  </si>
  <si>
    <t xml:space="preserve"> گلسار خ 101 پلاک 4 طبقه 3</t>
  </si>
  <si>
    <t xml:space="preserve"> پل طالشان کامرانیه واحد 2</t>
  </si>
  <si>
    <t xml:space="preserve"> بلوار شهید مدرس اتش نشانی کوچه 10</t>
  </si>
  <si>
    <t>انزلی</t>
  </si>
  <si>
    <t>بلوار امام رضا-گلستان 35-ساختمان امیر حسین-ط 1-واحد2</t>
  </si>
  <si>
    <t xml:space="preserve">لاهیجان </t>
  </si>
  <si>
    <t>جمعیت همیاران استان سبز.مثبت زندگی 4117</t>
  </si>
  <si>
    <t>زهراقلی‌زاده</t>
  </si>
  <si>
    <t xml:space="preserve">0043875173 </t>
  </si>
  <si>
    <t>09118102137</t>
  </si>
  <si>
    <t>خیابان پاسداران-کوچه شهاب-نبش زهتاب2-پلاک 180</t>
  </si>
  <si>
    <t xml:space="preserve">دکتر الهام جوادی </t>
  </si>
  <si>
    <t>بلوار نماز-ابتدای پل صابرین-ساختمان رویال-ط 3-و5</t>
  </si>
  <si>
    <t xml:space="preserve">09034565115                    </t>
  </si>
  <si>
    <t>1398/05/05</t>
  </si>
  <si>
    <t>امیران‌رایانه</t>
  </si>
  <si>
    <t xml:space="preserve">بلوار دیلمان-چهارراه وحدت-امیران رایانه </t>
  </si>
  <si>
    <t xml:space="preserve"> خیابان بهشتی روستای علیسرا</t>
  </si>
  <si>
    <t xml:space="preserve"> خیابان بسیج کوچه علیرضاشادمان </t>
  </si>
  <si>
    <t xml:space="preserve"> خیابان شهید کریمی کاس احمدان خیابان احسانبخش پلاک 13</t>
  </si>
  <si>
    <t xml:space="preserve"> خیابان ملت جنب پارک قدس روبروی الکتریک سابق ساختمان آرام</t>
  </si>
  <si>
    <t xml:space="preserve"> مدرسکوچه خیام_پلاک 3</t>
  </si>
  <si>
    <t>1399/07/21</t>
  </si>
  <si>
    <t>1398/110/8</t>
  </si>
  <si>
    <t>1397/09/22</t>
  </si>
  <si>
    <t xml:space="preserve">59117869    </t>
  </si>
  <si>
    <t xml:space="preserve">09126593576           </t>
  </si>
  <si>
    <t xml:space="preserve">خیابان شهداد کوچه اطبا طبقه اول درمانگاه پارس                     </t>
  </si>
  <si>
    <t xml:space="preserve">فومن       </t>
  </si>
  <si>
    <t>1400/05/06</t>
  </si>
  <si>
    <t xml:space="preserve"> بلوارلاکان کارگر۱ ک ناصرقربانی</t>
  </si>
  <si>
    <t xml:space="preserve">رشت </t>
  </si>
  <si>
    <t>خیابان معلم میدان معلم خ بعثت خ ولیعصرغربی ساختمان آرتا</t>
  </si>
  <si>
    <t>یخ سازی پارک دانشجو خیابان دانشگاه کوچه ی دهم کوچه ی شهید نقی زاده پلاک ۸۲</t>
  </si>
  <si>
    <t>شهرک قدس.کوچه قربانی.فرعی پنجم.ساختمان ماهان .واحد ۱۵</t>
  </si>
  <si>
    <t>بیستون ساختمان رز</t>
  </si>
  <si>
    <t xml:space="preserve">0790414147    </t>
  </si>
  <si>
    <t xml:space="preserve">مطب ونوس </t>
  </si>
  <si>
    <t>خ رشتیان - کوچه 29 - پلاک 26</t>
  </si>
  <si>
    <t xml:space="preserve">فلکه گاز ابتدای دروازه بالای داروخانه دکتر شهبازی                                                  </t>
  </si>
  <si>
    <t xml:space="preserve">دکتر پریسا سلیمی پیرکوهی   </t>
  </si>
  <si>
    <t xml:space="preserve">2593776617    </t>
  </si>
  <si>
    <t xml:space="preserve">09111449614           </t>
  </si>
  <si>
    <t xml:space="preserve">خ شهید عسگری-داروخانه شبانه روزی رازی                         </t>
  </si>
  <si>
    <t>سیاهکل</t>
  </si>
  <si>
    <t xml:space="preserve">محمد علی فخار فیروزده  </t>
  </si>
  <si>
    <t xml:space="preserve">2593709251 </t>
  </si>
  <si>
    <t>09121550255</t>
  </si>
  <si>
    <t>گلسار-خیابان 86-داروخانه دکتر فخار</t>
  </si>
  <si>
    <t xml:space="preserve"> خیابان سعدی خط ماشین خیابان کارگر ۲</t>
  </si>
  <si>
    <t>1399/08/15</t>
  </si>
  <si>
    <t>1389/05/01</t>
  </si>
  <si>
    <t>1390/07/01</t>
  </si>
  <si>
    <t>1388/04/01</t>
  </si>
  <si>
    <t>1395/09/01</t>
  </si>
  <si>
    <t>1398/08/01</t>
  </si>
  <si>
    <t>1394/09/01</t>
  </si>
  <si>
    <t>1394/10/01</t>
  </si>
  <si>
    <t>1391/11/01</t>
  </si>
  <si>
    <t>1392/06/01</t>
  </si>
  <si>
    <t>1391/05/01</t>
  </si>
  <si>
    <t>1388/01/01</t>
  </si>
  <si>
    <t>1388/02/01</t>
  </si>
  <si>
    <t>1391/07/15</t>
  </si>
  <si>
    <t>1392/03/01</t>
  </si>
  <si>
    <t>1385/01/01</t>
  </si>
  <si>
    <t>1394/01/01</t>
  </si>
  <si>
    <t>شهرگل‌رشت</t>
  </si>
  <si>
    <t>حمید‌‌بابایی‌رئوف</t>
  </si>
  <si>
    <t xml:space="preserve">2219237079    </t>
  </si>
  <si>
    <t>09035602336</t>
  </si>
  <si>
    <t xml:space="preserve">میدان قلی پور،به سمت صابرین،شهر گل رشت </t>
  </si>
  <si>
    <t>سنگر</t>
  </si>
  <si>
    <t xml:space="preserve"> جاده پیربازار تخته پل کوچه فکوری</t>
  </si>
  <si>
    <t>میدان قلی پور</t>
  </si>
  <si>
    <t>کوچصفهان.</t>
  </si>
  <si>
    <t xml:space="preserve">حمید رضا فرحپور   </t>
  </si>
  <si>
    <t xml:space="preserve">2721488945 </t>
  </si>
  <si>
    <t>09111411146</t>
  </si>
  <si>
    <t xml:space="preserve">کیلومتر 3 جاده لنگرود،روبروی لوازم اداری کادوس                   </t>
  </si>
  <si>
    <t>24501</t>
  </si>
  <si>
    <t>24505</t>
  </si>
  <si>
    <t>24518</t>
  </si>
  <si>
    <t>24519</t>
  </si>
  <si>
    <t>24524</t>
  </si>
  <si>
    <t>24529</t>
  </si>
  <si>
    <t>24530</t>
  </si>
  <si>
    <t>رودسر</t>
  </si>
  <si>
    <t>رامسر</t>
  </si>
  <si>
    <t>کوچه ولی باخدا</t>
  </si>
  <si>
    <t xml:space="preserve"> میدان گیل یاسر8</t>
  </si>
  <si>
    <t xml:space="preserve"> خ دکتر حشمت ک حشمت 4 </t>
  </si>
  <si>
    <t>رودبنه</t>
  </si>
  <si>
    <t xml:space="preserve"> میدان تربیت انتهای تربیت 4</t>
  </si>
  <si>
    <t xml:space="preserve"> روستای تاز آباد خیابان آیت الله بهجت </t>
  </si>
  <si>
    <t>کوی زمانی روبه روی بانک ملی</t>
  </si>
  <si>
    <t xml:space="preserve"> کوچه حلوایی</t>
  </si>
  <si>
    <t>نان‌سنکگ‌اتوماتیک‌خوشه</t>
  </si>
  <si>
    <t>صالح‌جباری</t>
  </si>
  <si>
    <t xml:space="preserve">2678786617  </t>
  </si>
  <si>
    <t>09113487502</t>
  </si>
  <si>
    <t>میدان جهاد ابتدای بلوار قلیپور.جنب پلاسکو ملکی</t>
  </si>
  <si>
    <t>خ گلزاران.دلفلک.کوچه یاس8.ساختمان سبحان .طبقه سوم</t>
  </si>
  <si>
    <t xml:space="preserve">نسیم زهد قدسی   </t>
  </si>
  <si>
    <t>سالن‌زیبایی‌حریر</t>
  </si>
  <si>
    <t xml:space="preserve">2594572111    </t>
  </si>
  <si>
    <t xml:space="preserve">09111303211           </t>
  </si>
  <si>
    <t xml:space="preserve">گلسار-خیابان 122-کوچه بهر-بهار4-ساختمان ونوس-سالن زیبایی حریر      </t>
  </si>
  <si>
    <t>تولم شهر</t>
  </si>
  <si>
    <t>محمودرمضانی</t>
  </si>
  <si>
    <t xml:space="preserve">2679203917 </t>
  </si>
  <si>
    <t>09118381810</t>
  </si>
  <si>
    <t xml:space="preserve">مطب چشم پزشکی </t>
  </si>
  <si>
    <t>09111822533</t>
  </si>
  <si>
    <t xml:space="preserve">میدان صابرین روبروی درمانگاه صابرین ساختمان ایرانمهر طبقه سوم </t>
  </si>
  <si>
    <t xml:space="preserve">آرامش آفرینان رادمهر رازی  </t>
  </si>
  <si>
    <t xml:space="preserve">مهتاب رادمهر  </t>
  </si>
  <si>
    <t xml:space="preserve">0070672652 </t>
  </si>
  <si>
    <t>09113351471</t>
  </si>
  <si>
    <t xml:space="preserve">ضیابری 2 ساختمان خورشید بلوک 2 طبقه 4 واحد 21                                                                      </t>
  </si>
  <si>
    <t xml:space="preserve"> جاده انزلی روبروی حلال احمر کوچه سحرخیز کوچه هشتم منزل شخصی</t>
  </si>
  <si>
    <t xml:space="preserve"> پیربازار مبارک آباد کوچه پورقلی پلاک 296</t>
  </si>
  <si>
    <t xml:space="preserve">آموزشگاه فنی و حرفه ایی رادیس  </t>
  </si>
  <si>
    <t>سروش‌معینی</t>
  </si>
  <si>
    <t xml:space="preserve">4310769764  </t>
  </si>
  <si>
    <t>09113408472</t>
  </si>
  <si>
    <t xml:space="preserve"> ایستگاه انزلی روبروی سایپا خیابان عرفان کوچه عرفان 5</t>
  </si>
  <si>
    <t xml:space="preserve"> میدان جانبازان پشت ترمینال خط کناره کوچه مرداد کوچه5 پلاک 4</t>
  </si>
  <si>
    <t xml:space="preserve">هادی  بهمنی جلالی </t>
  </si>
  <si>
    <t xml:space="preserve">صادق بشری طارمسری </t>
  </si>
  <si>
    <t xml:space="preserve">سیدمهدی میرقریشی رئدبنه </t>
  </si>
  <si>
    <t xml:space="preserve">مرتضی روحی رشت آبادی </t>
  </si>
  <si>
    <t>2730002197</t>
  </si>
  <si>
    <t>09112455568</t>
  </si>
  <si>
    <t xml:space="preserve">خیابان سردارجنگل - کوچه شهیدقاسم نژادپلاک </t>
  </si>
  <si>
    <t>کار</t>
  </si>
  <si>
    <t>2594938955</t>
  </si>
  <si>
    <t>اصغر</t>
  </si>
  <si>
    <t>09193093418</t>
  </si>
  <si>
    <t xml:space="preserve"> خیابان فلسطین جنوبی - کوچه شهید اسماعیلیان - ساختمان نگینطبقه سوم واحد5</t>
  </si>
  <si>
    <t>2710186985</t>
  </si>
  <si>
    <t>09118077551</t>
  </si>
  <si>
    <t xml:space="preserve"> رودبنه - پایین محله خیابان شهیدرجایی پلاک 14</t>
  </si>
  <si>
    <t>1400/12/11</t>
  </si>
  <si>
    <t>25961331528</t>
  </si>
  <si>
    <t>09192368287</t>
  </si>
  <si>
    <t>رشت آباد - خیابان محمدمشعوفی نیا - کوچه توحید 38 پلاک 71</t>
  </si>
  <si>
    <t>2580262350</t>
  </si>
  <si>
    <t xml:space="preserve"> حجت </t>
  </si>
  <si>
    <t>09118412583</t>
  </si>
  <si>
    <t>رشت آباد - خیابان محمدمشعوفی نیا - کوچه توحید 38 پلاک 36</t>
  </si>
  <si>
    <t>بهادراحمدیان رشت آبادی</t>
  </si>
  <si>
    <t>مرکزمعاینه سنگین رشت آباد</t>
  </si>
  <si>
    <t>09111325159</t>
  </si>
  <si>
    <t>کیلومتر 20 رشت به لاهیجان بعد از پلیس راه-کوچصفهان -مرکز معاینه سنگین رشت اباد</t>
  </si>
  <si>
    <t>کیاشهر</t>
  </si>
  <si>
    <t>1388/03/15</t>
  </si>
  <si>
    <t>1393/03/01</t>
  </si>
  <si>
    <t>1396/02/13</t>
  </si>
  <si>
    <t>265-مرکزمعاینه سنگین رشت آباد</t>
  </si>
  <si>
    <t>جاده لاهیجان-نرسیده به کوچصفهان-جنب پل عابر گورابسر-مبل ایفل</t>
  </si>
  <si>
    <t>منشی</t>
  </si>
  <si>
    <t>2580655603</t>
  </si>
  <si>
    <t>09112472260</t>
  </si>
  <si>
    <t>سرگل،کوچه نهم،ساختمان سروران 1</t>
  </si>
  <si>
    <t>2640021974</t>
  </si>
  <si>
    <t>09111378012</t>
  </si>
  <si>
    <t xml:space="preserve">گلباغ نماز -خیابان یعقوبزاده-بن بست چهارم-انتهای بن بست </t>
  </si>
  <si>
    <t>1401/02/01</t>
  </si>
  <si>
    <t>2669504531</t>
  </si>
  <si>
    <t>09116035255</t>
  </si>
  <si>
    <t>خیابان معلم-کوچه هفتم -ساختمان آوا</t>
  </si>
  <si>
    <t xml:space="preserve">فاطمه سلیمانی هریس </t>
  </si>
  <si>
    <t>0071846700</t>
  </si>
  <si>
    <t>09336091356</t>
  </si>
  <si>
    <t>گلباغ نماز-انتهای پارس 3-ماهی روخان-کوچه 13</t>
  </si>
  <si>
    <t xml:space="preserve"> پشت پپسی، ک رجبی</t>
  </si>
  <si>
    <t>‌پریاحمیدی‌پور</t>
  </si>
  <si>
    <t xml:space="preserve">2593383747   </t>
  </si>
  <si>
    <t>09117616697</t>
  </si>
  <si>
    <t xml:space="preserve">بین میدان ولیعصر و بلوار دیلمان کوچه امام رضا جنب مدرسه برازنده-  شرکت امیران تجارت گیل       </t>
  </si>
  <si>
    <t>داروخانه‌ دکتر نمکی</t>
  </si>
  <si>
    <t>اختر نمکی مقدماتی</t>
  </si>
  <si>
    <t>2594165621</t>
  </si>
  <si>
    <t>شهرداری  به سمت  سعدی  روبروی مجتمع خاتم انبیا داروخانه دکتر نمکی</t>
  </si>
  <si>
    <t>257-داروخانه‌دکترنمکی</t>
  </si>
  <si>
    <t>داروخانه‌دکترنمکی</t>
  </si>
  <si>
    <t xml:space="preserve"> بازار جمعه روستای سیاه تن کوچه نرگس 2 پلاک 430</t>
  </si>
  <si>
    <t>09111359831</t>
  </si>
  <si>
    <t>1399/11/24</t>
  </si>
  <si>
    <t>حسین تفرجی فر</t>
  </si>
  <si>
    <t xml:space="preserve">فروشنده </t>
  </si>
  <si>
    <t xml:space="preserve">صیقلان .بازار صیقلان پشت دبیرستان </t>
  </si>
  <si>
    <t>۰۹۱۱۱۳۱۲۹۶۷</t>
  </si>
  <si>
    <t>2594208213</t>
  </si>
  <si>
    <t>2581263423</t>
  </si>
  <si>
    <t>صدیقه شهیدی گشتی</t>
  </si>
  <si>
    <t>2669949622</t>
  </si>
  <si>
    <t>لولمان</t>
  </si>
  <si>
    <t xml:space="preserve">شهرام رؤفی خشت مسجدی </t>
  </si>
  <si>
    <t>24549</t>
  </si>
  <si>
    <t xml:space="preserve">رشت بلوار خرمشهر کوی امام رضا  پلاک 260 </t>
  </si>
  <si>
    <t>سالهای کبیسه:</t>
  </si>
  <si>
    <t xml:space="preserve">مهشید محبی زنگنه </t>
  </si>
  <si>
    <t xml:space="preserve">266-مهشید محبی زنگنه </t>
  </si>
  <si>
    <t>رشت-بلوار دیلمان-بعد از چهار راه شهید بهشتی-کوچه شقایق-بیمه رازی-نمایندگی محبی</t>
  </si>
  <si>
    <t>09111366289</t>
  </si>
  <si>
    <t>بیمه‌رازی‌نمایندگی‌محبی‌کد221181</t>
  </si>
  <si>
    <t xml:space="preserve">مهشیدمحبی‌زنگنه </t>
  </si>
  <si>
    <t>معصومه گلشن صیقلانی</t>
  </si>
  <si>
    <t>2594525189</t>
  </si>
  <si>
    <t>09118327758</t>
  </si>
  <si>
    <t>بانک رفاه کارگران</t>
  </si>
  <si>
    <t>از شروع کار تاکنون 15 روز بیمه شده اند.</t>
  </si>
  <si>
    <t>267-کلینیک رادیولوژی و سونوگرافی دکتر رقیه مولای لنگرودی</t>
  </si>
  <si>
    <t>رقیه مولائی لنگرودی</t>
  </si>
  <si>
    <t>4-228003</t>
  </si>
  <si>
    <t>09111318433</t>
  </si>
  <si>
    <t>چهارراه گلسار-انتهای خیابان نواب-جنب کوچه پمپ بنزین-ساختمان پزشکان احسان- طبقه دوم-واحد201-</t>
  </si>
  <si>
    <t>41637-43617</t>
  </si>
  <si>
    <t>268-شرکت للندیز ماسوله</t>
  </si>
  <si>
    <t>شرکت‌للندیزماسوله</t>
  </si>
  <si>
    <t>فروشگاه‌پیرکاردین‌کیوان‌فروزنده</t>
  </si>
  <si>
    <t>بلوار شهید افتخاری-عینک-فروشگاه افق کوروش</t>
  </si>
  <si>
    <t>محمد حسین حسنی شلمانی</t>
  </si>
  <si>
    <t>خواربار فروشی</t>
  </si>
  <si>
    <t>2709298597</t>
  </si>
  <si>
    <t>جاده فومن ماسوله-شهرک صنعتی کوچیچال</t>
  </si>
  <si>
    <t>09124873390</t>
  </si>
  <si>
    <t>دکتر‌‌‌امیررضا‌‌‌‌‌محمدی</t>
  </si>
  <si>
    <t>سالن‌زیبایی‌آیینه‌ویداعامری</t>
  </si>
  <si>
    <t>کاوش‌رایانه‌یحیی‌فلاح‌گل</t>
  </si>
  <si>
    <t>سالن‌زیبایی‌بزک‌پروانه‌امیر‌فریار</t>
  </si>
  <si>
    <t>فروشگاه‌مبل‌ایفل‌احمدفدایی</t>
  </si>
  <si>
    <t>سالن‌زیبایی‌شیفون‌آیدا‌مقدم</t>
  </si>
  <si>
    <t>فروشگاه‌لیرو‌پیمان‌ادیب</t>
  </si>
  <si>
    <t>رستوران‌بارسا.تایمازخوشدل</t>
  </si>
  <si>
    <t>رستوران‌بارسا</t>
  </si>
  <si>
    <t>رستوران‌گرند</t>
  </si>
  <si>
    <t xml:space="preserve">خیابان امام-حاجی آباد- نرسیده به ایران خودرو  </t>
  </si>
  <si>
    <t>رودپیش. میرمحله. خیابان سادات . کوچه میرخندان بن بست 107</t>
  </si>
  <si>
    <t>شفت</t>
  </si>
  <si>
    <t>ملاسرا. اقامتگاه بومگردی گیلمار</t>
  </si>
  <si>
    <t xml:space="preserve"> خیابان شهدا بلوار معلم نرسیده به دانشگاه </t>
  </si>
  <si>
    <t>‌معززعلیزاده</t>
  </si>
  <si>
    <t xml:space="preserve">2679375653  </t>
  </si>
  <si>
    <t>گلخانه‌معززعلیزاده</t>
  </si>
  <si>
    <t>دامداری‌معززعلیزاده</t>
  </si>
  <si>
    <t>پرورش‌ماهی‌معززعلیزاده</t>
  </si>
  <si>
    <t>09111148281</t>
  </si>
  <si>
    <t xml:space="preserve">ملاسرا -خیابان کوزه گران- کوچه دکتر علیزاده   </t>
  </si>
  <si>
    <t>کارگر ساده</t>
  </si>
  <si>
    <t>1394/03/01</t>
  </si>
  <si>
    <t>میدان گاز-کوچه پور ابولفضل-ساختمان عرفان -واحد 2</t>
  </si>
  <si>
    <t>09116538074</t>
  </si>
  <si>
    <t>سالن‌زیبایی‌بزک‌</t>
  </si>
  <si>
    <t>‌پروانه‌امیر‌فریار</t>
  </si>
  <si>
    <t xml:space="preserve">0059435216  </t>
  </si>
  <si>
    <t>09111321523</t>
  </si>
  <si>
    <t>منظریه-کوچه بهرام-،سالن زیبایی بزک.</t>
  </si>
  <si>
    <t>ملیکا صفری</t>
  </si>
  <si>
    <t>رشت-پارس2-8 متری فجر</t>
  </si>
  <si>
    <t xml:space="preserve">رشت -رودباری کوچه شهید میری ساختمان هرمز طبقه اول </t>
  </si>
  <si>
    <t>رشت- خیابان معلم-خیابان بعثت- ک لاله</t>
  </si>
  <si>
    <t xml:space="preserve">رشت -خیابان شهدا-خیابان سلمان فارسی-بن بست هشتم-مطهر 1 پلاک 300 </t>
  </si>
  <si>
    <t>رشت-ایستگاه انزلی-روبروی سایپا-خیابان عرفان-خیابان شهیدکویخی-سه راهی سمت چپ-روبروی ک حقی</t>
  </si>
  <si>
    <t>رشت-قلی پور-کوی حسینی-مابین خ50و51 س نما کرم-اولین س سه طبقه-س آرش نبش کوچه-ط4-واحد5</t>
  </si>
  <si>
    <t>رشت-پیربازار- اول خیابان شهید شعبانی روبه روی نانوایی پ 63</t>
  </si>
  <si>
    <t>رشت- حمیدیان-جنب مسجد الغدیر-عمارت علی- ط اول</t>
  </si>
  <si>
    <t>1397/06/01</t>
  </si>
  <si>
    <t>رشت- حمیدیان-خیابان علیزاده- خیابان رزمندگان-ک آزادگان بن بست سوم</t>
  </si>
  <si>
    <t>رشت-بلوارامام خمینی-خیابان پیام نور ک پیام7-ساختمان فرشته طبقه اول</t>
  </si>
  <si>
    <t>رشت-خیابان تختی-ک سهند-پ 43 واحد 4</t>
  </si>
  <si>
    <t>رشت-خیابان لاهیجان-داروسازی-ک شهید جعفرکریمی</t>
  </si>
  <si>
    <t>صومعه سرا-گلسار- ک یاسمن4-پشت دبیرستان شهید برشنورد-درب دوم</t>
  </si>
  <si>
    <t xml:space="preserve">رشت -دیانتی خیابان استقلال -کوچه پامچال 3 -ساختمان عسل واحد 9 </t>
  </si>
  <si>
    <t>رشت-کوی حسینی-ک شهید معراجی-پ 321</t>
  </si>
  <si>
    <t>رشت-سلیمان داراب-ک اتحاد</t>
  </si>
  <si>
    <t>1400/09/07</t>
  </si>
  <si>
    <t>09131071643</t>
  </si>
  <si>
    <t xml:space="preserve">چهارراه گلسار،جنب فرمانداری،رستوران خانه کنتاکی </t>
  </si>
  <si>
    <t xml:space="preserve">دکتر رضا سجودی مقدم لنگرودی </t>
  </si>
  <si>
    <t xml:space="preserve">2709327341 </t>
  </si>
  <si>
    <t>گلسار،خ نواب صفوی،مقابل درب پشتی پست،داروخانه دکتر سجودی</t>
  </si>
  <si>
    <t>09117210969</t>
  </si>
  <si>
    <t>1401/01/06</t>
  </si>
  <si>
    <t>فاطمه احمدی چهارده</t>
  </si>
  <si>
    <t>2738544371</t>
  </si>
  <si>
    <t>269-خواربارفروشی-محمد حسین حسنی شلمانی</t>
  </si>
  <si>
    <t>ارسلان</t>
  </si>
  <si>
    <t>1401/01/30</t>
  </si>
  <si>
    <t>1401/02/17</t>
  </si>
  <si>
    <t>کرج</t>
  </si>
  <si>
    <t>بلوار امام رضا گلستان35 بن بست 2 پلاک34</t>
  </si>
  <si>
    <t>1401/02/20</t>
  </si>
  <si>
    <t>حمیدرضا شمسی</t>
  </si>
  <si>
    <t>خیابان سعدی کوچه سعدی10</t>
  </si>
  <si>
    <t>24552</t>
  </si>
  <si>
    <t>24554</t>
  </si>
  <si>
    <t>1401/02/10</t>
  </si>
  <si>
    <t>1401/02/04</t>
  </si>
  <si>
    <t>افسانه حیدری فخبی</t>
  </si>
  <si>
    <t>هیوا رحمان شیرازی</t>
  </si>
  <si>
    <t>272-مطب پزشکی دکتر شیرازی</t>
  </si>
  <si>
    <t>1292008644</t>
  </si>
  <si>
    <t>خیابان 8 دی (صفاری ) جنب داروخانه دکتر آذر مطب خانم دکتر هیوا رحمان شیرازی</t>
  </si>
  <si>
    <t>لیلا علیپور برایران</t>
  </si>
  <si>
    <t>۲۶۷۰۲۵۱۲۵۰</t>
  </si>
  <si>
    <t>تولم شهر،کلاشم پایین،سه راه زیمسار،سه راه  صنایع چوب حقگو</t>
  </si>
  <si>
    <t>سمیه نوروزی نوگورابی</t>
  </si>
  <si>
    <t>یاسمن ملک پور طالکوئی</t>
  </si>
  <si>
    <t>عبدالرضا</t>
  </si>
  <si>
    <t>نام پرسنل</t>
  </si>
  <si>
    <t>مبلغ غیر واریزی</t>
  </si>
  <si>
    <t>امیررضا خلیلی دوست</t>
  </si>
  <si>
    <t>2660237360</t>
  </si>
  <si>
    <t>ستایش حسن زاده</t>
  </si>
  <si>
    <t>2581505141</t>
  </si>
  <si>
    <t xml:space="preserve">نوید </t>
  </si>
  <si>
    <t>09381588112</t>
  </si>
  <si>
    <t>خیابان  شهدا خیابان رستگار پشت مدرسه مهدیه بعد از سوپر مارکت مهدیه ساختمان شهر زاد 2 طبقه 2 واحد 4</t>
  </si>
  <si>
    <t>5892-1013-4169-4830</t>
  </si>
  <si>
    <t>2594558494</t>
  </si>
  <si>
    <t>یاقدی محمد</t>
  </si>
  <si>
    <t>09112360848</t>
  </si>
  <si>
    <t>رشتیان کوچه 36 روبروی پارک میثم ساختمان آرتا طبقه 2</t>
  </si>
  <si>
    <t>فاطمه رحیم دوست مژدهی</t>
  </si>
  <si>
    <t>2580527877</t>
  </si>
  <si>
    <t>09304121514</t>
  </si>
  <si>
    <t xml:space="preserve">چمران بیست متری باقری کوچه شقایق 1 پلاک 3 </t>
  </si>
  <si>
    <t>مرمر پورفرهادی میانکوه</t>
  </si>
  <si>
    <t>2631654919</t>
  </si>
  <si>
    <t xml:space="preserve"> 09214274153</t>
  </si>
  <si>
    <t>بلوار دیلمان خیابان وحدت ساختمان زنبق طبقه 4 واحد 7</t>
  </si>
  <si>
    <t>2595267329</t>
  </si>
  <si>
    <t>گیتی گستر فراسو</t>
  </si>
  <si>
    <t>امور مالی</t>
  </si>
  <si>
    <t>خلیل آباد</t>
  </si>
  <si>
    <t>مسئول تدارکات</t>
  </si>
  <si>
    <t>1401/02/14</t>
  </si>
  <si>
    <t>اسماعیل محمدی مقدم</t>
  </si>
  <si>
    <t>بلوار شهید قلی پور-نرسیده به فلکه جهاد-خیابان خزر-ساختمان روشن</t>
  </si>
  <si>
    <t>1401/02/18</t>
  </si>
  <si>
    <t>270-مرکز خرید مانی کوچولو</t>
  </si>
  <si>
    <t>وحید مقدم دورودخانی</t>
  </si>
  <si>
    <t>2660076359</t>
  </si>
  <si>
    <t>خیابان معلم-میدان سرگل-جنب پارک کودک-پوشاک مانی کوچولو</t>
  </si>
  <si>
    <t>09125934857</t>
  </si>
  <si>
    <t>مرکز خرید مانی کوچولو</t>
  </si>
  <si>
    <t>میلاد آزمون جعفر آباد</t>
  </si>
  <si>
    <t>زبیده امیدی چماچائی</t>
  </si>
  <si>
    <t>پیک</t>
  </si>
  <si>
    <t>حجت الله</t>
  </si>
  <si>
    <t>ساعت</t>
  </si>
  <si>
    <t>ساره مدبرنیا</t>
  </si>
  <si>
    <t>09111348298</t>
  </si>
  <si>
    <t>بلوار امام خمینی-کوچه شیرمحمدی-کوچه اول سمت راست-جنب صنایع خلاق-شرکت گیتی گستر فراسو</t>
  </si>
  <si>
    <t>کلینیک گیاهپزشکی پانیا</t>
  </si>
  <si>
    <t>خراسان</t>
  </si>
  <si>
    <t>بلوار معلم-مقابل سپاه-جنب اشپزخانه اسدی-طبقه اول -واحد 1</t>
  </si>
  <si>
    <t>274-شرکت گیتی گستر فراسو-ساره مدبرنیا</t>
  </si>
  <si>
    <t>275-کلینیک گیاهپزشکی پانیا-ساره مدبرنیا</t>
  </si>
  <si>
    <t>عیدی</t>
  </si>
  <si>
    <t>1401/03/01</t>
  </si>
  <si>
    <t>6309724150</t>
  </si>
  <si>
    <t>09113311310</t>
  </si>
  <si>
    <t>گلباغ نماز-ساختمان پزشکان جرجانی -طبقه دوم</t>
  </si>
  <si>
    <t>276-رادیولوژی دکتر رضا اکبری</t>
  </si>
  <si>
    <t>پوران آراج</t>
  </si>
  <si>
    <t>حاجی رحمانی اسکلکی</t>
  </si>
  <si>
    <t>مرجان احمد زاده</t>
  </si>
  <si>
    <t>طلیعه عظیمی صوفی</t>
  </si>
  <si>
    <t>شیرین اسدی لپوندانی</t>
  </si>
  <si>
    <t>مریم چرمگوب</t>
  </si>
  <si>
    <t>محمد وهاب زاده لیفکویی</t>
  </si>
  <si>
    <t>احمد شیبانی چماچایی</t>
  </si>
  <si>
    <t>امین قانع فتمه سری</t>
  </si>
  <si>
    <t>سیده سعیده خدمت بین دانا</t>
  </si>
  <si>
    <t>علی اسدی لپوندانی</t>
  </si>
  <si>
    <t xml:space="preserve">طاهره جمشیدی </t>
  </si>
  <si>
    <t>نسرین پارسانهاد</t>
  </si>
  <si>
    <t>اعظم رحیمی انارستانی</t>
  </si>
  <si>
    <t xml:space="preserve">امیر شعبانی </t>
  </si>
  <si>
    <t>حسن محمدزاده تکرمی</t>
  </si>
  <si>
    <t>مهسا مدیرنوری</t>
  </si>
  <si>
    <t>مژده رمضانی سیاهرودکناری</t>
  </si>
  <si>
    <t>معصومه کامیاب</t>
  </si>
  <si>
    <t>هما نعیمی جوبنی</t>
  </si>
  <si>
    <t>اسماعیل هادی پور مردخه</t>
  </si>
  <si>
    <t>زلیخا نعیمی کرارودی</t>
  </si>
  <si>
    <t>مجتبی امیدی چماچائی</t>
  </si>
  <si>
    <t>خاطره مجتهدی سیاهکلی</t>
  </si>
  <si>
    <t>سکینه سببی طالمی</t>
  </si>
  <si>
    <t>عاطفه محمدی توچائی</t>
  </si>
  <si>
    <t>مهدی حاجتی چکووری</t>
  </si>
  <si>
    <t>الهام نوروزی نیا</t>
  </si>
  <si>
    <t>نازی اسماعیلی</t>
  </si>
  <si>
    <t>عادل فریدونی</t>
  </si>
  <si>
    <t>حمید قنبری زاده کوهی</t>
  </si>
  <si>
    <t>محمد رخشانی فتمه سری</t>
  </si>
  <si>
    <t>صدیقه بهداد</t>
  </si>
  <si>
    <t>مرجان رضایتی آجی بیشه</t>
  </si>
  <si>
    <t xml:space="preserve">سیده رقیه شریفی </t>
  </si>
  <si>
    <t>مهدی دوستی</t>
  </si>
  <si>
    <t>محمدسجاد آج بیشه</t>
  </si>
  <si>
    <t>فاطمه حجت انصاری</t>
  </si>
  <si>
    <t>رکسانا اکبرنژاد ناشی</t>
  </si>
  <si>
    <t>سونیا پرتویی پیردهی</t>
  </si>
  <si>
    <t>زهرا کرمی</t>
  </si>
  <si>
    <t>صادق قنبری زادکوهی</t>
  </si>
  <si>
    <t>فاطمه همرنگ برمچی</t>
  </si>
  <si>
    <t>فاطمه نصیرپورکته سری</t>
  </si>
  <si>
    <t>رضا محمدی</t>
  </si>
  <si>
    <t>سحر نصیری چوکامی</t>
  </si>
  <si>
    <t>زیور هاتفی مستقیم</t>
  </si>
  <si>
    <t>نعمت اله همتی شکالگورابی</t>
  </si>
  <si>
    <t>امیر آذرکیش</t>
  </si>
  <si>
    <t>بهمن شعفی</t>
  </si>
  <si>
    <t>مهدی فتحی خوشکاروندانی</t>
  </si>
  <si>
    <t xml:space="preserve">حمید صداقتی </t>
  </si>
  <si>
    <t>زری اکبرزاده کساری</t>
  </si>
  <si>
    <t>پروین قاسمی پور اسطلخ جانی</t>
  </si>
  <si>
    <t xml:space="preserve">میلاد فدایی </t>
  </si>
  <si>
    <t>پریسا شفیعی پیری</t>
  </si>
  <si>
    <t>پوریا سلمانی خشکبجاری</t>
  </si>
  <si>
    <t>1401/04/01</t>
  </si>
  <si>
    <t>2581295181</t>
  </si>
  <si>
    <t>09392315848</t>
  </si>
  <si>
    <t>میدان رازی، جنب پارک علم و فناوری</t>
  </si>
  <si>
    <t>کارت به کارت</t>
  </si>
  <si>
    <t>5022-2913-0356-9774</t>
  </si>
  <si>
    <t>بهرام کرمی گشت رودخانی</t>
  </si>
  <si>
    <t xml:space="preserve">پیمان ادیب قدس </t>
  </si>
  <si>
    <t xml:space="preserve">2595917978 </t>
  </si>
  <si>
    <t>گلسار ،خیابان 109، فروشگاه لیرو</t>
  </si>
  <si>
    <t>09111308622</t>
  </si>
  <si>
    <t>جلیل</t>
  </si>
  <si>
    <t xml:space="preserve">آستانه اشرفیه </t>
  </si>
  <si>
    <t>سید امیر عباس جیرانی پیرموسائی</t>
  </si>
  <si>
    <t>جاده انزلی-رو به روی ایران خودرو - کوچه جیرانی</t>
  </si>
  <si>
    <t>1401/03/21</t>
  </si>
  <si>
    <t>1401/03/28</t>
  </si>
  <si>
    <t>1401/03/11</t>
  </si>
  <si>
    <t>شکیبا پیمائی</t>
  </si>
  <si>
    <t>زهرا مصطفی پور</t>
  </si>
  <si>
    <t>5709686141</t>
  </si>
  <si>
    <t>مومن</t>
  </si>
  <si>
    <t>مدیریت</t>
  </si>
  <si>
    <t>1396/06/19</t>
  </si>
  <si>
    <t>صفر شعبانی ملال</t>
  </si>
  <si>
    <t>5700029340</t>
  </si>
  <si>
    <t>پل عراق-رودبارتان-ک  فردوسی 2</t>
  </si>
  <si>
    <t>093697888084</t>
  </si>
  <si>
    <t>عباس سلمانی لک پشته</t>
  </si>
  <si>
    <t>5700068567</t>
  </si>
  <si>
    <t>09393161015</t>
  </si>
  <si>
    <t>ساغریسازان-کوچه خازن-ساختمان یاس-طبقه 2</t>
  </si>
  <si>
    <t>سیده ناهید موسوی دیزکوهی</t>
  </si>
  <si>
    <t>2871892776</t>
  </si>
  <si>
    <t>سید اشرف</t>
  </si>
  <si>
    <t>0911337936</t>
  </si>
  <si>
    <t>گلسار-خ 87-س سحر-ط 2- و 4</t>
  </si>
  <si>
    <t>سرپرستار بخش جراحی</t>
  </si>
  <si>
    <t>2594100005</t>
  </si>
  <si>
    <t>09113357456</t>
  </si>
  <si>
    <t>گلسار-بلوار گیلان-خ 178</t>
  </si>
  <si>
    <t>1392/12/01</t>
  </si>
  <si>
    <t>مجید ملازاده نفوتی</t>
  </si>
  <si>
    <t>2640050109</t>
  </si>
  <si>
    <t>09119818133</t>
  </si>
  <si>
    <t>خیابان معلم-علی آباد-کوچه هاله -ساختمان 121</t>
  </si>
  <si>
    <t>12</t>
  </si>
  <si>
    <t>شبنم بهروز</t>
  </si>
  <si>
    <t>2580373020</t>
  </si>
  <si>
    <t>صندوق دار</t>
  </si>
  <si>
    <t>09306919133</t>
  </si>
  <si>
    <t>کوچه حاجی-بن بست یازدهم-درب آبی</t>
  </si>
  <si>
    <t>غلام حسین</t>
  </si>
  <si>
    <t>1401/03/09</t>
  </si>
  <si>
    <t>حمداله</t>
  </si>
  <si>
    <t>1401/02/02</t>
  </si>
  <si>
    <t>مرکزخریدپوشاک.محمودرمضانی</t>
  </si>
  <si>
    <t>مرکزخریدپوشاک رمضانی</t>
  </si>
  <si>
    <t>خیابان امام -مرکزخریدپوشاک رمضانی</t>
  </si>
  <si>
    <t>میثم‌فرحناک</t>
  </si>
  <si>
    <t>آنیتا ملکی پاشاکی</t>
  </si>
  <si>
    <t>2580775501</t>
  </si>
  <si>
    <t>یزدان</t>
  </si>
  <si>
    <t>09394663696</t>
  </si>
  <si>
    <t>میدان نبوت-کوچه شهید هاشمی-بن بست اول-پلاک 27</t>
  </si>
  <si>
    <t>1401/04/07</t>
  </si>
  <si>
    <t>273-شرکت ورنا رایانه کادوس</t>
  </si>
  <si>
    <t>جناب آقایان</t>
  </si>
  <si>
    <t>فروشنده</t>
  </si>
  <si>
    <t>09911599142</t>
  </si>
  <si>
    <t>.</t>
  </si>
  <si>
    <t>1392/01/15</t>
  </si>
  <si>
    <t>1389/01/01</t>
  </si>
  <si>
    <t>1399/03/25</t>
  </si>
  <si>
    <t>1394/10/15</t>
  </si>
  <si>
    <t>1400/04/12</t>
  </si>
  <si>
    <t>جعفر تفرجی فر</t>
  </si>
  <si>
    <t>بازار-بازارچه صیقلان-بت بست یعقوبی-طبقه همکف</t>
  </si>
  <si>
    <t>2593550414</t>
  </si>
  <si>
    <t>سالهای کبیسه:79-83-87-91-95-99-403</t>
  </si>
  <si>
    <t>1401/04/16</t>
  </si>
  <si>
    <t xml:space="preserve"> رقیه فلاح بلند همت</t>
  </si>
  <si>
    <t>2720732303</t>
  </si>
  <si>
    <t>4</t>
  </si>
  <si>
    <t>9112440512</t>
  </si>
  <si>
    <t xml:space="preserve"> خ سردارجنگل رزمندگان7</t>
  </si>
  <si>
    <t>1401/03/27</t>
  </si>
  <si>
    <t>محمد هادی مدرس زاده</t>
  </si>
  <si>
    <t xml:space="preserve"> خ جمهوری کوچه6 بن بست 4 پلاک 94</t>
  </si>
  <si>
    <t>1401/04/06</t>
  </si>
  <si>
    <t xml:space="preserve"> کولکاسرا ساختمان کاظمی</t>
  </si>
  <si>
    <t>24565</t>
  </si>
  <si>
    <t>24564</t>
  </si>
  <si>
    <t>2670318096</t>
  </si>
  <si>
    <t>09306283438</t>
  </si>
  <si>
    <t>دخانیات-خیابان شهروند-کوچه فرعی دوم-بن بست اول</t>
  </si>
  <si>
    <t>فرشته زندگی شکرانه</t>
  </si>
  <si>
    <t>2679850092</t>
  </si>
  <si>
    <t xml:space="preserve"> ۰۹۳۰۷۳۱۲۲۸۸</t>
  </si>
  <si>
    <t xml:space="preserve">زیباشهر خیابان گلها بالاتر از نور ۶ روبه روی ساختمان گلها در قهوه ای </t>
  </si>
  <si>
    <t>1401/05/01</t>
  </si>
  <si>
    <t>فاطمه نیکجو محبوب صفت</t>
  </si>
  <si>
    <t>2580088334</t>
  </si>
  <si>
    <t>سید خلیل</t>
  </si>
  <si>
    <t>0۹۱۱۳۳۷۹۵۲۲</t>
  </si>
  <si>
    <t>فلکه یخسازی خیابان شهدای گمنام کوچه برادران نصرتی جنب آژانس مهسا ساختمان ارکیده طبقه سوم واحد ۶</t>
  </si>
  <si>
    <t>مائده حسین پور</t>
  </si>
  <si>
    <t>2580949054</t>
  </si>
  <si>
    <t>09055325170</t>
  </si>
  <si>
    <t>حمیدیان-انتهای بلوار-خیابان حسن زاده-کوچه شیرزاد ساختمان شهیاد</t>
  </si>
  <si>
    <t>2200539673</t>
  </si>
  <si>
    <t>09383944395</t>
  </si>
  <si>
    <t>هاجر غفوری</t>
  </si>
  <si>
    <t>2721525786</t>
  </si>
  <si>
    <t>اپراتور لیزر</t>
  </si>
  <si>
    <t>09113446241</t>
  </si>
  <si>
    <t>خیابان شیشه گران-بهشتی 14-ساختمان ترنج -طبقه 2</t>
  </si>
  <si>
    <t>2593472758</t>
  </si>
  <si>
    <t>دستیار پزشک</t>
  </si>
  <si>
    <t>09397425330</t>
  </si>
  <si>
    <t>چهارراه ژاندارمری- امین ضرب -جنب بیمه پاسارگاد-مجتمع .......یاس-یاس 6-واحد 22-طبقه 6</t>
  </si>
  <si>
    <t>محدثه ارقند</t>
  </si>
  <si>
    <t>2710162997</t>
  </si>
  <si>
    <t>منشی-اپراتور دایور-دستیار پزشک</t>
  </si>
  <si>
    <t>09115997140</t>
  </si>
  <si>
    <t>خیابان نیما-ابتدای نیما ششم-ساختمان بهاران- طبقه 3-زنگ 3</t>
  </si>
  <si>
    <t>278-مطب دکتر محمدرضا ابصری</t>
  </si>
  <si>
    <t>27801</t>
  </si>
  <si>
    <t>27802</t>
  </si>
  <si>
    <t>27807</t>
  </si>
  <si>
    <t>نرجس کیمیا فشتمی</t>
  </si>
  <si>
    <t>1401/01/15</t>
  </si>
  <si>
    <t>2001</t>
  </si>
  <si>
    <t>2581273682</t>
  </si>
  <si>
    <t>09017724759</t>
  </si>
  <si>
    <t>گلسار-خیابان 97-بعد از سوپر مارکت-ساختمان 97</t>
  </si>
  <si>
    <t>1401/01/20</t>
  </si>
  <si>
    <t>مهسا شریفی سوقه</t>
  </si>
  <si>
    <t>2581239077</t>
  </si>
  <si>
    <t>09113681807</t>
  </si>
  <si>
    <t>بلوار خرمشهر-کوچه شهید باقری-انتهای کوچه جانباز</t>
  </si>
  <si>
    <t>1401/04/21</t>
  </si>
  <si>
    <t>ندای‌افق‌دادگرکاسپین‌</t>
  </si>
  <si>
    <t>موسسه</t>
  </si>
  <si>
    <t>محمدندایی</t>
  </si>
  <si>
    <t>0012786926</t>
  </si>
  <si>
    <t>09118344204</t>
  </si>
  <si>
    <t>صاحب کار:</t>
  </si>
  <si>
    <t>حذف شده ها</t>
  </si>
  <si>
    <t>مرتضی عمویی سرا جاری</t>
  </si>
  <si>
    <t>۲۷۰۹۸۶۴۶۱۴</t>
  </si>
  <si>
    <t>ابتدای جاده سنگر صنوبر ۲۳</t>
  </si>
  <si>
    <t>0911 137 4670</t>
  </si>
  <si>
    <t>مرتضی‌‌عمویی‌سراجاری</t>
  </si>
  <si>
    <t>شغل:</t>
  </si>
  <si>
    <t>1401/05/10</t>
  </si>
  <si>
    <t>بیمه رازی خانم سازگاری</t>
  </si>
  <si>
    <t>1401/05/20</t>
  </si>
  <si>
    <t>آذین سازگاری</t>
  </si>
  <si>
    <t>2640063693</t>
  </si>
  <si>
    <t>09030547570</t>
  </si>
  <si>
    <t xml:space="preserve">خیابان نیروی دریایی به سمت توشیبا-خیابان شهید محمدی نژاد </t>
  </si>
  <si>
    <t>نمایندگی بیمه رازی</t>
  </si>
  <si>
    <t>37.865.000</t>
  </si>
  <si>
    <t>2680338431</t>
  </si>
  <si>
    <t>09116062105</t>
  </si>
  <si>
    <t>1401/05/07</t>
  </si>
  <si>
    <t>2709880032</t>
  </si>
  <si>
    <t>9372721598</t>
  </si>
  <si>
    <t>راه پشته کوه آتشکار والفجر9 پلاک 566/2</t>
  </si>
  <si>
    <t>1401/05/08</t>
  </si>
  <si>
    <t>1401/05/05</t>
  </si>
  <si>
    <t>2709919532</t>
  </si>
  <si>
    <t>9396977945</t>
  </si>
  <si>
    <t>جاده چمخاله خیابان صدر</t>
  </si>
  <si>
    <t>1401/04/30</t>
  </si>
  <si>
    <t>محمد جواد بخشی</t>
  </si>
  <si>
    <t>5180115124</t>
  </si>
  <si>
    <t>احمدعلی</t>
  </si>
  <si>
    <t>9117192843</t>
  </si>
  <si>
    <t>9113840343</t>
  </si>
  <si>
    <t>انتهای خیابان رجایی</t>
  </si>
  <si>
    <t>24571</t>
  </si>
  <si>
    <t>24576</t>
  </si>
  <si>
    <t>24577</t>
  </si>
  <si>
    <t>24578</t>
  </si>
  <si>
    <t>کوثر جمشیدی</t>
  </si>
  <si>
    <t>۲۵۸۱۳۳۰۸۴۸</t>
  </si>
  <si>
    <t>۰۹۹۰۳۶۹۵۹۱۳</t>
  </si>
  <si>
    <t xml:space="preserve"> سه راه پاستوریزه خیابان شهدا پشت قنادی گلستان کوچه سوم ساختمان محراب ۳ طبقه اول </t>
  </si>
  <si>
    <t>رقیه خانی پور لاشیدانی</t>
  </si>
  <si>
    <t>2721539337</t>
  </si>
  <si>
    <t>09118408185</t>
  </si>
  <si>
    <t>بلوار لاکان-خیابان شهید احصری(ادیب صابر)-رو به روی نیروگاه برق</t>
  </si>
  <si>
    <t>6104-3389-5298-4124</t>
  </si>
  <si>
    <t>1401/05/23</t>
  </si>
  <si>
    <t>زهرا محمدی</t>
  </si>
  <si>
    <t>2595685708</t>
  </si>
  <si>
    <t>کلام اله</t>
  </si>
  <si>
    <t>09927316268</t>
  </si>
  <si>
    <t>توشیبا کمربندی شهید بهشتی-جنب کوچه هدایتی-کوچه7 پلاک 59</t>
  </si>
  <si>
    <t>2580873686</t>
  </si>
  <si>
    <t xml:space="preserve">مریم مهربان لختکی </t>
  </si>
  <si>
    <t>2580857222</t>
  </si>
  <si>
    <t>ایوب</t>
  </si>
  <si>
    <t>09380549581</t>
  </si>
  <si>
    <t>گلباغ نماز-خیابان  مهارت-نبش بن بست حافظ-عمارت حافظ</t>
  </si>
  <si>
    <t>1401/05/09</t>
  </si>
  <si>
    <t>6395-9911-8142-4276</t>
  </si>
  <si>
    <t>عنوان شغل:</t>
  </si>
  <si>
    <t>علی جعفری</t>
  </si>
  <si>
    <t>25821804391</t>
  </si>
  <si>
    <t>09031135584</t>
  </si>
  <si>
    <t>خیابان فلسطین-جنب کوچه شریفیان</t>
  </si>
  <si>
    <t>1401/05/27</t>
  </si>
  <si>
    <t>حمزه پورصابری سیاورودی</t>
  </si>
  <si>
    <t>2669838405</t>
  </si>
  <si>
    <t>09127018136</t>
  </si>
  <si>
    <t>1401/03/02</t>
  </si>
  <si>
    <t>دهستان آليان منزل پور صابري</t>
  </si>
  <si>
    <t>1401/06/01</t>
  </si>
  <si>
    <t>1401/06/05</t>
  </si>
  <si>
    <t xml:space="preserve">فهیمه مرادی دافچاهی </t>
  </si>
  <si>
    <t>جاده رشت به فومن-خیابان کوره گران-اقامتگاه گیلمار</t>
  </si>
  <si>
    <t>داور</t>
  </si>
  <si>
    <t>کانتر کار</t>
  </si>
  <si>
    <t>1401/05/28</t>
  </si>
  <si>
    <t>امیر مهدی زارعی</t>
  </si>
  <si>
    <t>2581970103</t>
  </si>
  <si>
    <t>شیرخان</t>
  </si>
  <si>
    <t>09118018896</t>
  </si>
  <si>
    <t xml:space="preserve"> بلوار شهید انصاری کوچه امام رضا انتهای کوچه نهم ساختمان دو واحدی طبقه دوم</t>
  </si>
  <si>
    <t>6037-6975-9962-0500</t>
  </si>
  <si>
    <t>2162614601</t>
  </si>
  <si>
    <t>09116920765</t>
  </si>
  <si>
    <t>استقامت دوم</t>
  </si>
  <si>
    <t>0323908543</t>
  </si>
  <si>
    <t>09305174791</t>
  </si>
  <si>
    <t>باغستان غربی-نیایش 5-قطعه 76-واحد 4</t>
  </si>
  <si>
    <t>1401/04/15</t>
  </si>
  <si>
    <t>علیرضا موسی ملاسرائی</t>
  </si>
  <si>
    <t>ذبیح الله</t>
  </si>
  <si>
    <t>مژده ایمانی فر</t>
  </si>
  <si>
    <t>2710220938</t>
  </si>
  <si>
    <t>09109254236</t>
  </si>
  <si>
    <t>لاهیجان، مالک اشتر، خیابان رزمندگان، کوچه رزمندگان 11، پلاک 24</t>
  </si>
  <si>
    <t>شماره کارت: 5859831132880419
شماره شبا: IR080180000000004624547018</t>
  </si>
  <si>
    <t>واریزی ها برای این خانم گاهی به 4 میلیون هم میرسید و گاهی به 4 میلیون و خوردی هم میرسید چون علاوه بر کار تمام وقت، یه کار پاره وقت هم باهم همکاری می کردیم برای تولید پادکست صوتی. پول های واریزی از حساب بنده یعنی بهروز زاهدی به حساب ایشان بود. در واقع آقای رضا سعیدی پول ها را به حساب بنده یعنی بهروز زاهدی پرداخت کرده و بنده حقوق ها را از حساب شخصی خود به شماره های درج شده برای ایشان واریز می کردم. مبالغ به تومان می باشد. بعضی از واریزی ها به صورت کارت به کارت و بعضی از آنها به صورت شبا بود.</t>
  </si>
  <si>
    <t>2710033070</t>
  </si>
  <si>
    <t>کارشناس ارشد تولید محتوا و سئو</t>
  </si>
  <si>
    <t>09117198009</t>
  </si>
  <si>
    <t>کوی زمانی، خیابان بهار، کوچه 3</t>
  </si>
  <si>
    <t>ملت
مهر ایران</t>
  </si>
  <si>
    <t>شماره کارت ملت: 6104337100964111
شماره شبا ملت: IR730120020000004302835335
شماره کارت مهر ایران:  6063731129043510
شماره شبا مهر ایران:  IR620600640870012048618001</t>
  </si>
  <si>
    <t>بنده به صورت مستقیم با آقای سعیدی کار می کردم و حقوق و تن خواه و تمام مخارج دفتر و کارکنان به حساب شخصی من واریز می شد و بنده به همکاران حقوق می ریختم از طریق حساب شخصیم. به همین دلیل تاریخ دقیق اولین حقوق و مقدار آخرین حقوق دریافتیم گم شده و دقیق نیست. همینطور تاریخ دقیق همکاری من با آقای سعیدی هم دقیق نیست و حدودی وارد شده.</t>
  </si>
  <si>
    <t>خدماتی</t>
  </si>
  <si>
    <t>سیدجعفر</t>
  </si>
  <si>
    <t>خداداد</t>
  </si>
  <si>
    <t>مهرزاد</t>
  </si>
  <si>
    <t>1401/07/01</t>
  </si>
  <si>
    <t>سید جواد</t>
  </si>
  <si>
    <t>فاطمه آگاه کاسانی</t>
  </si>
  <si>
    <t>هادی بهزاد فلاح پور</t>
  </si>
  <si>
    <t>24580</t>
  </si>
  <si>
    <t>2722529343</t>
  </si>
  <si>
    <t>9117425896</t>
  </si>
  <si>
    <t xml:space="preserve"> کوچه نوربخش</t>
  </si>
  <si>
    <t>افسانه برمکی چوکامی</t>
  </si>
  <si>
    <t>5189221271</t>
  </si>
  <si>
    <t>ذکریا</t>
  </si>
  <si>
    <t>09115064878</t>
  </si>
  <si>
    <t>لب آب- جنب مسجد مهدیه</t>
  </si>
  <si>
    <t>1401/06/15</t>
  </si>
  <si>
    <t>پروانه فدائی کاردقیق</t>
  </si>
  <si>
    <t>2593321210</t>
  </si>
  <si>
    <t>09117489220</t>
  </si>
  <si>
    <t>نیروی دریایی-کوچه دهم-شبنم پنجم</t>
  </si>
  <si>
    <t>1401/06/07</t>
  </si>
  <si>
    <t>1401/06/06</t>
  </si>
  <si>
    <t>کلینیک‌رادیولوژی‌وسونوگرافی</t>
  </si>
  <si>
    <t>1401/06/29</t>
  </si>
  <si>
    <t>پست بانک</t>
  </si>
  <si>
    <t>2709783975</t>
  </si>
  <si>
    <t>1401/06/26</t>
  </si>
  <si>
    <t>2580137386</t>
  </si>
  <si>
    <t>09301284488</t>
  </si>
  <si>
    <t>شهرک امام خمینی(حمیدیان)-خانه های فرش گیلان-کوچه 7 پلاک 17</t>
  </si>
  <si>
    <t>1401/06/31</t>
  </si>
  <si>
    <t>6530075739</t>
  </si>
  <si>
    <t>عکاس</t>
  </si>
  <si>
    <t>09906128390</t>
  </si>
  <si>
    <t>مرجان نیک</t>
  </si>
  <si>
    <t>2593450606</t>
  </si>
  <si>
    <t>مسکن مهر-ثامن الائمه-مهر 118-بلوک 24-واحد 3</t>
  </si>
  <si>
    <t>خیابان امام -کوچه امید-ساختمان نرگس</t>
  </si>
  <si>
    <t>27808</t>
  </si>
  <si>
    <t>27809</t>
  </si>
  <si>
    <t>27810</t>
  </si>
  <si>
    <t>محمدحسین انصاری جعفری</t>
  </si>
  <si>
    <t>مائده جهانی</t>
  </si>
  <si>
    <t>1401/06/20</t>
  </si>
  <si>
    <t>شبا</t>
  </si>
  <si>
    <t>IR240120010000001857065087</t>
  </si>
  <si>
    <t>جدید آمدن هنوز قرارداد متصالح و صالح با ایشان بسته نشده</t>
  </si>
  <si>
    <t>مرجان هدایتی کرارودی</t>
  </si>
  <si>
    <t>2659939421</t>
  </si>
  <si>
    <t>سمیع</t>
  </si>
  <si>
    <t>مدیر اجرایی، حسابدار</t>
  </si>
  <si>
    <t>09115042616</t>
  </si>
  <si>
    <t>جماران خ شهیدقربانزاده خ آزادگان کوچه آزاده بن بست گلها چهارم ساختمان قائم عج</t>
  </si>
  <si>
    <t>مرجان هدایتی مدیر فنی اجرایی، حسابدار و مربی بدنسازی هستند بیمه از قبل با توجه به اینکه قبلا در مجموعه جهانی استایل آقای جهانی بودند از آنجا برایشان واریز میشد و از شهریور 1401 انتقال دادند بیمه را به انرژی پرو</t>
  </si>
  <si>
    <t>الهام خانجانیان</t>
  </si>
  <si>
    <t>مربی آسیب شناسی</t>
  </si>
  <si>
    <t>گلسار خیابان 136 پلاک 3</t>
  </si>
  <si>
    <t>پیمانکاری</t>
  </si>
  <si>
    <t>1400/12/08</t>
  </si>
  <si>
    <t xml:space="preserve">آسیب شناس می باشند هر زمان مشتری داشته باشند یا مجموعه مراجعه کننده داشته باشند می آید در هفته سه روز هر روز دو ساعت می آیند.بیمه به علت قرارداد پیمانکاری ندارند. </t>
  </si>
  <si>
    <t>سپیده صدفی</t>
  </si>
  <si>
    <t>خ انقلاب(حاجی آباد) کوچه شاهرخ، پلاک 52-54</t>
  </si>
  <si>
    <t>1400/03/25</t>
  </si>
  <si>
    <t>اکرم قاسمی</t>
  </si>
  <si>
    <t>مربی TRX</t>
  </si>
  <si>
    <t>09111488535-09371318121</t>
  </si>
  <si>
    <t xml:space="preserve">خ چمران کوچه گلستان پلاک 42 </t>
  </si>
  <si>
    <t>هرزمان مشتری داشته باشد می آید معمولا 2 ساعت در روز، مشتری یا خودش می آورد یا مجموعه می دهد</t>
  </si>
  <si>
    <t>منیره ابراهیمی ثابت دافچاهی</t>
  </si>
  <si>
    <t>مربی بدنسازی</t>
  </si>
  <si>
    <t>بلوار گیلان خ179 ساختمان مانا واحد4</t>
  </si>
  <si>
    <t>روزهای فرد 7/5 الی 14 و زوج 16 الی 21</t>
  </si>
  <si>
    <t>آرمان قاسمی</t>
  </si>
  <si>
    <t>مربی بدنسازی و آسیب شناسی</t>
  </si>
  <si>
    <t>1399/10/21</t>
  </si>
  <si>
    <t>روزهای زوج 6 صبح الی 14 و 21 شب الی 24 و روزهای فرد 14 الی 24 مشغول به کار هست ایشان از زمان صالحی بوده اند البته من بدلیل اینکه قرارداد از سال 99 ایشان را داشتم نوشتم 99 شما میتوانید با توجه به جواز کسب خانم جهانی لحاظ کنید.</t>
  </si>
  <si>
    <t>کیارش اسماعیل نیا نیاکلاشمی</t>
  </si>
  <si>
    <t>کیوان</t>
  </si>
  <si>
    <t>12کیلومتری جاده رشت فومن لیشاوندان خیابان اندیشه پلاک 172</t>
  </si>
  <si>
    <t>روزهای زوج 6 صبح الی 14 و 21 شب الی 24 و روزهای فرد 14 الی 24 مشغول بکار هستند البته ایشان از زمان صالحی بوده اما من این تاریخ قرارداد را با ایشان داشتم.</t>
  </si>
  <si>
    <t>حامد وحدانی</t>
  </si>
  <si>
    <t>رشتیان روبروی کوچه 55 ساختمان شهر باران</t>
  </si>
  <si>
    <t>1400/08/09</t>
  </si>
  <si>
    <t>روزهای زوج 6 صبح الی 14 و 21 شب الی 24 و روزهای فرد 14 الی 24 مشغول بکار هستند البته ایشان از زمان خانم جهانی آمده اند.</t>
  </si>
  <si>
    <t>مرضیه حسن پور چماچائی</t>
  </si>
  <si>
    <t>2660081844</t>
  </si>
  <si>
    <t>نظافتچی</t>
  </si>
  <si>
    <t>09113477824</t>
  </si>
  <si>
    <t>فلکه رازی آسایش 7 کوچه2 درب4</t>
  </si>
  <si>
    <t>روزهای فرد ساعت 8 صبح الی 14 و روزهای زوج ساعت 11 الی 19 جمعه ها هم تعطیل، حقوق این ماه براساس 6 روز کاری محاسبه گردیده.</t>
  </si>
  <si>
    <t>هاله رحیمی</t>
  </si>
  <si>
    <t>2631684516</t>
  </si>
  <si>
    <t>عادل</t>
  </si>
  <si>
    <t>09352362450</t>
  </si>
  <si>
    <t>فلکه قلیپور-کوچه مرادی-پلاک 39</t>
  </si>
  <si>
    <t>6393-4610-3413-5521</t>
  </si>
  <si>
    <t>مهناز صادق دقیقی</t>
  </si>
  <si>
    <t>2709338580</t>
  </si>
  <si>
    <t>09119310725</t>
  </si>
  <si>
    <t>خیابان 15 خرداد- خیابان 39- پلاک 79</t>
  </si>
  <si>
    <t xml:space="preserve">قرض الحسنه مهر </t>
  </si>
  <si>
    <t>مجموعه علمی ورزشی انرژی پرو</t>
  </si>
  <si>
    <t>2581322888</t>
  </si>
  <si>
    <t>09112483049</t>
  </si>
  <si>
    <t>خیابان 96 چهارراه اول سمت راست بن بست کیمیا پلاک 37</t>
  </si>
  <si>
    <t>41656-55145</t>
  </si>
  <si>
    <t>281-مجموعه علمی ورزشی انرژی پرو</t>
  </si>
  <si>
    <t>مطب پزشکی دکتر نیلوفر نوروزی</t>
  </si>
  <si>
    <t>282-مطب پزشکی دکتر نیلوفر نوروزی</t>
  </si>
  <si>
    <t>دکتر نیلوفر نوروزی</t>
  </si>
  <si>
    <t>09113379456</t>
  </si>
  <si>
    <t>چهارراه گلسار-ساختمان پزشکی دانا-طبقه 2-واحد 28 شمال شرقی</t>
  </si>
  <si>
    <t>28201</t>
  </si>
  <si>
    <t>28202</t>
  </si>
  <si>
    <t>28101</t>
  </si>
  <si>
    <t>28102</t>
  </si>
  <si>
    <t>28103</t>
  </si>
  <si>
    <t>28104</t>
  </si>
  <si>
    <t>28105</t>
  </si>
  <si>
    <t>28107</t>
  </si>
  <si>
    <t>28108</t>
  </si>
  <si>
    <t>28109</t>
  </si>
  <si>
    <t>28110</t>
  </si>
  <si>
    <t>280-مؤسسه آموزشی فرهنگی بهارستان</t>
  </si>
  <si>
    <t xml:space="preserve"> خ شهید احمدنیا پلاک91</t>
  </si>
  <si>
    <t>6395-9911-8710-5473</t>
  </si>
  <si>
    <t>مدیر داخلی</t>
  </si>
  <si>
    <t>شرکت صباح دریای شمال</t>
  </si>
  <si>
    <t xml:space="preserve">گیلان </t>
  </si>
  <si>
    <t>1396/01/01</t>
  </si>
  <si>
    <t>4839688796</t>
  </si>
  <si>
    <t>رحیم حسن زاده بزایه</t>
  </si>
  <si>
    <t>283-شرکت صباح دریای شمال</t>
  </si>
  <si>
    <t>09118070053</t>
  </si>
  <si>
    <t>میدان 7آذر (نیروی دریایی )-انبار شرکت نفت گیلان</t>
  </si>
  <si>
    <t>فاطمه هادی پور</t>
  </si>
  <si>
    <t>0019064961</t>
  </si>
  <si>
    <t>09116177860</t>
  </si>
  <si>
    <t>بلوار نامجو-سرکوچه جعغری-ساختمان ازنا-طبقه 4</t>
  </si>
  <si>
    <t>1401/04/20</t>
  </si>
  <si>
    <t>R</t>
  </si>
  <si>
    <t>T</t>
  </si>
  <si>
    <t>کلینیک‌رادیولوژی‌وسونوگرافی‌.رقیه‌مولایی‌لنگرودی</t>
  </si>
  <si>
    <t>کلینیک‌رادیولوژی‌وسونوگرافی‌دکتررقیه‌مولای‌لنگرودی</t>
  </si>
  <si>
    <t>دکترهیوارحمان‌شیرازی</t>
  </si>
  <si>
    <t>نوع قرارداد:</t>
  </si>
  <si>
    <t>نسیم شادمند پیربستی</t>
  </si>
  <si>
    <t>هانیه صفر زاده علیسرایی</t>
  </si>
  <si>
    <t>عاطفه رستمی حسین آبادی</t>
  </si>
  <si>
    <t>محدثه سلیمی کیابانی</t>
  </si>
  <si>
    <t>آمنه عباس پور</t>
  </si>
  <si>
    <t>مهدیه کنعانی کاس احمدانی</t>
  </si>
  <si>
    <t>فهیمه عزیزی سجهرود</t>
  </si>
  <si>
    <t>1401/09/01</t>
  </si>
  <si>
    <t>1401/08/01</t>
  </si>
  <si>
    <t>مریم غلامی پیش نهادی</t>
  </si>
  <si>
    <t>عاطفه میرزاجانی سیاهکلرودی</t>
  </si>
  <si>
    <t>مبارکه رمضان پور سیاه اسطلخی</t>
  </si>
  <si>
    <t>شمیم صاحب کار</t>
  </si>
  <si>
    <t>فاطمه نظری راد</t>
  </si>
  <si>
    <t>عینک سانترال علی سلماسی</t>
  </si>
  <si>
    <t>284-فروشگاه ورزشی ایران زمین</t>
  </si>
  <si>
    <t>285-دفتر نمایندگی بیمه آسیا</t>
  </si>
  <si>
    <t>20001</t>
  </si>
  <si>
    <t>مطب دکتر سیده فاطمه میرسعیدی</t>
  </si>
  <si>
    <t>نادر یوسفی</t>
  </si>
  <si>
    <t>287-دفترمرکزی-محمدرضا جهانی</t>
  </si>
  <si>
    <t>0031788343</t>
  </si>
  <si>
    <t>ولی اله</t>
  </si>
  <si>
    <t>09112301955</t>
  </si>
  <si>
    <t>فاز2معلم، میدان سرگل، خیابان نبوت، کوچه نبوت5، پلاک6</t>
  </si>
  <si>
    <t>در یک مرحله واریزی انجام می شود، حقوق شهریور 1401/06/30 پرداخت گردیده خالص پرداختی (کسر تأخیری، خرید جنس، مساعده وغیره).</t>
  </si>
  <si>
    <t>1401/04/19</t>
  </si>
  <si>
    <t>هادی حسینی</t>
  </si>
  <si>
    <t>0859866602</t>
  </si>
  <si>
    <t>09114299786</t>
  </si>
  <si>
    <t>بلوار امام رضا، گلستان 49، انتهای بن بست سوم، طبقه سوم، زنگ 5</t>
  </si>
  <si>
    <t>1398/06/12</t>
  </si>
  <si>
    <t>در دو مرحله واریزی انجام می شود، حقوق شهریور 1401/06/30 و پورسانت شهریور1401/07/15 پرداخت گردیده</t>
  </si>
  <si>
    <t>سیاوش امیدوار</t>
  </si>
  <si>
    <t>0014128829</t>
  </si>
  <si>
    <t>09924954929</t>
  </si>
  <si>
    <t>آستانه اشرفیه,نازک سرا,روستای لفوت,کوچه جوان بخت,اقامتگاه ریرا</t>
  </si>
  <si>
    <t>زهرا آزادسرو</t>
  </si>
  <si>
    <t>2710398525</t>
  </si>
  <si>
    <t>09014864755</t>
  </si>
  <si>
    <t>بلوار امام رضا،گلستان 11 انتهای کوچه ساختمان باران</t>
  </si>
  <si>
    <t>آرمین مقدم</t>
  </si>
  <si>
    <t>289-پاندورا گلسار-محمدرضا جهانی</t>
  </si>
  <si>
    <t>2710098644</t>
  </si>
  <si>
    <t>عظیم</t>
  </si>
  <si>
    <t>09370105745</t>
  </si>
  <si>
    <t>دیانتی، مجتمع القدیر، ساختمانB10، واحد12</t>
  </si>
  <si>
    <t>2580286365</t>
  </si>
  <si>
    <t>09118359203</t>
  </si>
  <si>
    <t>جاده پیربازار، خیابان رزم جو، کوچه گلستان، فرعی اول</t>
  </si>
  <si>
    <t>290-جهانی استایل</t>
  </si>
  <si>
    <t>مریم علیزاده</t>
  </si>
  <si>
    <t>2593851309</t>
  </si>
  <si>
    <t>09119836180</t>
  </si>
  <si>
    <t>خمام، خیابان امام، بعد از میدان شهید سردار سلیمانی، کوچه حافظ، بن بست جوان 1، پلاک115، طبقه دوم، واحد3</t>
  </si>
  <si>
    <t>مجید چرمچی چمارسرایی</t>
  </si>
  <si>
    <t>29102</t>
  </si>
  <si>
    <t>2594258040</t>
  </si>
  <si>
    <t>09153107457</t>
  </si>
  <si>
    <t>بلوار قلی پور، کوچه سوم، کوچه محمدی، روبروی ساختمان شایان</t>
  </si>
  <si>
    <t>1400/01/21</t>
  </si>
  <si>
    <t>علی حسنی</t>
  </si>
  <si>
    <t>29103</t>
  </si>
  <si>
    <t>2595545663</t>
  </si>
  <si>
    <t>09336292329</t>
  </si>
  <si>
    <t>خیابان معلم،روبروی آژانس معلم، ساختمان ولیعصر، واحد3</t>
  </si>
  <si>
    <t>1396/05/02</t>
  </si>
  <si>
    <t>مریم محمدی ماتک</t>
  </si>
  <si>
    <t>29104</t>
  </si>
  <si>
    <t>2580354573</t>
  </si>
  <si>
    <t>کارگرساده</t>
  </si>
  <si>
    <t>09370934321</t>
  </si>
  <si>
    <t>قلی پور، کوچه علی پور، پلاک 38</t>
  </si>
  <si>
    <t>29201</t>
  </si>
  <si>
    <t>292-مولتی برند-محمدرضا جهانی</t>
  </si>
  <si>
    <t>2581284641</t>
  </si>
  <si>
    <t>09334130219</t>
  </si>
  <si>
    <t>خیابان قلی پور، خیابان گلزاران، کوچه آهنگری، کوچه گلسرخ</t>
  </si>
  <si>
    <t>در دو مرحله واریزی انجام می شود، حقوق شهریور 1401/06/30 و پورسانت شهریور1401/07/15 پرداخت گردیده خالص پرداختی (کسر تأخیری، خرید جنس، مساعده وغیره).</t>
  </si>
  <si>
    <t>آرمان شهیدی سیاهرودی</t>
  </si>
  <si>
    <t>29202</t>
  </si>
  <si>
    <t>2595884166</t>
  </si>
  <si>
    <t>09117216681-0136660961</t>
  </si>
  <si>
    <t>فلکه نیروی دریایی کوی شهید چمران، کسبخ، کوی شهید چمران، بن بست29</t>
  </si>
  <si>
    <t>41897-17551</t>
  </si>
  <si>
    <t>1398/02/10</t>
  </si>
  <si>
    <t>علیرضا مداحی</t>
  </si>
  <si>
    <t>29203</t>
  </si>
  <si>
    <t>2592624937</t>
  </si>
  <si>
    <t>09173586185-01333592099</t>
  </si>
  <si>
    <t>روبروی پمپ بنزین، چمارسرا، کوچه بانک رفاه</t>
  </si>
  <si>
    <t>79188-83435</t>
  </si>
  <si>
    <t>عباس محمدزاده</t>
  </si>
  <si>
    <t>29205</t>
  </si>
  <si>
    <t>0937264725</t>
  </si>
  <si>
    <t>09159132392</t>
  </si>
  <si>
    <t>خیابان لاهیجان، خیابان کیژده، کوچه تختی، پشت مدرسه عبدی نژاد</t>
  </si>
  <si>
    <t>417686-4789</t>
  </si>
  <si>
    <t>فاطمه امیدی طبالوندانی</t>
  </si>
  <si>
    <t>29206</t>
  </si>
  <si>
    <t>2670223648</t>
  </si>
  <si>
    <t>09108828394-01333434721</t>
  </si>
  <si>
    <t>شهرداری، کوچه انقلاب، ساختمان آجرنمای محمد، طبقه دوم، واحد4</t>
  </si>
  <si>
    <t>میترا هدایتی کرارودی</t>
  </si>
  <si>
    <t>29208</t>
  </si>
  <si>
    <t>2659939969</t>
  </si>
  <si>
    <t>09113282032</t>
  </si>
  <si>
    <t>جماران، خیابان شهید قربانزاده، خیابان آزادگان، خیابان آزاده، بن بست گلها چهارم، ساختمان قائم(عج)طبقه دوم</t>
  </si>
  <si>
    <t>41967-13619</t>
  </si>
  <si>
    <t>1399/10/28</t>
  </si>
  <si>
    <t>معصومه هدایتی کرارودی</t>
  </si>
  <si>
    <t>29209</t>
  </si>
  <si>
    <t>2650173718</t>
  </si>
  <si>
    <t>09118084728</t>
  </si>
  <si>
    <t>09113346487</t>
  </si>
  <si>
    <t>عینک‌سانترال‌علی‌سلماسی</t>
  </si>
  <si>
    <t>عینک سانترال</t>
  </si>
  <si>
    <t>علی سلماسی</t>
  </si>
  <si>
    <t>3391372151</t>
  </si>
  <si>
    <t>09121145270</t>
  </si>
  <si>
    <t>خیابان امام خمینی جنب پاساژ سالار عینک سانترال</t>
  </si>
  <si>
    <t>فروشگاه‌ورزشی‌ایران‌زمین‌ساسان‌نیک‌پور‌طالمی</t>
  </si>
  <si>
    <t>فروشگاه ورزشی ایران زمین</t>
  </si>
  <si>
    <t>ساسان نیک پور طالمی</t>
  </si>
  <si>
    <t>5180025265</t>
  </si>
  <si>
    <t>09117219429</t>
  </si>
  <si>
    <t>خیابان شهید بهشتی-روبه روی مسجد سیدالشهدا-جنب کوچه تربیت</t>
  </si>
  <si>
    <t>دفتر‌نمایندگی‌بیمه‌آسیا‌‌آمنه‌صدیقی</t>
  </si>
  <si>
    <t>دفتر نمایندگی بیمه آسیا</t>
  </si>
  <si>
    <t xml:space="preserve">سرکار خانم </t>
  </si>
  <si>
    <t>آمنه صدیقی</t>
  </si>
  <si>
    <t>2595877194</t>
  </si>
  <si>
    <t>09111322856</t>
  </si>
  <si>
    <t>گلسار-گلایل-استاد معین-نبش کوچه7-بیمه آسیا</t>
  </si>
  <si>
    <t>دکترسیده‌فاطمه‌میرسعیدی</t>
  </si>
  <si>
    <t>سیده فاطمه میرسعیدی</t>
  </si>
  <si>
    <t>0062382659</t>
  </si>
  <si>
    <t>09123958972</t>
  </si>
  <si>
    <t>خیابان نواب رو به روی داروخانه کمالی مجتمع پزشکان پاسارگاد طبقه اول</t>
  </si>
  <si>
    <t>دفترمرکزی‌محمدرضا‌جهانی</t>
  </si>
  <si>
    <t>دفترمرکزی</t>
  </si>
  <si>
    <t>محمدرضا جهانی</t>
  </si>
  <si>
    <t>2690086417</t>
  </si>
  <si>
    <t>09113350114</t>
  </si>
  <si>
    <t>خیابان96، اولین چهارراه سمت راست، بن بست کیمیا، پلاک 37</t>
  </si>
  <si>
    <t>علیرضا جهانی</t>
  </si>
  <si>
    <t>2590796633</t>
  </si>
  <si>
    <t>09118311973</t>
  </si>
  <si>
    <t>بلوار امام رضا، روبروی استخر، نبش گلستان9</t>
  </si>
  <si>
    <t>پاندورا‌گلسار‌محمدرضا‌جهانی</t>
  </si>
  <si>
    <t>کیف و کفش پاندورا گلسار</t>
  </si>
  <si>
    <t>محمدرضا جهانی کرارودی</t>
  </si>
  <si>
    <t>خیابان گلسار، بلوار توحید، نبش خیابان فرعی 101</t>
  </si>
  <si>
    <t>جهانی‌استایل‌مائده‌جهانی</t>
  </si>
  <si>
    <t>جهانی استایل</t>
  </si>
  <si>
    <t>جاده انزلی، بعد از کارخانه پوشش، روبروی بازار بزرگ مبل ایران</t>
  </si>
  <si>
    <t>مولتی‌برند‌محمدرضا‌جهانی</t>
  </si>
  <si>
    <t>مولتی برند</t>
  </si>
  <si>
    <t>شهرداری، ابتدای خیابان امام خمینی، روبروی داروخانه سابق کارون، مولتی برند</t>
  </si>
  <si>
    <t>1401/07/09</t>
  </si>
  <si>
    <t>مائده ابوالحسنی</t>
  </si>
  <si>
    <t>2020948419</t>
  </si>
  <si>
    <t>09381101483</t>
  </si>
  <si>
    <t>1401/08/16</t>
  </si>
  <si>
    <t>5859831152247234</t>
  </si>
  <si>
    <t>1401/07/12</t>
  </si>
  <si>
    <t>09379880732</t>
  </si>
  <si>
    <t>2580979247</t>
  </si>
  <si>
    <t>معصومه اختر احمدی</t>
  </si>
  <si>
    <t>نوع قرارداد
کار/پیمانکاری/اجاره</t>
  </si>
  <si>
    <t xml:space="preserve">پیمانکاری </t>
  </si>
  <si>
    <t>مرتضی احدی</t>
  </si>
  <si>
    <t>کانون تبلیغات پنگوئن</t>
  </si>
  <si>
    <t>سید مجتبی موسوی  چوبه</t>
  </si>
  <si>
    <t>0054958415</t>
  </si>
  <si>
    <t>09111313858</t>
  </si>
  <si>
    <t>خیابان تختی-روبروی بانک مسکن-اول کوچه لاله 28</t>
  </si>
  <si>
    <t>20006</t>
  </si>
  <si>
    <t>1387/01/01</t>
  </si>
  <si>
    <t>1401/08/03</t>
  </si>
  <si>
    <t>مطب‌پزشکی‌دکترفاطمه‌جمشیدی‌ودکتربابک‌خسروی</t>
  </si>
  <si>
    <t xml:space="preserve">پوریا پورغلام </t>
  </si>
  <si>
    <t>2580589228</t>
  </si>
  <si>
    <t>پل بوسار، جاده پیربازار، خیابان رزم جو، کوچه گلستان، فرعی اول</t>
  </si>
  <si>
    <t>41651-14598</t>
  </si>
  <si>
    <t>جدیدالورود می باشد، قرارداد اولیه تنظیم گردد</t>
  </si>
  <si>
    <t>1401/08/09</t>
  </si>
  <si>
    <t>پاندورالاهیحان</t>
  </si>
  <si>
    <t>288-پاندورا لاهیجان.علیرضا جهانی</t>
  </si>
  <si>
    <t>پاندورا‌لاهیجان.‌علیرضا‌جهانی</t>
  </si>
  <si>
    <t>بازاریاب</t>
  </si>
  <si>
    <t xml:space="preserve">چهارراه گلسار پشت بانک ملی جنب اداره کار کوچه وصال </t>
  </si>
  <si>
    <t>01332130391</t>
  </si>
  <si>
    <t>بند 8) درصورت اراده صاحب کار در خصوص تغییر محل کار و نوع کاریا حرفه  معین در بند6 ذیل قرارداد،نیروی کار موظف  به تبعیت از موضوعات فوق و سایر اوامر تبعی صاحب کار بوده و عدول از امور محوله، ترک کار تلقی می گردد.</t>
  </si>
  <si>
    <t>بند 14) حدوث احدی از موارد ذیل  به نحو مقتضی موجب قطع همکاری می گردد :</t>
  </si>
  <si>
    <t>293-انجمن‌صنفی‌کارفرمایی‌شرکتهای‌خدماتی‌پشتیبانی‌وفنی‌ومهندسی‌استان‌گیلان‌‌</t>
  </si>
  <si>
    <r>
      <rPr>
        <b/>
        <sz val="9"/>
        <color theme="1"/>
        <rFont val="B Titr"/>
        <charset val="178"/>
      </rPr>
      <t>شرح تصفیه بر اساس عملکرد پرسنل</t>
    </r>
    <r>
      <rPr>
        <sz val="9"/>
        <color theme="1"/>
        <rFont val="B Titr"/>
        <charset val="178"/>
      </rPr>
      <t xml:space="preserve"> </t>
    </r>
    <r>
      <rPr>
        <sz val="9"/>
        <color theme="1"/>
        <rFont val="B Yekan"/>
        <charset val="178"/>
      </rPr>
      <t>(پرداخت شده)</t>
    </r>
    <r>
      <rPr>
        <b/>
        <sz val="11"/>
        <color theme="1"/>
        <rFont val="B Titr"/>
        <charset val="178"/>
      </rPr>
      <t xml:space="preserve"> </t>
    </r>
    <r>
      <rPr>
        <b/>
        <sz val="9"/>
        <color theme="1"/>
        <rFont val="B Titr"/>
        <charset val="178"/>
      </rPr>
      <t>سال</t>
    </r>
  </si>
  <si>
    <t xml:space="preserve">نام و نام خانوادگی پرسنل : </t>
  </si>
  <si>
    <t>اعظم صالحی</t>
  </si>
  <si>
    <t>0037076981</t>
  </si>
  <si>
    <t xml:space="preserve">ابتداي بلوار گيلان ميدان غزنوي برج گلسار پلاك ١٧ طبقه ٨ </t>
  </si>
  <si>
    <t>فاطمه پورناصرانی</t>
  </si>
  <si>
    <t>سه راه گلایل-به سمت بلوار گیلان-میدان حسین نیا-نبش خ 145</t>
  </si>
  <si>
    <t>لاله پاتیمار</t>
  </si>
  <si>
    <t>آشپزخانه</t>
  </si>
  <si>
    <t>خیابان سردار جنگل-فاز دوم ضیابری-کوچه طباطبایی-کوچه 29</t>
  </si>
  <si>
    <t>علی سیفی</t>
  </si>
  <si>
    <t>2581166436</t>
  </si>
  <si>
    <t>سالن دار</t>
  </si>
  <si>
    <t>09117494895</t>
  </si>
  <si>
    <t>منظریه-خیابان ولیعصر-کوچه بنفشه-ساختمان ارام</t>
  </si>
  <si>
    <t>1401/08/17</t>
  </si>
  <si>
    <t>1401/08/08</t>
  </si>
  <si>
    <t>آسایش7-انتهای خیابان نهم</t>
  </si>
  <si>
    <t>نازعلی</t>
  </si>
  <si>
    <t>2581268026</t>
  </si>
  <si>
    <t>رشتیان-چهارراه وحدت-کوچه 30-ساختمان ارغوان-واحد 1</t>
  </si>
  <si>
    <t>سعید مصطفوی سوتگوابری</t>
  </si>
  <si>
    <t>5179944716</t>
  </si>
  <si>
    <t>09016556642</t>
  </si>
  <si>
    <t>فخب- خیابان شهید نوروزی-کوچه32</t>
  </si>
  <si>
    <t>نسترن درخشان عنبران</t>
  </si>
  <si>
    <t>5170076071</t>
  </si>
  <si>
    <t>فخب-خیابان شهید نوروزی-کوچه 32</t>
  </si>
  <si>
    <t>سیاوش</t>
  </si>
  <si>
    <t>کاسگل</t>
  </si>
  <si>
    <t>روانشناس</t>
  </si>
  <si>
    <t>زهرا پورحسنی سرخنی</t>
  </si>
  <si>
    <t>2650211741</t>
  </si>
  <si>
    <t>محمدکاظم</t>
  </si>
  <si>
    <t>09112336934</t>
  </si>
  <si>
    <t>بلوار معلم-فاز دوم-15متری طالقانی-طالقانی3-پلاک 27</t>
  </si>
  <si>
    <t>2580892281</t>
  </si>
  <si>
    <t>09905733533</t>
  </si>
  <si>
    <t>بلوار چمران-کوچه شهید نظری-ساختمان حافظ-واحد7</t>
  </si>
  <si>
    <t>29502</t>
  </si>
  <si>
    <t>29504</t>
  </si>
  <si>
    <t>09113812760</t>
  </si>
  <si>
    <t>پل بوسار،جنب کلینیک پاستور،ساختمان آرتین،طبقه اول</t>
  </si>
  <si>
    <t>موسس‌مریم‌توکلی.مسئول‌فنی‌پریسامنصوری</t>
  </si>
  <si>
    <t>3-177497</t>
  </si>
  <si>
    <t>موسسه راه‌نیک</t>
  </si>
  <si>
    <t>بهنام‌زاهدی‌</t>
  </si>
  <si>
    <t>2710098229</t>
  </si>
  <si>
    <t>09111440544</t>
  </si>
  <si>
    <t>گیلان، لاهیجان، خیابان خرمشهر بین خرمشهر 4 و 6</t>
  </si>
  <si>
    <t>294-دفتر پیشخوان دولت.بهنام زاهدی نهرمی</t>
  </si>
  <si>
    <t>آرینا باقرپور  گورابسری</t>
  </si>
  <si>
    <t>دفترپیشخوان‌دولت به مجوز 7233105</t>
  </si>
  <si>
    <t xml:space="preserve">بهروز زاهدی </t>
  </si>
  <si>
    <t>2592436988</t>
  </si>
  <si>
    <t>سید جلال</t>
  </si>
  <si>
    <t>مظفر</t>
  </si>
  <si>
    <t>بیژن</t>
  </si>
  <si>
    <t>کارمند</t>
  </si>
  <si>
    <t xml:space="preserve"> ۰۹۱۱۳۳۷۹۵۳۱</t>
  </si>
  <si>
    <t>27811</t>
  </si>
  <si>
    <t>2709890798</t>
  </si>
  <si>
    <t>09035253092</t>
  </si>
  <si>
    <t>گلسار-20متری گاز-خیابان شریف-ساختمان آنا</t>
  </si>
  <si>
    <t>1401/07/15</t>
  </si>
  <si>
    <t>27812</t>
  </si>
  <si>
    <t>امنیت</t>
  </si>
  <si>
    <t xml:space="preserve">  عینک-خیابان امام حسین-کوچه ولیعصر سوم-پلاک 14</t>
  </si>
  <si>
    <t>1401/07/02</t>
  </si>
  <si>
    <t>معصومه رفعت طلب</t>
  </si>
  <si>
    <t>25717</t>
  </si>
  <si>
    <t>2581390085</t>
  </si>
  <si>
    <t>09115062724</t>
  </si>
  <si>
    <t>حمیدیان-خیابان نوآوران-کوچه نوآور 6</t>
  </si>
  <si>
    <t>1401/08/12</t>
  </si>
  <si>
    <t>24582</t>
  </si>
  <si>
    <t>2720570664</t>
  </si>
  <si>
    <t>باقر</t>
  </si>
  <si>
    <t>09119430339</t>
  </si>
  <si>
    <t>خیابان جمهوری کوچه 15</t>
  </si>
  <si>
    <t>1401/07/10</t>
  </si>
  <si>
    <t>نازیلا یوسفی</t>
  </si>
  <si>
    <t>24583</t>
  </si>
  <si>
    <t>2700264444</t>
  </si>
  <si>
    <t>عین الله</t>
  </si>
  <si>
    <t>9370226039</t>
  </si>
  <si>
    <t>رشت آباد</t>
  </si>
  <si>
    <t>شادان مهدوی فشتمی</t>
  </si>
  <si>
    <t xml:space="preserve">  زهرا  فلکی کتک لاهیجانی</t>
  </si>
  <si>
    <t>آفاق طالب پور گولک</t>
  </si>
  <si>
    <t>اعظم اقدامی سیاهکلده</t>
  </si>
  <si>
    <t>زهرا احسن لیسه رودی</t>
  </si>
  <si>
    <t>کادر هرمزی جنگی</t>
  </si>
  <si>
    <t>حوریه اسماعیل نیای چماچائی</t>
  </si>
  <si>
    <t xml:space="preserve">خ شهید نظری کوچه محمدحسن عمل بهد از چهارراه انتهای سمت راست جنب ساختمان علی آجرنما واحد پایین </t>
  </si>
  <si>
    <t>1401/09/15</t>
  </si>
  <si>
    <t>286-01</t>
  </si>
  <si>
    <t>286-02</t>
  </si>
  <si>
    <t>آموزشی اندیشه های شریف ویرا</t>
  </si>
  <si>
    <t>مرکزآموزشی‌اندیشه‌های‌شریف</t>
  </si>
  <si>
    <t>مدرسه‌اندیشه‌های‌شریف</t>
  </si>
  <si>
    <t xml:space="preserve">نادر  </t>
  </si>
  <si>
    <t>تاریخ اولین واریزی حقوق
تاریخ شروع پیمانکاری(قرارداد)</t>
  </si>
  <si>
    <t>بند 11 ) میزان مرخصی استحقاقی برای نیروی کار مطابق مبحث سوم قانون کار لحاظ می گردد.</t>
  </si>
  <si>
    <t>بند 13) مطلوبیت عملکرد نیروی کار میبایست مطابق بهره وری لازم و جلب نظر صاحب کار انجام پذیرد. .</t>
  </si>
  <si>
    <t>1401/09/12</t>
  </si>
  <si>
    <t>سحر باقری چوکامی</t>
  </si>
  <si>
    <t>25108</t>
  </si>
  <si>
    <t>5180064295</t>
  </si>
  <si>
    <t>گلسار خیابان ۸۶ اولین فرعی پلاک ۸</t>
  </si>
  <si>
    <t xml:space="preserve">آزاده قاسمی خمامی </t>
  </si>
  <si>
    <t xml:space="preserve">یعقوب     </t>
  </si>
  <si>
    <t>مربی</t>
  </si>
  <si>
    <t>خ شریعتی جنب پاساژ کویتی بن بست سمیعی کوچه بهار ساختمان 125 طبقه 1</t>
  </si>
  <si>
    <t>0063606100</t>
  </si>
  <si>
    <t>مدرسه‌غیردولتی‌دخترانه‌اندیشه‌های‌شریف</t>
  </si>
  <si>
    <t>فاز 2 معلم-میدان سرگل-خیابان نبوت-کوچه نبوت 5- پلاک 6</t>
  </si>
  <si>
    <t>1401/09/21</t>
  </si>
  <si>
    <t>محمد بیارش</t>
  </si>
  <si>
    <t>2580864733</t>
  </si>
  <si>
    <t>09335876563</t>
  </si>
  <si>
    <t>دخانیات-بلوار شهید افتخاری-خیابان شهروند-مهر7-کوچه هفتم</t>
  </si>
  <si>
    <t>نحوه کار
نیمه وقت/تمام وقت/آزمایشی</t>
  </si>
  <si>
    <r>
      <rPr>
        <sz val="12"/>
        <rFont val="Calibri"/>
        <family val="2"/>
        <charset val="178"/>
        <scheme val="minor"/>
      </rPr>
      <t>مط</t>
    </r>
    <r>
      <rPr>
        <sz val="11"/>
        <rFont val="Calibri"/>
        <family val="2"/>
        <charset val="178"/>
        <scheme val="minor"/>
      </rPr>
      <t xml:space="preserve">هری،ساغریسازان،کوچه تحویلی،ساختمان </t>
    </r>
    <r>
      <rPr>
        <sz val="12"/>
        <rFont val="Calibri"/>
        <family val="2"/>
        <charset val="178"/>
        <scheme val="minor"/>
      </rPr>
      <t>وارنا،طبقه</t>
    </r>
    <r>
      <rPr>
        <sz val="11"/>
        <rFont val="Calibri"/>
        <family val="2"/>
        <charset val="178"/>
        <scheme val="minor"/>
      </rPr>
      <t xml:space="preserve"> دهم،واحد4</t>
    </r>
  </si>
  <si>
    <r>
      <t>فاطمه آذری</t>
    </r>
    <r>
      <rPr>
        <b/>
        <sz val="9"/>
        <rFont val="B Titr"/>
        <charset val="178"/>
      </rPr>
      <t xml:space="preserve"> </t>
    </r>
  </si>
  <si>
    <t>1401/10/01</t>
  </si>
  <si>
    <t>حامدزیده‌سرائی</t>
  </si>
  <si>
    <t>پارکینگ  عمومی امام خمینی</t>
  </si>
  <si>
    <t>2679153219</t>
  </si>
  <si>
    <t>09113382097</t>
  </si>
  <si>
    <t>خیابان امام-تقاطع چهارراه میکاییل-پارکینگ عمومی امام خمینی</t>
  </si>
  <si>
    <t>سوزان کاظم زادگان</t>
  </si>
  <si>
    <t>مهسا قنبر مقدم</t>
  </si>
  <si>
    <t>مهران</t>
  </si>
  <si>
    <t>مجموعه‌علمی‌ورزشی‌انرژی‌پرو_مائده‌جهانی</t>
  </si>
  <si>
    <t>مطب‌پزشکی‌دکترنیلوفرنوروزی</t>
  </si>
  <si>
    <t>202-پارکینگ امام-حامدزیده‌سرائی</t>
  </si>
  <si>
    <t>وحیدمقدم‌دورودخانی</t>
  </si>
  <si>
    <t>شرکت‌گیتی‌گسترفراسو.ساره‌مدبرنیا</t>
  </si>
  <si>
    <t>کلینیک‌گیاهپزشکی‌پانیا.ساره‌مدبرنیا</t>
  </si>
  <si>
    <t>رادیولوژی‌دکتررضااکبری</t>
  </si>
  <si>
    <t xml:space="preserve">محمدشادپور_مجتبی‌فکری‌فلاح  </t>
  </si>
  <si>
    <t xml:space="preserve">محمدرضاابصری‌حقیقی  </t>
  </si>
  <si>
    <t>محمدرضاابصری‌حقیقی</t>
  </si>
  <si>
    <t>جعفرتفرجی‌فر</t>
  </si>
  <si>
    <t>آذین‌سازگاری</t>
  </si>
  <si>
    <t>مدارس‌غیردولتی‌پسرانه‌بهارستان‌دانش‌گیلان</t>
  </si>
  <si>
    <t>شرکت‌صباح‌دریای‌شمال.رحیم‌حسن‌زاده‌بزایه</t>
  </si>
  <si>
    <t>286-مدرسه‌غیردولتی‌دخترانه‌اندیشهای‌شریف</t>
  </si>
  <si>
    <t>کانون‌تبلیغات‌پنگوئن.سیدمجتبی‌موسوی‌چوبه</t>
  </si>
  <si>
    <t>انجمن‌صنفی‌کارفرمایی‌شرکتهای‌خدماتی‌پشتیبانی‌وفنی‌ومهندسی‌استان‌گیلان‌‌</t>
  </si>
  <si>
    <t>دفترپیشخوان‌دولت.بهنام‌زاهدی‌</t>
  </si>
  <si>
    <t>295-مرکزدرمان‌سوء‌مصرف‌موادراه‌نیک-دکترپریسامنصوری</t>
  </si>
  <si>
    <t>موسسه‌راه‌نیک.موسس‌مریم‌توکلی‌بامسئولیت‌فنی‌پریسامنصوری</t>
  </si>
  <si>
    <t>آموزشی‌اندیشه‌های‌شریف‌ویرا.اعظم‌صالحی</t>
  </si>
  <si>
    <t>مرکزآموزشی‌اندیشه‌های‌شریف.اعظم‌صالحی</t>
  </si>
  <si>
    <t>مدرسه‌اندیشه‌های‌شریف.اعظم‌صالحی</t>
  </si>
  <si>
    <t>شیرین حیدرزاد</t>
  </si>
  <si>
    <t>۲۶۷۰۱۱۲۷۵۷</t>
  </si>
  <si>
    <t xml:space="preserve">امیرحسین صمدنیا </t>
  </si>
  <si>
    <t>مطب‌‌دندانپزشکی‌</t>
  </si>
  <si>
    <t>خیابان برشنورد، کوچه حسینی پناه، ساختمان عاطف، طبقه ۵، واحد ۱۶</t>
  </si>
  <si>
    <t>۰۹۱۱۳۸۵۶۴۶۹</t>
  </si>
  <si>
    <t>1380/00/00</t>
  </si>
  <si>
    <t>رامین</t>
  </si>
  <si>
    <t>فاطمه شنوای قصبه</t>
  </si>
  <si>
    <t>پذیرش تلفنی</t>
  </si>
  <si>
    <t>خیابان ولیعصر-کوچه شهید ریاضی-منزل شخصی</t>
  </si>
  <si>
    <t>سالن زیبایی بانوی شرقی</t>
  </si>
  <si>
    <t xml:space="preserve">2593486430  </t>
  </si>
  <si>
    <t>09111385819</t>
  </si>
  <si>
    <t>بوستان ملت-بلوار شهید احمدزاده-میدان کودک به سمت ایستگاه-اولین بن بست-سالن بانو شرقی.</t>
  </si>
  <si>
    <t>1401/10/14</t>
  </si>
  <si>
    <t>مدینه امیدی مهرکویخی</t>
  </si>
  <si>
    <t>توشیا خیابان محمدنژاد کوچه شهید رجایی پلاک 13</t>
  </si>
  <si>
    <t>25718</t>
  </si>
  <si>
    <t>286-04</t>
  </si>
  <si>
    <t>آموزشگاه علمی آزاد دخترانه اندیشه های شریف</t>
  </si>
  <si>
    <t>آموزشگاه󠅎‌علمی‌آزاددخترانه‌اندیشه‌های‌شریف.اعظم‌صالحی</t>
  </si>
  <si>
    <t>1401/10/03</t>
  </si>
  <si>
    <t>بهنام آزاد</t>
  </si>
  <si>
    <t>گلسار-بلوار دیلمان-جنب شیرینی ماهان بزرگ</t>
  </si>
  <si>
    <t>میترا هدایتی  کرارودی</t>
  </si>
  <si>
    <t>28117</t>
  </si>
  <si>
    <t>فاطمه عزت نژاد میانجی</t>
  </si>
  <si>
    <t>2580929150</t>
  </si>
  <si>
    <t>09114326546</t>
  </si>
  <si>
    <t>فلکه گاز جنب پارک زیبا ساختمان پویا</t>
  </si>
  <si>
    <t>مبلغ واریزی حقوق اعلام شده در فرم : 48694000</t>
  </si>
  <si>
    <t>سید ساسان حمید صیقلانی</t>
  </si>
  <si>
    <t>2580554416</t>
  </si>
  <si>
    <t>09117560512</t>
  </si>
  <si>
    <t>آقا سید شریف کوچه شهید اردشیر اکبری شریفی</t>
  </si>
  <si>
    <t>1401/05/25</t>
  </si>
  <si>
    <t>محمد عبدی شریفی</t>
  </si>
  <si>
    <t>2593853247</t>
  </si>
  <si>
    <t>عزیزعلی</t>
  </si>
  <si>
    <t>09029921075</t>
  </si>
  <si>
    <t>سه راه جمال- سلیمانداراب-کوچه اسلامی</t>
  </si>
  <si>
    <t>29801</t>
  </si>
  <si>
    <t>29802</t>
  </si>
  <si>
    <t>29803</t>
  </si>
  <si>
    <t>بازار بزرگ-سرای محتشم</t>
  </si>
  <si>
    <t>41468-14785</t>
  </si>
  <si>
    <t>سیده نیلوفر موسوی کویشاهی</t>
  </si>
  <si>
    <t>رحمان رحمان زاده توسروندائی</t>
  </si>
  <si>
    <t>خیابان لاهیجان- پاکت سازی</t>
  </si>
  <si>
    <t>1401/10/12</t>
  </si>
  <si>
    <t>ارسال مدارک از واتساپ در تاریخ 1401/11/09</t>
  </si>
  <si>
    <t>سارا شعبانی</t>
  </si>
  <si>
    <t>0312813864</t>
  </si>
  <si>
    <t>بلسبنه-جیرسرا-خیابان شهید رفیعی- نرسیده به مسجد صاحب الزمان</t>
  </si>
  <si>
    <t>299-پوشاک آویژه</t>
  </si>
  <si>
    <t>محمد بنیادی</t>
  </si>
  <si>
    <t>مطب دکتر بنیادی</t>
  </si>
  <si>
    <t>2738935397</t>
  </si>
  <si>
    <t>09112480460</t>
  </si>
  <si>
    <t>گلسار ،خيابان نواب صفوی، ساختمان دكتر بنيادی ،طبقه 2</t>
  </si>
  <si>
    <t>مطب‌دکتربنیادی-محمدبنیادی</t>
  </si>
  <si>
    <r>
      <t>مطب</t>
    </r>
    <r>
      <rPr>
        <sz val="11"/>
        <color theme="1"/>
        <rFont val="Vazir FD"/>
      </rPr>
      <t>‌</t>
    </r>
    <r>
      <rPr>
        <sz val="11"/>
        <color theme="1"/>
        <rFont val="Vazir FD"/>
        <family val="2"/>
        <charset val="178"/>
      </rPr>
      <t>دکتربنیادی.محمدبنیادی</t>
    </r>
  </si>
  <si>
    <r>
      <t>امیران‌رایانه.امیرعلی</t>
    </r>
    <r>
      <rPr>
        <sz val="11"/>
        <color theme="1"/>
        <rFont val="Vazir FD"/>
      </rPr>
      <t>‌</t>
    </r>
    <r>
      <rPr>
        <sz val="11"/>
        <color theme="1"/>
        <rFont val="Vazir FD"/>
        <family val="2"/>
        <charset val="178"/>
      </rPr>
      <t>شفیعی</t>
    </r>
    <r>
      <rPr>
        <sz val="11"/>
        <color theme="1"/>
        <rFont val="Vazir FD"/>
      </rPr>
      <t>‌</t>
    </r>
    <r>
      <rPr>
        <sz val="11"/>
        <color theme="1"/>
        <rFont val="Vazir FD"/>
        <family val="2"/>
        <charset val="178"/>
      </rPr>
      <t>دولت</t>
    </r>
    <r>
      <rPr>
        <sz val="11"/>
        <color theme="1"/>
        <rFont val="Vazir FD"/>
      </rPr>
      <t>‌</t>
    </r>
    <r>
      <rPr>
        <sz val="11"/>
        <color theme="1"/>
        <rFont val="Vazir FD"/>
        <family val="2"/>
        <charset val="178"/>
      </rPr>
      <t>آبادی</t>
    </r>
  </si>
  <si>
    <t>امیرعلی‌شفیعی‌دولت‌آبادی</t>
  </si>
  <si>
    <t>2581295465</t>
  </si>
  <si>
    <t>09117622055</t>
  </si>
  <si>
    <t>ابتدای میدان توحید به اصفهانی روبروی شیرینی خانه کیک جهانی استایل</t>
  </si>
  <si>
    <t xml:space="preserve">291-بوتیک جهانی استایل </t>
  </si>
  <si>
    <r>
      <t>بوتیک</t>
    </r>
    <r>
      <rPr>
        <sz val="11"/>
        <color theme="1"/>
        <rFont val="Vazir FD"/>
      </rPr>
      <t>‌</t>
    </r>
    <r>
      <rPr>
        <sz val="11"/>
        <color theme="1"/>
        <rFont val="Vazir FD"/>
        <family val="2"/>
        <charset val="178"/>
      </rPr>
      <t>جهانی</t>
    </r>
    <r>
      <rPr>
        <sz val="11"/>
        <color theme="1"/>
        <rFont val="Vazir FD"/>
      </rPr>
      <t>‌</t>
    </r>
    <r>
      <rPr>
        <sz val="11"/>
        <color theme="1"/>
        <rFont val="Vazir FD"/>
        <family val="2"/>
        <charset val="178"/>
      </rPr>
      <t>استایل‌محمدرضا‌جهانی‌کرارودی</t>
    </r>
  </si>
  <si>
    <t>بوتیک جهانی استایل</t>
  </si>
  <si>
    <t>سید حسین کیائی میرمحله</t>
  </si>
  <si>
    <t xml:space="preserve">حسین یوسفی </t>
  </si>
  <si>
    <t>فاطمه خوش نویس</t>
  </si>
  <si>
    <t>2670372341</t>
  </si>
  <si>
    <t>پذیرش</t>
  </si>
  <si>
    <t>09044911382</t>
  </si>
  <si>
    <t>خیابان شهدا-بلوار معلم-نرسیده به دانشکده</t>
  </si>
  <si>
    <t>1401/12/01</t>
  </si>
  <si>
    <t>سیده زینب مصطفوی بوئینی</t>
  </si>
  <si>
    <t>29901</t>
  </si>
  <si>
    <t>2581290307</t>
  </si>
  <si>
    <t>09395128089</t>
  </si>
  <si>
    <t>عینک- خیابان امام حسن خیابان 22 بهمن کوچه جمالی</t>
  </si>
  <si>
    <t>فاطمه راستکردار گاوکدهی</t>
  </si>
  <si>
    <t>29902</t>
  </si>
  <si>
    <t>2581328479</t>
  </si>
  <si>
    <t>29903</t>
  </si>
  <si>
    <t>2581628847</t>
  </si>
  <si>
    <t>09393279335</t>
  </si>
  <si>
    <t>سیاه اسطلخ- بعد از پل دم- بعد از مدرسه خوش نشین-نرسیده به گلستان پنج- منزل رمضانعلی همتی</t>
  </si>
  <si>
    <t xml:space="preserve">شهربانو فرزین </t>
  </si>
  <si>
    <t>29904</t>
  </si>
  <si>
    <t>2159903995</t>
  </si>
  <si>
    <t>1401/10/06</t>
  </si>
  <si>
    <t>پوشاک آویژه</t>
  </si>
  <si>
    <t>مهین نیک پور</t>
  </si>
  <si>
    <t>2595843362</t>
  </si>
  <si>
    <t>09119341338</t>
  </si>
  <si>
    <t>خیابان معلم-نرسیده به میدان مادر-جنب کوچه 6 متری دوم</t>
  </si>
  <si>
    <r>
      <t>پوشاک</t>
    </r>
    <r>
      <rPr>
        <sz val="11"/>
        <color theme="1"/>
        <rFont val="Vazir FD"/>
      </rPr>
      <t>‌</t>
    </r>
    <r>
      <rPr>
        <sz val="11"/>
        <color theme="1"/>
        <rFont val="Vazir FD"/>
        <family val="2"/>
        <charset val="178"/>
      </rPr>
      <t>آویژه</t>
    </r>
    <r>
      <rPr>
        <sz val="11"/>
        <color theme="1"/>
        <rFont val="Vazir FD"/>
      </rPr>
      <t>‌</t>
    </r>
    <r>
      <rPr>
        <sz val="11"/>
        <color theme="1"/>
        <rFont val="Vazir FD"/>
        <family val="2"/>
        <charset val="178"/>
      </rPr>
      <t>مهین</t>
    </r>
    <r>
      <rPr>
        <sz val="11"/>
        <color theme="1"/>
        <rFont val="Vazir FD"/>
      </rPr>
      <t>‌</t>
    </r>
    <r>
      <rPr>
        <sz val="11"/>
        <color theme="1"/>
        <rFont val="Vazir FD"/>
        <family val="2"/>
        <charset val="178"/>
      </rPr>
      <t>نیک</t>
    </r>
    <r>
      <rPr>
        <sz val="11"/>
        <color theme="1"/>
        <rFont val="Vazir FD"/>
      </rPr>
      <t>‌</t>
    </r>
    <r>
      <rPr>
        <sz val="11"/>
        <color theme="1"/>
        <rFont val="Vazir FD"/>
        <family val="2"/>
        <charset val="178"/>
      </rPr>
      <t>پور</t>
    </r>
  </si>
  <si>
    <t>۰۹۹۲۵۰۱۳۸۵۸</t>
  </si>
  <si>
    <t>09332859664</t>
  </si>
  <si>
    <t xml:space="preserve">گلزاران جنب کوچه لادن </t>
  </si>
  <si>
    <t xml:space="preserve">نسیم طلوعی </t>
  </si>
  <si>
    <t>شقایق بهرامی بودالالو</t>
  </si>
  <si>
    <t>0020741014</t>
  </si>
  <si>
    <t>بندرانزلی</t>
  </si>
  <si>
    <t>خیابان معلم-کوی 22 بهمن- ضلع غربی- پلاک 66</t>
  </si>
  <si>
    <t>2581112301</t>
  </si>
  <si>
    <t>لشت نشا</t>
  </si>
  <si>
    <t>شیخان گفشه-ساختمان تندیس</t>
  </si>
  <si>
    <t>1401/11/01</t>
  </si>
  <si>
    <t>سیده فاطمه علوی ولمی</t>
  </si>
  <si>
    <t>حمیدیان-بلوار شهید عطری-نوآوران-نوآور 2- بن بست گل یاس</t>
  </si>
  <si>
    <t>سیده محدثه پیشوای دلچه</t>
  </si>
  <si>
    <t>1401/10/16</t>
  </si>
  <si>
    <t>28114</t>
  </si>
  <si>
    <t xml:space="preserve">مرضیه حسینی </t>
  </si>
  <si>
    <t xml:space="preserve"> هوشنگ</t>
  </si>
  <si>
    <t>09114548636</t>
  </si>
  <si>
    <t>1401/11/26</t>
  </si>
  <si>
    <t>الهام اسماعیل ازاد</t>
  </si>
  <si>
    <t>09115954995</t>
  </si>
  <si>
    <t xml:space="preserve"> خیابان جمهوری کوچه 6 </t>
  </si>
  <si>
    <t>1401/11/18</t>
  </si>
  <si>
    <t>فاطمه نیای محمدی</t>
  </si>
  <si>
    <t>09039698266</t>
  </si>
  <si>
    <t xml:space="preserve"> رسالت16 </t>
  </si>
  <si>
    <t>24585</t>
  </si>
  <si>
    <t>24586</t>
  </si>
  <si>
    <t>1401/11/10</t>
  </si>
  <si>
    <t>مریم سادات مرادی پور</t>
  </si>
  <si>
    <t>سیدمصطفی</t>
  </si>
  <si>
    <t>خیابان لاهیجان،خیابان شهید کفایتی،پیشه ور،توحید۲۹</t>
  </si>
  <si>
    <t>25720</t>
  </si>
  <si>
    <t>2730200088</t>
  </si>
  <si>
    <t>0017466271</t>
  </si>
  <si>
    <t>2739935013</t>
  </si>
  <si>
    <t>09121453880</t>
  </si>
  <si>
    <t>نداخان میرزایی</t>
  </si>
  <si>
    <t>2648645187</t>
  </si>
  <si>
    <t>خیابان مطهری- گذرفرخ-ساختمان بهار-واحد 7</t>
  </si>
  <si>
    <t>1401/12/02</t>
  </si>
  <si>
    <t>مطهره حق وردیان</t>
  </si>
  <si>
    <t>خیابان مطهری-ساغریسازان-بن بست بلورچیان-پلاک125</t>
  </si>
  <si>
    <t>1401/12/07</t>
  </si>
  <si>
    <t>محمود بادپری</t>
  </si>
  <si>
    <t>مسکن مهرفلکه دوم ساختمان پاییزان</t>
  </si>
  <si>
    <t>سیروس عموپور</t>
  </si>
  <si>
    <t>کمربندی شهیدبهشتی-فلکه رازی-قاسمیه کوچه۱۱ پلاک۱۰۸</t>
  </si>
  <si>
    <t>1401/10/17</t>
  </si>
  <si>
    <t>ارسال مدارک هویتی از واتساپ</t>
  </si>
  <si>
    <t>فروشگاه جدید جهانی استایل(پرسنل غیر بیمه ایی)</t>
  </si>
  <si>
    <t>296و291</t>
  </si>
  <si>
    <t>بوتیک‌جهانی‌استایل‌محمدرضا‌جهانی‌کرارودی</t>
  </si>
  <si>
    <t>ثریا یزدانیار</t>
  </si>
  <si>
    <t>خیابان سعدی-رو به روی بانک صادرات کوچه شهید یوسف زاده- رو به رو یفروشگاه تاپ لند-کوچه لاله-سمت راست دومین کوچه-بن بست یوسف زاده</t>
  </si>
  <si>
    <t>1401/11/07</t>
  </si>
  <si>
    <t>..........................................................</t>
  </si>
  <si>
    <r>
      <t>خوابگاه</t>
    </r>
    <r>
      <rPr>
        <sz val="11"/>
        <color theme="1"/>
        <rFont val="Arial"/>
        <family val="2"/>
      </rPr>
      <t>‌</t>
    </r>
    <r>
      <rPr>
        <sz val="11"/>
        <color theme="1"/>
        <rFont val="Vazir FD"/>
        <family val="2"/>
        <charset val="178"/>
      </rPr>
      <t>دانشجویی</t>
    </r>
    <r>
      <rPr>
        <sz val="11"/>
        <color theme="1"/>
        <rFont val="Arial"/>
        <family val="2"/>
      </rPr>
      <t>‌</t>
    </r>
    <r>
      <rPr>
        <sz val="11"/>
        <color theme="1"/>
        <rFont val="Vazir FD"/>
        <family val="2"/>
        <charset val="178"/>
      </rPr>
      <t>دختران</t>
    </r>
    <r>
      <rPr>
        <sz val="11"/>
        <color theme="1"/>
        <rFont val="Arial"/>
        <family val="2"/>
      </rPr>
      <t>‌</t>
    </r>
    <r>
      <rPr>
        <sz val="11"/>
        <color theme="1"/>
        <rFont val="Vazir FD"/>
        <family val="2"/>
        <charset val="178"/>
      </rPr>
      <t>نرگس2.علیرضاجوادی</t>
    </r>
    <r>
      <rPr>
        <sz val="11"/>
        <color theme="1"/>
        <rFont val="Arial"/>
        <family val="2"/>
      </rPr>
      <t>‌</t>
    </r>
    <r>
      <rPr>
        <sz val="11"/>
        <color theme="1"/>
        <rFont val="Vazir FD"/>
        <family val="2"/>
        <charset val="178"/>
      </rPr>
      <t>سیاهکلرودی</t>
    </r>
  </si>
  <si>
    <t>خوابگاه دانشجویی دختران نرگس2</t>
  </si>
  <si>
    <t>300-خوابگاه دانشجویی دختران نرگس2</t>
  </si>
  <si>
    <t>علیرضاجوادی‌سیاهکلرودی</t>
  </si>
  <si>
    <t>2691422232</t>
  </si>
  <si>
    <t>09111305027</t>
  </si>
  <si>
    <t>فلکه گاز-پل طالشان-جنب دانشگاه آزاد-خیابان ابن سینا</t>
  </si>
  <si>
    <t>ظرفشور</t>
  </si>
  <si>
    <t>2580995481</t>
  </si>
  <si>
    <t>301-رستوران ابجی گولی</t>
  </si>
  <si>
    <r>
      <t>رستوران</t>
    </r>
    <r>
      <rPr>
        <sz val="11"/>
        <color theme="1"/>
        <rFont val="Arial"/>
        <family val="2"/>
      </rPr>
      <t>‌</t>
    </r>
    <r>
      <rPr>
        <sz val="11"/>
        <color theme="1"/>
        <rFont val="Vazir FD"/>
        <family val="2"/>
        <charset val="178"/>
      </rPr>
      <t>ابجی</t>
    </r>
    <r>
      <rPr>
        <sz val="11"/>
        <color theme="1"/>
        <rFont val="Arial"/>
        <family val="2"/>
      </rPr>
      <t>‌</t>
    </r>
    <r>
      <rPr>
        <sz val="11"/>
        <color theme="1"/>
        <rFont val="Vazir FD"/>
        <family val="2"/>
        <charset val="178"/>
      </rPr>
      <t>گولی.اشکان</t>
    </r>
    <r>
      <rPr>
        <sz val="11"/>
        <color theme="1"/>
        <rFont val="Arial"/>
        <family val="2"/>
      </rPr>
      <t>‌</t>
    </r>
    <r>
      <rPr>
        <sz val="11"/>
        <color theme="1"/>
        <rFont val="Vazir FD"/>
        <family val="2"/>
        <charset val="178"/>
      </rPr>
      <t>جبارپورپاچه</t>
    </r>
    <r>
      <rPr>
        <sz val="11"/>
        <color theme="1"/>
        <rFont val="Arial"/>
        <family val="2"/>
      </rPr>
      <t>‌</t>
    </r>
    <r>
      <rPr>
        <sz val="11"/>
        <color theme="1"/>
        <rFont val="Vazir FD"/>
        <family val="2"/>
        <charset val="178"/>
      </rPr>
      <t>کناری</t>
    </r>
  </si>
  <si>
    <t>رستوران ابجی گولی</t>
  </si>
  <si>
    <t>اشکان‌جبارپورپاچه‌کناری</t>
  </si>
  <si>
    <t>2580150331</t>
  </si>
  <si>
    <t>لاکانی-صندوق عدالت-نبش قلمستان-سمت راست</t>
  </si>
  <si>
    <t>41388-53333</t>
  </si>
  <si>
    <t>09370131911</t>
  </si>
  <si>
    <t>غضنفر</t>
  </si>
  <si>
    <t>عباس زره دوست علی نودهی</t>
  </si>
  <si>
    <t>میدان قلی پور-کوی حسینی-کوچه 25-فرعی اول سمت راست-پلاک</t>
  </si>
  <si>
    <t>1401/11/02</t>
  </si>
  <si>
    <t>شروع به کار :</t>
  </si>
  <si>
    <r>
      <t>داروخانه</t>
    </r>
    <r>
      <rPr>
        <sz val="11"/>
        <color theme="1"/>
        <rFont val="Arial"/>
        <family val="2"/>
      </rPr>
      <t>‌</t>
    </r>
    <r>
      <rPr>
        <sz val="11"/>
        <color theme="1"/>
        <rFont val="Vazir FD"/>
        <family val="2"/>
        <charset val="178"/>
      </rPr>
      <t>دکترملایی</t>
    </r>
  </si>
  <si>
    <t xml:space="preserve">     قرارداد کار</t>
  </si>
  <si>
    <t>کارفرما / نمایند کارفرما:</t>
  </si>
  <si>
    <t>کارگر:</t>
  </si>
  <si>
    <t xml:space="preserve">موقت </t>
  </si>
  <si>
    <t>کار معین</t>
  </si>
  <si>
    <r>
      <t xml:space="preserve">2)نوع قرارداد :   </t>
    </r>
    <r>
      <rPr>
        <sz val="10"/>
        <color theme="1"/>
        <rFont val="B Nazanin"/>
        <charset val="178"/>
      </rPr>
      <t xml:space="preserve">   دائم</t>
    </r>
  </si>
  <si>
    <t>تا تاریخ :</t>
  </si>
  <si>
    <t>از تاریخ  :</t>
  </si>
  <si>
    <t xml:space="preserve">3)نوع کار یا حرفه یا حجم کار یا وظیفه ای که کارگر به آن اشتغال می یابد: </t>
  </si>
  <si>
    <t xml:space="preserve">4)محل انجام کار: </t>
  </si>
  <si>
    <t>امضای کارگر</t>
  </si>
  <si>
    <t>امضای کارفرما / نماینده کارفرما</t>
  </si>
  <si>
    <t>11)این قرارداد در تاریخ :</t>
  </si>
  <si>
    <t xml:space="preserve">آقا/خانم/شرکت </t>
  </si>
  <si>
    <r>
      <rPr>
        <b/>
        <sz val="10"/>
        <color theme="1"/>
        <rFont val="B Nazanin"/>
        <charset val="178"/>
      </rPr>
      <t xml:space="preserve">10) حق سنوات یا مزایای پایان کار: </t>
    </r>
    <r>
      <rPr>
        <sz val="10"/>
        <color theme="1"/>
        <rFont val="B Nazanin"/>
        <charset val="178"/>
      </rPr>
      <t>به هنگام فسخ یا خاتمه قرارداد کار حق سنوات، مطابق قانون به کارگر پرداخت می شود.</t>
    </r>
  </si>
  <si>
    <t>در چهار نسخه تنظیم گردید که یک نسخه نزد کارفرما،یک نسخه نزد کارگر،یک نسخه به تشکل کارگری(در صورت وجود) و یک نسخه نیز</t>
  </si>
  <si>
    <r>
      <rPr>
        <b/>
        <sz val="10"/>
        <color theme="1"/>
        <rFont val="B Nazanin"/>
        <charset val="178"/>
      </rPr>
      <t>6) حق السعی :</t>
    </r>
    <r>
      <rPr>
        <sz val="10"/>
        <color theme="1"/>
        <rFont val="B Nazanin"/>
        <charset val="178"/>
      </rPr>
      <t xml:space="preserve"> حسب مواد 34-35-36 قانون کار ،کارفرما مکلف به رعایت پرداخت حداقل اعلامی شورای عالی کار در هر سال می باشد.</t>
    </r>
  </si>
  <si>
    <r>
      <rPr>
        <b/>
        <sz val="10"/>
        <color theme="1"/>
        <rFont val="B Nazanin"/>
        <charset val="178"/>
      </rPr>
      <t>7) حقوق و مزایای کاگر :</t>
    </r>
    <r>
      <rPr>
        <sz val="10"/>
        <color theme="1"/>
        <rFont val="B Nazanin"/>
        <charset val="178"/>
      </rPr>
      <t xml:space="preserve"> برابر ماده 37 قانون کار، کارفرما مکلف به پرداخت حقوق در انتهای هر ماه می باشد.</t>
    </r>
  </si>
  <si>
    <r>
      <rPr>
        <b/>
        <sz val="10"/>
        <color theme="1"/>
        <rFont val="B Nazanin"/>
        <charset val="178"/>
      </rPr>
      <t>8) بیمه :</t>
    </r>
    <r>
      <rPr>
        <sz val="10"/>
        <color theme="1"/>
        <rFont val="B Nazanin"/>
        <charset val="178"/>
      </rPr>
      <t xml:space="preserve"> به موجب مده(148) قانون کار، کارفرما مکلف است کارگر را نزد سازمان تامین اجتماعی بیمه نماید.</t>
    </r>
  </si>
  <si>
    <r>
      <rPr>
        <b/>
        <sz val="10"/>
        <color theme="1"/>
        <rFont val="B Nazanin"/>
        <charset val="178"/>
      </rPr>
      <t>9) عیدی و پاداش سالانه:</t>
    </r>
    <r>
      <rPr>
        <sz val="10"/>
        <color theme="1"/>
        <rFont val="B Nazanin"/>
        <charset val="178"/>
      </rPr>
      <t xml:space="preserve"> به موجب ماده واحده قانون مربوط به تعیین عیدی و پاداش سالانه کارگر شاغل در کاگاه های مشمول قانون کار،مصوب 1370/12/06 مجلس شورای اسلامی ،به ازای یک سال کار معادل شصت روز مزد ثابت / مبنا( تا سقف نود روز حداقل مزد روزانه قانونی کارگران) به عنوان عیدی و پاداش سالانه به کارگر پرداخت می شود. برای کار کمتر از یک سال،میزان عیدی و پاداش و سقف مربوط به نسبت کارکرد محاسبه خواهد شد.</t>
    </r>
  </si>
  <si>
    <t>1) مشخصات طرفین :</t>
  </si>
  <si>
    <t>آقا/خانم :</t>
  </si>
  <si>
    <t xml:space="preserve"> توسط کارفرما به اداره تعاون،کارو رفاه اجتماعی محل تحویل داده می شود.</t>
  </si>
  <si>
    <t>1401/12/14</t>
  </si>
  <si>
    <t>شرکت‌پزشکی‌درمانی‌کادوس‌حکیم</t>
  </si>
  <si>
    <t>2630814262</t>
  </si>
  <si>
    <t>مزایا</t>
  </si>
  <si>
    <t>علیرضا سلیمانی تازه آبادی</t>
  </si>
  <si>
    <t>2595410441</t>
  </si>
  <si>
    <t>09117393293</t>
  </si>
  <si>
    <t>جاده جیرده- روستای فلکده-انتهای کوچه کمالی</t>
  </si>
  <si>
    <t>واریز به کارت</t>
  </si>
  <si>
    <t>ساکن درمرغداری</t>
  </si>
  <si>
    <t>فرهاد مومن خرفکلی</t>
  </si>
  <si>
    <t>0081344570</t>
  </si>
  <si>
    <t>09119405316</t>
  </si>
  <si>
    <t>1393/08/01</t>
  </si>
  <si>
    <t>حمید رجبی لپوندانی</t>
  </si>
  <si>
    <t>5699970711</t>
  </si>
  <si>
    <t>09119359294</t>
  </si>
  <si>
    <t>دخانیات-خیابان شهروند-کوچه 24- انتهای کوچه-ساختمان دو طبقه</t>
  </si>
  <si>
    <t>دکتر پگاه بخشی زاده</t>
  </si>
  <si>
    <t>30201</t>
  </si>
  <si>
    <t>30202</t>
  </si>
  <si>
    <t>30203</t>
  </si>
  <si>
    <t>303-داروخانه دکتر بخشی زاده</t>
  </si>
  <si>
    <t>شفت خیابان 17 شهریور جنب استخر افشاریان داروخانه دکتر بخشی زاده</t>
  </si>
  <si>
    <r>
      <t>داروخانه</t>
    </r>
    <r>
      <rPr>
        <sz val="11"/>
        <color theme="1"/>
        <rFont val="Arial"/>
        <family val="2"/>
      </rPr>
      <t>‌</t>
    </r>
    <r>
      <rPr>
        <sz val="11"/>
        <color theme="1"/>
        <rFont val="Vazir FD"/>
        <family val="2"/>
        <charset val="178"/>
      </rPr>
      <t>دکتربخشی</t>
    </r>
    <r>
      <rPr>
        <sz val="11"/>
        <color theme="1"/>
        <rFont val="Arial"/>
        <family val="2"/>
      </rPr>
      <t>‌</t>
    </r>
    <r>
      <rPr>
        <sz val="11"/>
        <color theme="1"/>
        <rFont val="Vazir FD"/>
        <family val="2"/>
        <charset val="178"/>
      </rPr>
      <t>زاده</t>
    </r>
  </si>
  <si>
    <t>302-مرغداری جمشید جوادی</t>
  </si>
  <si>
    <r>
      <t>مرغداری</t>
    </r>
    <r>
      <rPr>
        <sz val="11"/>
        <color theme="1"/>
        <rFont val="Arial"/>
        <family val="2"/>
      </rPr>
      <t>‌</t>
    </r>
    <r>
      <rPr>
        <sz val="11"/>
        <color theme="1"/>
        <rFont val="Vazir FD"/>
        <family val="2"/>
        <charset val="178"/>
      </rPr>
      <t>جمشیدجوادی</t>
    </r>
  </si>
  <si>
    <t>جمشید جوادی</t>
  </si>
  <si>
    <t>09113338311</t>
  </si>
  <si>
    <t>مرغداری جمشیدجوادی</t>
  </si>
  <si>
    <t>dj</t>
  </si>
  <si>
    <t>اکبر پاکزاد کمساری</t>
  </si>
  <si>
    <t>2699109838</t>
  </si>
  <si>
    <t>30204</t>
  </si>
  <si>
    <t>304-شرکت ارزیابی ایرانیان پوشش</t>
  </si>
  <si>
    <t>افروز ابراهیم زاده</t>
  </si>
  <si>
    <t>09332398967</t>
  </si>
  <si>
    <t>بلوار شهید بهشتی پل جماران بالای بانک مهر ایران</t>
  </si>
  <si>
    <r>
      <t>شرکت</t>
    </r>
    <r>
      <rPr>
        <sz val="11"/>
        <color theme="1"/>
        <rFont val="Arial"/>
        <family val="2"/>
      </rPr>
      <t>‌</t>
    </r>
    <r>
      <rPr>
        <sz val="11"/>
        <color theme="1"/>
        <rFont val="Vazir FD"/>
        <family val="2"/>
        <charset val="178"/>
      </rPr>
      <t>ارزیابی</t>
    </r>
    <r>
      <rPr>
        <sz val="11"/>
        <color theme="1"/>
        <rFont val="Arial"/>
        <family val="2"/>
      </rPr>
      <t>‌</t>
    </r>
    <r>
      <rPr>
        <sz val="11"/>
        <color theme="1"/>
        <rFont val="Vazir FD"/>
        <family val="2"/>
        <charset val="178"/>
      </rPr>
      <t>ایرانیان</t>
    </r>
    <r>
      <rPr>
        <sz val="11"/>
        <color theme="1"/>
        <rFont val="Arial"/>
        <family val="2"/>
      </rPr>
      <t>‌</t>
    </r>
    <r>
      <rPr>
        <sz val="11"/>
        <color theme="1"/>
        <rFont val="Vazir FD"/>
        <family val="2"/>
        <charset val="178"/>
      </rPr>
      <t>پوشش.افروزابراهیم</t>
    </r>
    <r>
      <rPr>
        <sz val="11"/>
        <color theme="1"/>
        <rFont val="Arial"/>
        <family val="2"/>
      </rPr>
      <t>‌</t>
    </r>
    <r>
      <rPr>
        <sz val="11"/>
        <color theme="1"/>
        <rFont val="Vazir FD"/>
        <family val="2"/>
        <charset val="178"/>
      </rPr>
      <t>زاده</t>
    </r>
  </si>
  <si>
    <t>شرکت ارزیابی ایرانیان پوشش</t>
  </si>
  <si>
    <t>شروع به بیمه :</t>
  </si>
  <si>
    <t>مهدیه پوراسماعیل  شیخان گفشه</t>
  </si>
  <si>
    <t>دکتر بهاره حبیبی</t>
  </si>
  <si>
    <t>215-دکتر بهاره حبیبی</t>
  </si>
  <si>
    <t>دکتربهاره‌حبیبی</t>
  </si>
  <si>
    <t xml:space="preserve">09113445560                    </t>
  </si>
  <si>
    <t xml:space="preserve">2690132907 </t>
  </si>
  <si>
    <t>نواب- ساختمان مدیکو- رو به رو داروخانه دکترمحقق-طبقه اول</t>
  </si>
  <si>
    <t>لیلا زینالی نساز</t>
  </si>
  <si>
    <t>ضیابری، فاز ۲،کوچه شیخ محمود منصوری، کوچه مرتضوی، ساختمان عمارت نو، واحد ۷</t>
  </si>
  <si>
    <t>1401/12/12</t>
  </si>
  <si>
    <t>29632000</t>
  </si>
  <si>
    <t>28119</t>
  </si>
  <si>
    <t>امین طاهری آبکنار</t>
  </si>
  <si>
    <t>28118</t>
  </si>
  <si>
    <t>2649290552</t>
  </si>
  <si>
    <t>09116045575</t>
  </si>
  <si>
    <t>رشتیان-به سمت پارک نیکمرام-خیابان هاله-کوچه هفتم-ساختمان روزبه2</t>
  </si>
  <si>
    <t>مائده حسنی</t>
  </si>
  <si>
    <t>یونس</t>
  </si>
  <si>
    <t>1402/01/05</t>
  </si>
  <si>
    <t>1402/01/01</t>
  </si>
  <si>
    <t xml:space="preserve">معصومه مهرورز </t>
  </si>
  <si>
    <t>کوروش</t>
  </si>
  <si>
    <t>بیتا کردمحمدی</t>
  </si>
  <si>
    <t>میدان فرزانه- بلوار ولیعصر- جنب سایپا-مجتمع قدیر</t>
  </si>
  <si>
    <t>1402/01/14</t>
  </si>
  <si>
    <t>305-دکترنرجس فلاح قاسمی</t>
  </si>
  <si>
    <t>2580437843</t>
  </si>
  <si>
    <r>
      <t>دکترنرجس</t>
    </r>
    <r>
      <rPr>
        <sz val="11"/>
        <color theme="1"/>
        <rFont val="Arial"/>
        <family val="2"/>
      </rPr>
      <t>‌</t>
    </r>
    <r>
      <rPr>
        <sz val="11"/>
        <color theme="1"/>
        <rFont val="Vazir FD"/>
        <family val="2"/>
        <charset val="178"/>
      </rPr>
      <t>فلاح</t>
    </r>
    <r>
      <rPr>
        <sz val="11"/>
        <color theme="1"/>
        <rFont val="Arial"/>
        <family val="2"/>
      </rPr>
      <t>‌</t>
    </r>
    <r>
      <rPr>
        <sz val="11"/>
        <color theme="1"/>
        <rFont val="Vazir FD"/>
        <family val="2"/>
        <charset val="178"/>
      </rPr>
      <t>قاسمی</t>
    </r>
  </si>
  <si>
    <t>0916 647 7850</t>
  </si>
  <si>
    <t>30501</t>
  </si>
  <si>
    <t>30502</t>
  </si>
  <si>
    <t>استیجاره</t>
  </si>
  <si>
    <t>سالن</t>
  </si>
  <si>
    <t>مبینا حبیب شهرستانی</t>
  </si>
  <si>
    <t>2581131691</t>
  </si>
  <si>
    <t>09116607399</t>
  </si>
  <si>
    <t>خیابان تختی-کوچه بازدیدی-ساختمان سرو</t>
  </si>
  <si>
    <t>271-مریم قنبر نیا</t>
  </si>
  <si>
    <r>
      <rPr>
        <sz val="9"/>
        <color theme="1"/>
        <rFont val="B Titr"/>
        <charset val="178"/>
      </rPr>
      <t>جدول حقوق و مزایای مصوب روزانه</t>
    </r>
    <r>
      <rPr>
        <sz val="11"/>
        <color theme="1"/>
        <rFont val="B Titr"/>
        <charset val="178"/>
      </rPr>
      <t xml:space="preserve"> </t>
    </r>
    <r>
      <rPr>
        <sz val="9"/>
        <color theme="1"/>
        <rFont val="B Yekan"/>
        <charset val="178"/>
      </rPr>
      <t>(استحقاقی)</t>
    </r>
    <r>
      <rPr>
        <sz val="11"/>
        <color theme="1"/>
        <rFont val="B Titr"/>
        <charset val="178"/>
      </rPr>
      <t xml:space="preserve"> </t>
    </r>
    <r>
      <rPr>
        <sz val="9"/>
        <color theme="1"/>
        <rFont val="B Titr"/>
        <charset val="178"/>
      </rPr>
      <t>سال</t>
    </r>
  </si>
  <si>
    <t>کارکرد روزانه</t>
  </si>
  <si>
    <t>پایه حقوق روزانه</t>
  </si>
  <si>
    <t>بن مسکن روزانه</t>
  </si>
  <si>
    <t>بن کارگری روزانه</t>
  </si>
  <si>
    <t>عیدی وپاداش روزانه</t>
  </si>
  <si>
    <t>سنوات روزانه</t>
  </si>
  <si>
    <t>برابر قوانین</t>
  </si>
  <si>
    <t>سهراب فردوسی قاضیانی</t>
  </si>
  <si>
    <t>2659173397</t>
  </si>
  <si>
    <t>09118297643</t>
  </si>
  <si>
    <t>دروازه لاکان بلوار احمد خمینی مجتمع فرهنگیان</t>
  </si>
  <si>
    <t>فاطمه محمدی دلچه</t>
  </si>
  <si>
    <t>۲۵۸۰۸۰۷۳۲۲</t>
  </si>
  <si>
    <t>۰۹۰۱۴۴۷۵۲۱۴</t>
  </si>
  <si>
    <t>ژاندارمری،کوی امینی،روبه روی کوچه امام رضا،درب مشکی  پلاک۱۵۷</t>
  </si>
  <si>
    <t>امید</t>
  </si>
  <si>
    <t>1402/01/10</t>
  </si>
  <si>
    <t>306-بستنی اکبر مشتی-سیده زهرا میرطرقی خواجکینی</t>
  </si>
  <si>
    <t>سیده زهرا میرطرقی خواجکینی</t>
  </si>
  <si>
    <t>51801011298</t>
  </si>
  <si>
    <t>09914243430</t>
  </si>
  <si>
    <t xml:space="preserve">پل بوسار-اول باقر آباد-روبروی مرغ تعاون </t>
  </si>
  <si>
    <r>
      <t>بستنی</t>
    </r>
    <r>
      <rPr>
        <sz val="11"/>
        <color theme="1"/>
        <rFont val="Arial"/>
        <family val="2"/>
      </rPr>
      <t>‌</t>
    </r>
    <r>
      <rPr>
        <sz val="11"/>
        <color theme="1"/>
        <rFont val="Vazir FD"/>
        <family val="2"/>
        <charset val="178"/>
      </rPr>
      <t>اکبرمشتی-سیده</t>
    </r>
    <r>
      <rPr>
        <sz val="11"/>
        <color theme="1"/>
        <rFont val="Arial"/>
        <family val="2"/>
      </rPr>
      <t>‌</t>
    </r>
    <r>
      <rPr>
        <sz val="11"/>
        <color theme="1"/>
        <rFont val="Vazir FD"/>
        <family val="2"/>
        <charset val="178"/>
      </rPr>
      <t>زهرامیرطرقی</t>
    </r>
    <r>
      <rPr>
        <sz val="11"/>
        <color theme="1"/>
        <rFont val="Arial"/>
        <family val="2"/>
      </rPr>
      <t>‌</t>
    </r>
    <r>
      <rPr>
        <sz val="11"/>
        <color theme="1"/>
        <rFont val="Vazir FD"/>
        <family val="2"/>
        <charset val="178"/>
      </rPr>
      <t>خواجکینی</t>
    </r>
  </si>
  <si>
    <t>امید عاشوری پشتهانی</t>
  </si>
  <si>
    <t>محسن سبحانی قاضیانی</t>
  </si>
  <si>
    <t>230-رستوران‌بارسا.تایمازخوشدل</t>
  </si>
  <si>
    <t>231-رستوران‌گرند.تایمازخوشدل</t>
  </si>
  <si>
    <t>ادمین</t>
  </si>
  <si>
    <t>فاطمه رنجبر بنکی</t>
  </si>
  <si>
    <t>رمضان علیزاده</t>
  </si>
  <si>
    <t>کبری مهدی دوست</t>
  </si>
  <si>
    <t>قیام 8</t>
  </si>
  <si>
    <t>بازکیاگوراب کوچه اعلایی</t>
  </si>
  <si>
    <t>1402/01/26</t>
  </si>
  <si>
    <t>24588</t>
  </si>
  <si>
    <t>24589</t>
  </si>
  <si>
    <t>140202</t>
  </si>
  <si>
    <t>20731000</t>
  </si>
  <si>
    <t>مریم بیجاری اسطلخی</t>
  </si>
  <si>
    <t>مریم جمشیدی قادیکائی</t>
  </si>
  <si>
    <t>علی لاجوردی تکلیمی</t>
  </si>
  <si>
    <t>2650081112</t>
  </si>
  <si>
    <t>09117620781</t>
  </si>
  <si>
    <t xml:space="preserve">پایین بازار محله تکلیم کوچه شهید نوشی </t>
  </si>
  <si>
    <t>حمیدرضا شهیدی</t>
  </si>
  <si>
    <t>2595947605</t>
  </si>
  <si>
    <t>09113474835</t>
  </si>
  <si>
    <t>خمیران زاهدان کوچه سخا ساختمان مولوی</t>
  </si>
  <si>
    <t>زهرا حقدوست گورابسری</t>
  </si>
  <si>
    <t>6539949715</t>
  </si>
  <si>
    <t>09014364923</t>
  </si>
  <si>
    <t>جانبازان مجتمع تک ماسوله بلوک ۲ واحد ۲</t>
  </si>
  <si>
    <t>240-دکترمحمدرضاخوش‌آبی.</t>
  </si>
  <si>
    <t>24590</t>
  </si>
  <si>
    <t>علیرضا نوروزی اربوکلایه</t>
  </si>
  <si>
    <t>0480931380</t>
  </si>
  <si>
    <t>0905861233</t>
  </si>
  <si>
    <t>خ شهید فهمیده-ک نور بخش-پ5</t>
  </si>
  <si>
    <t>140203</t>
  </si>
  <si>
    <t>سمیه هندی سه دهی</t>
  </si>
  <si>
    <t>30503</t>
  </si>
  <si>
    <t>خیابان شهدا کوچه عظیمی کوچه حافظ پلاک 3</t>
  </si>
  <si>
    <t>محمد حسین منافی</t>
  </si>
  <si>
    <t>30504</t>
  </si>
  <si>
    <t>2670289932</t>
  </si>
  <si>
    <t>09116972519</t>
  </si>
  <si>
    <t>بلوار قلیپور-کوچه شهدا دومین بریدگی سمت چپ ساختمان پویا واحد 5</t>
  </si>
  <si>
    <t>1402/02/03</t>
  </si>
  <si>
    <t>1401/12/25</t>
  </si>
  <si>
    <t>فاطمه آقایاری فرد</t>
  </si>
  <si>
    <t>سام -کوچه شعاعی-پلاک 42</t>
  </si>
  <si>
    <t>1402/02/01</t>
  </si>
  <si>
    <t>306-بستنی اکبر مشتی-اکبر صالحی مرزدشتی</t>
  </si>
  <si>
    <t>بستنی‌اکبرمشتی</t>
  </si>
  <si>
    <t>اکبرصالحی‌مرزدشتی</t>
  </si>
  <si>
    <t>2595989804</t>
  </si>
  <si>
    <t>اسماعیل آباد-میدان ولی عصر-بلوار شهید انصاری-طبقه همکف</t>
  </si>
  <si>
    <t>شروع بیمه :</t>
  </si>
  <si>
    <t>1398/08/20</t>
  </si>
  <si>
    <t>خیابان نواب-ساختمان سپید-طبقه3</t>
  </si>
  <si>
    <t>ابولفضل گل محمدی</t>
  </si>
  <si>
    <t>2619644097</t>
  </si>
  <si>
    <t>09122390155</t>
  </si>
  <si>
    <t>309-مطب پزشکی-دکتر گل محمدی</t>
  </si>
  <si>
    <r>
      <t>مطب</t>
    </r>
    <r>
      <rPr>
        <sz val="11"/>
        <color theme="1"/>
        <rFont val="Arial"/>
        <family val="2"/>
      </rPr>
      <t>‌</t>
    </r>
    <r>
      <rPr>
        <sz val="11"/>
        <color theme="1"/>
        <rFont val="Vazir FD"/>
        <family val="2"/>
        <charset val="178"/>
      </rPr>
      <t>پزشکی</t>
    </r>
    <r>
      <rPr>
        <sz val="11"/>
        <color theme="1"/>
        <rFont val="Arial"/>
        <family val="2"/>
      </rPr>
      <t>‌</t>
    </r>
    <r>
      <rPr>
        <sz val="11"/>
        <color theme="1"/>
        <rFont val="Vazir FD"/>
        <family val="2"/>
        <charset val="178"/>
      </rPr>
      <t>.ابولفضل</t>
    </r>
    <r>
      <rPr>
        <sz val="11"/>
        <color theme="1"/>
        <rFont val="Arial"/>
        <family val="2"/>
      </rPr>
      <t>‌</t>
    </r>
    <r>
      <rPr>
        <sz val="11"/>
        <color theme="1"/>
        <rFont val="Vazir FD"/>
        <family val="2"/>
        <charset val="178"/>
      </rPr>
      <t>گل</t>
    </r>
    <r>
      <rPr>
        <sz val="11"/>
        <color theme="1"/>
        <rFont val="Arial"/>
        <family val="2"/>
      </rPr>
      <t>‌</t>
    </r>
    <r>
      <rPr>
        <sz val="11"/>
        <color theme="1"/>
        <rFont val="Vazir FD"/>
        <family val="2"/>
        <charset val="178"/>
      </rPr>
      <t>محمدی</t>
    </r>
  </si>
  <si>
    <t>سید جمال موسوی گوشلوندانی</t>
  </si>
  <si>
    <t>30901</t>
  </si>
  <si>
    <t>2591219834</t>
  </si>
  <si>
    <t>ادامه همکاری</t>
  </si>
  <si>
    <t xml:space="preserve">310-فروشگاه کلیک-بابک شالکونژاد </t>
  </si>
  <si>
    <r>
      <t>بستنی</t>
    </r>
    <r>
      <rPr>
        <sz val="11"/>
        <color theme="1"/>
        <rFont val="Arial"/>
        <family val="2"/>
      </rPr>
      <t>‌</t>
    </r>
    <r>
      <rPr>
        <sz val="11"/>
        <color theme="1"/>
        <rFont val="Vazir FD"/>
        <family val="2"/>
        <charset val="178"/>
      </rPr>
      <t>اکبرمشتی.اکبرصالحی</t>
    </r>
    <r>
      <rPr>
        <sz val="11"/>
        <color theme="1"/>
        <rFont val="Arial"/>
        <family val="2"/>
      </rPr>
      <t>‌</t>
    </r>
    <r>
      <rPr>
        <sz val="11"/>
        <color theme="1"/>
        <rFont val="Vazir FD"/>
        <family val="2"/>
        <charset val="178"/>
      </rPr>
      <t>مرزدشتی</t>
    </r>
  </si>
  <si>
    <t>سهیل مرادی</t>
  </si>
  <si>
    <t>3330414294</t>
  </si>
  <si>
    <t>09034212387</t>
  </si>
  <si>
    <t>شهرک نیروی دریایی</t>
  </si>
  <si>
    <t>1402/01/31</t>
  </si>
  <si>
    <t>کیانا نقی مهر فلاحی</t>
  </si>
  <si>
    <t>0022430512</t>
  </si>
  <si>
    <t>09229749291</t>
  </si>
  <si>
    <t>مسکن مهر-میدان دوم-سمت راست-خیابان حسین نوری-ساختمان باران</t>
  </si>
  <si>
    <t>کمک بهیار</t>
  </si>
  <si>
    <r>
      <t>مرکزخدمات</t>
    </r>
    <r>
      <rPr>
        <sz val="11"/>
        <color theme="1"/>
        <rFont val="Arial"/>
        <family val="2"/>
      </rPr>
      <t>‌</t>
    </r>
    <r>
      <rPr>
        <sz val="11"/>
        <color theme="1"/>
        <rFont val="Vazir FD"/>
        <family val="2"/>
        <charset val="178"/>
      </rPr>
      <t>بهزیستی</t>
    </r>
    <r>
      <rPr>
        <sz val="11"/>
        <color theme="1"/>
        <rFont val="Arial"/>
        <family val="2"/>
      </rPr>
      <t>‌</t>
    </r>
    <r>
      <rPr>
        <sz val="11"/>
        <color theme="1"/>
        <rFont val="Vazir FD"/>
        <family val="2"/>
        <charset val="178"/>
      </rPr>
      <t>تلاش.محمدرضاخوش</t>
    </r>
    <r>
      <rPr>
        <sz val="11"/>
        <color theme="1"/>
        <rFont val="Arial"/>
        <family val="2"/>
      </rPr>
      <t>‌</t>
    </r>
    <r>
      <rPr>
        <sz val="11"/>
        <color theme="1"/>
        <rFont val="Vazir FD"/>
        <family val="2"/>
        <charset val="178"/>
      </rPr>
      <t>آبی</t>
    </r>
  </si>
  <si>
    <t>307-مرکزخدمات‌بهزیستی‌تلاش.محمدرضاخوش‌آبی</t>
  </si>
  <si>
    <t>مرکزخدمات‌بهزیستی‌تلاش</t>
  </si>
  <si>
    <t>بلوار مدرس-کوچه کاشفی-کوچه موعود</t>
  </si>
  <si>
    <t>دکتر محمد رضا خوش آبی</t>
  </si>
  <si>
    <t>پریسا پورغلام پیر بازاری</t>
  </si>
  <si>
    <t>311-خوابگاه نرگس 1</t>
  </si>
  <si>
    <t>1402/02/04</t>
  </si>
  <si>
    <t>سید محسن مومن زاده</t>
  </si>
  <si>
    <t>۲۶۷۹۷۶۴۷۱۴</t>
  </si>
  <si>
    <t>فاز دوم معلم ،به سمت حسین آباد ۱۶ متری تنها ۱۰ متری امید نبش کوچه ۲۷ پلاک ۲۸</t>
  </si>
  <si>
    <t>۰۹۱۱۳۳۰۲۱۵۴</t>
  </si>
  <si>
    <t>9113175388</t>
  </si>
  <si>
    <t>مژده توکلی مردخه</t>
  </si>
  <si>
    <t>31201</t>
  </si>
  <si>
    <t>2580533990</t>
  </si>
  <si>
    <t>09116192754</t>
  </si>
  <si>
    <t>بعد از میدان جهاد- خیابان بعثت-کوچه نونوار-ساختمان نازنین-طبقه دوم- واحد 5</t>
  </si>
  <si>
    <t>سمیه فلاح جوریابی</t>
  </si>
  <si>
    <t>31202</t>
  </si>
  <si>
    <t>2595130838</t>
  </si>
  <si>
    <t>09117582291</t>
  </si>
  <si>
    <t>گلسار-کوچه لادن-کوجه5-پلاک8-طبقه3-واحد3</t>
  </si>
  <si>
    <t>5859-8311-6714-8054</t>
  </si>
  <si>
    <t>ثریا انجم روز</t>
  </si>
  <si>
    <t>31203</t>
  </si>
  <si>
    <t>0018757782</t>
  </si>
  <si>
    <t>09386536762</t>
  </si>
  <si>
    <t>کمربندی خرمشهر-کوی امام رضا-خیابان افتخاری-بهار8-وحدت 5-بن بست گلستان-پلاک  43</t>
  </si>
  <si>
    <t>6219-8619-0862-4454</t>
  </si>
  <si>
    <t>کبری خان زاده خناچاه</t>
  </si>
  <si>
    <t>31204</t>
  </si>
  <si>
    <t>2596013843</t>
  </si>
  <si>
    <t>09116014989</t>
  </si>
  <si>
    <t>دیانتی-مجتمع غذیر-بلوک a6- واحد 13</t>
  </si>
  <si>
    <t>مهرایران</t>
  </si>
  <si>
    <t>6063-7310-5745-6221</t>
  </si>
  <si>
    <t>به ازای انجام هر لیزر 20% دریافت میکند</t>
  </si>
  <si>
    <t>تیمور</t>
  </si>
  <si>
    <t>سهم کارگر</t>
  </si>
  <si>
    <t>31 روزه</t>
  </si>
  <si>
    <t>30 روزه</t>
  </si>
  <si>
    <t>29 روزه</t>
  </si>
  <si>
    <r>
      <t>حق بیمه</t>
    </r>
    <r>
      <rPr>
        <sz val="10"/>
        <color theme="1"/>
        <rFont val="B Nazanin"/>
        <charset val="178"/>
      </rPr>
      <t>( 30 روزه)</t>
    </r>
  </si>
  <si>
    <t>محمد فتحی پور</t>
  </si>
  <si>
    <t>خیابان شهدا کوچه گلستان کوچه شقایق پلاک 4</t>
  </si>
  <si>
    <t>1402/02/09</t>
  </si>
  <si>
    <t>آتوسا شادپور</t>
  </si>
  <si>
    <t>0022218531</t>
  </si>
  <si>
    <t>09013364343</t>
  </si>
  <si>
    <t>خیابان معلم- رو به روی استانداری-15 متری طالقانی-ساختمان آسا 2-واحد 4</t>
  </si>
  <si>
    <t>308-آزمایشگاه‌کادوسه-دکترحمیدرضاعزتی</t>
  </si>
  <si>
    <r>
      <t>خوابگاه‌نرگس.علیرضاجوادی‌سیاهکلرودی</t>
    </r>
    <r>
      <rPr>
        <sz val="11"/>
        <color theme="1"/>
        <rFont val="Arial"/>
        <family val="2"/>
      </rPr>
      <t>‌</t>
    </r>
    <r>
      <rPr>
        <sz val="11"/>
        <color theme="1"/>
        <rFont val="Vazir FD"/>
        <family val="2"/>
        <charset val="178"/>
      </rPr>
      <t>وسیف</t>
    </r>
    <r>
      <rPr>
        <sz val="11"/>
        <color theme="1"/>
        <rFont val="Arial"/>
        <family val="2"/>
      </rPr>
      <t>‌</t>
    </r>
    <r>
      <rPr>
        <sz val="11"/>
        <color theme="1"/>
        <rFont val="Vazir FD"/>
        <family val="2"/>
        <charset val="178"/>
      </rPr>
      <t>اله</t>
    </r>
    <r>
      <rPr>
        <sz val="11"/>
        <color theme="1"/>
        <rFont val="Arial"/>
        <family val="2"/>
      </rPr>
      <t>‌</t>
    </r>
    <r>
      <rPr>
        <sz val="11"/>
        <color theme="1"/>
        <rFont val="Vazir FD"/>
        <family val="2"/>
        <charset val="178"/>
      </rPr>
      <t>تقی</t>
    </r>
    <r>
      <rPr>
        <sz val="11"/>
        <color theme="1"/>
        <rFont val="Arial"/>
        <family val="2"/>
      </rPr>
      <t>‌</t>
    </r>
    <r>
      <rPr>
        <sz val="11"/>
        <color theme="1"/>
        <rFont val="Vazir FD"/>
        <family val="2"/>
        <charset val="178"/>
      </rPr>
      <t>دوست</t>
    </r>
  </si>
  <si>
    <t>آزمایشگاه‌کادوسه</t>
  </si>
  <si>
    <t>دکترحمیدرضاعزتی</t>
  </si>
  <si>
    <t>1402/02/05</t>
  </si>
  <si>
    <t>0453322220</t>
  </si>
  <si>
    <t>09127071085</t>
  </si>
  <si>
    <t>میدان جهاد-کوی فرهنگیان-نبش کوچه توحید-ساختمان توحید</t>
  </si>
  <si>
    <r>
      <t>آزمایشگاه</t>
    </r>
    <r>
      <rPr>
        <sz val="11"/>
        <color theme="1"/>
        <rFont val="Arial"/>
        <family val="2"/>
      </rPr>
      <t>‌</t>
    </r>
    <r>
      <rPr>
        <sz val="11"/>
        <color theme="1"/>
        <rFont val="Vazir FD"/>
        <family val="2"/>
        <charset val="178"/>
      </rPr>
      <t>کادوسه.دکترحمیدرضاعزتی</t>
    </r>
  </si>
  <si>
    <t>:حسن انجام کار</t>
  </si>
  <si>
    <t>رجب</t>
  </si>
  <si>
    <t>علیرضاجوادی‌سیاهکلرودی‌ و سیف‌اله‌تقی‌دوست</t>
  </si>
  <si>
    <t xml:space="preserve"> آقایان</t>
  </si>
  <si>
    <t>بلوار لاکان-کوچه شهید رجایی</t>
  </si>
  <si>
    <t>پروین وفایی کرارودی</t>
  </si>
  <si>
    <t>2659707871</t>
  </si>
  <si>
    <r>
      <t>پروین</t>
    </r>
    <r>
      <rPr>
        <sz val="11"/>
        <color theme="1"/>
        <rFont val="Arial"/>
        <family val="2"/>
      </rPr>
      <t>‌</t>
    </r>
    <r>
      <rPr>
        <sz val="11"/>
        <color theme="1"/>
        <rFont val="Vazir FD"/>
        <family val="2"/>
        <charset val="178"/>
      </rPr>
      <t>وفایی</t>
    </r>
    <r>
      <rPr>
        <sz val="11"/>
        <color theme="1"/>
        <rFont val="Arial"/>
        <family val="2"/>
      </rPr>
      <t>‌</t>
    </r>
    <r>
      <rPr>
        <sz val="11"/>
        <color theme="1"/>
        <rFont val="Vazir FD"/>
        <family val="2"/>
        <charset val="178"/>
      </rPr>
      <t>کرارودی</t>
    </r>
  </si>
  <si>
    <r>
      <t>سیده</t>
    </r>
    <r>
      <rPr>
        <sz val="11"/>
        <color theme="1"/>
        <rFont val="Arial"/>
        <family val="2"/>
      </rPr>
      <t>‌</t>
    </r>
    <r>
      <rPr>
        <sz val="11"/>
        <color theme="1"/>
        <rFont val="Vazir FD"/>
        <family val="2"/>
        <charset val="178"/>
      </rPr>
      <t>فرشته</t>
    </r>
    <r>
      <rPr>
        <sz val="11"/>
        <color theme="1"/>
        <rFont val="Arial"/>
        <family val="2"/>
      </rPr>
      <t>‌</t>
    </r>
    <r>
      <rPr>
        <sz val="11"/>
        <color theme="1"/>
        <rFont val="Vazir FD"/>
        <family val="2"/>
        <charset val="178"/>
      </rPr>
      <t>محبتی</t>
    </r>
    <r>
      <rPr>
        <sz val="11"/>
        <color theme="1"/>
        <rFont val="Arial"/>
        <family val="2"/>
      </rPr>
      <t>‌</t>
    </r>
    <r>
      <rPr>
        <sz val="11"/>
        <color theme="1"/>
        <rFont val="Vazir FD"/>
        <family val="2"/>
        <charset val="178"/>
      </rPr>
      <t>صف</t>
    </r>
    <r>
      <rPr>
        <sz val="11"/>
        <color theme="1"/>
        <rFont val="Arial"/>
        <family val="2"/>
      </rPr>
      <t>‌</t>
    </r>
    <r>
      <rPr>
        <sz val="11"/>
        <color theme="1"/>
        <rFont val="Vazir FD"/>
        <family val="2"/>
        <charset val="178"/>
      </rPr>
      <t>سری</t>
    </r>
    <r>
      <rPr>
        <sz val="11"/>
        <color theme="1"/>
        <rFont val="Arial"/>
        <family val="2"/>
      </rPr>
      <t>‌</t>
    </r>
  </si>
  <si>
    <t>2580025723</t>
  </si>
  <si>
    <t>09118251091</t>
  </si>
  <si>
    <t>شهرک شهید بهشتی-جنب گلستان 11 روبه روی گلستان 16-خیابان فرهنگ توحیدی-زیر ساختمان موسیقی-طبقه همکف</t>
  </si>
  <si>
    <t>315-سیده فرشته محبتی صف سری</t>
  </si>
  <si>
    <t>فاطمه اصغری گلوندانی</t>
  </si>
  <si>
    <t>سالندار</t>
  </si>
  <si>
    <t>1402/01/22</t>
  </si>
  <si>
    <t>فریبا صحراپیما کفترودی</t>
  </si>
  <si>
    <t>09112329066</t>
  </si>
  <si>
    <t>قلیپور-کوی حسینی-کوچه18-پلاک12</t>
  </si>
  <si>
    <t>2581813717</t>
  </si>
  <si>
    <t>1402/02/10</t>
  </si>
  <si>
    <t>سودابه نویدی حاجی ابراهیم دهی</t>
  </si>
  <si>
    <t>24592</t>
  </si>
  <si>
    <t>2700081552</t>
  </si>
  <si>
    <t>خدمات خانه داری</t>
  </si>
  <si>
    <t>09376164586</t>
  </si>
  <si>
    <t>حاجی ابراهیم ده ک امام حسین (ع)</t>
  </si>
  <si>
    <t>1402/02/18</t>
  </si>
  <si>
    <t>2592574832</t>
  </si>
  <si>
    <t>09906950422</t>
  </si>
  <si>
    <t>24595</t>
  </si>
  <si>
    <t>جاده لشت نشاء-خدمات محوطه</t>
  </si>
  <si>
    <t>1402/02/08</t>
  </si>
  <si>
    <t>حمیدرضا خدمتی نوخاله</t>
  </si>
  <si>
    <t>2679739329</t>
  </si>
  <si>
    <t>سرآشپز</t>
  </si>
  <si>
    <r>
      <t>محمدعلی</t>
    </r>
    <r>
      <rPr>
        <sz val="11"/>
        <color theme="1"/>
        <rFont val="Arial"/>
        <family val="2"/>
      </rPr>
      <t>‌</t>
    </r>
    <r>
      <rPr>
        <sz val="11"/>
        <color theme="1"/>
        <rFont val="Vazir FD"/>
        <family val="2"/>
        <charset val="178"/>
      </rPr>
      <t>سیفی</t>
    </r>
    <r>
      <rPr>
        <sz val="11"/>
        <color theme="1"/>
        <rFont val="Arial"/>
        <family val="2"/>
      </rPr>
      <t>‌</t>
    </r>
    <r>
      <rPr>
        <sz val="11"/>
        <color theme="1"/>
        <rFont val="Vazir FD"/>
        <family val="2"/>
        <charset val="178"/>
      </rPr>
      <t>نیاجوپشتی</t>
    </r>
  </si>
  <si>
    <t>فلافل شیرازی دوستان</t>
  </si>
  <si>
    <t>2592464263</t>
  </si>
  <si>
    <t>چمران-کوچه بیگدلی-ساختمان ابراهیم-طبقه همکف</t>
  </si>
  <si>
    <t>سیروس عاشوری پیربستی</t>
  </si>
  <si>
    <t>31601</t>
  </si>
  <si>
    <t>2594705357</t>
  </si>
  <si>
    <t>09119346627</t>
  </si>
  <si>
    <t>ماهان کشاورز ملائی</t>
  </si>
  <si>
    <t>31602</t>
  </si>
  <si>
    <t>0312880235</t>
  </si>
  <si>
    <t>09337134055</t>
  </si>
  <si>
    <t>1402/03/01</t>
  </si>
  <si>
    <t>آریا غلامی مرزدشتی</t>
  </si>
  <si>
    <t>31604</t>
  </si>
  <si>
    <t>5180236241</t>
  </si>
  <si>
    <t>شاهرخ</t>
  </si>
  <si>
    <t>09115024155</t>
  </si>
  <si>
    <t xml:space="preserve"> 316-فلافل شیرازی دوستان</t>
  </si>
  <si>
    <t>نجمه سیاسی کرمانی</t>
  </si>
  <si>
    <t>1270348401</t>
  </si>
  <si>
    <t>09135917180</t>
  </si>
  <si>
    <t>روستای ندامان-بعد از بازارچه -انتهای کوچه شکوفه</t>
  </si>
  <si>
    <t>محمد نصر اصفهانی</t>
  </si>
  <si>
    <t>2174024005</t>
  </si>
  <si>
    <t>09140306481</t>
  </si>
  <si>
    <t>2535</t>
  </si>
  <si>
    <t>1402/02/20</t>
  </si>
  <si>
    <t>140204</t>
  </si>
  <si>
    <t>313-کانون فرهنگی قرآنی.سکینه عینی</t>
  </si>
  <si>
    <t>سکینه عینی</t>
  </si>
  <si>
    <t>2669517048</t>
  </si>
  <si>
    <t>09113873150</t>
  </si>
  <si>
    <t>21193000</t>
  </si>
  <si>
    <t>علی اکبر کریمی نژاد بارکوسرایی</t>
  </si>
  <si>
    <t>2722272113</t>
  </si>
  <si>
    <t>بازنشسته</t>
  </si>
  <si>
    <t>09118346149</t>
  </si>
  <si>
    <t>جاده چمخاله 12م جوادالائمه</t>
  </si>
  <si>
    <t>امید پاک نعمت</t>
  </si>
  <si>
    <t>245100</t>
  </si>
  <si>
    <t>2738721508</t>
  </si>
  <si>
    <t>امیردهنده</t>
  </si>
  <si>
    <t>مسعود مدرس</t>
  </si>
  <si>
    <t>245101</t>
  </si>
  <si>
    <t>2721470345</t>
  </si>
  <si>
    <t>گلستان 61</t>
  </si>
  <si>
    <t>هلال‌احمر</t>
  </si>
  <si>
    <r>
      <t>مطب‌دکترمحمدعلی</t>
    </r>
    <r>
      <rPr>
        <sz val="11"/>
        <color theme="1"/>
        <rFont val="Arial"/>
        <family val="2"/>
      </rPr>
      <t>‌</t>
    </r>
    <r>
      <rPr>
        <sz val="11"/>
        <color theme="1"/>
        <rFont val="Vazir FD"/>
        <family val="2"/>
        <charset val="178"/>
      </rPr>
      <t>امین-رشت</t>
    </r>
  </si>
  <si>
    <r>
      <t>مطب‌دکترمحمدعلی</t>
    </r>
    <r>
      <rPr>
        <sz val="11"/>
        <color theme="1"/>
        <rFont val="Arial"/>
        <family val="2"/>
      </rPr>
      <t>‌</t>
    </r>
    <r>
      <rPr>
        <sz val="11"/>
        <color theme="1"/>
        <rFont val="Vazir FD"/>
        <family val="2"/>
        <charset val="178"/>
      </rPr>
      <t>امین-خمام</t>
    </r>
  </si>
  <si>
    <t>مطب‌دکترمحمدعلی‌امین</t>
  </si>
  <si>
    <t>مطب‌دکترمحمدعلی‌امین..</t>
  </si>
  <si>
    <t>دکتر محمد علی امین</t>
  </si>
  <si>
    <t>09113310840</t>
  </si>
  <si>
    <t>خیابان امام جنب پاساژ فروزان درمانگاه دکتر امین</t>
  </si>
  <si>
    <t>گلباغ نماز-بعد از مجتمع پزشکی صابرین-ساختمان آتیه- طبقه 11</t>
  </si>
  <si>
    <t>2593237961</t>
  </si>
  <si>
    <t>زهرا عباس زاده شالدهی</t>
  </si>
  <si>
    <t>30303</t>
  </si>
  <si>
    <t>5690077860</t>
  </si>
  <si>
    <t>09116971618</t>
  </si>
  <si>
    <t>شالده-خیابان امام رضا-منزل آقای عباس زاده</t>
  </si>
  <si>
    <t>312-مطب پزشکی دکتر زهرا اخوان زنجانی</t>
  </si>
  <si>
    <r>
      <t>دکترزهرااخوان</t>
    </r>
    <r>
      <rPr>
        <sz val="11"/>
        <color theme="1"/>
        <rFont val="Arial"/>
        <family val="2"/>
      </rPr>
      <t>‌</t>
    </r>
    <r>
      <rPr>
        <sz val="11"/>
        <color theme="1"/>
        <rFont val="Vazir FD"/>
        <family val="2"/>
        <charset val="178"/>
      </rPr>
      <t>زنجانی</t>
    </r>
  </si>
  <si>
    <t>دکترزهرااخوان‌زنجانی</t>
  </si>
  <si>
    <t xml:space="preserve">۲۵۹۳۳۶۳۶۴۹ </t>
  </si>
  <si>
    <t>09113311648</t>
  </si>
  <si>
    <t>09112356413</t>
  </si>
  <si>
    <t>خیابان نواب ساختمان بنیادی طبقه ۶ واحد ۲۱</t>
  </si>
  <si>
    <t xml:space="preserve">دستیار </t>
  </si>
  <si>
    <t>1402/02/15</t>
  </si>
  <si>
    <t>مطب  دندانپزشکی</t>
  </si>
  <si>
    <t>یخسازی - پارک دانشجو- کوچه بهبودی - ساختمان سینا طبقه دوم</t>
  </si>
  <si>
    <t>09028988017</t>
  </si>
  <si>
    <t>شبکاری دارد؟</t>
  </si>
  <si>
    <t>خیر</t>
  </si>
  <si>
    <t>علی اصغر سلطانی شیجانی</t>
  </si>
  <si>
    <t>31801</t>
  </si>
  <si>
    <t>5188986574</t>
  </si>
  <si>
    <t>09112306485</t>
  </si>
  <si>
    <t>خیابان امام- خیابان فرهنگ-ساختمان برهمن-طبقه سوم</t>
  </si>
  <si>
    <t>صغرا غلامی جکتاجی</t>
  </si>
  <si>
    <t>31802</t>
  </si>
  <si>
    <t>5188807629</t>
  </si>
  <si>
    <t>09012571947</t>
  </si>
  <si>
    <t>خیابان امام-پشت بانک سپه-کوچه شهید نظری-پلاک41</t>
  </si>
  <si>
    <t>هدیه پدیدار رهبری</t>
  </si>
  <si>
    <t>31803</t>
  </si>
  <si>
    <t>5189578208</t>
  </si>
  <si>
    <t>1390/09/01</t>
  </si>
  <si>
    <t>31804</t>
  </si>
  <si>
    <t>2594528188</t>
  </si>
  <si>
    <t>091383032420</t>
  </si>
  <si>
    <t>ساغریسازان-کوچه شهید قناد-کوچه فلک-بن بست نیلوفر-پلاک51</t>
  </si>
  <si>
    <t>رقیه شکیبا فر</t>
  </si>
  <si>
    <t>31805</t>
  </si>
  <si>
    <t>5189246809</t>
  </si>
  <si>
    <t>09112480971</t>
  </si>
  <si>
    <t>خواچگین-خیابان شهدا-بن بست بنفشه-منزل شخصی-پلاک 148</t>
  </si>
  <si>
    <t>زهرا حاجی پور ویشکائی</t>
  </si>
  <si>
    <t>31806</t>
  </si>
  <si>
    <t>5180192706</t>
  </si>
  <si>
    <t>09302620378</t>
  </si>
  <si>
    <t>مرزدشت-روستای تیسیه-سه راه سعیدی-کوچه شهید پورعاشوری-پلاک 82</t>
  </si>
  <si>
    <t>متین نجفیان</t>
  </si>
  <si>
    <t>31807</t>
  </si>
  <si>
    <t>2580586751</t>
  </si>
  <si>
    <t>09050673927</t>
  </si>
  <si>
    <t>گلباغ نماز-خیابان ارشاد+کوچه شفاعت طلب- پلاک 47</t>
  </si>
  <si>
    <t>مجید فتاحی شیجانی</t>
  </si>
  <si>
    <t>31810</t>
  </si>
  <si>
    <t>5188828839</t>
  </si>
  <si>
    <t>زینب جمشیدی</t>
  </si>
  <si>
    <t>31812</t>
  </si>
  <si>
    <t>5180155101</t>
  </si>
  <si>
    <t>09116527472</t>
  </si>
  <si>
    <t>میدان ولیعصر روستای ..................- چنب مسجد جامع</t>
  </si>
  <si>
    <t>محمد تقسیمی برمچه</t>
  </si>
  <si>
    <t>31813</t>
  </si>
  <si>
    <t>5189655342</t>
  </si>
  <si>
    <t>09113363050</t>
  </si>
  <si>
    <t>کوچه شهید کنعانی ساختمان شایان طبقه سوم</t>
  </si>
  <si>
    <t>احمد یزدان بخش</t>
  </si>
  <si>
    <t>31814</t>
  </si>
  <si>
    <t>5188881470</t>
  </si>
  <si>
    <t>09192451056</t>
  </si>
  <si>
    <t>1389/10/01</t>
  </si>
  <si>
    <t>سمیرا رضائی پاسکیابی</t>
  </si>
  <si>
    <t>31701</t>
  </si>
  <si>
    <t>2580100342</t>
  </si>
  <si>
    <t>تختی-کوچه کمال خسراقی-کوچه سید علی کیا-ساختمان راد-طبقه دوم</t>
  </si>
  <si>
    <t>مطب‌دکترمحمدعلی‌امین-رشت</t>
  </si>
  <si>
    <t>مطب‌دکترمحمدعلی‌امین-خمام</t>
  </si>
  <si>
    <t>فاطمه امین دافچاهی</t>
  </si>
  <si>
    <t>1380/07/01</t>
  </si>
  <si>
    <t>1402/02/24</t>
  </si>
  <si>
    <t>1402/02/16</t>
  </si>
  <si>
    <t>1402/02/30</t>
  </si>
  <si>
    <t>زهرا حیدری</t>
  </si>
  <si>
    <t>حاجی آباد -خ امام روبروی بانک سپه-پلاک 297-ط هم کف</t>
  </si>
  <si>
    <t>09111349366</t>
  </si>
  <si>
    <t>2595299808</t>
  </si>
  <si>
    <t>قهوه فروشی فرندز</t>
  </si>
  <si>
    <r>
      <t>قهوه</t>
    </r>
    <r>
      <rPr>
        <sz val="11"/>
        <color theme="1"/>
        <rFont val="Arial"/>
        <family val="2"/>
      </rPr>
      <t>‌</t>
    </r>
    <r>
      <rPr>
        <sz val="11"/>
        <color theme="1"/>
        <rFont val="Vazir FD"/>
        <family val="2"/>
        <charset val="178"/>
      </rPr>
      <t>فروشی</t>
    </r>
    <r>
      <rPr>
        <sz val="11"/>
        <color theme="1"/>
        <rFont val="Arial"/>
        <family val="2"/>
      </rPr>
      <t>‌</t>
    </r>
    <r>
      <rPr>
        <sz val="11"/>
        <color theme="1"/>
        <rFont val="Vazir FD"/>
        <family val="2"/>
        <charset val="178"/>
      </rPr>
      <t>فرندز.زهراحیدری</t>
    </r>
  </si>
  <si>
    <r>
      <t>319-قهوه</t>
    </r>
    <r>
      <rPr>
        <sz val="11"/>
        <color theme="1"/>
        <rFont val="Arial"/>
        <family val="2"/>
      </rPr>
      <t>‌</t>
    </r>
    <r>
      <rPr>
        <sz val="11"/>
        <color theme="1"/>
        <rFont val="Vazir FD"/>
        <family val="2"/>
        <charset val="178"/>
      </rPr>
      <t>فروشی</t>
    </r>
    <r>
      <rPr>
        <sz val="11"/>
        <color theme="1"/>
        <rFont val="Arial"/>
        <family val="2"/>
      </rPr>
      <t>‌</t>
    </r>
    <r>
      <rPr>
        <sz val="11"/>
        <color theme="1"/>
        <rFont val="Vazir FD"/>
        <family val="2"/>
        <charset val="178"/>
      </rPr>
      <t>فرندز.زهراحیدری</t>
    </r>
  </si>
  <si>
    <t>پریسا پور ایمانی</t>
  </si>
  <si>
    <t>2650207124</t>
  </si>
  <si>
    <t>بلوار آیت اله رودباری-شهرک مصطفی خمینی بن بست گلستان1-ساختمان استایل واحد4</t>
  </si>
  <si>
    <t>09211751617</t>
  </si>
  <si>
    <t>1384/09/01</t>
  </si>
  <si>
    <t>1379/07/01</t>
  </si>
  <si>
    <t>319-قهوه‌فروشی‌فرندز.زهراحیدری</t>
  </si>
  <si>
    <t>خوابگاه نرگس</t>
  </si>
  <si>
    <t>1402/03/13</t>
  </si>
  <si>
    <t>سهم حق بیمه کارگر چند روزه تعلق بگیرد؟</t>
  </si>
  <si>
    <t>میدان امام حسین-شهرک آزدگان-کوچه کلانتری 15-فرعی اول- سمت راست- ساختمان ارشیا- واحد 3</t>
  </si>
  <si>
    <t>093326108602</t>
  </si>
  <si>
    <t>متین رضائی پوردوگوری</t>
  </si>
  <si>
    <t>29909</t>
  </si>
  <si>
    <t>2660141630</t>
  </si>
  <si>
    <t>09055511897</t>
  </si>
  <si>
    <t>حمیدیان خیابان بابایی روبه روی گلایل هفت پلاک ۶۶۳</t>
  </si>
  <si>
    <t>محمدبدرکوهی</t>
  </si>
  <si>
    <t>2595121995</t>
  </si>
  <si>
    <t>09111391899</t>
  </si>
  <si>
    <t>گلسار-بلوار دیلمان-خیابان میر ابولقاسمی-جنب کلینیک لاوین-انتهای بوستان 20 غربی-ساختمان کهربا</t>
  </si>
  <si>
    <t>26627000</t>
  </si>
  <si>
    <t>زهرا اسدی بازارده</t>
  </si>
  <si>
    <t>0020295278</t>
  </si>
  <si>
    <t>09116176852</t>
  </si>
  <si>
    <t>گلباغ نماز- استاد معین-کوچه آرزو-ساختمان سرو واحد6</t>
  </si>
  <si>
    <t>1402/06/31</t>
  </si>
  <si>
    <t>1402/03/19</t>
  </si>
  <si>
    <t>245105</t>
  </si>
  <si>
    <t>گلستان 7 کوچه 11</t>
  </si>
  <si>
    <t>1402/03/16</t>
  </si>
  <si>
    <t>مهیار عاشورصفت</t>
  </si>
  <si>
    <t>2580637575</t>
  </si>
  <si>
    <t>1402/03/09</t>
  </si>
  <si>
    <t>مدد کار اجتماعی</t>
  </si>
  <si>
    <t>314-سید محسن مومن زاده</t>
  </si>
  <si>
    <r>
      <t>سیدمحسن</t>
    </r>
    <r>
      <rPr>
        <sz val="11"/>
        <color theme="1"/>
        <rFont val="Arial"/>
        <family val="2"/>
      </rPr>
      <t>‌</t>
    </r>
    <r>
      <rPr>
        <sz val="11"/>
        <color theme="1"/>
        <rFont val="Vazir FD"/>
        <family val="2"/>
        <charset val="178"/>
      </rPr>
      <t>مومن</t>
    </r>
    <r>
      <rPr>
        <sz val="11"/>
        <color theme="1"/>
        <rFont val="Arial"/>
        <family val="2"/>
      </rPr>
      <t>‌</t>
    </r>
    <r>
      <rPr>
        <sz val="11"/>
        <color theme="1"/>
        <rFont val="Vazir FD"/>
        <family val="2"/>
        <charset val="178"/>
      </rPr>
      <t>زاده</t>
    </r>
  </si>
  <si>
    <t>نرگس دانایی فر</t>
  </si>
  <si>
    <t>پیربازار-کفترود-جنب مسجد جامع امام سجاد</t>
  </si>
  <si>
    <t>1402/03/14</t>
  </si>
  <si>
    <t>ترک کار 1402/02/31</t>
  </si>
  <si>
    <t>آذر عدلی</t>
  </si>
  <si>
    <t>نواب رو به روی داروخانه کنالی ساختمان پاسارگاد واحد ۵</t>
  </si>
  <si>
    <t>۲۵۹۶۰۸۵۶۳۱</t>
  </si>
  <si>
    <t>۰۹۱۱۷۶۴۵۳۶۹</t>
  </si>
  <si>
    <t>معصومه نجاتی دافچاهی</t>
  </si>
  <si>
    <t>کوچه فاطمیه، ساختمان محمد۶، واحد ۴، طبقه دوم</t>
  </si>
  <si>
    <t>1402/04/01</t>
  </si>
  <si>
    <t>زهرا رهبری بیجی</t>
  </si>
  <si>
    <t>کیلومتر ۲ جاده رشت به انزلی پشت فرودگاه روبروی پست صفتی کوچه رهبر</t>
  </si>
  <si>
    <t>1402/03/21</t>
  </si>
  <si>
    <t xml:space="preserve">322-شرکت نیک فرد خزر </t>
  </si>
  <si>
    <t xml:space="preserve"> محمد فردمشراقی </t>
  </si>
  <si>
    <t xml:space="preserve">شرکت نیک فرد خزر </t>
  </si>
  <si>
    <t>1395/06/01</t>
  </si>
  <si>
    <t>1402/03/15</t>
  </si>
  <si>
    <t>1402/03/27</t>
  </si>
  <si>
    <t xml:space="preserve">سیروس </t>
  </si>
  <si>
    <t>1402/03/10</t>
  </si>
  <si>
    <t xml:space="preserve">رضا </t>
  </si>
  <si>
    <t>1402/03/22</t>
  </si>
  <si>
    <r>
      <t>شرکت</t>
    </r>
    <r>
      <rPr>
        <sz val="11"/>
        <color theme="1"/>
        <rFont val="Arial"/>
        <family val="2"/>
      </rPr>
      <t>‌</t>
    </r>
    <r>
      <rPr>
        <sz val="11"/>
        <color theme="1"/>
        <rFont val="Vazir FD"/>
        <family val="2"/>
        <charset val="178"/>
      </rPr>
      <t>نیک</t>
    </r>
    <r>
      <rPr>
        <sz val="11"/>
        <color theme="1"/>
        <rFont val="Arial"/>
        <family val="2"/>
      </rPr>
      <t>‌</t>
    </r>
    <r>
      <rPr>
        <sz val="11"/>
        <color theme="1"/>
        <rFont val="Vazir FD"/>
        <family val="2"/>
        <charset val="178"/>
      </rPr>
      <t xml:space="preserve">فردخزر.محمدفردمشراقی </t>
    </r>
  </si>
  <si>
    <t>0045835446</t>
  </si>
  <si>
    <t>09113315437</t>
  </si>
  <si>
    <t>زهرا محتشمی معالی</t>
  </si>
  <si>
    <t>2591215820</t>
  </si>
  <si>
    <t xml:space="preserve">آشپزخانه </t>
  </si>
  <si>
    <t>09022216845</t>
  </si>
  <si>
    <t>امین الضرب-کوچه نیکزاد-ساختمان آرسان-طبقه اول</t>
  </si>
  <si>
    <t>1402/02/12</t>
  </si>
  <si>
    <t>الهه فلاح معافی</t>
  </si>
  <si>
    <t>2581563753</t>
  </si>
  <si>
    <t>09222573064</t>
  </si>
  <si>
    <t>بلوار انصاری-خیابان ارشاد-کوچه ششم</t>
  </si>
  <si>
    <t xml:space="preserve">ستاره عاشور محمدی قاضیانی </t>
  </si>
  <si>
    <t>0150279434</t>
  </si>
  <si>
    <t>09214570086</t>
  </si>
  <si>
    <t>حمیدیان -نوراوران-نوراوران13-ساختمان نیما</t>
  </si>
  <si>
    <t>1402/04/07</t>
  </si>
  <si>
    <t>پریسا مرادی</t>
  </si>
  <si>
    <t xml:space="preserve">حمیدیان، خیابان امام رضا، سه راه گلستان، کوچه قامتی </t>
  </si>
  <si>
    <t>شماره سفته:752650 سری/ث</t>
  </si>
  <si>
    <t>1402/04/10</t>
  </si>
  <si>
    <t>323- علی پور مجیب</t>
  </si>
  <si>
    <t>09111365053</t>
  </si>
  <si>
    <t>گلسار -خ 165</t>
  </si>
  <si>
    <t>علی پور مجیب</t>
  </si>
  <si>
    <t>علی‌پورمجیب</t>
  </si>
  <si>
    <t>علی رؤفی للهکاه</t>
  </si>
  <si>
    <t>فلکه گاز، دروازه لاکان، کوچه رهبر، ساختمان امیر، طبقه اول</t>
  </si>
  <si>
    <t>752647 سری/ث</t>
  </si>
  <si>
    <t xml:space="preserve"> مریم قدیمی</t>
  </si>
  <si>
    <t>۳۶۴۰۳۰۷۴۲۹</t>
  </si>
  <si>
    <t>۰۹۱۱۵۵۶۹۹۵۶</t>
  </si>
  <si>
    <t>جانبازان مجتمع ابریشم کوچه اول</t>
  </si>
  <si>
    <t>نمایندگی تیباکس خانم باقری</t>
  </si>
  <si>
    <t>29605</t>
  </si>
  <si>
    <t>29604</t>
  </si>
  <si>
    <t>زهرا طیب نژاد</t>
  </si>
  <si>
    <t>31702</t>
  </si>
  <si>
    <t>کمک تکنسین کاشت مو</t>
  </si>
  <si>
    <t>احمد صداقتی گنجی</t>
  </si>
  <si>
    <t>0452380847</t>
  </si>
  <si>
    <t>09350806477</t>
  </si>
  <si>
    <t>خیابان فلسطین-جنب باشگاه مهرورزان</t>
  </si>
  <si>
    <t>1402/04/12</t>
  </si>
  <si>
    <t>321-سالن زیبایی آوادیس آذر عدلی</t>
  </si>
  <si>
    <t>320-تیباکس-محمدبدرکوهی</t>
  </si>
  <si>
    <t>324-تیباکس-خانم باقری</t>
  </si>
  <si>
    <t>مه کامه خصوصی نیاکی</t>
  </si>
  <si>
    <t>2130007821</t>
  </si>
  <si>
    <t>09123120327</t>
  </si>
  <si>
    <t>شیخانبر-کوچه گلستان54-شیخ زاهد 32-بلوار امام رضا پلاک 444-طبقه همکف</t>
  </si>
  <si>
    <t>رستوران گرانو</t>
  </si>
  <si>
    <t xml:space="preserve"> محدثه  زحمتکش</t>
  </si>
  <si>
    <t>32501</t>
  </si>
  <si>
    <t>2710259788</t>
  </si>
  <si>
    <t>09022697787</t>
  </si>
  <si>
    <t>خ شهدا ک نوربخش بن بست 15 انتهای بن بست درب کرم رنگ زنگ 1</t>
  </si>
  <si>
    <t>1402/02/02</t>
  </si>
  <si>
    <t>کبری حسین پور محسن آبادی</t>
  </si>
  <si>
    <t>32502</t>
  </si>
  <si>
    <t>2710111055</t>
  </si>
  <si>
    <t>0902797616</t>
  </si>
  <si>
    <t>رودبنه کچلام</t>
  </si>
  <si>
    <t>1402/01/25</t>
  </si>
  <si>
    <t>کمک آشپز</t>
  </si>
  <si>
    <t>32506</t>
  </si>
  <si>
    <t>2710451360</t>
  </si>
  <si>
    <t>09116986752</t>
  </si>
  <si>
    <t>سوستان یاس 9</t>
  </si>
  <si>
    <t>1402/01/29</t>
  </si>
  <si>
    <t>مائده زحمتکش کناری سری</t>
  </si>
  <si>
    <t>32507</t>
  </si>
  <si>
    <t>2581148160</t>
  </si>
  <si>
    <t>09337452407</t>
  </si>
  <si>
    <t>آستانه اشرفیه بلوار مطهری مجتمع معلم پ 8030</t>
  </si>
  <si>
    <t>32508</t>
  </si>
  <si>
    <t>09034812950</t>
  </si>
  <si>
    <t>جاده رودبنه پایین محله آمامده خیابان امام رضا پلاک 826</t>
  </si>
  <si>
    <t xml:space="preserve">امیرعلی فتحی </t>
  </si>
  <si>
    <t>32517</t>
  </si>
  <si>
    <t>2581584211</t>
  </si>
  <si>
    <t>09129364778</t>
  </si>
  <si>
    <t xml:space="preserve">بلوار دیلمان کوچه نسیم ساختمان کارن طبقه 5 واحد 5 </t>
  </si>
  <si>
    <t>32518</t>
  </si>
  <si>
    <t>2710317087</t>
  </si>
  <si>
    <t>09036437592</t>
  </si>
  <si>
    <t xml:space="preserve">رسالت 37 جنب نانوایی بربری </t>
  </si>
  <si>
    <t>رضا فلاح  کاظم نژادبیجاربنه</t>
  </si>
  <si>
    <t>32522</t>
  </si>
  <si>
    <t>2710438631</t>
  </si>
  <si>
    <t>09363077660</t>
  </si>
  <si>
    <t xml:space="preserve">میدان دانشگاه انتها 16 متری پارسیان </t>
  </si>
  <si>
    <t xml:space="preserve">الهام نژاد افراسیابی </t>
  </si>
  <si>
    <t>32525</t>
  </si>
  <si>
    <t>2722624818</t>
  </si>
  <si>
    <t>09116031366</t>
  </si>
  <si>
    <t xml:space="preserve">میدان گیلان خیابان رسالت کوچه 45 سمت راست انتها کوچه </t>
  </si>
  <si>
    <t>1402/02/27</t>
  </si>
  <si>
    <t xml:space="preserve">شیما غنی زاده </t>
  </si>
  <si>
    <t>32526</t>
  </si>
  <si>
    <t>4901289608</t>
  </si>
  <si>
    <t>09051608071</t>
  </si>
  <si>
    <t xml:space="preserve">لنگرود </t>
  </si>
  <si>
    <t xml:space="preserve">آنذر محله کوچه نبی زاده بن بست 2 پلاک 34 </t>
  </si>
  <si>
    <t>1402/03/17</t>
  </si>
  <si>
    <t>32529</t>
  </si>
  <si>
    <t>2710178435</t>
  </si>
  <si>
    <t>09112989985</t>
  </si>
  <si>
    <t>بازکیاگوراب خیابان فضیلت بن بست فضیلت اول</t>
  </si>
  <si>
    <t>رقیه علی نیا</t>
  </si>
  <si>
    <t>32533</t>
  </si>
  <si>
    <t>09112484637</t>
  </si>
  <si>
    <t>گلستان 33 کوچه پرویز احدی سمت راست اولین ساختمان طبقه اول</t>
  </si>
  <si>
    <t>راننده</t>
  </si>
  <si>
    <t>جهانگیر</t>
  </si>
  <si>
    <t>ستار</t>
  </si>
  <si>
    <t>عرفان نعمتی</t>
  </si>
  <si>
    <t>32544</t>
  </si>
  <si>
    <t>2282745159</t>
  </si>
  <si>
    <t>09175559389</t>
  </si>
  <si>
    <t>کاشف شرقی 18 سمت چپ سومین درب</t>
  </si>
  <si>
    <t>1402/03/25</t>
  </si>
  <si>
    <t>غفار</t>
  </si>
  <si>
    <t>سارا دلشاد سرچشمه</t>
  </si>
  <si>
    <t>32547</t>
  </si>
  <si>
    <t>2710252996</t>
  </si>
  <si>
    <t>09910515650</t>
  </si>
  <si>
    <t>تربیت 12 کوچه هفت تیر بن بست سوم</t>
  </si>
  <si>
    <t>325-کافه رستوران گرانو</t>
  </si>
  <si>
    <r>
      <t>کافه</t>
    </r>
    <r>
      <rPr>
        <sz val="11"/>
        <color theme="1"/>
        <rFont val="Arial"/>
        <family val="2"/>
      </rPr>
      <t>‌</t>
    </r>
    <r>
      <rPr>
        <sz val="11"/>
        <color theme="1"/>
        <rFont val="Vazir FD"/>
      </rPr>
      <t>رستوران</t>
    </r>
    <r>
      <rPr>
        <sz val="11"/>
        <color theme="1"/>
        <rFont val="Arial"/>
        <family val="2"/>
      </rPr>
      <t>‌</t>
    </r>
    <r>
      <rPr>
        <sz val="11"/>
        <color theme="1"/>
        <rFont val="Vazir FD"/>
      </rPr>
      <t>گرانو.مه</t>
    </r>
    <r>
      <rPr>
        <sz val="11"/>
        <color theme="1"/>
        <rFont val="Arial"/>
        <family val="2"/>
      </rPr>
      <t>‌</t>
    </r>
    <r>
      <rPr>
        <sz val="11"/>
        <color theme="1"/>
        <rFont val="Vazir FD"/>
      </rPr>
      <t>کامه</t>
    </r>
    <r>
      <rPr>
        <sz val="11"/>
        <color theme="1"/>
        <rFont val="Arial"/>
        <family val="2"/>
      </rPr>
      <t>‌</t>
    </r>
    <r>
      <rPr>
        <sz val="11"/>
        <color theme="1"/>
        <rFont val="Vazir FD"/>
      </rPr>
      <t>خصوصی</t>
    </r>
    <r>
      <rPr>
        <sz val="11"/>
        <color theme="1"/>
        <rFont val="Arial"/>
        <family val="2"/>
      </rPr>
      <t>‌</t>
    </r>
    <r>
      <rPr>
        <sz val="11"/>
        <color theme="1"/>
        <rFont val="Vazir FD"/>
      </rPr>
      <t>نیاکی</t>
    </r>
  </si>
  <si>
    <t>زهرا سلمانی پور گابیه</t>
  </si>
  <si>
    <t>آتنا موسی زاده سوستانی</t>
  </si>
  <si>
    <t xml:space="preserve">326-رستوران آرش خصوصی </t>
  </si>
  <si>
    <t>رستوران‌آرش‌خصوصی‌نیاکی</t>
  </si>
  <si>
    <t>2130404553</t>
  </si>
  <si>
    <t>بلوار امام رضا خیابان گلستان قبل از گلستان هفت
جنب بانک پارسیان
خانه کنتاکی</t>
  </si>
  <si>
    <t>پیمان نصرتی ششکلی</t>
  </si>
  <si>
    <t>32601</t>
  </si>
  <si>
    <t>2730053824</t>
  </si>
  <si>
    <t>آباذر</t>
  </si>
  <si>
    <t>سالن زیبایی آوادیس</t>
  </si>
  <si>
    <r>
      <t>سالن</t>
    </r>
    <r>
      <rPr>
        <sz val="11"/>
        <color theme="1"/>
        <rFont val="Arial"/>
        <family val="2"/>
      </rPr>
      <t>‌</t>
    </r>
    <r>
      <rPr>
        <sz val="11"/>
        <color theme="1"/>
        <rFont val="Vazir FD"/>
        <family val="2"/>
        <charset val="178"/>
      </rPr>
      <t>زیبایی</t>
    </r>
    <r>
      <rPr>
        <sz val="11"/>
        <color theme="1"/>
        <rFont val="Arial"/>
        <family val="2"/>
      </rPr>
      <t>‌</t>
    </r>
    <r>
      <rPr>
        <sz val="11"/>
        <color theme="1"/>
        <rFont val="Vazir FD"/>
        <family val="2"/>
        <charset val="178"/>
      </rPr>
      <t>آوادیس</t>
    </r>
    <r>
      <rPr>
        <sz val="11"/>
        <color theme="1"/>
        <rFont val="Arial"/>
        <family val="2"/>
      </rPr>
      <t>‌</t>
    </r>
    <r>
      <rPr>
        <sz val="11"/>
        <color theme="1"/>
        <rFont val="Vazir FD"/>
        <family val="2"/>
        <charset val="178"/>
      </rPr>
      <t>آذرعدلی</t>
    </r>
  </si>
  <si>
    <t>ساناز موسوی آزادکسمائی</t>
  </si>
  <si>
    <t>2580054375</t>
  </si>
  <si>
    <t>صدرالدین</t>
  </si>
  <si>
    <t>09112379086</t>
  </si>
  <si>
    <t>منظریه-کوچه مهین-کوچه چهارم-پلاک 13-طبقه اول</t>
  </si>
  <si>
    <t>1402/05/01</t>
  </si>
  <si>
    <r>
      <t>نمایندگی</t>
    </r>
    <r>
      <rPr>
        <sz val="11"/>
        <color theme="1"/>
        <rFont val="Arial"/>
        <family val="2"/>
      </rPr>
      <t>‌</t>
    </r>
    <r>
      <rPr>
        <sz val="11"/>
        <color theme="1"/>
        <rFont val="Vazir FD"/>
        <family val="2"/>
        <charset val="178"/>
      </rPr>
      <t>تیپاکس.کد1302.محمدبدرکوهی</t>
    </r>
  </si>
  <si>
    <t>سوسن باقری ثابت</t>
  </si>
  <si>
    <r>
      <t>سرویس</t>
    </r>
    <r>
      <rPr>
        <sz val="11"/>
        <color theme="1"/>
        <rFont val="Arial"/>
        <family val="2"/>
      </rPr>
      <t>‌</t>
    </r>
    <r>
      <rPr>
        <sz val="11"/>
        <color theme="1"/>
        <rFont val="Vazir FD"/>
      </rPr>
      <t>پوینت</t>
    </r>
    <r>
      <rPr>
        <sz val="11"/>
        <color theme="1"/>
        <rFont val="Arial"/>
        <family val="2"/>
      </rPr>
      <t>‌</t>
    </r>
    <r>
      <rPr>
        <sz val="11"/>
        <color theme="1"/>
        <rFont val="Vazir FD"/>
      </rPr>
      <t>گلزاران.سوسن</t>
    </r>
    <r>
      <rPr>
        <sz val="11"/>
        <color theme="1"/>
        <rFont val="Arial"/>
        <family val="2"/>
      </rPr>
      <t>‌</t>
    </r>
    <r>
      <rPr>
        <sz val="11"/>
        <color theme="1"/>
        <rFont val="Vazir FD"/>
      </rPr>
      <t>باقری</t>
    </r>
    <r>
      <rPr>
        <sz val="11"/>
        <color theme="1"/>
        <rFont val="Arial"/>
        <family val="2"/>
      </rPr>
      <t>‌</t>
    </r>
    <r>
      <rPr>
        <sz val="11"/>
        <color theme="1"/>
        <rFont val="Vazir FD"/>
      </rPr>
      <t>ثابت</t>
    </r>
  </si>
  <si>
    <t>نمایندگی تیباکس آقای بدر کوهی</t>
  </si>
  <si>
    <t>2594435971</t>
  </si>
  <si>
    <t>9111383219</t>
  </si>
  <si>
    <t>بلوار قلیپور،  بعد از پمپ بنزین صادقی نژاد، خیابان گلزاران، ساختمان نیکو، پلاک 75</t>
  </si>
  <si>
    <t>نقد</t>
  </si>
  <si>
    <t xml:space="preserve">مدارس غیردولتی پسرانه بهارستان دانش گیلان  </t>
  </si>
  <si>
    <t>کوثر خانواده گیگاسری</t>
  </si>
  <si>
    <t>2670380549</t>
  </si>
  <si>
    <t>09362677014</t>
  </si>
  <si>
    <t>کمربندی شهید بهشتی-کوچه 110-ساختمان دلنیا واحد 2</t>
  </si>
  <si>
    <t>سید طاهر</t>
  </si>
  <si>
    <t>معصومه زیرک خشت مسجدی</t>
  </si>
  <si>
    <t>0082322759</t>
  </si>
  <si>
    <t>هادی زارعی</t>
  </si>
  <si>
    <t>2581928018</t>
  </si>
  <si>
    <t>نورالدین</t>
  </si>
  <si>
    <t xml:space="preserve"> بلوار شهید انصاری کوی امام رضا انتهای کوچه ۹ خانه ویلایی</t>
  </si>
  <si>
    <t>09938304876</t>
  </si>
  <si>
    <t>245107</t>
  </si>
  <si>
    <t>245108</t>
  </si>
  <si>
    <t>1402/04/03</t>
  </si>
  <si>
    <t>خ فردوسی</t>
  </si>
  <si>
    <t>خ جمهوری کوچه 7</t>
  </si>
  <si>
    <t>1402/02/23</t>
  </si>
  <si>
    <t>ماسال</t>
  </si>
  <si>
    <t>1402/03/18</t>
  </si>
  <si>
    <t>09373707465</t>
  </si>
  <si>
    <t>جاده پیر بازار-انتهای کوچه جور سرایی بن بست اهورا پ 195</t>
  </si>
  <si>
    <t>آرمان انصاری راد</t>
  </si>
  <si>
    <t>4220529187</t>
  </si>
  <si>
    <t>امیدوار</t>
  </si>
  <si>
    <t>09330465141</t>
  </si>
  <si>
    <t>استقامت</t>
  </si>
  <si>
    <t>1402/03/07</t>
  </si>
  <si>
    <t>فاطمه درویشی بلوچی</t>
  </si>
  <si>
    <t>فاطمه پورصالح مقدم مرخالی</t>
  </si>
  <si>
    <t>رشتیان بلوار ۸دی ساختمان دانش ط ۱ واحد ۱</t>
  </si>
  <si>
    <t>بلوار قلیپور خیابان گلزاران کوچه میخک فرعی اول</t>
  </si>
  <si>
    <t>شهرک حمیدیان خیابان علیزاده کوچه توحید پلاک۲</t>
  </si>
  <si>
    <t>محمدجواد  مصطفوی</t>
  </si>
  <si>
    <t>09111344802</t>
  </si>
  <si>
    <t>140205</t>
  </si>
  <si>
    <t>محمد قویدل  رشت آبادی</t>
  </si>
  <si>
    <r>
      <t>مرکزمعاینه</t>
    </r>
    <r>
      <rPr>
        <sz val="11"/>
        <color theme="1"/>
        <rFont val="Arial"/>
        <family val="2"/>
      </rPr>
      <t>‌</t>
    </r>
    <r>
      <rPr>
        <sz val="11"/>
        <color theme="1"/>
        <rFont val="Vazir FD"/>
        <family val="2"/>
        <charset val="178"/>
      </rPr>
      <t>سنگین</t>
    </r>
    <r>
      <rPr>
        <sz val="11"/>
        <color theme="1"/>
        <rFont val="Arial"/>
        <family val="2"/>
      </rPr>
      <t>‌</t>
    </r>
    <r>
      <rPr>
        <sz val="11"/>
        <color theme="1"/>
        <rFont val="Vazir FD"/>
        <family val="2"/>
        <charset val="178"/>
      </rPr>
      <t>رشت</t>
    </r>
    <r>
      <rPr>
        <sz val="11"/>
        <color theme="1"/>
        <rFont val="Arial"/>
        <family val="2"/>
      </rPr>
      <t>‌</t>
    </r>
    <r>
      <rPr>
        <sz val="11"/>
        <color theme="1"/>
        <rFont val="Vazir FD"/>
        <family val="2"/>
        <charset val="178"/>
      </rPr>
      <t>آباد.بهادراحمدیان</t>
    </r>
    <r>
      <rPr>
        <sz val="11"/>
        <color theme="1"/>
        <rFont val="Arial"/>
        <family val="2"/>
      </rPr>
      <t>‌</t>
    </r>
    <r>
      <rPr>
        <sz val="11"/>
        <color theme="1"/>
        <rFont val="Vazir FD"/>
        <family val="2"/>
        <charset val="178"/>
      </rPr>
      <t>رشت</t>
    </r>
    <r>
      <rPr>
        <sz val="11"/>
        <color theme="1"/>
        <rFont val="Arial"/>
        <family val="2"/>
      </rPr>
      <t>‌</t>
    </r>
    <r>
      <rPr>
        <sz val="11"/>
        <color theme="1"/>
        <rFont val="Vazir FD"/>
        <family val="2"/>
        <charset val="178"/>
      </rPr>
      <t>آبادی</t>
    </r>
  </si>
  <si>
    <t>1402/04/22</t>
  </si>
  <si>
    <t>فرزانه رونما</t>
  </si>
  <si>
    <t>2710336812</t>
  </si>
  <si>
    <t>09115545728</t>
  </si>
  <si>
    <t>حاجی آباد انصاری 15 بن بست 9</t>
  </si>
  <si>
    <t>صابر آپرویز</t>
  </si>
  <si>
    <t>2710284146</t>
  </si>
  <si>
    <t>09303186031</t>
  </si>
  <si>
    <t>میدان گیل خیابان یاسر یاسر 2 کوچه شهید صفاکار</t>
  </si>
  <si>
    <t>حلیمه خانی پور</t>
  </si>
  <si>
    <t>0062810510</t>
  </si>
  <si>
    <t>09116207368</t>
  </si>
  <si>
    <t>میدان گیل لاشیدان حکومتی کوچه واقعه نژاد پشت تالار نارگل</t>
  </si>
  <si>
    <t>فتانه رونما</t>
  </si>
  <si>
    <t>09037226774</t>
  </si>
  <si>
    <t>خیابان گلستان گلستان 23 اندیشه 8</t>
  </si>
  <si>
    <t>متینه صدیقی کچلامی</t>
  </si>
  <si>
    <t>2700265882</t>
  </si>
  <si>
    <t>09371077576</t>
  </si>
  <si>
    <t>جاده چمخاله خیابان شهید تراحی کوچه احمد امیریان</t>
  </si>
  <si>
    <t>ساناز دلیری</t>
  </si>
  <si>
    <t>0453728278</t>
  </si>
  <si>
    <t>09381419725</t>
  </si>
  <si>
    <t>سرشکه</t>
  </si>
  <si>
    <t>بالا محله سرشکه کوچه شهید خلیل زاده پلاک 111</t>
  </si>
  <si>
    <t>32549</t>
  </si>
  <si>
    <t>32551</t>
  </si>
  <si>
    <t>32552</t>
  </si>
  <si>
    <t>32558</t>
  </si>
  <si>
    <t>32566</t>
  </si>
  <si>
    <t>محمد حسن نیا</t>
  </si>
  <si>
    <t>الهام علیزاده</t>
  </si>
  <si>
    <t>1402/04/27</t>
  </si>
  <si>
    <t>نرگس محمد دوست</t>
  </si>
  <si>
    <t>6309851187</t>
  </si>
  <si>
    <t>09018507727</t>
  </si>
  <si>
    <t>تولم شهر-خیابان شالیزار-کوچه پرواز-منزل اسماعیل صفری</t>
  </si>
  <si>
    <t xml:space="preserve">خدمات </t>
  </si>
  <si>
    <t>سید تقی</t>
  </si>
  <si>
    <t>بهیار</t>
  </si>
  <si>
    <t>بهروز صدیق</t>
  </si>
  <si>
    <t>5189495371</t>
  </si>
  <si>
    <t>09124449714</t>
  </si>
  <si>
    <t>خیابان پشت اتش نشانی جنب کلانتری 15 ساختمان شهباز</t>
  </si>
  <si>
    <t>حمید غلامی شکارسرائی</t>
  </si>
  <si>
    <t>0066843677</t>
  </si>
  <si>
    <t>09119362966</t>
  </si>
  <si>
    <t>بلوارگیلان-خ 179-کوچه16-کوچه نهم-ساختمان پویان</t>
  </si>
  <si>
    <t>مهدی مبارکی سدهی</t>
  </si>
  <si>
    <t>2580941282</t>
  </si>
  <si>
    <t>09016726019</t>
  </si>
  <si>
    <t>مسکن مهر-مهر50-داخل کوچه-ساختمان چهار</t>
  </si>
  <si>
    <t>محدثه کوه نورد لپوندانی</t>
  </si>
  <si>
    <t>5690092789</t>
  </si>
  <si>
    <t>09022712192</t>
  </si>
  <si>
    <t>بیستون-خیابان عابدی-کوچه امام-بن بست دوم-ساختمان نگین</t>
  </si>
  <si>
    <t>امیر رحمانی کتیگری</t>
  </si>
  <si>
    <t>09364905988</t>
  </si>
  <si>
    <t>میدان انتظام-جاده جیرده-خیابان شهید سلیمانی-پلاک666</t>
  </si>
  <si>
    <t>مهسا بدرخواهان</t>
  </si>
  <si>
    <t>00644137560</t>
  </si>
  <si>
    <t>09122547550</t>
  </si>
  <si>
    <t>بندر انزلی -دروازه ماهی  خیابان کاج بندر-کاج سوم پلاک12</t>
  </si>
  <si>
    <t>سرور معلمی</t>
  </si>
  <si>
    <t>2210074592</t>
  </si>
  <si>
    <t>09111966832</t>
  </si>
  <si>
    <t>خیابان مطهری-کوچه ساسان حجتی</t>
  </si>
  <si>
    <t>زهرا زینی</t>
  </si>
  <si>
    <t>2650246030</t>
  </si>
  <si>
    <t>09118316818</t>
  </si>
  <si>
    <t>اب و برق-کوچه شریعت-کوچه  ابان ساختمان طاها</t>
  </si>
  <si>
    <t>هاجر جلالی</t>
  </si>
  <si>
    <t>09112311223</t>
  </si>
  <si>
    <t>گلزاران- کوچه گلسرخ-رو به روی ساختمان هلیا و هلما</t>
  </si>
  <si>
    <t>ساحل احسانی فر</t>
  </si>
  <si>
    <t>2660270211</t>
  </si>
  <si>
    <t>09114288970</t>
  </si>
  <si>
    <t>خیابان شهدا کوچه مهاجر-بن بست شقایق 2</t>
  </si>
  <si>
    <t>نسرین قوشوم</t>
  </si>
  <si>
    <t>2580932666</t>
  </si>
  <si>
    <t>اصلان</t>
  </si>
  <si>
    <t>09055207633</t>
  </si>
  <si>
    <t>کمربندی شهید بهشتی انتهای خیابان فکور نبش بن بست 7</t>
  </si>
  <si>
    <t>سعیده پورجعفری پوشتری</t>
  </si>
  <si>
    <t>2722577429</t>
  </si>
  <si>
    <t>09115439660</t>
  </si>
  <si>
    <t>خیابان مطهری خیابان عالمی کوچه خازن</t>
  </si>
  <si>
    <t>1392/07/15</t>
  </si>
  <si>
    <t>فاطمه فلاح معافی</t>
  </si>
  <si>
    <t>2581388323</t>
  </si>
  <si>
    <t>09384163641</t>
  </si>
  <si>
    <t>بلوار انصاری-انتهای خیابان ارشاد-کوچه ششم-پلاک179</t>
  </si>
  <si>
    <t>1402/04/25</t>
  </si>
  <si>
    <t>مریم مولودی تیل</t>
  </si>
  <si>
    <t>1630366031</t>
  </si>
  <si>
    <t>بابک</t>
  </si>
  <si>
    <t>09028834180</t>
  </si>
  <si>
    <t>جاده فومن-خیابان رجایی-خیابان اسدآبادی- کوچه بهار28-فرعی3</t>
  </si>
  <si>
    <t>1402/04/21</t>
  </si>
  <si>
    <t>واریز بحساب</t>
  </si>
  <si>
    <t>327-درمانگاه سلامت فرامرز رمضانی</t>
  </si>
  <si>
    <t>درمانگاه سلامت</t>
  </si>
  <si>
    <t>5709440841</t>
  </si>
  <si>
    <t>09112303764</t>
  </si>
  <si>
    <t xml:space="preserve">چهارراه میکائیل-ابتدای خیابان حافظ </t>
  </si>
  <si>
    <r>
      <t>درمانگاه‌سلامت.فرامرزرمضانی</t>
    </r>
    <r>
      <rPr>
        <sz val="11"/>
        <color theme="1"/>
        <rFont val="Arial"/>
        <family val="2"/>
      </rPr>
      <t>‌</t>
    </r>
    <r>
      <rPr>
        <sz val="11"/>
        <color theme="1"/>
        <rFont val="Vazir FD"/>
      </rPr>
      <t>دلشاد</t>
    </r>
  </si>
  <si>
    <t>فرامرز رمضانی دلشاد</t>
  </si>
  <si>
    <t>1392/09/01</t>
  </si>
  <si>
    <t>فتانه خالقانی ماکلوانی</t>
  </si>
  <si>
    <t>2660250014</t>
  </si>
  <si>
    <t>09918703834</t>
  </si>
  <si>
    <t>خ سام - خ شعاعی-س ستاره- واحد 3</t>
  </si>
  <si>
    <t>غزال نجف زاده</t>
  </si>
  <si>
    <t>2730211551</t>
  </si>
  <si>
    <t>09115541399</t>
  </si>
  <si>
    <t>خ رودباری-بلوار جواد زاده-نبش ک اصغرتاش -س مهرآسا</t>
  </si>
  <si>
    <t>زهره جلالی گوشلوندانی</t>
  </si>
  <si>
    <t>2669249973</t>
  </si>
  <si>
    <t>09112377610</t>
  </si>
  <si>
    <t>رشتیان-ک 18-بن بست طالقانی 2-پ 56</t>
  </si>
  <si>
    <t>1382/03/01</t>
  </si>
  <si>
    <t>زهرا محمودی گشتی</t>
  </si>
  <si>
    <t>2669307620</t>
  </si>
  <si>
    <t>09380209850</t>
  </si>
  <si>
    <t>روبه روی راهنمایی رانندگی-خ پارس 1- ک حسینی -س شعاعی -ط اول</t>
  </si>
  <si>
    <t>1401/04/02</t>
  </si>
  <si>
    <t>مهدی رحمتی رشته رودی</t>
  </si>
  <si>
    <t>09013193341</t>
  </si>
  <si>
    <t xml:space="preserve">رستم آباد-رستم آباد شمالی -اسکلک- ک 206 </t>
  </si>
  <si>
    <t>سیده مریم واعظ زاده گور جی</t>
  </si>
  <si>
    <t>2700153677</t>
  </si>
  <si>
    <t>09217569400</t>
  </si>
  <si>
    <t>کومله-خ شهید عبدالکریمی- ک شهید علی قرباندوست پ 35</t>
  </si>
  <si>
    <t>بیمه  15 روزه</t>
  </si>
  <si>
    <t>سارا هادیان خسمخی</t>
  </si>
  <si>
    <t>2581150254</t>
  </si>
  <si>
    <t>09055074774</t>
  </si>
  <si>
    <t>فرانه فرهادی حسن کیاده</t>
  </si>
  <si>
    <t>2730248277</t>
  </si>
  <si>
    <t>09228252729</t>
  </si>
  <si>
    <t>میدان نیروی دریایی- ک خبرنگار -خوابگاه بهار نارنج پ 1</t>
  </si>
  <si>
    <t>معصومه مصطفایی</t>
  </si>
  <si>
    <t>2620147824</t>
  </si>
  <si>
    <t>کتاب اله</t>
  </si>
  <si>
    <t>09376319378</t>
  </si>
  <si>
    <t>مصلی-چهارراه حشمت - کوی بیانی -ک 9- ساختمان پارادایس</t>
  </si>
  <si>
    <t>ربابه ساویز چلک</t>
  </si>
  <si>
    <t>2580540032</t>
  </si>
  <si>
    <t>ایاز</t>
  </si>
  <si>
    <t>09114368920</t>
  </si>
  <si>
    <t>توشیبا - چهار راه حشمت- ک بیانی- خ 14- ک وحدت- پ 39</t>
  </si>
  <si>
    <t>مجتبی دولت نیای چماچایی</t>
  </si>
  <si>
    <t>2580823077</t>
  </si>
  <si>
    <t>09058919468</t>
  </si>
  <si>
    <t>فلکه گاز-پارک سمیه-شهرک فجر</t>
  </si>
  <si>
    <t>امیر محمد صفری</t>
  </si>
  <si>
    <t>2660275580</t>
  </si>
  <si>
    <t>09026316237</t>
  </si>
  <si>
    <t>رشتیان-ک 23-س دانیال 3</t>
  </si>
  <si>
    <t>1399/12/24</t>
  </si>
  <si>
    <t>سیده زینب اسلامی بجاربنه</t>
  </si>
  <si>
    <t>2581381078</t>
  </si>
  <si>
    <t>سید  شمس</t>
  </si>
  <si>
    <t>09372026073</t>
  </si>
  <si>
    <t>ب شهید بهشتی- جماران - ک 28-نبش ندایی 3</t>
  </si>
  <si>
    <t>کمک پرستار</t>
  </si>
  <si>
    <t xml:space="preserve">                                                                                                                                                          </t>
  </si>
  <si>
    <t>140206</t>
  </si>
  <si>
    <t>محمد نقی</t>
  </si>
  <si>
    <t>فرزاد</t>
  </si>
  <si>
    <t>ماساژ</t>
  </si>
  <si>
    <t>1402/05/02</t>
  </si>
  <si>
    <t>رقیه طاهری هزاررود</t>
  </si>
  <si>
    <t>صاحبعلی</t>
  </si>
  <si>
    <t xml:space="preserve"> فلکه رازی آسایش هفت بن بست شهدای بیست و دو</t>
  </si>
  <si>
    <t>328-باشگاه ورزشی نوای مهر.فریده کفیلی کسمائی</t>
  </si>
  <si>
    <t>باشگاه ورزشی نوای مهر.فریده کفیلی کسمائی</t>
  </si>
  <si>
    <t>باشگاه ورزشی نوای مهر</t>
  </si>
  <si>
    <t>فریده کفیلی کسمائی</t>
  </si>
  <si>
    <t>1402/05/09</t>
  </si>
  <si>
    <t>1402/05/10</t>
  </si>
  <si>
    <t>1402/05/07</t>
  </si>
  <si>
    <t>1402/05/18</t>
  </si>
  <si>
    <t>فاطمه یوسف پورلسکوکلایه</t>
  </si>
  <si>
    <t>نیروی دریایی-خیابان عابدین کاشفی-کلانتری15-خیابان جمشید عبادتی-گلستان5</t>
  </si>
  <si>
    <t>امیر عاطف مقدم</t>
  </si>
  <si>
    <t>2670108881</t>
  </si>
  <si>
    <t>09118823055</t>
  </si>
  <si>
    <t>صفاری-بیبی رقیه-کوچه اکبری-رو به روی مدرسه سرافزار-ساختمان کسری-طبقه 2- واحد 4</t>
  </si>
  <si>
    <t>1402/06/01</t>
  </si>
  <si>
    <t>32602</t>
  </si>
  <si>
    <t>فرشته عاشور محمدی قاضیانی</t>
  </si>
  <si>
    <t>2581638427</t>
  </si>
  <si>
    <t>09037808899</t>
  </si>
  <si>
    <t>حمیدیان-خیابان نواوران 25- بن بست دوم -پلاک93</t>
  </si>
  <si>
    <t>نظر</t>
  </si>
  <si>
    <t>رقیه خداشناس</t>
  </si>
  <si>
    <t>خانعلی</t>
  </si>
  <si>
    <t>دیانتی مدرسه عبدی نژاد بن بست المهدی  پلاک 53</t>
  </si>
  <si>
    <t>ملیح سا صالحی کوچصفهانی</t>
  </si>
  <si>
    <t>2580835865</t>
  </si>
  <si>
    <t>09032013900</t>
  </si>
  <si>
    <t>کمربندی خرمشهر-کوچه 14 متری لاله-بن بست لادن-مجتمع گلها-بلوک 9- واحد3</t>
  </si>
  <si>
    <t>سیده مهتاب ساده سرآمد</t>
  </si>
  <si>
    <t>2581043903</t>
  </si>
  <si>
    <t>سیدغفور</t>
  </si>
  <si>
    <t>09023962655</t>
  </si>
  <si>
    <t>خیابان مدرس-بعد از کلانتری 15-کوچه اول شهید محمد تقی -ساختمان  لاله 2</t>
  </si>
  <si>
    <t>سیدامیرحسین طاهری میرانی</t>
  </si>
  <si>
    <t>245109</t>
  </si>
  <si>
    <t>311964613</t>
  </si>
  <si>
    <t>سیدابراهیم</t>
  </si>
  <si>
    <t>9903575517</t>
  </si>
  <si>
    <t>تازه آباد</t>
  </si>
  <si>
    <t>1402/05/23</t>
  </si>
  <si>
    <t>245110</t>
  </si>
  <si>
    <t>روستای ملاط</t>
  </si>
  <si>
    <t>بهرام غمخوار</t>
  </si>
  <si>
    <t>خیابان طالقانی-رو به روی پاساژ بزرگمهر کوچه ارشادی 6-ساختمان جمهور طبقه 2</t>
  </si>
  <si>
    <t>بهنام قادرپور</t>
  </si>
  <si>
    <t>تخت پل-جاده منگوده</t>
  </si>
  <si>
    <t>1402/05/20</t>
  </si>
  <si>
    <t>محترم محجوب شعار</t>
  </si>
  <si>
    <t>بلوار مدرس بالاتر از کلانتری 15 کوچه سعادت</t>
  </si>
  <si>
    <t xml:space="preserve">329-علیرضا مفتی فوج  </t>
  </si>
  <si>
    <r>
      <t>علیرضا مفتی فوج</t>
    </r>
    <r>
      <rPr>
        <b/>
        <sz val="9"/>
        <color theme="1"/>
        <rFont val="B Titr"/>
        <charset val="178"/>
      </rPr>
      <t xml:space="preserve">  </t>
    </r>
  </si>
  <si>
    <t xml:space="preserve">علیرضا مفتی فوج  </t>
  </si>
  <si>
    <t>بلوار انصاری-خیابان ارشاد-مجتمع پردیسان-بلوک 303-واحد5</t>
  </si>
  <si>
    <t>09301318088</t>
  </si>
  <si>
    <t>گلسار،بلوار استاد معین، بن بست لاله،پلاک ۱۸۹</t>
  </si>
  <si>
    <t>پریسا طالبی</t>
  </si>
  <si>
    <t>پرستو  پورنصیری</t>
  </si>
  <si>
    <t>سوگند عطایی</t>
  </si>
  <si>
    <t>2580207491</t>
  </si>
  <si>
    <t>5690115614</t>
  </si>
  <si>
    <t>09059815212</t>
  </si>
  <si>
    <t>09054702583</t>
  </si>
  <si>
    <t>خیابان دانشجو، خیابان دانشگاه، کوچه دوم</t>
  </si>
  <si>
    <t>بازارچه کهنه گوراب، چهارراه یزدان، خیابان کشاورز</t>
  </si>
  <si>
    <t>1402/05/28</t>
  </si>
  <si>
    <t>1402/05/26</t>
  </si>
  <si>
    <t>دو تا پیمانکاری یکی تا همون تاریخ 1403 و یکی تا 1404</t>
  </si>
  <si>
    <t>ترک کار 21 مرداد 1402</t>
  </si>
  <si>
    <t xml:space="preserve"> شروع به کار اول 01/07/1398</t>
  </si>
  <si>
    <t>1402/05/08</t>
  </si>
  <si>
    <t>حجت</t>
  </si>
  <si>
    <t>مریم قربانپور</t>
  </si>
  <si>
    <t>2730300368</t>
  </si>
  <si>
    <t>09354669439</t>
  </si>
  <si>
    <t>دهکا</t>
  </si>
  <si>
    <t>100 متر جلوتر از نانوایی لواشی</t>
  </si>
  <si>
    <t>1402/04/26</t>
  </si>
  <si>
    <t>مریم فتاحی</t>
  </si>
  <si>
    <t>اسد الله</t>
  </si>
  <si>
    <t>09034499536</t>
  </si>
  <si>
    <t>بغل نان لواشی</t>
  </si>
  <si>
    <t>1402/05/11</t>
  </si>
  <si>
    <t>افسانه قنمادی</t>
  </si>
  <si>
    <t>1272236099</t>
  </si>
  <si>
    <t>09026772473</t>
  </si>
  <si>
    <t>طالقانی 9</t>
  </si>
  <si>
    <t>32568</t>
  </si>
  <si>
    <t>32576</t>
  </si>
  <si>
    <t>200-مهرداد طالبی</t>
  </si>
  <si>
    <t>مهرداد طالبی</t>
  </si>
  <si>
    <t>جناب اقای</t>
  </si>
  <si>
    <t>2593254890</t>
  </si>
  <si>
    <t>09111354509</t>
  </si>
  <si>
    <t xml:space="preserve">سید امیرمحمد میر موسوی خطیبانی  </t>
  </si>
  <si>
    <t>5690145051</t>
  </si>
  <si>
    <t>سید نعمت</t>
  </si>
  <si>
    <t>هانیه شکر گذار</t>
  </si>
  <si>
    <t>30305</t>
  </si>
  <si>
    <t>۵۶۹۰۱۱۵۳۰۴</t>
  </si>
  <si>
    <t>خیابان میرزای شفتی - کوچه کشاورز - ساختمان مادر - واحد ۵</t>
  </si>
  <si>
    <t>۰۹۱۹۹۰۹۵۷۵۹</t>
  </si>
  <si>
    <t>1402/09/30</t>
  </si>
  <si>
    <t>معصومه بادبان تورانسرائی</t>
  </si>
  <si>
    <t>09114560994</t>
  </si>
  <si>
    <t>رشتیان-سیاه اسطلخ-گلستان 21</t>
  </si>
  <si>
    <t>1402/06/27</t>
  </si>
  <si>
    <t>1402/07/01</t>
  </si>
  <si>
    <t>1402/05/12</t>
  </si>
  <si>
    <t>1402/05/03</t>
  </si>
  <si>
    <t>شروع گار اعلامی اول 1399/11/01</t>
  </si>
  <si>
    <t>1402/06/20</t>
  </si>
  <si>
    <t>رضا یحیایی لیفکویی</t>
  </si>
  <si>
    <t>مددکار</t>
  </si>
  <si>
    <t>خ مطهری</t>
  </si>
  <si>
    <t>مهدی جعفرزاده</t>
  </si>
  <si>
    <t>خ سردارجنگل-کوچه مولایی</t>
  </si>
  <si>
    <t>لاکان بعد پاسگاه مرکز تی سی</t>
  </si>
  <si>
    <t>میلاد اصغری لاله دشتی</t>
  </si>
  <si>
    <t>منظریه کوچه گلستانی 1 پلاک 35/1</t>
  </si>
  <si>
    <t>فرزاد آذری</t>
  </si>
  <si>
    <t>0064605329</t>
  </si>
  <si>
    <t>کارشناس ام آر آی - سی تی اسکن</t>
  </si>
  <si>
    <t>09111389923</t>
  </si>
  <si>
    <t>گیلان - رشت</t>
  </si>
  <si>
    <t>زینب آقائی نواسطلی</t>
  </si>
  <si>
    <t>2595718835</t>
  </si>
  <si>
    <t>تایپیست</t>
  </si>
  <si>
    <t>طیبه ابراهیمی شنبه بازاری</t>
  </si>
  <si>
    <t>2679440609</t>
  </si>
  <si>
    <t>گیلان - صومعه سرا</t>
  </si>
  <si>
    <t>آماده ساز</t>
  </si>
  <si>
    <t>نسرین افتخاری میله سرا</t>
  </si>
  <si>
    <t>5160005226</t>
  </si>
  <si>
    <t>09112847998</t>
  </si>
  <si>
    <t>گیلان - ماسال</t>
  </si>
  <si>
    <t>مجید باقرنیا</t>
  </si>
  <si>
    <t>2580318135</t>
  </si>
  <si>
    <t>کمک کارشناس</t>
  </si>
  <si>
    <t>09118397151</t>
  </si>
  <si>
    <t>منا باقری طالقانی اصل</t>
  </si>
  <si>
    <t>2595927191</t>
  </si>
  <si>
    <t>وهاب</t>
  </si>
  <si>
    <t xml:space="preserve">کارشناس رادیولوژی </t>
  </si>
  <si>
    <t>عبدالله بصیری روانبخش</t>
  </si>
  <si>
    <t>2590824696</t>
  </si>
  <si>
    <t>امیرحسین پور احمد کاسانی</t>
  </si>
  <si>
    <t>2580891439</t>
  </si>
  <si>
    <t>مژده پوراسدی اباتری</t>
  </si>
  <si>
    <t>2679856430</t>
  </si>
  <si>
    <t>امید پورروحی</t>
  </si>
  <si>
    <t>2670025560</t>
  </si>
  <si>
    <t>09113326437</t>
  </si>
  <si>
    <t>معصومه تاروردی زاده خوجین</t>
  </si>
  <si>
    <t>2620040299</t>
  </si>
  <si>
    <t>زهرا تجدد فدوی ابراهیم</t>
  </si>
  <si>
    <t>2580575731</t>
  </si>
  <si>
    <t>عبدالله جعفری پرست کدوسرائی</t>
  </si>
  <si>
    <t>2592542442</t>
  </si>
  <si>
    <t>09118096383</t>
  </si>
  <si>
    <t>گیلان - سنگر</t>
  </si>
  <si>
    <t>طیبه جلالیان وشمه سرا</t>
  </si>
  <si>
    <t>5160079548</t>
  </si>
  <si>
    <t>آناهیتا جمالی کلنگستانی</t>
  </si>
  <si>
    <t>2670353886</t>
  </si>
  <si>
    <t>طاهرگوراب</t>
  </si>
  <si>
    <t>گیلان - طاهرگوراب</t>
  </si>
  <si>
    <t>مهدی چام چام</t>
  </si>
  <si>
    <t>2050377096</t>
  </si>
  <si>
    <t>کارشناس رادیولوژی - ام آر آی - سی تی اسکن</t>
  </si>
  <si>
    <t>09365911122</t>
  </si>
  <si>
    <t>2649887516</t>
  </si>
  <si>
    <t>09118062814</t>
  </si>
  <si>
    <t>فائزه حسن نیا گلسفید</t>
  </si>
  <si>
    <t>0492768986</t>
  </si>
  <si>
    <t>کارشناس رادیولوژی</t>
  </si>
  <si>
    <t>مسلم حسین پور</t>
  </si>
  <si>
    <t>2595440594</t>
  </si>
  <si>
    <t>09119374834</t>
  </si>
  <si>
    <t>1392/04/01</t>
  </si>
  <si>
    <t>حمید دادرس</t>
  </si>
  <si>
    <t>2678533522</t>
  </si>
  <si>
    <t>شکوراله</t>
  </si>
  <si>
    <t>09111311610</t>
  </si>
  <si>
    <t>1389/12/29</t>
  </si>
  <si>
    <t>طاهره دادرس کلنگستانی</t>
  </si>
  <si>
    <t>5169932812</t>
  </si>
  <si>
    <t>جمهور</t>
  </si>
  <si>
    <t>غلام داننده</t>
  </si>
  <si>
    <t>فاطمه دل جو پور</t>
  </si>
  <si>
    <t>2580006613</t>
  </si>
  <si>
    <t>فاطمه دیده بان</t>
  </si>
  <si>
    <t>2580675809</t>
  </si>
  <si>
    <t>سیده مریم رشیدی</t>
  </si>
  <si>
    <t>5160014111</t>
  </si>
  <si>
    <t>سید نصرت</t>
  </si>
  <si>
    <t>محمدصادق رمضانی</t>
  </si>
  <si>
    <t>2595704400</t>
  </si>
  <si>
    <t>مریم رمضانی مقدم لاهیجانی</t>
  </si>
  <si>
    <t>2722564807</t>
  </si>
  <si>
    <t>09111458915</t>
  </si>
  <si>
    <t>حجت رودپیش زاده</t>
  </si>
  <si>
    <t>2594317012</t>
  </si>
  <si>
    <t>09111362938</t>
  </si>
  <si>
    <t>آیدا زاهدی کنارسری</t>
  </si>
  <si>
    <t>2580302913</t>
  </si>
  <si>
    <t xml:space="preserve">کارمند بیمه </t>
  </si>
  <si>
    <t>سیده زهرا زهره خاتمی</t>
  </si>
  <si>
    <t>2595939981</t>
  </si>
  <si>
    <t>سید زین العابدین</t>
  </si>
  <si>
    <t>جوابدهی</t>
  </si>
  <si>
    <t>09114360156</t>
  </si>
  <si>
    <t>فاطمه سواررخش</t>
  </si>
  <si>
    <t>2595971999</t>
  </si>
  <si>
    <t>سیده سمانه سید آموزنده</t>
  </si>
  <si>
    <t>0078164621</t>
  </si>
  <si>
    <t>09390744320</t>
  </si>
  <si>
    <t>زینب شاد خاطر</t>
  </si>
  <si>
    <t>5169751222</t>
  </si>
  <si>
    <t>سمیه شعاع رودسری</t>
  </si>
  <si>
    <t>2279829630</t>
  </si>
  <si>
    <t>09116305109</t>
  </si>
  <si>
    <t xml:space="preserve">نجاتعلی شعبانی </t>
  </si>
  <si>
    <t>5169794266</t>
  </si>
  <si>
    <t>سعیده شیرازی خانقاه</t>
  </si>
  <si>
    <t>5160041753</t>
  </si>
  <si>
    <t>زهرا شیرزاده کوزانی</t>
  </si>
  <si>
    <t>5690063487</t>
  </si>
  <si>
    <t>شیدا صفری گیلوان</t>
  </si>
  <si>
    <t>1630114243</t>
  </si>
  <si>
    <t>2580843991</t>
  </si>
  <si>
    <t>مریم طاهری مقدم تخسمی</t>
  </si>
  <si>
    <t>2594472468</t>
  </si>
  <si>
    <t>09113482435</t>
  </si>
  <si>
    <t>موسی ظفری بلسکه</t>
  </si>
  <si>
    <t>2593894989</t>
  </si>
  <si>
    <t>09111349589</t>
  </si>
  <si>
    <t>1398/09/04</t>
  </si>
  <si>
    <t>حسام عصمت خواه</t>
  </si>
  <si>
    <t>2580809996</t>
  </si>
  <si>
    <t>09353308520</t>
  </si>
  <si>
    <t>مقداد قاسمی کلور</t>
  </si>
  <si>
    <t>5169942826</t>
  </si>
  <si>
    <t>09389723484</t>
  </si>
  <si>
    <t>1395/11/01</t>
  </si>
  <si>
    <t>آمنه قلی پور</t>
  </si>
  <si>
    <t>5169736134</t>
  </si>
  <si>
    <t>گلعلی</t>
  </si>
  <si>
    <t>09111378337</t>
  </si>
  <si>
    <t>علی قنبرپور سالک معلمی</t>
  </si>
  <si>
    <t>5699445439</t>
  </si>
  <si>
    <t>نواله</t>
  </si>
  <si>
    <t>09112377049</t>
  </si>
  <si>
    <t>مهیار مودب راسته کناری</t>
  </si>
  <si>
    <t>2580328165</t>
  </si>
  <si>
    <t>09113464093</t>
  </si>
  <si>
    <t>1392/09/30</t>
  </si>
  <si>
    <t>اردلان محمدی للم</t>
  </si>
  <si>
    <t>5179657555</t>
  </si>
  <si>
    <t>انفورماتیک</t>
  </si>
  <si>
    <t>09123509523</t>
  </si>
  <si>
    <t>گیلان - لاهیجان</t>
  </si>
  <si>
    <t>1390/10/11</t>
  </si>
  <si>
    <t>1390/10/01</t>
  </si>
  <si>
    <t>سیدحسن مرتضوی قصاب سرائی</t>
  </si>
  <si>
    <t>2593369760</t>
  </si>
  <si>
    <t>09116686140</t>
  </si>
  <si>
    <t>فاطمه مطیعی مبارک آبادی</t>
  </si>
  <si>
    <t>2580560106</t>
  </si>
  <si>
    <t>غلامرضا معافی ماهی دوست</t>
  </si>
  <si>
    <t>2595297457</t>
  </si>
  <si>
    <t xml:space="preserve">سیده فاطمه مقیمی </t>
  </si>
  <si>
    <t>2594569828</t>
  </si>
  <si>
    <t>09116291227</t>
  </si>
  <si>
    <t>نازنین ملک پور</t>
  </si>
  <si>
    <t>2580446036</t>
  </si>
  <si>
    <t>سیده سعیده موسوی شکاری</t>
  </si>
  <si>
    <t>5169925638</t>
  </si>
  <si>
    <t>سیدرسول</t>
  </si>
  <si>
    <t>نرگس موسی پور</t>
  </si>
  <si>
    <t>2595714767</t>
  </si>
  <si>
    <t>سیده سحر میرراشد</t>
  </si>
  <si>
    <t>2595966065</t>
  </si>
  <si>
    <t>میلاد میرزایی</t>
  </si>
  <si>
    <t>وهاب نعمتی طهارم</t>
  </si>
  <si>
    <t>5160068848</t>
  </si>
  <si>
    <t>09309500439</t>
  </si>
  <si>
    <t>علیرضا نجف زاده</t>
  </si>
  <si>
    <t>صدیقه نیکروان</t>
  </si>
  <si>
    <t>2710082802</t>
  </si>
  <si>
    <t>محمد واحدی</t>
  </si>
  <si>
    <t>2593476850</t>
  </si>
  <si>
    <t>09113351454</t>
  </si>
  <si>
    <t>فرزانه کریمی مازوکله</t>
  </si>
  <si>
    <t>2680007670</t>
  </si>
  <si>
    <t>1393/06/01</t>
  </si>
  <si>
    <t>قلیپور-خ 13 آبان</t>
  </si>
  <si>
    <t>شهدای گمنام-کوچه پوررضا-واحد 6</t>
  </si>
  <si>
    <t>مهرعلی</t>
  </si>
  <si>
    <t>1402/05/14</t>
  </si>
  <si>
    <t>همایون خداقلی زاده</t>
  </si>
  <si>
    <t>4901164351</t>
  </si>
  <si>
    <t>مرشد</t>
  </si>
  <si>
    <t>09016982219</t>
  </si>
  <si>
    <t>فلکه رازی آسایش7-کوچه 2-</t>
  </si>
  <si>
    <t>فرشته رفیعی گله پردسری</t>
  </si>
  <si>
    <t>2593400544</t>
  </si>
  <si>
    <t>09016435956</t>
  </si>
  <si>
    <t>فازدوم معلم-گلریزان 2-کوچه سوم</t>
  </si>
  <si>
    <t>امیرحسین علیزاده سیاه اسطلخی</t>
  </si>
  <si>
    <t>2581806788</t>
  </si>
  <si>
    <t>09113379584</t>
  </si>
  <si>
    <t>جاده انزلی-</t>
  </si>
  <si>
    <t>140207</t>
  </si>
  <si>
    <t>140208</t>
  </si>
  <si>
    <t>1402/05/21</t>
  </si>
  <si>
    <t>1402/06/11</t>
  </si>
  <si>
    <r>
      <t>آیناز ولادی</t>
    </r>
    <r>
      <rPr>
        <b/>
        <sz val="9"/>
        <color theme="1"/>
        <rFont val="B Titr"/>
        <charset val="178"/>
      </rPr>
      <t xml:space="preserve"> </t>
    </r>
    <r>
      <rPr>
        <sz val="10"/>
        <color theme="1"/>
        <rFont val="B Yekan"/>
        <charset val="178"/>
      </rPr>
      <t>طویستان</t>
    </r>
    <r>
      <rPr>
        <b/>
        <sz val="9"/>
        <color theme="1"/>
        <rFont val="B Titr"/>
        <charset val="178"/>
      </rPr>
      <t xml:space="preserve"> </t>
    </r>
  </si>
  <si>
    <t>28120</t>
  </si>
  <si>
    <t xml:space="preserve">فرهاد      </t>
  </si>
  <si>
    <t>مهتاب اسدی</t>
  </si>
  <si>
    <t>20004</t>
  </si>
  <si>
    <t>4900799920</t>
  </si>
  <si>
    <t>09375067598</t>
  </si>
  <si>
    <t>میدان فرزانه-کوچه دوم-پلاک 1/5</t>
  </si>
  <si>
    <t>1402/06/08</t>
  </si>
  <si>
    <t>دکتر نقی رمضانی آهکلانی</t>
  </si>
  <si>
    <t>5169714971</t>
  </si>
  <si>
    <t>9124800417</t>
  </si>
  <si>
    <t xml:space="preserve"> گلسار - فلکه صابرین - بلوار استاد اردشیری </t>
  </si>
  <si>
    <t>41649-13341</t>
  </si>
  <si>
    <t>آشپز</t>
  </si>
  <si>
    <t>332-حسن آبروزن</t>
  </si>
  <si>
    <t>حسن آبروزن</t>
  </si>
  <si>
    <t>0055606946</t>
  </si>
  <si>
    <t>09111369971</t>
  </si>
  <si>
    <t>پل جانبازان-نبش کوچه شهید رجایی-جنب سوپرمارکت عدالت-توپ برگر</t>
  </si>
  <si>
    <t>1402/04/04</t>
  </si>
  <si>
    <t>مهدی جهانی</t>
  </si>
  <si>
    <t>شروع به کار اول  1395/10/20</t>
  </si>
  <si>
    <t>1402/06/18</t>
  </si>
  <si>
    <t>روحنتاج مولودی</t>
  </si>
  <si>
    <t>رستوران خانه کنتاکی-243</t>
  </si>
  <si>
    <t>1639668977</t>
  </si>
  <si>
    <t>محرم</t>
  </si>
  <si>
    <t>09118314013</t>
  </si>
  <si>
    <t>عینک خیابان پورباقر کوی کاشی کوچه 25</t>
  </si>
  <si>
    <t>بنفشه یارمحمد تیل</t>
  </si>
  <si>
    <t>1638777853</t>
  </si>
  <si>
    <t>09117194632</t>
  </si>
  <si>
    <t>جاده فومن- خیابان رجایی-خیابان اسدآبادی-بهار28-فر3</t>
  </si>
  <si>
    <t>1402/06/23</t>
  </si>
  <si>
    <t>معصومه مصری گلباقی</t>
  </si>
  <si>
    <t>0942135172</t>
  </si>
  <si>
    <t>09118171946</t>
  </si>
  <si>
    <t>کو یخ</t>
  </si>
  <si>
    <t>1402/06/29</t>
  </si>
  <si>
    <t>1402/06/25</t>
  </si>
  <si>
    <t>09112410798</t>
  </si>
  <si>
    <t xml:space="preserve">مبارکه رمضان پور </t>
  </si>
  <si>
    <t>سمیه عدل</t>
  </si>
  <si>
    <t>1820225445</t>
  </si>
  <si>
    <t>09055977447</t>
  </si>
  <si>
    <t>رودبارتان-پشت مسجد محمدآباد-ساختمان مادربزرگ</t>
  </si>
  <si>
    <t>مبینا مژدهی</t>
  </si>
  <si>
    <t>09117637305</t>
  </si>
  <si>
    <t>پاییزان-خیابان طالقانی-کوچه شیخ نیا-بن بست اول</t>
  </si>
  <si>
    <t>معصومه مژدهی</t>
  </si>
  <si>
    <t>2581501618</t>
  </si>
  <si>
    <t>09019420246</t>
  </si>
  <si>
    <t>دیانتی-کوچه پاییزان-درب قهوه ای-سمت راست</t>
  </si>
  <si>
    <t>1402/06/30</t>
  </si>
  <si>
    <t>حسن مهدی نژاد</t>
  </si>
  <si>
    <t>میدان گیل-خیابان مطهری2</t>
  </si>
  <si>
    <t>کوشان جعفر پناه چلارسی</t>
  </si>
  <si>
    <t>235-کافه رستوران گرانو</t>
  </si>
  <si>
    <t>2710426110</t>
  </si>
  <si>
    <t>09368120677</t>
  </si>
  <si>
    <t>یوسف آباد-خیابان تربیت12-کوچه شهید حمید غلامی-انتهای کوچه</t>
  </si>
  <si>
    <t>بهروز عباسپور ارباستان</t>
  </si>
  <si>
    <t>روستای ارباستان-کوچه شهید صفر پور</t>
  </si>
  <si>
    <t>معصومه ابراهیمی مهید</t>
  </si>
  <si>
    <t>3992321088</t>
  </si>
  <si>
    <t>سلطان حسین</t>
  </si>
  <si>
    <t>آرزو افرازه رودپشتی</t>
  </si>
  <si>
    <t xml:space="preserve">فاطمه اکبری لاشیدانی </t>
  </si>
  <si>
    <t>2710265273</t>
  </si>
  <si>
    <t>زهرا امیدی کرباسدهی</t>
  </si>
  <si>
    <t xml:space="preserve">رقیه پورمحمد شیرجوپشت </t>
  </si>
  <si>
    <t>2710119943</t>
  </si>
  <si>
    <t>صادق پیردیردافچاهی</t>
  </si>
  <si>
    <t>2710283611</t>
  </si>
  <si>
    <t xml:space="preserve">فاطمه تهماسی تازه آبادی </t>
  </si>
  <si>
    <t>0150237812</t>
  </si>
  <si>
    <t>مریم حاج پور</t>
  </si>
  <si>
    <t>2710266083</t>
  </si>
  <si>
    <t>گیسو حسنی</t>
  </si>
  <si>
    <t>0021400121</t>
  </si>
  <si>
    <t>بیتا دلیلی داخلی</t>
  </si>
  <si>
    <t>2730271651</t>
  </si>
  <si>
    <t>2720456330</t>
  </si>
  <si>
    <t>نرجس سعیدی اسب راهانی</t>
  </si>
  <si>
    <t>دولتعلی</t>
  </si>
  <si>
    <t xml:space="preserve">زهرا سلیمانی قصاب محله </t>
  </si>
  <si>
    <t>2722064847</t>
  </si>
  <si>
    <t>نصیر</t>
  </si>
  <si>
    <t>آریا فضعلی سوستانی</t>
  </si>
  <si>
    <t>2710290359</t>
  </si>
  <si>
    <t>فاطمه کریم پور جوریابی</t>
  </si>
  <si>
    <t>2730297499</t>
  </si>
  <si>
    <t>فاطمه کوچکی کشکش</t>
  </si>
  <si>
    <t>نوید محسن پور</t>
  </si>
  <si>
    <t>2721647067</t>
  </si>
  <si>
    <t>امیرمحمد نوروزی سرشکه</t>
  </si>
  <si>
    <t>2710427702</t>
  </si>
  <si>
    <t>علی نیک خصال بازکیائی</t>
  </si>
  <si>
    <t>32603</t>
  </si>
  <si>
    <t>32604</t>
  </si>
  <si>
    <t>32605</t>
  </si>
  <si>
    <t>32611</t>
  </si>
  <si>
    <t>32612</t>
  </si>
  <si>
    <t>32614</t>
  </si>
  <si>
    <t>32615</t>
  </si>
  <si>
    <t>32618</t>
  </si>
  <si>
    <t>32623</t>
  </si>
  <si>
    <t>32627</t>
  </si>
  <si>
    <t>32631</t>
  </si>
  <si>
    <t>32632</t>
  </si>
  <si>
    <t>32636</t>
  </si>
  <si>
    <t>32640</t>
  </si>
  <si>
    <t>32642</t>
  </si>
  <si>
    <t>32644</t>
  </si>
  <si>
    <t>32646</t>
  </si>
  <si>
    <t>32647</t>
  </si>
  <si>
    <t>دکتر قدیر رجبی ثابت چوبری</t>
  </si>
  <si>
    <t xml:space="preserve"> دکتر قدیر رجبی ثابت چوبری</t>
  </si>
  <si>
    <t>5699137556</t>
  </si>
  <si>
    <t>09127907380</t>
  </si>
  <si>
    <t>خیابان نواب-کوچه آبان-مجتمع میلاد-طبقه اول</t>
  </si>
  <si>
    <t>فاطمه صفرزاده</t>
  </si>
  <si>
    <t>2730320520</t>
  </si>
  <si>
    <t>4446184614</t>
  </si>
  <si>
    <t>دهستان دهشال وستای پیله محله جیر سر</t>
  </si>
  <si>
    <t>میلاد نیک زیردهی</t>
  </si>
  <si>
    <t>2710307553</t>
  </si>
  <si>
    <t>09028705661</t>
  </si>
  <si>
    <t>بیجاربنه پایین خیابان امام رضا کوچه امام رضا 10 پلاک 34</t>
  </si>
  <si>
    <t>سید سبحان فلاح</t>
  </si>
  <si>
    <t>2710444836</t>
  </si>
  <si>
    <t>سید صالح</t>
  </si>
  <si>
    <t>09360322535</t>
  </si>
  <si>
    <t>لیالستان کوچه شهید جعفر دوست</t>
  </si>
  <si>
    <t>محمد علی اصغر خواه</t>
  </si>
  <si>
    <t>فتیده خیابان امام خمینی نرسیده به نانوایی پلاک 45</t>
  </si>
  <si>
    <t xml:space="preserve">امیر مومن پور </t>
  </si>
  <si>
    <t>جاده چمخاله کوچه نجابت</t>
  </si>
  <si>
    <t>333-مطب پزشکی دکتر قدیررجبی ثابت چوبری</t>
  </si>
  <si>
    <t>09121225554</t>
  </si>
  <si>
    <t>جنب پلیس راه رشت قزوین، کوچه رستگار، شرکت صنعت گستر فرزانگان</t>
  </si>
  <si>
    <t>334-شرکت پلی اتلین صنعت گستر فرزانگان</t>
  </si>
  <si>
    <t>شرکت پلی اتلین صنعت گستر فرزانگان</t>
  </si>
  <si>
    <t>1402/07/15</t>
  </si>
  <si>
    <t>فاطمه فرزانه</t>
  </si>
  <si>
    <t>5690119679</t>
  </si>
  <si>
    <t>کاراموز تکنسین داروخانه</t>
  </si>
  <si>
    <t>09116057030</t>
  </si>
  <si>
    <t>خیابان ولیعصر-کوچه شهید ریاضی-بن بست دوم-سمت راست</t>
  </si>
  <si>
    <t>ریحانه فدوی بوستانی</t>
  </si>
  <si>
    <t>2581373245</t>
  </si>
  <si>
    <t>09190989778</t>
  </si>
  <si>
    <t>بلوار مدرس- صدا و سیما</t>
  </si>
  <si>
    <t>1402/08/01</t>
  </si>
  <si>
    <t>1393/03/31</t>
  </si>
  <si>
    <t>علی محمدی</t>
  </si>
  <si>
    <t>خیابان سعدی- کوچه فلاحتی-کوچه هجدهم - ساختمان مهر محمد-واحد 6</t>
  </si>
  <si>
    <t>محمد جواد صادقی</t>
  </si>
  <si>
    <t>نعمت الله</t>
  </si>
  <si>
    <t xml:space="preserve">سلیمانداراب-شهدا - شهدا 21 -کوچه محسن بدر </t>
  </si>
  <si>
    <t>1402/06/28</t>
  </si>
  <si>
    <t xml:space="preserve">میثم عابدی </t>
  </si>
  <si>
    <t xml:space="preserve">میدان قلی پور- کوی حسینی-کوچه چهاردهم-ساختمان پارسا </t>
  </si>
  <si>
    <t>1402/07/03</t>
  </si>
  <si>
    <t>مرخصی زایمان از 1402/01/15   -----</t>
  </si>
  <si>
    <t>زینب یحیوی گیگاسری</t>
  </si>
  <si>
    <t>2660145199</t>
  </si>
  <si>
    <t>کافه</t>
  </si>
  <si>
    <t>09013877492</t>
  </si>
  <si>
    <t>کلاشم بالا-کوچه پرفسور سمیعی - منزل شخصی سعید عاطفی</t>
  </si>
  <si>
    <t>فرحناز فرجود کوزه گرانی</t>
  </si>
  <si>
    <t>2660175527</t>
  </si>
  <si>
    <t>09051841995</t>
  </si>
  <si>
    <t>کوزه گران</t>
  </si>
  <si>
    <t>ترک کار 1402/06/18</t>
  </si>
  <si>
    <t>ترک کار 1402/06/01</t>
  </si>
  <si>
    <t>امان اله</t>
  </si>
  <si>
    <t>میدان ابریشم کمربندی رستوران دوسیب</t>
  </si>
  <si>
    <t>خیابان نواب -روبه روی انبار اداره پست- ساختمان یزدان طبقه سوم واحد چهارم</t>
  </si>
  <si>
    <t>زینب فاضلی قصبه</t>
  </si>
  <si>
    <t>فروش آنلاین</t>
  </si>
  <si>
    <t>فلکه گاز-کوچه خیرالله کرمی-کوچه قربانی-ساختمان وارنا</t>
  </si>
  <si>
    <t>1402/07/24</t>
  </si>
  <si>
    <t>29108</t>
  </si>
  <si>
    <t>میدان قلی پور به سمت پل بوسار-بلوار برادران محبی قبل از ازمایشگاه دکتر آشتیانی -مجتمع پزشکی اطبا -طبقه ششم واحد سوم و چهارم</t>
  </si>
  <si>
    <t>درمانگاه شالیز</t>
  </si>
  <si>
    <t>1630336459</t>
  </si>
  <si>
    <t>داراب</t>
  </si>
  <si>
    <t>09118153526</t>
  </si>
  <si>
    <t>استادسرا-کوچه پیشه ور - ساختمان الزهرا</t>
  </si>
  <si>
    <t>2670221610</t>
  </si>
  <si>
    <t>کتابعلی</t>
  </si>
  <si>
    <t>09116719745</t>
  </si>
  <si>
    <t>بلوار معلم -کوچه 24 -ساختمان نسیم -واحد 2</t>
  </si>
  <si>
    <t xml:space="preserve">نسیم خاکباز </t>
  </si>
  <si>
    <t>2640080547</t>
  </si>
  <si>
    <t>09111865184</t>
  </si>
  <si>
    <t>منظریه-کوچه علومی - کوچه مهدی قاسمی</t>
  </si>
  <si>
    <t>حوا فرضی کویخی</t>
  </si>
  <si>
    <t>2595723448</t>
  </si>
  <si>
    <t>09113329424</t>
  </si>
  <si>
    <t>بلوار دیلمان -خیابان نبوت-کوچه چهارم - ساختمان گل سرخ - طبقه اول -واحد 2 -</t>
  </si>
  <si>
    <t>مبینا آقاجانی</t>
  </si>
  <si>
    <t>2581328304</t>
  </si>
  <si>
    <t>09384303736</t>
  </si>
  <si>
    <t xml:space="preserve">بلوار شهید افتخاری-مجتمع فدک -بلوک 25 -واحد 5 </t>
  </si>
  <si>
    <t>ریحانه مطلقی فخبی</t>
  </si>
  <si>
    <t>2640111825</t>
  </si>
  <si>
    <t>09365125217</t>
  </si>
  <si>
    <t>معلم-نیک مرام-فولادلو2- ساختمان آ ث آ -طبقه دوم</t>
  </si>
  <si>
    <t>یاسمن شمشیری خللر</t>
  </si>
  <si>
    <t>یاسمن فلاح زرین کاه</t>
  </si>
  <si>
    <t>مجید احمدی دوگوری</t>
  </si>
  <si>
    <t>علی نقی</t>
  </si>
  <si>
    <t>بلوار معلم -خیابان علی آباد-کوچه طالقانی-ساختمان کیوان</t>
  </si>
  <si>
    <t>آیدا بردبار سندی</t>
  </si>
  <si>
    <t>یخسازی-کوچه خجسته-کوچه الغدیر-ساختمان یسنا</t>
  </si>
  <si>
    <t xml:space="preserve">335-سید طه رضویان و مهدی جدی </t>
  </si>
  <si>
    <t xml:space="preserve">سید طه رضویان و مهدی جدی </t>
  </si>
  <si>
    <t>2580727647</t>
  </si>
  <si>
    <t>09111973299</t>
  </si>
  <si>
    <t>میدان گاز-بالای بانک مسکن مجتمع امین طبقه پنجم واحد14</t>
  </si>
  <si>
    <t>336-مهیار قلیپور</t>
  </si>
  <si>
    <t>مهیار قلیپور</t>
  </si>
  <si>
    <t>2580101454</t>
  </si>
  <si>
    <t>09367093839</t>
  </si>
  <si>
    <t>بلوار دیلمان-خیابان میرابولقاسمی-کوی وصال-بوفه دبیرستان پروفسور سمیعی</t>
  </si>
  <si>
    <t>نصراله</t>
  </si>
  <si>
    <t>4432039191</t>
  </si>
  <si>
    <t>شهرصنعتی لاکان - ورودی دوم - خیابان صنعت سوم - نبش بلوار مدرس</t>
  </si>
  <si>
    <t xml:space="preserve"> پل طالشان-جنب دانشگاه آزاد-خیابان ابن سینا-کوچه پیام یک-پلاک 39-سیمرغ الکترونیک</t>
  </si>
  <si>
    <t>337-شرکت تولیدی چسبکاران</t>
  </si>
  <si>
    <t>شرکت تولیدی  چسبکاران</t>
  </si>
  <si>
    <t>شرکت  سیمرغ بلورین گیل</t>
  </si>
  <si>
    <t>331-شرکت آریا تابان پارسیان(مرکز تصویربرداری سپهر)</t>
  </si>
  <si>
    <t>مهسا علی آبادی</t>
  </si>
  <si>
    <t>آناهیتا فیضی</t>
  </si>
  <si>
    <t>آریان مجیدی نیا</t>
  </si>
  <si>
    <t>غزل باقر پور طبالوندانی</t>
  </si>
  <si>
    <t>09023267702</t>
  </si>
  <si>
    <t>استادسرا-جنب آتش نشانی-بن بست شهید موسوی</t>
  </si>
  <si>
    <t>بلوار قلیپور-جنب بیمارستان پارس-کوچه پارس 1-ین یست اول-سمت چپ-ساختمان الهه-طبقه 3</t>
  </si>
  <si>
    <t>پیچ سعدی-کوچه کهنسال-ساختمان آریا-طبقه اول-واحد اول</t>
  </si>
  <si>
    <t>شهرک قدس-کوچه ده متری اول شمالی-ساختمان سپهر-طبقه 2</t>
  </si>
  <si>
    <t>200-رحیم حسن زاده بزایه</t>
  </si>
  <si>
    <t>30306</t>
  </si>
  <si>
    <t>330-مطب  دکتر  محمدرضا علیزاده کرباسدهی</t>
  </si>
  <si>
    <t>دکتر  محمدرضا علیزاده کرباسدهی</t>
  </si>
  <si>
    <t>مطب  دکتر  محمدرضا علیزاده کرباسدهی</t>
  </si>
  <si>
    <t xml:space="preserve">  دکتر  محمدرضا علیزاده کرباسدهی</t>
  </si>
  <si>
    <t>۲۵۸۰۸۱۴۳۳۷</t>
  </si>
  <si>
    <t>آیسان خانی پور</t>
  </si>
  <si>
    <t>0440728908</t>
  </si>
  <si>
    <t>فاطمه عطایی بازقلعه</t>
  </si>
  <si>
    <t>6539934335</t>
  </si>
  <si>
    <t>هاجر مسافرکیش</t>
  </si>
  <si>
    <t>2580714693</t>
  </si>
  <si>
    <t>1402/08/07</t>
  </si>
  <si>
    <t>1402/08/16</t>
  </si>
  <si>
    <t>1402/07/28</t>
  </si>
  <si>
    <t>1402/08/09</t>
  </si>
  <si>
    <t>سیده فاطمه فلاح گهراز</t>
  </si>
  <si>
    <t>16339909664</t>
  </si>
  <si>
    <t>آشپزخانه-کمک آشپز</t>
  </si>
  <si>
    <t>09366985560</t>
  </si>
  <si>
    <t>خیابان استقلال-انتهای دیانتی-بعد از میدان قدیر-روبه روی مدرسه مهر دانش - داخل کوچه</t>
  </si>
  <si>
    <t>1402/07/23</t>
  </si>
  <si>
    <t>حامد نویدی دلیوند</t>
  </si>
  <si>
    <t>2581389923</t>
  </si>
  <si>
    <t>09981936979</t>
  </si>
  <si>
    <t xml:space="preserve">فلکه گاز-کوچه چوکام -کوی 27-پلاک 14 </t>
  </si>
  <si>
    <t>1402/08/03</t>
  </si>
  <si>
    <t>حمیدرضا صفرپور خشکبجاری فرد</t>
  </si>
  <si>
    <t>2593330457</t>
  </si>
  <si>
    <t>09128335057</t>
  </si>
  <si>
    <t>مسکن مهر-مهر81-بلوک 12-واحد8</t>
  </si>
  <si>
    <t>سید محسن غفاری</t>
  </si>
  <si>
    <t>4284686194</t>
  </si>
  <si>
    <t>سید عزیز</t>
  </si>
  <si>
    <t>آشپزخانه-ظرفشور</t>
  </si>
  <si>
    <t>09364837924</t>
  </si>
  <si>
    <t>گلزاران- کوچه گلناز -فرعی 4 -ساختمان حسنا - طبقه اول</t>
  </si>
  <si>
    <t>معصومه مسیب نژاد کیساوندانی</t>
  </si>
  <si>
    <t>2595865528</t>
  </si>
  <si>
    <t>09039052729</t>
  </si>
  <si>
    <t>بیست متری گاز-بعد از پل کوچه پانزدهم-درب سوم</t>
  </si>
  <si>
    <t>1402/07/09</t>
  </si>
  <si>
    <t>زهره جعفری دیز</t>
  </si>
  <si>
    <t>1639941584</t>
  </si>
  <si>
    <t>09909062679</t>
  </si>
  <si>
    <t xml:space="preserve">تخته صلا -خیابان سید جمال الدین اسد آبادی-کوچه بیستم </t>
  </si>
  <si>
    <t>محمدرضا یوسف زاده بجارپسی</t>
  </si>
  <si>
    <t>2581298391</t>
  </si>
  <si>
    <t>09332361591</t>
  </si>
  <si>
    <t xml:space="preserve">قلی پور - کوی حسینی </t>
  </si>
  <si>
    <t>مژده رستگار</t>
  </si>
  <si>
    <t xml:space="preserve">کوی حسینی -کوچه 47-حکمت 5-سمت چپ حکمت 4 </t>
  </si>
  <si>
    <t>شروع به کار اولیه کار 1400/10/18</t>
  </si>
  <si>
    <t>بهاره افسرده</t>
  </si>
  <si>
    <t>28121</t>
  </si>
  <si>
    <t>6309747509</t>
  </si>
  <si>
    <t>محمد رفیع</t>
  </si>
  <si>
    <t xml:space="preserve">گلسار بلوار دیلمان-گلستان 106-ساختمان محمد جواد -واحد 2-زنگ 4 </t>
  </si>
  <si>
    <t>کارشناس  اعتبار بخشی</t>
  </si>
  <si>
    <t>31815</t>
  </si>
  <si>
    <t>31816</t>
  </si>
  <si>
    <t>سعید پرهیزکار میاندهی</t>
  </si>
  <si>
    <t>2677572222</t>
  </si>
  <si>
    <t>صمد</t>
  </si>
  <si>
    <t>09113380863</t>
  </si>
  <si>
    <t>میدان ولیعصر-بلوارشهید مومن زاده -جنب شامپو سازی</t>
  </si>
  <si>
    <t>محمدجواد پرهیزکار میاندهی</t>
  </si>
  <si>
    <t>2670116892</t>
  </si>
  <si>
    <t>09369335772</t>
  </si>
  <si>
    <t xml:space="preserve">ابتدای بلوار صالحی-جنب فروشگاه </t>
  </si>
  <si>
    <t>هدیه آقا حسینی</t>
  </si>
  <si>
    <t>0690859147</t>
  </si>
  <si>
    <t>09965931519</t>
  </si>
  <si>
    <t>1402/09/01</t>
  </si>
  <si>
    <t xml:space="preserve">رنگ و لایت </t>
  </si>
  <si>
    <t>09220367044</t>
  </si>
  <si>
    <t>خمام- خیابان فرهنگ-بن بست اردیبهشت-پلاک 250</t>
  </si>
  <si>
    <t>اصلاح ابرو</t>
  </si>
  <si>
    <t>09114689240</t>
  </si>
  <si>
    <t>گلسار -18 متری گاز- کوچه یاس 2</t>
  </si>
  <si>
    <t>ناخن کار</t>
  </si>
  <si>
    <t>09374301784</t>
  </si>
  <si>
    <t>دیلمان-دکترحسابی -فرعی دوم -ساختمان امیرعلی</t>
  </si>
  <si>
    <t>1402/08/20</t>
  </si>
  <si>
    <t>338-جواد دادرس</t>
  </si>
  <si>
    <t>جواد دادرس</t>
  </si>
  <si>
    <t>2595921071</t>
  </si>
  <si>
    <t>09358810615</t>
  </si>
  <si>
    <t>معلم-اول علی آباد</t>
  </si>
  <si>
    <t>فاطمه باقری زاد پیربازاری</t>
  </si>
  <si>
    <t>258127496</t>
  </si>
  <si>
    <t>بلوار شهید انصاری- روبه روی پمپ بنزین فرزانه-کوچه کشاورز -فرعی 6</t>
  </si>
  <si>
    <t>بینا بیابان گرد ماسوله</t>
  </si>
  <si>
    <t>5690143359</t>
  </si>
  <si>
    <t>09029888915</t>
  </si>
  <si>
    <t xml:space="preserve">یخسازی-حمیدیان </t>
  </si>
  <si>
    <t>1402/08/11</t>
  </si>
  <si>
    <t>فرشته حسینی نژاد منجیلی</t>
  </si>
  <si>
    <t>2650232269</t>
  </si>
  <si>
    <t>یداله</t>
  </si>
  <si>
    <t>09211363483</t>
  </si>
  <si>
    <t>خیابان امام-خیابان حاج کوکبی -ساختمان عدل -طبقه اول</t>
  </si>
  <si>
    <t>1402/08/24</t>
  </si>
  <si>
    <t>معصومه همایونی</t>
  </si>
  <si>
    <t>1402/07/10</t>
  </si>
  <si>
    <t>سعید عزیزی دروئی</t>
  </si>
  <si>
    <t>بوجایه-سعادت محله</t>
  </si>
  <si>
    <t>1402/09/04</t>
  </si>
  <si>
    <t>سید عباس</t>
  </si>
  <si>
    <t>1402/08/27</t>
  </si>
  <si>
    <t>کتایون سلیمان پور</t>
  </si>
  <si>
    <t>خیابان قبادی-کوچه وحدت -بن بست دوم</t>
  </si>
  <si>
    <t>آرین مجاهدی</t>
  </si>
  <si>
    <t>دریاسر-کوچه شهید غمگسار-اسمائیل آباد</t>
  </si>
  <si>
    <t>بار</t>
  </si>
  <si>
    <t>کامبیز راستگو</t>
  </si>
  <si>
    <t>خیابان خزر-کوچه 16 خزر-پلاک 23</t>
  </si>
  <si>
    <t>مابه تفاوت</t>
  </si>
  <si>
    <t>جمع خونه کسر حق بیمه</t>
  </si>
  <si>
    <t>هنگامه همتی پس ویشه</t>
  </si>
  <si>
    <t>140209</t>
  </si>
  <si>
    <t>140210</t>
  </si>
  <si>
    <t>140211</t>
  </si>
  <si>
    <t>29918</t>
  </si>
  <si>
    <t>29919</t>
  </si>
  <si>
    <t>29920</t>
  </si>
  <si>
    <t>29921</t>
  </si>
  <si>
    <t>1402/08/10</t>
  </si>
  <si>
    <t>نسترن قربانپور</t>
  </si>
  <si>
    <t>هوشبری</t>
  </si>
  <si>
    <t>کوچصفهان 5 کیلومتری جاده لاله دشت به خشکبیجار</t>
  </si>
  <si>
    <t>سعید قربانعلی نژاد</t>
  </si>
  <si>
    <t>میدان جهاد خیابان شهدای گمنام کوچه شهدای گمنام 2- ساختمان سویل-واحد2</t>
  </si>
  <si>
    <t>سحر ناصر</t>
  </si>
  <si>
    <t>گلباغ نماز خیابان پارسا رو به روی کوچه نهم ساختمان پاییزان</t>
  </si>
  <si>
    <t>مهدیه ناظر ماسوله</t>
  </si>
  <si>
    <t>کارشناسی اتاق عمل</t>
  </si>
  <si>
    <t>خیابان جعفری رو به روی پارک کودک کوچه نگین ساختمان نگین واحد 5</t>
  </si>
  <si>
    <t>زهرا پناهی</t>
  </si>
  <si>
    <t>بلوار امام خمینی رو به روی بانک مسکن کوچه حاج کوکبی ساختمان نینا واحد11</t>
  </si>
  <si>
    <t>سوگند امید نیا</t>
  </si>
  <si>
    <t>بلوار احمدزاده میدان کودک ساختمان رز</t>
  </si>
  <si>
    <t>1402/06/03</t>
  </si>
  <si>
    <t>فرزام قلی نژاد</t>
  </si>
  <si>
    <t>قلیپور-کوچه امام رضا</t>
  </si>
  <si>
    <t>فاطمه کسمائی فر</t>
  </si>
  <si>
    <t>کوی شهدا-گلبرگ11</t>
  </si>
  <si>
    <t>ابولحسن مظلومی لیلی</t>
  </si>
  <si>
    <t>محدثه کوهنورد</t>
  </si>
  <si>
    <t>فتح الله</t>
  </si>
  <si>
    <t>تکنولوژی جراحی اتاق عمل</t>
  </si>
  <si>
    <t>بیستون خیابان شهید عابدی کوچه انام بن بست دوم ساختمان نگین واحد11</t>
  </si>
  <si>
    <t>حمدیان-خیابان شهید هنرپرور-کوچه همتی9-رو به روی فرعی3</t>
  </si>
  <si>
    <t>1402/09/18</t>
  </si>
  <si>
    <t>1402/09/11</t>
  </si>
  <si>
    <t>1397/03/01</t>
  </si>
  <si>
    <t xml:space="preserve">مهسا رفیع زاده </t>
  </si>
  <si>
    <t>رشتیان-کوچه42-ساختمان نیما - طبقه 2-واحد 3</t>
  </si>
  <si>
    <t>1402/07/17</t>
  </si>
  <si>
    <t>1402/09/27</t>
  </si>
  <si>
    <t xml:space="preserve">معصومه حسنی زاده خمامی </t>
  </si>
  <si>
    <t>5180082102</t>
  </si>
  <si>
    <t>09027570375</t>
  </si>
  <si>
    <t>خمام - خیابان امام - خیابان مطهری</t>
  </si>
  <si>
    <t>1402/09/25</t>
  </si>
  <si>
    <t>علی رود پیمای رشت آبادی</t>
  </si>
  <si>
    <t>2581707429</t>
  </si>
  <si>
    <t>09019512278</t>
  </si>
  <si>
    <t xml:space="preserve">میدان شالکوه-کوچه آزاده-ساختمان کمند 4 </t>
  </si>
  <si>
    <t>1402/09/26</t>
  </si>
  <si>
    <t>ترک کار بیمه ای 1402/09/08</t>
  </si>
  <si>
    <t>فریده کوچکی کلارده</t>
  </si>
  <si>
    <t>دکتر مجتبی رجائی نژاد</t>
  </si>
  <si>
    <t>5179940486</t>
  </si>
  <si>
    <t>09017668276</t>
  </si>
  <si>
    <t>یخسازی</t>
  </si>
  <si>
    <t>ماهیانه 5/000/000 میلیون تومان دریافتی</t>
  </si>
  <si>
    <t>344-دکتر مجتبی رجائی نژاد</t>
  </si>
  <si>
    <t>339-شرکت فناوران الکترونیکی سیمرغ بلورین گیل</t>
  </si>
  <si>
    <t>ابتدای خیابان نواب - ساختمان اراد-طبقه دوم- مطب دندانپزشکی دکتر مجتبی رجائی نژاد</t>
  </si>
  <si>
    <t>34401</t>
  </si>
  <si>
    <t>حسین سیاح</t>
  </si>
  <si>
    <t>2581083891</t>
  </si>
  <si>
    <t>بلوار شهید افتخاری-سه راه رحیمی-پلاک 54</t>
  </si>
  <si>
    <t>1402/09/20</t>
  </si>
  <si>
    <t>جهانبخش</t>
  </si>
  <si>
    <t>343-تایماز خوشدل مهذب</t>
  </si>
  <si>
    <t>تایماز خوشدل مهذب</t>
  </si>
  <si>
    <t>راضیه تعصبی شاکلویی</t>
  </si>
  <si>
    <t>2592931256</t>
  </si>
  <si>
    <t>09112368056</t>
  </si>
  <si>
    <t>مسکن مهر- فلکه دوم - مهر 5 - بلوک 157</t>
  </si>
  <si>
    <t>عاطفه فردی کلورزی</t>
  </si>
  <si>
    <t>2650228865</t>
  </si>
  <si>
    <r>
      <t xml:space="preserve">پیام نور کوچه دکتر رضا </t>
    </r>
    <r>
      <rPr>
        <sz val="10"/>
        <color rgb="FF000000"/>
        <rFont val="Times New Roman"/>
        <family val="1"/>
      </rPr>
      <t>–</t>
    </r>
    <r>
      <rPr>
        <sz val="10"/>
        <color rgb="FF000000"/>
        <rFont val="B Yekan"/>
        <charset val="178"/>
      </rPr>
      <t xml:space="preserve"> انتهای کوچه </t>
    </r>
    <r>
      <rPr>
        <sz val="10"/>
        <color rgb="FF000000"/>
        <rFont val="Times New Roman"/>
        <family val="1"/>
      </rPr>
      <t>–</t>
    </r>
    <r>
      <rPr>
        <sz val="10"/>
        <color rgb="FF000000"/>
        <rFont val="B Yekan"/>
        <charset val="178"/>
      </rPr>
      <t xml:space="preserve">ساختمان آرتان </t>
    </r>
    <r>
      <rPr>
        <sz val="10"/>
        <color rgb="FF000000"/>
        <rFont val="Times New Roman"/>
        <family val="1"/>
      </rPr>
      <t>–</t>
    </r>
    <r>
      <rPr>
        <sz val="10"/>
        <color rgb="FF000000"/>
        <rFont val="B Yekan"/>
        <charset val="178"/>
      </rPr>
      <t>واحد 9</t>
    </r>
  </si>
  <si>
    <t>1402/10/16</t>
  </si>
  <si>
    <t>حسین یعقوبی گردویشه</t>
  </si>
  <si>
    <t>2580197354</t>
  </si>
  <si>
    <t>09119843829</t>
  </si>
  <si>
    <t>خیابان انصاری-ابتدای بلوار احمدزاده - هتل قصر طلایی</t>
  </si>
  <si>
    <t>کاظم وطن دوست سلطانی</t>
  </si>
  <si>
    <t>0072162570</t>
  </si>
  <si>
    <t>09126353429</t>
  </si>
  <si>
    <t>عینک -نخودچرخ-هفده شهریور- پلاک 89</t>
  </si>
  <si>
    <t>1401/12/05</t>
  </si>
  <si>
    <t>معصومه مصلح چوکامی</t>
  </si>
  <si>
    <t>5189232328</t>
  </si>
  <si>
    <t>09034574611</t>
  </si>
  <si>
    <t>خیابان مطهری-بادی الله -بالای لوازم آرایش برلیان</t>
  </si>
  <si>
    <t>خدیجه موسی زاده گورابسری</t>
  </si>
  <si>
    <t>2596030101</t>
  </si>
  <si>
    <t>09389855494</t>
  </si>
  <si>
    <t>کوچصفهان-گوراب سر-کوچه آزادی -پلاک 107</t>
  </si>
  <si>
    <t>مریم حاجتی دورودخانی</t>
  </si>
  <si>
    <t>2660086052</t>
  </si>
  <si>
    <t>09027298836</t>
  </si>
  <si>
    <t>حمیدیان-امیرکبیر-8 متری موسی پور-شالیزار4</t>
  </si>
  <si>
    <t>بهاره قلیزاده مقدم</t>
  </si>
  <si>
    <t xml:space="preserve"> 2581161256</t>
  </si>
  <si>
    <t>09391316901</t>
  </si>
  <si>
    <t>ابتدای خیابان تختی -جنب بازارچه</t>
  </si>
  <si>
    <t>سیده هانیه عظیمی جیرسرایی</t>
  </si>
  <si>
    <t>2581166126</t>
  </si>
  <si>
    <t>سید ابراهیم</t>
  </si>
  <si>
    <t>09118495569</t>
  </si>
  <si>
    <t>خیابان شهدا-سه راه پاستوریزه -خیابان عباس علی نژاد-ساختمان ندا-واحد3</t>
  </si>
  <si>
    <t>1401/04/26</t>
  </si>
  <si>
    <t xml:space="preserve">زهرا فلک باز بازقلعه </t>
  </si>
  <si>
    <t>2593900059</t>
  </si>
  <si>
    <t>09115483404</t>
  </si>
  <si>
    <t>پیچ سعدی-بن بست ممتاز - پلاک 490</t>
  </si>
  <si>
    <t>1401/12/20</t>
  </si>
  <si>
    <t>1402/10/01</t>
  </si>
  <si>
    <t>رومینا محمدی وفائی</t>
  </si>
  <si>
    <t>رودباری-اصغر تالش 2 -ساختمان بهادر</t>
  </si>
  <si>
    <t>دکتر مسعود سازگار</t>
  </si>
  <si>
    <t>۲۶۶۱۰۴۴۱۲۲</t>
  </si>
  <si>
    <t>خیابان شهدا کوچه دکتر هادی فرخ ساختمان فومن کلینیک طبقه دوم</t>
  </si>
  <si>
    <t>345-مطب دندانپزشکی مسعود سازگار</t>
  </si>
  <si>
    <t>ماهک دوستدار مبینی</t>
  </si>
  <si>
    <t>2581619406</t>
  </si>
  <si>
    <t>09025867589</t>
  </si>
  <si>
    <t xml:space="preserve">مطهری-کوچه پیش نماززاده-ساختمان یاشار </t>
  </si>
  <si>
    <t>1402/11/01</t>
  </si>
  <si>
    <t>346-درمانگاه تخصصی غیرتهاجمی قلب و عروق نور</t>
  </si>
  <si>
    <t>دکتر ارسلان سالاری دورودخانی</t>
  </si>
  <si>
    <t>5699061916</t>
  </si>
  <si>
    <t xml:space="preserve">بلوار معلم بین میدان مادر و سرگل مرکز قلب نور </t>
  </si>
  <si>
    <t>4153893848</t>
  </si>
  <si>
    <t>درمانگاه تخصصی غیرتهاجمی قلب و عروق نور</t>
  </si>
  <si>
    <t xml:space="preserve">ارمغان رمضان نژاد </t>
  </si>
  <si>
    <t>2580216480</t>
  </si>
  <si>
    <t xml:space="preserve">محسن </t>
  </si>
  <si>
    <t>09371310254</t>
  </si>
  <si>
    <t>بلوارگیلان - خ 188 - پلاك 10</t>
  </si>
  <si>
    <t>كار</t>
  </si>
  <si>
    <t>138802/01</t>
  </si>
  <si>
    <t xml:space="preserve">زینب طاهری مقدم </t>
  </si>
  <si>
    <t>2593427817</t>
  </si>
  <si>
    <t>09117218423</t>
  </si>
  <si>
    <t xml:space="preserve">بلوار شمسی پور - كوچه احمدیان - ساختمان سینا </t>
  </si>
  <si>
    <t xml:space="preserve">كار </t>
  </si>
  <si>
    <t xml:space="preserve">نگین نیك بین آزموده </t>
  </si>
  <si>
    <t>2595697145</t>
  </si>
  <si>
    <t>كریم</t>
  </si>
  <si>
    <t>09111356729</t>
  </si>
  <si>
    <t xml:space="preserve">خیابان معلم - 15 متری طالقانی - كوچه افراشته - ساختمان واسع  </t>
  </si>
  <si>
    <t>معصومه كاظمی</t>
  </si>
  <si>
    <t>5699257810</t>
  </si>
  <si>
    <t>كارشناس رادیولوژی</t>
  </si>
  <si>
    <t>09112360839</t>
  </si>
  <si>
    <t xml:space="preserve">كمربندی شهید بهشتی - كوچه پژمان - ساختمان نوری </t>
  </si>
  <si>
    <t>1383/01/05</t>
  </si>
  <si>
    <t>فاطمه دریاكش زیرك</t>
  </si>
  <si>
    <t>5709917176</t>
  </si>
  <si>
    <t>منشی پذیرش</t>
  </si>
  <si>
    <t>09336511422</t>
  </si>
  <si>
    <t>بلوار انصاری - كوچه مستشاری- بن بست یاس - پلاك 52 - ساختمان نصیر</t>
  </si>
  <si>
    <t xml:space="preserve">فتانه قنبری </t>
  </si>
  <si>
    <t>2660052891</t>
  </si>
  <si>
    <t>09113841336</t>
  </si>
  <si>
    <t>كیلومتر 12 جاده رشت به فومن - سرا عزیزی - خیابان شهید مقصود فتح نژاد -پلاك 30</t>
  </si>
  <si>
    <t>سارا سحرخیز</t>
  </si>
  <si>
    <t>2594356468</t>
  </si>
  <si>
    <t>09113358770</t>
  </si>
  <si>
    <t xml:space="preserve">بیستون - كوچه انام - كوچه هشتم - پلاك 19 </t>
  </si>
  <si>
    <t>مژگان حجتی راد</t>
  </si>
  <si>
    <t>2593790466</t>
  </si>
  <si>
    <t>09112321814</t>
  </si>
  <si>
    <t>چهارراه حشمت - كوی بیانی - كوچه سوم - ساختمان ایمان</t>
  </si>
  <si>
    <t xml:space="preserve">بازتشسته </t>
  </si>
  <si>
    <t>1381/01/05</t>
  </si>
  <si>
    <t>مسعود حافظی</t>
  </si>
  <si>
    <t>2590370407</t>
  </si>
  <si>
    <t>09118309878</t>
  </si>
  <si>
    <t xml:space="preserve">خیابان امام خمینی - میدان بزرگ - جنب مسجد ولیعصر - كوی شیخ جواد - پلاك 173 </t>
  </si>
  <si>
    <t>فاطمه نادم</t>
  </si>
  <si>
    <t>2591088144</t>
  </si>
  <si>
    <t xml:space="preserve">بیمه </t>
  </si>
  <si>
    <t>09118191225</t>
  </si>
  <si>
    <t>خیابان شهدا - سرا فلسطین- كوی متحدین - كوچه اول - ساختمان آجر نما</t>
  </si>
  <si>
    <t>0071421361</t>
  </si>
  <si>
    <t>09395821030</t>
  </si>
  <si>
    <t xml:space="preserve">خ فلسطین ک بانک ملی س میلاد کاظمی ط 5 </t>
  </si>
  <si>
    <t>ابراهیم لقمانی</t>
  </si>
  <si>
    <t>5189143996</t>
  </si>
  <si>
    <t>زمان</t>
  </si>
  <si>
    <t>09119377718</t>
  </si>
  <si>
    <t xml:space="preserve">بلوار ش انصاری خ ارشاد ک گلستان </t>
  </si>
  <si>
    <t>محمد شریف ابراهیمی</t>
  </si>
  <si>
    <t>2658884079</t>
  </si>
  <si>
    <t xml:space="preserve">علی گل </t>
  </si>
  <si>
    <t>09111490420</t>
  </si>
  <si>
    <t xml:space="preserve">خ امام خمینی ک امیدی س مهدی </t>
  </si>
  <si>
    <t>حسن برومند</t>
  </si>
  <si>
    <t>2595901400</t>
  </si>
  <si>
    <t>09357760775</t>
  </si>
  <si>
    <t xml:space="preserve">لاکانی خ 17 شهریور </t>
  </si>
  <si>
    <t xml:space="preserve">فاطمه گمانی </t>
  </si>
  <si>
    <t>2595224662</t>
  </si>
  <si>
    <t xml:space="preserve">کاظم </t>
  </si>
  <si>
    <t>09119394737</t>
  </si>
  <si>
    <t xml:space="preserve">خ شهدا سه راه پاستوریزه کوی متحدین </t>
  </si>
  <si>
    <t>ربابه پارسا</t>
  </si>
  <si>
    <t>2594286583</t>
  </si>
  <si>
    <t>09113368108</t>
  </si>
  <si>
    <t xml:space="preserve">چمارسرا ک سوم س نادر ط 3 </t>
  </si>
  <si>
    <t xml:space="preserve">مریم سیاح </t>
  </si>
  <si>
    <t>2593318856</t>
  </si>
  <si>
    <t xml:space="preserve">مربی </t>
  </si>
  <si>
    <t>09118298874</t>
  </si>
  <si>
    <t xml:space="preserve">قلی پور ک سوم س عسل ط 3 </t>
  </si>
  <si>
    <t xml:space="preserve">داریوش شجردوست </t>
  </si>
  <si>
    <t>2739761661</t>
  </si>
  <si>
    <t>09111483689</t>
  </si>
  <si>
    <t xml:space="preserve">هلال احمر ک هلال 1 فرعی دوم س دیدار </t>
  </si>
  <si>
    <t>یوسف پورتقی</t>
  </si>
  <si>
    <t>2593312815</t>
  </si>
  <si>
    <t>09116222306</t>
  </si>
  <si>
    <t xml:space="preserve">خ ملت میدان ش سیادنی خ سیادی س محتشم </t>
  </si>
  <si>
    <t>رقیه غلامی</t>
  </si>
  <si>
    <t>2655605203</t>
  </si>
  <si>
    <t>انعام اله</t>
  </si>
  <si>
    <t>09114352479</t>
  </si>
  <si>
    <t xml:space="preserve">میدان گیل پیام نور ک امید س مهدی </t>
  </si>
  <si>
    <t xml:space="preserve">سیده زهرا کیابی </t>
  </si>
  <si>
    <t>2668515343</t>
  </si>
  <si>
    <t>09116019269</t>
  </si>
  <si>
    <t xml:space="preserve">قلی پور روبروی آموزشگاه هدف س شهریار </t>
  </si>
  <si>
    <t>محسن گنجی</t>
  </si>
  <si>
    <t>2993253328</t>
  </si>
  <si>
    <t>09118331142</t>
  </si>
  <si>
    <t xml:space="preserve">خ مطهری گذر فرخ  س جام جم </t>
  </si>
  <si>
    <t>آفاق پورکاظم</t>
  </si>
  <si>
    <t>2580150811</t>
  </si>
  <si>
    <t>09118071173</t>
  </si>
  <si>
    <t>گلسار-خیابان نواب-جنب اداره پست - پلاک 69</t>
  </si>
  <si>
    <t>1402/09/06</t>
  </si>
  <si>
    <t>1402/10/10</t>
  </si>
  <si>
    <t>آشپزخانه سالاد</t>
  </si>
  <si>
    <t>قلی پور-کوچه جوادی بن بست برادران</t>
  </si>
  <si>
    <t>1402/09/28</t>
  </si>
  <si>
    <t>امیرحسین تقی پور</t>
  </si>
  <si>
    <t>2581505461</t>
  </si>
  <si>
    <t>09334007970</t>
  </si>
  <si>
    <t>قلی پور-کوچه شهدا-کوچه سادات -ساختمان علی</t>
  </si>
  <si>
    <t>1402/09/08</t>
  </si>
  <si>
    <t>عرشیامحمدعلی پناه</t>
  </si>
  <si>
    <t>2670375618</t>
  </si>
  <si>
    <t>09115045328</t>
  </si>
  <si>
    <t xml:space="preserve">گلسار-104-کوچه نیلوفر-ساختمان یاشار-واحد6 </t>
  </si>
  <si>
    <t>1402/09/10</t>
  </si>
  <si>
    <t>سید معید حسینی مقدم</t>
  </si>
  <si>
    <t>0025668544</t>
  </si>
  <si>
    <t xml:space="preserve">سید علی </t>
  </si>
  <si>
    <t>09308811013</t>
  </si>
  <si>
    <t>خوابگاه میرزاکوچک خان -دانشگاه گیلان</t>
  </si>
  <si>
    <t>1402/08/12</t>
  </si>
  <si>
    <t>نرگس بجاری</t>
  </si>
  <si>
    <t>09115059031</t>
  </si>
  <si>
    <t>جماران-کوچه28 - کوچه هشتم-انتها کوچه-سمت راست -درب مشکی</t>
  </si>
  <si>
    <t>1402/08/22</t>
  </si>
  <si>
    <t>اسماعیل حسین زاده طرازکوهی</t>
  </si>
  <si>
    <t>2595384473</t>
  </si>
  <si>
    <t>اشپزخانه</t>
  </si>
  <si>
    <t>09903688718</t>
  </si>
  <si>
    <t>یخسازی-خیابان شهید خرسندی</t>
  </si>
  <si>
    <t>1402/09/15</t>
  </si>
  <si>
    <t>کیوان آزادی</t>
  </si>
  <si>
    <t>2670023533</t>
  </si>
  <si>
    <t>09399243034</t>
  </si>
  <si>
    <t>صومعه سرا-گلشهر-بنفشه 5 - طبقه اول واحد یک</t>
  </si>
  <si>
    <t>1402/09/07</t>
  </si>
  <si>
    <t>امیرحسین گنجی کلشتری</t>
  </si>
  <si>
    <t>2581394137</t>
  </si>
  <si>
    <t>09116505761</t>
  </si>
  <si>
    <t>توشیبا-چهارراه بیمارستان حشمت-کوی بیانی-کوچه 12-پلاک 72</t>
  </si>
  <si>
    <t>1402/10/05</t>
  </si>
  <si>
    <t>1402/10/04</t>
  </si>
  <si>
    <t>مژگان پیامنی</t>
  </si>
  <si>
    <t>4070359281</t>
  </si>
  <si>
    <t>09163982646</t>
  </si>
  <si>
    <t>بلوار نماز-کوچه استاد معین -ساختمان 941</t>
  </si>
  <si>
    <t>حسین فتحعلی نژادماشکی</t>
  </si>
  <si>
    <t>2730226818</t>
  </si>
  <si>
    <t>09390264825</t>
  </si>
  <si>
    <t>آستانه اشرفیه-سه راه لشت نشا-خیابان میرحسینی 88</t>
  </si>
  <si>
    <t>حسین یوسف زاده صدیق</t>
  </si>
  <si>
    <t>2580202994</t>
  </si>
  <si>
    <t>09372870141</t>
  </si>
  <si>
    <t xml:space="preserve">خیابان لاهیجان-کوچه پاستور-کوچه نوری-پلاک 9 </t>
  </si>
  <si>
    <t>1402/10/11</t>
  </si>
  <si>
    <t xml:space="preserve">عادل طوافی </t>
  </si>
  <si>
    <t>2721577190</t>
  </si>
  <si>
    <t>مبینا سیاح</t>
  </si>
  <si>
    <t>0022499911</t>
  </si>
  <si>
    <t>صندوق</t>
  </si>
  <si>
    <t>09194818414</t>
  </si>
  <si>
    <t>پل طالشان -خیابان ابن سینا-ساختمان حامد</t>
  </si>
  <si>
    <t>1402/10/18</t>
  </si>
  <si>
    <t>زینب سلیمانی</t>
  </si>
  <si>
    <t>فلکه جهاد-شهرک فرهنگیان-ساختمان لوتوس</t>
  </si>
  <si>
    <t>مسئول تاسیسات</t>
  </si>
  <si>
    <t>29109</t>
  </si>
  <si>
    <t xml:space="preserve">محدثه مقیمی </t>
  </si>
  <si>
    <t>5180195284</t>
  </si>
  <si>
    <t>09944388836</t>
  </si>
  <si>
    <t>خیابان تختی-روستای دهنه سر شیرجان-شهید قلی پور</t>
  </si>
  <si>
    <t>مریم هژبری</t>
  </si>
  <si>
    <t>2640220942</t>
  </si>
  <si>
    <t>09023169883</t>
  </si>
  <si>
    <t>چاپارخانه -کوچه استاد معین منزل هوشمند</t>
  </si>
  <si>
    <t>1402/09/13</t>
  </si>
  <si>
    <t>کمک انبار دار</t>
  </si>
  <si>
    <t>1402/10/15</t>
  </si>
  <si>
    <t>34701</t>
  </si>
  <si>
    <t>34702</t>
  </si>
  <si>
    <t>34703</t>
  </si>
  <si>
    <t>34704</t>
  </si>
  <si>
    <t>34705</t>
  </si>
  <si>
    <t>34706</t>
  </si>
  <si>
    <t>34707</t>
  </si>
  <si>
    <t>34708</t>
  </si>
  <si>
    <t>348-آموزشگاه رانندگی هدف</t>
  </si>
  <si>
    <t xml:space="preserve">اقای حسین فلاحتی گیلوایی    </t>
  </si>
  <si>
    <t>اموزشگاه رانندگی هدف</t>
  </si>
  <si>
    <r>
      <t xml:space="preserve">حسین فلاحتی گیلوایی </t>
    </r>
    <r>
      <rPr>
        <b/>
        <sz val="9"/>
        <color theme="1"/>
        <rFont val="B Titr"/>
        <charset val="178"/>
      </rPr>
      <t xml:space="preserve">   </t>
    </r>
  </si>
  <si>
    <t>بلوار شهید قلیپور-نرسیده به فلکه جهاد- ابتدای خیابان 13 آّبان- آموزشگاه رانندگی هدف- طبقه دوم</t>
  </si>
  <si>
    <t>34801</t>
  </si>
  <si>
    <t>34802</t>
  </si>
  <si>
    <t>34803</t>
  </si>
  <si>
    <t>34804</t>
  </si>
  <si>
    <t>34805</t>
  </si>
  <si>
    <t>34806</t>
  </si>
  <si>
    <t>34807</t>
  </si>
  <si>
    <t>34808</t>
  </si>
  <si>
    <t>34811</t>
  </si>
  <si>
    <t>34812</t>
  </si>
  <si>
    <t>34813</t>
  </si>
  <si>
    <t>34814</t>
  </si>
  <si>
    <t>1392/04/03</t>
  </si>
  <si>
    <t>1386/01/27</t>
  </si>
  <si>
    <t>1384/03/17</t>
  </si>
  <si>
    <t>1392/10/25</t>
  </si>
  <si>
    <t>1401/01/22</t>
  </si>
  <si>
    <t>1396/12/09</t>
  </si>
  <si>
    <t>1386/04/09</t>
  </si>
  <si>
    <t>همدان</t>
  </si>
  <si>
    <t>351-داروخانه شبانه روزی دکتر صادقی</t>
  </si>
  <si>
    <t>دکتر رضا صادقی</t>
  </si>
  <si>
    <t>داروخانه شبانه روزی دکتر صادقی</t>
  </si>
  <si>
    <t>1381634214</t>
  </si>
  <si>
    <t>بینمارستان قلب فرشچیان</t>
  </si>
  <si>
    <t>35101</t>
  </si>
  <si>
    <t>35102</t>
  </si>
  <si>
    <t>35103</t>
  </si>
  <si>
    <t>35104</t>
  </si>
  <si>
    <t>35105</t>
  </si>
  <si>
    <t>35106</t>
  </si>
  <si>
    <t>35107</t>
  </si>
  <si>
    <t>35108</t>
  </si>
  <si>
    <t>ژیلا باقرمردخه</t>
  </si>
  <si>
    <t>2590821591</t>
  </si>
  <si>
    <t>نسخه پیچ</t>
  </si>
  <si>
    <t>انصار</t>
  </si>
  <si>
    <t>پردیس پوربهزادی</t>
  </si>
  <si>
    <t>2670341765</t>
  </si>
  <si>
    <t>زهرا حسن زاده</t>
  </si>
  <si>
    <t>2660277321</t>
  </si>
  <si>
    <t>مونا حیدری</t>
  </si>
  <si>
    <t>2660113505</t>
  </si>
  <si>
    <t>نگین درستکار مقدم</t>
  </si>
  <si>
    <t>2670280196</t>
  </si>
  <si>
    <t>معصومه رسولی</t>
  </si>
  <si>
    <t>2670341187</t>
  </si>
  <si>
    <t>زهرا شفیعی</t>
  </si>
  <si>
    <t>2679957611</t>
  </si>
  <si>
    <t>فاطمه شکوری</t>
  </si>
  <si>
    <t>2670277527</t>
  </si>
  <si>
    <t>محدثه صحرانورد</t>
  </si>
  <si>
    <t>2670313681</t>
  </si>
  <si>
    <t>امیرمهدی نیازی</t>
  </si>
  <si>
    <t>2660277702</t>
  </si>
  <si>
    <t>انباردار داروئی</t>
  </si>
  <si>
    <t>352-داروخانه شبانه روزی دکتر منصور آزاد</t>
  </si>
  <si>
    <t>35201</t>
  </si>
  <si>
    <t>35207</t>
  </si>
  <si>
    <t>35203</t>
  </si>
  <si>
    <t>35202</t>
  </si>
  <si>
    <t>35204</t>
  </si>
  <si>
    <t>35205</t>
  </si>
  <si>
    <t>35206</t>
  </si>
  <si>
    <t>35208</t>
  </si>
  <si>
    <t>35209</t>
  </si>
  <si>
    <t>35211</t>
  </si>
  <si>
    <t>1402/10/24</t>
  </si>
  <si>
    <t>مهرداد رضازاده زنده دل</t>
  </si>
  <si>
    <t>سید دانیال صالحی کمامردخی</t>
  </si>
  <si>
    <t>زینب وحیدی</t>
  </si>
  <si>
    <t>2581557184</t>
  </si>
  <si>
    <t>سیددانش</t>
  </si>
  <si>
    <t>09112493177</t>
  </si>
  <si>
    <t>1402/10/26</t>
  </si>
  <si>
    <t>صغری شیر دل پور سیینی</t>
  </si>
  <si>
    <t>2596197839</t>
  </si>
  <si>
    <t>1402/10/28</t>
  </si>
  <si>
    <t>1398/12/01</t>
  </si>
  <si>
    <t>حشمت</t>
  </si>
  <si>
    <t>1402/12/01</t>
  </si>
  <si>
    <t>340-دبیرستان غیر انتفاعی نهال</t>
  </si>
  <si>
    <t xml:space="preserve"> محمد حسین فرزانگان</t>
  </si>
  <si>
    <t>محمد حسین فرزانگان</t>
  </si>
  <si>
    <t>249-مجتمع رفاهی خانم سمیه عبدی</t>
  </si>
  <si>
    <t>مجتمع رفاهی خانم سمیه عبدی</t>
  </si>
  <si>
    <t>0912 425 1320</t>
  </si>
  <si>
    <t>245112</t>
  </si>
  <si>
    <t>2700051701</t>
  </si>
  <si>
    <t>09116053499</t>
  </si>
  <si>
    <t>خیابان سلمان فارسی-سلمان12-پلاک171</t>
  </si>
  <si>
    <t>1402/10/12</t>
  </si>
  <si>
    <t>آرمین رشیدی</t>
  </si>
  <si>
    <t>245113</t>
  </si>
  <si>
    <t>2670052959</t>
  </si>
  <si>
    <t>معرفت</t>
  </si>
  <si>
    <t>09351226607</t>
  </si>
  <si>
    <t>میدان شهدا-شهدای5-پلاک 27</t>
  </si>
  <si>
    <t>1402/10/06</t>
  </si>
  <si>
    <t>سیدنیما صالحی</t>
  </si>
  <si>
    <t>سید صولت</t>
  </si>
  <si>
    <t>کارشناس MRI &amp; CT</t>
  </si>
  <si>
    <t>مانی کشاورز تراب دوست</t>
  </si>
  <si>
    <t>خیابان کاشف شریفی -پلاک 57</t>
  </si>
  <si>
    <t>1402/10/07</t>
  </si>
  <si>
    <t>الهه احمدی پور رودپشت</t>
  </si>
  <si>
    <t>روستای کهنرود پشت</t>
  </si>
  <si>
    <t>2296915639</t>
  </si>
  <si>
    <t>09118016341</t>
  </si>
  <si>
    <t>بلوار شهید بهشتی-خ استقامت-ک جانباز-پ20</t>
  </si>
  <si>
    <t xml:space="preserve">محمد ناصری </t>
  </si>
  <si>
    <t>0039202518</t>
  </si>
  <si>
    <t>سعدالله</t>
  </si>
  <si>
    <t>09111390015</t>
  </si>
  <si>
    <t xml:space="preserve">انصاری شهرک پردیسان بلوک 222 و 7 </t>
  </si>
  <si>
    <t>1396/12/21</t>
  </si>
  <si>
    <t>محمد عاطف</t>
  </si>
  <si>
    <t>2677551802</t>
  </si>
  <si>
    <t>ابول</t>
  </si>
  <si>
    <t>09379019310</t>
  </si>
  <si>
    <t xml:space="preserve">بلوار معلم میدان سرگل س هما ط 4 و 10 </t>
  </si>
  <si>
    <t>1397/01/21</t>
  </si>
  <si>
    <t>راحله صفرزاده</t>
  </si>
  <si>
    <t>6539661746</t>
  </si>
  <si>
    <t xml:space="preserve">دولت علی </t>
  </si>
  <si>
    <t>09112391426</t>
  </si>
  <si>
    <t xml:space="preserve">چهار راه حشمت کوی بیانی ک 17 س ابوالفضل </t>
  </si>
  <si>
    <t>1387/04/12</t>
  </si>
  <si>
    <t xml:space="preserve">آنیتا قربان زاده </t>
  </si>
  <si>
    <t>5709918393</t>
  </si>
  <si>
    <t>شهریار</t>
  </si>
  <si>
    <t>09336344629</t>
  </si>
  <si>
    <t xml:space="preserve">چهارسرا ک حقدانی ک هفتم س مهدی و 1  </t>
  </si>
  <si>
    <t>مهرداد جمالی مقدم</t>
  </si>
  <si>
    <t>1756011133</t>
  </si>
  <si>
    <t>09363896956</t>
  </si>
  <si>
    <t xml:space="preserve">بلوار مدرس شهرک فجر ک لاله </t>
  </si>
  <si>
    <t>1396/03/13</t>
  </si>
  <si>
    <t xml:space="preserve">سیفعلی احمدی </t>
  </si>
  <si>
    <t>2679527526</t>
  </si>
  <si>
    <t>شاپور</t>
  </si>
  <si>
    <t>09111345358</t>
  </si>
  <si>
    <t>بلوار ش انصاری روبروی ارشاد ک حسینی پ 26</t>
  </si>
  <si>
    <t>1386/06/06</t>
  </si>
  <si>
    <t>نایب علی پاشاپور</t>
  </si>
  <si>
    <t>بابک پورخوش بخت</t>
  </si>
  <si>
    <t>مهندس it</t>
  </si>
  <si>
    <t>خدیجه دادرس چماچائی</t>
  </si>
  <si>
    <t>فلکه گاز-بلوار لاکان-بن بست یوسفی-پلاک26-واحد2</t>
  </si>
  <si>
    <t>کارشناس بهداشت محیط</t>
  </si>
  <si>
    <t>1401/07/11</t>
  </si>
  <si>
    <t>سید حسین مصطفویان</t>
  </si>
  <si>
    <t>میرمهدی</t>
  </si>
  <si>
    <t>34203</t>
  </si>
  <si>
    <t>امیررضا قلی زاده</t>
  </si>
  <si>
    <t>0018801934</t>
  </si>
  <si>
    <t>09384481636</t>
  </si>
  <si>
    <t>جهاد-بلوار رجائی-کوچه پدید ماسوله-ساختمان آیدین واحد 3</t>
  </si>
  <si>
    <t>355-مجتمع رفاهی خانم سمیه عبدی</t>
  </si>
  <si>
    <t>عینعلی</t>
  </si>
  <si>
    <t>داروخانه دکتر ویدا لمعه</t>
  </si>
  <si>
    <t>356-داروخانه دکتر ویدا لمعه</t>
  </si>
  <si>
    <t>دکتر ویدا لمعه</t>
  </si>
  <si>
    <t>0061439819</t>
  </si>
  <si>
    <t>چهارراه گلسار، روبروی پیتزا آفتاب، کوچه بخت پسند، ساختمان آفتاب، طبقه همکف</t>
  </si>
  <si>
    <t>34818</t>
  </si>
  <si>
    <t>34819</t>
  </si>
  <si>
    <t>34820</t>
  </si>
  <si>
    <t>34821</t>
  </si>
  <si>
    <t>امیرحسین قربان زاده هل آباد</t>
  </si>
  <si>
    <t>حمیدیان خیابان اقدامی خیابان هنرپرور1-کوچه همتی9-فرعی7</t>
  </si>
  <si>
    <t>357-داروخانه شبانه روزی مرهم</t>
  </si>
  <si>
    <t>دکتر پریچهر کشاورز</t>
  </si>
  <si>
    <t>داروخانه شبانه روزی مرهم</t>
  </si>
  <si>
    <t>جانبازان ابتدای بلوار امام رضا(ع)-سمت راست داروخانه شبانه روزی مرهم</t>
  </si>
  <si>
    <t>دکتر سیده سارا صدیق ضیابری</t>
  </si>
  <si>
    <t>عرفان بیابان پور گشتی</t>
  </si>
  <si>
    <t>35212</t>
  </si>
  <si>
    <t>2660263221</t>
  </si>
  <si>
    <t>09119280273</t>
  </si>
  <si>
    <t>دکتر پارسا</t>
  </si>
  <si>
    <t>سپاسگذار</t>
  </si>
  <si>
    <t>شروع به کار ثبت نشده بود خودم شروع بیمه رو حساب کردم به عنوان اغاز کار</t>
  </si>
  <si>
    <t>مکسوره سهم حق بیمه کارگر</t>
  </si>
  <si>
    <t>1332127404</t>
  </si>
  <si>
    <t>1402/11/08</t>
  </si>
  <si>
    <t>6300119912</t>
  </si>
  <si>
    <t>09378043970</t>
  </si>
  <si>
    <t>دروازه لاکان-16 متری سمیه-کوچه 4</t>
  </si>
  <si>
    <t>1402/11/07</t>
  </si>
  <si>
    <t>سیده فاطمه محبوب ویشکاسوقئی</t>
  </si>
  <si>
    <t>09117632289</t>
  </si>
  <si>
    <t>بوستان ملت بلواراحمدزاده دیانتی بن بست جاوید</t>
  </si>
  <si>
    <t>1402/11/03</t>
  </si>
  <si>
    <t>سیده الناز تقوی</t>
  </si>
  <si>
    <t>007109407</t>
  </si>
  <si>
    <t>09192972579</t>
  </si>
  <si>
    <t>فلکه گاز-کوچه مسعودی-ساختمان طاها-واحد8</t>
  </si>
  <si>
    <t>1402/11/02</t>
  </si>
  <si>
    <t>سهیلا خانعلی پورچناررودخانی</t>
  </si>
  <si>
    <t>5960023493</t>
  </si>
  <si>
    <t>فتحلی</t>
  </si>
  <si>
    <t>09212695429</t>
  </si>
  <si>
    <t>سیاه اسطلخ بن بست 71 درب قهوه ای ویلایی</t>
  </si>
  <si>
    <t>حمیدرضا نیک سیرت کسگرئی</t>
  </si>
  <si>
    <t>2670247921</t>
  </si>
  <si>
    <t>انبار دار بارسا و گرند</t>
  </si>
  <si>
    <t>09332765627</t>
  </si>
  <si>
    <t>سیاه درویشان-خیابان کشاورز-کوچه کشاورز-پلاک 246</t>
  </si>
  <si>
    <t>1402/08/02</t>
  </si>
  <si>
    <t>شهروز اشیشه</t>
  </si>
  <si>
    <t>وحید اله</t>
  </si>
  <si>
    <t>مطهری-حاجی اباد-کوچه شهید قویدل-پلاک 33</t>
  </si>
  <si>
    <t>ملیکا باقری مطلق پاشاکی</t>
  </si>
  <si>
    <t>بار سرد و گرم</t>
  </si>
  <si>
    <t>توشیبا-کوی فرشته-محسن لک-بهار10- ساختمان نرگس-واحد3</t>
  </si>
  <si>
    <t>1402/11/04</t>
  </si>
  <si>
    <t>کانترکار</t>
  </si>
  <si>
    <t>آیدا خوش رفتار</t>
  </si>
  <si>
    <t>بارمن</t>
  </si>
  <si>
    <t>شهرک بهشتی-گلستان14-ساختمان شایان واحد یک</t>
  </si>
  <si>
    <t>1402/10/17</t>
  </si>
  <si>
    <t>پارسا دژم پناه</t>
  </si>
  <si>
    <t>گلسار خیابان104 انتهای کوچه نسترن ساختمان سیاوش واحد2</t>
  </si>
  <si>
    <t>سید فاطمه میرموسوی</t>
  </si>
  <si>
    <t>سید حاتم</t>
  </si>
  <si>
    <t>حمیدیان-کوچه 18- پاییزان یک-ساختمان امیرعلی</t>
  </si>
  <si>
    <t>فاطمه فرحناک تازه آبادی</t>
  </si>
  <si>
    <t>پیربازار-کوچه آزادی</t>
  </si>
  <si>
    <t>محمدغلام زاده</t>
  </si>
  <si>
    <t>رشتیان کوچه 47 ساختمان سایه-واحد1</t>
  </si>
  <si>
    <t>1402/10/19</t>
  </si>
  <si>
    <t>سپهر خنده جام</t>
  </si>
  <si>
    <t>بلوار شهدای گمنام کوچه 6  پلاک81</t>
  </si>
  <si>
    <t>آزاده نظری</t>
  </si>
  <si>
    <t>مجتمع ازادگان بلوک20</t>
  </si>
  <si>
    <t>محمد موسوی کیا</t>
  </si>
  <si>
    <t>معلم -حسین اباد-پوررجب3-ساختمان کیا-واحد4</t>
  </si>
  <si>
    <t xml:space="preserve">پایه حقوق + پایه سنوات </t>
  </si>
  <si>
    <t>29917</t>
  </si>
  <si>
    <t>09028518766</t>
  </si>
  <si>
    <t>آسایشگاه معلولین-کوچه شهید حسین جمال زاده -کوچه تولید-پلاک 411</t>
  </si>
  <si>
    <t>34323</t>
  </si>
  <si>
    <t>کانتر</t>
  </si>
  <si>
    <t>قناد</t>
  </si>
  <si>
    <t>1396/01/13</t>
  </si>
  <si>
    <t>1396/03/14</t>
  </si>
  <si>
    <t>1402/08/15</t>
  </si>
  <si>
    <t>کیلومتر 5 جاده رشت به لاهیجان-بعد از شرکت کاله نرسیده به بریدگی سمت راست شرکت نیک فرد خزر</t>
  </si>
  <si>
    <t xml:space="preserve">مهدی پور اسمعیل کویخی </t>
  </si>
  <si>
    <t>2581238216</t>
  </si>
  <si>
    <t>خیابان تختی -کوجه تقی زاده-رو به روی خانه بازی -ساختمان آجرنما-واحد2</t>
  </si>
  <si>
    <t>245114</t>
  </si>
  <si>
    <t>2722503050</t>
  </si>
  <si>
    <t>09330859177</t>
  </si>
  <si>
    <t>بلوار امام رضا گلستان 13-ساختمان گلستان-طبقه اول</t>
  </si>
  <si>
    <t>1402/11/09</t>
  </si>
  <si>
    <t>محمد رمضانی</t>
  </si>
  <si>
    <t>۲۵۸۰۷۴۳۹۶۰</t>
  </si>
  <si>
    <t>۰۹۳۵۹۱۱۳۵۰۵</t>
  </si>
  <si>
    <t>خیابان امام علی کوی چمران کوچه اکبری</t>
  </si>
  <si>
    <t>358-داروخانه سیده سارا صدیق ضیابری</t>
  </si>
  <si>
    <t xml:space="preserve"> داروخانه سیده سارا صدیق ضیابری</t>
  </si>
  <si>
    <t>دکتر صدیق ضیابری</t>
  </si>
  <si>
    <t>2649246146</t>
  </si>
  <si>
    <t>9111931621</t>
  </si>
  <si>
    <t>بلوار دیلمان-شهرک شهید بهشتی -روبروی مسجد عمار-کوچه گلستان5</t>
  </si>
  <si>
    <t>329-دکتر سید فخرالدین اشرافی</t>
  </si>
  <si>
    <t>دکتر سید فخرالدین اشرافی</t>
  </si>
  <si>
    <t>سید فخرالدین اشرافی</t>
  </si>
  <si>
    <t>4187844342</t>
  </si>
  <si>
    <t>9113910157</t>
  </si>
  <si>
    <t xml:space="preserve">جنب داروخانه شبانه روزی مرهم  -کوچه شعبانی </t>
  </si>
  <si>
    <t>الهام علی دخت</t>
  </si>
  <si>
    <t>ندارد</t>
  </si>
  <si>
    <t>1402/11/15</t>
  </si>
  <si>
    <t>بهنام داربوی</t>
  </si>
  <si>
    <t>جاده انزلی -جنب ماهی فروشانکوچه شهید هنرمند</t>
  </si>
  <si>
    <t>سارا جواد پور کومله</t>
  </si>
  <si>
    <t>یخسازی-ولکس-جنب بیمارستان قائم -کوچه 17 شهریور-فرعی 15</t>
  </si>
  <si>
    <t>حمیدیان-رزمندگان-کوچه هفتم</t>
  </si>
  <si>
    <t>امیرحسین سلیمانی کیساری</t>
  </si>
  <si>
    <t>فلکه رازی-به سمت جاده جیرده -قبل از پل آقا سید شریفسه راه کوچه بنفشه</t>
  </si>
  <si>
    <t>1402/11/17</t>
  </si>
  <si>
    <t>احسان ابراهیمی لولمانی</t>
  </si>
  <si>
    <t>2581909749</t>
  </si>
  <si>
    <t>09336305182</t>
  </si>
  <si>
    <t>شهرک قدس-کوچه باران 6 -ساختمان مارال واحد 3</t>
  </si>
  <si>
    <t>امین مهرکیا</t>
  </si>
  <si>
    <t>2595712225</t>
  </si>
  <si>
    <t>09119304627</t>
  </si>
  <si>
    <t>خیابان تختی-کوچه خسراقی-کوچه سید علی کیا-پلاک 63</t>
  </si>
  <si>
    <t>آیدا اخوان ماسوله</t>
  </si>
  <si>
    <t>2660330727</t>
  </si>
  <si>
    <t>09380819403</t>
  </si>
  <si>
    <t>بلوار افتخاری-تندگویان-کوچه چهارم -پلاک44</t>
  </si>
  <si>
    <t>رامتین عمو پشت مساری</t>
  </si>
  <si>
    <t>0025853481</t>
  </si>
  <si>
    <t>09112462283</t>
  </si>
  <si>
    <t>فلکه جهاد-کوچه باران -بارش 2-جنب باشگاه مرد-ساختمان امین-واحد 6</t>
  </si>
  <si>
    <t>محمد شعبانی چوکامی</t>
  </si>
  <si>
    <t>2580603281</t>
  </si>
  <si>
    <t>09961698867</t>
  </si>
  <si>
    <t>خیابان سعدی-کوی فلاحتی- کوچه نهم-ساختمان یاس-پلاک 20</t>
  </si>
  <si>
    <t>1402/11/12</t>
  </si>
  <si>
    <t>نانوایی سنگکی بهادر</t>
  </si>
  <si>
    <t>اقای مرتضی حسن زاده</t>
  </si>
  <si>
    <t>مرتضی حسن زاده</t>
  </si>
  <si>
    <t>09116715112</t>
  </si>
  <si>
    <t>رشتیان- کوچه 47-نبش کوچه فلاح دوست</t>
  </si>
  <si>
    <t>سمانه رمضانزاده</t>
  </si>
  <si>
    <t>349-سمانه رمضانزاده</t>
  </si>
  <si>
    <t>11855282</t>
  </si>
  <si>
    <t>9113109510</t>
  </si>
  <si>
    <t>خیابان شریعتی -بازار مهران -جنب بانک صادرات مستر طلا</t>
  </si>
  <si>
    <t xml:space="preserve">اعظم غلامی پورمقدم </t>
  </si>
  <si>
    <t>2580090045</t>
  </si>
  <si>
    <t>09391556988</t>
  </si>
  <si>
    <t xml:space="preserve">خ امام خمینی ک محمد نژاد ک سید زمی فاطمی پ 60 </t>
  </si>
  <si>
    <t>1402/07/04</t>
  </si>
  <si>
    <t xml:space="preserve">فاطمه زاهدی لاکان </t>
  </si>
  <si>
    <t>2581043156</t>
  </si>
  <si>
    <t>09025649331</t>
  </si>
  <si>
    <t xml:space="preserve">خ امام خمینی خ پیام نور شهرک سپید رود بن بست یاسمن س پیام ط اول </t>
  </si>
  <si>
    <t xml:space="preserve">فرشته توکلی </t>
  </si>
  <si>
    <t>2594291307</t>
  </si>
  <si>
    <t>09118065748</t>
  </si>
  <si>
    <t xml:space="preserve">میدان جهاد شهرک فرهنگیان میدان ولیعصر ک صیقی </t>
  </si>
  <si>
    <t xml:space="preserve">طاهره رجب پور </t>
  </si>
  <si>
    <t>2590414994</t>
  </si>
  <si>
    <t>09379269765</t>
  </si>
  <si>
    <t xml:space="preserve">میدان امام حسین شهرک صبا ک 12 فرعی دوم سمت چپ </t>
  </si>
  <si>
    <t xml:space="preserve">بهناز وهابی </t>
  </si>
  <si>
    <t>0078774047</t>
  </si>
  <si>
    <t>09118016467</t>
  </si>
  <si>
    <t>بلوار خرمشهر کوی امام رض ک ش خانی زاده پ 354</t>
  </si>
  <si>
    <t xml:space="preserve">رقیه پورجعفری </t>
  </si>
  <si>
    <t>2709802422</t>
  </si>
  <si>
    <t>09114520427</t>
  </si>
  <si>
    <t xml:space="preserve">میدان ولیعصر  بلوار ولیعصر  ک ش مومنی بن بست شقایق </t>
  </si>
  <si>
    <t xml:space="preserve">یگانه برهانی </t>
  </si>
  <si>
    <t>2581520501</t>
  </si>
  <si>
    <t xml:space="preserve">غلامرضا </t>
  </si>
  <si>
    <t xml:space="preserve">خ حافظ ک بهاری بهاری شرقی ساختمان تیهوط اول </t>
  </si>
  <si>
    <t xml:space="preserve">نازنین قلی پور </t>
  </si>
  <si>
    <t>2580217657</t>
  </si>
  <si>
    <t>09115448098</t>
  </si>
  <si>
    <t>چهارراه حشمت کوی بیانی خ 14 پ 13</t>
  </si>
  <si>
    <t>1402/11/30</t>
  </si>
  <si>
    <t xml:space="preserve">مریم وهابی </t>
  </si>
  <si>
    <t>0059752841</t>
  </si>
  <si>
    <t>09396819298</t>
  </si>
  <si>
    <t xml:space="preserve">بلوار ولیعصر کوچه مومنی مجتمع غدیر بلوک نسترن واحد 7 </t>
  </si>
  <si>
    <t>1396/08/30</t>
  </si>
  <si>
    <t>1397/03/30</t>
  </si>
  <si>
    <t>سودابه قیامی</t>
  </si>
  <si>
    <t>2594554669</t>
  </si>
  <si>
    <t>09119343774</t>
  </si>
  <si>
    <t xml:space="preserve">رشتیان ک 56 رازقی 4 س آنتیک </t>
  </si>
  <si>
    <t>1394/11/30</t>
  </si>
  <si>
    <t xml:space="preserve">شهماس خانی </t>
  </si>
  <si>
    <t>09113302724</t>
  </si>
  <si>
    <t xml:space="preserve">کمربندی بهشتی 18 متری قربانزاده ک 14 بن بست کاج پ7 </t>
  </si>
  <si>
    <t>1401/11/30</t>
  </si>
  <si>
    <t>علی اصغر حاجتی</t>
  </si>
  <si>
    <t>2595468545</t>
  </si>
  <si>
    <t xml:space="preserve">خدماتی </t>
  </si>
  <si>
    <t>09907561601</t>
  </si>
  <si>
    <t xml:space="preserve">بلوار افتخاری جنب پمپ بنزین عینک شهرک گلهای فلک بلوک شمشاد و 5 ط 3 </t>
  </si>
  <si>
    <t>1399/08/30</t>
  </si>
  <si>
    <t>مهدی پرویزپسند</t>
  </si>
  <si>
    <t>2580127577</t>
  </si>
  <si>
    <t>09111500856</t>
  </si>
  <si>
    <t xml:space="preserve">خ مطهری ساغریسازان ک تحویلی س گل مریم و 14 </t>
  </si>
  <si>
    <t>1391/01/31</t>
  </si>
  <si>
    <t>1392/01/09</t>
  </si>
  <si>
    <t>مهدی مرادی لنبر</t>
  </si>
  <si>
    <t>کومله-خیابان سردار جنگل-خیابان رسالت-کوچه رسالت 6</t>
  </si>
  <si>
    <t>1402/11/21</t>
  </si>
  <si>
    <t>فروزان صمدی</t>
  </si>
  <si>
    <t>غلام حسن</t>
  </si>
  <si>
    <t>سردار جنگل -روستای ذاکله پر</t>
  </si>
  <si>
    <t>1402/12/02</t>
  </si>
  <si>
    <t>آذر آخرت دوست بارکوسرایی</t>
  </si>
  <si>
    <t>دریاسر-کوی طالقانی-بن بست سحر</t>
  </si>
  <si>
    <t>1402/11/29</t>
  </si>
  <si>
    <t>رقیه ارقند سیزکوهی</t>
  </si>
  <si>
    <t>خیابان ایران یک -کوچه ی ایران یک</t>
  </si>
  <si>
    <t>1402/11/23</t>
  </si>
  <si>
    <t>سیده خدیجه یزدان پرست نیاکی</t>
  </si>
  <si>
    <t>خیابان فرهنگ 1 - کوچه رضائی</t>
  </si>
  <si>
    <t>1402/11/25</t>
  </si>
  <si>
    <t>هانیه توکلی نهزمی</t>
  </si>
  <si>
    <t xml:space="preserve">بلوار مطهری-اداره راهنمایی و رانندگی </t>
  </si>
  <si>
    <t xml:space="preserve">نازیلا یوسف صفت رودبنه </t>
  </si>
  <si>
    <t>خیابان شهدا-شهدا15</t>
  </si>
  <si>
    <t>1402/11/24</t>
  </si>
  <si>
    <t>عرفان نصوری</t>
  </si>
  <si>
    <t>خیابان هدایت -هدایت 5-ساختمان عرشیا</t>
  </si>
  <si>
    <t>1402/09/29</t>
  </si>
  <si>
    <t xml:space="preserve">هستی امین زاده </t>
  </si>
  <si>
    <t>خیابان خرمشهر-خیابان آوینی-ساختمان 22</t>
  </si>
  <si>
    <t>عباس عیسی مراد رودبنه</t>
  </si>
  <si>
    <t>لاهیچان</t>
  </si>
  <si>
    <t xml:space="preserve">خیابان تربیت معلم-تربیت معلم 30-فرعی دوم </t>
  </si>
  <si>
    <t xml:space="preserve">حسن زحمتکش </t>
  </si>
  <si>
    <t>1402/09/22</t>
  </si>
  <si>
    <t>قدرت اله</t>
  </si>
  <si>
    <t>امیرعلی</t>
  </si>
  <si>
    <t xml:space="preserve">مرتضی </t>
  </si>
  <si>
    <t>347-هتل آپارتمان قصر طلایی</t>
  </si>
  <si>
    <t>هتل آپارتمان قصر طلایی</t>
  </si>
  <si>
    <t>بلوار انصاری-ابتدای بلوار احمدزاده رو به روی بوستان ملت</t>
  </si>
  <si>
    <t>سمیه ارنواز دیزبنی</t>
  </si>
  <si>
    <t>1402/11/28</t>
  </si>
  <si>
    <t>363-فناوران داده گستر یاس</t>
  </si>
  <si>
    <t>فاطمه امینی دافچاهی</t>
  </si>
  <si>
    <t xml:space="preserve">فناوران داده گستر یاس </t>
  </si>
  <si>
    <t>1402/12/16</t>
  </si>
  <si>
    <t>فرنوش یحیائی</t>
  </si>
  <si>
    <t>2580290621</t>
  </si>
  <si>
    <t>اپراتور لیزر و لاغری</t>
  </si>
  <si>
    <t>09375490985</t>
  </si>
  <si>
    <t>خیابان گلزاران-کوچه لاله-ساختمان میلاد-طبقه دوم</t>
  </si>
  <si>
    <t>5180003830</t>
  </si>
  <si>
    <t>09113463661</t>
  </si>
  <si>
    <t>قلیپور-خیابان وحدت-کوچه نامجو-ساختمان نامجو</t>
  </si>
  <si>
    <t>زینب صداقت کلاچاهی</t>
  </si>
  <si>
    <t>5180148480</t>
  </si>
  <si>
    <t>09038664286</t>
  </si>
  <si>
    <t xml:space="preserve">خیابان معلم-بن بست لاله جنب باشگاه </t>
  </si>
  <si>
    <t>1402/11/14</t>
  </si>
  <si>
    <t>دکتر صدرا ادیبی</t>
  </si>
  <si>
    <t>مطب پزشکی دکتر صدرا ادیبی</t>
  </si>
  <si>
    <t>دکتر صدیقه مسعودی طارمسری</t>
  </si>
  <si>
    <t>2595692739</t>
  </si>
  <si>
    <t>09333707653</t>
  </si>
  <si>
    <t>گلسار-قبل از خیابان 96 برج بلانکا پلاس-طبقه دهم-چهارم اداری-واحد1008</t>
  </si>
  <si>
    <t>36503</t>
  </si>
  <si>
    <t>36506</t>
  </si>
  <si>
    <t>366-فروشگاه مبل ایفل-شعبه سه</t>
  </si>
  <si>
    <t>2580640320</t>
  </si>
  <si>
    <t>مهسا فدایی فرقان</t>
  </si>
  <si>
    <t>2595830384</t>
  </si>
  <si>
    <t>جاده رشت به کوچصفهان، جنب پل عابر گورابسر</t>
  </si>
  <si>
    <t>فروشگاه‌مبل‌ایفل‌مهسا فدایی</t>
  </si>
  <si>
    <t>فروشگاه‌مبل‌ایفل‌احمدفدایی...</t>
  </si>
  <si>
    <t xml:space="preserve">محمد علی نژاد موحد </t>
  </si>
  <si>
    <t>2593455871</t>
  </si>
  <si>
    <t>کارمند رسمی آموزش و پرورش/روانشناس</t>
  </si>
  <si>
    <t xml:space="preserve">مسکن مهر </t>
  </si>
  <si>
    <t>فرزین پور آقا جان</t>
  </si>
  <si>
    <t>2649599227</t>
  </si>
  <si>
    <t>روانپزشک</t>
  </si>
  <si>
    <t>قلی پور</t>
  </si>
  <si>
    <t>1402/06/1</t>
  </si>
  <si>
    <t>2669253806</t>
  </si>
  <si>
    <t>09119294689</t>
  </si>
  <si>
    <t>فومن-خیابان امام خمینی-خیابان شهید ناصر حیدری</t>
  </si>
  <si>
    <t xml:space="preserve">مهرنوش سیه فام </t>
  </si>
  <si>
    <t>2594247391</t>
  </si>
  <si>
    <t>غلام</t>
  </si>
  <si>
    <t>09024449232</t>
  </si>
  <si>
    <t xml:space="preserve">بلوار شهید انصاری -بعد از کلباغ نماز -کوچه ولیعصر 2-پلاک 9 -ساختمان کاسپین-طبقه اول-واحد 3 </t>
  </si>
  <si>
    <t>1402/11/16</t>
  </si>
  <si>
    <t>کارشناس مددکاری</t>
  </si>
  <si>
    <t>الهام اسکندری چماچائی</t>
  </si>
  <si>
    <t>2596183293</t>
  </si>
  <si>
    <t>کارشناس روانشناسی</t>
  </si>
  <si>
    <t>09115450131</t>
  </si>
  <si>
    <t>دروازه لاکان-کوچه آسمان2 - پلاک 52</t>
  </si>
  <si>
    <t xml:space="preserve">سعید نجاتی شهرستانی </t>
  </si>
  <si>
    <t>5189971783</t>
  </si>
  <si>
    <t>09112300249</t>
  </si>
  <si>
    <t>بلوار شهید انصاری-میدان نوری هریس-فرعی علیزاده -ساختمان میلان</t>
  </si>
  <si>
    <t xml:space="preserve">حسین صاحبدل خناچا </t>
  </si>
  <si>
    <t>2593337826</t>
  </si>
  <si>
    <t>09927637794</t>
  </si>
  <si>
    <t>میدان فرزانه - بلوار شهید علیزاده-اولین فرعی سمت راست -انتهای خیابان چنب شهرداری منطقه یک مرکز سازماندهی آسیب های اجتماعی</t>
  </si>
  <si>
    <t xml:space="preserve">ستایش صادقی </t>
  </si>
  <si>
    <t>2581246871</t>
  </si>
  <si>
    <t>09361437611</t>
  </si>
  <si>
    <t>خیابان گلزاران-کوچه لاله-ساختمان سوگند-طبقه3</t>
  </si>
  <si>
    <t>رسول آذری تیسه</t>
  </si>
  <si>
    <t>2279679124</t>
  </si>
  <si>
    <t>09960562872</t>
  </si>
  <si>
    <t>ناهید رجبلعی پور</t>
  </si>
  <si>
    <t>2592167102</t>
  </si>
  <si>
    <t>09904016167</t>
  </si>
  <si>
    <t>گلسار-خیابان122-ساختمان مادر-طبقه دوم</t>
  </si>
  <si>
    <t>هادی محبوب فرشمی</t>
  </si>
  <si>
    <t>بلوار مدرس -کوچه چهارم</t>
  </si>
  <si>
    <t xml:space="preserve">سید حامی فخرزاد </t>
  </si>
  <si>
    <t>سید شهاب الدین</t>
  </si>
  <si>
    <t>کانتر سوخاری</t>
  </si>
  <si>
    <t>خیابان فلسطین -کوچه اکبرزاده-ساختمان آتیل-طبقه 3 واحد 3</t>
  </si>
  <si>
    <t>1402/11/27</t>
  </si>
  <si>
    <t>حمیدیان-کوی امام رضا -خیابان هنر پرور- کوچه همتی 9</t>
  </si>
  <si>
    <t>367-رستوران چهارکباب</t>
  </si>
  <si>
    <t>شهرداری-خیابان امام خمینی-جنب داروخانه کارون سابق</t>
  </si>
  <si>
    <t>367-چهار کباب</t>
  </si>
  <si>
    <t>1402/12/17</t>
  </si>
  <si>
    <t>1402/12/19</t>
  </si>
  <si>
    <t>آیدا موسی پور</t>
  </si>
  <si>
    <t>36712</t>
  </si>
  <si>
    <t>2710353660</t>
  </si>
  <si>
    <t>09331648329</t>
  </si>
  <si>
    <t>دروازه لاکان-کارگر یک-ساختمان هانا</t>
  </si>
  <si>
    <t>352-رادیولوژی و سونوگرافی دکتر میرباقری</t>
  </si>
  <si>
    <t>دکتر سید محمد میرباقری</t>
  </si>
  <si>
    <t>32118564</t>
  </si>
  <si>
    <t>گلسار-بلوارنماز-رو به روی مدرسه دخترانه شاهد(فاطمه زهرا) مجتمع البرز طبقه دوم</t>
  </si>
  <si>
    <t>35109</t>
  </si>
  <si>
    <t>35110</t>
  </si>
  <si>
    <t>352-مطب پزشکی دکترسید محمد  میرباقری</t>
  </si>
  <si>
    <t>مطب پزشکی دکترسید محمد  میرباقری</t>
  </si>
  <si>
    <t>آتیه قمی کتیگری</t>
  </si>
  <si>
    <t>259583294</t>
  </si>
  <si>
    <t>369-</t>
  </si>
  <si>
    <t>368-شرکت هتل گیلان</t>
  </si>
  <si>
    <t>شرکت هتل گیلان</t>
  </si>
  <si>
    <t>منظریه هتل کادوس</t>
  </si>
  <si>
    <t>36801</t>
  </si>
  <si>
    <t xml:space="preserve">رشت خیابان منظریه کوچه مازیار مجیدیه دوم انتهای کوچه ساختمان طوفانی </t>
  </si>
  <si>
    <t>370-پیک تعلیم گیلان</t>
  </si>
  <si>
    <t>مصطفی پرویزپسند</t>
  </si>
  <si>
    <t>پیک تعلیم گیلان</t>
  </si>
  <si>
    <t>2594678831</t>
  </si>
  <si>
    <t>۰۹۱۱۲۳۱۷۷۹۶</t>
  </si>
  <si>
    <t>نرسیده به میدان نیروی دریایی روبروی اتش نشانی اموزشگاه رانندگی پایه یکم و دوم پیک تعلیم گیلان</t>
  </si>
  <si>
    <t>کارمند  اداری</t>
  </si>
  <si>
    <t>371-درمانگاه تخصصی پوست و مو شالیز</t>
  </si>
  <si>
    <t>دکتر یاسین عاقبتی املشی</t>
  </si>
  <si>
    <t>یاسین عاقبتی املشی</t>
  </si>
  <si>
    <t>6309759159</t>
  </si>
  <si>
    <t>امیرحسین گرگیج</t>
  </si>
  <si>
    <t>میدان قلی پور-شهرگل رشت</t>
  </si>
  <si>
    <t>ابراهیم رکاب</t>
  </si>
  <si>
    <t>نورمحمد</t>
  </si>
  <si>
    <t>احسان خاوران</t>
  </si>
  <si>
    <t>مجید هاشمی کلی</t>
  </si>
  <si>
    <t>اقدام</t>
  </si>
  <si>
    <t>گلسار-خیابان استاد معین-کوچه 24</t>
  </si>
  <si>
    <t>1402/12/05</t>
  </si>
  <si>
    <t>زهرا خلیلی چلیکی</t>
  </si>
  <si>
    <t>25721</t>
  </si>
  <si>
    <t>2593924977</t>
  </si>
  <si>
    <t>محمود مجاوری سماک</t>
  </si>
  <si>
    <t>2721627570</t>
  </si>
  <si>
    <t>09111418497</t>
  </si>
  <si>
    <t xml:space="preserve">خیابان کاشف شرقی پلاک 377طبقه سوم </t>
  </si>
  <si>
    <t xml:space="preserve">رفاه کارگران </t>
  </si>
  <si>
    <t>فاطمه علینژاد مقدم بلوچی</t>
  </si>
  <si>
    <t>2581246431</t>
  </si>
  <si>
    <t xml:space="preserve">تمام وقت </t>
  </si>
  <si>
    <t xml:space="preserve">یوسف </t>
  </si>
  <si>
    <t xml:space="preserve">پذیرش ازمایشگاه </t>
  </si>
  <si>
    <t>09011028851</t>
  </si>
  <si>
    <t>زیباکنار</t>
  </si>
  <si>
    <t>چونچنان - خیابان رجایی کوچه مروارید یک پلاک 829</t>
  </si>
  <si>
    <t>IR730560611828002278209601</t>
  </si>
  <si>
    <t>5180087066</t>
  </si>
  <si>
    <t>09389504940</t>
  </si>
  <si>
    <t>خیابان طالقانی کوچه سلمان فارسی پلاک 163</t>
  </si>
  <si>
    <t>IR3.05606118280053E+22</t>
  </si>
  <si>
    <t>زهرا زاده رمضانی کلاچایی</t>
  </si>
  <si>
    <t>5189052885</t>
  </si>
  <si>
    <t xml:space="preserve">گدا علی </t>
  </si>
  <si>
    <t xml:space="preserve">کمک بهیار </t>
  </si>
  <si>
    <t>09118061128</t>
  </si>
  <si>
    <t>1386/03/01</t>
  </si>
  <si>
    <t>IR490130100000000076187421</t>
  </si>
  <si>
    <t xml:space="preserve">سکینه زاد رمضانی </t>
  </si>
  <si>
    <t>5189929884</t>
  </si>
  <si>
    <t>09368068466</t>
  </si>
  <si>
    <t xml:space="preserve">خمام جاده خشکبیجار کلاچای اول کوچه پروین </t>
  </si>
  <si>
    <t>IR380130100000000209275790</t>
  </si>
  <si>
    <t xml:space="preserve">جواد ملک دوست </t>
  </si>
  <si>
    <t>5189975835</t>
  </si>
  <si>
    <t>09119184296</t>
  </si>
  <si>
    <t xml:space="preserve">خشکبیجار </t>
  </si>
  <si>
    <t xml:space="preserve">دهستان نوشر خیابان دکتر معیین کوچه نیلوفر </t>
  </si>
  <si>
    <t>1391/10/01</t>
  </si>
  <si>
    <t>IR200130100000000076280287</t>
  </si>
  <si>
    <t>فریدون فردی سیاه اسطلخی</t>
  </si>
  <si>
    <t>2592780807</t>
  </si>
  <si>
    <t>09118320803</t>
  </si>
  <si>
    <t>روستای تمل شیر کوه خیابان شهید احمدی پلاک 347</t>
  </si>
  <si>
    <t>IR 750130100000000021727855</t>
  </si>
  <si>
    <t xml:space="preserve">فریبرز شیر مستی </t>
  </si>
  <si>
    <t>5189495991</t>
  </si>
  <si>
    <t>09113492682</t>
  </si>
  <si>
    <t xml:space="preserve">دهستان نوشر خیابان انقلاب کوچه ایثار </t>
  </si>
  <si>
    <t>IR100130100000000047383197</t>
  </si>
  <si>
    <t xml:space="preserve">پیام تقی مهر </t>
  </si>
  <si>
    <t>5189967999</t>
  </si>
  <si>
    <t>09117064991</t>
  </si>
  <si>
    <t>میدان امام خسین کوچه واحد پلاک 73</t>
  </si>
  <si>
    <t>IR660130100000000076285182</t>
  </si>
  <si>
    <t>5189879399</t>
  </si>
  <si>
    <t>09117996829</t>
  </si>
  <si>
    <t>خیابان مطهری - کوچه ابراهیمیان پلاک 33</t>
  </si>
  <si>
    <t>IR 870130100000000322181744</t>
  </si>
  <si>
    <t xml:space="preserve">محدثه طالب زاده کوهی </t>
  </si>
  <si>
    <t>5180098211</t>
  </si>
  <si>
    <t>09360962074</t>
  </si>
  <si>
    <t xml:space="preserve">خیابان انقلاب - کوچه سبحان </t>
  </si>
  <si>
    <t>IR 880210000003000120388886</t>
  </si>
  <si>
    <t xml:space="preserve">محدثه حیدری مشکاپشتی </t>
  </si>
  <si>
    <t>5180092116</t>
  </si>
  <si>
    <t xml:space="preserve">منشی </t>
  </si>
  <si>
    <t>09300496790</t>
  </si>
  <si>
    <t xml:space="preserve">خمام </t>
  </si>
  <si>
    <t>کلا چاه دوم -مشکاپشت -بن بست حیدری پلاک 275</t>
  </si>
  <si>
    <t>IR470170000000350265779002</t>
  </si>
  <si>
    <t xml:space="preserve">متاهل                  </t>
  </si>
  <si>
    <t>1395/08/06</t>
  </si>
  <si>
    <t>1384/05/01</t>
  </si>
  <si>
    <t>1382/04/01</t>
  </si>
  <si>
    <t>1394/11/11</t>
  </si>
  <si>
    <t>فاطمه فتحی ویشکایی</t>
  </si>
  <si>
    <t>1392/10/03</t>
  </si>
  <si>
    <t>1386/03/15</t>
  </si>
  <si>
    <t>34823</t>
  </si>
  <si>
    <t>34830</t>
  </si>
  <si>
    <t>34831</t>
  </si>
  <si>
    <t>372-داروخانه دکتر زیبا محمدی</t>
  </si>
  <si>
    <t>دکتر زیبا محمدی</t>
  </si>
  <si>
    <t>داروخانه دکتر زیبا محمدی</t>
  </si>
  <si>
    <t>زیبا محمدی</t>
  </si>
  <si>
    <t>2680141903</t>
  </si>
  <si>
    <t>0911 760 3994</t>
  </si>
  <si>
    <t>شهر مرجقل- تولم شهر-خیابان امام خمینی</t>
  </si>
  <si>
    <t>373-مجیر کیامحمدی</t>
  </si>
  <si>
    <t>مجیر کیامحمدی</t>
  </si>
  <si>
    <t>2595986643</t>
  </si>
  <si>
    <t xml:space="preserve"> خ تختی روبروی بانک تجارت هنرومعمار</t>
  </si>
  <si>
    <t>09113333606</t>
  </si>
  <si>
    <t xml:space="preserve">373-شرکت نیک فرد خزر.. </t>
  </si>
  <si>
    <r>
      <t>شرکت</t>
    </r>
    <r>
      <rPr>
        <sz val="11"/>
        <color theme="1"/>
        <rFont val="Arial"/>
        <family val="2"/>
      </rPr>
      <t>‌</t>
    </r>
    <r>
      <rPr>
        <sz val="11"/>
        <color theme="1"/>
        <rFont val="Vazir FD"/>
        <family val="2"/>
        <charset val="178"/>
      </rPr>
      <t>نیک</t>
    </r>
    <r>
      <rPr>
        <sz val="11"/>
        <color theme="1"/>
        <rFont val="Arial"/>
        <family val="2"/>
      </rPr>
      <t>‌</t>
    </r>
    <r>
      <rPr>
        <sz val="11"/>
        <color theme="1"/>
        <rFont val="Vazir FD"/>
        <family val="2"/>
        <charset val="178"/>
      </rPr>
      <t>فردخزر.محمدفردمشراقی ..</t>
    </r>
  </si>
  <si>
    <t>شرکت نیک فرد خزر ..</t>
  </si>
  <si>
    <t>کیلومتر 3 جاده ماسوله پس از دانشکده فنی</t>
  </si>
  <si>
    <t>37005</t>
  </si>
  <si>
    <t>37007</t>
  </si>
  <si>
    <t>34827</t>
  </si>
  <si>
    <t>34828</t>
  </si>
  <si>
    <t>معصومه خواجوی جعفر آباد</t>
  </si>
  <si>
    <t>اقبال حسین</t>
  </si>
  <si>
    <t>مسکن مهر -جنب کارواش مهر</t>
  </si>
  <si>
    <t>ایلیا سلمانی</t>
  </si>
  <si>
    <t>1402/11/22</t>
  </si>
  <si>
    <t>نسیبه عسکری بازرگانی</t>
  </si>
  <si>
    <t>بلوار گیلان-خیابان 166-ساختمان16--واحد3</t>
  </si>
  <si>
    <t>1402/12/12</t>
  </si>
  <si>
    <t>مهسا آقازاده وانستانق</t>
  </si>
  <si>
    <t xml:space="preserve">بلوار انصاری-کوی امام رضا-کوچه سهند-فرعی 4 </t>
  </si>
  <si>
    <t>140212</t>
  </si>
  <si>
    <t>تاریح شروع ب هکار اول 1402/10/04</t>
  </si>
  <si>
    <t xml:space="preserve">نادیا ایوبی  </t>
  </si>
  <si>
    <t xml:space="preserve">سیف اله  </t>
  </si>
  <si>
    <t>خیابان تختی-کوچه توانبخشی-ساختمان ملک</t>
  </si>
  <si>
    <t>فاطمه پور اکبری  آلکامی</t>
  </si>
  <si>
    <t>5700124130</t>
  </si>
  <si>
    <t>09371297088</t>
  </si>
  <si>
    <t xml:space="preserve">جهاد-بلوار شهدای گمنام-کوچه نهم </t>
  </si>
  <si>
    <t xml:space="preserve">بنیامین حسین پورچنانی </t>
  </si>
  <si>
    <t>2150785528</t>
  </si>
  <si>
    <t>09022617923</t>
  </si>
  <si>
    <t>دیانتی-خیابان استقلال-پامچال 8-ساختمان ولیعصر- واحد 1</t>
  </si>
  <si>
    <t>1403/01/01</t>
  </si>
  <si>
    <t>فاطمه ساغری خواچکینی</t>
  </si>
  <si>
    <t>میدان فرزانه-کمربندی خرمشهر-مجتمع مروارید-بلوک 3 واحد 1</t>
  </si>
  <si>
    <t>شروع به کار اول 1402/02/12</t>
  </si>
  <si>
    <t>شهلا ماه تاب</t>
  </si>
  <si>
    <t>عبدالزهرا</t>
  </si>
  <si>
    <t>1402/12/20</t>
  </si>
  <si>
    <t>فاطمه عبیات</t>
  </si>
  <si>
    <t>قلی پور -کوی حسینی -خیابان نوروزی-کوچه 9-بعد از فروشگاه سورنا</t>
  </si>
  <si>
    <t>علی بردبار مژدهی</t>
  </si>
  <si>
    <t>کوچضفهان-روستای مژده-کوچه وحدت 5</t>
  </si>
  <si>
    <t>امیر حسین گنجه مرکبه</t>
  </si>
  <si>
    <t>قلکه رازی-قلی زاده-کوچه رنجبر-اولین آپارتمان-دست چپ-واحد 3</t>
  </si>
  <si>
    <t>نزهت گل پور بوئینی</t>
  </si>
  <si>
    <t>معلم-استادسرا-کوچه شهید شهرام افراشته</t>
  </si>
  <si>
    <t>1402/12/11</t>
  </si>
  <si>
    <t>حق کارگری وخانوار:</t>
  </si>
  <si>
    <t>حق تاهل</t>
  </si>
  <si>
    <t>بابت محاسبه 31 روزه</t>
  </si>
  <si>
    <t>سال بیمه</t>
  </si>
  <si>
    <t>روزانه</t>
  </si>
  <si>
    <t>نوبت کاری</t>
  </si>
  <si>
    <t>ورود</t>
  </si>
  <si>
    <t>خروج</t>
  </si>
  <si>
    <t>اقامت</t>
  </si>
  <si>
    <t>بن خانوار</t>
  </si>
  <si>
    <t>تعداد اولاد مشمول</t>
  </si>
  <si>
    <t>پایه</t>
  </si>
  <si>
    <t>حق اضافه کاری</t>
  </si>
  <si>
    <t>حق شب کاری</t>
  </si>
  <si>
    <t>حق تعطیل کاری</t>
  </si>
  <si>
    <t>عملکرد</t>
  </si>
  <si>
    <t>مرخصی استحقاقی</t>
  </si>
  <si>
    <t>میزان اضافه کاری</t>
  </si>
  <si>
    <t>میزان شب کاری</t>
  </si>
  <si>
    <t>میزان تعطیل کاری</t>
  </si>
  <si>
    <t>نوع نوبت کاری</t>
  </si>
  <si>
    <t xml:space="preserve"> سنوات روزانه</t>
  </si>
  <si>
    <t xml:space="preserve"> عیدی و پاداش روزانه</t>
  </si>
  <si>
    <t>2/5 روز در هر ماه</t>
  </si>
  <si>
    <t>حق اولاد مشمول</t>
  </si>
  <si>
    <t>بله</t>
  </si>
  <si>
    <t>حق نوبت کاری</t>
  </si>
  <si>
    <t>پایه حقوق ساعتی</t>
  </si>
  <si>
    <t>میزان سهم بیمه پرسنل</t>
  </si>
  <si>
    <t>مبلغ پرداخت شده</t>
  </si>
  <si>
    <t>مکسوره سهم بیمه پرسنل</t>
  </si>
  <si>
    <t>به اختیار کارفرما</t>
  </si>
  <si>
    <t>جدول اطلاعات حقوق و مزایا سال</t>
  </si>
  <si>
    <t>331-شرکت آریا تابان(مرکز تصویربرداری سپهر)</t>
  </si>
  <si>
    <t>شرکت آریا تابان(مرکز تصویربرداری سپهر)</t>
  </si>
  <si>
    <t>مهندس غزاله نظریان</t>
  </si>
  <si>
    <t>0015514676</t>
  </si>
  <si>
    <t>کارشناس بهداشت حرفه ای</t>
  </si>
  <si>
    <t>یخسازی کوچه حقدانی ساختمان مهیار طبقه چهارم</t>
  </si>
  <si>
    <t>0024606707</t>
  </si>
  <si>
    <t>1402/12/14</t>
  </si>
  <si>
    <t>2580593039.</t>
  </si>
  <si>
    <t>1402/12/08</t>
  </si>
  <si>
    <t>محدثه دانشور چناری</t>
  </si>
  <si>
    <t xml:space="preserve">محمد نقی زاده </t>
  </si>
  <si>
    <t xml:space="preserve">سنگر خ امام خ طلوع منزل شخصی </t>
  </si>
  <si>
    <t>سیده زهرا با کمال</t>
  </si>
  <si>
    <t>1403/01/08</t>
  </si>
  <si>
    <t>ناخن</t>
  </si>
  <si>
    <t>1403/01/27</t>
  </si>
  <si>
    <t xml:space="preserve">زهرا سحری خلخالی </t>
  </si>
  <si>
    <t>28205</t>
  </si>
  <si>
    <t>2679153499</t>
  </si>
  <si>
    <t>09112811765</t>
  </si>
  <si>
    <t>قلی پور-کوچه جوادی-کوچه امام حسین -پلاک 46</t>
  </si>
  <si>
    <t>اولاد</t>
  </si>
  <si>
    <t>37008</t>
  </si>
  <si>
    <t>کوثر نیک فطرت کهنه گورابی</t>
  </si>
  <si>
    <t>36802</t>
  </si>
  <si>
    <t>2660257000</t>
  </si>
  <si>
    <t>محمدرسول</t>
  </si>
  <si>
    <t>029033235767</t>
  </si>
  <si>
    <t>فلکه یخسازی خیابان دانشجو کوچه23 بن بست دوم ساختمان انتهای کوچه اول واحد2</t>
  </si>
  <si>
    <t>دو فرزند</t>
  </si>
  <si>
    <t>فاقد فرزند</t>
  </si>
  <si>
    <t>یک فرزند</t>
  </si>
  <si>
    <t>374-فهیمه حق وردی</t>
  </si>
  <si>
    <t>09111316484</t>
  </si>
  <si>
    <t>دیلمان-نبش بارش 5</t>
  </si>
  <si>
    <t>فهیمه حق وردی مداح صفت</t>
  </si>
  <si>
    <t>2593372087</t>
  </si>
  <si>
    <t>مطهره محمدی</t>
  </si>
  <si>
    <t>رشتیان-نبش کوچه سی و سوم</t>
  </si>
  <si>
    <t>1403/01/14</t>
  </si>
  <si>
    <t xml:space="preserve">مهری یعقوبی گردویشه </t>
  </si>
  <si>
    <t>4310330738</t>
  </si>
  <si>
    <t xml:space="preserve">مسکن مهر-پست برق ساختمان شهر سازان D4 طبقه اول </t>
  </si>
  <si>
    <t>سید حسین حسینی</t>
  </si>
  <si>
    <t>2591225631</t>
  </si>
  <si>
    <t>مجموعه</t>
  </si>
  <si>
    <t xml:space="preserve"> مرخصی استفاده شده</t>
  </si>
  <si>
    <t>روز استفاده شده</t>
  </si>
  <si>
    <t>1402</t>
  </si>
  <si>
    <t>140301</t>
  </si>
  <si>
    <t>270000000</t>
  </si>
  <si>
    <t>450000000</t>
  </si>
  <si>
    <t>60000000</t>
  </si>
  <si>
    <t>1399</t>
  </si>
  <si>
    <t>استخدام</t>
  </si>
  <si>
    <t>محاسبه</t>
  </si>
  <si>
    <t>پایه سنوات روزانه</t>
  </si>
  <si>
    <t>کارکرد روز</t>
  </si>
  <si>
    <t>پایه سنوات به نسبت روز</t>
  </si>
  <si>
    <t>تعداد روز کارکرد</t>
  </si>
  <si>
    <t>حق بیمه( 30 روزه)</t>
  </si>
  <si>
    <t>بن مسکن جدول تصفیه</t>
  </si>
  <si>
    <t>بن مسکن ماهانه</t>
  </si>
  <si>
    <t>خنثی</t>
  </si>
  <si>
    <t>سال</t>
  </si>
  <si>
    <t>حقوق روزانه</t>
  </si>
  <si>
    <t>حقوق ساعتی</t>
  </si>
  <si>
    <t xml:space="preserve">حق بیمه روزانه </t>
  </si>
  <si>
    <t>بن خوار و بار جدول تصفیه</t>
  </si>
  <si>
    <t>بن خوار و بار ماهانه</t>
  </si>
  <si>
    <t>حقو ق ساعتی</t>
  </si>
  <si>
    <t>میزان ساعت کار</t>
  </si>
  <si>
    <t>بیمه</t>
  </si>
  <si>
    <t>مکسوره بیمه</t>
  </si>
  <si>
    <t>پایه سنوات ساعتی</t>
  </si>
  <si>
    <t>جمع حقوق و پایه سنوات ساعتی</t>
  </si>
  <si>
    <t>پایه سنوات به نسبت ساعت</t>
  </si>
  <si>
    <t>بن خوار و بار روزانه</t>
  </si>
  <si>
    <t>تاهل</t>
  </si>
  <si>
    <t>خنثی واریزی</t>
  </si>
  <si>
    <t>خنثی اولاد</t>
  </si>
  <si>
    <t>خنثی تاهل</t>
  </si>
  <si>
    <t>خنثی مسکن</t>
  </si>
  <si>
    <t>خنثی خوارو بار</t>
  </si>
  <si>
    <t>واریز تقسیم بر روز</t>
  </si>
  <si>
    <t>ضرب در 80 ساعت</t>
  </si>
  <si>
    <t>بن خوار و بار</t>
  </si>
  <si>
    <t>مجموع</t>
  </si>
  <si>
    <t>واریزی</t>
  </si>
  <si>
    <t>سنوات +عیدی</t>
  </si>
  <si>
    <t>مزد روزانه</t>
  </si>
  <si>
    <t>مزد ساعتی</t>
  </si>
  <si>
    <t>مزد ماهانه ساعتی</t>
  </si>
  <si>
    <t>قانونی</t>
  </si>
  <si>
    <t>حقوق پایه</t>
  </si>
  <si>
    <t>پایه سنوات</t>
  </si>
  <si>
    <t>ساعتی</t>
  </si>
  <si>
    <t>ترمیم مزد</t>
  </si>
  <si>
    <t>حاصل محاسبه جدول</t>
  </si>
  <si>
    <t>کسر سنوات و عیدی</t>
  </si>
  <si>
    <t>دو سوم باقیمانده میشود حقوق پایه</t>
  </si>
  <si>
    <t>باقیمانده</t>
  </si>
  <si>
    <t>یک سوم</t>
  </si>
  <si>
    <t>دو سوم</t>
  </si>
  <si>
    <t>استخراج ساعت بر اساس دوسوم باقیمانده</t>
  </si>
  <si>
    <t>ساعت کارکرد</t>
  </si>
  <si>
    <t>یک سوم باقیمانده معادل</t>
  </si>
  <si>
    <t>بابت شناورها</t>
  </si>
  <si>
    <t>کسر بن ها و تاهل و اولاد</t>
  </si>
  <si>
    <t>مبلغ بیمه باید به مبلغ باقیمانده اضافه گردد</t>
  </si>
  <si>
    <t>حالا با جمع باقیمانده و بیمه میبایست به فوق العاده مزد و شناورها بپردازیم</t>
  </si>
  <si>
    <t>کارکرد ساعتی</t>
  </si>
  <si>
    <t>خیر,صبح-عصر-شب,روز-شب,صبح-عصر</t>
  </si>
  <si>
    <t>پایه حقوق و سنوات</t>
  </si>
  <si>
    <t>حق سب کاری</t>
  </si>
  <si>
    <t>یک دوم</t>
  </si>
  <si>
    <t>80% باقیمانده</t>
  </si>
  <si>
    <t>مزد ترمیمی</t>
  </si>
  <si>
    <t>مجموع با مکسوره بیمه</t>
  </si>
  <si>
    <t>اضافه</t>
  </si>
  <si>
    <t>سهم کارفرما</t>
  </si>
  <si>
    <t>ماهانه</t>
  </si>
  <si>
    <t xml:space="preserve">فاقد فرزند </t>
  </si>
  <si>
    <t>صغری رحمانی پیربستی</t>
  </si>
  <si>
    <t>245115</t>
  </si>
  <si>
    <t>2592615989</t>
  </si>
  <si>
    <t>09054643287</t>
  </si>
  <si>
    <t>کوچه امام خمینی</t>
  </si>
  <si>
    <t>ماهرخ حسن پور ازبرهی</t>
  </si>
  <si>
    <t>245116</t>
  </si>
  <si>
    <t>2720204781</t>
  </si>
  <si>
    <t>09116957173</t>
  </si>
  <si>
    <t xml:space="preserve">یوسف آباد-تربیت 24-بعد از تالار </t>
  </si>
  <si>
    <t>زهرا ترنگچیان لنگرودی</t>
  </si>
  <si>
    <t>245117</t>
  </si>
  <si>
    <t>2700316381</t>
  </si>
  <si>
    <t>کمک میزبان</t>
  </si>
  <si>
    <t>09393877307</t>
  </si>
  <si>
    <t>جاده لاهیجان-کوچه اکبری-تابان 7</t>
  </si>
  <si>
    <t>1403/01/16</t>
  </si>
  <si>
    <t>مهرداد اکبری</t>
  </si>
  <si>
    <t>245118</t>
  </si>
  <si>
    <t>0010199055</t>
  </si>
  <si>
    <t>لطفعلی</t>
  </si>
  <si>
    <t>09385783601</t>
  </si>
  <si>
    <t>کیلومتر 3 جاده لنگرود-لیالستان-هتل شهرزاد</t>
  </si>
  <si>
    <t>1403/01/24</t>
  </si>
  <si>
    <t>245119</t>
  </si>
  <si>
    <t>0011870273</t>
  </si>
  <si>
    <t>09355496474</t>
  </si>
  <si>
    <t>میدان ابریشم-کاکتوس-ساختمان کاکتوس-واحد 6</t>
  </si>
  <si>
    <t>حسین عباسپور</t>
  </si>
  <si>
    <t>245120</t>
  </si>
  <si>
    <t>0890585733</t>
  </si>
  <si>
    <t>09030633716</t>
  </si>
  <si>
    <t xml:space="preserve">کومله-استخر کومله </t>
  </si>
  <si>
    <t>امیرحسین چوبتراش گلشن</t>
  </si>
  <si>
    <t>2580945431</t>
  </si>
  <si>
    <t>صفار دوم کوچه اکبری ساختمان میلاد واحد ۶</t>
  </si>
  <si>
    <t>مربم جهانی کرارودی</t>
  </si>
  <si>
    <t>29110</t>
  </si>
  <si>
    <t>2580366709</t>
  </si>
  <si>
    <t xml:space="preserve">قلی پور-خیابان گلزاران -انتهای کوچه گل سرخ -کوچه آهنگری-سمت راست -درب پنجم منزل شخصی </t>
  </si>
  <si>
    <t xml:space="preserve">در تاریخ 1393/03/05 تا تاریخ 1399/05/30 در مولتی برند مشغول به کار بوده اند </t>
  </si>
  <si>
    <t>اول تو دفتر مرکزی کار میکرد و پیمانکاری بود بعدش اینور بیمه شد</t>
  </si>
  <si>
    <t>صبح-عصر-شب</t>
  </si>
  <si>
    <t>آریانا جعفرپور علی آباد</t>
  </si>
  <si>
    <t>جاده لنگرود-خیابان امام -خیابان رجایی-رجایی 12</t>
  </si>
  <si>
    <t>1402/12/22</t>
  </si>
  <si>
    <t>سیده ستاره سیدی</t>
  </si>
  <si>
    <t>سید ستار</t>
  </si>
  <si>
    <t>خیابان شقایق 11 -مجتمع سمیه</t>
  </si>
  <si>
    <t>فاطمه رمضان نیا شادسری</t>
  </si>
  <si>
    <t>میدان گیل-کوی یاسر-یاسر 20-مطهری3</t>
  </si>
  <si>
    <t>1402/12/09</t>
  </si>
  <si>
    <t>1402/12/27</t>
  </si>
  <si>
    <t>سیده آتنا رفیعی کلیدبر</t>
  </si>
  <si>
    <t>سبزمیدان-پشت باشگاه حسابی-همیاری6</t>
  </si>
  <si>
    <t>1403/01/28</t>
  </si>
  <si>
    <t>میدان معلم-کاشف شرقی 35</t>
  </si>
  <si>
    <t>فاطمه صفری بوزن</t>
  </si>
  <si>
    <t>تجن گوکه-گلستان22</t>
  </si>
  <si>
    <t>1403/01/19</t>
  </si>
  <si>
    <t>معصومه داداشی دهکاء</t>
  </si>
  <si>
    <t>دهستان دهکاء-کوچه شهید منصور بدر</t>
  </si>
  <si>
    <t>1403/01/20</t>
  </si>
  <si>
    <t>نازنین زهرا اکرمی راهوری</t>
  </si>
  <si>
    <t>خیابان سعدی-سعدی 16</t>
  </si>
  <si>
    <t>علیرضا علیپور</t>
  </si>
  <si>
    <t>2710350955</t>
  </si>
  <si>
    <t>09117560433</t>
  </si>
  <si>
    <t>جاده لاهیجان-خیابان حافظ</t>
  </si>
  <si>
    <t>1403/01/21</t>
  </si>
  <si>
    <t>اریان زاد رضاچوبری</t>
  </si>
  <si>
    <t>محدثه نوری</t>
  </si>
  <si>
    <t>کوچصفان-خیابان معلم-ساختمان هادی</t>
  </si>
  <si>
    <t>1403/01/25</t>
  </si>
  <si>
    <t xml:space="preserve">محمد پوررضا </t>
  </si>
  <si>
    <t>خواچکین-چوکام-جیرسرچوکام-روبه روی دهیاری-کوچه رسالت</t>
  </si>
  <si>
    <t>1403/02/01</t>
  </si>
  <si>
    <t>ناصر ناروئی</t>
  </si>
  <si>
    <t>شهرگل-میدان قلی پور</t>
  </si>
  <si>
    <t>عباس علی کلسائی</t>
  </si>
  <si>
    <t xml:space="preserve">محمد مهدی زین الدین </t>
  </si>
  <si>
    <r>
      <t>شرح تصفیه بر اساس عملکرد پرسنل</t>
    </r>
    <r>
      <rPr>
        <sz val="9"/>
        <color theme="1"/>
        <rFont val="B Titr"/>
        <charset val="178"/>
      </rPr>
      <t xml:space="preserve"> (پرداخت شده)</t>
    </r>
    <r>
      <rPr>
        <b/>
        <sz val="9"/>
        <color theme="1"/>
        <rFont val="B Titr"/>
        <charset val="178"/>
      </rPr>
      <t xml:space="preserve"> سال</t>
    </r>
  </si>
  <si>
    <t>مریم فرجی سراوانی</t>
  </si>
  <si>
    <t>دبیرستان غیرانتفاعی نهال-مریم فرجی</t>
  </si>
  <si>
    <t>فاز دوم معلم _ میدان سرگل _۱۶ متری تنها _دبیرستان غیرانتفاعی نهال</t>
  </si>
  <si>
    <t>1403/03/01</t>
  </si>
  <si>
    <t>واقعی</t>
  </si>
  <si>
    <t>ما به تفاوت</t>
  </si>
  <si>
    <t>صبح-عصر</t>
  </si>
  <si>
    <t>بن خوارو بار روزانه</t>
  </si>
  <si>
    <t>مبلغ مرخصی استفاده نشده</t>
  </si>
  <si>
    <t>میزان مرخصی استفاده نشده</t>
  </si>
  <si>
    <t>377-درمانگاه شبانه روزی پردیس دکتر قربانی و شرکا پزشکان</t>
  </si>
  <si>
    <t>درمانگاه شبانه روزی پردیس دکتر قربانی و شرکا پزشکان</t>
  </si>
  <si>
    <t>متانه خاکپوری رودبرده</t>
  </si>
  <si>
    <t>27814</t>
  </si>
  <si>
    <t>2580818693</t>
  </si>
  <si>
    <t>ادمین و عکاس</t>
  </si>
  <si>
    <t>09399348828</t>
  </si>
  <si>
    <t xml:space="preserve">خیابان لاکانی-خیابان 17 شهریور-جنب موبایل مرکزی-ساختمان میراث </t>
  </si>
  <si>
    <t>سمیه ظهران زاده دوبخشری</t>
  </si>
  <si>
    <t>27815</t>
  </si>
  <si>
    <t>2594404632</t>
  </si>
  <si>
    <t>09116992537</t>
  </si>
  <si>
    <t>مسکن مهر-ایثار شرقی-مهر 46-ساختمان 149/4</t>
  </si>
  <si>
    <t>سارا فیض بخش واقف</t>
  </si>
  <si>
    <t>کامین</t>
  </si>
  <si>
    <t>09116862338</t>
  </si>
  <si>
    <t>بلوار سید طاهر صالحیکوی امام رضا_ساختمان لاله ۷</t>
  </si>
  <si>
    <t>1399/07/18</t>
  </si>
  <si>
    <t>1399/08/05</t>
  </si>
  <si>
    <t>1402/03/31</t>
  </si>
  <si>
    <t>353645989001</t>
  </si>
  <si>
    <t>حوریه ایماندوست</t>
  </si>
  <si>
    <t>09923466143</t>
  </si>
  <si>
    <t>خ یاداوران جنب اژانس حبیبی منزل شخصی</t>
  </si>
  <si>
    <t>0340947087002</t>
  </si>
  <si>
    <t>خانم مریم نصر اصفهانی</t>
  </si>
  <si>
    <t>1284858510</t>
  </si>
  <si>
    <t xml:space="preserve"> مریم نصر اصفهانی</t>
  </si>
  <si>
    <t>1403/02/09</t>
  </si>
  <si>
    <t>دیانا عادلی کودهی</t>
  </si>
  <si>
    <t>4901904884</t>
  </si>
  <si>
    <t>09309597372</t>
  </si>
  <si>
    <t>1403/01/22</t>
  </si>
  <si>
    <t>1403/01/15</t>
  </si>
  <si>
    <t>رقیه علیجانی تسیه</t>
  </si>
  <si>
    <t>36720</t>
  </si>
  <si>
    <t>2580054308</t>
  </si>
  <si>
    <t>09377655207</t>
  </si>
  <si>
    <t>خیابان ولیعصر -تسیه-کوچه شهید یوسفی-پلاک57</t>
  </si>
  <si>
    <t>1402/12/25</t>
  </si>
  <si>
    <t>شهاب صادق کمالی</t>
  </si>
  <si>
    <t>36725</t>
  </si>
  <si>
    <t>0311279880</t>
  </si>
  <si>
    <t>بلوار لاکانی-کوچه 17 شهریور-ساختمان کاسپین-طبقه 2-واحد 3</t>
  </si>
  <si>
    <t>1403/02/30</t>
  </si>
  <si>
    <t>140302</t>
  </si>
  <si>
    <t>140303</t>
  </si>
  <si>
    <t>140304</t>
  </si>
  <si>
    <t>140305</t>
  </si>
  <si>
    <t>140306</t>
  </si>
  <si>
    <t>140307</t>
  </si>
  <si>
    <t>140308</t>
  </si>
  <si>
    <t>140309</t>
  </si>
  <si>
    <t>140310</t>
  </si>
  <si>
    <t>140311</t>
  </si>
  <si>
    <t>140312</t>
  </si>
  <si>
    <t>140313</t>
  </si>
  <si>
    <t>140314</t>
  </si>
  <si>
    <t>140315</t>
  </si>
  <si>
    <t>140316</t>
  </si>
  <si>
    <t>140317</t>
  </si>
  <si>
    <t>140318</t>
  </si>
  <si>
    <t>140319</t>
  </si>
  <si>
    <t>140320</t>
  </si>
  <si>
    <t>140321</t>
  </si>
  <si>
    <t>140322</t>
  </si>
  <si>
    <t>140323</t>
  </si>
  <si>
    <t>140324</t>
  </si>
  <si>
    <t>140325</t>
  </si>
  <si>
    <t>140326</t>
  </si>
  <si>
    <t>140327</t>
  </si>
  <si>
    <t>140328</t>
  </si>
  <si>
    <t>140329</t>
  </si>
  <si>
    <t>140330</t>
  </si>
  <si>
    <t>140331</t>
  </si>
  <si>
    <t>140332</t>
  </si>
  <si>
    <t>140333</t>
  </si>
  <si>
    <t>140334</t>
  </si>
  <si>
    <t>140335</t>
  </si>
  <si>
    <t>140336</t>
  </si>
  <si>
    <t>140337</t>
  </si>
  <si>
    <t>140338</t>
  </si>
  <si>
    <t>140339</t>
  </si>
  <si>
    <t>140340</t>
  </si>
  <si>
    <t>140341</t>
  </si>
  <si>
    <t>140342</t>
  </si>
  <si>
    <t>140343</t>
  </si>
  <si>
    <t>140344</t>
  </si>
  <si>
    <t>140345</t>
  </si>
  <si>
    <t>140346</t>
  </si>
  <si>
    <t>140347</t>
  </si>
  <si>
    <t>140348</t>
  </si>
  <si>
    <t>140349</t>
  </si>
  <si>
    <t>140350</t>
  </si>
  <si>
    <t>140351</t>
  </si>
  <si>
    <t>140352</t>
  </si>
  <si>
    <t>140353</t>
  </si>
  <si>
    <t>140354</t>
  </si>
  <si>
    <t>140355</t>
  </si>
  <si>
    <t>140356</t>
  </si>
  <si>
    <t>140357</t>
  </si>
  <si>
    <t>140358</t>
  </si>
  <si>
    <t>140359</t>
  </si>
  <si>
    <t>140360</t>
  </si>
  <si>
    <t>140361</t>
  </si>
  <si>
    <t>140362</t>
  </si>
  <si>
    <t>140363</t>
  </si>
  <si>
    <t>140364</t>
  </si>
  <si>
    <t>140365</t>
  </si>
  <si>
    <t>140366</t>
  </si>
  <si>
    <t>140367</t>
  </si>
  <si>
    <t>140368</t>
  </si>
  <si>
    <t>140369</t>
  </si>
  <si>
    <t>140370</t>
  </si>
  <si>
    <t>140371</t>
  </si>
  <si>
    <t>140372</t>
  </si>
  <si>
    <t>140373</t>
  </si>
  <si>
    <t>140374</t>
  </si>
  <si>
    <t>140375</t>
  </si>
  <si>
    <t>140376</t>
  </si>
  <si>
    <t>140377</t>
  </si>
  <si>
    <t>140378</t>
  </si>
  <si>
    <t>140379</t>
  </si>
  <si>
    <t>140380</t>
  </si>
  <si>
    <t>140381</t>
  </si>
  <si>
    <t>140382</t>
  </si>
  <si>
    <t>140383</t>
  </si>
  <si>
    <t>140384</t>
  </si>
  <si>
    <t>140385</t>
  </si>
  <si>
    <t>140386</t>
  </si>
  <si>
    <t>140387</t>
  </si>
  <si>
    <t>140388</t>
  </si>
  <si>
    <t>140389</t>
  </si>
  <si>
    <t>140390</t>
  </si>
  <si>
    <t>140391</t>
  </si>
  <si>
    <t>140392</t>
  </si>
  <si>
    <t>140393</t>
  </si>
  <si>
    <t>140394</t>
  </si>
  <si>
    <t>140395</t>
  </si>
  <si>
    <t>140396</t>
  </si>
  <si>
    <t>140397</t>
  </si>
  <si>
    <t>140398</t>
  </si>
  <si>
    <t>140399</t>
  </si>
  <si>
    <t>140400</t>
  </si>
  <si>
    <t>140401</t>
  </si>
  <si>
    <t>140402</t>
  </si>
  <si>
    <t>140403</t>
  </si>
  <si>
    <t>140404</t>
  </si>
  <si>
    <t>140405</t>
  </si>
  <si>
    <t>140406</t>
  </si>
  <si>
    <t>140407</t>
  </si>
  <si>
    <t>140408</t>
  </si>
  <si>
    <t>140409</t>
  </si>
  <si>
    <t>140410</t>
  </si>
  <si>
    <t>140411</t>
  </si>
  <si>
    <t>140412</t>
  </si>
  <si>
    <t>140413</t>
  </si>
  <si>
    <t>140414</t>
  </si>
  <si>
    <t>140415</t>
  </si>
  <si>
    <t>140416</t>
  </si>
  <si>
    <t>140417</t>
  </si>
  <si>
    <t>140418</t>
  </si>
  <si>
    <t>140419</t>
  </si>
  <si>
    <t>140420</t>
  </si>
  <si>
    <t>140421</t>
  </si>
  <si>
    <t>140422</t>
  </si>
  <si>
    <t>140423</t>
  </si>
  <si>
    <t>140424</t>
  </si>
  <si>
    <t>140425</t>
  </si>
  <si>
    <t>140426</t>
  </si>
  <si>
    <t>140427</t>
  </si>
  <si>
    <t>140428</t>
  </si>
  <si>
    <t>140429</t>
  </si>
  <si>
    <t>140430</t>
  </si>
  <si>
    <t>140431</t>
  </si>
  <si>
    <t>140432</t>
  </si>
  <si>
    <t>140433</t>
  </si>
  <si>
    <t>140434</t>
  </si>
  <si>
    <t>140435</t>
  </si>
  <si>
    <t>140436</t>
  </si>
  <si>
    <t>140437</t>
  </si>
  <si>
    <t>140438</t>
  </si>
  <si>
    <t>140439</t>
  </si>
  <si>
    <t>140440</t>
  </si>
  <si>
    <t>140441</t>
  </si>
  <si>
    <t>140442</t>
  </si>
  <si>
    <t>140443</t>
  </si>
  <si>
    <t>140444</t>
  </si>
  <si>
    <t>140445</t>
  </si>
  <si>
    <t>140446</t>
  </si>
  <si>
    <t>140447</t>
  </si>
  <si>
    <t>140448</t>
  </si>
  <si>
    <t>140449</t>
  </si>
  <si>
    <t>140450</t>
  </si>
  <si>
    <t>140451</t>
  </si>
  <si>
    <t>140452</t>
  </si>
  <si>
    <t>140453</t>
  </si>
  <si>
    <t>140454</t>
  </si>
  <si>
    <t>140455</t>
  </si>
  <si>
    <t>140456</t>
  </si>
  <si>
    <t>140457</t>
  </si>
  <si>
    <t>140458</t>
  </si>
  <si>
    <t>140459</t>
  </si>
  <si>
    <t>140460</t>
  </si>
  <si>
    <t>140461</t>
  </si>
  <si>
    <t>140462</t>
  </si>
  <si>
    <t>140463</t>
  </si>
  <si>
    <t>140464</t>
  </si>
  <si>
    <t>140465</t>
  </si>
  <si>
    <t>140466</t>
  </si>
  <si>
    <t>140467</t>
  </si>
  <si>
    <t>140468</t>
  </si>
  <si>
    <t>140469</t>
  </si>
  <si>
    <t>140470</t>
  </si>
  <si>
    <t>140471</t>
  </si>
  <si>
    <t>140472</t>
  </si>
  <si>
    <t>140473</t>
  </si>
  <si>
    <t>140474</t>
  </si>
  <si>
    <t>140475</t>
  </si>
  <si>
    <t>140476</t>
  </si>
  <si>
    <t>140477</t>
  </si>
  <si>
    <t>140478</t>
  </si>
  <si>
    <t>140479</t>
  </si>
  <si>
    <t>140480</t>
  </si>
  <si>
    <t>140481</t>
  </si>
  <si>
    <t>140482</t>
  </si>
  <si>
    <t>140483</t>
  </si>
  <si>
    <t>140484</t>
  </si>
  <si>
    <t>140485</t>
  </si>
  <si>
    <t>140486</t>
  </si>
  <si>
    <t>140487</t>
  </si>
  <si>
    <t>140488</t>
  </si>
  <si>
    <t>140489</t>
  </si>
  <si>
    <t>140490</t>
  </si>
  <si>
    <t>140491</t>
  </si>
  <si>
    <t>140492</t>
  </si>
  <si>
    <t>140493</t>
  </si>
  <si>
    <t>140494</t>
  </si>
  <si>
    <t>140495</t>
  </si>
  <si>
    <t>140496</t>
  </si>
  <si>
    <t>140497</t>
  </si>
  <si>
    <t>140498</t>
  </si>
  <si>
    <t>140499</t>
  </si>
  <si>
    <t>140500</t>
  </si>
  <si>
    <t>140501</t>
  </si>
  <si>
    <t>140502</t>
  </si>
  <si>
    <t>140503</t>
  </si>
  <si>
    <t>140504</t>
  </si>
  <si>
    <t>140505</t>
  </si>
  <si>
    <t>140506</t>
  </si>
  <si>
    <t>140507</t>
  </si>
  <si>
    <t>140508</t>
  </si>
  <si>
    <t>140509</t>
  </si>
  <si>
    <t>140510</t>
  </si>
  <si>
    <t>140511</t>
  </si>
  <si>
    <t>140512</t>
  </si>
  <si>
    <t>140513</t>
  </si>
  <si>
    <t>140514</t>
  </si>
  <si>
    <t>140515</t>
  </si>
  <si>
    <t>140516</t>
  </si>
  <si>
    <t>140517</t>
  </si>
  <si>
    <t>140518</t>
  </si>
  <si>
    <t>140519</t>
  </si>
  <si>
    <t>140520</t>
  </si>
  <si>
    <t>140521</t>
  </si>
  <si>
    <t>140522</t>
  </si>
  <si>
    <t>140523</t>
  </si>
  <si>
    <t>140524</t>
  </si>
  <si>
    <t>140525</t>
  </si>
  <si>
    <t>140526</t>
  </si>
  <si>
    <t>140527</t>
  </si>
  <si>
    <t>140528</t>
  </si>
  <si>
    <t>140529</t>
  </si>
  <si>
    <t>140530</t>
  </si>
  <si>
    <t>140531</t>
  </si>
  <si>
    <t>140532</t>
  </si>
  <si>
    <t>140533</t>
  </si>
  <si>
    <t>140534</t>
  </si>
  <si>
    <t>140535</t>
  </si>
  <si>
    <t>140536</t>
  </si>
  <si>
    <t>140537</t>
  </si>
  <si>
    <t>140538</t>
  </si>
  <si>
    <t>140539</t>
  </si>
  <si>
    <t>140540</t>
  </si>
  <si>
    <t>140541</t>
  </si>
  <si>
    <t>140542</t>
  </si>
  <si>
    <t>140543</t>
  </si>
  <si>
    <t>140544</t>
  </si>
  <si>
    <t>140545</t>
  </si>
  <si>
    <t>140546</t>
  </si>
  <si>
    <t>140547</t>
  </si>
  <si>
    <t>140548</t>
  </si>
  <si>
    <t>140549</t>
  </si>
  <si>
    <t>140550</t>
  </si>
  <si>
    <t>140551</t>
  </si>
  <si>
    <t>140552</t>
  </si>
  <si>
    <t>140553</t>
  </si>
  <si>
    <t>140554</t>
  </si>
  <si>
    <t>140555</t>
  </si>
  <si>
    <t>140556</t>
  </si>
  <si>
    <t>140557</t>
  </si>
  <si>
    <t>140558</t>
  </si>
  <si>
    <t>140559</t>
  </si>
  <si>
    <t>140560</t>
  </si>
  <si>
    <t>140561</t>
  </si>
  <si>
    <t>140562</t>
  </si>
  <si>
    <t>140563</t>
  </si>
  <si>
    <t>140564</t>
  </si>
  <si>
    <t>140565</t>
  </si>
  <si>
    <t>140566</t>
  </si>
  <si>
    <t>140567</t>
  </si>
  <si>
    <t>140568</t>
  </si>
  <si>
    <t>140569</t>
  </si>
  <si>
    <t>140570</t>
  </si>
  <si>
    <t>140571</t>
  </si>
  <si>
    <t>140572</t>
  </si>
  <si>
    <t>140573</t>
  </si>
  <si>
    <t>140574</t>
  </si>
  <si>
    <t>140575</t>
  </si>
  <si>
    <t>140576</t>
  </si>
  <si>
    <t>140577</t>
  </si>
  <si>
    <t>140578</t>
  </si>
  <si>
    <t>140579</t>
  </si>
  <si>
    <t>140580</t>
  </si>
  <si>
    <t>140581</t>
  </si>
  <si>
    <t>140582</t>
  </si>
  <si>
    <t>140583</t>
  </si>
  <si>
    <t>140584</t>
  </si>
  <si>
    <t>140585</t>
  </si>
  <si>
    <t>140586</t>
  </si>
  <si>
    <t>140587</t>
  </si>
  <si>
    <t>140588</t>
  </si>
  <si>
    <t>140589</t>
  </si>
  <si>
    <t>140590</t>
  </si>
  <si>
    <t>140591</t>
  </si>
  <si>
    <t>140592</t>
  </si>
  <si>
    <t>140593</t>
  </si>
  <si>
    <t>140594</t>
  </si>
  <si>
    <t>140595</t>
  </si>
  <si>
    <t>140596</t>
  </si>
  <si>
    <t>140597</t>
  </si>
  <si>
    <t>140598</t>
  </si>
  <si>
    <t>140599</t>
  </si>
  <si>
    <t>140600</t>
  </si>
  <si>
    <t>140601</t>
  </si>
  <si>
    <t>140602</t>
  </si>
  <si>
    <t>140603</t>
  </si>
  <si>
    <t>140604</t>
  </si>
  <si>
    <t>140605</t>
  </si>
  <si>
    <t>140606</t>
  </si>
  <si>
    <t>140607</t>
  </si>
  <si>
    <t>140608</t>
  </si>
  <si>
    <t>140609</t>
  </si>
  <si>
    <t>140610</t>
  </si>
  <si>
    <t>140611</t>
  </si>
  <si>
    <t>140612</t>
  </si>
  <si>
    <t>140613</t>
  </si>
  <si>
    <t>140614</t>
  </si>
  <si>
    <t>140615</t>
  </si>
  <si>
    <t>140616</t>
  </si>
  <si>
    <t>140617</t>
  </si>
  <si>
    <t>140618</t>
  </si>
  <si>
    <t>140619</t>
  </si>
  <si>
    <t>140620</t>
  </si>
  <si>
    <t>140621</t>
  </si>
  <si>
    <t>140622</t>
  </si>
  <si>
    <t>140623</t>
  </si>
  <si>
    <t>140624</t>
  </si>
  <si>
    <t>140625</t>
  </si>
  <si>
    <t>140626</t>
  </si>
  <si>
    <t>140627</t>
  </si>
  <si>
    <t>140628</t>
  </si>
  <si>
    <t>140629</t>
  </si>
  <si>
    <t>140630</t>
  </si>
  <si>
    <t>140631</t>
  </si>
  <si>
    <t>140632</t>
  </si>
  <si>
    <t>140633</t>
  </si>
  <si>
    <t>140634</t>
  </si>
  <si>
    <t>140635</t>
  </si>
  <si>
    <t>140636</t>
  </si>
  <si>
    <t>140637</t>
  </si>
  <si>
    <t>140638</t>
  </si>
  <si>
    <t>140639</t>
  </si>
  <si>
    <t>140640</t>
  </si>
  <si>
    <t>140641</t>
  </si>
  <si>
    <t>140642</t>
  </si>
  <si>
    <t>140643</t>
  </si>
  <si>
    <t>140644</t>
  </si>
  <si>
    <t>140645</t>
  </si>
  <si>
    <t>140646</t>
  </si>
  <si>
    <t>140647</t>
  </si>
  <si>
    <t>140648</t>
  </si>
  <si>
    <t>140649</t>
  </si>
  <si>
    <t>140650</t>
  </si>
  <si>
    <t>140651</t>
  </si>
  <si>
    <t>140652</t>
  </si>
  <si>
    <t>140653</t>
  </si>
  <si>
    <t>140654</t>
  </si>
  <si>
    <t>140655</t>
  </si>
  <si>
    <t>140656</t>
  </si>
  <si>
    <t>140657</t>
  </si>
  <si>
    <t>140658</t>
  </si>
  <si>
    <t>140659</t>
  </si>
  <si>
    <t>140660</t>
  </si>
  <si>
    <t>140661</t>
  </si>
  <si>
    <t>140662</t>
  </si>
  <si>
    <t>140663</t>
  </si>
  <si>
    <t>140664</t>
  </si>
  <si>
    <t>140665</t>
  </si>
  <si>
    <t>140666</t>
  </si>
  <si>
    <t>140667</t>
  </si>
  <si>
    <t>140668</t>
  </si>
  <si>
    <t>140669</t>
  </si>
  <si>
    <t>140670</t>
  </si>
  <si>
    <t>140671</t>
  </si>
  <si>
    <t>140672</t>
  </si>
  <si>
    <t>140673</t>
  </si>
  <si>
    <t>140674</t>
  </si>
  <si>
    <t>140675</t>
  </si>
  <si>
    <t>140676</t>
  </si>
  <si>
    <t>140677</t>
  </si>
  <si>
    <t>140678</t>
  </si>
  <si>
    <t>140679</t>
  </si>
  <si>
    <t>140680</t>
  </si>
  <si>
    <t>140681</t>
  </si>
  <si>
    <t>140682</t>
  </si>
  <si>
    <t>140683</t>
  </si>
  <si>
    <t>140684</t>
  </si>
  <si>
    <t>140685</t>
  </si>
  <si>
    <t>140686</t>
  </si>
  <si>
    <t>140687</t>
  </si>
  <si>
    <t>140688</t>
  </si>
  <si>
    <t>140689</t>
  </si>
  <si>
    <t>140690</t>
  </si>
  <si>
    <t>140691</t>
  </si>
  <si>
    <t>140692</t>
  </si>
  <si>
    <t>140693</t>
  </si>
  <si>
    <t>140694</t>
  </si>
  <si>
    <t>140695</t>
  </si>
  <si>
    <t>140696</t>
  </si>
  <si>
    <t>140697</t>
  </si>
  <si>
    <t>140698</t>
  </si>
  <si>
    <t>140699</t>
  </si>
  <si>
    <t>140700</t>
  </si>
  <si>
    <t>140701</t>
  </si>
  <si>
    <t>140702</t>
  </si>
  <si>
    <t>140703</t>
  </si>
  <si>
    <t>140704</t>
  </si>
  <si>
    <t>140705</t>
  </si>
  <si>
    <t>140706</t>
  </si>
  <si>
    <t>140707</t>
  </si>
  <si>
    <t>140708</t>
  </si>
  <si>
    <t>140709</t>
  </si>
  <si>
    <t>140710</t>
  </si>
  <si>
    <t>140711</t>
  </si>
  <si>
    <t>140712</t>
  </si>
  <si>
    <t>140713</t>
  </si>
  <si>
    <t>140714</t>
  </si>
  <si>
    <t>140715</t>
  </si>
  <si>
    <t>140716</t>
  </si>
  <si>
    <t>140717</t>
  </si>
  <si>
    <t>140718</t>
  </si>
  <si>
    <t>140719</t>
  </si>
  <si>
    <t>140720</t>
  </si>
  <si>
    <t>140721</t>
  </si>
  <si>
    <t>140722</t>
  </si>
  <si>
    <t>140723</t>
  </si>
  <si>
    <t>140724</t>
  </si>
  <si>
    <t>140725</t>
  </si>
  <si>
    <t>140726</t>
  </si>
  <si>
    <t>140727</t>
  </si>
  <si>
    <t>140728</t>
  </si>
  <si>
    <t>140729</t>
  </si>
  <si>
    <t>140730</t>
  </si>
  <si>
    <t>140731</t>
  </si>
  <si>
    <t>140732</t>
  </si>
  <si>
    <t>140733</t>
  </si>
  <si>
    <t>140734</t>
  </si>
  <si>
    <t>140735</t>
  </si>
  <si>
    <t>140736</t>
  </si>
  <si>
    <t>140737</t>
  </si>
  <si>
    <t>140738</t>
  </si>
  <si>
    <t>140739</t>
  </si>
  <si>
    <t>140740</t>
  </si>
  <si>
    <t>140741</t>
  </si>
  <si>
    <t>140742</t>
  </si>
  <si>
    <t>140743</t>
  </si>
  <si>
    <t>140744</t>
  </si>
  <si>
    <t>140745</t>
  </si>
  <si>
    <t>140746</t>
  </si>
  <si>
    <t>140747</t>
  </si>
  <si>
    <t>140748</t>
  </si>
  <si>
    <t>140749</t>
  </si>
  <si>
    <t>140750</t>
  </si>
  <si>
    <t>140751</t>
  </si>
  <si>
    <t>140752</t>
  </si>
  <si>
    <t>140753</t>
  </si>
  <si>
    <t>140754</t>
  </si>
  <si>
    <t>140755</t>
  </si>
  <si>
    <t>140756</t>
  </si>
  <si>
    <t>140757</t>
  </si>
  <si>
    <t>140758</t>
  </si>
  <si>
    <t>140759</t>
  </si>
  <si>
    <t>140760</t>
  </si>
  <si>
    <t>140761</t>
  </si>
  <si>
    <t>140762</t>
  </si>
  <si>
    <t>140763</t>
  </si>
  <si>
    <t>140764</t>
  </si>
  <si>
    <t>140765</t>
  </si>
  <si>
    <t>140766</t>
  </si>
  <si>
    <t>140767</t>
  </si>
  <si>
    <t>140768</t>
  </si>
  <si>
    <t>140769</t>
  </si>
  <si>
    <t>140770</t>
  </si>
  <si>
    <t>140771</t>
  </si>
  <si>
    <t>140772</t>
  </si>
  <si>
    <t>140773</t>
  </si>
  <si>
    <t>140774</t>
  </si>
  <si>
    <t>140775</t>
  </si>
  <si>
    <t>140776</t>
  </si>
  <si>
    <t>140777</t>
  </si>
  <si>
    <t>140778</t>
  </si>
  <si>
    <t>140779</t>
  </si>
  <si>
    <t>140780</t>
  </si>
  <si>
    <t>140781</t>
  </si>
  <si>
    <t>140782</t>
  </si>
  <si>
    <t>140783</t>
  </si>
  <si>
    <t>140784</t>
  </si>
  <si>
    <t>140785</t>
  </si>
  <si>
    <t>140786</t>
  </si>
  <si>
    <t>140787</t>
  </si>
  <si>
    <t>140788</t>
  </si>
  <si>
    <t>140789</t>
  </si>
  <si>
    <t>140790</t>
  </si>
  <si>
    <t>140791</t>
  </si>
  <si>
    <t>140792</t>
  </si>
  <si>
    <t>140793</t>
  </si>
  <si>
    <t>140794</t>
  </si>
  <si>
    <t>140795</t>
  </si>
  <si>
    <t>140796</t>
  </si>
  <si>
    <t>140797</t>
  </si>
  <si>
    <t>140798</t>
  </si>
  <si>
    <t>140799</t>
  </si>
  <si>
    <t>140800</t>
  </si>
  <si>
    <t>140801</t>
  </si>
  <si>
    <t>140802</t>
  </si>
  <si>
    <t>140803</t>
  </si>
  <si>
    <t>140804</t>
  </si>
  <si>
    <t>140805</t>
  </si>
  <si>
    <t>140806</t>
  </si>
  <si>
    <t>140807</t>
  </si>
  <si>
    <t>140808</t>
  </si>
  <si>
    <t>140809</t>
  </si>
  <si>
    <t>140810</t>
  </si>
  <si>
    <t>140811</t>
  </si>
  <si>
    <t>140812</t>
  </si>
  <si>
    <t>140813</t>
  </si>
  <si>
    <t>140814</t>
  </si>
  <si>
    <t>140815</t>
  </si>
  <si>
    <t>140816</t>
  </si>
  <si>
    <t>140817</t>
  </si>
  <si>
    <t>140818</t>
  </si>
  <si>
    <t>140819</t>
  </si>
  <si>
    <t>140820</t>
  </si>
  <si>
    <t>140821</t>
  </si>
  <si>
    <t>140822</t>
  </si>
  <si>
    <t>140823</t>
  </si>
  <si>
    <t>140824</t>
  </si>
  <si>
    <t>140825</t>
  </si>
  <si>
    <t>140826</t>
  </si>
  <si>
    <t>140827</t>
  </si>
  <si>
    <t>140828</t>
  </si>
  <si>
    <t>140829</t>
  </si>
  <si>
    <t>140830</t>
  </si>
  <si>
    <t>140831</t>
  </si>
  <si>
    <t>140832</t>
  </si>
  <si>
    <t>140833</t>
  </si>
  <si>
    <t>140834</t>
  </si>
  <si>
    <t>140835</t>
  </si>
  <si>
    <t>140836</t>
  </si>
  <si>
    <t>140837</t>
  </si>
  <si>
    <t>140838</t>
  </si>
  <si>
    <t>140839</t>
  </si>
  <si>
    <t>140840</t>
  </si>
  <si>
    <t>140841</t>
  </si>
  <si>
    <t>140842</t>
  </si>
  <si>
    <t>140843</t>
  </si>
  <si>
    <t>140844</t>
  </si>
  <si>
    <t>140845</t>
  </si>
  <si>
    <t>140846</t>
  </si>
  <si>
    <t>140847</t>
  </si>
  <si>
    <t>140848</t>
  </si>
  <si>
    <t>140849</t>
  </si>
  <si>
    <t>140850</t>
  </si>
  <si>
    <t>140851</t>
  </si>
  <si>
    <t>140852</t>
  </si>
  <si>
    <t>140853</t>
  </si>
  <si>
    <t>140854</t>
  </si>
  <si>
    <t>140855</t>
  </si>
  <si>
    <t>140856</t>
  </si>
  <si>
    <t>140857</t>
  </si>
  <si>
    <t>140858</t>
  </si>
  <si>
    <t>140859</t>
  </si>
  <si>
    <t>140860</t>
  </si>
  <si>
    <t>140861</t>
  </si>
  <si>
    <t>140862</t>
  </si>
  <si>
    <t>140863</t>
  </si>
  <si>
    <t>140864</t>
  </si>
  <si>
    <t>140865</t>
  </si>
  <si>
    <t>140866</t>
  </si>
  <si>
    <t>140867</t>
  </si>
  <si>
    <t>140868</t>
  </si>
  <si>
    <t>140869</t>
  </si>
  <si>
    <t>140870</t>
  </si>
  <si>
    <t>140871</t>
  </si>
  <si>
    <t>140872</t>
  </si>
  <si>
    <t>140873</t>
  </si>
  <si>
    <t>140874</t>
  </si>
  <si>
    <t>140875</t>
  </si>
  <si>
    <t>140876</t>
  </si>
  <si>
    <t>140877</t>
  </si>
  <si>
    <t>140878</t>
  </si>
  <si>
    <t>140879</t>
  </si>
  <si>
    <t>140880</t>
  </si>
  <si>
    <t>140881</t>
  </si>
  <si>
    <t>140882</t>
  </si>
  <si>
    <t>140883</t>
  </si>
  <si>
    <t>140884</t>
  </si>
  <si>
    <t>140885</t>
  </si>
  <si>
    <t>140886</t>
  </si>
  <si>
    <t>140887</t>
  </si>
  <si>
    <t>140888</t>
  </si>
  <si>
    <t>140889</t>
  </si>
  <si>
    <t>140890</t>
  </si>
  <si>
    <t>140891</t>
  </si>
  <si>
    <t>140892</t>
  </si>
  <si>
    <t>140893</t>
  </si>
  <si>
    <t>140894</t>
  </si>
  <si>
    <t>140895</t>
  </si>
  <si>
    <t>140896</t>
  </si>
  <si>
    <t>140897</t>
  </si>
  <si>
    <t>140898</t>
  </si>
  <si>
    <t>140899</t>
  </si>
  <si>
    <t>140900</t>
  </si>
  <si>
    <t>140901</t>
  </si>
  <si>
    <t>140902</t>
  </si>
  <si>
    <t>140903</t>
  </si>
  <si>
    <t>140904</t>
  </si>
  <si>
    <t>140905</t>
  </si>
  <si>
    <t>140906</t>
  </si>
  <si>
    <t>140907</t>
  </si>
  <si>
    <t>140908</t>
  </si>
  <si>
    <t>140909</t>
  </si>
  <si>
    <t>140910</t>
  </si>
  <si>
    <t>140911</t>
  </si>
  <si>
    <t>140912</t>
  </si>
  <si>
    <t>140913</t>
  </si>
  <si>
    <t>140914</t>
  </si>
  <si>
    <t>140915</t>
  </si>
  <si>
    <t>140916</t>
  </si>
  <si>
    <t>140917</t>
  </si>
  <si>
    <t>140918</t>
  </si>
  <si>
    <t>140919</t>
  </si>
  <si>
    <t>140920</t>
  </si>
  <si>
    <t>140921</t>
  </si>
  <si>
    <t>140922</t>
  </si>
  <si>
    <t>140923</t>
  </si>
  <si>
    <t>140924</t>
  </si>
  <si>
    <t>140925</t>
  </si>
  <si>
    <t>140926</t>
  </si>
  <si>
    <t>140927</t>
  </si>
  <si>
    <t>140928</t>
  </si>
  <si>
    <t>140929</t>
  </si>
  <si>
    <t>140930</t>
  </si>
  <si>
    <t>140931</t>
  </si>
  <si>
    <t>140932</t>
  </si>
  <si>
    <t>140933</t>
  </si>
  <si>
    <t>140934</t>
  </si>
  <si>
    <t>140935</t>
  </si>
  <si>
    <t>140936</t>
  </si>
  <si>
    <t>140937</t>
  </si>
  <si>
    <t>140938</t>
  </si>
  <si>
    <t>140939</t>
  </si>
  <si>
    <t>140940</t>
  </si>
  <si>
    <t>140941</t>
  </si>
  <si>
    <t>140942</t>
  </si>
  <si>
    <t>140943</t>
  </si>
  <si>
    <t>140944</t>
  </si>
  <si>
    <t>140945</t>
  </si>
  <si>
    <t>140946</t>
  </si>
  <si>
    <t>140947</t>
  </si>
  <si>
    <t>140948</t>
  </si>
  <si>
    <t>140949</t>
  </si>
  <si>
    <t>140950</t>
  </si>
  <si>
    <t>140951</t>
  </si>
  <si>
    <t>140952</t>
  </si>
  <si>
    <t>140953</t>
  </si>
  <si>
    <t>140954</t>
  </si>
  <si>
    <t>140955</t>
  </si>
  <si>
    <t>140956</t>
  </si>
  <si>
    <t>140957</t>
  </si>
  <si>
    <t>140958</t>
  </si>
  <si>
    <t>140959</t>
  </si>
  <si>
    <t>140960</t>
  </si>
  <si>
    <t>140961</t>
  </si>
  <si>
    <t>140962</t>
  </si>
  <si>
    <t>140963</t>
  </si>
  <si>
    <t>140964</t>
  </si>
  <si>
    <t>140965</t>
  </si>
  <si>
    <t>140966</t>
  </si>
  <si>
    <t>140967</t>
  </si>
  <si>
    <t>140968</t>
  </si>
  <si>
    <t>140969</t>
  </si>
  <si>
    <t>140970</t>
  </si>
  <si>
    <t>140971</t>
  </si>
  <si>
    <t>140972</t>
  </si>
  <si>
    <t>140973</t>
  </si>
  <si>
    <t>140974</t>
  </si>
  <si>
    <t>140975</t>
  </si>
  <si>
    <t>140976</t>
  </si>
  <si>
    <t>140977</t>
  </si>
  <si>
    <t>140978</t>
  </si>
  <si>
    <t>140979</t>
  </si>
  <si>
    <t>140980</t>
  </si>
  <si>
    <t>140981</t>
  </si>
  <si>
    <t>140982</t>
  </si>
  <si>
    <t>140983</t>
  </si>
  <si>
    <t>140984</t>
  </si>
  <si>
    <t>140985</t>
  </si>
  <si>
    <t>140986</t>
  </si>
  <si>
    <t>140987</t>
  </si>
  <si>
    <t>140988</t>
  </si>
  <si>
    <t>140989</t>
  </si>
  <si>
    <t>140990</t>
  </si>
  <si>
    <t>140991</t>
  </si>
  <si>
    <t>140992</t>
  </si>
  <si>
    <t>140993</t>
  </si>
  <si>
    <t>140994</t>
  </si>
  <si>
    <t>140995</t>
  </si>
  <si>
    <t>140996</t>
  </si>
  <si>
    <t>140997</t>
  </si>
  <si>
    <t>140998</t>
  </si>
  <si>
    <t>140999</t>
  </si>
  <si>
    <t>141000</t>
  </si>
  <si>
    <t>141001</t>
  </si>
  <si>
    <t>141002</t>
  </si>
  <si>
    <t>141003</t>
  </si>
  <si>
    <t>141004</t>
  </si>
  <si>
    <t>141005</t>
  </si>
  <si>
    <t>141006</t>
  </si>
  <si>
    <t>141007</t>
  </si>
  <si>
    <t>141008</t>
  </si>
  <si>
    <t>141009</t>
  </si>
  <si>
    <t>141010</t>
  </si>
  <si>
    <t>141011</t>
  </si>
  <si>
    <t>141012</t>
  </si>
  <si>
    <t>141013</t>
  </si>
  <si>
    <t>141014</t>
  </si>
  <si>
    <t>141015</t>
  </si>
  <si>
    <t>141016</t>
  </si>
  <si>
    <t>141017</t>
  </si>
  <si>
    <t>141018</t>
  </si>
  <si>
    <t>141019</t>
  </si>
  <si>
    <t>141020</t>
  </si>
  <si>
    <t>141021</t>
  </si>
  <si>
    <t>141022</t>
  </si>
  <si>
    <t>141023</t>
  </si>
  <si>
    <t>141024</t>
  </si>
  <si>
    <t>141025</t>
  </si>
  <si>
    <t>141026</t>
  </si>
  <si>
    <t>141027</t>
  </si>
  <si>
    <t>141028</t>
  </si>
  <si>
    <t>141029</t>
  </si>
  <si>
    <t>141030</t>
  </si>
  <si>
    <t>141031</t>
  </si>
  <si>
    <t>141032</t>
  </si>
  <si>
    <t>141033</t>
  </si>
  <si>
    <t>141034</t>
  </si>
  <si>
    <t>141035</t>
  </si>
  <si>
    <t>141036</t>
  </si>
  <si>
    <t>141037</t>
  </si>
  <si>
    <t>141038</t>
  </si>
  <si>
    <t>141039</t>
  </si>
  <si>
    <t>141040</t>
  </si>
  <si>
    <t>141041</t>
  </si>
  <si>
    <t>141042</t>
  </si>
  <si>
    <t>141043</t>
  </si>
  <si>
    <t>141044</t>
  </si>
  <si>
    <t>141045</t>
  </si>
  <si>
    <t>141046</t>
  </si>
  <si>
    <t>141047</t>
  </si>
  <si>
    <t>141048</t>
  </si>
  <si>
    <t>141049</t>
  </si>
  <si>
    <t>141050</t>
  </si>
  <si>
    <t>141051</t>
  </si>
  <si>
    <t>141052</t>
  </si>
  <si>
    <t>141053</t>
  </si>
  <si>
    <t>141054</t>
  </si>
  <si>
    <t>141055</t>
  </si>
  <si>
    <t>141056</t>
  </si>
  <si>
    <t>141057</t>
  </si>
  <si>
    <t>141058</t>
  </si>
  <si>
    <t>141059</t>
  </si>
  <si>
    <t>141060</t>
  </si>
  <si>
    <t>141061</t>
  </si>
  <si>
    <t>141062</t>
  </si>
  <si>
    <t>141063</t>
  </si>
  <si>
    <t>141064</t>
  </si>
  <si>
    <t>141065</t>
  </si>
  <si>
    <t>141066</t>
  </si>
  <si>
    <t>141067</t>
  </si>
  <si>
    <t>141068</t>
  </si>
  <si>
    <t>141069</t>
  </si>
  <si>
    <t>141070</t>
  </si>
  <si>
    <t>141071</t>
  </si>
  <si>
    <t>141072</t>
  </si>
  <si>
    <t>141073</t>
  </si>
  <si>
    <t>141074</t>
  </si>
  <si>
    <t>141075</t>
  </si>
  <si>
    <t>141076</t>
  </si>
  <si>
    <t>141077</t>
  </si>
  <si>
    <t>141078</t>
  </si>
  <si>
    <t>141079</t>
  </si>
  <si>
    <t>141080</t>
  </si>
  <si>
    <t>141081</t>
  </si>
  <si>
    <t>141082</t>
  </si>
  <si>
    <t>141083</t>
  </si>
  <si>
    <t>141084</t>
  </si>
  <si>
    <t>141085</t>
  </si>
  <si>
    <t>141086</t>
  </si>
  <si>
    <t>141087</t>
  </si>
  <si>
    <t>141088</t>
  </si>
  <si>
    <t>141089</t>
  </si>
  <si>
    <t>141090</t>
  </si>
  <si>
    <t>141091</t>
  </si>
  <si>
    <t>141092</t>
  </si>
  <si>
    <t>141093</t>
  </si>
  <si>
    <t>141094</t>
  </si>
  <si>
    <t>141095</t>
  </si>
  <si>
    <t>141096</t>
  </si>
  <si>
    <t>141097</t>
  </si>
  <si>
    <t>141098</t>
  </si>
  <si>
    <t>141099</t>
  </si>
  <si>
    <t>141100</t>
  </si>
  <si>
    <t>141101</t>
  </si>
  <si>
    <t>141102</t>
  </si>
  <si>
    <t>141103</t>
  </si>
  <si>
    <t>141104</t>
  </si>
  <si>
    <t>141105</t>
  </si>
  <si>
    <t>141106</t>
  </si>
  <si>
    <t>141107</t>
  </si>
  <si>
    <t>141108</t>
  </si>
  <si>
    <t>141109</t>
  </si>
  <si>
    <t>141110</t>
  </si>
  <si>
    <t>141111</t>
  </si>
  <si>
    <t>141112</t>
  </si>
  <si>
    <t>141113</t>
  </si>
  <si>
    <t>141114</t>
  </si>
  <si>
    <t>141115</t>
  </si>
  <si>
    <t>141116</t>
  </si>
  <si>
    <t>141117</t>
  </si>
  <si>
    <t>141118</t>
  </si>
  <si>
    <t>141119</t>
  </si>
  <si>
    <t>141120</t>
  </si>
  <si>
    <t>141121</t>
  </si>
  <si>
    <t>141122</t>
  </si>
  <si>
    <t>141123</t>
  </si>
  <si>
    <t>141124</t>
  </si>
  <si>
    <t>141125</t>
  </si>
  <si>
    <t>141126</t>
  </si>
  <si>
    <t>141127</t>
  </si>
  <si>
    <t>141128</t>
  </si>
  <si>
    <t>141129</t>
  </si>
  <si>
    <t>141130</t>
  </si>
  <si>
    <t>141131</t>
  </si>
  <si>
    <t>141132</t>
  </si>
  <si>
    <t>141133</t>
  </si>
  <si>
    <t>141134</t>
  </si>
  <si>
    <t>141135</t>
  </si>
  <si>
    <t>141136</t>
  </si>
  <si>
    <t>141137</t>
  </si>
  <si>
    <t>141138</t>
  </si>
  <si>
    <t>141139</t>
  </si>
  <si>
    <t>141140</t>
  </si>
  <si>
    <t>141141</t>
  </si>
  <si>
    <t>141142</t>
  </si>
  <si>
    <t>141143</t>
  </si>
  <si>
    <t>141144</t>
  </si>
  <si>
    <t>141145</t>
  </si>
  <si>
    <t>141146</t>
  </si>
  <si>
    <t>141147</t>
  </si>
  <si>
    <t>141148</t>
  </si>
  <si>
    <t>141149</t>
  </si>
  <si>
    <t>141150</t>
  </si>
  <si>
    <t>141151</t>
  </si>
  <si>
    <t>141152</t>
  </si>
  <si>
    <t>141153</t>
  </si>
  <si>
    <t>141154</t>
  </si>
  <si>
    <t>141155</t>
  </si>
  <si>
    <t>141156</t>
  </si>
  <si>
    <t>141157</t>
  </si>
  <si>
    <t>141158</t>
  </si>
  <si>
    <t>141159</t>
  </si>
  <si>
    <t>141160</t>
  </si>
  <si>
    <t>141161</t>
  </si>
  <si>
    <t>141162</t>
  </si>
  <si>
    <t>141163</t>
  </si>
  <si>
    <t>141164</t>
  </si>
  <si>
    <t>141165</t>
  </si>
  <si>
    <t>141166</t>
  </si>
  <si>
    <t>141167</t>
  </si>
  <si>
    <t>141168</t>
  </si>
  <si>
    <t>141169</t>
  </si>
  <si>
    <t>141170</t>
  </si>
  <si>
    <t>141171</t>
  </si>
  <si>
    <t>141172</t>
  </si>
  <si>
    <t>141173</t>
  </si>
  <si>
    <t>141174</t>
  </si>
  <si>
    <t>141175</t>
  </si>
  <si>
    <t>141176</t>
  </si>
  <si>
    <t>141177</t>
  </si>
  <si>
    <t>141178</t>
  </si>
  <si>
    <t>141179</t>
  </si>
  <si>
    <t>141180</t>
  </si>
  <si>
    <t>141181</t>
  </si>
  <si>
    <t>141182</t>
  </si>
  <si>
    <t>141183</t>
  </si>
  <si>
    <t>141184</t>
  </si>
  <si>
    <t>141185</t>
  </si>
  <si>
    <t>141186</t>
  </si>
  <si>
    <t>141187</t>
  </si>
  <si>
    <t>141188</t>
  </si>
  <si>
    <t>141189</t>
  </si>
  <si>
    <t>141190</t>
  </si>
  <si>
    <t>141191</t>
  </si>
  <si>
    <t>141192</t>
  </si>
  <si>
    <t>141193</t>
  </si>
  <si>
    <t>141194</t>
  </si>
  <si>
    <t>141195</t>
  </si>
  <si>
    <t>141196</t>
  </si>
  <si>
    <t>141197</t>
  </si>
  <si>
    <t>141198</t>
  </si>
  <si>
    <t>141199</t>
  </si>
  <si>
    <t>141200</t>
  </si>
  <si>
    <t>141201</t>
  </si>
  <si>
    <t>141202</t>
  </si>
  <si>
    <t>141203</t>
  </si>
  <si>
    <t>141204</t>
  </si>
  <si>
    <t>141205</t>
  </si>
  <si>
    <t>141206</t>
  </si>
  <si>
    <t>141207</t>
  </si>
  <si>
    <t>141208</t>
  </si>
  <si>
    <t>141209</t>
  </si>
  <si>
    <t>141210</t>
  </si>
  <si>
    <t>141211</t>
  </si>
  <si>
    <t>141212</t>
  </si>
  <si>
    <t>141213</t>
  </si>
  <si>
    <t>141214</t>
  </si>
  <si>
    <t>141215</t>
  </si>
  <si>
    <t>141216</t>
  </si>
  <si>
    <t>141217</t>
  </si>
  <si>
    <t>141218</t>
  </si>
  <si>
    <t>141219</t>
  </si>
  <si>
    <t>141220</t>
  </si>
  <si>
    <t>141221</t>
  </si>
  <si>
    <t>141222</t>
  </si>
  <si>
    <t>141223</t>
  </si>
  <si>
    <t>141224</t>
  </si>
  <si>
    <t>141225</t>
  </si>
  <si>
    <t>141226</t>
  </si>
  <si>
    <t>141227</t>
  </si>
  <si>
    <t>141228</t>
  </si>
  <si>
    <t>141229</t>
  </si>
  <si>
    <t>141230</t>
  </si>
  <si>
    <t>141231</t>
  </si>
  <si>
    <t>141232</t>
  </si>
  <si>
    <t>141233</t>
  </si>
  <si>
    <t>141234</t>
  </si>
  <si>
    <t>141235</t>
  </si>
  <si>
    <t>141236</t>
  </si>
  <si>
    <t>141237</t>
  </si>
  <si>
    <t>141238</t>
  </si>
  <si>
    <t>141239</t>
  </si>
  <si>
    <t>141240</t>
  </si>
  <si>
    <t>141241</t>
  </si>
  <si>
    <t>141242</t>
  </si>
  <si>
    <t>141243</t>
  </si>
  <si>
    <t>141244</t>
  </si>
  <si>
    <t>141245</t>
  </si>
  <si>
    <t>141246</t>
  </si>
  <si>
    <t>141247</t>
  </si>
  <si>
    <t>141248</t>
  </si>
  <si>
    <t>141249</t>
  </si>
  <si>
    <t>141250</t>
  </si>
  <si>
    <t>141251</t>
  </si>
  <si>
    <t>141252</t>
  </si>
  <si>
    <t>141253</t>
  </si>
  <si>
    <t>141254</t>
  </si>
  <si>
    <t>141255</t>
  </si>
  <si>
    <t>141256</t>
  </si>
  <si>
    <t>141257</t>
  </si>
  <si>
    <t>141258</t>
  </si>
  <si>
    <t>141259</t>
  </si>
  <si>
    <t>141260</t>
  </si>
  <si>
    <t>141261</t>
  </si>
  <si>
    <t>141262</t>
  </si>
  <si>
    <t>141263</t>
  </si>
  <si>
    <t>141264</t>
  </si>
  <si>
    <t>141265</t>
  </si>
  <si>
    <t>141266</t>
  </si>
  <si>
    <t>141267</t>
  </si>
  <si>
    <t>141268</t>
  </si>
  <si>
    <t>141269</t>
  </si>
  <si>
    <t>141270</t>
  </si>
  <si>
    <t>141271</t>
  </si>
  <si>
    <t>141272</t>
  </si>
  <si>
    <t>141273</t>
  </si>
  <si>
    <t>141274</t>
  </si>
  <si>
    <t>141275</t>
  </si>
  <si>
    <t>141276</t>
  </si>
  <si>
    <t>141277</t>
  </si>
  <si>
    <t>141278</t>
  </si>
  <si>
    <t>141279</t>
  </si>
  <si>
    <t>141280</t>
  </si>
  <si>
    <t>141281</t>
  </si>
  <si>
    <t>141282</t>
  </si>
  <si>
    <t>141283</t>
  </si>
  <si>
    <t>141284</t>
  </si>
  <si>
    <t>141285</t>
  </si>
  <si>
    <t>141286</t>
  </si>
  <si>
    <t>141287</t>
  </si>
  <si>
    <t>141288</t>
  </si>
  <si>
    <t>141289</t>
  </si>
  <si>
    <t>141290</t>
  </si>
  <si>
    <t>141291</t>
  </si>
  <si>
    <t>141292</t>
  </si>
  <si>
    <t>141293</t>
  </si>
  <si>
    <t>141294</t>
  </si>
  <si>
    <t>141295</t>
  </si>
  <si>
    <t>141296</t>
  </si>
  <si>
    <t>141297</t>
  </si>
  <si>
    <t>141298</t>
  </si>
  <si>
    <t>141299</t>
  </si>
  <si>
    <t>141300</t>
  </si>
  <si>
    <t>141301</t>
  </si>
  <si>
    <t>141302</t>
  </si>
  <si>
    <t>141303</t>
  </si>
  <si>
    <t>141304</t>
  </si>
  <si>
    <t>141305</t>
  </si>
  <si>
    <t>141306</t>
  </si>
  <si>
    <t>141307</t>
  </si>
  <si>
    <t>141308</t>
  </si>
  <si>
    <t>141309</t>
  </si>
  <si>
    <t>141310</t>
  </si>
  <si>
    <t>141311</t>
  </si>
  <si>
    <t>141312</t>
  </si>
  <si>
    <t>141313</t>
  </si>
  <si>
    <t>141314</t>
  </si>
  <si>
    <t>141315</t>
  </si>
  <si>
    <t>141316</t>
  </si>
  <si>
    <t>141317</t>
  </si>
  <si>
    <t>141318</t>
  </si>
  <si>
    <t>141319</t>
  </si>
  <si>
    <t>141320</t>
  </si>
  <si>
    <t>141321</t>
  </si>
  <si>
    <t>141322</t>
  </si>
  <si>
    <t>141323</t>
  </si>
  <si>
    <t>141324</t>
  </si>
  <si>
    <t>141325</t>
  </si>
  <si>
    <t>141326</t>
  </si>
  <si>
    <t>141327</t>
  </si>
  <si>
    <t>141328</t>
  </si>
  <si>
    <t>141329</t>
  </si>
  <si>
    <t>141330</t>
  </si>
  <si>
    <t>141331</t>
  </si>
  <si>
    <t>141332</t>
  </si>
  <si>
    <t>141333</t>
  </si>
  <si>
    <t>141334</t>
  </si>
  <si>
    <t>141335</t>
  </si>
  <si>
    <t>141336</t>
  </si>
  <si>
    <t>141337</t>
  </si>
  <si>
    <t>141338</t>
  </si>
  <si>
    <t>141339</t>
  </si>
  <si>
    <t>141340</t>
  </si>
  <si>
    <t>141341</t>
  </si>
  <si>
    <t>141342</t>
  </si>
  <si>
    <t>141343</t>
  </si>
  <si>
    <t>141344</t>
  </si>
  <si>
    <t>141345</t>
  </si>
  <si>
    <t>141346</t>
  </si>
  <si>
    <t>141347</t>
  </si>
  <si>
    <t>141348</t>
  </si>
  <si>
    <t>141349</t>
  </si>
  <si>
    <t>141350</t>
  </si>
  <si>
    <t>141351</t>
  </si>
  <si>
    <t>141352</t>
  </si>
  <si>
    <t>141353</t>
  </si>
  <si>
    <t>141354</t>
  </si>
  <si>
    <t>141355</t>
  </si>
  <si>
    <t>141356</t>
  </si>
  <si>
    <t>141357</t>
  </si>
  <si>
    <t>141358</t>
  </si>
  <si>
    <t>141359</t>
  </si>
  <si>
    <t>141360</t>
  </si>
  <si>
    <t>141361</t>
  </si>
  <si>
    <t>141362</t>
  </si>
  <si>
    <t>141363</t>
  </si>
  <si>
    <t>141364</t>
  </si>
  <si>
    <t>141365</t>
  </si>
  <si>
    <t>141366</t>
  </si>
  <si>
    <t>141367</t>
  </si>
  <si>
    <t>141368</t>
  </si>
  <si>
    <t>141369</t>
  </si>
  <si>
    <t>141370</t>
  </si>
  <si>
    <t>141371</t>
  </si>
  <si>
    <t>141372</t>
  </si>
  <si>
    <t>141373</t>
  </si>
  <si>
    <t>141374</t>
  </si>
  <si>
    <t>141375</t>
  </si>
  <si>
    <t>141376</t>
  </si>
  <si>
    <t>141377</t>
  </si>
  <si>
    <t>141378</t>
  </si>
  <si>
    <t>141379</t>
  </si>
  <si>
    <t>141380</t>
  </si>
  <si>
    <t>141381</t>
  </si>
  <si>
    <t>141382</t>
  </si>
  <si>
    <t>141383</t>
  </si>
  <si>
    <t>141384</t>
  </si>
  <si>
    <t>141385</t>
  </si>
  <si>
    <t>141386</t>
  </si>
  <si>
    <t>141387</t>
  </si>
  <si>
    <t>141388</t>
  </si>
  <si>
    <t>141389</t>
  </si>
  <si>
    <t>141390</t>
  </si>
  <si>
    <t>141391</t>
  </si>
  <si>
    <t>141392</t>
  </si>
  <si>
    <t>141393</t>
  </si>
  <si>
    <t>141394</t>
  </si>
  <si>
    <t>141395</t>
  </si>
  <si>
    <t>141396</t>
  </si>
  <si>
    <t>141397</t>
  </si>
  <si>
    <t>141398</t>
  </si>
  <si>
    <t>141399</t>
  </si>
  <si>
    <t>141400</t>
  </si>
  <si>
    <t>141401</t>
  </si>
  <si>
    <t>141402</t>
  </si>
  <si>
    <t>141403</t>
  </si>
  <si>
    <t>141404</t>
  </si>
  <si>
    <t>141405</t>
  </si>
  <si>
    <t>141406</t>
  </si>
  <si>
    <t>141407</t>
  </si>
  <si>
    <t>141408</t>
  </si>
  <si>
    <t>141409</t>
  </si>
  <si>
    <t>141410</t>
  </si>
  <si>
    <t>141411</t>
  </si>
  <si>
    <t>141412</t>
  </si>
  <si>
    <t>141413</t>
  </si>
  <si>
    <t>141414</t>
  </si>
  <si>
    <t>141415</t>
  </si>
  <si>
    <t>141416</t>
  </si>
  <si>
    <t>141417</t>
  </si>
  <si>
    <t>141418</t>
  </si>
  <si>
    <t>141419</t>
  </si>
  <si>
    <t>141420</t>
  </si>
  <si>
    <t>141421</t>
  </si>
  <si>
    <t>141422</t>
  </si>
  <si>
    <t>141423</t>
  </si>
  <si>
    <t>141424</t>
  </si>
  <si>
    <t>141425</t>
  </si>
  <si>
    <t>141426</t>
  </si>
  <si>
    <t>141427</t>
  </si>
  <si>
    <t>141428</t>
  </si>
  <si>
    <t>141429</t>
  </si>
  <si>
    <t>141430</t>
  </si>
  <si>
    <t>141431</t>
  </si>
  <si>
    <t>141432</t>
  </si>
  <si>
    <t>141433</t>
  </si>
  <si>
    <t>141434</t>
  </si>
  <si>
    <t>141435</t>
  </si>
  <si>
    <t>141436</t>
  </si>
  <si>
    <t>141437</t>
  </si>
  <si>
    <t>141438</t>
  </si>
  <si>
    <t>141439</t>
  </si>
  <si>
    <t>141440</t>
  </si>
  <si>
    <t>141441</t>
  </si>
  <si>
    <t>141442</t>
  </si>
  <si>
    <t>141443</t>
  </si>
  <si>
    <t>141444</t>
  </si>
  <si>
    <t>141445</t>
  </si>
  <si>
    <t>141446</t>
  </si>
  <si>
    <t>141447</t>
  </si>
  <si>
    <t>141448</t>
  </si>
  <si>
    <t>141449</t>
  </si>
  <si>
    <t>141450</t>
  </si>
  <si>
    <t>141451</t>
  </si>
  <si>
    <t>141452</t>
  </si>
  <si>
    <t>141453</t>
  </si>
  <si>
    <t>141454</t>
  </si>
  <si>
    <t>141455</t>
  </si>
  <si>
    <t>141456</t>
  </si>
  <si>
    <t>141457</t>
  </si>
  <si>
    <t>141458</t>
  </si>
  <si>
    <t>141459</t>
  </si>
  <si>
    <t>141460</t>
  </si>
  <si>
    <t>141461</t>
  </si>
  <si>
    <t>141462</t>
  </si>
  <si>
    <t>141463</t>
  </si>
  <si>
    <t>141464</t>
  </si>
  <si>
    <t>141465</t>
  </si>
  <si>
    <t>141466</t>
  </si>
  <si>
    <t>141467</t>
  </si>
  <si>
    <t>141468</t>
  </si>
  <si>
    <t>141469</t>
  </si>
  <si>
    <t>141470</t>
  </si>
  <si>
    <t>141471</t>
  </si>
  <si>
    <t>141472</t>
  </si>
  <si>
    <t>141473</t>
  </si>
  <si>
    <t>141474</t>
  </si>
  <si>
    <t>141475</t>
  </si>
  <si>
    <t>141476</t>
  </si>
  <si>
    <t>141477</t>
  </si>
  <si>
    <t>141478</t>
  </si>
  <si>
    <t>141479</t>
  </si>
  <si>
    <t>141480</t>
  </si>
  <si>
    <t>141481</t>
  </si>
  <si>
    <t>141482</t>
  </si>
  <si>
    <t>141483</t>
  </si>
  <si>
    <t>141484</t>
  </si>
  <si>
    <t>141485</t>
  </si>
  <si>
    <t>141486</t>
  </si>
  <si>
    <t>141487</t>
  </si>
  <si>
    <t>141488</t>
  </si>
  <si>
    <t>141489</t>
  </si>
  <si>
    <t>141490</t>
  </si>
  <si>
    <t>141491</t>
  </si>
  <si>
    <t>141492</t>
  </si>
  <si>
    <t>141493</t>
  </si>
  <si>
    <t>141494</t>
  </si>
  <si>
    <t>141495</t>
  </si>
  <si>
    <t>141496</t>
  </si>
  <si>
    <t>141497</t>
  </si>
  <si>
    <t>141498</t>
  </si>
  <si>
    <t>141499</t>
  </si>
  <si>
    <t>141500</t>
  </si>
  <si>
    <t>141501</t>
  </si>
  <si>
    <t>141502</t>
  </si>
  <si>
    <t>141503</t>
  </si>
  <si>
    <t>141504</t>
  </si>
  <si>
    <t>141505</t>
  </si>
  <si>
    <t>141506</t>
  </si>
  <si>
    <t>141507</t>
  </si>
  <si>
    <t>141508</t>
  </si>
  <si>
    <t>141509</t>
  </si>
  <si>
    <t>141510</t>
  </si>
  <si>
    <t>141511</t>
  </si>
  <si>
    <t>141512</t>
  </si>
  <si>
    <t>141513</t>
  </si>
  <si>
    <t>141514</t>
  </si>
  <si>
    <t>141515</t>
  </si>
  <si>
    <t>141516</t>
  </si>
  <si>
    <t>141517</t>
  </si>
  <si>
    <t>141518</t>
  </si>
  <si>
    <t>141519</t>
  </si>
  <si>
    <t>141520</t>
  </si>
  <si>
    <t>141521</t>
  </si>
  <si>
    <t>141522</t>
  </si>
  <si>
    <t>141523</t>
  </si>
  <si>
    <t>141524</t>
  </si>
  <si>
    <t>141525</t>
  </si>
  <si>
    <t>141526</t>
  </si>
  <si>
    <t>141527</t>
  </si>
  <si>
    <t>141528</t>
  </si>
  <si>
    <t>141529</t>
  </si>
  <si>
    <t>141530</t>
  </si>
  <si>
    <t>141531</t>
  </si>
  <si>
    <t>141532</t>
  </si>
  <si>
    <t>141533</t>
  </si>
  <si>
    <t>141534</t>
  </si>
  <si>
    <t>141535</t>
  </si>
  <si>
    <t>141536</t>
  </si>
  <si>
    <t>141537</t>
  </si>
  <si>
    <t>141538</t>
  </si>
  <si>
    <t>141539</t>
  </si>
  <si>
    <t>141540</t>
  </si>
  <si>
    <t>141541</t>
  </si>
  <si>
    <t>141542</t>
  </si>
  <si>
    <t>141543</t>
  </si>
  <si>
    <t>141544</t>
  </si>
  <si>
    <t>141545</t>
  </si>
  <si>
    <t>141546</t>
  </si>
  <si>
    <t>141547</t>
  </si>
  <si>
    <t>141548</t>
  </si>
  <si>
    <t>141549</t>
  </si>
  <si>
    <t>141550</t>
  </si>
  <si>
    <t>141551</t>
  </si>
  <si>
    <t>141552</t>
  </si>
  <si>
    <t>141553</t>
  </si>
  <si>
    <t>141554</t>
  </si>
  <si>
    <t>141555</t>
  </si>
  <si>
    <t>141556</t>
  </si>
  <si>
    <t>141557</t>
  </si>
  <si>
    <t>141558</t>
  </si>
  <si>
    <t>141559</t>
  </si>
  <si>
    <t>141560</t>
  </si>
  <si>
    <t>141561</t>
  </si>
  <si>
    <t>141562</t>
  </si>
  <si>
    <t>141563</t>
  </si>
  <si>
    <t>141564</t>
  </si>
  <si>
    <t>141565</t>
  </si>
  <si>
    <t>141566</t>
  </si>
  <si>
    <t>141567</t>
  </si>
  <si>
    <t>141568</t>
  </si>
  <si>
    <t>141569</t>
  </si>
  <si>
    <t>141570</t>
  </si>
  <si>
    <t>141571</t>
  </si>
  <si>
    <t>141572</t>
  </si>
  <si>
    <t>141573</t>
  </si>
  <si>
    <t>141574</t>
  </si>
  <si>
    <t>141575</t>
  </si>
  <si>
    <t>141576</t>
  </si>
  <si>
    <t>141577</t>
  </si>
  <si>
    <t>141578</t>
  </si>
  <si>
    <t>141579</t>
  </si>
  <si>
    <t>141580</t>
  </si>
  <si>
    <t>141581</t>
  </si>
  <si>
    <t>141582</t>
  </si>
  <si>
    <t>141583</t>
  </si>
  <si>
    <t>141584</t>
  </si>
  <si>
    <t>141585</t>
  </si>
  <si>
    <t>141586</t>
  </si>
  <si>
    <t>141587</t>
  </si>
  <si>
    <t>141588</t>
  </si>
  <si>
    <t>141589</t>
  </si>
  <si>
    <t>141590</t>
  </si>
  <si>
    <t>141591</t>
  </si>
  <si>
    <t>141592</t>
  </si>
  <si>
    <t>141593</t>
  </si>
  <si>
    <t>141594</t>
  </si>
  <si>
    <t>141595</t>
  </si>
  <si>
    <t>141596</t>
  </si>
  <si>
    <t>141597</t>
  </si>
  <si>
    <t>141598</t>
  </si>
  <si>
    <t>141599</t>
  </si>
  <si>
    <t>141600</t>
  </si>
  <si>
    <t>141601</t>
  </si>
  <si>
    <t>141602</t>
  </si>
  <si>
    <t>141603</t>
  </si>
  <si>
    <t>141604</t>
  </si>
  <si>
    <t>141605</t>
  </si>
  <si>
    <t>141606</t>
  </si>
  <si>
    <t>141607</t>
  </si>
  <si>
    <t>141608</t>
  </si>
  <si>
    <t>141609</t>
  </si>
  <si>
    <t>141610</t>
  </si>
  <si>
    <t>141611</t>
  </si>
  <si>
    <t>141612</t>
  </si>
  <si>
    <t>141613</t>
  </si>
  <si>
    <t>141614</t>
  </si>
  <si>
    <t>141615</t>
  </si>
  <si>
    <t>141616</t>
  </si>
  <si>
    <t>141617</t>
  </si>
  <si>
    <t>141618</t>
  </si>
  <si>
    <t>141619</t>
  </si>
  <si>
    <t>141620</t>
  </si>
  <si>
    <t>141621</t>
  </si>
  <si>
    <t>141622</t>
  </si>
  <si>
    <t>141623</t>
  </si>
  <si>
    <t>141624</t>
  </si>
  <si>
    <t>141625</t>
  </si>
  <si>
    <t>141626</t>
  </si>
  <si>
    <t>141627</t>
  </si>
  <si>
    <t>141628</t>
  </si>
  <si>
    <t>141629</t>
  </si>
  <si>
    <t>141630</t>
  </si>
  <si>
    <t>141631</t>
  </si>
  <si>
    <t>141632</t>
  </si>
  <si>
    <t>141633</t>
  </si>
  <si>
    <t>141634</t>
  </si>
  <si>
    <t>141635</t>
  </si>
  <si>
    <t>141636</t>
  </si>
  <si>
    <t>141637</t>
  </si>
  <si>
    <t>141638</t>
  </si>
  <si>
    <t>141639</t>
  </si>
  <si>
    <t>141640</t>
  </si>
  <si>
    <t>141641</t>
  </si>
  <si>
    <t>141642</t>
  </si>
  <si>
    <t>141643</t>
  </si>
  <si>
    <t>141644</t>
  </si>
  <si>
    <t>141645</t>
  </si>
  <si>
    <t>141646</t>
  </si>
  <si>
    <t>141647</t>
  </si>
  <si>
    <t>141648</t>
  </si>
  <si>
    <t>141649</t>
  </si>
  <si>
    <t>141650</t>
  </si>
  <si>
    <t>141651</t>
  </si>
  <si>
    <t>141652</t>
  </si>
  <si>
    <t>141653</t>
  </si>
  <si>
    <t>141654</t>
  </si>
  <si>
    <t>141655</t>
  </si>
  <si>
    <t>141656</t>
  </si>
  <si>
    <t>141657</t>
  </si>
  <si>
    <t>141658</t>
  </si>
  <si>
    <t>141659</t>
  </si>
  <si>
    <t>141660</t>
  </si>
  <si>
    <t>141661</t>
  </si>
  <si>
    <t>141662</t>
  </si>
  <si>
    <t>141663</t>
  </si>
  <si>
    <t>141664</t>
  </si>
  <si>
    <t>141665</t>
  </si>
  <si>
    <t>141666</t>
  </si>
  <si>
    <t>141667</t>
  </si>
  <si>
    <t>141668</t>
  </si>
  <si>
    <t>141669</t>
  </si>
  <si>
    <t>141670</t>
  </si>
  <si>
    <t>141671</t>
  </si>
  <si>
    <t>141672</t>
  </si>
  <si>
    <t>141673</t>
  </si>
  <si>
    <t>141674</t>
  </si>
  <si>
    <t>141675</t>
  </si>
  <si>
    <t>141676</t>
  </si>
  <si>
    <t>141677</t>
  </si>
  <si>
    <t>141678</t>
  </si>
  <si>
    <t>141679</t>
  </si>
  <si>
    <t>141680</t>
  </si>
  <si>
    <t>141681</t>
  </si>
  <si>
    <t>141682</t>
  </si>
  <si>
    <t>141683</t>
  </si>
  <si>
    <t>141684</t>
  </si>
  <si>
    <t>141685</t>
  </si>
  <si>
    <t>141686</t>
  </si>
  <si>
    <t>141687</t>
  </si>
  <si>
    <t>141688</t>
  </si>
  <si>
    <t>141689</t>
  </si>
  <si>
    <t>141690</t>
  </si>
  <si>
    <t>141691</t>
  </si>
  <si>
    <t>141692</t>
  </si>
  <si>
    <t>141693</t>
  </si>
  <si>
    <t>141694</t>
  </si>
  <si>
    <t>141695</t>
  </si>
  <si>
    <t>141696</t>
  </si>
  <si>
    <t>141697</t>
  </si>
  <si>
    <t>141698</t>
  </si>
  <si>
    <t>141699</t>
  </si>
  <si>
    <t>141700</t>
  </si>
  <si>
    <t>141701</t>
  </si>
  <si>
    <t>141702</t>
  </si>
  <si>
    <t>141703</t>
  </si>
  <si>
    <t>141704</t>
  </si>
  <si>
    <t>141705</t>
  </si>
  <si>
    <t>141706</t>
  </si>
  <si>
    <t>141707</t>
  </si>
  <si>
    <t>141708</t>
  </si>
  <si>
    <t>141709</t>
  </si>
  <si>
    <t>141710</t>
  </si>
  <si>
    <t>141711</t>
  </si>
  <si>
    <t>141712</t>
  </si>
  <si>
    <t>141713</t>
  </si>
  <si>
    <t>141714</t>
  </si>
  <si>
    <t>141715</t>
  </si>
  <si>
    <t>141716</t>
  </si>
  <si>
    <t>141717</t>
  </si>
  <si>
    <t>141718</t>
  </si>
  <si>
    <t>141719</t>
  </si>
  <si>
    <t>141720</t>
  </si>
  <si>
    <t>141721</t>
  </si>
  <si>
    <t>141722</t>
  </si>
  <si>
    <t>141723</t>
  </si>
  <si>
    <t>141724</t>
  </si>
  <si>
    <t>141725</t>
  </si>
  <si>
    <t>141726</t>
  </si>
  <si>
    <t>141727</t>
  </si>
  <si>
    <t>141728</t>
  </si>
  <si>
    <t>141729</t>
  </si>
  <si>
    <t>141730</t>
  </si>
  <si>
    <t>141731</t>
  </si>
  <si>
    <t>141732</t>
  </si>
  <si>
    <t>141733</t>
  </si>
  <si>
    <t>141734</t>
  </si>
  <si>
    <t>141735</t>
  </si>
  <si>
    <t>141736</t>
  </si>
  <si>
    <t>141737</t>
  </si>
  <si>
    <t>141738</t>
  </si>
  <si>
    <t>141739</t>
  </si>
  <si>
    <t>141740</t>
  </si>
  <si>
    <t>141741</t>
  </si>
  <si>
    <t>141742</t>
  </si>
  <si>
    <t>141743</t>
  </si>
  <si>
    <t>141744</t>
  </si>
  <si>
    <t>141745</t>
  </si>
  <si>
    <t>141746</t>
  </si>
  <si>
    <t>141747</t>
  </si>
  <si>
    <t>141748</t>
  </si>
  <si>
    <t>141749</t>
  </si>
  <si>
    <t>141750</t>
  </si>
  <si>
    <t>141751</t>
  </si>
  <si>
    <t>141752</t>
  </si>
  <si>
    <t>141753</t>
  </si>
  <si>
    <t>141754</t>
  </si>
  <si>
    <t>141755</t>
  </si>
  <si>
    <t>141756</t>
  </si>
  <si>
    <t>141757</t>
  </si>
  <si>
    <t>141758</t>
  </si>
  <si>
    <t>141759</t>
  </si>
  <si>
    <t>141760</t>
  </si>
  <si>
    <t>141761</t>
  </si>
  <si>
    <t>141762</t>
  </si>
  <si>
    <t>141763</t>
  </si>
  <si>
    <t>141764</t>
  </si>
  <si>
    <t>141765</t>
  </si>
  <si>
    <t>141766</t>
  </si>
  <si>
    <t>141767</t>
  </si>
  <si>
    <t>141768</t>
  </si>
  <si>
    <t>141769</t>
  </si>
  <si>
    <t>141770</t>
  </si>
  <si>
    <t>141771</t>
  </si>
  <si>
    <t>141772</t>
  </si>
  <si>
    <t>141773</t>
  </si>
  <si>
    <t>141774</t>
  </si>
  <si>
    <t>141775</t>
  </si>
  <si>
    <t>141776</t>
  </si>
  <si>
    <t>141777</t>
  </si>
  <si>
    <t>141778</t>
  </si>
  <si>
    <t>141779</t>
  </si>
  <si>
    <t>141780</t>
  </si>
  <si>
    <t>141781</t>
  </si>
  <si>
    <t>141782</t>
  </si>
  <si>
    <t>141783</t>
  </si>
  <si>
    <t>141784</t>
  </si>
  <si>
    <t>141785</t>
  </si>
  <si>
    <t>141786</t>
  </si>
  <si>
    <t>141787</t>
  </si>
  <si>
    <t>141788</t>
  </si>
  <si>
    <t>141789</t>
  </si>
  <si>
    <t>141790</t>
  </si>
  <si>
    <t>141791</t>
  </si>
  <si>
    <t>141792</t>
  </si>
  <si>
    <t>141793</t>
  </si>
  <si>
    <t>141794</t>
  </si>
  <si>
    <t>141795</t>
  </si>
  <si>
    <t>141796</t>
  </si>
  <si>
    <t>141797</t>
  </si>
  <si>
    <t>141798</t>
  </si>
  <si>
    <t>141799</t>
  </si>
  <si>
    <t>141800</t>
  </si>
  <si>
    <t>141801</t>
  </si>
  <si>
    <t>141802</t>
  </si>
  <si>
    <t>141803</t>
  </si>
  <si>
    <t>141804</t>
  </si>
  <si>
    <t>141805</t>
  </si>
  <si>
    <t>141806</t>
  </si>
  <si>
    <t>141807</t>
  </si>
  <si>
    <t>141808</t>
  </si>
  <si>
    <t>141809</t>
  </si>
  <si>
    <t>141810</t>
  </si>
  <si>
    <t>141811</t>
  </si>
  <si>
    <t>141812</t>
  </si>
  <si>
    <t>141813</t>
  </si>
  <si>
    <t>141814</t>
  </si>
  <si>
    <t>141815</t>
  </si>
  <si>
    <t>141816</t>
  </si>
  <si>
    <t>141817</t>
  </si>
  <si>
    <t>141818</t>
  </si>
  <si>
    <t>141819</t>
  </si>
  <si>
    <t>141820</t>
  </si>
  <si>
    <t>141821</t>
  </si>
  <si>
    <t>141822</t>
  </si>
  <si>
    <t>141823</t>
  </si>
  <si>
    <t>141824</t>
  </si>
  <si>
    <t>141825</t>
  </si>
  <si>
    <t>141826</t>
  </si>
  <si>
    <t>141827</t>
  </si>
  <si>
    <t>141828</t>
  </si>
  <si>
    <t>141829</t>
  </si>
  <si>
    <t>141830</t>
  </si>
  <si>
    <t>141831</t>
  </si>
  <si>
    <t>141832</t>
  </si>
  <si>
    <t>141833</t>
  </si>
  <si>
    <t>141834</t>
  </si>
  <si>
    <t>141835</t>
  </si>
  <si>
    <t>141836</t>
  </si>
  <si>
    <t>141837</t>
  </si>
  <si>
    <t>141838</t>
  </si>
  <si>
    <t>141839</t>
  </si>
  <si>
    <t>141840</t>
  </si>
  <si>
    <t>141841</t>
  </si>
  <si>
    <t>141842</t>
  </si>
  <si>
    <t>141843</t>
  </si>
  <si>
    <t>141844</t>
  </si>
  <si>
    <t>141845</t>
  </si>
  <si>
    <t>141846</t>
  </si>
  <si>
    <t>141847</t>
  </si>
  <si>
    <t>141848</t>
  </si>
  <si>
    <t>141849</t>
  </si>
  <si>
    <t>141850</t>
  </si>
  <si>
    <t>141851</t>
  </si>
  <si>
    <t>141852</t>
  </si>
  <si>
    <t>141853</t>
  </si>
  <si>
    <t>141854</t>
  </si>
  <si>
    <t>141855</t>
  </si>
  <si>
    <t>141856</t>
  </si>
  <si>
    <t>141857</t>
  </si>
  <si>
    <t>141858</t>
  </si>
  <si>
    <t>141859</t>
  </si>
  <si>
    <t>141860</t>
  </si>
  <si>
    <t>141861</t>
  </si>
  <si>
    <t>141862</t>
  </si>
  <si>
    <t>141863</t>
  </si>
  <si>
    <t>141864</t>
  </si>
  <si>
    <t>141865</t>
  </si>
  <si>
    <t>141866</t>
  </si>
  <si>
    <t>141867</t>
  </si>
  <si>
    <t>141868</t>
  </si>
  <si>
    <t>141869</t>
  </si>
  <si>
    <t>141870</t>
  </si>
  <si>
    <t>141871</t>
  </si>
  <si>
    <t>141872</t>
  </si>
  <si>
    <t>141873</t>
  </si>
  <si>
    <t>141874</t>
  </si>
  <si>
    <t>141875</t>
  </si>
  <si>
    <t>141876</t>
  </si>
  <si>
    <t>141877</t>
  </si>
  <si>
    <t>141878</t>
  </si>
  <si>
    <t>141879</t>
  </si>
  <si>
    <t>141880</t>
  </si>
  <si>
    <t>141881</t>
  </si>
  <si>
    <t>141882</t>
  </si>
  <si>
    <t>141883</t>
  </si>
  <si>
    <t>141884</t>
  </si>
  <si>
    <t>141885</t>
  </si>
  <si>
    <t>141886</t>
  </si>
  <si>
    <t>141887</t>
  </si>
  <si>
    <t>141888</t>
  </si>
  <si>
    <t>141889</t>
  </si>
  <si>
    <t>141890</t>
  </si>
  <si>
    <t>141891</t>
  </si>
  <si>
    <t>141892</t>
  </si>
  <si>
    <t>141893</t>
  </si>
  <si>
    <t>141894</t>
  </si>
  <si>
    <t>141895</t>
  </si>
  <si>
    <t>141896</t>
  </si>
  <si>
    <t>141897</t>
  </si>
  <si>
    <t>141898</t>
  </si>
  <si>
    <t>141899</t>
  </si>
  <si>
    <t>141900</t>
  </si>
  <si>
    <t>141901</t>
  </si>
  <si>
    <t>141902</t>
  </si>
  <si>
    <t>141903</t>
  </si>
  <si>
    <t>141904</t>
  </si>
  <si>
    <t>141905</t>
  </si>
  <si>
    <t>141906</t>
  </si>
  <si>
    <t>141907</t>
  </si>
  <si>
    <t>141908</t>
  </si>
  <si>
    <t>141909</t>
  </si>
  <si>
    <t>141910</t>
  </si>
  <si>
    <t>141911</t>
  </si>
  <si>
    <t>141912</t>
  </si>
  <si>
    <t>141913</t>
  </si>
  <si>
    <t>141914</t>
  </si>
  <si>
    <t>141915</t>
  </si>
  <si>
    <t>141916</t>
  </si>
  <si>
    <t>141917</t>
  </si>
  <si>
    <t>141918</t>
  </si>
  <si>
    <t>141919</t>
  </si>
  <si>
    <t>141920</t>
  </si>
  <si>
    <t>141921</t>
  </si>
  <si>
    <t>141922</t>
  </si>
  <si>
    <t>141923</t>
  </si>
  <si>
    <t>141924</t>
  </si>
  <si>
    <t>141925</t>
  </si>
  <si>
    <t>141926</t>
  </si>
  <si>
    <t>141927</t>
  </si>
  <si>
    <t>141928</t>
  </si>
  <si>
    <t>141929</t>
  </si>
  <si>
    <t>141930</t>
  </si>
  <si>
    <t>141931</t>
  </si>
  <si>
    <t>141932</t>
  </si>
  <si>
    <t>141933</t>
  </si>
  <si>
    <t>141934</t>
  </si>
  <si>
    <t>141935</t>
  </si>
  <si>
    <t>141936</t>
  </si>
  <si>
    <t>141937</t>
  </si>
  <si>
    <t>141938</t>
  </si>
  <si>
    <t>141939</t>
  </si>
  <si>
    <t>141940</t>
  </si>
  <si>
    <t>141941</t>
  </si>
  <si>
    <t>141942</t>
  </si>
  <si>
    <t>141943</t>
  </si>
  <si>
    <t>141944</t>
  </si>
  <si>
    <t>141945</t>
  </si>
  <si>
    <t>141946</t>
  </si>
  <si>
    <t>141947</t>
  </si>
  <si>
    <t>141948</t>
  </si>
  <si>
    <t>141949</t>
  </si>
  <si>
    <t>141950</t>
  </si>
  <si>
    <t>141951</t>
  </si>
  <si>
    <t>141952</t>
  </si>
  <si>
    <t>141953</t>
  </si>
  <si>
    <t>141954</t>
  </si>
  <si>
    <t>141955</t>
  </si>
  <si>
    <t>141956</t>
  </si>
  <si>
    <t>141957</t>
  </si>
  <si>
    <t>141958</t>
  </si>
  <si>
    <t>141959</t>
  </si>
  <si>
    <t>141960</t>
  </si>
  <si>
    <t>141961</t>
  </si>
  <si>
    <t>141962</t>
  </si>
  <si>
    <t>141963</t>
  </si>
  <si>
    <t>141964</t>
  </si>
  <si>
    <t>141965</t>
  </si>
  <si>
    <t>141966</t>
  </si>
  <si>
    <t>141967</t>
  </si>
  <si>
    <t>141968</t>
  </si>
  <si>
    <t>141969</t>
  </si>
  <si>
    <t>141970</t>
  </si>
  <si>
    <t>141971</t>
  </si>
  <si>
    <t>141972</t>
  </si>
  <si>
    <t>141973</t>
  </si>
  <si>
    <t>141974</t>
  </si>
  <si>
    <t>141975</t>
  </si>
  <si>
    <t>141976</t>
  </si>
  <si>
    <t>141977</t>
  </si>
  <si>
    <t>141978</t>
  </si>
  <si>
    <t>141979</t>
  </si>
  <si>
    <t>141980</t>
  </si>
  <si>
    <t>141981</t>
  </si>
  <si>
    <t>141982</t>
  </si>
  <si>
    <t>141983</t>
  </si>
  <si>
    <t>141984</t>
  </si>
  <si>
    <t>141985</t>
  </si>
  <si>
    <t>141986</t>
  </si>
  <si>
    <t>141987</t>
  </si>
  <si>
    <t>141988</t>
  </si>
  <si>
    <t>141989</t>
  </si>
  <si>
    <t>141990</t>
  </si>
  <si>
    <t>141991</t>
  </si>
  <si>
    <t>141992</t>
  </si>
  <si>
    <t>141993</t>
  </si>
  <si>
    <t>141994</t>
  </si>
  <si>
    <t>141995</t>
  </si>
  <si>
    <t>141996</t>
  </si>
  <si>
    <t>141997</t>
  </si>
  <si>
    <t>141998</t>
  </si>
  <si>
    <t>141999</t>
  </si>
  <si>
    <t>142000</t>
  </si>
  <si>
    <t>142001</t>
  </si>
  <si>
    <t>142002</t>
  </si>
  <si>
    <t>142003</t>
  </si>
  <si>
    <t>142004</t>
  </si>
  <si>
    <t>142005</t>
  </si>
  <si>
    <t>142006</t>
  </si>
  <si>
    <t>142007</t>
  </si>
  <si>
    <t>142008</t>
  </si>
  <si>
    <t>142009</t>
  </si>
  <si>
    <t>142010</t>
  </si>
  <si>
    <t>142011</t>
  </si>
  <si>
    <t>142012</t>
  </si>
  <si>
    <t>142013</t>
  </si>
  <si>
    <t>142014</t>
  </si>
  <si>
    <t>142015</t>
  </si>
  <si>
    <t>142016</t>
  </si>
  <si>
    <t>142017</t>
  </si>
  <si>
    <t>142018</t>
  </si>
  <si>
    <t>142019</t>
  </si>
  <si>
    <t>142020</t>
  </si>
  <si>
    <t>142021</t>
  </si>
  <si>
    <t>142022</t>
  </si>
  <si>
    <t>142023</t>
  </si>
  <si>
    <t>142024</t>
  </si>
  <si>
    <t>142025</t>
  </si>
  <si>
    <t>142026</t>
  </si>
  <si>
    <t>142027</t>
  </si>
  <si>
    <t>142028</t>
  </si>
  <si>
    <t>142029</t>
  </si>
  <si>
    <t>142030</t>
  </si>
  <si>
    <t>142031</t>
  </si>
  <si>
    <t>142032</t>
  </si>
  <si>
    <t>142033</t>
  </si>
  <si>
    <t>142034</t>
  </si>
  <si>
    <t>142035</t>
  </si>
  <si>
    <t>142036</t>
  </si>
  <si>
    <t>142037</t>
  </si>
  <si>
    <t>142038</t>
  </si>
  <si>
    <t>142039</t>
  </si>
  <si>
    <t>142040</t>
  </si>
  <si>
    <t>142041</t>
  </si>
  <si>
    <t>142042</t>
  </si>
  <si>
    <t>142043</t>
  </si>
  <si>
    <t>142044</t>
  </si>
  <si>
    <t>142045</t>
  </si>
  <si>
    <t>142046</t>
  </si>
  <si>
    <t>142047</t>
  </si>
  <si>
    <t>142048</t>
  </si>
  <si>
    <t>142049</t>
  </si>
  <si>
    <t>142050</t>
  </si>
  <si>
    <t>142051</t>
  </si>
  <si>
    <t>142052</t>
  </si>
  <si>
    <t>142053</t>
  </si>
  <si>
    <t>142054</t>
  </si>
  <si>
    <t>142055</t>
  </si>
  <si>
    <t>142056</t>
  </si>
  <si>
    <t>142057</t>
  </si>
  <si>
    <t>142058</t>
  </si>
  <si>
    <t>142059</t>
  </si>
  <si>
    <t>142060</t>
  </si>
  <si>
    <t>142061</t>
  </si>
  <si>
    <t>142062</t>
  </si>
  <si>
    <t>142063</t>
  </si>
  <si>
    <t>142064</t>
  </si>
  <si>
    <t>142065</t>
  </si>
  <si>
    <t>142066</t>
  </si>
  <si>
    <t>142067</t>
  </si>
  <si>
    <t>142068</t>
  </si>
  <si>
    <t>142069</t>
  </si>
  <si>
    <t>142070</t>
  </si>
  <si>
    <t>142071</t>
  </si>
  <si>
    <t>142072</t>
  </si>
  <si>
    <t>142073</t>
  </si>
  <si>
    <t>142074</t>
  </si>
  <si>
    <t>142075</t>
  </si>
  <si>
    <t>142076</t>
  </si>
  <si>
    <t>142077</t>
  </si>
  <si>
    <t>142078</t>
  </si>
  <si>
    <t>142079</t>
  </si>
  <si>
    <t>142080</t>
  </si>
  <si>
    <t>142081</t>
  </si>
  <si>
    <t>142082</t>
  </si>
  <si>
    <t>142083</t>
  </si>
  <si>
    <t>142084</t>
  </si>
  <si>
    <t>142085</t>
  </si>
  <si>
    <t>142086</t>
  </si>
  <si>
    <t>142087</t>
  </si>
  <si>
    <t>142088</t>
  </si>
  <si>
    <t>142089</t>
  </si>
  <si>
    <t>142090</t>
  </si>
  <si>
    <t>142091</t>
  </si>
  <si>
    <t>142092</t>
  </si>
  <si>
    <t>142093</t>
  </si>
  <si>
    <t>142094</t>
  </si>
  <si>
    <t>142095</t>
  </si>
  <si>
    <t>142096</t>
  </si>
  <si>
    <t>142097</t>
  </si>
  <si>
    <t>142098</t>
  </si>
  <si>
    <t>142099</t>
  </si>
  <si>
    <t>142100</t>
  </si>
  <si>
    <t>142101</t>
  </si>
  <si>
    <t>142102</t>
  </si>
  <si>
    <t>142103</t>
  </si>
  <si>
    <t>142104</t>
  </si>
  <si>
    <t>142105</t>
  </si>
  <si>
    <t>142106</t>
  </si>
  <si>
    <t>142107</t>
  </si>
  <si>
    <t>142108</t>
  </si>
  <si>
    <t>142109</t>
  </si>
  <si>
    <t>142110</t>
  </si>
  <si>
    <t>142111</t>
  </si>
  <si>
    <t>142112</t>
  </si>
  <si>
    <t>142113</t>
  </si>
  <si>
    <t>142114</t>
  </si>
  <si>
    <t>142115</t>
  </si>
  <si>
    <t>142116</t>
  </si>
  <si>
    <t>142117</t>
  </si>
  <si>
    <t>142118</t>
  </si>
  <si>
    <t>142119</t>
  </si>
  <si>
    <t>142120</t>
  </si>
  <si>
    <t>142121</t>
  </si>
  <si>
    <t>142122</t>
  </si>
  <si>
    <t>142123</t>
  </si>
  <si>
    <t>142124</t>
  </si>
  <si>
    <t>142125</t>
  </si>
  <si>
    <t>142126</t>
  </si>
  <si>
    <t>142127</t>
  </si>
  <si>
    <t>142128</t>
  </si>
  <si>
    <t>142129</t>
  </si>
  <si>
    <t>142130</t>
  </si>
  <si>
    <t>142131</t>
  </si>
  <si>
    <t>142132</t>
  </si>
  <si>
    <t>142133</t>
  </si>
  <si>
    <t>142134</t>
  </si>
  <si>
    <t>142135</t>
  </si>
  <si>
    <t>142136</t>
  </si>
  <si>
    <t>142137</t>
  </si>
  <si>
    <t>142138</t>
  </si>
  <si>
    <t>142139</t>
  </si>
  <si>
    <t>142140</t>
  </si>
  <si>
    <t>142141</t>
  </si>
  <si>
    <t>142142</t>
  </si>
  <si>
    <t>142143</t>
  </si>
  <si>
    <t>142144</t>
  </si>
  <si>
    <t>142145</t>
  </si>
  <si>
    <t>142146</t>
  </si>
  <si>
    <t>142147</t>
  </si>
  <si>
    <t>142148</t>
  </si>
  <si>
    <t>142149</t>
  </si>
  <si>
    <t>142150</t>
  </si>
  <si>
    <t>142151</t>
  </si>
  <si>
    <t>142152</t>
  </si>
  <si>
    <t>142153</t>
  </si>
  <si>
    <t>142154</t>
  </si>
  <si>
    <t>142155</t>
  </si>
  <si>
    <t>142156</t>
  </si>
  <si>
    <t>142157</t>
  </si>
  <si>
    <t>142158</t>
  </si>
  <si>
    <t>142159</t>
  </si>
  <si>
    <t>142160</t>
  </si>
  <si>
    <t>142161</t>
  </si>
  <si>
    <t>142162</t>
  </si>
  <si>
    <t>142163</t>
  </si>
  <si>
    <t>142164</t>
  </si>
  <si>
    <t>142165</t>
  </si>
  <si>
    <t>142166</t>
  </si>
  <si>
    <t>142167</t>
  </si>
  <si>
    <t>142168</t>
  </si>
  <si>
    <t>142169</t>
  </si>
  <si>
    <t>142170</t>
  </si>
  <si>
    <t>142171</t>
  </si>
  <si>
    <t>142172</t>
  </si>
  <si>
    <t>142173</t>
  </si>
  <si>
    <t>142174</t>
  </si>
  <si>
    <t>142175</t>
  </si>
  <si>
    <t>142176</t>
  </si>
  <si>
    <t>142177</t>
  </si>
  <si>
    <t>142178</t>
  </si>
  <si>
    <t>142179</t>
  </si>
  <si>
    <t>142180</t>
  </si>
  <si>
    <t>142181</t>
  </si>
  <si>
    <t>142182</t>
  </si>
  <si>
    <t>142183</t>
  </si>
  <si>
    <t>142184</t>
  </si>
  <si>
    <t>142185</t>
  </si>
  <si>
    <t>142186</t>
  </si>
  <si>
    <t>142187</t>
  </si>
  <si>
    <t>142188</t>
  </si>
  <si>
    <t>142189</t>
  </si>
  <si>
    <t>142190</t>
  </si>
  <si>
    <t>142191</t>
  </si>
  <si>
    <t>142192</t>
  </si>
  <si>
    <t>142193</t>
  </si>
  <si>
    <t>142194</t>
  </si>
  <si>
    <t>142195</t>
  </si>
  <si>
    <t>142196</t>
  </si>
  <si>
    <t>142197</t>
  </si>
  <si>
    <t>142198</t>
  </si>
  <si>
    <t>142199</t>
  </si>
  <si>
    <t>142200</t>
  </si>
  <si>
    <t>142201</t>
  </si>
  <si>
    <t>142202</t>
  </si>
  <si>
    <t>142203</t>
  </si>
  <si>
    <t>142204</t>
  </si>
  <si>
    <t>142205</t>
  </si>
  <si>
    <t>142206</t>
  </si>
  <si>
    <t>142207</t>
  </si>
  <si>
    <t>142208</t>
  </si>
  <si>
    <t>142209</t>
  </si>
  <si>
    <t>142210</t>
  </si>
  <si>
    <t>142211</t>
  </si>
  <si>
    <t>142212</t>
  </si>
  <si>
    <t>142213</t>
  </si>
  <si>
    <t>142214</t>
  </si>
  <si>
    <t>142215</t>
  </si>
  <si>
    <t>142216</t>
  </si>
  <si>
    <t>142217</t>
  </si>
  <si>
    <t>142218</t>
  </si>
  <si>
    <t>142219</t>
  </si>
  <si>
    <t>142220</t>
  </si>
  <si>
    <t>142221</t>
  </si>
  <si>
    <t>142222</t>
  </si>
  <si>
    <t>142223</t>
  </si>
  <si>
    <t>142224</t>
  </si>
  <si>
    <t>142225</t>
  </si>
  <si>
    <t>142226</t>
  </si>
  <si>
    <t>142227</t>
  </si>
  <si>
    <t>142228</t>
  </si>
  <si>
    <t>142229</t>
  </si>
  <si>
    <t>142230</t>
  </si>
  <si>
    <t>142231</t>
  </si>
  <si>
    <t>142232</t>
  </si>
  <si>
    <t>142233</t>
  </si>
  <si>
    <t>142234</t>
  </si>
  <si>
    <t>142235</t>
  </si>
  <si>
    <t>142236</t>
  </si>
  <si>
    <t>142237</t>
  </si>
  <si>
    <t>142238</t>
  </si>
  <si>
    <t>142239</t>
  </si>
  <si>
    <t>142240</t>
  </si>
  <si>
    <t>142241</t>
  </si>
  <si>
    <t>142242</t>
  </si>
  <si>
    <t>142243</t>
  </si>
  <si>
    <t>142244</t>
  </si>
  <si>
    <t>142245</t>
  </si>
  <si>
    <t>142246</t>
  </si>
  <si>
    <t>142247</t>
  </si>
  <si>
    <t>142248</t>
  </si>
  <si>
    <t>142249</t>
  </si>
  <si>
    <t>142250</t>
  </si>
  <si>
    <t>142251</t>
  </si>
  <si>
    <t>142252</t>
  </si>
  <si>
    <t>142253</t>
  </si>
  <si>
    <t>142254</t>
  </si>
  <si>
    <t>142255</t>
  </si>
  <si>
    <t>142256</t>
  </si>
  <si>
    <t>142257</t>
  </si>
  <si>
    <t>142258</t>
  </si>
  <si>
    <t>142259</t>
  </si>
  <si>
    <t>142260</t>
  </si>
  <si>
    <t>142261</t>
  </si>
  <si>
    <t>142262</t>
  </si>
  <si>
    <t>142263</t>
  </si>
  <si>
    <t>142264</t>
  </si>
  <si>
    <t>142265</t>
  </si>
  <si>
    <t>142266</t>
  </si>
  <si>
    <t>142267</t>
  </si>
  <si>
    <t>142268</t>
  </si>
  <si>
    <t>142269</t>
  </si>
  <si>
    <t>142270</t>
  </si>
  <si>
    <t>142271</t>
  </si>
  <si>
    <t>142272</t>
  </si>
  <si>
    <t>142273</t>
  </si>
  <si>
    <t>142274</t>
  </si>
  <si>
    <t>142275</t>
  </si>
  <si>
    <t>142276</t>
  </si>
  <si>
    <t>142277</t>
  </si>
  <si>
    <t>142278</t>
  </si>
  <si>
    <t>142279</t>
  </si>
  <si>
    <t>142280</t>
  </si>
  <si>
    <t>142281</t>
  </si>
  <si>
    <t>142282</t>
  </si>
  <si>
    <t>142283</t>
  </si>
  <si>
    <t>142284</t>
  </si>
  <si>
    <t>142285</t>
  </si>
  <si>
    <t>142286</t>
  </si>
  <si>
    <t>142287</t>
  </si>
  <si>
    <t>142288</t>
  </si>
  <si>
    <t>142289</t>
  </si>
  <si>
    <t>142290</t>
  </si>
  <si>
    <t>142291</t>
  </si>
  <si>
    <t>142292</t>
  </si>
  <si>
    <t>142293</t>
  </si>
  <si>
    <t>142294</t>
  </si>
  <si>
    <t>142295</t>
  </si>
  <si>
    <t>142296</t>
  </si>
  <si>
    <t>142297</t>
  </si>
  <si>
    <t>142298</t>
  </si>
  <si>
    <t>142299</t>
  </si>
  <si>
    <t>142300</t>
  </si>
  <si>
    <t>142301</t>
  </si>
  <si>
    <t>142302</t>
  </si>
  <si>
    <t>142303</t>
  </si>
  <si>
    <t>142304</t>
  </si>
  <si>
    <t>142305</t>
  </si>
  <si>
    <t>142306</t>
  </si>
  <si>
    <t>142307</t>
  </si>
  <si>
    <t>142308</t>
  </si>
  <si>
    <t>142309</t>
  </si>
  <si>
    <t>142310</t>
  </si>
  <si>
    <t>142311</t>
  </si>
  <si>
    <t>142312</t>
  </si>
  <si>
    <t>142313</t>
  </si>
  <si>
    <t>142314</t>
  </si>
  <si>
    <t>142315</t>
  </si>
  <si>
    <t>142316</t>
  </si>
  <si>
    <t>142317</t>
  </si>
  <si>
    <t>142318</t>
  </si>
  <si>
    <t>142319</t>
  </si>
  <si>
    <t>142320</t>
  </si>
  <si>
    <t>142321</t>
  </si>
  <si>
    <t>142322</t>
  </si>
  <si>
    <t>142323</t>
  </si>
  <si>
    <t>142324</t>
  </si>
  <si>
    <t>142325</t>
  </si>
  <si>
    <t>142326</t>
  </si>
  <si>
    <t>142327</t>
  </si>
  <si>
    <t>142328</t>
  </si>
  <si>
    <t>142329</t>
  </si>
  <si>
    <t>142330</t>
  </si>
  <si>
    <t>142331</t>
  </si>
  <si>
    <t>142332</t>
  </si>
  <si>
    <t>142333</t>
  </si>
  <si>
    <t>142334</t>
  </si>
  <si>
    <t>142335</t>
  </si>
  <si>
    <t>142336</t>
  </si>
  <si>
    <t>142337</t>
  </si>
  <si>
    <t>142338</t>
  </si>
  <si>
    <t>142339</t>
  </si>
  <si>
    <t>142340</t>
  </si>
  <si>
    <t>142341</t>
  </si>
  <si>
    <t>142342</t>
  </si>
  <si>
    <t>142343</t>
  </si>
  <si>
    <t>142344</t>
  </si>
  <si>
    <t>142345</t>
  </si>
  <si>
    <t>142346</t>
  </si>
  <si>
    <t>142347</t>
  </si>
  <si>
    <t>142348</t>
  </si>
  <si>
    <t>142349</t>
  </si>
  <si>
    <t>142350</t>
  </si>
  <si>
    <t>142351</t>
  </si>
  <si>
    <t>142352</t>
  </si>
  <si>
    <t>142353</t>
  </si>
  <si>
    <t>142354</t>
  </si>
  <si>
    <t>142355</t>
  </si>
  <si>
    <t>142356</t>
  </si>
  <si>
    <t>142357</t>
  </si>
  <si>
    <t>142358</t>
  </si>
  <si>
    <t>142359</t>
  </si>
  <si>
    <t>142360</t>
  </si>
  <si>
    <t>142361</t>
  </si>
  <si>
    <t>142362</t>
  </si>
  <si>
    <t>142363</t>
  </si>
  <si>
    <t>142364</t>
  </si>
  <si>
    <t>142365</t>
  </si>
  <si>
    <t>142366</t>
  </si>
  <si>
    <t>142367</t>
  </si>
  <si>
    <t>142368</t>
  </si>
  <si>
    <t>142369</t>
  </si>
  <si>
    <t>142370</t>
  </si>
  <si>
    <t>142371</t>
  </si>
  <si>
    <t>142372</t>
  </si>
  <si>
    <t>142373</t>
  </si>
  <si>
    <t>142374</t>
  </si>
  <si>
    <t>142375</t>
  </si>
  <si>
    <t>142376</t>
  </si>
  <si>
    <t>142377</t>
  </si>
  <si>
    <t>142378</t>
  </si>
  <si>
    <t>142379</t>
  </si>
  <si>
    <t>142380</t>
  </si>
  <si>
    <t>142381</t>
  </si>
  <si>
    <t>142382</t>
  </si>
  <si>
    <t>142383</t>
  </si>
  <si>
    <t>142384</t>
  </si>
  <si>
    <t>142385</t>
  </si>
  <si>
    <t>142386</t>
  </si>
  <si>
    <t>142387</t>
  </si>
  <si>
    <t>142388</t>
  </si>
  <si>
    <t>142389</t>
  </si>
  <si>
    <t>142390</t>
  </si>
  <si>
    <t>142391</t>
  </si>
  <si>
    <t>142392</t>
  </si>
  <si>
    <t>142393</t>
  </si>
  <si>
    <t>142394</t>
  </si>
  <si>
    <t>142395</t>
  </si>
  <si>
    <t>142396</t>
  </si>
  <si>
    <t>142397</t>
  </si>
  <si>
    <t>142398</t>
  </si>
  <si>
    <t>142399</t>
  </si>
  <si>
    <t>142400</t>
  </si>
  <si>
    <t>142401</t>
  </si>
  <si>
    <t>142402</t>
  </si>
  <si>
    <t>142403</t>
  </si>
  <si>
    <t>142404</t>
  </si>
  <si>
    <t>142405</t>
  </si>
  <si>
    <t>142406</t>
  </si>
  <si>
    <t>142407</t>
  </si>
  <si>
    <t>142408</t>
  </si>
  <si>
    <t>142409</t>
  </si>
  <si>
    <t>142410</t>
  </si>
  <si>
    <t>142411</t>
  </si>
  <si>
    <t>142412</t>
  </si>
  <si>
    <t>142413</t>
  </si>
  <si>
    <t>142414</t>
  </si>
  <si>
    <t>142415</t>
  </si>
  <si>
    <t>142416</t>
  </si>
  <si>
    <t>142417</t>
  </si>
  <si>
    <t>142418</t>
  </si>
  <si>
    <t>142419</t>
  </si>
  <si>
    <t>142420</t>
  </si>
  <si>
    <t>142421</t>
  </si>
  <si>
    <t>142422</t>
  </si>
  <si>
    <t>142423</t>
  </si>
  <si>
    <t>142424</t>
  </si>
  <si>
    <t>142425</t>
  </si>
  <si>
    <t>142426</t>
  </si>
  <si>
    <t>142427</t>
  </si>
  <si>
    <t>142428</t>
  </si>
  <si>
    <t>142429</t>
  </si>
  <si>
    <t>142430</t>
  </si>
  <si>
    <t>142431</t>
  </si>
  <si>
    <t>142432</t>
  </si>
  <si>
    <t>142433</t>
  </si>
  <si>
    <t>142434</t>
  </si>
  <si>
    <t>142435</t>
  </si>
  <si>
    <t>142436</t>
  </si>
  <si>
    <t>142437</t>
  </si>
  <si>
    <t>142438</t>
  </si>
  <si>
    <t>142439</t>
  </si>
  <si>
    <t>142440</t>
  </si>
  <si>
    <t>142441</t>
  </si>
  <si>
    <t>142442</t>
  </si>
  <si>
    <t>142443</t>
  </si>
  <si>
    <t>142444</t>
  </si>
  <si>
    <t>142445</t>
  </si>
  <si>
    <t>142446</t>
  </si>
  <si>
    <t>142447</t>
  </si>
  <si>
    <t>142448</t>
  </si>
  <si>
    <t>142449</t>
  </si>
  <si>
    <t>142450</t>
  </si>
  <si>
    <t>142451</t>
  </si>
  <si>
    <t>142452</t>
  </si>
  <si>
    <t>142453</t>
  </si>
  <si>
    <t>142454</t>
  </si>
  <si>
    <t>142455</t>
  </si>
  <si>
    <t>142456</t>
  </si>
  <si>
    <t>142457</t>
  </si>
  <si>
    <t>142458</t>
  </si>
  <si>
    <t>142459</t>
  </si>
  <si>
    <t>142460</t>
  </si>
  <si>
    <t>142461</t>
  </si>
  <si>
    <t>142462</t>
  </si>
  <si>
    <t>142463</t>
  </si>
  <si>
    <t>142464</t>
  </si>
  <si>
    <t>142465</t>
  </si>
  <si>
    <t>142466</t>
  </si>
  <si>
    <t>142467</t>
  </si>
  <si>
    <t>142468</t>
  </si>
  <si>
    <t>142469</t>
  </si>
  <si>
    <t>142470</t>
  </si>
  <si>
    <t>142471</t>
  </si>
  <si>
    <t>142472</t>
  </si>
  <si>
    <t>142473</t>
  </si>
  <si>
    <t>142474</t>
  </si>
  <si>
    <t>142475</t>
  </si>
  <si>
    <t>142476</t>
  </si>
  <si>
    <t>142477</t>
  </si>
  <si>
    <t>142478</t>
  </si>
  <si>
    <t>142479</t>
  </si>
  <si>
    <t>142480</t>
  </si>
  <si>
    <t>142481</t>
  </si>
  <si>
    <t>142482</t>
  </si>
  <si>
    <t>142483</t>
  </si>
  <si>
    <t>142484</t>
  </si>
  <si>
    <t>142485</t>
  </si>
  <si>
    <t>142486</t>
  </si>
  <si>
    <t>142487</t>
  </si>
  <si>
    <t>142488</t>
  </si>
  <si>
    <t>142489</t>
  </si>
  <si>
    <t>142490</t>
  </si>
  <si>
    <t>142491</t>
  </si>
  <si>
    <t>142492</t>
  </si>
  <si>
    <t>142493</t>
  </si>
  <si>
    <t>142494</t>
  </si>
  <si>
    <t>142495</t>
  </si>
  <si>
    <t>142496</t>
  </si>
  <si>
    <t>142497</t>
  </si>
  <si>
    <t>142498</t>
  </si>
  <si>
    <t>142499</t>
  </si>
  <si>
    <t>142500</t>
  </si>
  <si>
    <t>142501</t>
  </si>
  <si>
    <t>142502</t>
  </si>
  <si>
    <t>142503</t>
  </si>
  <si>
    <t>142504</t>
  </si>
  <si>
    <t>142505</t>
  </si>
  <si>
    <t>142506</t>
  </si>
  <si>
    <t>142507</t>
  </si>
  <si>
    <t>142508</t>
  </si>
  <si>
    <t>142509</t>
  </si>
  <si>
    <t>142510</t>
  </si>
  <si>
    <t>142511</t>
  </si>
  <si>
    <t>142512</t>
  </si>
  <si>
    <t>142513</t>
  </si>
  <si>
    <t>142514</t>
  </si>
  <si>
    <t>142515</t>
  </si>
  <si>
    <t>142516</t>
  </si>
  <si>
    <t>142517</t>
  </si>
  <si>
    <t>142518</t>
  </si>
  <si>
    <t>142519</t>
  </si>
  <si>
    <t>142520</t>
  </si>
  <si>
    <t>142521</t>
  </si>
  <si>
    <t>142522</t>
  </si>
  <si>
    <t>142523</t>
  </si>
  <si>
    <t>142524</t>
  </si>
  <si>
    <t>142525</t>
  </si>
  <si>
    <t>142526</t>
  </si>
  <si>
    <t>142527</t>
  </si>
  <si>
    <t>142528</t>
  </si>
  <si>
    <t>142529</t>
  </si>
  <si>
    <t>142530</t>
  </si>
  <si>
    <t>142531</t>
  </si>
  <si>
    <t>142532</t>
  </si>
  <si>
    <t>142533</t>
  </si>
  <si>
    <t>142534</t>
  </si>
  <si>
    <t>142535</t>
  </si>
  <si>
    <t>142536</t>
  </si>
  <si>
    <t>142537</t>
  </si>
  <si>
    <t>142538</t>
  </si>
  <si>
    <t>142539</t>
  </si>
  <si>
    <t>142540</t>
  </si>
  <si>
    <t>142541</t>
  </si>
  <si>
    <t>142542</t>
  </si>
  <si>
    <t>142543</t>
  </si>
  <si>
    <t>142544</t>
  </si>
  <si>
    <t>142545</t>
  </si>
  <si>
    <t>142546</t>
  </si>
  <si>
    <t>142547</t>
  </si>
  <si>
    <t>142548</t>
  </si>
  <si>
    <t>142549</t>
  </si>
  <si>
    <t>142550</t>
  </si>
  <si>
    <t>142551</t>
  </si>
  <si>
    <t>142552</t>
  </si>
  <si>
    <t>142553</t>
  </si>
  <si>
    <t>142554</t>
  </si>
  <si>
    <t>142555</t>
  </si>
  <si>
    <t>142556</t>
  </si>
  <si>
    <t>142557</t>
  </si>
  <si>
    <t>142558</t>
  </si>
  <si>
    <t>142559</t>
  </si>
  <si>
    <t>142560</t>
  </si>
  <si>
    <t>142561</t>
  </si>
  <si>
    <t>142562</t>
  </si>
  <si>
    <t>142563</t>
  </si>
  <si>
    <t>142564</t>
  </si>
  <si>
    <t>142565</t>
  </si>
  <si>
    <t>142566</t>
  </si>
  <si>
    <t>142567</t>
  </si>
  <si>
    <t>142568</t>
  </si>
  <si>
    <t>142569</t>
  </si>
  <si>
    <t>142570</t>
  </si>
  <si>
    <t>142571</t>
  </si>
  <si>
    <t>142572</t>
  </si>
  <si>
    <t>142573</t>
  </si>
  <si>
    <t>142574</t>
  </si>
  <si>
    <t>142575</t>
  </si>
  <si>
    <t>142576</t>
  </si>
  <si>
    <t>142577</t>
  </si>
  <si>
    <t>142578</t>
  </si>
  <si>
    <t>142579</t>
  </si>
  <si>
    <t>142580</t>
  </si>
  <si>
    <t>142581</t>
  </si>
  <si>
    <t>142582</t>
  </si>
  <si>
    <t>142583</t>
  </si>
  <si>
    <t>142584</t>
  </si>
  <si>
    <t>142585</t>
  </si>
  <si>
    <t>142586</t>
  </si>
  <si>
    <t>142587</t>
  </si>
  <si>
    <t>142588</t>
  </si>
  <si>
    <t>142589</t>
  </si>
  <si>
    <t>142590</t>
  </si>
  <si>
    <t>142591</t>
  </si>
  <si>
    <t>142592</t>
  </si>
  <si>
    <t>142593</t>
  </si>
  <si>
    <t>142594</t>
  </si>
  <si>
    <t>142595</t>
  </si>
  <si>
    <t>142596</t>
  </si>
  <si>
    <t>142597</t>
  </si>
  <si>
    <t>142598</t>
  </si>
  <si>
    <t>142599</t>
  </si>
  <si>
    <t>142600</t>
  </si>
  <si>
    <t>142601</t>
  </si>
  <si>
    <t>142602</t>
  </si>
  <si>
    <t>142603</t>
  </si>
  <si>
    <t>142604</t>
  </si>
  <si>
    <t>142605</t>
  </si>
  <si>
    <t>142606</t>
  </si>
  <si>
    <t>142607</t>
  </si>
  <si>
    <t>142608</t>
  </si>
  <si>
    <t>142609</t>
  </si>
  <si>
    <t>142610</t>
  </si>
  <si>
    <t>142611</t>
  </si>
  <si>
    <t>142612</t>
  </si>
  <si>
    <t>142613</t>
  </si>
  <si>
    <t>142614</t>
  </si>
  <si>
    <t>142615</t>
  </si>
  <si>
    <t>142616</t>
  </si>
  <si>
    <t>142617</t>
  </si>
  <si>
    <t>142618</t>
  </si>
  <si>
    <t>142619</t>
  </si>
  <si>
    <t>142620</t>
  </si>
  <si>
    <t>142621</t>
  </si>
  <si>
    <t>142622</t>
  </si>
  <si>
    <t>142623</t>
  </si>
  <si>
    <t>142624</t>
  </si>
  <si>
    <t>142625</t>
  </si>
  <si>
    <t>142626</t>
  </si>
  <si>
    <t>142627</t>
  </si>
  <si>
    <t>142628</t>
  </si>
  <si>
    <t>142629</t>
  </si>
  <si>
    <t>142630</t>
  </si>
  <si>
    <t>142631</t>
  </si>
  <si>
    <t>142632</t>
  </si>
  <si>
    <t>142633</t>
  </si>
  <si>
    <t>142634</t>
  </si>
  <si>
    <t>142635</t>
  </si>
  <si>
    <t>142636</t>
  </si>
  <si>
    <t>142637</t>
  </si>
  <si>
    <t>142638</t>
  </si>
  <si>
    <t>142639</t>
  </si>
  <si>
    <t>142640</t>
  </si>
  <si>
    <t>142641</t>
  </si>
  <si>
    <t>142642</t>
  </si>
  <si>
    <t>142643</t>
  </si>
  <si>
    <t>142644</t>
  </si>
  <si>
    <t>142645</t>
  </si>
  <si>
    <t>142646</t>
  </si>
  <si>
    <t>142647</t>
  </si>
  <si>
    <t>142648</t>
  </si>
  <si>
    <t>142649</t>
  </si>
  <si>
    <t>142650</t>
  </si>
  <si>
    <t>142651</t>
  </si>
  <si>
    <t>142652</t>
  </si>
  <si>
    <t>142653</t>
  </si>
  <si>
    <t>142654</t>
  </si>
  <si>
    <t>142655</t>
  </si>
  <si>
    <t>142656</t>
  </si>
  <si>
    <t>142657</t>
  </si>
  <si>
    <t>142658</t>
  </si>
  <si>
    <t>142659</t>
  </si>
  <si>
    <t>142660</t>
  </si>
  <si>
    <t>142661</t>
  </si>
  <si>
    <t>142662</t>
  </si>
  <si>
    <t>142663</t>
  </si>
  <si>
    <t>142664</t>
  </si>
  <si>
    <t>142665</t>
  </si>
  <si>
    <t>142666</t>
  </si>
  <si>
    <t>142667</t>
  </si>
  <si>
    <t>142668</t>
  </si>
  <si>
    <t>142669</t>
  </si>
  <si>
    <t>142670</t>
  </si>
  <si>
    <t>142671</t>
  </si>
  <si>
    <t>142672</t>
  </si>
  <si>
    <t>142673</t>
  </si>
  <si>
    <t>142674</t>
  </si>
  <si>
    <t>142675</t>
  </si>
  <si>
    <t>142676</t>
  </si>
  <si>
    <t>142677</t>
  </si>
  <si>
    <t>142678</t>
  </si>
  <si>
    <t>142679</t>
  </si>
  <si>
    <t>142680</t>
  </si>
  <si>
    <t>142681</t>
  </si>
  <si>
    <t>142682</t>
  </si>
  <si>
    <t>142683</t>
  </si>
  <si>
    <t>142684</t>
  </si>
  <si>
    <t>142685</t>
  </si>
  <si>
    <t>142686</t>
  </si>
  <si>
    <t>142687</t>
  </si>
  <si>
    <t>142688</t>
  </si>
  <si>
    <t>142689</t>
  </si>
  <si>
    <t>142690</t>
  </si>
  <si>
    <t>142691</t>
  </si>
  <si>
    <t>142692</t>
  </si>
  <si>
    <t>142693</t>
  </si>
  <si>
    <t>142694</t>
  </si>
  <si>
    <t>142695</t>
  </si>
  <si>
    <t>142696</t>
  </si>
  <si>
    <t>142697</t>
  </si>
  <si>
    <t>142698</t>
  </si>
  <si>
    <t>142699</t>
  </si>
  <si>
    <t>142700</t>
  </si>
  <si>
    <t>142701</t>
  </si>
  <si>
    <t>142702</t>
  </si>
  <si>
    <t>142703</t>
  </si>
  <si>
    <t>142704</t>
  </si>
  <si>
    <t>142705</t>
  </si>
  <si>
    <t>142706</t>
  </si>
  <si>
    <t>142707</t>
  </si>
  <si>
    <t>142708</t>
  </si>
  <si>
    <t>142709</t>
  </si>
  <si>
    <t>142710</t>
  </si>
  <si>
    <t>142711</t>
  </si>
  <si>
    <t>142712</t>
  </si>
  <si>
    <t>142713</t>
  </si>
  <si>
    <t>142714</t>
  </si>
  <si>
    <t>142715</t>
  </si>
  <si>
    <t>142716</t>
  </si>
  <si>
    <t>142717</t>
  </si>
  <si>
    <t>142718</t>
  </si>
  <si>
    <t>142719</t>
  </si>
  <si>
    <t>142720</t>
  </si>
  <si>
    <t>142721</t>
  </si>
  <si>
    <t>142722</t>
  </si>
  <si>
    <t>142723</t>
  </si>
  <si>
    <t>142724</t>
  </si>
  <si>
    <t>142725</t>
  </si>
  <si>
    <t>142726</t>
  </si>
  <si>
    <t>142727</t>
  </si>
  <si>
    <t>142728</t>
  </si>
  <si>
    <t>142729</t>
  </si>
  <si>
    <t>142730</t>
  </si>
  <si>
    <t>142731</t>
  </si>
  <si>
    <t>142732</t>
  </si>
  <si>
    <t>142733</t>
  </si>
  <si>
    <t>142734</t>
  </si>
  <si>
    <t>142735</t>
  </si>
  <si>
    <t>142736</t>
  </si>
  <si>
    <t>142737</t>
  </si>
  <si>
    <t>142738</t>
  </si>
  <si>
    <t>142739</t>
  </si>
  <si>
    <t>142740</t>
  </si>
  <si>
    <t>142741</t>
  </si>
  <si>
    <t>142742</t>
  </si>
  <si>
    <t>142743</t>
  </si>
  <si>
    <t>142744</t>
  </si>
  <si>
    <t>142745</t>
  </si>
  <si>
    <t>142746</t>
  </si>
  <si>
    <t>142747</t>
  </si>
  <si>
    <t>142748</t>
  </si>
  <si>
    <t>142749</t>
  </si>
  <si>
    <t>142750</t>
  </si>
  <si>
    <t>142751</t>
  </si>
  <si>
    <t>142752</t>
  </si>
  <si>
    <t>142753</t>
  </si>
  <si>
    <t>142754</t>
  </si>
  <si>
    <t>142755</t>
  </si>
  <si>
    <t>142756</t>
  </si>
  <si>
    <t>142757</t>
  </si>
  <si>
    <t>142758</t>
  </si>
  <si>
    <t>142759</t>
  </si>
  <si>
    <t>142760</t>
  </si>
  <si>
    <t>142761</t>
  </si>
  <si>
    <t>142762</t>
  </si>
  <si>
    <t>142763</t>
  </si>
  <si>
    <t>142764</t>
  </si>
  <si>
    <t>142765</t>
  </si>
  <si>
    <t>142766</t>
  </si>
  <si>
    <t>142767</t>
  </si>
  <si>
    <t>142768</t>
  </si>
  <si>
    <t>142769</t>
  </si>
  <si>
    <t>142770</t>
  </si>
  <si>
    <t>142771</t>
  </si>
  <si>
    <t>142772</t>
  </si>
  <si>
    <t>142773</t>
  </si>
  <si>
    <t>142774</t>
  </si>
  <si>
    <t>142775</t>
  </si>
  <si>
    <t>142776</t>
  </si>
  <si>
    <t>142777</t>
  </si>
  <si>
    <t>142778</t>
  </si>
  <si>
    <t>142779</t>
  </si>
  <si>
    <t>142780</t>
  </si>
  <si>
    <t>142781</t>
  </si>
  <si>
    <t>142782</t>
  </si>
  <si>
    <t>142783</t>
  </si>
  <si>
    <t>142784</t>
  </si>
  <si>
    <t>142785</t>
  </si>
  <si>
    <t>142786</t>
  </si>
  <si>
    <t>142787</t>
  </si>
  <si>
    <t>142788</t>
  </si>
  <si>
    <t>142789</t>
  </si>
  <si>
    <t>142790</t>
  </si>
  <si>
    <t>142791</t>
  </si>
  <si>
    <t>142792</t>
  </si>
  <si>
    <t>142793</t>
  </si>
  <si>
    <t>142794</t>
  </si>
  <si>
    <t>142795</t>
  </si>
  <si>
    <t>142796</t>
  </si>
  <si>
    <t>142797</t>
  </si>
  <si>
    <t>142798</t>
  </si>
  <si>
    <t>142799</t>
  </si>
  <si>
    <t>142800</t>
  </si>
  <si>
    <t>142801</t>
  </si>
  <si>
    <t>142802</t>
  </si>
  <si>
    <t>142803</t>
  </si>
  <si>
    <t>142804</t>
  </si>
  <si>
    <t>142805</t>
  </si>
  <si>
    <t>142806</t>
  </si>
  <si>
    <t>142807</t>
  </si>
  <si>
    <t>142808</t>
  </si>
  <si>
    <t>142809</t>
  </si>
  <si>
    <t>142810</t>
  </si>
  <si>
    <t>142811</t>
  </si>
  <si>
    <t>142812</t>
  </si>
  <si>
    <t>142813</t>
  </si>
  <si>
    <t>142814</t>
  </si>
  <si>
    <t>142815</t>
  </si>
  <si>
    <t>142816</t>
  </si>
  <si>
    <t>142817</t>
  </si>
  <si>
    <t>142818</t>
  </si>
  <si>
    <t>142819</t>
  </si>
  <si>
    <t>142820</t>
  </si>
  <si>
    <t>142821</t>
  </si>
  <si>
    <t>142822</t>
  </si>
  <si>
    <t>142823</t>
  </si>
  <si>
    <t>142824</t>
  </si>
  <si>
    <t>142825</t>
  </si>
  <si>
    <t>142826</t>
  </si>
  <si>
    <t>142827</t>
  </si>
  <si>
    <t>142828</t>
  </si>
  <si>
    <t>142829</t>
  </si>
  <si>
    <t>142830</t>
  </si>
  <si>
    <t>142831</t>
  </si>
  <si>
    <t>142832</t>
  </si>
  <si>
    <t>142833</t>
  </si>
  <si>
    <t>142834</t>
  </si>
  <si>
    <t>142835</t>
  </si>
  <si>
    <t>142836</t>
  </si>
  <si>
    <t>142837</t>
  </si>
  <si>
    <t>142838</t>
  </si>
  <si>
    <t>142839</t>
  </si>
  <si>
    <t>142840</t>
  </si>
  <si>
    <t>142841</t>
  </si>
  <si>
    <t>142842</t>
  </si>
  <si>
    <t>142843</t>
  </si>
  <si>
    <t>142844</t>
  </si>
  <si>
    <t>142845</t>
  </si>
  <si>
    <t>142846</t>
  </si>
  <si>
    <t>142847</t>
  </si>
  <si>
    <t>142848</t>
  </si>
  <si>
    <t>142849</t>
  </si>
  <si>
    <t>142850</t>
  </si>
  <si>
    <t>142851</t>
  </si>
  <si>
    <t>142852</t>
  </si>
  <si>
    <t>142853</t>
  </si>
  <si>
    <t>142854</t>
  </si>
  <si>
    <t>142855</t>
  </si>
  <si>
    <t>142856</t>
  </si>
  <si>
    <t>142857</t>
  </si>
  <si>
    <t>142858</t>
  </si>
  <si>
    <t>142859</t>
  </si>
  <si>
    <t>142860</t>
  </si>
  <si>
    <t>142861</t>
  </si>
  <si>
    <t>142862</t>
  </si>
  <si>
    <t>142863</t>
  </si>
  <si>
    <t>142864</t>
  </si>
  <si>
    <t>142865</t>
  </si>
  <si>
    <t>142866</t>
  </si>
  <si>
    <t>142867</t>
  </si>
  <si>
    <t>142868</t>
  </si>
  <si>
    <t>142869</t>
  </si>
  <si>
    <t>142870</t>
  </si>
  <si>
    <t>142871</t>
  </si>
  <si>
    <t>142872</t>
  </si>
  <si>
    <t>142873</t>
  </si>
  <si>
    <t>142874</t>
  </si>
  <si>
    <t>142875</t>
  </si>
  <si>
    <t>142876</t>
  </si>
  <si>
    <t>142877</t>
  </si>
  <si>
    <t>142878</t>
  </si>
  <si>
    <t>142879</t>
  </si>
  <si>
    <t>142880</t>
  </si>
  <si>
    <t>142881</t>
  </si>
  <si>
    <t>142882</t>
  </si>
  <si>
    <t>142883</t>
  </si>
  <si>
    <t>142884</t>
  </si>
  <si>
    <t>142885</t>
  </si>
  <si>
    <t>142886</t>
  </si>
  <si>
    <t>142887</t>
  </si>
  <si>
    <t>142888</t>
  </si>
  <si>
    <t>142889</t>
  </si>
  <si>
    <t>142890</t>
  </si>
  <si>
    <t>142891</t>
  </si>
  <si>
    <t>142892</t>
  </si>
  <si>
    <t>142893</t>
  </si>
  <si>
    <t>142894</t>
  </si>
  <si>
    <t>142895</t>
  </si>
  <si>
    <t>142896</t>
  </si>
  <si>
    <t>142897</t>
  </si>
  <si>
    <t>142898</t>
  </si>
  <si>
    <t>142899</t>
  </si>
  <si>
    <t>142900</t>
  </si>
  <si>
    <t>142901</t>
  </si>
  <si>
    <t>142902</t>
  </si>
  <si>
    <t>142903</t>
  </si>
  <si>
    <t>142904</t>
  </si>
  <si>
    <t>142905</t>
  </si>
  <si>
    <t>142906</t>
  </si>
  <si>
    <t>142907</t>
  </si>
  <si>
    <t>142908</t>
  </si>
  <si>
    <t>142909</t>
  </si>
  <si>
    <t>142910</t>
  </si>
  <si>
    <t>142911</t>
  </si>
  <si>
    <t>142912</t>
  </si>
  <si>
    <t>142913</t>
  </si>
  <si>
    <t>142914</t>
  </si>
  <si>
    <t>142915</t>
  </si>
  <si>
    <t>142916</t>
  </si>
  <si>
    <t>142917</t>
  </si>
  <si>
    <t>142918</t>
  </si>
  <si>
    <t>142919</t>
  </si>
  <si>
    <t>142920</t>
  </si>
  <si>
    <t>142921</t>
  </si>
  <si>
    <t>142922</t>
  </si>
  <si>
    <t>142923</t>
  </si>
  <si>
    <t>142924</t>
  </si>
  <si>
    <t>142925</t>
  </si>
  <si>
    <t>142926</t>
  </si>
  <si>
    <t>142927</t>
  </si>
  <si>
    <t>142928</t>
  </si>
  <si>
    <t>142929</t>
  </si>
  <si>
    <t>142930</t>
  </si>
  <si>
    <t>142931</t>
  </si>
  <si>
    <t>142932</t>
  </si>
  <si>
    <t>142933</t>
  </si>
  <si>
    <t>142934</t>
  </si>
  <si>
    <t>142935</t>
  </si>
  <si>
    <t>142936</t>
  </si>
  <si>
    <t>142937</t>
  </si>
  <si>
    <t>142938</t>
  </si>
  <si>
    <t>142939</t>
  </si>
  <si>
    <t>142940</t>
  </si>
  <si>
    <t>142941</t>
  </si>
  <si>
    <t>142942</t>
  </si>
  <si>
    <t>142943</t>
  </si>
  <si>
    <t>142944</t>
  </si>
  <si>
    <t>142945</t>
  </si>
  <si>
    <t>142946</t>
  </si>
  <si>
    <t>142947</t>
  </si>
  <si>
    <t>142948</t>
  </si>
  <si>
    <t>142949</t>
  </si>
  <si>
    <t>142950</t>
  </si>
  <si>
    <t>142951</t>
  </si>
  <si>
    <t>142952</t>
  </si>
  <si>
    <t>142953</t>
  </si>
  <si>
    <t>142954</t>
  </si>
  <si>
    <t>142955</t>
  </si>
  <si>
    <t>142956</t>
  </si>
  <si>
    <t>142957</t>
  </si>
  <si>
    <t>142958</t>
  </si>
  <si>
    <t>142959</t>
  </si>
  <si>
    <t>142960</t>
  </si>
  <si>
    <t>142961</t>
  </si>
  <si>
    <t>142962</t>
  </si>
  <si>
    <t>142963</t>
  </si>
  <si>
    <t>142964</t>
  </si>
  <si>
    <t>142965</t>
  </si>
  <si>
    <t>142966</t>
  </si>
  <si>
    <t>142967</t>
  </si>
  <si>
    <t>142968</t>
  </si>
  <si>
    <t>142969</t>
  </si>
  <si>
    <t>142970</t>
  </si>
  <si>
    <t>142971</t>
  </si>
  <si>
    <t>142972</t>
  </si>
  <si>
    <t>142973</t>
  </si>
  <si>
    <t>142974</t>
  </si>
  <si>
    <t>142975</t>
  </si>
  <si>
    <t>142976</t>
  </si>
  <si>
    <t>142977</t>
  </si>
  <si>
    <t>142978</t>
  </si>
  <si>
    <t>142979</t>
  </si>
  <si>
    <t>142980</t>
  </si>
  <si>
    <t>142981</t>
  </si>
  <si>
    <t>142982</t>
  </si>
  <si>
    <t>142983</t>
  </si>
  <si>
    <t>142984</t>
  </si>
  <si>
    <t>142985</t>
  </si>
  <si>
    <t>142986</t>
  </si>
  <si>
    <t>142987</t>
  </si>
  <si>
    <t>142988</t>
  </si>
  <si>
    <t>142989</t>
  </si>
  <si>
    <t>142990</t>
  </si>
  <si>
    <t>142991</t>
  </si>
  <si>
    <t>142992</t>
  </si>
  <si>
    <t>142993</t>
  </si>
  <si>
    <t>142994</t>
  </si>
  <si>
    <t>142995</t>
  </si>
  <si>
    <t>142996</t>
  </si>
  <si>
    <t>142997</t>
  </si>
  <si>
    <t>142998</t>
  </si>
  <si>
    <t>142999</t>
  </si>
  <si>
    <t>143000</t>
  </si>
  <si>
    <t>143001</t>
  </si>
  <si>
    <t>143002</t>
  </si>
  <si>
    <t>143003</t>
  </si>
  <si>
    <t>143004</t>
  </si>
  <si>
    <t>143005</t>
  </si>
  <si>
    <t>143006</t>
  </si>
  <si>
    <t>143007</t>
  </si>
  <si>
    <t>143008</t>
  </si>
  <si>
    <t>143009</t>
  </si>
  <si>
    <t>143010</t>
  </si>
  <si>
    <t>143011</t>
  </si>
  <si>
    <t>143012</t>
  </si>
  <si>
    <t>143013</t>
  </si>
  <si>
    <t>143014</t>
  </si>
  <si>
    <t>143015</t>
  </si>
  <si>
    <t>143016</t>
  </si>
  <si>
    <t>143017</t>
  </si>
  <si>
    <t>143018</t>
  </si>
  <si>
    <t>143019</t>
  </si>
  <si>
    <t>143020</t>
  </si>
  <si>
    <t>143021</t>
  </si>
  <si>
    <t>143022</t>
  </si>
  <si>
    <t>143023</t>
  </si>
  <si>
    <t>143024</t>
  </si>
  <si>
    <t>143025</t>
  </si>
  <si>
    <t>143026</t>
  </si>
  <si>
    <t>143027</t>
  </si>
  <si>
    <t>143028</t>
  </si>
  <si>
    <t>143029</t>
  </si>
  <si>
    <t>143030</t>
  </si>
  <si>
    <t>143031</t>
  </si>
  <si>
    <t>143032</t>
  </si>
  <si>
    <t>143033</t>
  </si>
  <si>
    <t>143034</t>
  </si>
  <si>
    <t>143035</t>
  </si>
  <si>
    <t>143036</t>
  </si>
  <si>
    <t>143037</t>
  </si>
  <si>
    <t>143038</t>
  </si>
  <si>
    <t>143039</t>
  </si>
  <si>
    <t>143040</t>
  </si>
  <si>
    <t>143041</t>
  </si>
  <si>
    <t>143042</t>
  </si>
  <si>
    <t>143043</t>
  </si>
  <si>
    <t>143044</t>
  </si>
  <si>
    <t>143045</t>
  </si>
  <si>
    <t>143046</t>
  </si>
  <si>
    <t>143047</t>
  </si>
  <si>
    <t>143048</t>
  </si>
  <si>
    <t>143049</t>
  </si>
  <si>
    <t>143050</t>
  </si>
  <si>
    <t>143051</t>
  </si>
  <si>
    <t>143052</t>
  </si>
  <si>
    <t>143053</t>
  </si>
  <si>
    <t>143054</t>
  </si>
  <si>
    <t>143055</t>
  </si>
  <si>
    <t>143056</t>
  </si>
  <si>
    <t>143057</t>
  </si>
  <si>
    <t>143058</t>
  </si>
  <si>
    <t>143059</t>
  </si>
  <si>
    <t>143060</t>
  </si>
  <si>
    <t>143061</t>
  </si>
  <si>
    <t>143062</t>
  </si>
  <si>
    <t>143063</t>
  </si>
  <si>
    <t>143064</t>
  </si>
  <si>
    <t>143065</t>
  </si>
  <si>
    <t>143066</t>
  </si>
  <si>
    <t>143067</t>
  </si>
  <si>
    <t>143068</t>
  </si>
  <si>
    <t>143069</t>
  </si>
  <si>
    <t>143070</t>
  </si>
  <si>
    <t>143071</t>
  </si>
  <si>
    <t>143072</t>
  </si>
  <si>
    <t>143073</t>
  </si>
  <si>
    <t>143074</t>
  </si>
  <si>
    <t>143075</t>
  </si>
  <si>
    <t>143076</t>
  </si>
  <si>
    <t>143077</t>
  </si>
  <si>
    <t>143078</t>
  </si>
  <si>
    <t>143079</t>
  </si>
  <si>
    <t>143080</t>
  </si>
  <si>
    <t>143081</t>
  </si>
  <si>
    <t>143082</t>
  </si>
  <si>
    <t>143083</t>
  </si>
  <si>
    <t>143084</t>
  </si>
  <si>
    <t>143085</t>
  </si>
  <si>
    <t>143086</t>
  </si>
  <si>
    <t>143087</t>
  </si>
  <si>
    <t>143088</t>
  </si>
  <si>
    <t>143089</t>
  </si>
  <si>
    <t>143090</t>
  </si>
  <si>
    <t>143091</t>
  </si>
  <si>
    <t>143092</t>
  </si>
  <si>
    <t>143093</t>
  </si>
  <si>
    <t>143094</t>
  </si>
  <si>
    <t>143095</t>
  </si>
  <si>
    <t>143096</t>
  </si>
  <si>
    <t>143097</t>
  </si>
  <si>
    <t>143098</t>
  </si>
  <si>
    <t>143099</t>
  </si>
  <si>
    <t>143100</t>
  </si>
  <si>
    <t>143101</t>
  </si>
  <si>
    <t>143102</t>
  </si>
  <si>
    <t>143103</t>
  </si>
  <si>
    <t>143104</t>
  </si>
  <si>
    <t>143105</t>
  </si>
  <si>
    <t>143106</t>
  </si>
  <si>
    <t>143107</t>
  </si>
  <si>
    <t>143108</t>
  </si>
  <si>
    <t>143109</t>
  </si>
  <si>
    <t>143110</t>
  </si>
  <si>
    <t>143111</t>
  </si>
  <si>
    <t>143112</t>
  </si>
  <si>
    <t>143113</t>
  </si>
  <si>
    <t>143114</t>
  </si>
  <si>
    <t>143115</t>
  </si>
  <si>
    <t>143116</t>
  </si>
  <si>
    <t>143117</t>
  </si>
  <si>
    <t>143118</t>
  </si>
  <si>
    <t>143119</t>
  </si>
  <si>
    <t>143120</t>
  </si>
  <si>
    <t>143121</t>
  </si>
  <si>
    <t>143122</t>
  </si>
  <si>
    <t>143123</t>
  </si>
  <si>
    <t>143124</t>
  </si>
  <si>
    <t>143125</t>
  </si>
  <si>
    <t>143126</t>
  </si>
  <si>
    <t>143127</t>
  </si>
  <si>
    <t>143128</t>
  </si>
  <si>
    <t>143129</t>
  </si>
  <si>
    <t>143130</t>
  </si>
  <si>
    <t>143131</t>
  </si>
  <si>
    <t>143132</t>
  </si>
  <si>
    <t>143133</t>
  </si>
  <si>
    <t>143134</t>
  </si>
  <si>
    <t>143135</t>
  </si>
  <si>
    <t>143136</t>
  </si>
  <si>
    <t>143137</t>
  </si>
  <si>
    <t>143138</t>
  </si>
  <si>
    <t>143139</t>
  </si>
  <si>
    <t>143140</t>
  </si>
  <si>
    <t>143141</t>
  </si>
  <si>
    <t>143142</t>
  </si>
  <si>
    <t>143143</t>
  </si>
  <si>
    <t>143144</t>
  </si>
  <si>
    <t>143145</t>
  </si>
  <si>
    <t>143146</t>
  </si>
  <si>
    <t>143147</t>
  </si>
  <si>
    <t>143148</t>
  </si>
  <si>
    <t>143149</t>
  </si>
  <si>
    <t>143150</t>
  </si>
  <si>
    <t>143151</t>
  </si>
  <si>
    <t>143152</t>
  </si>
  <si>
    <t>143153</t>
  </si>
  <si>
    <t>143154</t>
  </si>
  <si>
    <t>143155</t>
  </si>
  <si>
    <t>143156</t>
  </si>
  <si>
    <t>143157</t>
  </si>
  <si>
    <t>143158</t>
  </si>
  <si>
    <t>143159</t>
  </si>
  <si>
    <t>143160</t>
  </si>
  <si>
    <t>143161</t>
  </si>
  <si>
    <t>143162</t>
  </si>
  <si>
    <t>143163</t>
  </si>
  <si>
    <t>143164</t>
  </si>
  <si>
    <t>143165</t>
  </si>
  <si>
    <t>143166</t>
  </si>
  <si>
    <t>143167</t>
  </si>
  <si>
    <t>143168</t>
  </si>
  <si>
    <t>143169</t>
  </si>
  <si>
    <t>143170</t>
  </si>
  <si>
    <t>143171</t>
  </si>
  <si>
    <t>143172</t>
  </si>
  <si>
    <t>143173</t>
  </si>
  <si>
    <t>143174</t>
  </si>
  <si>
    <t>143175</t>
  </si>
  <si>
    <t>143176</t>
  </si>
  <si>
    <t>143177</t>
  </si>
  <si>
    <t>143178</t>
  </si>
  <si>
    <t>143179</t>
  </si>
  <si>
    <t>143180</t>
  </si>
  <si>
    <t>143181</t>
  </si>
  <si>
    <t>143182</t>
  </si>
  <si>
    <t>143183</t>
  </si>
  <si>
    <t>143184</t>
  </si>
  <si>
    <t>143185</t>
  </si>
  <si>
    <t>143186</t>
  </si>
  <si>
    <t>143187</t>
  </si>
  <si>
    <t>143188</t>
  </si>
  <si>
    <t>143189</t>
  </si>
  <si>
    <t>143190</t>
  </si>
  <si>
    <t>143191</t>
  </si>
  <si>
    <t>143192</t>
  </si>
  <si>
    <t>143193</t>
  </si>
  <si>
    <t>143194</t>
  </si>
  <si>
    <t>143195</t>
  </si>
  <si>
    <t>143196</t>
  </si>
  <si>
    <t>143197</t>
  </si>
  <si>
    <t>143198</t>
  </si>
  <si>
    <t>143199</t>
  </si>
  <si>
    <t>143200</t>
  </si>
  <si>
    <t>143201</t>
  </si>
  <si>
    <t>143202</t>
  </si>
  <si>
    <t>143203</t>
  </si>
  <si>
    <t>143204</t>
  </si>
  <si>
    <t>143205</t>
  </si>
  <si>
    <t>143206</t>
  </si>
  <si>
    <t>143207</t>
  </si>
  <si>
    <t>143208</t>
  </si>
  <si>
    <t>143209</t>
  </si>
  <si>
    <t>143210</t>
  </si>
  <si>
    <t>143211</t>
  </si>
  <si>
    <t>143212</t>
  </si>
  <si>
    <t>143213</t>
  </si>
  <si>
    <t>143214</t>
  </si>
  <si>
    <t>143215</t>
  </si>
  <si>
    <t>143216</t>
  </si>
  <si>
    <t>143217</t>
  </si>
  <si>
    <t>143218</t>
  </si>
  <si>
    <t>143219</t>
  </si>
  <si>
    <t>143220</t>
  </si>
  <si>
    <t>143221</t>
  </si>
  <si>
    <t>143222</t>
  </si>
  <si>
    <t>143223</t>
  </si>
  <si>
    <t>143224</t>
  </si>
  <si>
    <t>143225</t>
  </si>
  <si>
    <t>143226</t>
  </si>
  <si>
    <t>143227</t>
  </si>
  <si>
    <t>143228</t>
  </si>
  <si>
    <t>143229</t>
  </si>
  <si>
    <t>143230</t>
  </si>
  <si>
    <t>143231</t>
  </si>
  <si>
    <t>143232</t>
  </si>
  <si>
    <t>143233</t>
  </si>
  <si>
    <t>143234</t>
  </si>
  <si>
    <t>143235</t>
  </si>
  <si>
    <t>143236</t>
  </si>
  <si>
    <t>143237</t>
  </si>
  <si>
    <t>143238</t>
  </si>
  <si>
    <t>143239</t>
  </si>
  <si>
    <t>143240</t>
  </si>
  <si>
    <t>143241</t>
  </si>
  <si>
    <t>143242</t>
  </si>
  <si>
    <t>143243</t>
  </si>
  <si>
    <t>143244</t>
  </si>
  <si>
    <t>143245</t>
  </si>
  <si>
    <t>143246</t>
  </si>
  <si>
    <t>143247</t>
  </si>
  <si>
    <t>143248</t>
  </si>
  <si>
    <t>143249</t>
  </si>
  <si>
    <t>143250</t>
  </si>
  <si>
    <t>143251</t>
  </si>
  <si>
    <t>143252</t>
  </si>
  <si>
    <t>143253</t>
  </si>
  <si>
    <t>143254</t>
  </si>
  <si>
    <t>143255</t>
  </si>
  <si>
    <t>143256</t>
  </si>
  <si>
    <t>143257</t>
  </si>
  <si>
    <t>143258</t>
  </si>
  <si>
    <t>143259</t>
  </si>
  <si>
    <t>143260</t>
  </si>
  <si>
    <t>143261</t>
  </si>
  <si>
    <t>143262</t>
  </si>
  <si>
    <t>143263</t>
  </si>
  <si>
    <t>143264</t>
  </si>
  <si>
    <t>143265</t>
  </si>
  <si>
    <t>143266</t>
  </si>
  <si>
    <t>143267</t>
  </si>
  <si>
    <t>143268</t>
  </si>
  <si>
    <t>143269</t>
  </si>
  <si>
    <t>143270</t>
  </si>
  <si>
    <t>143271</t>
  </si>
  <si>
    <t>143272</t>
  </si>
  <si>
    <t>143273</t>
  </si>
  <si>
    <t>143274</t>
  </si>
  <si>
    <t>143275</t>
  </si>
  <si>
    <t>143276</t>
  </si>
  <si>
    <t>143277</t>
  </si>
  <si>
    <t>143278</t>
  </si>
  <si>
    <t>143279</t>
  </si>
  <si>
    <t>143280</t>
  </si>
  <si>
    <t>143281</t>
  </si>
  <si>
    <t>143282</t>
  </si>
  <si>
    <t>143283</t>
  </si>
  <si>
    <t>143284</t>
  </si>
  <si>
    <t>143285</t>
  </si>
  <si>
    <t>143286</t>
  </si>
  <si>
    <t>143287</t>
  </si>
  <si>
    <t>143288</t>
  </si>
  <si>
    <t>143289</t>
  </si>
  <si>
    <t>143290</t>
  </si>
  <si>
    <t>143291</t>
  </si>
  <si>
    <t>143292</t>
  </si>
  <si>
    <t>143293</t>
  </si>
  <si>
    <t>143294</t>
  </si>
  <si>
    <t>143295</t>
  </si>
  <si>
    <t>143296</t>
  </si>
  <si>
    <t>143297</t>
  </si>
  <si>
    <t>143298</t>
  </si>
  <si>
    <t>143299</t>
  </si>
  <si>
    <t>143300</t>
  </si>
  <si>
    <t>143301</t>
  </si>
  <si>
    <t>143302</t>
  </si>
  <si>
    <t>143303</t>
  </si>
  <si>
    <t>143304</t>
  </si>
  <si>
    <t>143305</t>
  </si>
  <si>
    <t>143306</t>
  </si>
  <si>
    <t>143307</t>
  </si>
  <si>
    <t>143308</t>
  </si>
  <si>
    <t>143309</t>
  </si>
  <si>
    <t>143310</t>
  </si>
  <si>
    <t>143311</t>
  </si>
  <si>
    <t>143312</t>
  </si>
  <si>
    <t>143313</t>
  </si>
  <si>
    <t>143314</t>
  </si>
  <si>
    <t>143315</t>
  </si>
  <si>
    <t>143316</t>
  </si>
  <si>
    <t>143317</t>
  </si>
  <si>
    <t>143318</t>
  </si>
  <si>
    <t>143319</t>
  </si>
  <si>
    <t>143320</t>
  </si>
  <si>
    <t>143321</t>
  </si>
  <si>
    <t>143322</t>
  </si>
  <si>
    <t>143323</t>
  </si>
  <si>
    <t>143324</t>
  </si>
  <si>
    <t>143325</t>
  </si>
  <si>
    <t>143326</t>
  </si>
  <si>
    <t>143327</t>
  </si>
  <si>
    <t>143328</t>
  </si>
  <si>
    <t>143329</t>
  </si>
  <si>
    <t>143330</t>
  </si>
  <si>
    <t>143331</t>
  </si>
  <si>
    <t>143332</t>
  </si>
  <si>
    <t>143333</t>
  </si>
  <si>
    <t>143334</t>
  </si>
  <si>
    <t>143335</t>
  </si>
  <si>
    <t>143336</t>
  </si>
  <si>
    <t>143337</t>
  </si>
  <si>
    <t>143338</t>
  </si>
  <si>
    <t>143339</t>
  </si>
  <si>
    <t>143340</t>
  </si>
  <si>
    <t>143341</t>
  </si>
  <si>
    <t>143342</t>
  </si>
  <si>
    <t>143343</t>
  </si>
  <si>
    <t>143344</t>
  </si>
  <si>
    <t>143345</t>
  </si>
  <si>
    <t>143346</t>
  </si>
  <si>
    <t>143347</t>
  </si>
  <si>
    <t>143348</t>
  </si>
  <si>
    <t>143349</t>
  </si>
  <si>
    <t>143350</t>
  </si>
  <si>
    <t>143351</t>
  </si>
  <si>
    <t>143352</t>
  </si>
  <si>
    <t>143353</t>
  </si>
  <si>
    <t>143354</t>
  </si>
  <si>
    <t>143355</t>
  </si>
  <si>
    <t>143356</t>
  </si>
  <si>
    <t>143357</t>
  </si>
  <si>
    <t>143358</t>
  </si>
  <si>
    <t>143359</t>
  </si>
  <si>
    <t>143360</t>
  </si>
  <si>
    <t>143361</t>
  </si>
  <si>
    <t>143362</t>
  </si>
  <si>
    <t>143363</t>
  </si>
  <si>
    <t>143364</t>
  </si>
  <si>
    <t>143365</t>
  </si>
  <si>
    <t>143366</t>
  </si>
  <si>
    <t>143367</t>
  </si>
  <si>
    <t>143368</t>
  </si>
  <si>
    <t>143369</t>
  </si>
  <si>
    <t>143370</t>
  </si>
  <si>
    <t>143371</t>
  </si>
  <si>
    <t>143372</t>
  </si>
  <si>
    <t>143373</t>
  </si>
  <si>
    <t>143374</t>
  </si>
  <si>
    <t>143375</t>
  </si>
  <si>
    <t>143376</t>
  </si>
  <si>
    <t>143377</t>
  </si>
  <si>
    <t>143378</t>
  </si>
  <si>
    <t>143379</t>
  </si>
  <si>
    <t>143380</t>
  </si>
  <si>
    <t>143381</t>
  </si>
  <si>
    <t>143382</t>
  </si>
  <si>
    <t>143383</t>
  </si>
  <si>
    <t>143384</t>
  </si>
  <si>
    <t>143385</t>
  </si>
  <si>
    <t>143386</t>
  </si>
  <si>
    <t>143387</t>
  </si>
  <si>
    <t>143388</t>
  </si>
  <si>
    <t>143389</t>
  </si>
  <si>
    <t>143390</t>
  </si>
  <si>
    <t>143391</t>
  </si>
  <si>
    <t>143392</t>
  </si>
  <si>
    <t>143393</t>
  </si>
  <si>
    <t>143394</t>
  </si>
  <si>
    <t>143395</t>
  </si>
  <si>
    <t>143396</t>
  </si>
  <si>
    <t>143397</t>
  </si>
  <si>
    <t>143398</t>
  </si>
  <si>
    <t>143399</t>
  </si>
  <si>
    <t>143400</t>
  </si>
  <si>
    <t>143401</t>
  </si>
  <si>
    <t>143402</t>
  </si>
  <si>
    <t>143403</t>
  </si>
  <si>
    <t>143404</t>
  </si>
  <si>
    <t>143405</t>
  </si>
  <si>
    <t>143406</t>
  </si>
  <si>
    <t>143407</t>
  </si>
  <si>
    <t>143408</t>
  </si>
  <si>
    <t>143409</t>
  </si>
  <si>
    <t>143410</t>
  </si>
  <si>
    <t>143411</t>
  </si>
  <si>
    <t>143412</t>
  </si>
  <si>
    <t>143413</t>
  </si>
  <si>
    <t>143414</t>
  </si>
  <si>
    <t>143415</t>
  </si>
  <si>
    <t>143416</t>
  </si>
  <si>
    <t>143417</t>
  </si>
  <si>
    <t>143418</t>
  </si>
  <si>
    <t>143419</t>
  </si>
  <si>
    <t>143420</t>
  </si>
  <si>
    <t>143421</t>
  </si>
  <si>
    <t>143422</t>
  </si>
  <si>
    <t>143423</t>
  </si>
  <si>
    <t>143424</t>
  </si>
  <si>
    <t>143425</t>
  </si>
  <si>
    <t>143426</t>
  </si>
  <si>
    <t>143427</t>
  </si>
  <si>
    <t>143428</t>
  </si>
  <si>
    <t>143429</t>
  </si>
  <si>
    <t>143430</t>
  </si>
  <si>
    <t>143431</t>
  </si>
  <si>
    <t>143432</t>
  </si>
  <si>
    <t>143433</t>
  </si>
  <si>
    <t>143434</t>
  </si>
  <si>
    <t>143435</t>
  </si>
  <si>
    <t>143436</t>
  </si>
  <si>
    <t>143437</t>
  </si>
  <si>
    <t>143438</t>
  </si>
  <si>
    <t>143439</t>
  </si>
  <si>
    <t>143440</t>
  </si>
  <si>
    <t>143441</t>
  </si>
  <si>
    <t>143442</t>
  </si>
  <si>
    <t>143443</t>
  </si>
  <si>
    <t>143444</t>
  </si>
  <si>
    <t>143445</t>
  </si>
  <si>
    <t>143446</t>
  </si>
  <si>
    <t>143447</t>
  </si>
  <si>
    <t>143448</t>
  </si>
  <si>
    <t>143449</t>
  </si>
  <si>
    <t>143450</t>
  </si>
  <si>
    <t>143451</t>
  </si>
  <si>
    <t>143452</t>
  </si>
  <si>
    <t>143453</t>
  </si>
  <si>
    <t>143454</t>
  </si>
  <si>
    <t>143455</t>
  </si>
  <si>
    <t>143456</t>
  </si>
  <si>
    <t>143457</t>
  </si>
  <si>
    <t>143458</t>
  </si>
  <si>
    <t>143459</t>
  </si>
  <si>
    <t>143460</t>
  </si>
  <si>
    <t>143461</t>
  </si>
  <si>
    <t>143462</t>
  </si>
  <si>
    <t>143463</t>
  </si>
  <si>
    <t>143464</t>
  </si>
  <si>
    <t>143465</t>
  </si>
  <si>
    <t>143466</t>
  </si>
  <si>
    <t>143467</t>
  </si>
  <si>
    <t>143468</t>
  </si>
  <si>
    <t>143469</t>
  </si>
  <si>
    <t>143470</t>
  </si>
  <si>
    <t>143471</t>
  </si>
  <si>
    <t>143472</t>
  </si>
  <si>
    <t>143473</t>
  </si>
  <si>
    <t>143474</t>
  </si>
  <si>
    <t>143475</t>
  </si>
  <si>
    <t>143476</t>
  </si>
  <si>
    <t>143477</t>
  </si>
  <si>
    <t>143478</t>
  </si>
  <si>
    <t>143479</t>
  </si>
  <si>
    <t>143480</t>
  </si>
  <si>
    <t>143481</t>
  </si>
  <si>
    <t>143482</t>
  </si>
  <si>
    <t>143483</t>
  </si>
  <si>
    <t>143484</t>
  </si>
  <si>
    <t>143485</t>
  </si>
  <si>
    <t>143486</t>
  </si>
  <si>
    <t>143487</t>
  </si>
  <si>
    <t>143488</t>
  </si>
  <si>
    <t>143489</t>
  </si>
  <si>
    <t>143490</t>
  </si>
  <si>
    <t>143491</t>
  </si>
  <si>
    <t>143492</t>
  </si>
  <si>
    <t>143493</t>
  </si>
  <si>
    <t>143494</t>
  </si>
  <si>
    <t>143495</t>
  </si>
  <si>
    <t>143496</t>
  </si>
  <si>
    <t>143497</t>
  </si>
  <si>
    <t>143498</t>
  </si>
  <si>
    <t>143499</t>
  </si>
  <si>
    <t>143500</t>
  </si>
  <si>
    <t>143501</t>
  </si>
  <si>
    <t>143502</t>
  </si>
  <si>
    <t>143503</t>
  </si>
  <si>
    <t>143504</t>
  </si>
  <si>
    <t>143505</t>
  </si>
  <si>
    <t>143506</t>
  </si>
  <si>
    <t>143507</t>
  </si>
  <si>
    <t>143508</t>
  </si>
  <si>
    <t>143509</t>
  </si>
  <si>
    <t>143510</t>
  </si>
  <si>
    <t>143511</t>
  </si>
  <si>
    <t>143512</t>
  </si>
  <si>
    <t>143513</t>
  </si>
  <si>
    <t>143514</t>
  </si>
  <si>
    <t>143515</t>
  </si>
  <si>
    <t>143516</t>
  </si>
  <si>
    <t>143517</t>
  </si>
  <si>
    <t>143518</t>
  </si>
  <si>
    <t>143519</t>
  </si>
  <si>
    <t>143520</t>
  </si>
  <si>
    <t>143521</t>
  </si>
  <si>
    <t>143522</t>
  </si>
  <si>
    <t>143523</t>
  </si>
  <si>
    <t>143524</t>
  </si>
  <si>
    <t>143525</t>
  </si>
  <si>
    <t>143526</t>
  </si>
  <si>
    <t>143527</t>
  </si>
  <si>
    <t>143528</t>
  </si>
  <si>
    <t>143529</t>
  </si>
  <si>
    <t>143530</t>
  </si>
  <si>
    <t>143531</t>
  </si>
  <si>
    <t>143532</t>
  </si>
  <si>
    <t>143533</t>
  </si>
  <si>
    <t>143534</t>
  </si>
  <si>
    <t>143535</t>
  </si>
  <si>
    <t>143536</t>
  </si>
  <si>
    <t>143537</t>
  </si>
  <si>
    <t>143538</t>
  </si>
  <si>
    <t>143539</t>
  </si>
  <si>
    <t>143540</t>
  </si>
  <si>
    <t>143541</t>
  </si>
  <si>
    <t>143542</t>
  </si>
  <si>
    <t>143543</t>
  </si>
  <si>
    <t>143544</t>
  </si>
  <si>
    <t>143545</t>
  </si>
  <si>
    <t>143546</t>
  </si>
  <si>
    <t>143547</t>
  </si>
  <si>
    <t>143548</t>
  </si>
  <si>
    <t>143549</t>
  </si>
  <si>
    <t>143550</t>
  </si>
  <si>
    <t>143551</t>
  </si>
  <si>
    <t>143552</t>
  </si>
  <si>
    <t>143553</t>
  </si>
  <si>
    <t>143554</t>
  </si>
  <si>
    <t>143555</t>
  </si>
  <si>
    <t>143556</t>
  </si>
  <si>
    <t>143557</t>
  </si>
  <si>
    <t>143558</t>
  </si>
  <si>
    <t>143559</t>
  </si>
  <si>
    <t>143560</t>
  </si>
  <si>
    <t>143561</t>
  </si>
  <si>
    <t>143562</t>
  </si>
  <si>
    <t>143563</t>
  </si>
  <si>
    <t>143564</t>
  </si>
  <si>
    <t>143565</t>
  </si>
  <si>
    <t>143566</t>
  </si>
  <si>
    <t>143567</t>
  </si>
  <si>
    <t>143568</t>
  </si>
  <si>
    <t>143569</t>
  </si>
  <si>
    <t>143570</t>
  </si>
  <si>
    <t>143571</t>
  </si>
  <si>
    <t>143572</t>
  </si>
  <si>
    <t>143573</t>
  </si>
  <si>
    <t>143574</t>
  </si>
  <si>
    <t>143575</t>
  </si>
  <si>
    <t>143576</t>
  </si>
  <si>
    <t>143577</t>
  </si>
  <si>
    <t>143578</t>
  </si>
  <si>
    <t>143579</t>
  </si>
  <si>
    <t>143580</t>
  </si>
  <si>
    <t>143581</t>
  </si>
  <si>
    <t>143582</t>
  </si>
  <si>
    <t>143583</t>
  </si>
  <si>
    <t>143584</t>
  </si>
  <si>
    <t>143585</t>
  </si>
  <si>
    <t>143586</t>
  </si>
  <si>
    <t>143587</t>
  </si>
  <si>
    <t>143588</t>
  </si>
  <si>
    <t>143589</t>
  </si>
  <si>
    <t>143590</t>
  </si>
  <si>
    <t>143591</t>
  </si>
  <si>
    <t>143592</t>
  </si>
  <si>
    <t>143593</t>
  </si>
  <si>
    <t>143594</t>
  </si>
  <si>
    <t>143595</t>
  </si>
  <si>
    <t>143596</t>
  </si>
  <si>
    <t>143597</t>
  </si>
  <si>
    <t>143598</t>
  </si>
  <si>
    <t>143599</t>
  </si>
  <si>
    <t>143600</t>
  </si>
  <si>
    <t>143601</t>
  </si>
  <si>
    <t>143602</t>
  </si>
  <si>
    <t>143603</t>
  </si>
  <si>
    <t>143604</t>
  </si>
  <si>
    <t>143605</t>
  </si>
  <si>
    <t>143606</t>
  </si>
  <si>
    <t>143607</t>
  </si>
  <si>
    <t>143608</t>
  </si>
  <si>
    <t>143609</t>
  </si>
  <si>
    <t>143610</t>
  </si>
  <si>
    <t>143611</t>
  </si>
  <si>
    <t>143612</t>
  </si>
  <si>
    <t>143613</t>
  </si>
  <si>
    <t>143614</t>
  </si>
  <si>
    <t>143615</t>
  </si>
  <si>
    <t>143616</t>
  </si>
  <si>
    <t>143617</t>
  </si>
  <si>
    <t>143618</t>
  </si>
  <si>
    <t>143619</t>
  </si>
  <si>
    <t>143620</t>
  </si>
  <si>
    <t>143621</t>
  </si>
  <si>
    <t>143622</t>
  </si>
  <si>
    <t>143623</t>
  </si>
  <si>
    <t>143624</t>
  </si>
  <si>
    <t>143625</t>
  </si>
  <si>
    <t>143626</t>
  </si>
  <si>
    <t>143627</t>
  </si>
  <si>
    <t>143628</t>
  </si>
  <si>
    <t>143629</t>
  </si>
  <si>
    <t>143630</t>
  </si>
  <si>
    <t>143631</t>
  </si>
  <si>
    <t>143632</t>
  </si>
  <si>
    <t>143633</t>
  </si>
  <si>
    <t>143634</t>
  </si>
  <si>
    <t>143635</t>
  </si>
  <si>
    <t>143636</t>
  </si>
  <si>
    <t>143637</t>
  </si>
  <si>
    <t>143638</t>
  </si>
  <si>
    <t>143639</t>
  </si>
  <si>
    <t>143640</t>
  </si>
  <si>
    <t>143641</t>
  </si>
  <si>
    <t>143642</t>
  </si>
  <si>
    <t>143643</t>
  </si>
  <si>
    <t>143644</t>
  </si>
  <si>
    <t>143645</t>
  </si>
  <si>
    <t>143646</t>
  </si>
  <si>
    <t>143647</t>
  </si>
  <si>
    <t>143648</t>
  </si>
  <si>
    <t>143649</t>
  </si>
  <si>
    <t>143650</t>
  </si>
  <si>
    <t>143651</t>
  </si>
  <si>
    <t>143652</t>
  </si>
  <si>
    <t>143653</t>
  </si>
  <si>
    <t>143654</t>
  </si>
  <si>
    <t>143655</t>
  </si>
  <si>
    <t>143656</t>
  </si>
  <si>
    <t>143657</t>
  </si>
  <si>
    <t>143658</t>
  </si>
  <si>
    <t>143659</t>
  </si>
  <si>
    <t>143660</t>
  </si>
  <si>
    <t>143661</t>
  </si>
  <si>
    <t>143662</t>
  </si>
  <si>
    <t>143663</t>
  </si>
  <si>
    <t>143664</t>
  </si>
  <si>
    <t>143665</t>
  </si>
  <si>
    <t>143666</t>
  </si>
  <si>
    <t>143667</t>
  </si>
  <si>
    <t>143668</t>
  </si>
  <si>
    <t>143669</t>
  </si>
  <si>
    <t>143670</t>
  </si>
  <si>
    <t>143671</t>
  </si>
  <si>
    <t>143672</t>
  </si>
  <si>
    <t>143673</t>
  </si>
  <si>
    <t>143674</t>
  </si>
  <si>
    <t>143675</t>
  </si>
  <si>
    <t>143676</t>
  </si>
  <si>
    <t>143677</t>
  </si>
  <si>
    <t>143678</t>
  </si>
  <si>
    <t>143679</t>
  </si>
  <si>
    <t>143680</t>
  </si>
  <si>
    <t>143681</t>
  </si>
  <si>
    <t>143682</t>
  </si>
  <si>
    <t>143683</t>
  </si>
  <si>
    <t>143684</t>
  </si>
  <si>
    <t>143685</t>
  </si>
  <si>
    <t>143686</t>
  </si>
  <si>
    <t>143687</t>
  </si>
  <si>
    <t>143688</t>
  </si>
  <si>
    <t>143689</t>
  </si>
  <si>
    <t>143690</t>
  </si>
  <si>
    <t>143691</t>
  </si>
  <si>
    <t>143692</t>
  </si>
  <si>
    <t>143693</t>
  </si>
  <si>
    <t>143694</t>
  </si>
  <si>
    <t>143695</t>
  </si>
  <si>
    <t>143696</t>
  </si>
  <si>
    <t>143697</t>
  </si>
  <si>
    <t>143698</t>
  </si>
  <si>
    <t>143699</t>
  </si>
  <si>
    <t>143700</t>
  </si>
  <si>
    <t>143701</t>
  </si>
  <si>
    <t>143702</t>
  </si>
  <si>
    <t>143703</t>
  </si>
  <si>
    <t>143704</t>
  </si>
  <si>
    <t>143705</t>
  </si>
  <si>
    <t>143706</t>
  </si>
  <si>
    <t>143707</t>
  </si>
  <si>
    <t>143708</t>
  </si>
  <si>
    <t>143709</t>
  </si>
  <si>
    <t>143710</t>
  </si>
  <si>
    <t>143711</t>
  </si>
  <si>
    <t>143712</t>
  </si>
  <si>
    <t>143713</t>
  </si>
  <si>
    <t>143714</t>
  </si>
  <si>
    <t>143715</t>
  </si>
  <si>
    <t>143716</t>
  </si>
  <si>
    <t>143717</t>
  </si>
  <si>
    <t>143718</t>
  </si>
  <si>
    <t>143719</t>
  </si>
  <si>
    <t>143720</t>
  </si>
  <si>
    <t>143721</t>
  </si>
  <si>
    <t>143722</t>
  </si>
  <si>
    <t>143723</t>
  </si>
  <si>
    <t>143724</t>
  </si>
  <si>
    <t>143725</t>
  </si>
  <si>
    <t>143726</t>
  </si>
  <si>
    <t>143727</t>
  </si>
  <si>
    <t>143728</t>
  </si>
  <si>
    <t>143729</t>
  </si>
  <si>
    <t>143730</t>
  </si>
  <si>
    <t>143731</t>
  </si>
  <si>
    <t>143732</t>
  </si>
  <si>
    <t>143733</t>
  </si>
  <si>
    <t>143734</t>
  </si>
  <si>
    <t>143735</t>
  </si>
  <si>
    <t>143736</t>
  </si>
  <si>
    <t>143737</t>
  </si>
  <si>
    <t>143738</t>
  </si>
  <si>
    <t>143739</t>
  </si>
  <si>
    <t>143740</t>
  </si>
  <si>
    <t>143741</t>
  </si>
  <si>
    <t>143742</t>
  </si>
  <si>
    <t>143743</t>
  </si>
  <si>
    <t>143744</t>
  </si>
  <si>
    <t>143745</t>
  </si>
  <si>
    <t>143746</t>
  </si>
  <si>
    <t>143747</t>
  </si>
  <si>
    <t>143748</t>
  </si>
  <si>
    <t>143749</t>
  </si>
  <si>
    <t>143750</t>
  </si>
  <si>
    <t>143751</t>
  </si>
  <si>
    <t>143752</t>
  </si>
  <si>
    <t>143753</t>
  </si>
  <si>
    <t>143754</t>
  </si>
  <si>
    <t>143755</t>
  </si>
  <si>
    <t>143756</t>
  </si>
  <si>
    <t>143757</t>
  </si>
  <si>
    <t>143758</t>
  </si>
  <si>
    <t>143759</t>
  </si>
  <si>
    <t>143760</t>
  </si>
  <si>
    <t>143761</t>
  </si>
  <si>
    <t>143762</t>
  </si>
  <si>
    <t>143763</t>
  </si>
  <si>
    <t>143764</t>
  </si>
  <si>
    <t>143765</t>
  </si>
  <si>
    <t>143766</t>
  </si>
  <si>
    <t>143767</t>
  </si>
  <si>
    <t>143768</t>
  </si>
  <si>
    <t>143769</t>
  </si>
  <si>
    <t>143770</t>
  </si>
  <si>
    <t>143771</t>
  </si>
  <si>
    <t>143772</t>
  </si>
  <si>
    <t>143773</t>
  </si>
  <si>
    <t>143774</t>
  </si>
  <si>
    <t>143775</t>
  </si>
  <si>
    <t>143776</t>
  </si>
  <si>
    <t>143777</t>
  </si>
  <si>
    <t>143778</t>
  </si>
  <si>
    <t>143779</t>
  </si>
  <si>
    <t>143780</t>
  </si>
  <si>
    <t>143781</t>
  </si>
  <si>
    <t>143782</t>
  </si>
  <si>
    <t>143783</t>
  </si>
  <si>
    <t>143784</t>
  </si>
  <si>
    <t>143785</t>
  </si>
  <si>
    <t>143786</t>
  </si>
  <si>
    <t>143787</t>
  </si>
  <si>
    <t>143788</t>
  </si>
  <si>
    <t>143789</t>
  </si>
  <si>
    <t>143790</t>
  </si>
  <si>
    <t>143791</t>
  </si>
  <si>
    <t>143792</t>
  </si>
  <si>
    <t>143793</t>
  </si>
  <si>
    <t>143794</t>
  </si>
  <si>
    <t>143795</t>
  </si>
  <si>
    <t>143796</t>
  </si>
  <si>
    <t>143797</t>
  </si>
  <si>
    <t>143798</t>
  </si>
  <si>
    <t>143799</t>
  </si>
  <si>
    <t>143800</t>
  </si>
  <si>
    <t>143801</t>
  </si>
  <si>
    <t>143802</t>
  </si>
  <si>
    <t>143803</t>
  </si>
  <si>
    <t>143804</t>
  </si>
  <si>
    <t>143805</t>
  </si>
  <si>
    <t>143806</t>
  </si>
  <si>
    <t>143807</t>
  </si>
  <si>
    <t>143808</t>
  </si>
  <si>
    <t>143809</t>
  </si>
  <si>
    <t>143810</t>
  </si>
  <si>
    <t>143811</t>
  </si>
  <si>
    <t>143812</t>
  </si>
  <si>
    <t>143813</t>
  </si>
  <si>
    <t>143814</t>
  </si>
  <si>
    <t>143815</t>
  </si>
  <si>
    <t>143816</t>
  </si>
  <si>
    <t>143817</t>
  </si>
  <si>
    <t>143818</t>
  </si>
  <si>
    <t>143819</t>
  </si>
  <si>
    <t>143820</t>
  </si>
  <si>
    <t>143821</t>
  </si>
  <si>
    <t>143822</t>
  </si>
  <si>
    <t>143823</t>
  </si>
  <si>
    <t>143824</t>
  </si>
  <si>
    <t>143825</t>
  </si>
  <si>
    <t>143826</t>
  </si>
  <si>
    <t>143827</t>
  </si>
  <si>
    <t>143828</t>
  </si>
  <si>
    <t>143829</t>
  </si>
  <si>
    <t>143830</t>
  </si>
  <si>
    <t>143831</t>
  </si>
  <si>
    <t>143832</t>
  </si>
  <si>
    <t>143833</t>
  </si>
  <si>
    <t>143834</t>
  </si>
  <si>
    <t>143835</t>
  </si>
  <si>
    <t>143836</t>
  </si>
  <si>
    <t>143837</t>
  </si>
  <si>
    <t>143838</t>
  </si>
  <si>
    <t>143839</t>
  </si>
  <si>
    <t>143840</t>
  </si>
  <si>
    <t>143841</t>
  </si>
  <si>
    <t>143842</t>
  </si>
  <si>
    <t>143843</t>
  </si>
  <si>
    <t>143844</t>
  </si>
  <si>
    <t>143845</t>
  </si>
  <si>
    <t>143846</t>
  </si>
  <si>
    <t>143847</t>
  </si>
  <si>
    <t>143848</t>
  </si>
  <si>
    <t>143849</t>
  </si>
  <si>
    <t>143850</t>
  </si>
  <si>
    <t>143851</t>
  </si>
  <si>
    <t>143852</t>
  </si>
  <si>
    <t>143853</t>
  </si>
  <si>
    <t>143854</t>
  </si>
  <si>
    <t>143855</t>
  </si>
  <si>
    <t>143856</t>
  </si>
  <si>
    <t>143857</t>
  </si>
  <si>
    <t>143858</t>
  </si>
  <si>
    <t>143859</t>
  </si>
  <si>
    <t>143860</t>
  </si>
  <si>
    <t>143861</t>
  </si>
  <si>
    <t>143862</t>
  </si>
  <si>
    <t>143863</t>
  </si>
  <si>
    <t>143864</t>
  </si>
  <si>
    <t>143865</t>
  </si>
  <si>
    <t>143866</t>
  </si>
  <si>
    <t>143867</t>
  </si>
  <si>
    <t>143868</t>
  </si>
  <si>
    <t>143869</t>
  </si>
  <si>
    <t>143870</t>
  </si>
  <si>
    <t>143871</t>
  </si>
  <si>
    <t>143872</t>
  </si>
  <si>
    <t>143873</t>
  </si>
  <si>
    <t>143874</t>
  </si>
  <si>
    <t>143875</t>
  </si>
  <si>
    <t>143876</t>
  </si>
  <si>
    <t>143877</t>
  </si>
  <si>
    <t>143878</t>
  </si>
  <si>
    <t>143879</t>
  </si>
  <si>
    <t>143880</t>
  </si>
  <si>
    <t>143881</t>
  </si>
  <si>
    <t>143882</t>
  </si>
  <si>
    <t>143883</t>
  </si>
  <si>
    <t>143884</t>
  </si>
  <si>
    <t>143885</t>
  </si>
  <si>
    <t>143886</t>
  </si>
  <si>
    <t>143887</t>
  </si>
  <si>
    <t>143888</t>
  </si>
  <si>
    <t>143889</t>
  </si>
  <si>
    <t>143890</t>
  </si>
  <si>
    <t>143891</t>
  </si>
  <si>
    <t>143892</t>
  </si>
  <si>
    <t>143893</t>
  </si>
  <si>
    <t>143894</t>
  </si>
  <si>
    <t>143895</t>
  </si>
  <si>
    <t>143896</t>
  </si>
  <si>
    <t>143897</t>
  </si>
  <si>
    <t>143898</t>
  </si>
  <si>
    <t>143899</t>
  </si>
  <si>
    <t>143900</t>
  </si>
  <si>
    <t>143901</t>
  </si>
  <si>
    <t>143902</t>
  </si>
  <si>
    <t>143903</t>
  </si>
  <si>
    <t>143904</t>
  </si>
  <si>
    <t>143905</t>
  </si>
  <si>
    <t>143906</t>
  </si>
  <si>
    <t>143907</t>
  </si>
  <si>
    <t>143908</t>
  </si>
  <si>
    <t>143909</t>
  </si>
  <si>
    <t>143910</t>
  </si>
  <si>
    <t>143911</t>
  </si>
  <si>
    <t>143912</t>
  </si>
  <si>
    <t>143913</t>
  </si>
  <si>
    <t>143914</t>
  </si>
  <si>
    <t>143915</t>
  </si>
  <si>
    <t>143916</t>
  </si>
  <si>
    <t>143917</t>
  </si>
  <si>
    <t>143918</t>
  </si>
  <si>
    <t>143919</t>
  </si>
  <si>
    <t>143920</t>
  </si>
  <si>
    <t>143921</t>
  </si>
  <si>
    <t>143922</t>
  </si>
  <si>
    <t>143923</t>
  </si>
  <si>
    <t>143924</t>
  </si>
  <si>
    <t>143925</t>
  </si>
  <si>
    <t>143926</t>
  </si>
  <si>
    <t>143927</t>
  </si>
  <si>
    <t>143928</t>
  </si>
  <si>
    <t>143929</t>
  </si>
  <si>
    <t>143930</t>
  </si>
  <si>
    <t>143931</t>
  </si>
  <si>
    <t>143932</t>
  </si>
  <si>
    <t>143933</t>
  </si>
  <si>
    <t>143934</t>
  </si>
  <si>
    <t>143935</t>
  </si>
  <si>
    <t>143936</t>
  </si>
  <si>
    <t>143937</t>
  </si>
  <si>
    <t>143938</t>
  </si>
  <si>
    <t>143939</t>
  </si>
  <si>
    <t>143940</t>
  </si>
  <si>
    <t>143941</t>
  </si>
  <si>
    <t>143942</t>
  </si>
  <si>
    <t>143943</t>
  </si>
  <si>
    <t>143944</t>
  </si>
  <si>
    <t>143945</t>
  </si>
  <si>
    <t>143946</t>
  </si>
  <si>
    <t>143947</t>
  </si>
  <si>
    <t>143948</t>
  </si>
  <si>
    <t>143949</t>
  </si>
  <si>
    <t>143950</t>
  </si>
  <si>
    <t>143951</t>
  </si>
  <si>
    <t>143952</t>
  </si>
  <si>
    <t>143953</t>
  </si>
  <si>
    <t>143954</t>
  </si>
  <si>
    <t>143955</t>
  </si>
  <si>
    <t>143956</t>
  </si>
  <si>
    <t>143957</t>
  </si>
  <si>
    <t>143958</t>
  </si>
  <si>
    <t>143959</t>
  </si>
  <si>
    <t>143960</t>
  </si>
  <si>
    <t>143961</t>
  </si>
  <si>
    <t>143962</t>
  </si>
  <si>
    <t>143963</t>
  </si>
  <si>
    <t>143964</t>
  </si>
  <si>
    <t>143965</t>
  </si>
  <si>
    <t>143966</t>
  </si>
  <si>
    <t>143967</t>
  </si>
  <si>
    <t>143968</t>
  </si>
  <si>
    <t>143969</t>
  </si>
  <si>
    <t>143970</t>
  </si>
  <si>
    <t>143971</t>
  </si>
  <si>
    <t>143972</t>
  </si>
  <si>
    <t>143973</t>
  </si>
  <si>
    <t>143974</t>
  </si>
  <si>
    <t>143975</t>
  </si>
  <si>
    <t>143976</t>
  </si>
  <si>
    <t>143977</t>
  </si>
  <si>
    <t>143978</t>
  </si>
  <si>
    <t>143979</t>
  </si>
  <si>
    <t>143980</t>
  </si>
  <si>
    <t>143981</t>
  </si>
  <si>
    <t>143982</t>
  </si>
  <si>
    <t>143983</t>
  </si>
  <si>
    <t>143984</t>
  </si>
  <si>
    <t>143985</t>
  </si>
  <si>
    <t>143986</t>
  </si>
  <si>
    <t>143987</t>
  </si>
  <si>
    <t>143988</t>
  </si>
  <si>
    <t>143989</t>
  </si>
  <si>
    <t>143990</t>
  </si>
  <si>
    <t>143991</t>
  </si>
  <si>
    <t>143992</t>
  </si>
  <si>
    <t>143993</t>
  </si>
  <si>
    <t>143994</t>
  </si>
  <si>
    <t>143995</t>
  </si>
  <si>
    <t>143996</t>
  </si>
  <si>
    <t>143997</t>
  </si>
  <si>
    <t>143998</t>
  </si>
  <si>
    <t>143999</t>
  </si>
  <si>
    <t>144000</t>
  </si>
  <si>
    <t>144001</t>
  </si>
  <si>
    <t>144002</t>
  </si>
  <si>
    <t>144003</t>
  </si>
  <si>
    <t>144004</t>
  </si>
  <si>
    <t>144005</t>
  </si>
  <si>
    <t>144006</t>
  </si>
  <si>
    <t>144007</t>
  </si>
  <si>
    <t>144008</t>
  </si>
  <si>
    <t>144009</t>
  </si>
  <si>
    <t>144010</t>
  </si>
  <si>
    <t>144011</t>
  </si>
  <si>
    <t>144012</t>
  </si>
  <si>
    <t>144013</t>
  </si>
  <si>
    <t>144014</t>
  </si>
  <si>
    <t>144015</t>
  </si>
  <si>
    <t>144016</t>
  </si>
  <si>
    <t>144017</t>
  </si>
  <si>
    <t>144018</t>
  </si>
  <si>
    <t>144019</t>
  </si>
  <si>
    <t>144020</t>
  </si>
  <si>
    <t>144021</t>
  </si>
  <si>
    <t>144022</t>
  </si>
  <si>
    <t>144023</t>
  </si>
  <si>
    <t>144024</t>
  </si>
  <si>
    <t>144025</t>
  </si>
  <si>
    <t>144026</t>
  </si>
  <si>
    <t>144027</t>
  </si>
  <si>
    <t>144028</t>
  </si>
  <si>
    <t>144029</t>
  </si>
  <si>
    <t>144030</t>
  </si>
  <si>
    <t>144031</t>
  </si>
  <si>
    <t>144032</t>
  </si>
  <si>
    <t>144033</t>
  </si>
  <si>
    <t>144034</t>
  </si>
  <si>
    <t>144035</t>
  </si>
  <si>
    <t>144036</t>
  </si>
  <si>
    <t>144037</t>
  </si>
  <si>
    <t>144038</t>
  </si>
  <si>
    <t>144039</t>
  </si>
  <si>
    <t>144040</t>
  </si>
  <si>
    <t>144041</t>
  </si>
  <si>
    <t>144042</t>
  </si>
  <si>
    <t>144043</t>
  </si>
  <si>
    <t>144044</t>
  </si>
  <si>
    <t>144045</t>
  </si>
  <si>
    <t>144046</t>
  </si>
  <si>
    <t>144047</t>
  </si>
  <si>
    <t>144048</t>
  </si>
  <si>
    <t>144049</t>
  </si>
  <si>
    <t>144050</t>
  </si>
  <si>
    <t>144051</t>
  </si>
  <si>
    <t>144052</t>
  </si>
  <si>
    <t>144053</t>
  </si>
  <si>
    <t>144054</t>
  </si>
  <si>
    <t>144055</t>
  </si>
  <si>
    <t>144056</t>
  </si>
  <si>
    <t>144057</t>
  </si>
  <si>
    <t>144058</t>
  </si>
  <si>
    <t>144059</t>
  </si>
  <si>
    <t>144060</t>
  </si>
  <si>
    <t>144061</t>
  </si>
  <si>
    <t>144062</t>
  </si>
  <si>
    <t>144063</t>
  </si>
  <si>
    <t>144064</t>
  </si>
  <si>
    <t>144065</t>
  </si>
  <si>
    <t>144066</t>
  </si>
  <si>
    <t>144067</t>
  </si>
  <si>
    <t>144068</t>
  </si>
  <si>
    <t>144069</t>
  </si>
  <si>
    <t>144070</t>
  </si>
  <si>
    <t>144071</t>
  </si>
  <si>
    <t>144072</t>
  </si>
  <si>
    <t>144073</t>
  </si>
  <si>
    <t>144074</t>
  </si>
  <si>
    <t>144075</t>
  </si>
  <si>
    <t>144076</t>
  </si>
  <si>
    <t>144077</t>
  </si>
  <si>
    <t>144078</t>
  </si>
  <si>
    <t>144079</t>
  </si>
  <si>
    <t>144080</t>
  </si>
  <si>
    <t>144081</t>
  </si>
  <si>
    <t>144082</t>
  </si>
  <si>
    <t>144083</t>
  </si>
  <si>
    <t>144084</t>
  </si>
  <si>
    <t>144085</t>
  </si>
  <si>
    <t>144086</t>
  </si>
  <si>
    <t>144087</t>
  </si>
  <si>
    <t>144088</t>
  </si>
  <si>
    <t>144089</t>
  </si>
  <si>
    <t>144090</t>
  </si>
  <si>
    <t>144091</t>
  </si>
  <si>
    <t>144092</t>
  </si>
  <si>
    <t>144093</t>
  </si>
  <si>
    <t>144094</t>
  </si>
  <si>
    <t>144095</t>
  </si>
  <si>
    <t>144096</t>
  </si>
  <si>
    <t>144097</t>
  </si>
  <si>
    <t>144098</t>
  </si>
  <si>
    <t>144099</t>
  </si>
  <si>
    <t>144100</t>
  </si>
  <si>
    <t>144101</t>
  </si>
  <si>
    <t>144102</t>
  </si>
  <si>
    <t>144103</t>
  </si>
  <si>
    <t>144104</t>
  </si>
  <si>
    <t>144105</t>
  </si>
  <si>
    <t>144106</t>
  </si>
  <si>
    <t>144107</t>
  </si>
  <si>
    <t>144108</t>
  </si>
  <si>
    <t>144109</t>
  </si>
  <si>
    <t>144110</t>
  </si>
  <si>
    <t>144111</t>
  </si>
  <si>
    <t>144112</t>
  </si>
  <si>
    <t>144113</t>
  </si>
  <si>
    <t>144114</t>
  </si>
  <si>
    <t>144115</t>
  </si>
  <si>
    <t>144116</t>
  </si>
  <si>
    <t>144117</t>
  </si>
  <si>
    <t>144118</t>
  </si>
  <si>
    <t>144119</t>
  </si>
  <si>
    <t>144120</t>
  </si>
  <si>
    <t>144121</t>
  </si>
  <si>
    <t>144122</t>
  </si>
  <si>
    <t>144123</t>
  </si>
  <si>
    <t>144124</t>
  </si>
  <si>
    <t>144125</t>
  </si>
  <si>
    <t>144126</t>
  </si>
  <si>
    <t>144127</t>
  </si>
  <si>
    <t>144128</t>
  </si>
  <si>
    <t>144129</t>
  </si>
  <si>
    <t>144130</t>
  </si>
  <si>
    <t>144131</t>
  </si>
  <si>
    <t>144132</t>
  </si>
  <si>
    <t>144133</t>
  </si>
  <si>
    <t>144134</t>
  </si>
  <si>
    <t>144135</t>
  </si>
  <si>
    <t>144136</t>
  </si>
  <si>
    <t>144137</t>
  </si>
  <si>
    <t>144138</t>
  </si>
  <si>
    <t>144139</t>
  </si>
  <si>
    <t>144140</t>
  </si>
  <si>
    <t>144141</t>
  </si>
  <si>
    <t>144142</t>
  </si>
  <si>
    <t>144143</t>
  </si>
  <si>
    <t>144144</t>
  </si>
  <si>
    <t>144145</t>
  </si>
  <si>
    <t>144146</t>
  </si>
  <si>
    <t>144147</t>
  </si>
  <si>
    <t>144148</t>
  </si>
  <si>
    <t>144149</t>
  </si>
  <si>
    <t>144150</t>
  </si>
  <si>
    <t>144151</t>
  </si>
  <si>
    <t>144152</t>
  </si>
  <si>
    <t>144153</t>
  </si>
  <si>
    <t>144154</t>
  </si>
  <si>
    <t>144155</t>
  </si>
  <si>
    <t>144156</t>
  </si>
  <si>
    <t>144157</t>
  </si>
  <si>
    <t>144158</t>
  </si>
  <si>
    <t>144159</t>
  </si>
  <si>
    <t>144160</t>
  </si>
  <si>
    <t>144161</t>
  </si>
  <si>
    <t>144162</t>
  </si>
  <si>
    <t>144163</t>
  </si>
  <si>
    <t>144164</t>
  </si>
  <si>
    <t>144165</t>
  </si>
  <si>
    <t>144166</t>
  </si>
  <si>
    <t>144167</t>
  </si>
  <si>
    <t>144168</t>
  </si>
  <si>
    <t>144169</t>
  </si>
  <si>
    <t>144170</t>
  </si>
  <si>
    <t>144171</t>
  </si>
  <si>
    <t>144172</t>
  </si>
  <si>
    <t>144173</t>
  </si>
  <si>
    <t>144174</t>
  </si>
  <si>
    <t>144175</t>
  </si>
  <si>
    <t>144176</t>
  </si>
  <si>
    <t>144177</t>
  </si>
  <si>
    <t>144178</t>
  </si>
  <si>
    <t>144179</t>
  </si>
  <si>
    <t>144180</t>
  </si>
  <si>
    <t>144181</t>
  </si>
  <si>
    <t>144182</t>
  </si>
  <si>
    <t>144183</t>
  </si>
  <si>
    <t>144184</t>
  </si>
  <si>
    <t>144185</t>
  </si>
  <si>
    <t>144186</t>
  </si>
  <si>
    <t>144187</t>
  </si>
  <si>
    <t>144188</t>
  </si>
  <si>
    <t>144189</t>
  </si>
  <si>
    <t>144190</t>
  </si>
  <si>
    <t>144191</t>
  </si>
  <si>
    <t>144192</t>
  </si>
  <si>
    <t>144193</t>
  </si>
  <si>
    <t>144194</t>
  </si>
  <si>
    <t>144195</t>
  </si>
  <si>
    <t>144196</t>
  </si>
  <si>
    <t>144197</t>
  </si>
  <si>
    <t>144198</t>
  </si>
  <si>
    <t>144199</t>
  </si>
  <si>
    <t>144200</t>
  </si>
  <si>
    <t>144201</t>
  </si>
  <si>
    <t>144202</t>
  </si>
  <si>
    <t>144203</t>
  </si>
  <si>
    <t>144204</t>
  </si>
  <si>
    <t>144205</t>
  </si>
  <si>
    <t>144206</t>
  </si>
  <si>
    <t>144207</t>
  </si>
  <si>
    <t>144208</t>
  </si>
  <si>
    <t>144209</t>
  </si>
  <si>
    <t>144210</t>
  </si>
  <si>
    <t>144211</t>
  </si>
  <si>
    <t>144212</t>
  </si>
  <si>
    <t>144213</t>
  </si>
  <si>
    <t>144214</t>
  </si>
  <si>
    <t>144215</t>
  </si>
  <si>
    <t>144216</t>
  </si>
  <si>
    <t>144217</t>
  </si>
  <si>
    <t>144218</t>
  </si>
  <si>
    <t>144219</t>
  </si>
  <si>
    <t>144220</t>
  </si>
  <si>
    <t>144221</t>
  </si>
  <si>
    <t>144222</t>
  </si>
  <si>
    <t>144223</t>
  </si>
  <si>
    <t>144224</t>
  </si>
  <si>
    <t>144225</t>
  </si>
  <si>
    <t>144226</t>
  </si>
  <si>
    <t>144227</t>
  </si>
  <si>
    <t>144228</t>
  </si>
  <si>
    <t>144229</t>
  </si>
  <si>
    <t>144230</t>
  </si>
  <si>
    <t>144231</t>
  </si>
  <si>
    <t>144232</t>
  </si>
  <si>
    <t>144233</t>
  </si>
  <si>
    <t>144234</t>
  </si>
  <si>
    <t>144235</t>
  </si>
  <si>
    <t>144236</t>
  </si>
  <si>
    <t>144237</t>
  </si>
  <si>
    <t>144238</t>
  </si>
  <si>
    <t>144239</t>
  </si>
  <si>
    <t>144240</t>
  </si>
  <si>
    <t>144241</t>
  </si>
  <si>
    <t>144242</t>
  </si>
  <si>
    <t>144243</t>
  </si>
  <si>
    <t>144244</t>
  </si>
  <si>
    <t>144245</t>
  </si>
  <si>
    <t>144246</t>
  </si>
  <si>
    <t>144247</t>
  </si>
  <si>
    <t>144248</t>
  </si>
  <si>
    <t>144249</t>
  </si>
  <si>
    <t>144250</t>
  </si>
  <si>
    <t>144251</t>
  </si>
  <si>
    <t>144252</t>
  </si>
  <si>
    <t>144253</t>
  </si>
  <si>
    <t>144254</t>
  </si>
  <si>
    <t>144255</t>
  </si>
  <si>
    <t>144256</t>
  </si>
  <si>
    <t>144257</t>
  </si>
  <si>
    <t>144258</t>
  </si>
  <si>
    <t>144259</t>
  </si>
  <si>
    <t>144260</t>
  </si>
  <si>
    <t>144261</t>
  </si>
  <si>
    <t>144262</t>
  </si>
  <si>
    <t>144263</t>
  </si>
  <si>
    <t>144264</t>
  </si>
  <si>
    <t>144265</t>
  </si>
  <si>
    <t>144266</t>
  </si>
  <si>
    <t>144267</t>
  </si>
  <si>
    <t>144268</t>
  </si>
  <si>
    <t>144269</t>
  </si>
  <si>
    <t>144270</t>
  </si>
  <si>
    <t>144271</t>
  </si>
  <si>
    <t>144272</t>
  </si>
  <si>
    <t>144273</t>
  </si>
  <si>
    <t>144274</t>
  </si>
  <si>
    <t>144275</t>
  </si>
  <si>
    <t>144276</t>
  </si>
  <si>
    <t>144277</t>
  </si>
  <si>
    <t>144278</t>
  </si>
  <si>
    <t>144279</t>
  </si>
  <si>
    <t>144280</t>
  </si>
  <si>
    <t>144281</t>
  </si>
  <si>
    <t>144282</t>
  </si>
  <si>
    <t>144283</t>
  </si>
  <si>
    <t>144284</t>
  </si>
  <si>
    <t>144285</t>
  </si>
  <si>
    <t>144286</t>
  </si>
  <si>
    <t>144287</t>
  </si>
  <si>
    <t>144288</t>
  </si>
  <si>
    <t>144289</t>
  </si>
  <si>
    <t>144290</t>
  </si>
  <si>
    <t>144291</t>
  </si>
  <si>
    <t>144292</t>
  </si>
  <si>
    <t>144293</t>
  </si>
  <si>
    <t>144294</t>
  </si>
  <si>
    <t>144295</t>
  </si>
  <si>
    <t>144296</t>
  </si>
  <si>
    <t>144297</t>
  </si>
  <si>
    <t>144298</t>
  </si>
  <si>
    <t>144299</t>
  </si>
  <si>
    <t>144300</t>
  </si>
  <si>
    <t>144301</t>
  </si>
  <si>
    <t>144302</t>
  </si>
  <si>
    <t>144303</t>
  </si>
  <si>
    <t>144304</t>
  </si>
  <si>
    <t>144305</t>
  </si>
  <si>
    <t>144306</t>
  </si>
  <si>
    <t>144307</t>
  </si>
  <si>
    <t>144308</t>
  </si>
  <si>
    <t>144309</t>
  </si>
  <si>
    <t>144310</t>
  </si>
  <si>
    <t>144311</t>
  </si>
  <si>
    <t>144312</t>
  </si>
  <si>
    <t>144313</t>
  </si>
  <si>
    <t>144314</t>
  </si>
  <si>
    <t>144315</t>
  </si>
  <si>
    <t>144316</t>
  </si>
  <si>
    <t>144317</t>
  </si>
  <si>
    <t>144318</t>
  </si>
  <si>
    <t>144319</t>
  </si>
  <si>
    <t>144320</t>
  </si>
  <si>
    <t>144321</t>
  </si>
  <si>
    <t>144322</t>
  </si>
  <si>
    <t>144323</t>
  </si>
  <si>
    <t>144324</t>
  </si>
  <si>
    <t>144325</t>
  </si>
  <si>
    <t>144326</t>
  </si>
  <si>
    <t>144327</t>
  </si>
  <si>
    <t>144328</t>
  </si>
  <si>
    <t>144329</t>
  </si>
  <si>
    <t>144330</t>
  </si>
  <si>
    <t>144331</t>
  </si>
  <si>
    <t>144332</t>
  </si>
  <si>
    <t>144333</t>
  </si>
  <si>
    <t>144334</t>
  </si>
  <si>
    <t>144335</t>
  </si>
  <si>
    <t>144336</t>
  </si>
  <si>
    <t>144337</t>
  </si>
  <si>
    <t>144338</t>
  </si>
  <si>
    <t>144339</t>
  </si>
  <si>
    <t>144340</t>
  </si>
  <si>
    <t>144341</t>
  </si>
  <si>
    <t>144342</t>
  </si>
  <si>
    <t>144343</t>
  </si>
  <si>
    <t>144344</t>
  </si>
  <si>
    <t>144345</t>
  </si>
  <si>
    <t>144346</t>
  </si>
  <si>
    <t>144347</t>
  </si>
  <si>
    <t>144348</t>
  </si>
  <si>
    <t>144349</t>
  </si>
  <si>
    <t>144350</t>
  </si>
  <si>
    <t>144351</t>
  </si>
  <si>
    <t>144352</t>
  </si>
  <si>
    <t>144353</t>
  </si>
  <si>
    <t>144354</t>
  </si>
  <si>
    <t>144355</t>
  </si>
  <si>
    <t>144356</t>
  </si>
  <si>
    <t>144357</t>
  </si>
  <si>
    <t>144358</t>
  </si>
  <si>
    <t>144359</t>
  </si>
  <si>
    <t>144360</t>
  </si>
  <si>
    <t>144361</t>
  </si>
  <si>
    <t>144362</t>
  </si>
  <si>
    <t>144363</t>
  </si>
  <si>
    <t>144364</t>
  </si>
  <si>
    <t>144365</t>
  </si>
  <si>
    <t>144366</t>
  </si>
  <si>
    <t>144367</t>
  </si>
  <si>
    <t>144368</t>
  </si>
  <si>
    <t>144369</t>
  </si>
  <si>
    <t>144370</t>
  </si>
  <si>
    <t>144371</t>
  </si>
  <si>
    <t>144372</t>
  </si>
  <si>
    <t>144373</t>
  </si>
  <si>
    <t>144374</t>
  </si>
  <si>
    <t>144375</t>
  </si>
  <si>
    <t>144376</t>
  </si>
  <si>
    <t>144377</t>
  </si>
  <si>
    <t>144378</t>
  </si>
  <si>
    <t>144379</t>
  </si>
  <si>
    <t>144380</t>
  </si>
  <si>
    <t>144381</t>
  </si>
  <si>
    <t>144382</t>
  </si>
  <si>
    <t>144383</t>
  </si>
  <si>
    <t>144384</t>
  </si>
  <si>
    <t>144385</t>
  </si>
  <si>
    <t>144386</t>
  </si>
  <si>
    <t>144387</t>
  </si>
  <si>
    <t>144388</t>
  </si>
  <si>
    <t>144389</t>
  </si>
  <si>
    <t>144390</t>
  </si>
  <si>
    <t>144391</t>
  </si>
  <si>
    <t>144392</t>
  </si>
  <si>
    <t>144393</t>
  </si>
  <si>
    <t>144394</t>
  </si>
  <si>
    <t>144395</t>
  </si>
  <si>
    <t>144396</t>
  </si>
  <si>
    <t>144397</t>
  </si>
  <si>
    <t>144398</t>
  </si>
  <si>
    <t>144399</t>
  </si>
  <si>
    <t>144400</t>
  </si>
  <si>
    <t>144401</t>
  </si>
  <si>
    <t>144402</t>
  </si>
  <si>
    <t>144403</t>
  </si>
  <si>
    <t>144404</t>
  </si>
  <si>
    <t>144405</t>
  </si>
  <si>
    <t>144406</t>
  </si>
  <si>
    <t>144407</t>
  </si>
  <si>
    <t>144408</t>
  </si>
  <si>
    <t>144409</t>
  </si>
  <si>
    <t>144410</t>
  </si>
  <si>
    <t>144411</t>
  </si>
  <si>
    <t>144412</t>
  </si>
  <si>
    <t>144413</t>
  </si>
  <si>
    <t>144414</t>
  </si>
  <si>
    <t>144415</t>
  </si>
  <si>
    <t>144416</t>
  </si>
  <si>
    <t>144417</t>
  </si>
  <si>
    <t>144418</t>
  </si>
  <si>
    <t>144419</t>
  </si>
  <si>
    <t>144420</t>
  </si>
  <si>
    <t>144421</t>
  </si>
  <si>
    <t>144422</t>
  </si>
  <si>
    <t>144423</t>
  </si>
  <si>
    <t>144424</t>
  </si>
  <si>
    <t>144425</t>
  </si>
  <si>
    <t>144426</t>
  </si>
  <si>
    <t>144427</t>
  </si>
  <si>
    <t>144428</t>
  </si>
  <si>
    <t>144429</t>
  </si>
  <si>
    <t>144430</t>
  </si>
  <si>
    <t>144431</t>
  </si>
  <si>
    <t>144432</t>
  </si>
  <si>
    <t>144433</t>
  </si>
  <si>
    <t>144434</t>
  </si>
  <si>
    <t>144435</t>
  </si>
  <si>
    <t>144436</t>
  </si>
  <si>
    <t>144437</t>
  </si>
  <si>
    <t>144438</t>
  </si>
  <si>
    <t>144439</t>
  </si>
  <si>
    <t>144440</t>
  </si>
  <si>
    <t>144441</t>
  </si>
  <si>
    <t>144442</t>
  </si>
  <si>
    <t>144443</t>
  </si>
  <si>
    <t>144444</t>
  </si>
  <si>
    <t>144445</t>
  </si>
  <si>
    <t>144446</t>
  </si>
  <si>
    <t>144447</t>
  </si>
  <si>
    <t>144448</t>
  </si>
  <si>
    <t>144449</t>
  </si>
  <si>
    <t>144450</t>
  </si>
  <si>
    <t>144451</t>
  </si>
  <si>
    <t>144452</t>
  </si>
  <si>
    <t>144453</t>
  </si>
  <si>
    <t>144454</t>
  </si>
  <si>
    <t>144455</t>
  </si>
  <si>
    <t>144456</t>
  </si>
  <si>
    <t>144457</t>
  </si>
  <si>
    <t>144458</t>
  </si>
  <si>
    <t>144459</t>
  </si>
  <si>
    <t>144460</t>
  </si>
  <si>
    <t>144461</t>
  </si>
  <si>
    <t>144462</t>
  </si>
  <si>
    <t>144463</t>
  </si>
  <si>
    <t>144464</t>
  </si>
  <si>
    <t>144465</t>
  </si>
  <si>
    <t>144466</t>
  </si>
  <si>
    <t>144467</t>
  </si>
  <si>
    <t>144468</t>
  </si>
  <si>
    <t>144469</t>
  </si>
  <si>
    <t>144470</t>
  </si>
  <si>
    <t>144471</t>
  </si>
  <si>
    <t>144472</t>
  </si>
  <si>
    <t>144473</t>
  </si>
  <si>
    <t>144474</t>
  </si>
  <si>
    <t>144475</t>
  </si>
  <si>
    <t>144476</t>
  </si>
  <si>
    <t>144477</t>
  </si>
  <si>
    <t>144478</t>
  </si>
  <si>
    <t>144479</t>
  </si>
  <si>
    <t>144480</t>
  </si>
  <si>
    <t>144481</t>
  </si>
  <si>
    <t>144482</t>
  </si>
  <si>
    <t>144483</t>
  </si>
  <si>
    <t>144484</t>
  </si>
  <si>
    <t>144485</t>
  </si>
  <si>
    <t>144486</t>
  </si>
  <si>
    <t>144487</t>
  </si>
  <si>
    <t>144488</t>
  </si>
  <si>
    <t>144489</t>
  </si>
  <si>
    <t>144490</t>
  </si>
  <si>
    <t>144491</t>
  </si>
  <si>
    <t>144492</t>
  </si>
  <si>
    <t>144493</t>
  </si>
  <si>
    <t>144494</t>
  </si>
  <si>
    <t>144495</t>
  </si>
  <si>
    <t>144496</t>
  </si>
  <si>
    <t>144497</t>
  </si>
  <si>
    <t>144498</t>
  </si>
  <si>
    <t>144499</t>
  </si>
  <si>
    <t>144500</t>
  </si>
  <si>
    <t>144501</t>
  </si>
  <si>
    <t>144502</t>
  </si>
  <si>
    <t>144503</t>
  </si>
  <si>
    <t>144504</t>
  </si>
  <si>
    <t>144505</t>
  </si>
  <si>
    <t>144506</t>
  </si>
  <si>
    <t>144507</t>
  </si>
  <si>
    <t>144508</t>
  </si>
  <si>
    <t>144509</t>
  </si>
  <si>
    <t>144510</t>
  </si>
  <si>
    <t>144511</t>
  </si>
  <si>
    <t>144512</t>
  </si>
  <si>
    <t>144513</t>
  </si>
  <si>
    <t>144514</t>
  </si>
  <si>
    <t>144515</t>
  </si>
  <si>
    <t>144516</t>
  </si>
  <si>
    <t>144517</t>
  </si>
  <si>
    <t>144518</t>
  </si>
  <si>
    <t>144519</t>
  </si>
  <si>
    <t>144520</t>
  </si>
  <si>
    <t>144521</t>
  </si>
  <si>
    <t>144522</t>
  </si>
  <si>
    <t>144523</t>
  </si>
  <si>
    <t>144524</t>
  </si>
  <si>
    <t>144525</t>
  </si>
  <si>
    <t>144526</t>
  </si>
  <si>
    <t>144527</t>
  </si>
  <si>
    <t>144528</t>
  </si>
  <si>
    <t>144529</t>
  </si>
  <si>
    <t>144530</t>
  </si>
  <si>
    <t>144531</t>
  </si>
  <si>
    <t>144532</t>
  </si>
  <si>
    <t>144533</t>
  </si>
  <si>
    <t>144534</t>
  </si>
  <si>
    <t>144535</t>
  </si>
  <si>
    <t>144536</t>
  </si>
  <si>
    <t>144537</t>
  </si>
  <si>
    <t>144538</t>
  </si>
  <si>
    <t>144539</t>
  </si>
  <si>
    <t>144540</t>
  </si>
  <si>
    <t>144541</t>
  </si>
  <si>
    <t>144542</t>
  </si>
  <si>
    <t>144543</t>
  </si>
  <si>
    <t>144544</t>
  </si>
  <si>
    <t>144545</t>
  </si>
  <si>
    <t>144546</t>
  </si>
  <si>
    <t>144547</t>
  </si>
  <si>
    <t>144548</t>
  </si>
  <si>
    <t>144549</t>
  </si>
  <si>
    <t>144550</t>
  </si>
  <si>
    <t>144551</t>
  </si>
  <si>
    <t>144552</t>
  </si>
  <si>
    <t>144553</t>
  </si>
  <si>
    <t>144554</t>
  </si>
  <si>
    <t>144555</t>
  </si>
  <si>
    <t>144556</t>
  </si>
  <si>
    <t>144557</t>
  </si>
  <si>
    <t>144558</t>
  </si>
  <si>
    <t>144559</t>
  </si>
  <si>
    <t>144560</t>
  </si>
  <si>
    <t>144561</t>
  </si>
  <si>
    <t>144562</t>
  </si>
  <si>
    <t>144563</t>
  </si>
  <si>
    <t>144564</t>
  </si>
  <si>
    <t>144565</t>
  </si>
  <si>
    <t>144566</t>
  </si>
  <si>
    <t>144567</t>
  </si>
  <si>
    <t>144568</t>
  </si>
  <si>
    <t>144569</t>
  </si>
  <si>
    <t>144570</t>
  </si>
  <si>
    <t>144571</t>
  </si>
  <si>
    <t>144572</t>
  </si>
  <si>
    <t>144573</t>
  </si>
  <si>
    <t>144574</t>
  </si>
  <si>
    <t>144575</t>
  </si>
  <si>
    <t>144576</t>
  </si>
  <si>
    <t>144577</t>
  </si>
  <si>
    <t>144578</t>
  </si>
  <si>
    <t>144579</t>
  </si>
  <si>
    <t>144580</t>
  </si>
  <si>
    <t>144581</t>
  </si>
  <si>
    <t>144582</t>
  </si>
  <si>
    <t>144583</t>
  </si>
  <si>
    <t>144584</t>
  </si>
  <si>
    <t>144585</t>
  </si>
  <si>
    <t>144586</t>
  </si>
  <si>
    <t>144587</t>
  </si>
  <si>
    <t>144588</t>
  </si>
  <si>
    <t>144589</t>
  </si>
  <si>
    <t>144590</t>
  </si>
  <si>
    <t>144591</t>
  </si>
  <si>
    <t>144592</t>
  </si>
  <si>
    <t>144593</t>
  </si>
  <si>
    <t>144594</t>
  </si>
  <si>
    <t>144595</t>
  </si>
  <si>
    <t>144596</t>
  </si>
  <si>
    <t>144597</t>
  </si>
  <si>
    <t>144598</t>
  </si>
  <si>
    <t>144599</t>
  </si>
  <si>
    <t>144600</t>
  </si>
  <si>
    <t>144601</t>
  </si>
  <si>
    <t>144602</t>
  </si>
  <si>
    <t>144603</t>
  </si>
  <si>
    <t>144604</t>
  </si>
  <si>
    <t>144605</t>
  </si>
  <si>
    <t>144606</t>
  </si>
  <si>
    <t>144607</t>
  </si>
  <si>
    <t>144608</t>
  </si>
  <si>
    <t>144609</t>
  </si>
  <si>
    <t>144610</t>
  </si>
  <si>
    <t>144611</t>
  </si>
  <si>
    <t>144612</t>
  </si>
  <si>
    <t>144613</t>
  </si>
  <si>
    <t>144614</t>
  </si>
  <si>
    <t>144615</t>
  </si>
  <si>
    <t>144616</t>
  </si>
  <si>
    <t>144617</t>
  </si>
  <si>
    <t>144618</t>
  </si>
  <si>
    <t>144619</t>
  </si>
  <si>
    <t>144620</t>
  </si>
  <si>
    <t>144621</t>
  </si>
  <si>
    <t>144622</t>
  </si>
  <si>
    <t>144623</t>
  </si>
  <si>
    <t>144624</t>
  </si>
  <si>
    <t>144625</t>
  </si>
  <si>
    <t>144626</t>
  </si>
  <si>
    <t>144627</t>
  </si>
  <si>
    <t>144628</t>
  </si>
  <si>
    <t>144629</t>
  </si>
  <si>
    <t>144630</t>
  </si>
  <si>
    <t>144631</t>
  </si>
  <si>
    <t>144632</t>
  </si>
  <si>
    <t>144633</t>
  </si>
  <si>
    <t>144634</t>
  </si>
  <si>
    <t>144635</t>
  </si>
  <si>
    <t>144636</t>
  </si>
  <si>
    <t>144637</t>
  </si>
  <si>
    <t>144638</t>
  </si>
  <si>
    <t>144639</t>
  </si>
  <si>
    <t>144640</t>
  </si>
  <si>
    <t>144641</t>
  </si>
  <si>
    <t>144642</t>
  </si>
  <si>
    <t>144643</t>
  </si>
  <si>
    <t>144644</t>
  </si>
  <si>
    <t>144645</t>
  </si>
  <si>
    <t>144646</t>
  </si>
  <si>
    <t>144647</t>
  </si>
  <si>
    <t>144648</t>
  </si>
  <si>
    <t>144649</t>
  </si>
  <si>
    <t>144650</t>
  </si>
  <si>
    <t>144651</t>
  </si>
  <si>
    <t>144652</t>
  </si>
  <si>
    <t>144653</t>
  </si>
  <si>
    <t>144654</t>
  </si>
  <si>
    <t>144655</t>
  </si>
  <si>
    <t>144656</t>
  </si>
  <si>
    <t>144657</t>
  </si>
  <si>
    <t>144658</t>
  </si>
  <si>
    <t>144659</t>
  </si>
  <si>
    <t>144660</t>
  </si>
  <si>
    <t>144661</t>
  </si>
  <si>
    <t>144662</t>
  </si>
  <si>
    <t>144663</t>
  </si>
  <si>
    <t>144664</t>
  </si>
  <si>
    <t>144665</t>
  </si>
  <si>
    <t>144666</t>
  </si>
  <si>
    <t>144667</t>
  </si>
  <si>
    <t>144668</t>
  </si>
  <si>
    <t>144669</t>
  </si>
  <si>
    <t>144670</t>
  </si>
  <si>
    <t>144671</t>
  </si>
  <si>
    <t>144672</t>
  </si>
  <si>
    <t>144673</t>
  </si>
  <si>
    <t>144674</t>
  </si>
  <si>
    <t>144675</t>
  </si>
  <si>
    <t>144676</t>
  </si>
  <si>
    <t>144677</t>
  </si>
  <si>
    <t>144678</t>
  </si>
  <si>
    <t>144679</t>
  </si>
  <si>
    <t>144680</t>
  </si>
  <si>
    <t>144681</t>
  </si>
  <si>
    <t>144682</t>
  </si>
  <si>
    <t>144683</t>
  </si>
  <si>
    <t>144684</t>
  </si>
  <si>
    <t>144685</t>
  </si>
  <si>
    <t>144686</t>
  </si>
  <si>
    <t>144687</t>
  </si>
  <si>
    <t>144688</t>
  </si>
  <si>
    <t>144689</t>
  </si>
  <si>
    <t>144690</t>
  </si>
  <si>
    <t>144691</t>
  </si>
  <si>
    <t>144692</t>
  </si>
  <si>
    <t>144693</t>
  </si>
  <si>
    <t>144694</t>
  </si>
  <si>
    <t>144695</t>
  </si>
  <si>
    <t>144696</t>
  </si>
  <si>
    <t>144697</t>
  </si>
  <si>
    <t>144698</t>
  </si>
  <si>
    <t>144699</t>
  </si>
  <si>
    <t>144700</t>
  </si>
  <si>
    <t>144701</t>
  </si>
  <si>
    <t>144702</t>
  </si>
  <si>
    <t>144703</t>
  </si>
  <si>
    <t>144704</t>
  </si>
  <si>
    <t>144705</t>
  </si>
  <si>
    <t>144706</t>
  </si>
  <si>
    <t>144707</t>
  </si>
  <si>
    <t>144708</t>
  </si>
  <si>
    <t>144709</t>
  </si>
  <si>
    <t>144710</t>
  </si>
  <si>
    <t>144711</t>
  </si>
  <si>
    <t>144712</t>
  </si>
  <si>
    <t>144713</t>
  </si>
  <si>
    <t>144714</t>
  </si>
  <si>
    <t>144715</t>
  </si>
  <si>
    <t>144716</t>
  </si>
  <si>
    <t>144717</t>
  </si>
  <si>
    <t>144718</t>
  </si>
  <si>
    <t>144719</t>
  </si>
  <si>
    <t>144720</t>
  </si>
  <si>
    <t>144721</t>
  </si>
  <si>
    <t>144722</t>
  </si>
  <si>
    <t>144723</t>
  </si>
  <si>
    <t>144724</t>
  </si>
  <si>
    <t>144725</t>
  </si>
  <si>
    <t>144726</t>
  </si>
  <si>
    <t>144727</t>
  </si>
  <si>
    <t>144728</t>
  </si>
  <si>
    <t>144729</t>
  </si>
  <si>
    <t>144730</t>
  </si>
  <si>
    <t>144731</t>
  </si>
  <si>
    <t>144732</t>
  </si>
  <si>
    <t>144733</t>
  </si>
  <si>
    <t>144734</t>
  </si>
  <si>
    <t>144735</t>
  </si>
  <si>
    <t>144736</t>
  </si>
  <si>
    <t>144737</t>
  </si>
  <si>
    <t>144738</t>
  </si>
  <si>
    <t>144739</t>
  </si>
  <si>
    <t>144740</t>
  </si>
  <si>
    <t>144741</t>
  </si>
  <si>
    <t>144742</t>
  </si>
  <si>
    <t>144743</t>
  </si>
  <si>
    <t>144744</t>
  </si>
  <si>
    <t>144745</t>
  </si>
  <si>
    <t>144746</t>
  </si>
  <si>
    <t>144747</t>
  </si>
  <si>
    <t>144748</t>
  </si>
  <si>
    <t>144749</t>
  </si>
  <si>
    <t>144750</t>
  </si>
  <si>
    <t>144751</t>
  </si>
  <si>
    <t>144752</t>
  </si>
  <si>
    <t>144753</t>
  </si>
  <si>
    <t>144754</t>
  </si>
  <si>
    <t>144755</t>
  </si>
  <si>
    <t>144756</t>
  </si>
  <si>
    <t>144757</t>
  </si>
  <si>
    <t>144758</t>
  </si>
  <si>
    <t>144759</t>
  </si>
  <si>
    <t>144760</t>
  </si>
  <si>
    <t>144761</t>
  </si>
  <si>
    <t>144762</t>
  </si>
  <si>
    <t>144763</t>
  </si>
  <si>
    <t>144764</t>
  </si>
  <si>
    <t>144765</t>
  </si>
  <si>
    <t>144766</t>
  </si>
  <si>
    <t>144767</t>
  </si>
  <si>
    <t>144768</t>
  </si>
  <si>
    <t>144769</t>
  </si>
  <si>
    <t>144770</t>
  </si>
  <si>
    <t>144771</t>
  </si>
  <si>
    <t>144772</t>
  </si>
  <si>
    <t>144773</t>
  </si>
  <si>
    <t>144774</t>
  </si>
  <si>
    <t>144775</t>
  </si>
  <si>
    <t>144776</t>
  </si>
  <si>
    <t>144777</t>
  </si>
  <si>
    <t>144778</t>
  </si>
  <si>
    <t>144779</t>
  </si>
  <si>
    <t>144780</t>
  </si>
  <si>
    <t>144781</t>
  </si>
  <si>
    <t>144782</t>
  </si>
  <si>
    <t>144783</t>
  </si>
  <si>
    <t>144784</t>
  </si>
  <si>
    <t>144785</t>
  </si>
  <si>
    <t>144786</t>
  </si>
  <si>
    <t>144787</t>
  </si>
  <si>
    <t>144788</t>
  </si>
  <si>
    <t>144789</t>
  </si>
  <si>
    <t>144790</t>
  </si>
  <si>
    <t>144791</t>
  </si>
  <si>
    <t>144792</t>
  </si>
  <si>
    <t>144793</t>
  </si>
  <si>
    <t>144794</t>
  </si>
  <si>
    <t>144795</t>
  </si>
  <si>
    <t>144796</t>
  </si>
  <si>
    <t>144797</t>
  </si>
  <si>
    <t>144798</t>
  </si>
  <si>
    <t>144799</t>
  </si>
  <si>
    <t>144800</t>
  </si>
  <si>
    <t>144801</t>
  </si>
  <si>
    <t>144802</t>
  </si>
  <si>
    <t>144803</t>
  </si>
  <si>
    <t>144804</t>
  </si>
  <si>
    <t>144805</t>
  </si>
  <si>
    <t>144806</t>
  </si>
  <si>
    <t>144807</t>
  </si>
  <si>
    <t>144808</t>
  </si>
  <si>
    <t>144809</t>
  </si>
  <si>
    <t>144810</t>
  </si>
  <si>
    <t>144811</t>
  </si>
  <si>
    <t>144812</t>
  </si>
  <si>
    <t>144813</t>
  </si>
  <si>
    <t>144814</t>
  </si>
  <si>
    <t>144815</t>
  </si>
  <si>
    <t>144816</t>
  </si>
  <si>
    <t>144817</t>
  </si>
  <si>
    <t>144818</t>
  </si>
  <si>
    <t>144819</t>
  </si>
  <si>
    <t>144820</t>
  </si>
  <si>
    <t>144821</t>
  </si>
  <si>
    <t>144822</t>
  </si>
  <si>
    <t>144823</t>
  </si>
  <si>
    <t>144824</t>
  </si>
  <si>
    <t>144825</t>
  </si>
  <si>
    <t>144826</t>
  </si>
  <si>
    <t>144827</t>
  </si>
  <si>
    <t>144828</t>
  </si>
  <si>
    <t>144829</t>
  </si>
  <si>
    <t>144830</t>
  </si>
  <si>
    <t>144831</t>
  </si>
  <si>
    <t>144832</t>
  </si>
  <si>
    <t>144833</t>
  </si>
  <si>
    <t>144834</t>
  </si>
  <si>
    <t>144835</t>
  </si>
  <si>
    <t>144836</t>
  </si>
  <si>
    <t>144837</t>
  </si>
  <si>
    <t>144838</t>
  </si>
  <si>
    <t>144839</t>
  </si>
  <si>
    <t>144840</t>
  </si>
  <si>
    <t>144841</t>
  </si>
  <si>
    <t>144842</t>
  </si>
  <si>
    <t>144843</t>
  </si>
  <si>
    <t>144844</t>
  </si>
  <si>
    <t>144845</t>
  </si>
  <si>
    <t>144846</t>
  </si>
  <si>
    <t>144847</t>
  </si>
  <si>
    <t>144848</t>
  </si>
  <si>
    <t>144849</t>
  </si>
  <si>
    <t>144850</t>
  </si>
  <si>
    <t>144851</t>
  </si>
  <si>
    <t>144852</t>
  </si>
  <si>
    <t>144853</t>
  </si>
  <si>
    <t>144854</t>
  </si>
  <si>
    <t>144855</t>
  </si>
  <si>
    <t>144856</t>
  </si>
  <si>
    <t>144857</t>
  </si>
  <si>
    <t>144858</t>
  </si>
  <si>
    <t>144859</t>
  </si>
  <si>
    <t>144860</t>
  </si>
  <si>
    <t>144861</t>
  </si>
  <si>
    <t>144862</t>
  </si>
  <si>
    <t>144863</t>
  </si>
  <si>
    <t>144864</t>
  </si>
  <si>
    <t>144865</t>
  </si>
  <si>
    <t>144866</t>
  </si>
  <si>
    <t>144867</t>
  </si>
  <si>
    <t>144868</t>
  </si>
  <si>
    <t>144869</t>
  </si>
  <si>
    <t>144870</t>
  </si>
  <si>
    <t>144871</t>
  </si>
  <si>
    <t>144872</t>
  </si>
  <si>
    <t>144873</t>
  </si>
  <si>
    <t>144874</t>
  </si>
  <si>
    <t>144875</t>
  </si>
  <si>
    <t>144876</t>
  </si>
  <si>
    <t>144877</t>
  </si>
  <si>
    <t>144878</t>
  </si>
  <si>
    <t>144879</t>
  </si>
  <si>
    <t>144880</t>
  </si>
  <si>
    <t>144881</t>
  </si>
  <si>
    <t>144882</t>
  </si>
  <si>
    <t>144883</t>
  </si>
  <si>
    <t>144884</t>
  </si>
  <si>
    <t>144885</t>
  </si>
  <si>
    <t>144886</t>
  </si>
  <si>
    <t>144887</t>
  </si>
  <si>
    <t>144888</t>
  </si>
  <si>
    <t>144889</t>
  </si>
  <si>
    <t>144890</t>
  </si>
  <si>
    <t>144891</t>
  </si>
  <si>
    <t>144892</t>
  </si>
  <si>
    <t>144893</t>
  </si>
  <si>
    <t>144894</t>
  </si>
  <si>
    <t>144895</t>
  </si>
  <si>
    <t>144896</t>
  </si>
  <si>
    <t>144897</t>
  </si>
  <si>
    <t>144898</t>
  </si>
  <si>
    <t>144899</t>
  </si>
  <si>
    <t>144900</t>
  </si>
  <si>
    <t>144901</t>
  </si>
  <si>
    <t>144902</t>
  </si>
  <si>
    <t>144903</t>
  </si>
  <si>
    <t>144904</t>
  </si>
  <si>
    <t>144905</t>
  </si>
  <si>
    <t>144906</t>
  </si>
  <si>
    <t>144907</t>
  </si>
  <si>
    <t>144908</t>
  </si>
  <si>
    <t>144909</t>
  </si>
  <si>
    <t>144910</t>
  </si>
  <si>
    <t>144911</t>
  </si>
  <si>
    <t>144912</t>
  </si>
  <si>
    <t>144913</t>
  </si>
  <si>
    <t>144914</t>
  </si>
  <si>
    <t>144915</t>
  </si>
  <si>
    <t>144916</t>
  </si>
  <si>
    <t>144917</t>
  </si>
  <si>
    <t>144918</t>
  </si>
  <si>
    <t>144919</t>
  </si>
  <si>
    <t>144920</t>
  </si>
  <si>
    <t>144921</t>
  </si>
  <si>
    <t>144922</t>
  </si>
  <si>
    <t>144923</t>
  </si>
  <si>
    <t>144924</t>
  </si>
  <si>
    <t>144925</t>
  </si>
  <si>
    <t>144926</t>
  </si>
  <si>
    <t>144927</t>
  </si>
  <si>
    <t>144928</t>
  </si>
  <si>
    <t>144929</t>
  </si>
  <si>
    <t>144930</t>
  </si>
  <si>
    <t>144931</t>
  </si>
  <si>
    <t>144932</t>
  </si>
  <si>
    <t>144933</t>
  </si>
  <si>
    <t>144934</t>
  </si>
  <si>
    <t>144935</t>
  </si>
  <si>
    <t>144936</t>
  </si>
  <si>
    <t>144937</t>
  </si>
  <si>
    <t>144938</t>
  </si>
  <si>
    <t>144939</t>
  </si>
  <si>
    <t>144940</t>
  </si>
  <si>
    <t>144941</t>
  </si>
  <si>
    <t>144942</t>
  </si>
  <si>
    <t>144943</t>
  </si>
  <si>
    <t>144944</t>
  </si>
  <si>
    <t>144945</t>
  </si>
  <si>
    <t>144946</t>
  </si>
  <si>
    <t>144947</t>
  </si>
  <si>
    <t>144948</t>
  </si>
  <si>
    <t>144949</t>
  </si>
  <si>
    <t>144950</t>
  </si>
  <si>
    <t>144951</t>
  </si>
  <si>
    <t>144952</t>
  </si>
  <si>
    <t>144953</t>
  </si>
  <si>
    <t>144954</t>
  </si>
  <si>
    <t>144955</t>
  </si>
  <si>
    <t>144956</t>
  </si>
  <si>
    <t>144957</t>
  </si>
  <si>
    <t>144958</t>
  </si>
  <si>
    <t>144959</t>
  </si>
  <si>
    <t>144960</t>
  </si>
  <si>
    <t>144961</t>
  </si>
  <si>
    <t>144962</t>
  </si>
  <si>
    <t>144963</t>
  </si>
  <si>
    <t>144964</t>
  </si>
  <si>
    <t>144965</t>
  </si>
  <si>
    <t>144966</t>
  </si>
  <si>
    <t>144967</t>
  </si>
  <si>
    <t>144968</t>
  </si>
  <si>
    <t>144969</t>
  </si>
  <si>
    <t>144970</t>
  </si>
  <si>
    <t>144971</t>
  </si>
  <si>
    <t>144972</t>
  </si>
  <si>
    <t>144973</t>
  </si>
  <si>
    <t>144974</t>
  </si>
  <si>
    <t>144975</t>
  </si>
  <si>
    <t>144976</t>
  </si>
  <si>
    <t>144977</t>
  </si>
  <si>
    <t>144978</t>
  </si>
  <si>
    <t>144979</t>
  </si>
  <si>
    <t>144980</t>
  </si>
  <si>
    <t>144981</t>
  </si>
  <si>
    <t>144982</t>
  </si>
  <si>
    <t>144983</t>
  </si>
  <si>
    <t>144984</t>
  </si>
  <si>
    <t>144985</t>
  </si>
  <si>
    <t>144986</t>
  </si>
  <si>
    <t>144987</t>
  </si>
  <si>
    <t>144988</t>
  </si>
  <si>
    <t>144989</t>
  </si>
  <si>
    <t>144990</t>
  </si>
  <si>
    <t>144991</t>
  </si>
  <si>
    <t>144992</t>
  </si>
  <si>
    <t>144993</t>
  </si>
  <si>
    <t>144994</t>
  </si>
  <si>
    <t>144995</t>
  </si>
  <si>
    <t>144996</t>
  </si>
  <si>
    <t>144997</t>
  </si>
  <si>
    <t>144998</t>
  </si>
  <si>
    <t>144999</t>
  </si>
  <si>
    <t>145000</t>
  </si>
  <si>
    <t>145001</t>
  </si>
  <si>
    <t>145002</t>
  </si>
  <si>
    <t>145003</t>
  </si>
  <si>
    <t>145004</t>
  </si>
  <si>
    <t>145005</t>
  </si>
  <si>
    <t>145006</t>
  </si>
  <si>
    <t>145007</t>
  </si>
  <si>
    <t>145008</t>
  </si>
  <si>
    <t>145009</t>
  </si>
  <si>
    <t>145010</t>
  </si>
  <si>
    <t>145011</t>
  </si>
  <si>
    <t>145012</t>
  </si>
  <si>
    <t>145013</t>
  </si>
  <si>
    <t>145014</t>
  </si>
  <si>
    <t>145015</t>
  </si>
  <si>
    <t>145016</t>
  </si>
  <si>
    <t>145017</t>
  </si>
  <si>
    <t>145018</t>
  </si>
  <si>
    <t>145019</t>
  </si>
  <si>
    <t>145020</t>
  </si>
  <si>
    <t>145021</t>
  </si>
  <si>
    <t>145022</t>
  </si>
  <si>
    <t>145023</t>
  </si>
  <si>
    <t>145024</t>
  </si>
  <si>
    <t>145025</t>
  </si>
  <si>
    <t>145026</t>
  </si>
  <si>
    <t>145027</t>
  </si>
  <si>
    <t>145028</t>
  </si>
  <si>
    <t>145029</t>
  </si>
  <si>
    <t>145030</t>
  </si>
  <si>
    <t>145031</t>
  </si>
  <si>
    <t>145032</t>
  </si>
  <si>
    <t>145033</t>
  </si>
  <si>
    <t>145034</t>
  </si>
  <si>
    <t>145035</t>
  </si>
  <si>
    <t>145036</t>
  </si>
  <si>
    <t>145037</t>
  </si>
  <si>
    <t>145038</t>
  </si>
  <si>
    <t>145039</t>
  </si>
  <si>
    <t>145040</t>
  </si>
  <si>
    <t>145041</t>
  </si>
  <si>
    <t>145042</t>
  </si>
  <si>
    <t>145043</t>
  </si>
  <si>
    <t>145044</t>
  </si>
  <si>
    <t>145045</t>
  </si>
  <si>
    <t>145046</t>
  </si>
  <si>
    <t>145047</t>
  </si>
  <si>
    <t>145048</t>
  </si>
  <si>
    <t>145049</t>
  </si>
  <si>
    <t>145050</t>
  </si>
  <si>
    <t>145051</t>
  </si>
  <si>
    <t>145052</t>
  </si>
  <si>
    <t>145053</t>
  </si>
  <si>
    <t>145054</t>
  </si>
  <si>
    <t>145055</t>
  </si>
  <si>
    <t>145056</t>
  </si>
  <si>
    <t>145057</t>
  </si>
  <si>
    <t>145058</t>
  </si>
  <si>
    <t>145059</t>
  </si>
  <si>
    <t>145060</t>
  </si>
  <si>
    <t>145061</t>
  </si>
  <si>
    <t>145062</t>
  </si>
  <si>
    <t>145063</t>
  </si>
  <si>
    <t>145064</t>
  </si>
  <si>
    <t>145065</t>
  </si>
  <si>
    <t>145066</t>
  </si>
  <si>
    <t>145067</t>
  </si>
  <si>
    <t>145068</t>
  </si>
  <si>
    <t>145069</t>
  </si>
  <si>
    <t>145070</t>
  </si>
  <si>
    <t>145071</t>
  </si>
  <si>
    <t>145072</t>
  </si>
  <si>
    <t>145073</t>
  </si>
  <si>
    <t>145074</t>
  </si>
  <si>
    <t>145075</t>
  </si>
  <si>
    <t>145076</t>
  </si>
  <si>
    <t>145077</t>
  </si>
  <si>
    <t>145078</t>
  </si>
  <si>
    <t>145079</t>
  </si>
  <si>
    <t>145080</t>
  </si>
  <si>
    <t>145081</t>
  </si>
  <si>
    <t>145082</t>
  </si>
  <si>
    <t>145083</t>
  </si>
  <si>
    <t>145084</t>
  </si>
  <si>
    <t>145085</t>
  </si>
  <si>
    <t>145086</t>
  </si>
  <si>
    <t>145087</t>
  </si>
  <si>
    <t>145088</t>
  </si>
  <si>
    <t>145089</t>
  </si>
  <si>
    <t>145090</t>
  </si>
  <si>
    <t>145091</t>
  </si>
  <si>
    <t>145092</t>
  </si>
  <si>
    <t>145093</t>
  </si>
  <si>
    <t>145094</t>
  </si>
  <si>
    <t>145095</t>
  </si>
  <si>
    <t>145096</t>
  </si>
  <si>
    <t>145097</t>
  </si>
  <si>
    <t>145098</t>
  </si>
  <si>
    <t>145099</t>
  </si>
  <si>
    <t>145100</t>
  </si>
  <si>
    <t>145101</t>
  </si>
  <si>
    <t>145102</t>
  </si>
  <si>
    <t>145103</t>
  </si>
  <si>
    <t>145104</t>
  </si>
  <si>
    <t>145105</t>
  </si>
  <si>
    <t>145106</t>
  </si>
  <si>
    <t>145107</t>
  </si>
  <si>
    <t>145108</t>
  </si>
  <si>
    <t>145109</t>
  </si>
  <si>
    <t>145110</t>
  </si>
  <si>
    <t>145111</t>
  </si>
  <si>
    <t>145112</t>
  </si>
  <si>
    <t>145113</t>
  </si>
  <si>
    <t>145114</t>
  </si>
  <si>
    <t>145115</t>
  </si>
  <si>
    <t>145116</t>
  </si>
  <si>
    <t>145117</t>
  </si>
  <si>
    <t>145118</t>
  </si>
  <si>
    <t>145119</t>
  </si>
  <si>
    <t>145120</t>
  </si>
  <si>
    <t>145121</t>
  </si>
  <si>
    <t>145122</t>
  </si>
  <si>
    <t>145123</t>
  </si>
  <si>
    <t>145124</t>
  </si>
  <si>
    <t>145125</t>
  </si>
  <si>
    <t>145126</t>
  </si>
  <si>
    <t>145127</t>
  </si>
  <si>
    <t>145128</t>
  </si>
  <si>
    <t>145129</t>
  </si>
  <si>
    <t>145130</t>
  </si>
  <si>
    <t>145131</t>
  </si>
  <si>
    <t>145132</t>
  </si>
  <si>
    <t>145133</t>
  </si>
  <si>
    <t>145134</t>
  </si>
  <si>
    <t>145135</t>
  </si>
  <si>
    <t>145136</t>
  </si>
  <si>
    <t>145137</t>
  </si>
  <si>
    <t>145138</t>
  </si>
  <si>
    <t>145139</t>
  </si>
  <si>
    <t>145140</t>
  </si>
  <si>
    <t>145141</t>
  </si>
  <si>
    <t>145142</t>
  </si>
  <si>
    <t>145143</t>
  </si>
  <si>
    <t>145144</t>
  </si>
  <si>
    <t>145145</t>
  </si>
  <si>
    <t>145146</t>
  </si>
  <si>
    <t>145147</t>
  </si>
  <si>
    <t>145148</t>
  </si>
  <si>
    <t>145149</t>
  </si>
  <si>
    <t>145150</t>
  </si>
  <si>
    <t>145151</t>
  </si>
  <si>
    <t>145152</t>
  </si>
  <si>
    <t>145153</t>
  </si>
  <si>
    <t>145154</t>
  </si>
  <si>
    <t>145155</t>
  </si>
  <si>
    <t>145156</t>
  </si>
  <si>
    <t>145157</t>
  </si>
  <si>
    <t>145158</t>
  </si>
  <si>
    <t>145159</t>
  </si>
  <si>
    <t>145160</t>
  </si>
  <si>
    <t>145161</t>
  </si>
  <si>
    <t>145162</t>
  </si>
  <si>
    <t>145163</t>
  </si>
  <si>
    <t>145164</t>
  </si>
  <si>
    <t>145165</t>
  </si>
  <si>
    <t>145166</t>
  </si>
  <si>
    <t>145167</t>
  </si>
  <si>
    <t>145168</t>
  </si>
  <si>
    <t>145169</t>
  </si>
  <si>
    <t>145170</t>
  </si>
  <si>
    <t>145171</t>
  </si>
  <si>
    <t>145172</t>
  </si>
  <si>
    <t>145173</t>
  </si>
  <si>
    <t>145174</t>
  </si>
  <si>
    <t>145175</t>
  </si>
  <si>
    <t>145176</t>
  </si>
  <si>
    <t>145177</t>
  </si>
  <si>
    <t>145178</t>
  </si>
  <si>
    <t>145179</t>
  </si>
  <si>
    <t>145180</t>
  </si>
  <si>
    <t>145181</t>
  </si>
  <si>
    <t>145182</t>
  </si>
  <si>
    <t>145183</t>
  </si>
  <si>
    <t>145184</t>
  </si>
  <si>
    <t>145185</t>
  </si>
  <si>
    <t>145186</t>
  </si>
  <si>
    <t>145187</t>
  </si>
  <si>
    <t>145188</t>
  </si>
  <si>
    <t>145189</t>
  </si>
  <si>
    <t>145190</t>
  </si>
  <si>
    <t>145191</t>
  </si>
  <si>
    <t>145192</t>
  </si>
  <si>
    <t>145193</t>
  </si>
  <si>
    <t>145194</t>
  </si>
  <si>
    <t>145195</t>
  </si>
  <si>
    <t>145196</t>
  </si>
  <si>
    <t>145197</t>
  </si>
  <si>
    <t>145198</t>
  </si>
  <si>
    <t>145199</t>
  </si>
  <si>
    <t>145200</t>
  </si>
  <si>
    <t>145201</t>
  </si>
  <si>
    <t>145202</t>
  </si>
  <si>
    <t>145203</t>
  </si>
  <si>
    <t>145204</t>
  </si>
  <si>
    <t>145205</t>
  </si>
  <si>
    <t>145206</t>
  </si>
  <si>
    <t>145207</t>
  </si>
  <si>
    <t>145208</t>
  </si>
  <si>
    <t>145209</t>
  </si>
  <si>
    <t>145210</t>
  </si>
  <si>
    <t>145211</t>
  </si>
  <si>
    <t>145212</t>
  </si>
  <si>
    <t>145213</t>
  </si>
  <si>
    <t>145214</t>
  </si>
  <si>
    <t>145215</t>
  </si>
  <si>
    <t>145216</t>
  </si>
  <si>
    <t>145217</t>
  </si>
  <si>
    <t>145218</t>
  </si>
  <si>
    <t>145219</t>
  </si>
  <si>
    <t>145220</t>
  </si>
  <si>
    <t>145221</t>
  </si>
  <si>
    <t>145222</t>
  </si>
  <si>
    <t>145223</t>
  </si>
  <si>
    <t>145224</t>
  </si>
  <si>
    <t>145225</t>
  </si>
  <si>
    <t>145226</t>
  </si>
  <si>
    <t>145227</t>
  </si>
  <si>
    <t>145228</t>
  </si>
  <si>
    <t>145229</t>
  </si>
  <si>
    <t>145230</t>
  </si>
  <si>
    <t>145231</t>
  </si>
  <si>
    <t>145232</t>
  </si>
  <si>
    <t>145233</t>
  </si>
  <si>
    <t>145234</t>
  </si>
  <si>
    <t>145235</t>
  </si>
  <si>
    <t>145236</t>
  </si>
  <si>
    <t>145237</t>
  </si>
  <si>
    <t>145238</t>
  </si>
  <si>
    <t>145239</t>
  </si>
  <si>
    <t>145240</t>
  </si>
  <si>
    <t>145241</t>
  </si>
  <si>
    <t>145242</t>
  </si>
  <si>
    <t>145243</t>
  </si>
  <si>
    <t>145244</t>
  </si>
  <si>
    <t>145245</t>
  </si>
  <si>
    <t>145246</t>
  </si>
  <si>
    <t>145247</t>
  </si>
  <si>
    <t>145248</t>
  </si>
  <si>
    <t>145249</t>
  </si>
  <si>
    <t>145250</t>
  </si>
  <si>
    <t>145251</t>
  </si>
  <si>
    <t>145252</t>
  </si>
  <si>
    <t>145253</t>
  </si>
  <si>
    <t>145254</t>
  </si>
  <si>
    <t>145255</t>
  </si>
  <si>
    <t>145256</t>
  </si>
  <si>
    <t>145257</t>
  </si>
  <si>
    <t>145258</t>
  </si>
  <si>
    <t>145259</t>
  </si>
  <si>
    <t>145260</t>
  </si>
  <si>
    <t>145261</t>
  </si>
  <si>
    <t>145262</t>
  </si>
  <si>
    <t>145263</t>
  </si>
  <si>
    <t>145264</t>
  </si>
  <si>
    <t>145265</t>
  </si>
  <si>
    <t>145266</t>
  </si>
  <si>
    <t>145267</t>
  </si>
  <si>
    <t>145268</t>
  </si>
  <si>
    <t>145269</t>
  </si>
  <si>
    <t>145270</t>
  </si>
  <si>
    <t>145271</t>
  </si>
  <si>
    <t>145272</t>
  </si>
  <si>
    <t>145273</t>
  </si>
  <si>
    <t>145274</t>
  </si>
  <si>
    <t>145275</t>
  </si>
  <si>
    <t>145276</t>
  </si>
  <si>
    <t>145277</t>
  </si>
  <si>
    <t>145278</t>
  </si>
  <si>
    <t>145279</t>
  </si>
  <si>
    <t>145280</t>
  </si>
  <si>
    <t>145281</t>
  </si>
  <si>
    <t>145282</t>
  </si>
  <si>
    <t>145283</t>
  </si>
  <si>
    <t>145284</t>
  </si>
  <si>
    <t>145285</t>
  </si>
  <si>
    <t>145286</t>
  </si>
  <si>
    <t>145287</t>
  </si>
  <si>
    <t>145288</t>
  </si>
  <si>
    <t>145289</t>
  </si>
  <si>
    <t>145290</t>
  </si>
  <si>
    <t>145291</t>
  </si>
  <si>
    <t>145292</t>
  </si>
  <si>
    <t>145293</t>
  </si>
  <si>
    <t>145294</t>
  </si>
  <si>
    <t>145295</t>
  </si>
  <si>
    <t>145296</t>
  </si>
  <si>
    <t>145297</t>
  </si>
  <si>
    <t>145298</t>
  </si>
  <si>
    <t>145299</t>
  </si>
  <si>
    <t>145300</t>
  </si>
  <si>
    <t>145301</t>
  </si>
  <si>
    <t>145302</t>
  </si>
  <si>
    <t>145303</t>
  </si>
  <si>
    <t>145304</t>
  </si>
  <si>
    <t>145305</t>
  </si>
  <si>
    <t>145306</t>
  </si>
  <si>
    <t>145307</t>
  </si>
  <si>
    <t>145308</t>
  </si>
  <si>
    <t>145309</t>
  </si>
  <si>
    <t>145310</t>
  </si>
  <si>
    <t>145311</t>
  </si>
  <si>
    <t>145312</t>
  </si>
  <si>
    <t>145313</t>
  </si>
  <si>
    <t>145314</t>
  </si>
  <si>
    <t>145315</t>
  </si>
  <si>
    <t>145316</t>
  </si>
  <si>
    <t>145317</t>
  </si>
  <si>
    <t>145318</t>
  </si>
  <si>
    <t>145319</t>
  </si>
  <si>
    <t>145320</t>
  </si>
  <si>
    <t>145321</t>
  </si>
  <si>
    <t>145322</t>
  </si>
  <si>
    <t>145323</t>
  </si>
  <si>
    <t>145324</t>
  </si>
  <si>
    <t>145325</t>
  </si>
  <si>
    <t>145326</t>
  </si>
  <si>
    <t>145327</t>
  </si>
  <si>
    <t>145328</t>
  </si>
  <si>
    <t>145329</t>
  </si>
  <si>
    <t>145330</t>
  </si>
  <si>
    <t>145331</t>
  </si>
  <si>
    <t>145332</t>
  </si>
  <si>
    <t>145333</t>
  </si>
  <si>
    <t>145334</t>
  </si>
  <si>
    <t>145335</t>
  </si>
  <si>
    <t>145336</t>
  </si>
  <si>
    <t>145337</t>
  </si>
  <si>
    <t>145338</t>
  </si>
  <si>
    <t>145339</t>
  </si>
  <si>
    <t>145340</t>
  </si>
  <si>
    <t>145341</t>
  </si>
  <si>
    <t>145342</t>
  </si>
  <si>
    <t>145343</t>
  </si>
  <si>
    <t>145344</t>
  </si>
  <si>
    <t>145345</t>
  </si>
  <si>
    <t>145346</t>
  </si>
  <si>
    <t>145347</t>
  </si>
  <si>
    <t>145348</t>
  </si>
  <si>
    <t>145349</t>
  </si>
  <si>
    <t>145350</t>
  </si>
  <si>
    <t>145351</t>
  </si>
  <si>
    <t>145352</t>
  </si>
  <si>
    <t>145353</t>
  </si>
  <si>
    <t>145354</t>
  </si>
  <si>
    <t>145355</t>
  </si>
  <si>
    <t>145356</t>
  </si>
  <si>
    <t>145357</t>
  </si>
  <si>
    <t>145358</t>
  </si>
  <si>
    <t>145359</t>
  </si>
  <si>
    <t>145360</t>
  </si>
  <si>
    <t>145361</t>
  </si>
  <si>
    <t>145362</t>
  </si>
  <si>
    <t>145363</t>
  </si>
  <si>
    <t>145364</t>
  </si>
  <si>
    <t>145365</t>
  </si>
  <si>
    <t>145366</t>
  </si>
  <si>
    <t>145367</t>
  </si>
  <si>
    <t>145368</t>
  </si>
  <si>
    <t>145369</t>
  </si>
  <si>
    <t>145370</t>
  </si>
  <si>
    <t>145371</t>
  </si>
  <si>
    <t>145372</t>
  </si>
  <si>
    <t>145373</t>
  </si>
  <si>
    <t>145374</t>
  </si>
  <si>
    <t>145375</t>
  </si>
  <si>
    <t>145376</t>
  </si>
  <si>
    <t>145377</t>
  </si>
  <si>
    <t>145378</t>
  </si>
  <si>
    <t>145379</t>
  </si>
  <si>
    <t>145380</t>
  </si>
  <si>
    <t>145381</t>
  </si>
  <si>
    <t>145382</t>
  </si>
  <si>
    <t>145383</t>
  </si>
  <si>
    <t>145384</t>
  </si>
  <si>
    <t>145385</t>
  </si>
  <si>
    <t>145386</t>
  </si>
  <si>
    <t>145387</t>
  </si>
  <si>
    <t>145388</t>
  </si>
  <si>
    <t>145389</t>
  </si>
  <si>
    <t>145390</t>
  </si>
  <si>
    <t>145391</t>
  </si>
  <si>
    <t>145392</t>
  </si>
  <si>
    <t>145393</t>
  </si>
  <si>
    <t>145394</t>
  </si>
  <si>
    <t>145395</t>
  </si>
  <si>
    <t>145396</t>
  </si>
  <si>
    <t>145397</t>
  </si>
  <si>
    <t>145398</t>
  </si>
  <si>
    <t>145399</t>
  </si>
  <si>
    <t>145400</t>
  </si>
  <si>
    <t>145401</t>
  </si>
  <si>
    <t>145402</t>
  </si>
  <si>
    <t>145403</t>
  </si>
  <si>
    <t>145404</t>
  </si>
  <si>
    <t>145405</t>
  </si>
  <si>
    <t>145406</t>
  </si>
  <si>
    <t>145407</t>
  </si>
  <si>
    <t>145408</t>
  </si>
  <si>
    <t>145409</t>
  </si>
  <si>
    <t>145410</t>
  </si>
  <si>
    <t>145411</t>
  </si>
  <si>
    <t>145412</t>
  </si>
  <si>
    <t>145413</t>
  </si>
  <si>
    <t>145414</t>
  </si>
  <si>
    <t>145415</t>
  </si>
  <si>
    <t>145416</t>
  </si>
  <si>
    <t>145417</t>
  </si>
  <si>
    <t>145418</t>
  </si>
  <si>
    <t>145419</t>
  </si>
  <si>
    <t>145420</t>
  </si>
  <si>
    <t>145421</t>
  </si>
  <si>
    <t>145422</t>
  </si>
  <si>
    <t>145423</t>
  </si>
  <si>
    <t>145424</t>
  </si>
  <si>
    <t>145425</t>
  </si>
  <si>
    <t>145426</t>
  </si>
  <si>
    <t>145427</t>
  </si>
  <si>
    <t>145428</t>
  </si>
  <si>
    <t>145429</t>
  </si>
  <si>
    <t>145430</t>
  </si>
  <si>
    <t>145431</t>
  </si>
  <si>
    <t>145432</t>
  </si>
  <si>
    <t>145433</t>
  </si>
  <si>
    <t>145434</t>
  </si>
  <si>
    <t>145435</t>
  </si>
  <si>
    <t>145436</t>
  </si>
  <si>
    <t>145437</t>
  </si>
  <si>
    <t>145438</t>
  </si>
  <si>
    <t>145439</t>
  </si>
  <si>
    <t>145440</t>
  </si>
  <si>
    <t>145441</t>
  </si>
  <si>
    <t>145442</t>
  </si>
  <si>
    <t>145443</t>
  </si>
  <si>
    <t>145444</t>
  </si>
  <si>
    <t>145445</t>
  </si>
  <si>
    <t>145446</t>
  </si>
  <si>
    <t>145447</t>
  </si>
  <si>
    <t>145448</t>
  </si>
  <si>
    <t>145449</t>
  </si>
  <si>
    <t>145450</t>
  </si>
  <si>
    <t>145451</t>
  </si>
  <si>
    <t>145452</t>
  </si>
  <si>
    <t>145453</t>
  </si>
  <si>
    <t>145454</t>
  </si>
  <si>
    <t>145455</t>
  </si>
  <si>
    <t>145456</t>
  </si>
  <si>
    <t>145457</t>
  </si>
  <si>
    <t>145458</t>
  </si>
  <si>
    <t>145459</t>
  </si>
  <si>
    <t>145460</t>
  </si>
  <si>
    <t>145461</t>
  </si>
  <si>
    <t>145462</t>
  </si>
  <si>
    <t>145463</t>
  </si>
  <si>
    <t>145464</t>
  </si>
  <si>
    <t>145465</t>
  </si>
  <si>
    <t>145466</t>
  </si>
  <si>
    <t>145467</t>
  </si>
  <si>
    <t>145468</t>
  </si>
  <si>
    <t>145469</t>
  </si>
  <si>
    <t>145470</t>
  </si>
  <si>
    <t>145471</t>
  </si>
  <si>
    <t>145472</t>
  </si>
  <si>
    <t>145473</t>
  </si>
  <si>
    <t>145474</t>
  </si>
  <si>
    <t>145475</t>
  </si>
  <si>
    <t>145476</t>
  </si>
  <si>
    <t>145477</t>
  </si>
  <si>
    <t>145478</t>
  </si>
  <si>
    <t>145479</t>
  </si>
  <si>
    <t>145480</t>
  </si>
  <si>
    <t>145481</t>
  </si>
  <si>
    <t>145482</t>
  </si>
  <si>
    <t>145483</t>
  </si>
  <si>
    <t>145484</t>
  </si>
  <si>
    <t>145485</t>
  </si>
  <si>
    <t>145486</t>
  </si>
  <si>
    <t>145487</t>
  </si>
  <si>
    <t>145488</t>
  </si>
  <si>
    <t>145489</t>
  </si>
  <si>
    <t>145490</t>
  </si>
  <si>
    <t>145491</t>
  </si>
  <si>
    <t>145492</t>
  </si>
  <si>
    <t>145493</t>
  </si>
  <si>
    <t>145494</t>
  </si>
  <si>
    <t>145495</t>
  </si>
  <si>
    <t>145496</t>
  </si>
  <si>
    <t>145497</t>
  </si>
  <si>
    <t>145498</t>
  </si>
  <si>
    <t>145499</t>
  </si>
  <si>
    <t>145500</t>
  </si>
  <si>
    <t>145501</t>
  </si>
  <si>
    <t>145502</t>
  </si>
  <si>
    <t>145503</t>
  </si>
  <si>
    <t>145504</t>
  </si>
  <si>
    <t>145505</t>
  </si>
  <si>
    <t>145506</t>
  </si>
  <si>
    <t>145507</t>
  </si>
  <si>
    <t>145508</t>
  </si>
  <si>
    <t>145509</t>
  </si>
  <si>
    <t>145510</t>
  </si>
  <si>
    <t>145511</t>
  </si>
  <si>
    <t>145512</t>
  </si>
  <si>
    <t>145513</t>
  </si>
  <si>
    <t>145514</t>
  </si>
  <si>
    <t>145515</t>
  </si>
  <si>
    <t>145516</t>
  </si>
  <si>
    <t>145517</t>
  </si>
  <si>
    <t>145518</t>
  </si>
  <si>
    <t>145519</t>
  </si>
  <si>
    <t>145520</t>
  </si>
  <si>
    <t>145521</t>
  </si>
  <si>
    <t>145522</t>
  </si>
  <si>
    <t>145523</t>
  </si>
  <si>
    <t>145524</t>
  </si>
  <si>
    <t>145525</t>
  </si>
  <si>
    <t>145526</t>
  </si>
  <si>
    <t>145527</t>
  </si>
  <si>
    <t>145528</t>
  </si>
  <si>
    <t>145529</t>
  </si>
  <si>
    <t>145530</t>
  </si>
  <si>
    <t>145531</t>
  </si>
  <si>
    <t>145532</t>
  </si>
  <si>
    <t>145533</t>
  </si>
  <si>
    <t>145534</t>
  </si>
  <si>
    <t>145535</t>
  </si>
  <si>
    <t>145536</t>
  </si>
  <si>
    <t>145537</t>
  </si>
  <si>
    <t>145538</t>
  </si>
  <si>
    <t>145539</t>
  </si>
  <si>
    <t>145540</t>
  </si>
  <si>
    <t>145541</t>
  </si>
  <si>
    <t>145542</t>
  </si>
  <si>
    <t>145543</t>
  </si>
  <si>
    <t>145544</t>
  </si>
  <si>
    <t>145545</t>
  </si>
  <si>
    <t>145546</t>
  </si>
  <si>
    <t>145547</t>
  </si>
  <si>
    <t>145548</t>
  </si>
  <si>
    <t>145549</t>
  </si>
  <si>
    <t>145550</t>
  </si>
  <si>
    <t>145551</t>
  </si>
  <si>
    <t>145552</t>
  </si>
  <si>
    <t>145553</t>
  </si>
  <si>
    <t>145554</t>
  </si>
  <si>
    <t>145555</t>
  </si>
  <si>
    <t>145556</t>
  </si>
  <si>
    <t>145557</t>
  </si>
  <si>
    <t>145558</t>
  </si>
  <si>
    <t>145559</t>
  </si>
  <si>
    <t>145560</t>
  </si>
  <si>
    <t>145561</t>
  </si>
  <si>
    <t>145562</t>
  </si>
  <si>
    <t>145563</t>
  </si>
  <si>
    <t>145564</t>
  </si>
  <si>
    <t>145565</t>
  </si>
  <si>
    <t>145566</t>
  </si>
  <si>
    <t>145567</t>
  </si>
  <si>
    <t>145568</t>
  </si>
  <si>
    <t>145569</t>
  </si>
  <si>
    <t>145570</t>
  </si>
  <si>
    <t>145571</t>
  </si>
  <si>
    <t>145572</t>
  </si>
  <si>
    <t>145573</t>
  </si>
  <si>
    <t>145574</t>
  </si>
  <si>
    <t>145575</t>
  </si>
  <si>
    <t>145576</t>
  </si>
  <si>
    <t>145577</t>
  </si>
  <si>
    <t>145578</t>
  </si>
  <si>
    <t>145579</t>
  </si>
  <si>
    <t>145580</t>
  </si>
  <si>
    <t>145581</t>
  </si>
  <si>
    <t>145582</t>
  </si>
  <si>
    <t>145583</t>
  </si>
  <si>
    <t>145584</t>
  </si>
  <si>
    <t>145585</t>
  </si>
  <si>
    <t>145586</t>
  </si>
  <si>
    <t>145587</t>
  </si>
  <si>
    <t>145588</t>
  </si>
  <si>
    <t>145589</t>
  </si>
  <si>
    <t>145590</t>
  </si>
  <si>
    <t>145591</t>
  </si>
  <si>
    <t>145592</t>
  </si>
  <si>
    <t>145593</t>
  </si>
  <si>
    <t>145594</t>
  </si>
  <si>
    <t>145595</t>
  </si>
  <si>
    <t>145596</t>
  </si>
  <si>
    <t>145597</t>
  </si>
  <si>
    <t>145598</t>
  </si>
  <si>
    <t>145599</t>
  </si>
  <si>
    <t>145600</t>
  </si>
  <si>
    <t>145601</t>
  </si>
  <si>
    <t>145602</t>
  </si>
  <si>
    <t>145603</t>
  </si>
  <si>
    <t>145604</t>
  </si>
  <si>
    <t>145605</t>
  </si>
  <si>
    <t>145606</t>
  </si>
  <si>
    <t>145607</t>
  </si>
  <si>
    <t>145608</t>
  </si>
  <si>
    <t>145609</t>
  </si>
  <si>
    <t>145610</t>
  </si>
  <si>
    <t>145611</t>
  </si>
  <si>
    <t>145612</t>
  </si>
  <si>
    <t>145613</t>
  </si>
  <si>
    <t>145614</t>
  </si>
  <si>
    <t>145615</t>
  </si>
  <si>
    <t>145616</t>
  </si>
  <si>
    <t>145617</t>
  </si>
  <si>
    <t>145618</t>
  </si>
  <si>
    <t>145619</t>
  </si>
  <si>
    <t>145620</t>
  </si>
  <si>
    <t>145621</t>
  </si>
  <si>
    <t>145622</t>
  </si>
  <si>
    <t>145623</t>
  </si>
  <si>
    <t>145624</t>
  </si>
  <si>
    <t>145625</t>
  </si>
  <si>
    <t>145626</t>
  </si>
  <si>
    <t>145627</t>
  </si>
  <si>
    <t>145628</t>
  </si>
  <si>
    <t>145629</t>
  </si>
  <si>
    <t>145630</t>
  </si>
  <si>
    <t>145631</t>
  </si>
  <si>
    <t>145632</t>
  </si>
  <si>
    <t>145633</t>
  </si>
  <si>
    <t>145634</t>
  </si>
  <si>
    <t>145635</t>
  </si>
  <si>
    <t>145636</t>
  </si>
  <si>
    <t>145637</t>
  </si>
  <si>
    <t>145638</t>
  </si>
  <si>
    <t>145639</t>
  </si>
  <si>
    <t>145640</t>
  </si>
  <si>
    <t>145641</t>
  </si>
  <si>
    <t>145642</t>
  </si>
  <si>
    <t>145643</t>
  </si>
  <si>
    <t>145644</t>
  </si>
  <si>
    <t>145645</t>
  </si>
  <si>
    <t>145646</t>
  </si>
  <si>
    <t>145647</t>
  </si>
  <si>
    <t>145648</t>
  </si>
  <si>
    <t>145649</t>
  </si>
  <si>
    <t>145650</t>
  </si>
  <si>
    <t>145651</t>
  </si>
  <si>
    <t>145652</t>
  </si>
  <si>
    <t>145653</t>
  </si>
  <si>
    <t>145654</t>
  </si>
  <si>
    <t>145655</t>
  </si>
  <si>
    <t>145656</t>
  </si>
  <si>
    <t>145657</t>
  </si>
  <si>
    <t>145658</t>
  </si>
  <si>
    <t>145659</t>
  </si>
  <si>
    <t>145660</t>
  </si>
  <si>
    <t>145661</t>
  </si>
  <si>
    <t>145662</t>
  </si>
  <si>
    <t>145663</t>
  </si>
  <si>
    <t>145664</t>
  </si>
  <si>
    <t>145665</t>
  </si>
  <si>
    <t>145666</t>
  </si>
  <si>
    <t>145667</t>
  </si>
  <si>
    <t>145668</t>
  </si>
  <si>
    <t>145669</t>
  </si>
  <si>
    <t>145670</t>
  </si>
  <si>
    <t>145671</t>
  </si>
  <si>
    <t>145672</t>
  </si>
  <si>
    <t>145673</t>
  </si>
  <si>
    <t>145674</t>
  </si>
  <si>
    <t>145675</t>
  </si>
  <si>
    <t>145676</t>
  </si>
  <si>
    <t>145677</t>
  </si>
  <si>
    <t>145678</t>
  </si>
  <si>
    <t>145679</t>
  </si>
  <si>
    <t>145680</t>
  </si>
  <si>
    <t>145681</t>
  </si>
  <si>
    <t>145682</t>
  </si>
  <si>
    <t>145683</t>
  </si>
  <si>
    <t>145684</t>
  </si>
  <si>
    <t>145685</t>
  </si>
  <si>
    <t>145686</t>
  </si>
  <si>
    <t>145687</t>
  </si>
  <si>
    <t>145688</t>
  </si>
  <si>
    <t>145689</t>
  </si>
  <si>
    <t>145690</t>
  </si>
  <si>
    <t>145691</t>
  </si>
  <si>
    <t>145692</t>
  </si>
  <si>
    <t>145693</t>
  </si>
  <si>
    <t>145694</t>
  </si>
  <si>
    <t>145695</t>
  </si>
  <si>
    <t>145696</t>
  </si>
  <si>
    <t>145697</t>
  </si>
  <si>
    <t>145698</t>
  </si>
  <si>
    <t>145699</t>
  </si>
  <si>
    <t>145700</t>
  </si>
  <si>
    <t>145701</t>
  </si>
  <si>
    <t>145702</t>
  </si>
  <si>
    <t>145703</t>
  </si>
  <si>
    <t>145704</t>
  </si>
  <si>
    <t>145705</t>
  </si>
  <si>
    <t>145706</t>
  </si>
  <si>
    <t>145707</t>
  </si>
  <si>
    <t>145708</t>
  </si>
  <si>
    <t>145709</t>
  </si>
  <si>
    <t>145710</t>
  </si>
  <si>
    <t>145711</t>
  </si>
  <si>
    <t>145712</t>
  </si>
  <si>
    <t>145713</t>
  </si>
  <si>
    <t>145714</t>
  </si>
  <si>
    <t>145715</t>
  </si>
  <si>
    <t>145716</t>
  </si>
  <si>
    <t>145717</t>
  </si>
  <si>
    <t>145718</t>
  </si>
  <si>
    <t>145719</t>
  </si>
  <si>
    <t>145720</t>
  </si>
  <si>
    <t>145721</t>
  </si>
  <si>
    <t>145722</t>
  </si>
  <si>
    <t>145723</t>
  </si>
  <si>
    <t>145724</t>
  </si>
  <si>
    <t>145725</t>
  </si>
  <si>
    <t>145726</t>
  </si>
  <si>
    <t>145727</t>
  </si>
  <si>
    <t>145728</t>
  </si>
  <si>
    <t>145729</t>
  </si>
  <si>
    <t>145730</t>
  </si>
  <si>
    <t>145731</t>
  </si>
  <si>
    <t>145732</t>
  </si>
  <si>
    <t>145733</t>
  </si>
  <si>
    <t>145734</t>
  </si>
  <si>
    <t>145735</t>
  </si>
  <si>
    <t>145736</t>
  </si>
  <si>
    <t>145737</t>
  </si>
  <si>
    <t>145738</t>
  </si>
  <si>
    <t>145739</t>
  </si>
  <si>
    <t>145740</t>
  </si>
  <si>
    <t>145741</t>
  </si>
  <si>
    <t>145742</t>
  </si>
  <si>
    <t>145743</t>
  </si>
  <si>
    <t>145744</t>
  </si>
  <si>
    <t>145745</t>
  </si>
  <si>
    <t>145746</t>
  </si>
  <si>
    <t>145747</t>
  </si>
  <si>
    <t>145748</t>
  </si>
  <si>
    <t>145749</t>
  </si>
  <si>
    <t>145750</t>
  </si>
  <si>
    <t>145751</t>
  </si>
  <si>
    <t>145752</t>
  </si>
  <si>
    <t>145753</t>
  </si>
  <si>
    <t>145754</t>
  </si>
  <si>
    <t>145755</t>
  </si>
  <si>
    <t>145756</t>
  </si>
  <si>
    <t>145757</t>
  </si>
  <si>
    <t>145758</t>
  </si>
  <si>
    <t>145759</t>
  </si>
  <si>
    <t>145760</t>
  </si>
  <si>
    <t>145761</t>
  </si>
  <si>
    <t>145762</t>
  </si>
  <si>
    <t>145763</t>
  </si>
  <si>
    <t>145764</t>
  </si>
  <si>
    <t>145765</t>
  </si>
  <si>
    <t>145766</t>
  </si>
  <si>
    <t>145767</t>
  </si>
  <si>
    <t>145768</t>
  </si>
  <si>
    <t>145769</t>
  </si>
  <si>
    <t>145770</t>
  </si>
  <si>
    <t>145771</t>
  </si>
  <si>
    <t>145772</t>
  </si>
  <si>
    <t>145773</t>
  </si>
  <si>
    <t>145774</t>
  </si>
  <si>
    <t>145775</t>
  </si>
  <si>
    <t>145776</t>
  </si>
  <si>
    <t>145777</t>
  </si>
  <si>
    <t>145778</t>
  </si>
  <si>
    <t>145779</t>
  </si>
  <si>
    <t>145780</t>
  </si>
  <si>
    <t>145781</t>
  </si>
  <si>
    <t>145782</t>
  </si>
  <si>
    <t>145783</t>
  </si>
  <si>
    <t>145784</t>
  </si>
  <si>
    <t>145785</t>
  </si>
  <si>
    <t>145786</t>
  </si>
  <si>
    <t>145787</t>
  </si>
  <si>
    <t>145788</t>
  </si>
  <si>
    <t>145789</t>
  </si>
  <si>
    <t>145790</t>
  </si>
  <si>
    <t>145791</t>
  </si>
  <si>
    <t>145792</t>
  </si>
  <si>
    <t>145793</t>
  </si>
  <si>
    <t>145794</t>
  </si>
  <si>
    <t>145795</t>
  </si>
  <si>
    <t>145796</t>
  </si>
  <si>
    <t>145797</t>
  </si>
  <si>
    <t>145798</t>
  </si>
  <si>
    <t>145799</t>
  </si>
  <si>
    <t>145800</t>
  </si>
  <si>
    <t>145801</t>
  </si>
  <si>
    <t>145802</t>
  </si>
  <si>
    <t>145803</t>
  </si>
  <si>
    <t>145804</t>
  </si>
  <si>
    <t>145805</t>
  </si>
  <si>
    <t>145806</t>
  </si>
  <si>
    <t>145807</t>
  </si>
  <si>
    <t>145808</t>
  </si>
  <si>
    <t>145809</t>
  </si>
  <si>
    <t>145810</t>
  </si>
  <si>
    <t>145811</t>
  </si>
  <si>
    <t>145812</t>
  </si>
  <si>
    <t>145813</t>
  </si>
  <si>
    <t>145814</t>
  </si>
  <si>
    <t>145815</t>
  </si>
  <si>
    <t>145816</t>
  </si>
  <si>
    <t>145817</t>
  </si>
  <si>
    <t>145818</t>
  </si>
  <si>
    <t>145819</t>
  </si>
  <si>
    <t>145820</t>
  </si>
  <si>
    <t>145821</t>
  </si>
  <si>
    <t>145822</t>
  </si>
  <si>
    <t>145823</t>
  </si>
  <si>
    <t>145824</t>
  </si>
  <si>
    <t>145825</t>
  </si>
  <si>
    <t>145826</t>
  </si>
  <si>
    <t>145827</t>
  </si>
  <si>
    <t>145828</t>
  </si>
  <si>
    <t>145829</t>
  </si>
  <si>
    <t>145830</t>
  </si>
  <si>
    <t>145831</t>
  </si>
  <si>
    <t>145832</t>
  </si>
  <si>
    <t>145833</t>
  </si>
  <si>
    <t>145834</t>
  </si>
  <si>
    <t>145835</t>
  </si>
  <si>
    <t>145836</t>
  </si>
  <si>
    <t>145837</t>
  </si>
  <si>
    <t>145838</t>
  </si>
  <si>
    <t>145839</t>
  </si>
  <si>
    <t>145840</t>
  </si>
  <si>
    <t>145841</t>
  </si>
  <si>
    <t>145842</t>
  </si>
  <si>
    <t>145843</t>
  </si>
  <si>
    <t>145844</t>
  </si>
  <si>
    <t>145845</t>
  </si>
  <si>
    <t>145846</t>
  </si>
  <si>
    <t>145847</t>
  </si>
  <si>
    <t>145848</t>
  </si>
  <si>
    <t>145849</t>
  </si>
  <si>
    <t>145850</t>
  </si>
  <si>
    <t>145851</t>
  </si>
  <si>
    <t>145852</t>
  </si>
  <si>
    <t>145853</t>
  </si>
  <si>
    <t>145854</t>
  </si>
  <si>
    <t>145855</t>
  </si>
  <si>
    <t>145856</t>
  </si>
  <si>
    <t>145857</t>
  </si>
  <si>
    <t>145858</t>
  </si>
  <si>
    <t>145859</t>
  </si>
  <si>
    <t>145860</t>
  </si>
  <si>
    <t>145861</t>
  </si>
  <si>
    <t>145862</t>
  </si>
  <si>
    <t>145863</t>
  </si>
  <si>
    <t>145864</t>
  </si>
  <si>
    <t>145865</t>
  </si>
  <si>
    <t>145866</t>
  </si>
  <si>
    <t>145867</t>
  </si>
  <si>
    <t>145868</t>
  </si>
  <si>
    <t>145869</t>
  </si>
  <si>
    <t>145870</t>
  </si>
  <si>
    <t>145871</t>
  </si>
  <si>
    <t>145872</t>
  </si>
  <si>
    <t>145873</t>
  </si>
  <si>
    <t>145874</t>
  </si>
  <si>
    <t>145875</t>
  </si>
  <si>
    <t>145876</t>
  </si>
  <si>
    <t>145877</t>
  </si>
  <si>
    <t>145878</t>
  </si>
  <si>
    <t>145879</t>
  </si>
  <si>
    <t>145880</t>
  </si>
  <si>
    <t>145881</t>
  </si>
  <si>
    <t>145882</t>
  </si>
  <si>
    <t>145883</t>
  </si>
  <si>
    <t>145884</t>
  </si>
  <si>
    <t>145885</t>
  </si>
  <si>
    <t>145886</t>
  </si>
  <si>
    <t>145887</t>
  </si>
  <si>
    <t>145888</t>
  </si>
  <si>
    <t>145889</t>
  </si>
  <si>
    <t>145890</t>
  </si>
  <si>
    <t>145891</t>
  </si>
  <si>
    <t>145892</t>
  </si>
  <si>
    <t>145893</t>
  </si>
  <si>
    <t>145894</t>
  </si>
  <si>
    <t>145895</t>
  </si>
  <si>
    <t>145896</t>
  </si>
  <si>
    <t>145897</t>
  </si>
  <si>
    <t>145898</t>
  </si>
  <si>
    <t>145899</t>
  </si>
  <si>
    <t>145900</t>
  </si>
  <si>
    <t>145901</t>
  </si>
  <si>
    <t>145902</t>
  </si>
  <si>
    <t>145903</t>
  </si>
  <si>
    <t>145904</t>
  </si>
  <si>
    <t>145905</t>
  </si>
  <si>
    <t>145906</t>
  </si>
  <si>
    <t>145907</t>
  </si>
  <si>
    <t>145908</t>
  </si>
  <si>
    <t>145909</t>
  </si>
  <si>
    <t>145910</t>
  </si>
  <si>
    <t>145911</t>
  </si>
  <si>
    <t>145912</t>
  </si>
  <si>
    <t>145913</t>
  </si>
  <si>
    <t>145914</t>
  </si>
  <si>
    <t>145915</t>
  </si>
  <si>
    <t>145916</t>
  </si>
  <si>
    <t>145917</t>
  </si>
  <si>
    <t>145918</t>
  </si>
  <si>
    <t>145919</t>
  </si>
  <si>
    <t>145920</t>
  </si>
  <si>
    <t>145921</t>
  </si>
  <si>
    <t>145922</t>
  </si>
  <si>
    <t>145923</t>
  </si>
  <si>
    <t>145924</t>
  </si>
  <si>
    <t>145925</t>
  </si>
  <si>
    <t>145926</t>
  </si>
  <si>
    <t>145927</t>
  </si>
  <si>
    <t>145928</t>
  </si>
  <si>
    <t>145929</t>
  </si>
  <si>
    <t>145930</t>
  </si>
  <si>
    <t>145931</t>
  </si>
  <si>
    <t>145932</t>
  </si>
  <si>
    <t>145933</t>
  </si>
  <si>
    <t>145934</t>
  </si>
  <si>
    <t>145935</t>
  </si>
  <si>
    <t>145936</t>
  </si>
  <si>
    <t>145937</t>
  </si>
  <si>
    <t>145938</t>
  </si>
  <si>
    <t>145939</t>
  </si>
  <si>
    <t>145940</t>
  </si>
  <si>
    <t>145941</t>
  </si>
  <si>
    <t>145942</t>
  </si>
  <si>
    <t>145943</t>
  </si>
  <si>
    <t>145944</t>
  </si>
  <si>
    <t>145945</t>
  </si>
  <si>
    <t>145946</t>
  </si>
  <si>
    <t>145947</t>
  </si>
  <si>
    <t>145948</t>
  </si>
  <si>
    <t>145949</t>
  </si>
  <si>
    <t>145950</t>
  </si>
  <si>
    <t>145951</t>
  </si>
  <si>
    <t>145952</t>
  </si>
  <si>
    <t>145953</t>
  </si>
  <si>
    <t>145954</t>
  </si>
  <si>
    <t>145955</t>
  </si>
  <si>
    <t>145956</t>
  </si>
  <si>
    <t>145957</t>
  </si>
  <si>
    <t>145958</t>
  </si>
  <si>
    <t>145959</t>
  </si>
  <si>
    <t>145960</t>
  </si>
  <si>
    <t>145961</t>
  </si>
  <si>
    <t>145962</t>
  </si>
  <si>
    <t>145963</t>
  </si>
  <si>
    <t>145964</t>
  </si>
  <si>
    <t>145965</t>
  </si>
  <si>
    <t>145966</t>
  </si>
  <si>
    <t>145967</t>
  </si>
  <si>
    <t>145968</t>
  </si>
  <si>
    <t>145969</t>
  </si>
  <si>
    <t>145970</t>
  </si>
  <si>
    <t>145971</t>
  </si>
  <si>
    <t>145972</t>
  </si>
  <si>
    <t>145973</t>
  </si>
  <si>
    <t>145974</t>
  </si>
  <si>
    <t>145975</t>
  </si>
  <si>
    <t>145976</t>
  </si>
  <si>
    <t>145977</t>
  </si>
  <si>
    <t>145978</t>
  </si>
  <si>
    <t>145979</t>
  </si>
  <si>
    <t>145980</t>
  </si>
  <si>
    <t>145981</t>
  </si>
  <si>
    <t>145982</t>
  </si>
  <si>
    <t>145983</t>
  </si>
  <si>
    <t>145984</t>
  </si>
  <si>
    <t>145985</t>
  </si>
  <si>
    <t>145986</t>
  </si>
  <si>
    <t>145987</t>
  </si>
  <si>
    <t>145988</t>
  </si>
  <si>
    <t>145989</t>
  </si>
  <si>
    <t>145990</t>
  </si>
  <si>
    <t>145991</t>
  </si>
  <si>
    <t>145992</t>
  </si>
  <si>
    <t>145993</t>
  </si>
  <si>
    <t>145994</t>
  </si>
  <si>
    <t>145995</t>
  </si>
  <si>
    <t>145996</t>
  </si>
  <si>
    <t>145997</t>
  </si>
  <si>
    <t>145998</t>
  </si>
  <si>
    <t>145999</t>
  </si>
  <si>
    <t>146000</t>
  </si>
  <si>
    <t>146001</t>
  </si>
  <si>
    <t>146002</t>
  </si>
  <si>
    <t>146003</t>
  </si>
  <si>
    <t>146004</t>
  </si>
  <si>
    <t>146005</t>
  </si>
  <si>
    <t>146006</t>
  </si>
  <si>
    <t>146007</t>
  </si>
  <si>
    <t>146008</t>
  </si>
  <si>
    <t>146009</t>
  </si>
  <si>
    <t>146010</t>
  </si>
  <si>
    <t>146011</t>
  </si>
  <si>
    <t>146012</t>
  </si>
  <si>
    <t>146013</t>
  </si>
  <si>
    <t>146014</t>
  </si>
  <si>
    <t>146015</t>
  </si>
  <si>
    <t>146016</t>
  </si>
  <si>
    <t>146017</t>
  </si>
  <si>
    <t>146018</t>
  </si>
  <si>
    <t>146019</t>
  </si>
  <si>
    <t>146020</t>
  </si>
  <si>
    <t>146021</t>
  </si>
  <si>
    <t>146022</t>
  </si>
  <si>
    <t>146023</t>
  </si>
  <si>
    <t>146024</t>
  </si>
  <si>
    <t>146025</t>
  </si>
  <si>
    <t>146026</t>
  </si>
  <si>
    <t>146027</t>
  </si>
  <si>
    <t>146028</t>
  </si>
  <si>
    <t>146029</t>
  </si>
  <si>
    <t>146030</t>
  </si>
  <si>
    <t>146031</t>
  </si>
  <si>
    <t>146032</t>
  </si>
  <si>
    <t>146033</t>
  </si>
  <si>
    <t>146034</t>
  </si>
  <si>
    <t>146035</t>
  </si>
  <si>
    <t>146036</t>
  </si>
  <si>
    <t>146037</t>
  </si>
  <si>
    <t>146038</t>
  </si>
  <si>
    <t>146039</t>
  </si>
  <si>
    <t>146040</t>
  </si>
  <si>
    <t>146041</t>
  </si>
  <si>
    <t>146042</t>
  </si>
  <si>
    <t>146043</t>
  </si>
  <si>
    <t>146044</t>
  </si>
  <si>
    <t>146045</t>
  </si>
  <si>
    <t>146046</t>
  </si>
  <si>
    <t>146047</t>
  </si>
  <si>
    <t>146048</t>
  </si>
  <si>
    <t>146049</t>
  </si>
  <si>
    <t>146050</t>
  </si>
  <si>
    <t>146051</t>
  </si>
  <si>
    <t>146052</t>
  </si>
  <si>
    <t>146053</t>
  </si>
  <si>
    <t>146054</t>
  </si>
  <si>
    <t>146055</t>
  </si>
  <si>
    <t>146056</t>
  </si>
  <si>
    <t>146057</t>
  </si>
  <si>
    <t>146058</t>
  </si>
  <si>
    <t>146059</t>
  </si>
  <si>
    <t>146060</t>
  </si>
  <si>
    <t>146061</t>
  </si>
  <si>
    <t>146062</t>
  </si>
  <si>
    <t>146063</t>
  </si>
  <si>
    <t>146064</t>
  </si>
  <si>
    <t>146065</t>
  </si>
  <si>
    <t>146066</t>
  </si>
  <si>
    <t>146067</t>
  </si>
  <si>
    <t>146068</t>
  </si>
  <si>
    <t>146069</t>
  </si>
  <si>
    <t>146070</t>
  </si>
  <si>
    <t>146071</t>
  </si>
  <si>
    <t>146072</t>
  </si>
  <si>
    <t>146073</t>
  </si>
  <si>
    <t>146074</t>
  </si>
  <si>
    <t>146075</t>
  </si>
  <si>
    <t>146076</t>
  </si>
  <si>
    <t>146077</t>
  </si>
  <si>
    <t>146078</t>
  </si>
  <si>
    <t>146079</t>
  </si>
  <si>
    <t>146080</t>
  </si>
  <si>
    <t>146081</t>
  </si>
  <si>
    <t>146082</t>
  </si>
  <si>
    <t>146083</t>
  </si>
  <si>
    <t>146084</t>
  </si>
  <si>
    <t>146085</t>
  </si>
  <si>
    <t>146086</t>
  </si>
  <si>
    <t>146087</t>
  </si>
  <si>
    <t>146088</t>
  </si>
  <si>
    <t>146089</t>
  </si>
  <si>
    <t>146090</t>
  </si>
  <si>
    <t>146091</t>
  </si>
  <si>
    <t>146092</t>
  </si>
  <si>
    <t>146093</t>
  </si>
  <si>
    <t>146094</t>
  </si>
  <si>
    <t>146095</t>
  </si>
  <si>
    <t>146096</t>
  </si>
  <si>
    <t>146097</t>
  </si>
  <si>
    <t>146098</t>
  </si>
  <si>
    <t>146099</t>
  </si>
  <si>
    <t>146100</t>
  </si>
  <si>
    <t>146101</t>
  </si>
  <si>
    <t>146102</t>
  </si>
  <si>
    <t>146103</t>
  </si>
  <si>
    <t>146104</t>
  </si>
  <si>
    <t>146105</t>
  </si>
  <si>
    <t>146106</t>
  </si>
  <si>
    <t>146107</t>
  </si>
  <si>
    <t>146108</t>
  </si>
  <si>
    <t>146109</t>
  </si>
  <si>
    <t>146110</t>
  </si>
  <si>
    <t>146111</t>
  </si>
  <si>
    <t>146112</t>
  </si>
  <si>
    <t>146113</t>
  </si>
  <si>
    <t>146114</t>
  </si>
  <si>
    <t>146115</t>
  </si>
  <si>
    <t>146116</t>
  </si>
  <si>
    <t>146117</t>
  </si>
  <si>
    <t>146118</t>
  </si>
  <si>
    <t>146119</t>
  </si>
  <si>
    <t>146120</t>
  </si>
  <si>
    <t>146121</t>
  </si>
  <si>
    <t>146122</t>
  </si>
  <si>
    <t>146123</t>
  </si>
  <si>
    <t>146124</t>
  </si>
  <si>
    <t>146125</t>
  </si>
  <si>
    <t>146126</t>
  </si>
  <si>
    <t>146127</t>
  </si>
  <si>
    <t>146128</t>
  </si>
  <si>
    <t>146129</t>
  </si>
  <si>
    <t>146130</t>
  </si>
  <si>
    <t>146131</t>
  </si>
  <si>
    <t>146132</t>
  </si>
  <si>
    <t>146133</t>
  </si>
  <si>
    <t>146134</t>
  </si>
  <si>
    <t>146135</t>
  </si>
  <si>
    <t>146136</t>
  </si>
  <si>
    <t>146137</t>
  </si>
  <si>
    <t>146138</t>
  </si>
  <si>
    <t>146139</t>
  </si>
  <si>
    <t>146140</t>
  </si>
  <si>
    <t>146141</t>
  </si>
  <si>
    <t>146142</t>
  </si>
  <si>
    <t>146143</t>
  </si>
  <si>
    <t>146144</t>
  </si>
  <si>
    <t>146145</t>
  </si>
  <si>
    <t>146146</t>
  </si>
  <si>
    <t>146147</t>
  </si>
  <si>
    <t>146148</t>
  </si>
  <si>
    <t>146149</t>
  </si>
  <si>
    <t>146150</t>
  </si>
  <si>
    <t>146151</t>
  </si>
  <si>
    <t>146152</t>
  </si>
  <si>
    <t>146153</t>
  </si>
  <si>
    <t>146154</t>
  </si>
  <si>
    <t>146155</t>
  </si>
  <si>
    <t>146156</t>
  </si>
  <si>
    <t>146157</t>
  </si>
  <si>
    <t>146158</t>
  </si>
  <si>
    <t>146159</t>
  </si>
  <si>
    <t>146160</t>
  </si>
  <si>
    <t>146161</t>
  </si>
  <si>
    <t>146162</t>
  </si>
  <si>
    <t>146163</t>
  </si>
  <si>
    <t>146164</t>
  </si>
  <si>
    <t>146165</t>
  </si>
  <si>
    <t>146166</t>
  </si>
  <si>
    <t>146167</t>
  </si>
  <si>
    <t>146168</t>
  </si>
  <si>
    <t>146169</t>
  </si>
  <si>
    <t>146170</t>
  </si>
  <si>
    <t>146171</t>
  </si>
  <si>
    <t>146172</t>
  </si>
  <si>
    <t>146173</t>
  </si>
  <si>
    <t>146174</t>
  </si>
  <si>
    <t>146175</t>
  </si>
  <si>
    <t>146176</t>
  </si>
  <si>
    <t>146177</t>
  </si>
  <si>
    <t>146178</t>
  </si>
  <si>
    <t>146179</t>
  </si>
  <si>
    <t>146180</t>
  </si>
  <si>
    <t>146181</t>
  </si>
  <si>
    <t>146182</t>
  </si>
  <si>
    <t>146183</t>
  </si>
  <si>
    <t>146184</t>
  </si>
  <si>
    <t>146185</t>
  </si>
  <si>
    <t>146186</t>
  </si>
  <si>
    <t>146187</t>
  </si>
  <si>
    <t>146188</t>
  </si>
  <si>
    <t>146189</t>
  </si>
  <si>
    <t>146190</t>
  </si>
  <si>
    <t>146191</t>
  </si>
  <si>
    <t>146192</t>
  </si>
  <si>
    <t>146193</t>
  </si>
  <si>
    <t>146194</t>
  </si>
  <si>
    <t>146195</t>
  </si>
  <si>
    <t>146196</t>
  </si>
  <si>
    <t>146197</t>
  </si>
  <si>
    <t>146198</t>
  </si>
  <si>
    <t>146199</t>
  </si>
  <si>
    <t>146200</t>
  </si>
  <si>
    <t>146201</t>
  </si>
  <si>
    <t>146202</t>
  </si>
  <si>
    <t>146203</t>
  </si>
  <si>
    <t>146204</t>
  </si>
  <si>
    <t>146205</t>
  </si>
  <si>
    <t>146206</t>
  </si>
  <si>
    <t>146207</t>
  </si>
  <si>
    <t>146208</t>
  </si>
  <si>
    <t>146209</t>
  </si>
  <si>
    <t>146210</t>
  </si>
  <si>
    <t>146211</t>
  </si>
  <si>
    <t>146212</t>
  </si>
  <si>
    <t>146213</t>
  </si>
  <si>
    <t>146214</t>
  </si>
  <si>
    <t>146215</t>
  </si>
  <si>
    <t>146216</t>
  </si>
  <si>
    <t>146217</t>
  </si>
  <si>
    <t>146218</t>
  </si>
  <si>
    <t>146219</t>
  </si>
  <si>
    <t>146220</t>
  </si>
  <si>
    <t>146221</t>
  </si>
  <si>
    <t>146222</t>
  </si>
  <si>
    <t>146223</t>
  </si>
  <si>
    <t>146224</t>
  </si>
  <si>
    <t>146225</t>
  </si>
  <si>
    <t>146226</t>
  </si>
  <si>
    <t>146227</t>
  </si>
  <si>
    <t>146228</t>
  </si>
  <si>
    <t>146229</t>
  </si>
  <si>
    <t>146230</t>
  </si>
  <si>
    <t>146231</t>
  </si>
  <si>
    <t>146232</t>
  </si>
  <si>
    <t>146233</t>
  </si>
  <si>
    <t>146234</t>
  </si>
  <si>
    <t>146235</t>
  </si>
  <si>
    <t>146236</t>
  </si>
  <si>
    <t>146237</t>
  </si>
  <si>
    <t>146238</t>
  </si>
  <si>
    <t>146239</t>
  </si>
  <si>
    <t>146240</t>
  </si>
  <si>
    <t>146241</t>
  </si>
  <si>
    <t>146242</t>
  </si>
  <si>
    <t>146243</t>
  </si>
  <si>
    <t>146244</t>
  </si>
  <si>
    <t>146245</t>
  </si>
  <si>
    <t>146246</t>
  </si>
  <si>
    <t>146247</t>
  </si>
  <si>
    <t>146248</t>
  </si>
  <si>
    <t>146249</t>
  </si>
  <si>
    <t>146250</t>
  </si>
  <si>
    <t>146251</t>
  </si>
  <si>
    <t>146252</t>
  </si>
  <si>
    <t>146253</t>
  </si>
  <si>
    <t>146254</t>
  </si>
  <si>
    <t>146255</t>
  </si>
  <si>
    <t>146256</t>
  </si>
  <si>
    <t>146257</t>
  </si>
  <si>
    <t>146258</t>
  </si>
  <si>
    <t>146259</t>
  </si>
  <si>
    <t>146260</t>
  </si>
  <si>
    <t>146261</t>
  </si>
  <si>
    <t>146262</t>
  </si>
  <si>
    <t>146263</t>
  </si>
  <si>
    <t>146264</t>
  </si>
  <si>
    <t>146265</t>
  </si>
  <si>
    <t>146266</t>
  </si>
  <si>
    <t>146267</t>
  </si>
  <si>
    <t>146268</t>
  </si>
  <si>
    <t>146269</t>
  </si>
  <si>
    <t>146270</t>
  </si>
  <si>
    <t>146271</t>
  </si>
  <si>
    <t>146272</t>
  </si>
  <si>
    <t>146273</t>
  </si>
  <si>
    <t>146274</t>
  </si>
  <si>
    <t>146275</t>
  </si>
  <si>
    <t>146276</t>
  </si>
  <si>
    <t>146277</t>
  </si>
  <si>
    <t>146278</t>
  </si>
  <si>
    <t>146279</t>
  </si>
  <si>
    <t>146280</t>
  </si>
  <si>
    <t>146281</t>
  </si>
  <si>
    <t>146282</t>
  </si>
  <si>
    <t>146283</t>
  </si>
  <si>
    <t>146284</t>
  </si>
  <si>
    <t>146285</t>
  </si>
  <si>
    <t>146286</t>
  </si>
  <si>
    <t>146287</t>
  </si>
  <si>
    <t>146288</t>
  </si>
  <si>
    <t>146289</t>
  </si>
  <si>
    <t>146290</t>
  </si>
  <si>
    <t>146291</t>
  </si>
  <si>
    <t>146292</t>
  </si>
  <si>
    <t>146293</t>
  </si>
  <si>
    <t>146294</t>
  </si>
  <si>
    <t>146295</t>
  </si>
  <si>
    <t>146296</t>
  </si>
  <si>
    <t>146297</t>
  </si>
  <si>
    <t>146298</t>
  </si>
  <si>
    <t>146299</t>
  </si>
  <si>
    <t>146300</t>
  </si>
  <si>
    <t>146301</t>
  </si>
  <si>
    <t>146302</t>
  </si>
  <si>
    <t>146303</t>
  </si>
  <si>
    <t>146304</t>
  </si>
  <si>
    <t>146305</t>
  </si>
  <si>
    <t>146306</t>
  </si>
  <si>
    <t>146307</t>
  </si>
  <si>
    <t>146308</t>
  </si>
  <si>
    <t>146309</t>
  </si>
  <si>
    <t>146310</t>
  </si>
  <si>
    <t>146311</t>
  </si>
  <si>
    <t>146312</t>
  </si>
  <si>
    <t>146313</t>
  </si>
  <si>
    <t>146314</t>
  </si>
  <si>
    <t>146315</t>
  </si>
  <si>
    <t>146316</t>
  </si>
  <si>
    <t>146317</t>
  </si>
  <si>
    <t>146318</t>
  </si>
  <si>
    <t>146319</t>
  </si>
  <si>
    <t>146320</t>
  </si>
  <si>
    <t>146321</t>
  </si>
  <si>
    <t>146322</t>
  </si>
  <si>
    <t>146323</t>
  </si>
  <si>
    <t>146324</t>
  </si>
  <si>
    <t>146325</t>
  </si>
  <si>
    <t>146326</t>
  </si>
  <si>
    <t>146327</t>
  </si>
  <si>
    <t>146328</t>
  </si>
  <si>
    <t>146329</t>
  </si>
  <si>
    <t>146330</t>
  </si>
  <si>
    <t>146331</t>
  </si>
  <si>
    <t>146332</t>
  </si>
  <si>
    <t>146333</t>
  </si>
  <si>
    <t>146334</t>
  </si>
  <si>
    <t>146335</t>
  </si>
  <si>
    <t>146336</t>
  </si>
  <si>
    <t>146337</t>
  </si>
  <si>
    <t>146338</t>
  </si>
  <si>
    <t>146339</t>
  </si>
  <si>
    <t>146340</t>
  </si>
  <si>
    <t>146341</t>
  </si>
  <si>
    <t>146342</t>
  </si>
  <si>
    <t>146343</t>
  </si>
  <si>
    <t>146344</t>
  </si>
  <si>
    <t>146345</t>
  </si>
  <si>
    <t>146346</t>
  </si>
  <si>
    <t>146347</t>
  </si>
  <si>
    <t>146348</t>
  </si>
  <si>
    <t>146349</t>
  </si>
  <si>
    <t>146350</t>
  </si>
  <si>
    <t>146351</t>
  </si>
  <si>
    <t>146352</t>
  </si>
  <si>
    <t>146353</t>
  </si>
  <si>
    <t>146354</t>
  </si>
  <si>
    <t>146355</t>
  </si>
  <si>
    <t>146356</t>
  </si>
  <si>
    <t>146357</t>
  </si>
  <si>
    <t>146358</t>
  </si>
  <si>
    <t>146359</t>
  </si>
  <si>
    <t>146360</t>
  </si>
  <si>
    <t>146361</t>
  </si>
  <si>
    <t>146362</t>
  </si>
  <si>
    <t>146363</t>
  </si>
  <si>
    <t>146364</t>
  </si>
  <si>
    <t>146365</t>
  </si>
  <si>
    <t>146366</t>
  </si>
  <si>
    <t>146367</t>
  </si>
  <si>
    <t>146368</t>
  </si>
  <si>
    <t>146369</t>
  </si>
  <si>
    <t>146370</t>
  </si>
  <si>
    <t>146371</t>
  </si>
  <si>
    <t>146372</t>
  </si>
  <si>
    <t>146373</t>
  </si>
  <si>
    <t>146374</t>
  </si>
  <si>
    <t>146375</t>
  </si>
  <si>
    <t>146376</t>
  </si>
  <si>
    <t>146377</t>
  </si>
  <si>
    <t>146378</t>
  </si>
  <si>
    <t>146379</t>
  </si>
  <si>
    <t>146380</t>
  </si>
  <si>
    <t>146381</t>
  </si>
  <si>
    <t>146382</t>
  </si>
  <si>
    <t>146383</t>
  </si>
  <si>
    <t>146384</t>
  </si>
  <si>
    <t>146385</t>
  </si>
  <si>
    <t>146386</t>
  </si>
  <si>
    <t>146387</t>
  </si>
  <si>
    <t>146388</t>
  </si>
  <si>
    <t>146389</t>
  </si>
  <si>
    <t>146390</t>
  </si>
  <si>
    <t>146391</t>
  </si>
  <si>
    <t>146392</t>
  </si>
  <si>
    <t>146393</t>
  </si>
  <si>
    <t>146394</t>
  </si>
  <si>
    <t>146395</t>
  </si>
  <si>
    <t>146396</t>
  </si>
  <si>
    <t>146397</t>
  </si>
  <si>
    <t>146398</t>
  </si>
  <si>
    <t>146399</t>
  </si>
  <si>
    <t>146400</t>
  </si>
  <si>
    <t>146401</t>
  </si>
  <si>
    <t>146402</t>
  </si>
  <si>
    <t>146403</t>
  </si>
  <si>
    <t>146404</t>
  </si>
  <si>
    <t>146405</t>
  </si>
  <si>
    <t>146406</t>
  </si>
  <si>
    <t>146407</t>
  </si>
  <si>
    <t>146408</t>
  </si>
  <si>
    <t>146409</t>
  </si>
  <si>
    <t>146410</t>
  </si>
  <si>
    <t>146411</t>
  </si>
  <si>
    <t>146412</t>
  </si>
  <si>
    <t>146413</t>
  </si>
  <si>
    <t>146414</t>
  </si>
  <si>
    <t>146415</t>
  </si>
  <si>
    <t>146416</t>
  </si>
  <si>
    <t>146417</t>
  </si>
  <si>
    <t>146418</t>
  </si>
  <si>
    <t>146419</t>
  </si>
  <si>
    <t>146420</t>
  </si>
  <si>
    <t>146421</t>
  </si>
  <si>
    <t>146422</t>
  </si>
  <si>
    <t>146423</t>
  </si>
  <si>
    <t>146424</t>
  </si>
  <si>
    <t>146425</t>
  </si>
  <si>
    <t>146426</t>
  </si>
  <si>
    <t>146427</t>
  </si>
  <si>
    <t>146428</t>
  </si>
  <si>
    <t>146429</t>
  </si>
  <si>
    <t>146430</t>
  </si>
  <si>
    <t>146431</t>
  </si>
  <si>
    <t>146432</t>
  </si>
  <si>
    <t>146433</t>
  </si>
  <si>
    <t>146434</t>
  </si>
  <si>
    <t>146435</t>
  </si>
  <si>
    <t>146436</t>
  </si>
  <si>
    <t>146437</t>
  </si>
  <si>
    <t>146438</t>
  </si>
  <si>
    <t>146439</t>
  </si>
  <si>
    <t>146440</t>
  </si>
  <si>
    <t>146441</t>
  </si>
  <si>
    <t>146442</t>
  </si>
  <si>
    <t>146443</t>
  </si>
  <si>
    <t>146444</t>
  </si>
  <si>
    <t>146445</t>
  </si>
  <si>
    <t>146446</t>
  </si>
  <si>
    <t>146447</t>
  </si>
  <si>
    <t>146448</t>
  </si>
  <si>
    <t>146449</t>
  </si>
  <si>
    <t>146450</t>
  </si>
  <si>
    <t>146451</t>
  </si>
  <si>
    <t>146452</t>
  </si>
  <si>
    <t>146453</t>
  </si>
  <si>
    <t>146454</t>
  </si>
  <si>
    <t>146455</t>
  </si>
  <si>
    <t>146456</t>
  </si>
  <si>
    <t>146457</t>
  </si>
  <si>
    <t>146458</t>
  </si>
  <si>
    <t>146459</t>
  </si>
  <si>
    <t>146460</t>
  </si>
  <si>
    <t>146461</t>
  </si>
  <si>
    <t>146462</t>
  </si>
  <si>
    <t>146463</t>
  </si>
  <si>
    <t>146464</t>
  </si>
  <si>
    <t>146465</t>
  </si>
  <si>
    <t>146466</t>
  </si>
  <si>
    <t>146467</t>
  </si>
  <si>
    <t>146468</t>
  </si>
  <si>
    <t>146469</t>
  </si>
  <si>
    <t>146470</t>
  </si>
  <si>
    <t>146471</t>
  </si>
  <si>
    <t>146472</t>
  </si>
  <si>
    <t>146473</t>
  </si>
  <si>
    <t>146474</t>
  </si>
  <si>
    <t>146475</t>
  </si>
  <si>
    <t>146476</t>
  </si>
  <si>
    <t>146477</t>
  </si>
  <si>
    <t>146478</t>
  </si>
  <si>
    <t>146479</t>
  </si>
  <si>
    <t>146480</t>
  </si>
  <si>
    <t>146481</t>
  </si>
  <si>
    <t>146482</t>
  </si>
  <si>
    <t>146483</t>
  </si>
  <si>
    <t>146484</t>
  </si>
  <si>
    <t>146485</t>
  </si>
  <si>
    <t>146486</t>
  </si>
  <si>
    <t>146487</t>
  </si>
  <si>
    <t>146488</t>
  </si>
  <si>
    <t>146489</t>
  </si>
  <si>
    <t>146490</t>
  </si>
  <si>
    <t>146491</t>
  </si>
  <si>
    <t>146492</t>
  </si>
  <si>
    <t>146493</t>
  </si>
  <si>
    <t>146494</t>
  </si>
  <si>
    <t>146495</t>
  </si>
  <si>
    <t>146496</t>
  </si>
  <si>
    <t>146497</t>
  </si>
  <si>
    <t>146498</t>
  </si>
  <si>
    <t>146499</t>
  </si>
  <si>
    <t>146500</t>
  </si>
  <si>
    <t>146501</t>
  </si>
  <si>
    <t>146502</t>
  </si>
  <si>
    <t>146503</t>
  </si>
  <si>
    <t>146504</t>
  </si>
  <si>
    <t>146505</t>
  </si>
  <si>
    <t>146506</t>
  </si>
  <si>
    <t>146507</t>
  </si>
  <si>
    <t>146508</t>
  </si>
  <si>
    <t>146509</t>
  </si>
  <si>
    <t>146510</t>
  </si>
  <si>
    <t>146511</t>
  </si>
  <si>
    <t>146512</t>
  </si>
  <si>
    <t>146513</t>
  </si>
  <si>
    <t>146514</t>
  </si>
  <si>
    <t>146515</t>
  </si>
  <si>
    <t>146516</t>
  </si>
  <si>
    <t>146517</t>
  </si>
  <si>
    <t>146518</t>
  </si>
  <si>
    <t>146519</t>
  </si>
  <si>
    <t>146520</t>
  </si>
  <si>
    <t>146521</t>
  </si>
  <si>
    <t>146522</t>
  </si>
  <si>
    <t>146523</t>
  </si>
  <si>
    <t>146524</t>
  </si>
  <si>
    <t>146525</t>
  </si>
  <si>
    <t>146526</t>
  </si>
  <si>
    <t>146527</t>
  </si>
  <si>
    <t>146528</t>
  </si>
  <si>
    <t>146529</t>
  </si>
  <si>
    <t>146530</t>
  </si>
  <si>
    <t>146531</t>
  </si>
  <si>
    <t>146532</t>
  </si>
  <si>
    <t>146533</t>
  </si>
  <si>
    <t>146534</t>
  </si>
  <si>
    <t>146535</t>
  </si>
  <si>
    <t>146536</t>
  </si>
  <si>
    <t>146537</t>
  </si>
  <si>
    <t>146538</t>
  </si>
  <si>
    <t>146539</t>
  </si>
  <si>
    <t>146540</t>
  </si>
  <si>
    <t>146541</t>
  </si>
  <si>
    <t>146542</t>
  </si>
  <si>
    <t>146543</t>
  </si>
  <si>
    <t>146544</t>
  </si>
  <si>
    <t>146545</t>
  </si>
  <si>
    <t>146546</t>
  </si>
  <si>
    <t>146547</t>
  </si>
  <si>
    <t>146548</t>
  </si>
  <si>
    <t>146549</t>
  </si>
  <si>
    <t>146550</t>
  </si>
  <si>
    <t>146551</t>
  </si>
  <si>
    <t>146552</t>
  </si>
  <si>
    <t>146553</t>
  </si>
  <si>
    <t>146554</t>
  </si>
  <si>
    <t>146555</t>
  </si>
  <si>
    <t>146556</t>
  </si>
  <si>
    <t>146557</t>
  </si>
  <si>
    <t>146558</t>
  </si>
  <si>
    <t>146559</t>
  </si>
  <si>
    <t>146560</t>
  </si>
  <si>
    <t>146561</t>
  </si>
  <si>
    <t>146562</t>
  </si>
  <si>
    <t>146563</t>
  </si>
  <si>
    <t>146564</t>
  </si>
  <si>
    <t>146565</t>
  </si>
  <si>
    <t>146566</t>
  </si>
  <si>
    <t>146567</t>
  </si>
  <si>
    <t>146568</t>
  </si>
  <si>
    <t>146569</t>
  </si>
  <si>
    <t>146570</t>
  </si>
  <si>
    <t>146571</t>
  </si>
  <si>
    <t>146572</t>
  </si>
  <si>
    <t>146573</t>
  </si>
  <si>
    <t>146574</t>
  </si>
  <si>
    <t>146575</t>
  </si>
  <si>
    <t>146576</t>
  </si>
  <si>
    <t>146577</t>
  </si>
  <si>
    <t>146578</t>
  </si>
  <si>
    <t>146579</t>
  </si>
  <si>
    <t>146580</t>
  </si>
  <si>
    <t>146581</t>
  </si>
  <si>
    <t>146582</t>
  </si>
  <si>
    <t>146583</t>
  </si>
  <si>
    <t>146584</t>
  </si>
  <si>
    <t>146585</t>
  </si>
  <si>
    <t>146586</t>
  </si>
  <si>
    <t>146587</t>
  </si>
  <si>
    <t>146588</t>
  </si>
  <si>
    <t>146589</t>
  </si>
  <si>
    <t>146590</t>
  </si>
  <si>
    <t>146591</t>
  </si>
  <si>
    <t>146592</t>
  </si>
  <si>
    <t>146593</t>
  </si>
  <si>
    <t>146594</t>
  </si>
  <si>
    <t>146595</t>
  </si>
  <si>
    <t>146596</t>
  </si>
  <si>
    <t>146597</t>
  </si>
  <si>
    <t>146598</t>
  </si>
  <si>
    <t>146599</t>
  </si>
  <si>
    <t>146600</t>
  </si>
  <si>
    <t>146601</t>
  </si>
  <si>
    <t>146602</t>
  </si>
  <si>
    <t>146603</t>
  </si>
  <si>
    <t>146604</t>
  </si>
  <si>
    <t>146605</t>
  </si>
  <si>
    <t>146606</t>
  </si>
  <si>
    <t>146607</t>
  </si>
  <si>
    <t>146608</t>
  </si>
  <si>
    <t>146609</t>
  </si>
  <si>
    <t>146610</t>
  </si>
  <si>
    <t>146611</t>
  </si>
  <si>
    <t>146612</t>
  </si>
  <si>
    <t>146613</t>
  </si>
  <si>
    <t>146614</t>
  </si>
  <si>
    <t>146615</t>
  </si>
  <si>
    <t>146616</t>
  </si>
  <si>
    <t>146617</t>
  </si>
  <si>
    <t>146618</t>
  </si>
  <si>
    <t>146619</t>
  </si>
  <si>
    <t>146620</t>
  </si>
  <si>
    <t>146621</t>
  </si>
  <si>
    <t>146622</t>
  </si>
  <si>
    <t>146623</t>
  </si>
  <si>
    <t>146624</t>
  </si>
  <si>
    <t>146625</t>
  </si>
  <si>
    <t>146626</t>
  </si>
  <si>
    <t>146627</t>
  </si>
  <si>
    <t>146628</t>
  </si>
  <si>
    <t>146629</t>
  </si>
  <si>
    <t>146630</t>
  </si>
  <si>
    <t>146631</t>
  </si>
  <si>
    <t>146632</t>
  </si>
  <si>
    <t>146633</t>
  </si>
  <si>
    <t>146634</t>
  </si>
  <si>
    <t>146635</t>
  </si>
  <si>
    <t>146636</t>
  </si>
  <si>
    <t>146637</t>
  </si>
  <si>
    <t>146638</t>
  </si>
  <si>
    <t>146639</t>
  </si>
  <si>
    <t>146640</t>
  </si>
  <si>
    <t>146641</t>
  </si>
  <si>
    <t>146642</t>
  </si>
  <si>
    <t>146643</t>
  </si>
  <si>
    <t>146644</t>
  </si>
  <si>
    <t>146645</t>
  </si>
  <si>
    <t>146646</t>
  </si>
  <si>
    <t>146647</t>
  </si>
  <si>
    <t>146648</t>
  </si>
  <si>
    <t>146649</t>
  </si>
  <si>
    <t>146650</t>
  </si>
  <si>
    <t>146651</t>
  </si>
  <si>
    <t>146652</t>
  </si>
  <si>
    <t>146653</t>
  </si>
  <si>
    <t>146654</t>
  </si>
  <si>
    <t>146655</t>
  </si>
  <si>
    <t>146656</t>
  </si>
  <si>
    <t>146657</t>
  </si>
  <si>
    <t>146658</t>
  </si>
  <si>
    <t>146659</t>
  </si>
  <si>
    <t>146660</t>
  </si>
  <si>
    <t>146661</t>
  </si>
  <si>
    <t>146662</t>
  </si>
  <si>
    <t>146663</t>
  </si>
  <si>
    <t>146664</t>
  </si>
  <si>
    <t>146665</t>
  </si>
  <si>
    <t>146666</t>
  </si>
  <si>
    <t>146667</t>
  </si>
  <si>
    <t>146668</t>
  </si>
  <si>
    <t>146669</t>
  </si>
  <si>
    <t>146670</t>
  </si>
  <si>
    <t>146671</t>
  </si>
  <si>
    <t>146672</t>
  </si>
  <si>
    <t>146673</t>
  </si>
  <si>
    <t>146674</t>
  </si>
  <si>
    <t>146675</t>
  </si>
  <si>
    <t>146676</t>
  </si>
  <si>
    <t>146677</t>
  </si>
  <si>
    <t>146678</t>
  </si>
  <si>
    <t>146679</t>
  </si>
  <si>
    <t>146680</t>
  </si>
  <si>
    <t>146681</t>
  </si>
  <si>
    <t>146682</t>
  </si>
  <si>
    <t>146683</t>
  </si>
  <si>
    <t>146684</t>
  </si>
  <si>
    <t>146685</t>
  </si>
  <si>
    <t>146686</t>
  </si>
  <si>
    <t>146687</t>
  </si>
  <si>
    <t>146688</t>
  </si>
  <si>
    <t>146689</t>
  </si>
  <si>
    <t>146690</t>
  </si>
  <si>
    <t>146691</t>
  </si>
  <si>
    <t>146692</t>
  </si>
  <si>
    <t>146693</t>
  </si>
  <si>
    <t>146694</t>
  </si>
  <si>
    <t>146695</t>
  </si>
  <si>
    <t>146696</t>
  </si>
  <si>
    <t>146697</t>
  </si>
  <si>
    <t>146698</t>
  </si>
  <si>
    <t>146699</t>
  </si>
  <si>
    <t>146700</t>
  </si>
  <si>
    <t>146701</t>
  </si>
  <si>
    <t>146702</t>
  </si>
  <si>
    <t>146703</t>
  </si>
  <si>
    <t>146704</t>
  </si>
  <si>
    <t>146705</t>
  </si>
  <si>
    <t>146706</t>
  </si>
  <si>
    <t>146707</t>
  </si>
  <si>
    <t>146708</t>
  </si>
  <si>
    <t>146709</t>
  </si>
  <si>
    <t>146710</t>
  </si>
  <si>
    <t>146711</t>
  </si>
  <si>
    <t>146712</t>
  </si>
  <si>
    <t>146713</t>
  </si>
  <si>
    <t>146714</t>
  </si>
  <si>
    <t>146715</t>
  </si>
  <si>
    <t>146716</t>
  </si>
  <si>
    <t>146717</t>
  </si>
  <si>
    <t>146718</t>
  </si>
  <si>
    <t>146719</t>
  </si>
  <si>
    <t>146720</t>
  </si>
  <si>
    <t>146721</t>
  </si>
  <si>
    <t>146722</t>
  </si>
  <si>
    <t>146723</t>
  </si>
  <si>
    <t>146724</t>
  </si>
  <si>
    <t>146725</t>
  </si>
  <si>
    <t>146726</t>
  </si>
  <si>
    <t>146727</t>
  </si>
  <si>
    <t>146728</t>
  </si>
  <si>
    <t>146729</t>
  </si>
  <si>
    <t>146730</t>
  </si>
  <si>
    <t>146731</t>
  </si>
  <si>
    <t>146732</t>
  </si>
  <si>
    <t>146733</t>
  </si>
  <si>
    <t>146734</t>
  </si>
  <si>
    <t>146735</t>
  </si>
  <si>
    <t>146736</t>
  </si>
  <si>
    <t>146737</t>
  </si>
  <si>
    <t>146738</t>
  </si>
  <si>
    <t>146739</t>
  </si>
  <si>
    <t>146740</t>
  </si>
  <si>
    <t>146741</t>
  </si>
  <si>
    <t>146742</t>
  </si>
  <si>
    <t>146743</t>
  </si>
  <si>
    <t>146744</t>
  </si>
  <si>
    <t>146745</t>
  </si>
  <si>
    <t>146746</t>
  </si>
  <si>
    <t>146747</t>
  </si>
  <si>
    <t>146748</t>
  </si>
  <si>
    <t>146749</t>
  </si>
  <si>
    <t>146750</t>
  </si>
  <si>
    <t>146751</t>
  </si>
  <si>
    <t>146752</t>
  </si>
  <si>
    <t>146753</t>
  </si>
  <si>
    <t>146754</t>
  </si>
  <si>
    <t>146755</t>
  </si>
  <si>
    <t>146756</t>
  </si>
  <si>
    <t>146757</t>
  </si>
  <si>
    <t>146758</t>
  </si>
  <si>
    <t>146759</t>
  </si>
  <si>
    <t>146760</t>
  </si>
  <si>
    <t>146761</t>
  </si>
  <si>
    <t>146762</t>
  </si>
  <si>
    <t>146763</t>
  </si>
  <si>
    <t>146764</t>
  </si>
  <si>
    <t>146765</t>
  </si>
  <si>
    <t>146766</t>
  </si>
  <si>
    <t>146767</t>
  </si>
  <si>
    <t>146768</t>
  </si>
  <si>
    <t>146769</t>
  </si>
  <si>
    <t>146770</t>
  </si>
  <si>
    <t>146771</t>
  </si>
  <si>
    <t>146772</t>
  </si>
  <si>
    <t>146773</t>
  </si>
  <si>
    <t>146774</t>
  </si>
  <si>
    <t>146775</t>
  </si>
  <si>
    <t>146776</t>
  </si>
  <si>
    <t>146777</t>
  </si>
  <si>
    <t>146778</t>
  </si>
  <si>
    <t>146779</t>
  </si>
  <si>
    <t>146780</t>
  </si>
  <si>
    <t>146781</t>
  </si>
  <si>
    <t>146782</t>
  </si>
  <si>
    <t>146783</t>
  </si>
  <si>
    <t>146784</t>
  </si>
  <si>
    <t>146785</t>
  </si>
  <si>
    <t>146786</t>
  </si>
  <si>
    <t>146787</t>
  </si>
  <si>
    <t>146788</t>
  </si>
  <si>
    <t>146789</t>
  </si>
  <si>
    <t>146790</t>
  </si>
  <si>
    <t>146791</t>
  </si>
  <si>
    <t>146792</t>
  </si>
  <si>
    <t>146793</t>
  </si>
  <si>
    <t>146794</t>
  </si>
  <si>
    <t>146795</t>
  </si>
  <si>
    <t>146796</t>
  </si>
  <si>
    <t>146797</t>
  </si>
  <si>
    <t>146798</t>
  </si>
  <si>
    <t>146799</t>
  </si>
  <si>
    <t>146800</t>
  </si>
  <si>
    <t>146801</t>
  </si>
  <si>
    <t>146802</t>
  </si>
  <si>
    <t>146803</t>
  </si>
  <si>
    <t>146804</t>
  </si>
  <si>
    <t>146805</t>
  </si>
  <si>
    <t>146806</t>
  </si>
  <si>
    <t>146807</t>
  </si>
  <si>
    <t>146808</t>
  </si>
  <si>
    <t>146809</t>
  </si>
  <si>
    <t>146810</t>
  </si>
  <si>
    <t>146811</t>
  </si>
  <si>
    <t>146812</t>
  </si>
  <si>
    <t>146813</t>
  </si>
  <si>
    <t>146814</t>
  </si>
  <si>
    <t>146815</t>
  </si>
  <si>
    <t>146816</t>
  </si>
  <si>
    <t>146817</t>
  </si>
  <si>
    <t>146818</t>
  </si>
  <si>
    <t>146819</t>
  </si>
  <si>
    <t>146820</t>
  </si>
  <si>
    <t>146821</t>
  </si>
  <si>
    <t>146822</t>
  </si>
  <si>
    <t>146823</t>
  </si>
  <si>
    <t>146824</t>
  </si>
  <si>
    <t>146825</t>
  </si>
  <si>
    <t>146826</t>
  </si>
  <si>
    <t>146827</t>
  </si>
  <si>
    <t>146828</t>
  </si>
  <si>
    <t>146829</t>
  </si>
  <si>
    <t>146830</t>
  </si>
  <si>
    <t>146831</t>
  </si>
  <si>
    <t>146832</t>
  </si>
  <si>
    <t>146833</t>
  </si>
  <si>
    <t>146834</t>
  </si>
  <si>
    <t>146835</t>
  </si>
  <si>
    <t>146836</t>
  </si>
  <si>
    <t>146837</t>
  </si>
  <si>
    <t>146838</t>
  </si>
  <si>
    <t>146839</t>
  </si>
  <si>
    <t>146840</t>
  </si>
  <si>
    <t>146841</t>
  </si>
  <si>
    <t>146842</t>
  </si>
  <si>
    <t>146843</t>
  </si>
  <si>
    <t>146844</t>
  </si>
  <si>
    <t>146845</t>
  </si>
  <si>
    <t>146846</t>
  </si>
  <si>
    <t>146847</t>
  </si>
  <si>
    <t>146848</t>
  </si>
  <si>
    <t>146849</t>
  </si>
  <si>
    <t>146850</t>
  </si>
  <si>
    <t>146851</t>
  </si>
  <si>
    <t>146852</t>
  </si>
  <si>
    <t>146853</t>
  </si>
  <si>
    <t>146854</t>
  </si>
  <si>
    <t>146855</t>
  </si>
  <si>
    <t>146856</t>
  </si>
  <si>
    <t>146857</t>
  </si>
  <si>
    <t>146858</t>
  </si>
  <si>
    <t>146859</t>
  </si>
  <si>
    <t>146860</t>
  </si>
  <si>
    <t>146861</t>
  </si>
  <si>
    <t>146862</t>
  </si>
  <si>
    <t>146863</t>
  </si>
  <si>
    <t>146864</t>
  </si>
  <si>
    <t>146865</t>
  </si>
  <si>
    <t>146866</t>
  </si>
  <si>
    <t>146867</t>
  </si>
  <si>
    <t>146868</t>
  </si>
  <si>
    <t>146869</t>
  </si>
  <si>
    <t>146870</t>
  </si>
  <si>
    <t>146871</t>
  </si>
  <si>
    <t>146872</t>
  </si>
  <si>
    <t>146873</t>
  </si>
  <si>
    <t>146874</t>
  </si>
  <si>
    <t>146875</t>
  </si>
  <si>
    <t>146876</t>
  </si>
  <si>
    <t>146877</t>
  </si>
  <si>
    <t>146878</t>
  </si>
  <si>
    <t>146879</t>
  </si>
  <si>
    <t>146880</t>
  </si>
  <si>
    <t>146881</t>
  </si>
  <si>
    <t>146882</t>
  </si>
  <si>
    <t>146883</t>
  </si>
  <si>
    <t>146884</t>
  </si>
  <si>
    <t>146885</t>
  </si>
  <si>
    <t>146886</t>
  </si>
  <si>
    <t>146887</t>
  </si>
  <si>
    <t>146888</t>
  </si>
  <si>
    <t>146889</t>
  </si>
  <si>
    <t>146890</t>
  </si>
  <si>
    <t>146891</t>
  </si>
  <si>
    <t>146892</t>
  </si>
  <si>
    <t>146893</t>
  </si>
  <si>
    <t>146894</t>
  </si>
  <si>
    <t>146895</t>
  </si>
  <si>
    <t>146896</t>
  </si>
  <si>
    <t>146897</t>
  </si>
  <si>
    <t>146898</t>
  </si>
  <si>
    <t>146899</t>
  </si>
  <si>
    <t>146900</t>
  </si>
  <si>
    <t>146901</t>
  </si>
  <si>
    <t>146902</t>
  </si>
  <si>
    <t>146903</t>
  </si>
  <si>
    <t>146904</t>
  </si>
  <si>
    <t>146905</t>
  </si>
  <si>
    <t>146906</t>
  </si>
  <si>
    <t>146907</t>
  </si>
  <si>
    <t>146908</t>
  </si>
  <si>
    <t>146909</t>
  </si>
  <si>
    <t>146910</t>
  </si>
  <si>
    <t>146911</t>
  </si>
  <si>
    <t>146912</t>
  </si>
  <si>
    <t>146913</t>
  </si>
  <si>
    <t>146914</t>
  </si>
  <si>
    <t>146915</t>
  </si>
  <si>
    <t>146916</t>
  </si>
  <si>
    <t>146917</t>
  </si>
  <si>
    <t>146918</t>
  </si>
  <si>
    <t>146919</t>
  </si>
  <si>
    <t>146920</t>
  </si>
  <si>
    <t>146921</t>
  </si>
  <si>
    <t>146922</t>
  </si>
  <si>
    <t>146923</t>
  </si>
  <si>
    <t>146924</t>
  </si>
  <si>
    <t>146925</t>
  </si>
  <si>
    <t>146926</t>
  </si>
  <si>
    <t>146927</t>
  </si>
  <si>
    <t>146928</t>
  </si>
  <si>
    <t>146929</t>
  </si>
  <si>
    <t>146930</t>
  </si>
  <si>
    <t>146931</t>
  </si>
  <si>
    <t>146932</t>
  </si>
  <si>
    <t>146933</t>
  </si>
  <si>
    <t>146934</t>
  </si>
  <si>
    <t>146935</t>
  </si>
  <si>
    <t>146936</t>
  </si>
  <si>
    <t>146937</t>
  </si>
  <si>
    <t>146938</t>
  </si>
  <si>
    <t>146939</t>
  </si>
  <si>
    <t>146940</t>
  </si>
  <si>
    <t>146941</t>
  </si>
  <si>
    <t>146942</t>
  </si>
  <si>
    <t>146943</t>
  </si>
  <si>
    <t>146944</t>
  </si>
  <si>
    <t>146945</t>
  </si>
  <si>
    <t>146946</t>
  </si>
  <si>
    <t>146947</t>
  </si>
  <si>
    <t>146948</t>
  </si>
  <si>
    <t>146949</t>
  </si>
  <si>
    <t>146950</t>
  </si>
  <si>
    <t>146951</t>
  </si>
  <si>
    <t>146952</t>
  </si>
  <si>
    <t>146953</t>
  </si>
  <si>
    <t>146954</t>
  </si>
  <si>
    <t>146955</t>
  </si>
  <si>
    <t>146956</t>
  </si>
  <si>
    <t>146957</t>
  </si>
  <si>
    <t>146958</t>
  </si>
  <si>
    <t>146959</t>
  </si>
  <si>
    <t>146960</t>
  </si>
  <si>
    <t>146961</t>
  </si>
  <si>
    <t>146962</t>
  </si>
  <si>
    <t>146963</t>
  </si>
  <si>
    <t>146964</t>
  </si>
  <si>
    <t>146965</t>
  </si>
  <si>
    <t>146966</t>
  </si>
  <si>
    <t>146967</t>
  </si>
  <si>
    <t>146968</t>
  </si>
  <si>
    <t>146969</t>
  </si>
  <si>
    <t>146970</t>
  </si>
  <si>
    <t>146971</t>
  </si>
  <si>
    <t>146972</t>
  </si>
  <si>
    <t>146973</t>
  </si>
  <si>
    <t>146974</t>
  </si>
  <si>
    <t>146975</t>
  </si>
  <si>
    <t>146976</t>
  </si>
  <si>
    <t>146977</t>
  </si>
  <si>
    <t>146978</t>
  </si>
  <si>
    <t>146979</t>
  </si>
  <si>
    <t>146980</t>
  </si>
  <si>
    <t>146981</t>
  </si>
  <si>
    <t>146982</t>
  </si>
  <si>
    <t>146983</t>
  </si>
  <si>
    <t>146984</t>
  </si>
  <si>
    <t>146985</t>
  </si>
  <si>
    <t>146986</t>
  </si>
  <si>
    <t>146987</t>
  </si>
  <si>
    <t>146988</t>
  </si>
  <si>
    <t>146989</t>
  </si>
  <si>
    <t>146990</t>
  </si>
  <si>
    <t>146991</t>
  </si>
  <si>
    <t>146992</t>
  </si>
  <si>
    <t>146993</t>
  </si>
  <si>
    <t>146994</t>
  </si>
  <si>
    <t>146995</t>
  </si>
  <si>
    <t>146996</t>
  </si>
  <si>
    <t>146997</t>
  </si>
  <si>
    <t>146998</t>
  </si>
  <si>
    <t>146999</t>
  </si>
  <si>
    <t>147000</t>
  </si>
  <si>
    <t>147001</t>
  </si>
  <si>
    <t>147002</t>
  </si>
  <si>
    <t>147003</t>
  </si>
  <si>
    <t>147004</t>
  </si>
  <si>
    <t>147005</t>
  </si>
  <si>
    <t>147006</t>
  </si>
  <si>
    <t>147007</t>
  </si>
  <si>
    <t>147008</t>
  </si>
  <si>
    <t>147009</t>
  </si>
  <si>
    <t>147010</t>
  </si>
  <si>
    <t>147011</t>
  </si>
  <si>
    <t>147012</t>
  </si>
  <si>
    <t>147013</t>
  </si>
  <si>
    <t>147014</t>
  </si>
  <si>
    <t>147015</t>
  </si>
  <si>
    <t>147016</t>
  </si>
  <si>
    <t>147017</t>
  </si>
  <si>
    <t>147018</t>
  </si>
  <si>
    <t>147019</t>
  </si>
  <si>
    <t>147020</t>
  </si>
  <si>
    <t>147021</t>
  </si>
  <si>
    <t>147022</t>
  </si>
  <si>
    <t>147023</t>
  </si>
  <si>
    <t>147024</t>
  </si>
  <si>
    <t>147025</t>
  </si>
  <si>
    <t>147026</t>
  </si>
  <si>
    <t>147027</t>
  </si>
  <si>
    <t>147028</t>
  </si>
  <si>
    <t>147029</t>
  </si>
  <si>
    <t>147030</t>
  </si>
  <si>
    <t>147031</t>
  </si>
  <si>
    <t>147032</t>
  </si>
  <si>
    <t>147033</t>
  </si>
  <si>
    <t>147034</t>
  </si>
  <si>
    <t>147035</t>
  </si>
  <si>
    <t>147036</t>
  </si>
  <si>
    <t>147037</t>
  </si>
  <si>
    <t>147038</t>
  </si>
  <si>
    <t>147039</t>
  </si>
  <si>
    <t>147040</t>
  </si>
  <si>
    <t>147041</t>
  </si>
  <si>
    <t>147042</t>
  </si>
  <si>
    <t>147043</t>
  </si>
  <si>
    <t>147044</t>
  </si>
  <si>
    <t>147045</t>
  </si>
  <si>
    <t>147046</t>
  </si>
  <si>
    <t>147047</t>
  </si>
  <si>
    <t>147048</t>
  </si>
  <si>
    <t>147049</t>
  </si>
  <si>
    <t>147050</t>
  </si>
  <si>
    <t>147051</t>
  </si>
  <si>
    <t>147052</t>
  </si>
  <si>
    <t>147053</t>
  </si>
  <si>
    <t>147054</t>
  </si>
  <si>
    <t>147055</t>
  </si>
  <si>
    <t>147056</t>
  </si>
  <si>
    <t>147057</t>
  </si>
  <si>
    <t>147058</t>
  </si>
  <si>
    <t>147059</t>
  </si>
  <si>
    <t>147060</t>
  </si>
  <si>
    <t>147061</t>
  </si>
  <si>
    <t>147062</t>
  </si>
  <si>
    <t>147063</t>
  </si>
  <si>
    <t>147064</t>
  </si>
  <si>
    <t>147065</t>
  </si>
  <si>
    <t>147066</t>
  </si>
  <si>
    <t>147067</t>
  </si>
  <si>
    <t>147068</t>
  </si>
  <si>
    <t>147069</t>
  </si>
  <si>
    <t>147070</t>
  </si>
  <si>
    <t>147071</t>
  </si>
  <si>
    <t>147072</t>
  </si>
  <si>
    <t>147073</t>
  </si>
  <si>
    <t>147074</t>
  </si>
  <si>
    <t>147075</t>
  </si>
  <si>
    <t>147076</t>
  </si>
  <si>
    <t>147077</t>
  </si>
  <si>
    <t>147078</t>
  </si>
  <si>
    <t>147079</t>
  </si>
  <si>
    <t>147080</t>
  </si>
  <si>
    <t>147081</t>
  </si>
  <si>
    <t>147082</t>
  </si>
  <si>
    <t>147083</t>
  </si>
  <si>
    <t>147084</t>
  </si>
  <si>
    <t>147085</t>
  </si>
  <si>
    <t>147086</t>
  </si>
  <si>
    <t>147087</t>
  </si>
  <si>
    <t>147088</t>
  </si>
  <si>
    <t>147089</t>
  </si>
  <si>
    <t>147090</t>
  </si>
  <si>
    <t>147091</t>
  </si>
  <si>
    <t>147092</t>
  </si>
  <si>
    <t>147093</t>
  </si>
  <si>
    <t>147094</t>
  </si>
  <si>
    <t>147095</t>
  </si>
  <si>
    <t>147096</t>
  </si>
  <si>
    <t>147097</t>
  </si>
  <si>
    <t>147098</t>
  </si>
  <si>
    <t>147099</t>
  </si>
  <si>
    <t>147100</t>
  </si>
  <si>
    <t>147101</t>
  </si>
  <si>
    <t>147102</t>
  </si>
  <si>
    <t>147103</t>
  </si>
  <si>
    <t>147104</t>
  </si>
  <si>
    <t>147105</t>
  </si>
  <si>
    <t>147106</t>
  </si>
  <si>
    <t>147107</t>
  </si>
  <si>
    <t>147108</t>
  </si>
  <si>
    <t>147109</t>
  </si>
  <si>
    <t>147110</t>
  </si>
  <si>
    <t>147111</t>
  </si>
  <si>
    <t>147112</t>
  </si>
  <si>
    <t>147113</t>
  </si>
  <si>
    <t>147114</t>
  </si>
  <si>
    <t>147115</t>
  </si>
  <si>
    <t>147116</t>
  </si>
  <si>
    <t>147117</t>
  </si>
  <si>
    <t>147118</t>
  </si>
  <si>
    <t>147119</t>
  </si>
  <si>
    <t>147120</t>
  </si>
  <si>
    <t>147121</t>
  </si>
  <si>
    <t>147122</t>
  </si>
  <si>
    <t>147123</t>
  </si>
  <si>
    <t>147124</t>
  </si>
  <si>
    <t>147125</t>
  </si>
  <si>
    <t>147126</t>
  </si>
  <si>
    <t>147127</t>
  </si>
  <si>
    <t>147128</t>
  </si>
  <si>
    <t>147129</t>
  </si>
  <si>
    <t>147130</t>
  </si>
  <si>
    <t>147131</t>
  </si>
  <si>
    <t>147132</t>
  </si>
  <si>
    <t>147133</t>
  </si>
  <si>
    <t>147134</t>
  </si>
  <si>
    <t>147135</t>
  </si>
  <si>
    <t>147136</t>
  </si>
  <si>
    <t>147137</t>
  </si>
  <si>
    <t>147138</t>
  </si>
  <si>
    <t>147139</t>
  </si>
  <si>
    <t>147140</t>
  </si>
  <si>
    <t>147141</t>
  </si>
  <si>
    <t>147142</t>
  </si>
  <si>
    <t>147143</t>
  </si>
  <si>
    <t>147144</t>
  </si>
  <si>
    <t>147145</t>
  </si>
  <si>
    <t>147146</t>
  </si>
  <si>
    <t>147147</t>
  </si>
  <si>
    <t>147148</t>
  </si>
  <si>
    <t>147149</t>
  </si>
  <si>
    <t>147150</t>
  </si>
  <si>
    <t>147151</t>
  </si>
  <si>
    <t>147152</t>
  </si>
  <si>
    <t>147153</t>
  </si>
  <si>
    <t>147154</t>
  </si>
  <si>
    <t>147155</t>
  </si>
  <si>
    <t>147156</t>
  </si>
  <si>
    <t>147157</t>
  </si>
  <si>
    <t>147158</t>
  </si>
  <si>
    <t>147159</t>
  </si>
  <si>
    <t>147160</t>
  </si>
  <si>
    <t>147161</t>
  </si>
  <si>
    <t>147162</t>
  </si>
  <si>
    <t>147163</t>
  </si>
  <si>
    <t>147164</t>
  </si>
  <si>
    <t>147165</t>
  </si>
  <si>
    <t>147166</t>
  </si>
  <si>
    <t>147167</t>
  </si>
  <si>
    <t>147168</t>
  </si>
  <si>
    <t>147169</t>
  </si>
  <si>
    <t>147170</t>
  </si>
  <si>
    <t>147171</t>
  </si>
  <si>
    <t>147172</t>
  </si>
  <si>
    <t>147173</t>
  </si>
  <si>
    <t>147174</t>
  </si>
  <si>
    <t>147175</t>
  </si>
  <si>
    <t>147176</t>
  </si>
  <si>
    <t>147177</t>
  </si>
  <si>
    <t>147178</t>
  </si>
  <si>
    <t>147179</t>
  </si>
  <si>
    <t>147180</t>
  </si>
  <si>
    <t>147181</t>
  </si>
  <si>
    <t>147182</t>
  </si>
  <si>
    <t>147183</t>
  </si>
  <si>
    <t>147184</t>
  </si>
  <si>
    <t>147185</t>
  </si>
  <si>
    <t>147186</t>
  </si>
  <si>
    <t>147187</t>
  </si>
  <si>
    <t>147188</t>
  </si>
  <si>
    <t>147189</t>
  </si>
  <si>
    <t>147190</t>
  </si>
  <si>
    <t>147191</t>
  </si>
  <si>
    <t>147192</t>
  </si>
  <si>
    <t>147193</t>
  </si>
  <si>
    <t>147194</t>
  </si>
  <si>
    <t>147195</t>
  </si>
  <si>
    <t>147196</t>
  </si>
  <si>
    <t>147197</t>
  </si>
  <si>
    <t>147198</t>
  </si>
  <si>
    <t>147199</t>
  </si>
  <si>
    <t>147200</t>
  </si>
  <si>
    <t>147201</t>
  </si>
  <si>
    <t>147202</t>
  </si>
  <si>
    <t>147203</t>
  </si>
  <si>
    <t>147204</t>
  </si>
  <si>
    <t>147205</t>
  </si>
  <si>
    <t>147206</t>
  </si>
  <si>
    <t>147207</t>
  </si>
  <si>
    <t>147208</t>
  </si>
  <si>
    <t>147209</t>
  </si>
  <si>
    <t>147210</t>
  </si>
  <si>
    <t>147211</t>
  </si>
  <si>
    <t>147212</t>
  </si>
  <si>
    <t>147213</t>
  </si>
  <si>
    <t>147214</t>
  </si>
  <si>
    <t>147215</t>
  </si>
  <si>
    <t>147216</t>
  </si>
  <si>
    <t>147217</t>
  </si>
  <si>
    <t>147218</t>
  </si>
  <si>
    <t>147219</t>
  </si>
  <si>
    <t>147220</t>
  </si>
  <si>
    <t>147221</t>
  </si>
  <si>
    <t>147222</t>
  </si>
  <si>
    <t>147223</t>
  </si>
  <si>
    <t>147224</t>
  </si>
  <si>
    <t>147225</t>
  </si>
  <si>
    <t>147226</t>
  </si>
  <si>
    <t>147227</t>
  </si>
  <si>
    <t>147228</t>
  </si>
  <si>
    <t>147229</t>
  </si>
  <si>
    <t>147230</t>
  </si>
  <si>
    <t>147231</t>
  </si>
  <si>
    <t>147232</t>
  </si>
  <si>
    <t>147233</t>
  </si>
  <si>
    <t>147234</t>
  </si>
  <si>
    <t>147235</t>
  </si>
  <si>
    <t>147236</t>
  </si>
  <si>
    <t>147237</t>
  </si>
  <si>
    <t>147238</t>
  </si>
  <si>
    <t>147239</t>
  </si>
  <si>
    <t>147240</t>
  </si>
  <si>
    <t>147241</t>
  </si>
  <si>
    <t>147242</t>
  </si>
  <si>
    <t>147243</t>
  </si>
  <si>
    <t>147244</t>
  </si>
  <si>
    <t>147245</t>
  </si>
  <si>
    <t>147246</t>
  </si>
  <si>
    <t>147247</t>
  </si>
  <si>
    <t>147248</t>
  </si>
  <si>
    <t>147249</t>
  </si>
  <si>
    <t>147250</t>
  </si>
  <si>
    <t>147251</t>
  </si>
  <si>
    <t>147252</t>
  </si>
  <si>
    <t>147253</t>
  </si>
  <si>
    <t>147254</t>
  </si>
  <si>
    <t>147255</t>
  </si>
  <si>
    <t>147256</t>
  </si>
  <si>
    <t>147257</t>
  </si>
  <si>
    <t>147258</t>
  </si>
  <si>
    <t>147259</t>
  </si>
  <si>
    <t>147260</t>
  </si>
  <si>
    <t>147261</t>
  </si>
  <si>
    <t>147262</t>
  </si>
  <si>
    <t>147263</t>
  </si>
  <si>
    <t>147264</t>
  </si>
  <si>
    <t>147265</t>
  </si>
  <si>
    <t>147266</t>
  </si>
  <si>
    <t>147267</t>
  </si>
  <si>
    <t>147268</t>
  </si>
  <si>
    <t>147269</t>
  </si>
  <si>
    <t>147270</t>
  </si>
  <si>
    <t>147271</t>
  </si>
  <si>
    <t>147272</t>
  </si>
  <si>
    <t>147273</t>
  </si>
  <si>
    <t>147274</t>
  </si>
  <si>
    <t>147275</t>
  </si>
  <si>
    <t>147276</t>
  </si>
  <si>
    <t>147277</t>
  </si>
  <si>
    <t>147278</t>
  </si>
  <si>
    <t>147279</t>
  </si>
  <si>
    <t>147280</t>
  </si>
  <si>
    <t>147281</t>
  </si>
  <si>
    <t>147282</t>
  </si>
  <si>
    <t>147283</t>
  </si>
  <si>
    <t>147284</t>
  </si>
  <si>
    <t>147285</t>
  </si>
  <si>
    <t>147286</t>
  </si>
  <si>
    <t>147287</t>
  </si>
  <si>
    <t>147288</t>
  </si>
  <si>
    <t>147289</t>
  </si>
  <si>
    <t>147290</t>
  </si>
  <si>
    <t>147291</t>
  </si>
  <si>
    <t>147292</t>
  </si>
  <si>
    <t>147293</t>
  </si>
  <si>
    <t>147294</t>
  </si>
  <si>
    <t>147295</t>
  </si>
  <si>
    <t>147296</t>
  </si>
  <si>
    <t>147297</t>
  </si>
  <si>
    <t>147298</t>
  </si>
  <si>
    <t>147299</t>
  </si>
  <si>
    <t>147300</t>
  </si>
  <si>
    <t>147301</t>
  </si>
  <si>
    <t>147302</t>
  </si>
  <si>
    <t>147303</t>
  </si>
  <si>
    <t>147304</t>
  </si>
  <si>
    <t>147305</t>
  </si>
  <si>
    <t>147306</t>
  </si>
  <si>
    <t>147307</t>
  </si>
  <si>
    <t>147308</t>
  </si>
  <si>
    <t>147309</t>
  </si>
  <si>
    <t>147310</t>
  </si>
  <si>
    <t>147311</t>
  </si>
  <si>
    <t>147312</t>
  </si>
  <si>
    <t>147313</t>
  </si>
  <si>
    <t>147314</t>
  </si>
  <si>
    <t>147315</t>
  </si>
  <si>
    <t>147316</t>
  </si>
  <si>
    <t>147317</t>
  </si>
  <si>
    <t>147318</t>
  </si>
  <si>
    <t>147319</t>
  </si>
  <si>
    <t>147320</t>
  </si>
  <si>
    <t>147321</t>
  </si>
  <si>
    <t>147322</t>
  </si>
  <si>
    <t>147323</t>
  </si>
  <si>
    <t>147324</t>
  </si>
  <si>
    <t>147325</t>
  </si>
  <si>
    <t>147326</t>
  </si>
  <si>
    <t>147327</t>
  </si>
  <si>
    <t>147328</t>
  </si>
  <si>
    <t>147329</t>
  </si>
  <si>
    <t>147330</t>
  </si>
  <si>
    <t>147331</t>
  </si>
  <si>
    <t>147332</t>
  </si>
  <si>
    <t>147333</t>
  </si>
  <si>
    <t>147334</t>
  </si>
  <si>
    <t>147335</t>
  </si>
  <si>
    <t>147336</t>
  </si>
  <si>
    <t>147337</t>
  </si>
  <si>
    <t>147338</t>
  </si>
  <si>
    <t>147339</t>
  </si>
  <si>
    <t>147340</t>
  </si>
  <si>
    <t>147341</t>
  </si>
  <si>
    <t>147342</t>
  </si>
  <si>
    <t>147343</t>
  </si>
  <si>
    <t>147344</t>
  </si>
  <si>
    <t>147345</t>
  </si>
  <si>
    <t>147346</t>
  </si>
  <si>
    <t>147347</t>
  </si>
  <si>
    <t>147348</t>
  </si>
  <si>
    <t>147349</t>
  </si>
  <si>
    <t>147350</t>
  </si>
  <si>
    <t>147351</t>
  </si>
  <si>
    <t>147352</t>
  </si>
  <si>
    <t>147353</t>
  </si>
  <si>
    <t>147354</t>
  </si>
  <si>
    <t>147355</t>
  </si>
  <si>
    <t>147356</t>
  </si>
  <si>
    <t>147357</t>
  </si>
  <si>
    <t>147358</t>
  </si>
  <si>
    <t>147359</t>
  </si>
  <si>
    <t>147360</t>
  </si>
  <si>
    <t>147361</t>
  </si>
  <si>
    <t>147362</t>
  </si>
  <si>
    <t>147363</t>
  </si>
  <si>
    <t>147364</t>
  </si>
  <si>
    <t>147365</t>
  </si>
  <si>
    <t>147366</t>
  </si>
  <si>
    <t>147367</t>
  </si>
  <si>
    <t>147368</t>
  </si>
  <si>
    <t>147369</t>
  </si>
  <si>
    <t>147370</t>
  </si>
  <si>
    <t>147371</t>
  </si>
  <si>
    <t>147372</t>
  </si>
  <si>
    <t>147373</t>
  </si>
  <si>
    <t>147374</t>
  </si>
  <si>
    <t>147375</t>
  </si>
  <si>
    <t>147376</t>
  </si>
  <si>
    <t>147377</t>
  </si>
  <si>
    <t>147378</t>
  </si>
  <si>
    <t>147379</t>
  </si>
  <si>
    <t>147380</t>
  </si>
  <si>
    <t>147381</t>
  </si>
  <si>
    <t>147382</t>
  </si>
  <si>
    <t>147383</t>
  </si>
  <si>
    <t>147384</t>
  </si>
  <si>
    <t>147385</t>
  </si>
  <si>
    <t>147386</t>
  </si>
  <si>
    <t>147387</t>
  </si>
  <si>
    <t>147388</t>
  </si>
  <si>
    <t>147389</t>
  </si>
  <si>
    <t>147390</t>
  </si>
  <si>
    <t>147391</t>
  </si>
  <si>
    <t>147392</t>
  </si>
  <si>
    <t>147393</t>
  </si>
  <si>
    <t>147394</t>
  </si>
  <si>
    <t>147395</t>
  </si>
  <si>
    <t>147396</t>
  </si>
  <si>
    <t>147397</t>
  </si>
  <si>
    <t>147398</t>
  </si>
  <si>
    <t>147399</t>
  </si>
  <si>
    <t>147400</t>
  </si>
  <si>
    <t>147401</t>
  </si>
  <si>
    <t>147402</t>
  </si>
  <si>
    <t>147403</t>
  </si>
  <si>
    <t>147404</t>
  </si>
  <si>
    <t>147405</t>
  </si>
  <si>
    <t>147406</t>
  </si>
  <si>
    <t>147407</t>
  </si>
  <si>
    <t>147408</t>
  </si>
  <si>
    <t>147409</t>
  </si>
  <si>
    <t>147410</t>
  </si>
  <si>
    <t>147411</t>
  </si>
  <si>
    <t>147412</t>
  </si>
  <si>
    <t>147413</t>
  </si>
  <si>
    <t>147414</t>
  </si>
  <si>
    <t>147415</t>
  </si>
  <si>
    <t>147416</t>
  </si>
  <si>
    <t>147417</t>
  </si>
  <si>
    <t>147418</t>
  </si>
  <si>
    <t>147419</t>
  </si>
  <si>
    <t>147420</t>
  </si>
  <si>
    <t>147421</t>
  </si>
  <si>
    <t>147422</t>
  </si>
  <si>
    <t>147423</t>
  </si>
  <si>
    <t>147424</t>
  </si>
  <si>
    <t>147425</t>
  </si>
  <si>
    <t>147426</t>
  </si>
  <si>
    <t>147427</t>
  </si>
  <si>
    <t>147428</t>
  </si>
  <si>
    <t>147429</t>
  </si>
  <si>
    <t>147430</t>
  </si>
  <si>
    <t>147431</t>
  </si>
  <si>
    <t>147432</t>
  </si>
  <si>
    <t>147433</t>
  </si>
  <si>
    <t>147434</t>
  </si>
  <si>
    <t>147435</t>
  </si>
  <si>
    <t>147436</t>
  </si>
  <si>
    <t>147437</t>
  </si>
  <si>
    <t>147438</t>
  </si>
  <si>
    <t>147439</t>
  </si>
  <si>
    <t>147440</t>
  </si>
  <si>
    <t>147441</t>
  </si>
  <si>
    <t>147442</t>
  </si>
  <si>
    <t>147443</t>
  </si>
  <si>
    <t>147444</t>
  </si>
  <si>
    <t>147445</t>
  </si>
  <si>
    <t>147446</t>
  </si>
  <si>
    <t>147447</t>
  </si>
  <si>
    <t>147448</t>
  </si>
  <si>
    <t>147449</t>
  </si>
  <si>
    <t>147450</t>
  </si>
  <si>
    <t>147451</t>
  </si>
  <si>
    <t>147452</t>
  </si>
  <si>
    <t>147453</t>
  </si>
  <si>
    <t>147454</t>
  </si>
  <si>
    <t>147455</t>
  </si>
  <si>
    <t>147456</t>
  </si>
  <si>
    <t>147457</t>
  </si>
  <si>
    <t>147458</t>
  </si>
  <si>
    <t>147459</t>
  </si>
  <si>
    <t>147460</t>
  </si>
  <si>
    <t>147461</t>
  </si>
  <si>
    <t>147462</t>
  </si>
  <si>
    <t>147463</t>
  </si>
  <si>
    <t>147464</t>
  </si>
  <si>
    <t>147465</t>
  </si>
  <si>
    <t>147466</t>
  </si>
  <si>
    <t>147467</t>
  </si>
  <si>
    <t>147468</t>
  </si>
  <si>
    <t>147469</t>
  </si>
  <si>
    <t>147470</t>
  </si>
  <si>
    <t>147471</t>
  </si>
  <si>
    <t>147472</t>
  </si>
  <si>
    <t>147473</t>
  </si>
  <si>
    <t>147474</t>
  </si>
  <si>
    <t>147475</t>
  </si>
  <si>
    <t>147476</t>
  </si>
  <si>
    <t>147477</t>
  </si>
  <si>
    <t>147478</t>
  </si>
  <si>
    <t>147479</t>
  </si>
  <si>
    <t>147480</t>
  </si>
  <si>
    <t>147481</t>
  </si>
  <si>
    <t>147482</t>
  </si>
  <si>
    <t>147483</t>
  </si>
  <si>
    <t>147484</t>
  </si>
  <si>
    <t>147485</t>
  </si>
  <si>
    <t>147486</t>
  </si>
  <si>
    <t>147487</t>
  </si>
  <si>
    <t>147488</t>
  </si>
  <si>
    <t>147489</t>
  </si>
  <si>
    <t>147490</t>
  </si>
  <si>
    <t>147491</t>
  </si>
  <si>
    <t>147492</t>
  </si>
  <si>
    <t>147493</t>
  </si>
  <si>
    <t>147494</t>
  </si>
  <si>
    <t>147495</t>
  </si>
  <si>
    <t>147496</t>
  </si>
  <si>
    <t>147497</t>
  </si>
  <si>
    <t>147498</t>
  </si>
  <si>
    <t>147499</t>
  </si>
  <si>
    <t>147500</t>
  </si>
  <si>
    <t>147501</t>
  </si>
  <si>
    <t>147502</t>
  </si>
  <si>
    <t>147503</t>
  </si>
  <si>
    <t>147504</t>
  </si>
  <si>
    <t>147505</t>
  </si>
  <si>
    <t>147506</t>
  </si>
  <si>
    <t>147507</t>
  </si>
  <si>
    <t>147508</t>
  </si>
  <si>
    <t>147509</t>
  </si>
  <si>
    <t>147510</t>
  </si>
  <si>
    <t>147511</t>
  </si>
  <si>
    <t>147512</t>
  </si>
  <si>
    <t>147513</t>
  </si>
  <si>
    <t>147514</t>
  </si>
  <si>
    <t>147515</t>
  </si>
  <si>
    <t>147516</t>
  </si>
  <si>
    <t>147517</t>
  </si>
  <si>
    <t>147518</t>
  </si>
  <si>
    <t>147519</t>
  </si>
  <si>
    <t>147520</t>
  </si>
  <si>
    <t>147521</t>
  </si>
  <si>
    <t>147522</t>
  </si>
  <si>
    <t>147523</t>
  </si>
  <si>
    <t>147524</t>
  </si>
  <si>
    <t>147525</t>
  </si>
  <si>
    <t>147526</t>
  </si>
  <si>
    <t>147527</t>
  </si>
  <si>
    <t>147528</t>
  </si>
  <si>
    <t>147529</t>
  </si>
  <si>
    <t>147530</t>
  </si>
  <si>
    <t>147531</t>
  </si>
  <si>
    <t>147532</t>
  </si>
  <si>
    <t>147533</t>
  </si>
  <si>
    <t>147534</t>
  </si>
  <si>
    <t>147535</t>
  </si>
  <si>
    <t>147536</t>
  </si>
  <si>
    <t>147537</t>
  </si>
  <si>
    <t>147538</t>
  </si>
  <si>
    <t>147539</t>
  </si>
  <si>
    <t>147540</t>
  </si>
  <si>
    <t>147541</t>
  </si>
  <si>
    <t>147542</t>
  </si>
  <si>
    <t>147543</t>
  </si>
  <si>
    <t>147544</t>
  </si>
  <si>
    <t>147545</t>
  </si>
  <si>
    <t>147546</t>
  </si>
  <si>
    <t>147547</t>
  </si>
  <si>
    <t>147548</t>
  </si>
  <si>
    <t>147549</t>
  </si>
  <si>
    <t>147550</t>
  </si>
  <si>
    <t>147551</t>
  </si>
  <si>
    <t>147552</t>
  </si>
  <si>
    <t>147553</t>
  </si>
  <si>
    <t>147554</t>
  </si>
  <si>
    <t>147555</t>
  </si>
  <si>
    <t>147556</t>
  </si>
  <si>
    <t>147557</t>
  </si>
  <si>
    <t>147558</t>
  </si>
  <si>
    <t>147559</t>
  </si>
  <si>
    <t>147560</t>
  </si>
  <si>
    <t>147561</t>
  </si>
  <si>
    <t>147562</t>
  </si>
  <si>
    <t>147563</t>
  </si>
  <si>
    <t>147564</t>
  </si>
  <si>
    <t>147565</t>
  </si>
  <si>
    <t>147566</t>
  </si>
  <si>
    <t>147567</t>
  </si>
  <si>
    <t>147568</t>
  </si>
  <si>
    <t>147569</t>
  </si>
  <si>
    <t>147570</t>
  </si>
  <si>
    <t>147571</t>
  </si>
  <si>
    <t>147572</t>
  </si>
  <si>
    <t>147573</t>
  </si>
  <si>
    <t>147574</t>
  </si>
  <si>
    <t>147575</t>
  </si>
  <si>
    <t>147576</t>
  </si>
  <si>
    <t>147577</t>
  </si>
  <si>
    <t>147578</t>
  </si>
  <si>
    <t>147579</t>
  </si>
  <si>
    <t>147580</t>
  </si>
  <si>
    <t>147581</t>
  </si>
  <si>
    <t>147582</t>
  </si>
  <si>
    <t>147583</t>
  </si>
  <si>
    <t>147584</t>
  </si>
  <si>
    <t>147585</t>
  </si>
  <si>
    <t>147586</t>
  </si>
  <si>
    <t>147587</t>
  </si>
  <si>
    <t>147588</t>
  </si>
  <si>
    <t>147589</t>
  </si>
  <si>
    <t>147590</t>
  </si>
  <si>
    <t>147591</t>
  </si>
  <si>
    <t>147592</t>
  </si>
  <si>
    <t>147593</t>
  </si>
  <si>
    <t>147594</t>
  </si>
  <si>
    <t>147595</t>
  </si>
  <si>
    <t>147596</t>
  </si>
  <si>
    <t>147597</t>
  </si>
  <si>
    <t>147598</t>
  </si>
  <si>
    <t>147599</t>
  </si>
  <si>
    <t>147600</t>
  </si>
  <si>
    <t>147601</t>
  </si>
  <si>
    <t>147602</t>
  </si>
  <si>
    <t>147603</t>
  </si>
  <si>
    <t>147604</t>
  </si>
  <si>
    <t>147605</t>
  </si>
  <si>
    <t>147606</t>
  </si>
  <si>
    <t>147607</t>
  </si>
  <si>
    <t>147608</t>
  </si>
  <si>
    <t>147609</t>
  </si>
  <si>
    <t>147610</t>
  </si>
  <si>
    <t>147611</t>
  </si>
  <si>
    <t>147612</t>
  </si>
  <si>
    <t>147613</t>
  </si>
  <si>
    <t>147614</t>
  </si>
  <si>
    <t>147615</t>
  </si>
  <si>
    <t>147616</t>
  </si>
  <si>
    <t>147617</t>
  </si>
  <si>
    <t>147618</t>
  </si>
  <si>
    <t>147619</t>
  </si>
  <si>
    <t>147620</t>
  </si>
  <si>
    <t>147621</t>
  </si>
  <si>
    <t>147622</t>
  </si>
  <si>
    <t>147623</t>
  </si>
  <si>
    <t>147624</t>
  </si>
  <si>
    <t>147625</t>
  </si>
  <si>
    <t>147626</t>
  </si>
  <si>
    <t>147627</t>
  </si>
  <si>
    <t>147628</t>
  </si>
  <si>
    <t>147629</t>
  </si>
  <si>
    <t>147630</t>
  </si>
  <si>
    <t>147631</t>
  </si>
  <si>
    <t>147632</t>
  </si>
  <si>
    <t>147633</t>
  </si>
  <si>
    <t>147634</t>
  </si>
  <si>
    <t>147635</t>
  </si>
  <si>
    <t>147636</t>
  </si>
  <si>
    <t>147637</t>
  </si>
  <si>
    <t>147638</t>
  </si>
  <si>
    <t>147639</t>
  </si>
  <si>
    <t>147640</t>
  </si>
  <si>
    <t>147641</t>
  </si>
  <si>
    <t>147642</t>
  </si>
  <si>
    <t>147643</t>
  </si>
  <si>
    <t>147644</t>
  </si>
  <si>
    <t>147645</t>
  </si>
  <si>
    <t>147646</t>
  </si>
  <si>
    <t>147647</t>
  </si>
  <si>
    <t>147648</t>
  </si>
  <si>
    <t>147649</t>
  </si>
  <si>
    <t>147650</t>
  </si>
  <si>
    <t>147651</t>
  </si>
  <si>
    <t>147652</t>
  </si>
  <si>
    <t>147653</t>
  </si>
  <si>
    <t>147654</t>
  </si>
  <si>
    <t>147655</t>
  </si>
  <si>
    <t>147656</t>
  </si>
  <si>
    <t>147657</t>
  </si>
  <si>
    <t>147658</t>
  </si>
  <si>
    <t>147659</t>
  </si>
  <si>
    <t>147660</t>
  </si>
  <si>
    <t>147661</t>
  </si>
  <si>
    <t>147662</t>
  </si>
  <si>
    <t>147663</t>
  </si>
  <si>
    <t>147664</t>
  </si>
  <si>
    <t>147665</t>
  </si>
  <si>
    <t>147666</t>
  </si>
  <si>
    <t>147667</t>
  </si>
  <si>
    <t>147668</t>
  </si>
  <si>
    <t>147669</t>
  </si>
  <si>
    <t>147670</t>
  </si>
  <si>
    <t>147671</t>
  </si>
  <si>
    <t>147672</t>
  </si>
  <si>
    <t>147673</t>
  </si>
  <si>
    <t>147674</t>
  </si>
  <si>
    <t>147675</t>
  </si>
  <si>
    <t>147676</t>
  </si>
  <si>
    <t>147677</t>
  </si>
  <si>
    <t>147678</t>
  </si>
  <si>
    <t>147679</t>
  </si>
  <si>
    <t>147680</t>
  </si>
  <si>
    <t>147681</t>
  </si>
  <si>
    <t>147682</t>
  </si>
  <si>
    <t>147683</t>
  </si>
  <si>
    <t>147684</t>
  </si>
  <si>
    <t>147685</t>
  </si>
  <si>
    <t>147686</t>
  </si>
  <si>
    <t>147687</t>
  </si>
  <si>
    <t>147688</t>
  </si>
  <si>
    <t>147689</t>
  </si>
  <si>
    <t>147690</t>
  </si>
  <si>
    <t>147691</t>
  </si>
  <si>
    <t>147692</t>
  </si>
  <si>
    <t>147693</t>
  </si>
  <si>
    <t>147694</t>
  </si>
  <si>
    <t>147695</t>
  </si>
  <si>
    <t>147696</t>
  </si>
  <si>
    <t>147697</t>
  </si>
  <si>
    <t>147698</t>
  </si>
  <si>
    <t>147699</t>
  </si>
  <si>
    <t>147700</t>
  </si>
  <si>
    <t>147701</t>
  </si>
  <si>
    <t>147702</t>
  </si>
  <si>
    <t>147703</t>
  </si>
  <si>
    <t>147704</t>
  </si>
  <si>
    <t>147705</t>
  </si>
  <si>
    <t>147706</t>
  </si>
  <si>
    <t>147707</t>
  </si>
  <si>
    <t>147708</t>
  </si>
  <si>
    <t>147709</t>
  </si>
  <si>
    <t>147710</t>
  </si>
  <si>
    <t>147711</t>
  </si>
  <si>
    <t>147712</t>
  </si>
  <si>
    <t>147713</t>
  </si>
  <si>
    <t>147714</t>
  </si>
  <si>
    <t>147715</t>
  </si>
  <si>
    <t>147716</t>
  </si>
  <si>
    <t>147717</t>
  </si>
  <si>
    <t>147718</t>
  </si>
  <si>
    <t>147719</t>
  </si>
  <si>
    <t>147720</t>
  </si>
  <si>
    <t>147721</t>
  </si>
  <si>
    <t>147722</t>
  </si>
  <si>
    <t>147723</t>
  </si>
  <si>
    <t>147724</t>
  </si>
  <si>
    <t>147725</t>
  </si>
  <si>
    <t>147726</t>
  </si>
  <si>
    <t>147727</t>
  </si>
  <si>
    <t>147728</t>
  </si>
  <si>
    <t>147729</t>
  </si>
  <si>
    <t>147730</t>
  </si>
  <si>
    <t>147731</t>
  </si>
  <si>
    <t>147732</t>
  </si>
  <si>
    <t>147733</t>
  </si>
  <si>
    <t>147734</t>
  </si>
  <si>
    <t>147735</t>
  </si>
  <si>
    <t>147736</t>
  </si>
  <si>
    <t>147737</t>
  </si>
  <si>
    <t>147738</t>
  </si>
  <si>
    <t>147739</t>
  </si>
  <si>
    <t>147740</t>
  </si>
  <si>
    <t>147741</t>
  </si>
  <si>
    <t>147742</t>
  </si>
  <si>
    <t>147743</t>
  </si>
  <si>
    <t>147744</t>
  </si>
  <si>
    <t>147745</t>
  </si>
  <si>
    <t>147746</t>
  </si>
  <si>
    <t>147747</t>
  </si>
  <si>
    <t>147748</t>
  </si>
  <si>
    <t>147749</t>
  </si>
  <si>
    <t>147750</t>
  </si>
  <si>
    <t>147751</t>
  </si>
  <si>
    <t>147752</t>
  </si>
  <si>
    <t>147753</t>
  </si>
  <si>
    <t>147754</t>
  </si>
  <si>
    <t>147755</t>
  </si>
  <si>
    <t>147756</t>
  </si>
  <si>
    <t>147757</t>
  </si>
  <si>
    <t>147758</t>
  </si>
  <si>
    <t>147759</t>
  </si>
  <si>
    <t>147760</t>
  </si>
  <si>
    <t>147761</t>
  </si>
  <si>
    <t>147762</t>
  </si>
  <si>
    <t>147763</t>
  </si>
  <si>
    <t>147764</t>
  </si>
  <si>
    <t>147765</t>
  </si>
  <si>
    <t>147766</t>
  </si>
  <si>
    <t>147767</t>
  </si>
  <si>
    <t>147768</t>
  </si>
  <si>
    <t>147769</t>
  </si>
  <si>
    <t>147770</t>
  </si>
  <si>
    <t>147771</t>
  </si>
  <si>
    <t>147772</t>
  </si>
  <si>
    <t>147773</t>
  </si>
  <si>
    <t>147774</t>
  </si>
  <si>
    <t>147775</t>
  </si>
  <si>
    <t>147776</t>
  </si>
  <si>
    <t>147777</t>
  </si>
  <si>
    <t>147778</t>
  </si>
  <si>
    <t>147779</t>
  </si>
  <si>
    <t>147780</t>
  </si>
  <si>
    <t>147781</t>
  </si>
  <si>
    <t>147782</t>
  </si>
  <si>
    <t>147783</t>
  </si>
  <si>
    <t>147784</t>
  </si>
  <si>
    <t>147785</t>
  </si>
  <si>
    <t>147786</t>
  </si>
  <si>
    <t>147787</t>
  </si>
  <si>
    <t>147788</t>
  </si>
  <si>
    <t>147789</t>
  </si>
  <si>
    <t>147790</t>
  </si>
  <si>
    <t>147791</t>
  </si>
  <si>
    <t>147792</t>
  </si>
  <si>
    <t>147793</t>
  </si>
  <si>
    <t>147794</t>
  </si>
  <si>
    <t>147795</t>
  </si>
  <si>
    <t>147796</t>
  </si>
  <si>
    <t>147797</t>
  </si>
  <si>
    <t>147798</t>
  </si>
  <si>
    <t>147799</t>
  </si>
  <si>
    <t>147800</t>
  </si>
  <si>
    <t>147801</t>
  </si>
  <si>
    <t>147802</t>
  </si>
  <si>
    <t>147803</t>
  </si>
  <si>
    <t>147804</t>
  </si>
  <si>
    <t>147805</t>
  </si>
  <si>
    <t>147806</t>
  </si>
  <si>
    <t>147807</t>
  </si>
  <si>
    <t>147808</t>
  </si>
  <si>
    <t>147809</t>
  </si>
  <si>
    <t>147810</t>
  </si>
  <si>
    <t>147811</t>
  </si>
  <si>
    <t>147812</t>
  </si>
  <si>
    <t>147813</t>
  </si>
  <si>
    <t>147814</t>
  </si>
  <si>
    <t>147815</t>
  </si>
  <si>
    <t>147816</t>
  </si>
  <si>
    <t>147817</t>
  </si>
  <si>
    <t>147818</t>
  </si>
  <si>
    <t>147819</t>
  </si>
  <si>
    <t>147820</t>
  </si>
  <si>
    <t>147821</t>
  </si>
  <si>
    <t>147822</t>
  </si>
  <si>
    <t>147823</t>
  </si>
  <si>
    <t>147824</t>
  </si>
  <si>
    <t>147825</t>
  </si>
  <si>
    <t>147826</t>
  </si>
  <si>
    <t>147827</t>
  </si>
  <si>
    <t>147828</t>
  </si>
  <si>
    <t>147829</t>
  </si>
  <si>
    <t>147830</t>
  </si>
  <si>
    <t>147831</t>
  </si>
  <si>
    <t>147832</t>
  </si>
  <si>
    <t>147833</t>
  </si>
  <si>
    <t>147834</t>
  </si>
  <si>
    <t>147835</t>
  </si>
  <si>
    <t>147836</t>
  </si>
  <si>
    <t>147837</t>
  </si>
  <si>
    <t>147838</t>
  </si>
  <si>
    <t>147839</t>
  </si>
  <si>
    <t>147840</t>
  </si>
  <si>
    <t>147841</t>
  </si>
  <si>
    <t>147842</t>
  </si>
  <si>
    <t>147843</t>
  </si>
  <si>
    <t>147844</t>
  </si>
  <si>
    <t>147845</t>
  </si>
  <si>
    <t>147846</t>
  </si>
  <si>
    <t>147847</t>
  </si>
  <si>
    <t>147848</t>
  </si>
  <si>
    <t>147849</t>
  </si>
  <si>
    <t>147850</t>
  </si>
  <si>
    <t>147851</t>
  </si>
  <si>
    <t>147852</t>
  </si>
  <si>
    <t>147853</t>
  </si>
  <si>
    <t>147854</t>
  </si>
  <si>
    <t>147855</t>
  </si>
  <si>
    <t>147856</t>
  </si>
  <si>
    <t>147857</t>
  </si>
  <si>
    <t>147858</t>
  </si>
  <si>
    <t>147859</t>
  </si>
  <si>
    <t>147860</t>
  </si>
  <si>
    <t>147861</t>
  </si>
  <si>
    <t>147862</t>
  </si>
  <si>
    <t>147863</t>
  </si>
  <si>
    <t>147864</t>
  </si>
  <si>
    <t>147865</t>
  </si>
  <si>
    <t>147866</t>
  </si>
  <si>
    <t>147867</t>
  </si>
  <si>
    <t>147868</t>
  </si>
  <si>
    <t>147869</t>
  </si>
  <si>
    <t>147870</t>
  </si>
  <si>
    <t>147871</t>
  </si>
  <si>
    <t>147872</t>
  </si>
  <si>
    <t>147873</t>
  </si>
  <si>
    <t>147874</t>
  </si>
  <si>
    <t>147875</t>
  </si>
  <si>
    <t>147876</t>
  </si>
  <si>
    <t>147877</t>
  </si>
  <si>
    <t>147878</t>
  </si>
  <si>
    <t>147879</t>
  </si>
  <si>
    <t>147880</t>
  </si>
  <si>
    <t>147881</t>
  </si>
  <si>
    <t>147882</t>
  </si>
  <si>
    <t>147883</t>
  </si>
  <si>
    <t>147884</t>
  </si>
  <si>
    <t>147885</t>
  </si>
  <si>
    <t>147886</t>
  </si>
  <si>
    <t>147887</t>
  </si>
  <si>
    <t>147888</t>
  </si>
  <si>
    <t>147889</t>
  </si>
  <si>
    <t>147890</t>
  </si>
  <si>
    <t>147891</t>
  </si>
  <si>
    <t>147892</t>
  </si>
  <si>
    <t>147893</t>
  </si>
  <si>
    <t>147894</t>
  </si>
  <si>
    <t>147895</t>
  </si>
  <si>
    <t>147896</t>
  </si>
  <si>
    <t>147897</t>
  </si>
  <si>
    <t>147898</t>
  </si>
  <si>
    <t>147899</t>
  </si>
  <si>
    <t>147900</t>
  </si>
  <si>
    <t>147901</t>
  </si>
  <si>
    <t>147902</t>
  </si>
  <si>
    <t>147903</t>
  </si>
  <si>
    <t>147904</t>
  </si>
  <si>
    <t>147905</t>
  </si>
  <si>
    <t>147906</t>
  </si>
  <si>
    <t>147907</t>
  </si>
  <si>
    <t>147908</t>
  </si>
  <si>
    <t>147909</t>
  </si>
  <si>
    <t>147910</t>
  </si>
  <si>
    <t>147911</t>
  </si>
  <si>
    <t>147912</t>
  </si>
  <si>
    <t>147913</t>
  </si>
  <si>
    <t>147914</t>
  </si>
  <si>
    <t>147915</t>
  </si>
  <si>
    <t>147916</t>
  </si>
  <si>
    <t>147917</t>
  </si>
  <si>
    <t>147918</t>
  </si>
  <si>
    <t>147919</t>
  </si>
  <si>
    <t>147920</t>
  </si>
  <si>
    <t>147921</t>
  </si>
  <si>
    <t>147922</t>
  </si>
  <si>
    <t>147923</t>
  </si>
  <si>
    <t>147924</t>
  </si>
  <si>
    <t>147925</t>
  </si>
  <si>
    <t>147926</t>
  </si>
  <si>
    <t>147927</t>
  </si>
  <si>
    <t>147928</t>
  </si>
  <si>
    <t>147929</t>
  </si>
  <si>
    <t>147930</t>
  </si>
  <si>
    <t>147931</t>
  </si>
  <si>
    <t>147932</t>
  </si>
  <si>
    <t>147933</t>
  </si>
  <si>
    <t>147934</t>
  </si>
  <si>
    <t>147935</t>
  </si>
  <si>
    <t>147936</t>
  </si>
  <si>
    <t>147937</t>
  </si>
  <si>
    <t>147938</t>
  </si>
  <si>
    <t>147939</t>
  </si>
  <si>
    <t>147940</t>
  </si>
  <si>
    <t>147941</t>
  </si>
  <si>
    <t>147942</t>
  </si>
  <si>
    <t>147943</t>
  </si>
  <si>
    <t>147944</t>
  </si>
  <si>
    <t>147945</t>
  </si>
  <si>
    <t>147946</t>
  </si>
  <si>
    <t>147947</t>
  </si>
  <si>
    <t>147948</t>
  </si>
  <si>
    <t>147949</t>
  </si>
  <si>
    <t>147950</t>
  </si>
  <si>
    <t>147951</t>
  </si>
  <si>
    <t>147952</t>
  </si>
  <si>
    <t>147953</t>
  </si>
  <si>
    <t>147954</t>
  </si>
  <si>
    <t>147955</t>
  </si>
  <si>
    <t>147956</t>
  </si>
  <si>
    <t>147957</t>
  </si>
  <si>
    <t>147958</t>
  </si>
  <si>
    <t>147959</t>
  </si>
  <si>
    <t>147960</t>
  </si>
  <si>
    <t>147961</t>
  </si>
  <si>
    <t>147962</t>
  </si>
  <si>
    <t>147963</t>
  </si>
  <si>
    <t>147964</t>
  </si>
  <si>
    <t>147965</t>
  </si>
  <si>
    <t>147966</t>
  </si>
  <si>
    <t>147967</t>
  </si>
  <si>
    <t>147968</t>
  </si>
  <si>
    <t>147969</t>
  </si>
  <si>
    <t>147970</t>
  </si>
  <si>
    <t>147971</t>
  </si>
  <si>
    <t>147972</t>
  </si>
  <si>
    <t>147973</t>
  </si>
  <si>
    <t>147974</t>
  </si>
  <si>
    <t>147975</t>
  </si>
  <si>
    <t>147976</t>
  </si>
  <si>
    <t>147977</t>
  </si>
  <si>
    <t>147978</t>
  </si>
  <si>
    <t>147979</t>
  </si>
  <si>
    <t>147980</t>
  </si>
  <si>
    <t>147981</t>
  </si>
  <si>
    <t>147982</t>
  </si>
  <si>
    <t>147983</t>
  </si>
  <si>
    <t>147984</t>
  </si>
  <si>
    <t>147985</t>
  </si>
  <si>
    <t>147986</t>
  </si>
  <si>
    <t>147987</t>
  </si>
  <si>
    <t>147988</t>
  </si>
  <si>
    <t>147989</t>
  </si>
  <si>
    <t>147990</t>
  </si>
  <si>
    <t>147991</t>
  </si>
  <si>
    <t>147992</t>
  </si>
  <si>
    <t>147993</t>
  </si>
  <si>
    <t>147994</t>
  </si>
  <si>
    <t>147995</t>
  </si>
  <si>
    <t>147996</t>
  </si>
  <si>
    <t>147997</t>
  </si>
  <si>
    <t>147998</t>
  </si>
  <si>
    <t>147999</t>
  </si>
  <si>
    <t>148000</t>
  </si>
  <si>
    <t>148001</t>
  </si>
  <si>
    <t>148002</t>
  </si>
  <si>
    <t>148003</t>
  </si>
  <si>
    <t>148004</t>
  </si>
  <si>
    <t>148005</t>
  </si>
  <si>
    <t>148006</t>
  </si>
  <si>
    <t>148007</t>
  </si>
  <si>
    <t>148008</t>
  </si>
  <si>
    <t>148009</t>
  </si>
  <si>
    <t>148010</t>
  </si>
  <si>
    <t>148011</t>
  </si>
  <si>
    <t>148012</t>
  </si>
  <si>
    <t>148013</t>
  </si>
  <si>
    <t>148014</t>
  </si>
  <si>
    <t>148015</t>
  </si>
  <si>
    <t>148016</t>
  </si>
  <si>
    <t>148017</t>
  </si>
  <si>
    <t>148018</t>
  </si>
  <si>
    <t>148019</t>
  </si>
  <si>
    <t>148020</t>
  </si>
  <si>
    <t>148021</t>
  </si>
  <si>
    <t>148022</t>
  </si>
  <si>
    <t>148023</t>
  </si>
  <si>
    <t>148024</t>
  </si>
  <si>
    <t>148025</t>
  </si>
  <si>
    <t>148026</t>
  </si>
  <si>
    <t>148027</t>
  </si>
  <si>
    <t>148028</t>
  </si>
  <si>
    <t>148029</t>
  </si>
  <si>
    <t>148030</t>
  </si>
  <si>
    <t>148031</t>
  </si>
  <si>
    <t>148032</t>
  </si>
  <si>
    <t>148033</t>
  </si>
  <si>
    <t>148034</t>
  </si>
  <si>
    <t>148035</t>
  </si>
  <si>
    <t>148036</t>
  </si>
  <si>
    <t>148037</t>
  </si>
  <si>
    <t>148038</t>
  </si>
  <si>
    <t>148039</t>
  </si>
  <si>
    <t>148040</t>
  </si>
  <si>
    <t>148041</t>
  </si>
  <si>
    <t>148042</t>
  </si>
  <si>
    <t>148043</t>
  </si>
  <si>
    <t>148044</t>
  </si>
  <si>
    <t>148045</t>
  </si>
  <si>
    <t>148046</t>
  </si>
  <si>
    <t>148047</t>
  </si>
  <si>
    <t>148048</t>
  </si>
  <si>
    <t>148049</t>
  </si>
  <si>
    <t>148050</t>
  </si>
  <si>
    <t>148051</t>
  </si>
  <si>
    <t>148052</t>
  </si>
  <si>
    <t>148053</t>
  </si>
  <si>
    <t>148054</t>
  </si>
  <si>
    <t>148055</t>
  </si>
  <si>
    <t>148056</t>
  </si>
  <si>
    <t>148057</t>
  </si>
  <si>
    <t>148058</t>
  </si>
  <si>
    <t>148059</t>
  </si>
  <si>
    <t>148060</t>
  </si>
  <si>
    <t>148061</t>
  </si>
  <si>
    <t>148062</t>
  </si>
  <si>
    <t>148063</t>
  </si>
  <si>
    <t>148064</t>
  </si>
  <si>
    <t>148065</t>
  </si>
  <si>
    <t>148066</t>
  </si>
  <si>
    <t>148067</t>
  </si>
  <si>
    <t>148068</t>
  </si>
  <si>
    <t>148069</t>
  </si>
  <si>
    <t>148070</t>
  </si>
  <si>
    <t>148071</t>
  </si>
  <si>
    <t>148072</t>
  </si>
  <si>
    <t>148073</t>
  </si>
  <si>
    <t>148074</t>
  </si>
  <si>
    <t>148075</t>
  </si>
  <si>
    <t>148076</t>
  </si>
  <si>
    <t>148077</t>
  </si>
  <si>
    <t>148078</t>
  </si>
  <si>
    <t>148079</t>
  </si>
  <si>
    <t>148080</t>
  </si>
  <si>
    <t>148081</t>
  </si>
  <si>
    <t>148082</t>
  </si>
  <si>
    <t>148083</t>
  </si>
  <si>
    <t>148084</t>
  </si>
  <si>
    <t>148085</t>
  </si>
  <si>
    <t>148086</t>
  </si>
  <si>
    <t>148087</t>
  </si>
  <si>
    <t>148088</t>
  </si>
  <si>
    <t>148089</t>
  </si>
  <si>
    <t>148090</t>
  </si>
  <si>
    <t>148091</t>
  </si>
  <si>
    <t>148092</t>
  </si>
  <si>
    <t>148093</t>
  </si>
  <si>
    <t>148094</t>
  </si>
  <si>
    <t>148095</t>
  </si>
  <si>
    <t>148096</t>
  </si>
  <si>
    <t>148097</t>
  </si>
  <si>
    <t>148098</t>
  </si>
  <si>
    <t>148099</t>
  </si>
  <si>
    <t>148100</t>
  </si>
  <si>
    <t>148101</t>
  </si>
  <si>
    <t>148102</t>
  </si>
  <si>
    <t>148103</t>
  </si>
  <si>
    <t>148104</t>
  </si>
  <si>
    <t>148105</t>
  </si>
  <si>
    <t>148106</t>
  </si>
  <si>
    <t>148107</t>
  </si>
  <si>
    <t>148108</t>
  </si>
  <si>
    <t>148109</t>
  </si>
  <si>
    <t>148110</t>
  </si>
  <si>
    <t>148111</t>
  </si>
  <si>
    <t>148112</t>
  </si>
  <si>
    <t>148113</t>
  </si>
  <si>
    <t>148114</t>
  </si>
  <si>
    <t>148115</t>
  </si>
  <si>
    <t>148116</t>
  </si>
  <si>
    <t>148117</t>
  </si>
  <si>
    <t>148118</t>
  </si>
  <si>
    <t>148119</t>
  </si>
  <si>
    <t>148120</t>
  </si>
  <si>
    <t>148121</t>
  </si>
  <si>
    <t>148122</t>
  </si>
  <si>
    <t>148123</t>
  </si>
  <si>
    <t>148124</t>
  </si>
  <si>
    <t>148125</t>
  </si>
  <si>
    <t>148126</t>
  </si>
  <si>
    <t>148127</t>
  </si>
  <si>
    <t>148128</t>
  </si>
  <si>
    <t>148129</t>
  </si>
  <si>
    <t>148130</t>
  </si>
  <si>
    <t>148131</t>
  </si>
  <si>
    <t>148132</t>
  </si>
  <si>
    <t>148133</t>
  </si>
  <si>
    <t>148134</t>
  </si>
  <si>
    <t>148135</t>
  </si>
  <si>
    <t>148136</t>
  </si>
  <si>
    <t>148137</t>
  </si>
  <si>
    <t>148138</t>
  </si>
  <si>
    <t>148139</t>
  </si>
  <si>
    <t>148140</t>
  </si>
  <si>
    <t>148141</t>
  </si>
  <si>
    <t>148142</t>
  </si>
  <si>
    <t>148143</t>
  </si>
  <si>
    <t>148144</t>
  </si>
  <si>
    <t>148145</t>
  </si>
  <si>
    <t>148146</t>
  </si>
  <si>
    <t>148147</t>
  </si>
  <si>
    <t>148148</t>
  </si>
  <si>
    <t>148149</t>
  </si>
  <si>
    <t>148150</t>
  </si>
  <si>
    <t>148151</t>
  </si>
  <si>
    <t>148152</t>
  </si>
  <si>
    <t>148153</t>
  </si>
  <si>
    <t>148154</t>
  </si>
  <si>
    <t>148155</t>
  </si>
  <si>
    <t>148156</t>
  </si>
  <si>
    <t>148157</t>
  </si>
  <si>
    <t>148158</t>
  </si>
  <si>
    <t>148159</t>
  </si>
  <si>
    <t>148160</t>
  </si>
  <si>
    <t>148161</t>
  </si>
  <si>
    <t>148162</t>
  </si>
  <si>
    <t>148163</t>
  </si>
  <si>
    <t>148164</t>
  </si>
  <si>
    <t>148165</t>
  </si>
  <si>
    <t>148166</t>
  </si>
  <si>
    <t>148167</t>
  </si>
  <si>
    <t>148168</t>
  </si>
  <si>
    <t>148169</t>
  </si>
  <si>
    <t>148170</t>
  </si>
  <si>
    <t>148171</t>
  </si>
  <si>
    <t>148172</t>
  </si>
  <si>
    <t>148173</t>
  </si>
  <si>
    <t>148174</t>
  </si>
  <si>
    <t>148175</t>
  </si>
  <si>
    <t>148176</t>
  </si>
  <si>
    <t>148177</t>
  </si>
  <si>
    <t>148178</t>
  </si>
  <si>
    <t>148179</t>
  </si>
  <si>
    <t>148180</t>
  </si>
  <si>
    <t>148181</t>
  </si>
  <si>
    <t>148182</t>
  </si>
  <si>
    <t>148183</t>
  </si>
  <si>
    <t>148184</t>
  </si>
  <si>
    <t>148185</t>
  </si>
  <si>
    <t>148186</t>
  </si>
  <si>
    <t>148187</t>
  </si>
  <si>
    <t>148188</t>
  </si>
  <si>
    <t>148189</t>
  </si>
  <si>
    <t>148190</t>
  </si>
  <si>
    <t>148191</t>
  </si>
  <si>
    <t>148192</t>
  </si>
  <si>
    <t>148193</t>
  </si>
  <si>
    <t>148194</t>
  </si>
  <si>
    <t>148195</t>
  </si>
  <si>
    <t>148196</t>
  </si>
  <si>
    <t>148197</t>
  </si>
  <si>
    <t>148198</t>
  </si>
  <si>
    <t>148199</t>
  </si>
  <si>
    <t>148200</t>
  </si>
  <si>
    <t>148201</t>
  </si>
  <si>
    <t>148202</t>
  </si>
  <si>
    <t>148203</t>
  </si>
  <si>
    <t>148204</t>
  </si>
  <si>
    <t>148205</t>
  </si>
  <si>
    <t>148206</t>
  </si>
  <si>
    <t>148207</t>
  </si>
  <si>
    <t>148208</t>
  </si>
  <si>
    <t>148209</t>
  </si>
  <si>
    <t>148210</t>
  </si>
  <si>
    <t>148211</t>
  </si>
  <si>
    <t>148212</t>
  </si>
  <si>
    <t>148213</t>
  </si>
  <si>
    <t>148214</t>
  </si>
  <si>
    <t>148215</t>
  </si>
  <si>
    <t>148216</t>
  </si>
  <si>
    <t>148217</t>
  </si>
  <si>
    <t>148218</t>
  </si>
  <si>
    <t>148219</t>
  </si>
  <si>
    <t>148220</t>
  </si>
  <si>
    <t>148221</t>
  </si>
  <si>
    <t>148222</t>
  </si>
  <si>
    <t>148223</t>
  </si>
  <si>
    <t>148224</t>
  </si>
  <si>
    <t>148225</t>
  </si>
  <si>
    <t>148226</t>
  </si>
  <si>
    <t>148227</t>
  </si>
  <si>
    <t>148228</t>
  </si>
  <si>
    <t>148229</t>
  </si>
  <si>
    <t>148230</t>
  </si>
  <si>
    <t>148231</t>
  </si>
  <si>
    <t>148232</t>
  </si>
  <si>
    <t>148233</t>
  </si>
  <si>
    <t>148234</t>
  </si>
  <si>
    <t>148235</t>
  </si>
  <si>
    <t>148236</t>
  </si>
  <si>
    <t>148237</t>
  </si>
  <si>
    <t>148238</t>
  </si>
  <si>
    <t>148239</t>
  </si>
  <si>
    <t>148240</t>
  </si>
  <si>
    <t>148241</t>
  </si>
  <si>
    <t>148242</t>
  </si>
  <si>
    <t>148243</t>
  </si>
  <si>
    <t>148244</t>
  </si>
  <si>
    <t>148245</t>
  </si>
  <si>
    <t>148246</t>
  </si>
  <si>
    <t>148247</t>
  </si>
  <si>
    <t>148248</t>
  </si>
  <si>
    <t>148249</t>
  </si>
  <si>
    <t>148250</t>
  </si>
  <si>
    <t>148251</t>
  </si>
  <si>
    <t>148252</t>
  </si>
  <si>
    <t>148253</t>
  </si>
  <si>
    <t>148254</t>
  </si>
  <si>
    <t>148255</t>
  </si>
  <si>
    <t>148256</t>
  </si>
  <si>
    <t>148257</t>
  </si>
  <si>
    <t>148258</t>
  </si>
  <si>
    <t>148259</t>
  </si>
  <si>
    <t>148260</t>
  </si>
  <si>
    <t>148261</t>
  </si>
  <si>
    <t>148262</t>
  </si>
  <si>
    <t>148263</t>
  </si>
  <si>
    <t>148264</t>
  </si>
  <si>
    <t>148265</t>
  </si>
  <si>
    <t>148266</t>
  </si>
  <si>
    <t>148267</t>
  </si>
  <si>
    <t>148268</t>
  </si>
  <si>
    <t>148269</t>
  </si>
  <si>
    <t>148270</t>
  </si>
  <si>
    <t>148271</t>
  </si>
  <si>
    <t>148272</t>
  </si>
  <si>
    <t>148273</t>
  </si>
  <si>
    <t>148274</t>
  </si>
  <si>
    <t>148275</t>
  </si>
  <si>
    <t>148276</t>
  </si>
  <si>
    <t>148277</t>
  </si>
  <si>
    <t>148278</t>
  </si>
  <si>
    <t>148279</t>
  </si>
  <si>
    <t>148280</t>
  </si>
  <si>
    <t>148281</t>
  </si>
  <si>
    <t>148282</t>
  </si>
  <si>
    <t>148283</t>
  </si>
  <si>
    <t>148284</t>
  </si>
  <si>
    <t>148285</t>
  </si>
  <si>
    <t>148286</t>
  </si>
  <si>
    <t>148287</t>
  </si>
  <si>
    <t>148288</t>
  </si>
  <si>
    <t>148289</t>
  </si>
  <si>
    <t>148290</t>
  </si>
  <si>
    <t>148291</t>
  </si>
  <si>
    <t>148292</t>
  </si>
  <si>
    <t>148293</t>
  </si>
  <si>
    <t>148294</t>
  </si>
  <si>
    <t>148295</t>
  </si>
  <si>
    <t>148296</t>
  </si>
  <si>
    <t>148297</t>
  </si>
  <si>
    <t>148298</t>
  </si>
  <si>
    <t>148299</t>
  </si>
  <si>
    <t>148300</t>
  </si>
  <si>
    <t>148301</t>
  </si>
  <si>
    <t>148302</t>
  </si>
  <si>
    <t>148303</t>
  </si>
  <si>
    <t>148304</t>
  </si>
  <si>
    <t>148305</t>
  </si>
  <si>
    <t>148306</t>
  </si>
  <si>
    <t>148307</t>
  </si>
  <si>
    <t>148308</t>
  </si>
  <si>
    <t>148309</t>
  </si>
  <si>
    <t>148310</t>
  </si>
  <si>
    <t>148311</t>
  </si>
  <si>
    <t>148312</t>
  </si>
  <si>
    <t>148313</t>
  </si>
  <si>
    <t>148314</t>
  </si>
  <si>
    <t>148315</t>
  </si>
  <si>
    <t>148316</t>
  </si>
  <si>
    <t>148317</t>
  </si>
  <si>
    <t>148318</t>
  </si>
  <si>
    <t>148319</t>
  </si>
  <si>
    <t>148320</t>
  </si>
  <si>
    <t>148321</t>
  </si>
  <si>
    <t>148322</t>
  </si>
  <si>
    <t>148323</t>
  </si>
  <si>
    <t>148324</t>
  </si>
  <si>
    <t>148325</t>
  </si>
  <si>
    <t>148326</t>
  </si>
  <si>
    <t>148327</t>
  </si>
  <si>
    <t>148328</t>
  </si>
  <si>
    <t>148329</t>
  </si>
  <si>
    <t>148330</t>
  </si>
  <si>
    <t>148331</t>
  </si>
  <si>
    <t>148332</t>
  </si>
  <si>
    <t>148333</t>
  </si>
  <si>
    <t>148334</t>
  </si>
  <si>
    <t>148335</t>
  </si>
  <si>
    <t>148336</t>
  </si>
  <si>
    <t>148337</t>
  </si>
  <si>
    <t>148338</t>
  </si>
  <si>
    <t>148339</t>
  </si>
  <si>
    <t>148340</t>
  </si>
  <si>
    <t>148341</t>
  </si>
  <si>
    <t>148342</t>
  </si>
  <si>
    <t>148343</t>
  </si>
  <si>
    <t>148344</t>
  </si>
  <si>
    <t>148345</t>
  </si>
  <si>
    <t>148346</t>
  </si>
  <si>
    <t>148347</t>
  </si>
  <si>
    <t>148348</t>
  </si>
  <si>
    <t>148349</t>
  </si>
  <si>
    <t>148350</t>
  </si>
  <si>
    <t>148351</t>
  </si>
  <si>
    <t>148352</t>
  </si>
  <si>
    <t>148353</t>
  </si>
  <si>
    <t>148354</t>
  </si>
  <si>
    <t>148355</t>
  </si>
  <si>
    <t>148356</t>
  </si>
  <si>
    <t>148357</t>
  </si>
  <si>
    <t>148358</t>
  </si>
  <si>
    <t>148359</t>
  </si>
  <si>
    <t>148360</t>
  </si>
  <si>
    <t>148361</t>
  </si>
  <si>
    <t>148362</t>
  </si>
  <si>
    <t>148363</t>
  </si>
  <si>
    <t>148364</t>
  </si>
  <si>
    <t>148365</t>
  </si>
  <si>
    <t>148366</t>
  </si>
  <si>
    <t>148367</t>
  </si>
  <si>
    <t>148368</t>
  </si>
  <si>
    <t>148369</t>
  </si>
  <si>
    <t>148370</t>
  </si>
  <si>
    <t>148371</t>
  </si>
  <si>
    <t>148372</t>
  </si>
  <si>
    <t>148373</t>
  </si>
  <si>
    <t>148374</t>
  </si>
  <si>
    <t>148375</t>
  </si>
  <si>
    <t>148376</t>
  </si>
  <si>
    <t>148377</t>
  </si>
  <si>
    <t>148378</t>
  </si>
  <si>
    <t>148379</t>
  </si>
  <si>
    <t>148380</t>
  </si>
  <si>
    <t>148381</t>
  </si>
  <si>
    <t>148382</t>
  </si>
  <si>
    <t>148383</t>
  </si>
  <si>
    <t>148384</t>
  </si>
  <si>
    <t>148385</t>
  </si>
  <si>
    <t>148386</t>
  </si>
  <si>
    <t>148387</t>
  </si>
  <si>
    <t>148388</t>
  </si>
  <si>
    <t>148389</t>
  </si>
  <si>
    <t>148390</t>
  </si>
  <si>
    <t>148391</t>
  </si>
  <si>
    <t>148392</t>
  </si>
  <si>
    <t>148393</t>
  </si>
  <si>
    <t>148394</t>
  </si>
  <si>
    <t>148395</t>
  </si>
  <si>
    <t>148396</t>
  </si>
  <si>
    <t>148397</t>
  </si>
  <si>
    <t>148398</t>
  </si>
  <si>
    <t>148399</t>
  </si>
  <si>
    <t>148400</t>
  </si>
  <si>
    <t>148401</t>
  </si>
  <si>
    <t>148402</t>
  </si>
  <si>
    <t>148403</t>
  </si>
  <si>
    <t>148404</t>
  </si>
  <si>
    <t>148405</t>
  </si>
  <si>
    <t>148406</t>
  </si>
  <si>
    <t>148407</t>
  </si>
  <si>
    <t>148408</t>
  </si>
  <si>
    <t>148409</t>
  </si>
  <si>
    <t>148410</t>
  </si>
  <si>
    <t>148411</t>
  </si>
  <si>
    <t>148412</t>
  </si>
  <si>
    <t>148413</t>
  </si>
  <si>
    <t>148414</t>
  </si>
  <si>
    <t>148415</t>
  </si>
  <si>
    <t>148416</t>
  </si>
  <si>
    <t>148417</t>
  </si>
  <si>
    <t>148418</t>
  </si>
  <si>
    <t>148419</t>
  </si>
  <si>
    <t>148420</t>
  </si>
  <si>
    <t>148421</t>
  </si>
  <si>
    <t>148422</t>
  </si>
  <si>
    <t>148423</t>
  </si>
  <si>
    <t>148424</t>
  </si>
  <si>
    <t>148425</t>
  </si>
  <si>
    <t>148426</t>
  </si>
  <si>
    <t>148427</t>
  </si>
  <si>
    <t>148428</t>
  </si>
  <si>
    <t>148429</t>
  </si>
  <si>
    <t>148430</t>
  </si>
  <si>
    <t>148431</t>
  </si>
  <si>
    <t>148432</t>
  </si>
  <si>
    <t>148433</t>
  </si>
  <si>
    <t>148434</t>
  </si>
  <si>
    <t>148435</t>
  </si>
  <si>
    <t>148436</t>
  </si>
  <si>
    <t>148437</t>
  </si>
  <si>
    <t>148438</t>
  </si>
  <si>
    <t>148439</t>
  </si>
  <si>
    <t>148440</t>
  </si>
  <si>
    <t>148441</t>
  </si>
  <si>
    <t>148442</t>
  </si>
  <si>
    <t>148443</t>
  </si>
  <si>
    <t>148444</t>
  </si>
  <si>
    <t>148445</t>
  </si>
  <si>
    <t>148446</t>
  </si>
  <si>
    <t>148447</t>
  </si>
  <si>
    <t>148448</t>
  </si>
  <si>
    <t>148449</t>
  </si>
  <si>
    <t>148450</t>
  </si>
  <si>
    <t>148451</t>
  </si>
  <si>
    <t>148452</t>
  </si>
  <si>
    <t>148453</t>
  </si>
  <si>
    <t>148454</t>
  </si>
  <si>
    <t>148455</t>
  </si>
  <si>
    <t>148456</t>
  </si>
  <si>
    <t>148457</t>
  </si>
  <si>
    <t>148458</t>
  </si>
  <si>
    <t>148459</t>
  </si>
  <si>
    <t>148460</t>
  </si>
  <si>
    <t>148461</t>
  </si>
  <si>
    <t>148462</t>
  </si>
  <si>
    <t>148463</t>
  </si>
  <si>
    <t>148464</t>
  </si>
  <si>
    <t>148465</t>
  </si>
  <si>
    <t>148466</t>
  </si>
  <si>
    <t>148467</t>
  </si>
  <si>
    <t>148468</t>
  </si>
  <si>
    <t>148469</t>
  </si>
  <si>
    <t>148470</t>
  </si>
  <si>
    <t>148471</t>
  </si>
  <si>
    <t>148472</t>
  </si>
  <si>
    <t>148473</t>
  </si>
  <si>
    <t>148474</t>
  </si>
  <si>
    <t>148475</t>
  </si>
  <si>
    <t>148476</t>
  </si>
  <si>
    <t>148477</t>
  </si>
  <si>
    <t>148478</t>
  </si>
  <si>
    <t>148479</t>
  </si>
  <si>
    <t>148480</t>
  </si>
  <si>
    <t>148481</t>
  </si>
  <si>
    <t>148482</t>
  </si>
  <si>
    <t>148483</t>
  </si>
  <si>
    <t>148484</t>
  </si>
  <si>
    <t>148485</t>
  </si>
  <si>
    <t>148486</t>
  </si>
  <si>
    <t>148487</t>
  </si>
  <si>
    <t>148488</t>
  </si>
  <si>
    <t>148489</t>
  </si>
  <si>
    <t>148490</t>
  </si>
  <si>
    <t>148491</t>
  </si>
  <si>
    <t>148492</t>
  </si>
  <si>
    <t>148493</t>
  </si>
  <si>
    <t>148494</t>
  </si>
  <si>
    <t>148495</t>
  </si>
  <si>
    <t>148496</t>
  </si>
  <si>
    <t>148497</t>
  </si>
  <si>
    <t>148498</t>
  </si>
  <si>
    <t>148499</t>
  </si>
  <si>
    <t>148500</t>
  </si>
  <si>
    <t>148501</t>
  </si>
  <si>
    <t>148502</t>
  </si>
  <si>
    <t>148503</t>
  </si>
  <si>
    <t>148504</t>
  </si>
  <si>
    <t>148505</t>
  </si>
  <si>
    <t>148506</t>
  </si>
  <si>
    <t>148507</t>
  </si>
  <si>
    <t>148508</t>
  </si>
  <si>
    <t>148509</t>
  </si>
  <si>
    <t>148510</t>
  </si>
  <si>
    <t>148511</t>
  </si>
  <si>
    <t>148512</t>
  </si>
  <si>
    <t>148513</t>
  </si>
  <si>
    <t>148514</t>
  </si>
  <si>
    <t>148515</t>
  </si>
  <si>
    <t>148516</t>
  </si>
  <si>
    <t>148517</t>
  </si>
  <si>
    <t>148518</t>
  </si>
  <si>
    <t>148519</t>
  </si>
  <si>
    <t>148520</t>
  </si>
  <si>
    <t>148521</t>
  </si>
  <si>
    <t>148522</t>
  </si>
  <si>
    <t>148523</t>
  </si>
  <si>
    <t>148524</t>
  </si>
  <si>
    <t>148525</t>
  </si>
  <si>
    <t>148526</t>
  </si>
  <si>
    <t>148527</t>
  </si>
  <si>
    <t>148528</t>
  </si>
  <si>
    <t>148529</t>
  </si>
  <si>
    <t>148530</t>
  </si>
  <si>
    <t>148531</t>
  </si>
  <si>
    <t>148532</t>
  </si>
  <si>
    <t>148533</t>
  </si>
  <si>
    <t>148534</t>
  </si>
  <si>
    <t>148535</t>
  </si>
  <si>
    <t>148536</t>
  </si>
  <si>
    <t>148537</t>
  </si>
  <si>
    <t>148538</t>
  </si>
  <si>
    <t>148539</t>
  </si>
  <si>
    <t>148540</t>
  </si>
  <si>
    <t>148541</t>
  </si>
  <si>
    <t>148542</t>
  </si>
  <si>
    <t>148543</t>
  </si>
  <si>
    <t>148544</t>
  </si>
  <si>
    <t>148545</t>
  </si>
  <si>
    <t>148546</t>
  </si>
  <si>
    <t>148547</t>
  </si>
  <si>
    <t>148548</t>
  </si>
  <si>
    <t>148549</t>
  </si>
  <si>
    <t>148550</t>
  </si>
  <si>
    <t>148551</t>
  </si>
  <si>
    <t>148552</t>
  </si>
  <si>
    <t>148553</t>
  </si>
  <si>
    <t>148554</t>
  </si>
  <si>
    <t>148555</t>
  </si>
  <si>
    <t>148556</t>
  </si>
  <si>
    <t>148557</t>
  </si>
  <si>
    <t>148558</t>
  </si>
  <si>
    <t>148559</t>
  </si>
  <si>
    <t>148560</t>
  </si>
  <si>
    <t>148561</t>
  </si>
  <si>
    <t>148562</t>
  </si>
  <si>
    <t>148563</t>
  </si>
  <si>
    <t>148564</t>
  </si>
  <si>
    <t>148565</t>
  </si>
  <si>
    <t>148566</t>
  </si>
  <si>
    <t>148567</t>
  </si>
  <si>
    <t>148568</t>
  </si>
  <si>
    <t>148569</t>
  </si>
  <si>
    <t>148570</t>
  </si>
  <si>
    <t>148571</t>
  </si>
  <si>
    <t>148572</t>
  </si>
  <si>
    <t>148573</t>
  </si>
  <si>
    <t>148574</t>
  </si>
  <si>
    <t>148575</t>
  </si>
  <si>
    <t>148576</t>
  </si>
  <si>
    <t>148577</t>
  </si>
  <si>
    <t>148578</t>
  </si>
  <si>
    <t>148579</t>
  </si>
  <si>
    <t>148580</t>
  </si>
  <si>
    <t>148581</t>
  </si>
  <si>
    <t>148582</t>
  </si>
  <si>
    <t>148583</t>
  </si>
  <si>
    <t>148584</t>
  </si>
  <si>
    <t>148585</t>
  </si>
  <si>
    <t>148586</t>
  </si>
  <si>
    <t>148587</t>
  </si>
  <si>
    <t>148588</t>
  </si>
  <si>
    <t>148589</t>
  </si>
  <si>
    <t>148590</t>
  </si>
  <si>
    <t>148591</t>
  </si>
  <si>
    <t>148592</t>
  </si>
  <si>
    <t>148593</t>
  </si>
  <si>
    <t>148594</t>
  </si>
  <si>
    <t>148595</t>
  </si>
  <si>
    <t>148596</t>
  </si>
  <si>
    <t>148597</t>
  </si>
  <si>
    <t>148598</t>
  </si>
  <si>
    <t>148599</t>
  </si>
  <si>
    <t>148600</t>
  </si>
  <si>
    <t>148601</t>
  </si>
  <si>
    <t>148602</t>
  </si>
  <si>
    <t>148603</t>
  </si>
  <si>
    <t>148604</t>
  </si>
  <si>
    <t>148605</t>
  </si>
  <si>
    <t>148606</t>
  </si>
  <si>
    <t>148607</t>
  </si>
  <si>
    <t>148608</t>
  </si>
  <si>
    <t>148609</t>
  </si>
  <si>
    <t>148610</t>
  </si>
  <si>
    <t>148611</t>
  </si>
  <si>
    <t>148612</t>
  </si>
  <si>
    <t>148613</t>
  </si>
  <si>
    <t>148614</t>
  </si>
  <si>
    <t>148615</t>
  </si>
  <si>
    <t>148616</t>
  </si>
  <si>
    <t>148617</t>
  </si>
  <si>
    <t>148618</t>
  </si>
  <si>
    <t>148619</t>
  </si>
  <si>
    <t>148620</t>
  </si>
  <si>
    <t>148621</t>
  </si>
  <si>
    <t>148622</t>
  </si>
  <si>
    <t>148623</t>
  </si>
  <si>
    <t>148624</t>
  </si>
  <si>
    <t>148625</t>
  </si>
  <si>
    <t>148626</t>
  </si>
  <si>
    <t>148627</t>
  </si>
  <si>
    <t>148628</t>
  </si>
  <si>
    <t>148629</t>
  </si>
  <si>
    <t>148630</t>
  </si>
  <si>
    <t>148631</t>
  </si>
  <si>
    <t>148632</t>
  </si>
  <si>
    <t>148633</t>
  </si>
  <si>
    <t>148634</t>
  </si>
  <si>
    <t>148635</t>
  </si>
  <si>
    <t>148636</t>
  </si>
  <si>
    <t>148637</t>
  </si>
  <si>
    <t>148638</t>
  </si>
  <si>
    <t>148639</t>
  </si>
  <si>
    <t>148640</t>
  </si>
  <si>
    <t>148641</t>
  </si>
  <si>
    <t>148642</t>
  </si>
  <si>
    <t>148643</t>
  </si>
  <si>
    <t>148644</t>
  </si>
  <si>
    <t>148645</t>
  </si>
  <si>
    <t>148646</t>
  </si>
  <si>
    <t>148647</t>
  </si>
  <si>
    <t>148648</t>
  </si>
  <si>
    <t>148649</t>
  </si>
  <si>
    <t>148650</t>
  </si>
  <si>
    <t>148651</t>
  </si>
  <si>
    <t>148652</t>
  </si>
  <si>
    <t>148653</t>
  </si>
  <si>
    <t>148654</t>
  </si>
  <si>
    <t>148655</t>
  </si>
  <si>
    <t>148656</t>
  </si>
  <si>
    <t>148657</t>
  </si>
  <si>
    <t>148658</t>
  </si>
  <si>
    <t>148659</t>
  </si>
  <si>
    <t>148660</t>
  </si>
  <si>
    <t>148661</t>
  </si>
  <si>
    <t>148662</t>
  </si>
  <si>
    <t>148663</t>
  </si>
  <si>
    <t>148664</t>
  </si>
  <si>
    <t>148665</t>
  </si>
  <si>
    <t>148666</t>
  </si>
  <si>
    <t>148667</t>
  </si>
  <si>
    <t>148668</t>
  </si>
  <si>
    <t>148669</t>
  </si>
  <si>
    <t>148670</t>
  </si>
  <si>
    <t>148671</t>
  </si>
  <si>
    <t>148672</t>
  </si>
  <si>
    <t>148673</t>
  </si>
  <si>
    <t>148674</t>
  </si>
  <si>
    <t>148675</t>
  </si>
  <si>
    <t>148676</t>
  </si>
  <si>
    <t>148677</t>
  </si>
  <si>
    <t>148678</t>
  </si>
  <si>
    <t>148679</t>
  </si>
  <si>
    <t>148680</t>
  </si>
  <si>
    <t>148681</t>
  </si>
  <si>
    <t>148682</t>
  </si>
  <si>
    <t>148683</t>
  </si>
  <si>
    <t>148684</t>
  </si>
  <si>
    <t>148685</t>
  </si>
  <si>
    <t>148686</t>
  </si>
  <si>
    <t>148687</t>
  </si>
  <si>
    <t>148688</t>
  </si>
  <si>
    <t>148689</t>
  </si>
  <si>
    <t>148690</t>
  </si>
  <si>
    <t>148691</t>
  </si>
  <si>
    <t>148692</t>
  </si>
  <si>
    <t>148693</t>
  </si>
  <si>
    <t>148694</t>
  </si>
  <si>
    <t>148695</t>
  </si>
  <si>
    <t>148696</t>
  </si>
  <si>
    <t>148697</t>
  </si>
  <si>
    <t>148698</t>
  </si>
  <si>
    <t>148699</t>
  </si>
  <si>
    <t>148700</t>
  </si>
  <si>
    <t>148701</t>
  </si>
  <si>
    <t>148702</t>
  </si>
  <si>
    <t>148703</t>
  </si>
  <si>
    <t>148704</t>
  </si>
  <si>
    <t>148705</t>
  </si>
  <si>
    <t>148706</t>
  </si>
  <si>
    <t>148707</t>
  </si>
  <si>
    <t>148708</t>
  </si>
  <si>
    <t>148709</t>
  </si>
  <si>
    <t>148710</t>
  </si>
  <si>
    <t>148711</t>
  </si>
  <si>
    <t>148712</t>
  </si>
  <si>
    <t>148713</t>
  </si>
  <si>
    <t>148714</t>
  </si>
  <si>
    <t>148715</t>
  </si>
  <si>
    <t>148716</t>
  </si>
  <si>
    <t>148717</t>
  </si>
  <si>
    <t>148718</t>
  </si>
  <si>
    <t>148719</t>
  </si>
  <si>
    <t>148720</t>
  </si>
  <si>
    <t>148721</t>
  </si>
  <si>
    <t>148722</t>
  </si>
  <si>
    <t>148723</t>
  </si>
  <si>
    <t>148724</t>
  </si>
  <si>
    <t>148725</t>
  </si>
  <si>
    <t>148726</t>
  </si>
  <si>
    <t>148727</t>
  </si>
  <si>
    <t>148728</t>
  </si>
  <si>
    <t>148729</t>
  </si>
  <si>
    <t>148730</t>
  </si>
  <si>
    <t>148731</t>
  </si>
  <si>
    <t>148732</t>
  </si>
  <si>
    <t>148733</t>
  </si>
  <si>
    <t>148734</t>
  </si>
  <si>
    <t>148735</t>
  </si>
  <si>
    <t>148736</t>
  </si>
  <si>
    <t>148737</t>
  </si>
  <si>
    <t>148738</t>
  </si>
  <si>
    <t>148739</t>
  </si>
  <si>
    <t>148740</t>
  </si>
  <si>
    <t>148741</t>
  </si>
  <si>
    <t>148742</t>
  </si>
  <si>
    <t>148743</t>
  </si>
  <si>
    <t>148744</t>
  </si>
  <si>
    <t>148745</t>
  </si>
  <si>
    <t>148746</t>
  </si>
  <si>
    <t>148747</t>
  </si>
  <si>
    <t>148748</t>
  </si>
  <si>
    <t>148749</t>
  </si>
  <si>
    <t>148750</t>
  </si>
  <si>
    <t>148751</t>
  </si>
  <si>
    <t>148752</t>
  </si>
  <si>
    <t>148753</t>
  </si>
  <si>
    <t>148754</t>
  </si>
  <si>
    <t>148755</t>
  </si>
  <si>
    <t>148756</t>
  </si>
  <si>
    <t>148757</t>
  </si>
  <si>
    <t>148758</t>
  </si>
  <si>
    <t>148759</t>
  </si>
  <si>
    <t>148760</t>
  </si>
  <si>
    <t>148761</t>
  </si>
  <si>
    <t>148762</t>
  </si>
  <si>
    <t>148763</t>
  </si>
  <si>
    <t>148764</t>
  </si>
  <si>
    <t>148765</t>
  </si>
  <si>
    <t>148766</t>
  </si>
  <si>
    <t>148767</t>
  </si>
  <si>
    <t>148768</t>
  </si>
  <si>
    <t>148769</t>
  </si>
  <si>
    <t>148770</t>
  </si>
  <si>
    <t>148771</t>
  </si>
  <si>
    <t>148772</t>
  </si>
  <si>
    <t>148773</t>
  </si>
  <si>
    <t>148774</t>
  </si>
  <si>
    <t>148775</t>
  </si>
  <si>
    <t>148776</t>
  </si>
  <si>
    <t>148777</t>
  </si>
  <si>
    <t>148778</t>
  </si>
  <si>
    <t>148779</t>
  </si>
  <si>
    <t>148780</t>
  </si>
  <si>
    <t>148781</t>
  </si>
  <si>
    <t>148782</t>
  </si>
  <si>
    <t>148783</t>
  </si>
  <si>
    <t>148784</t>
  </si>
  <si>
    <t>148785</t>
  </si>
  <si>
    <t>148786</t>
  </si>
  <si>
    <t>148787</t>
  </si>
  <si>
    <t>148788</t>
  </si>
  <si>
    <t>148789</t>
  </si>
  <si>
    <t>148790</t>
  </si>
  <si>
    <t>148791</t>
  </si>
  <si>
    <t>148792</t>
  </si>
  <si>
    <t>148793</t>
  </si>
  <si>
    <t>148794</t>
  </si>
  <si>
    <t>148795</t>
  </si>
  <si>
    <t>148796</t>
  </si>
  <si>
    <t>148797</t>
  </si>
  <si>
    <t>148798</t>
  </si>
  <si>
    <t>148799</t>
  </si>
  <si>
    <t>148800</t>
  </si>
  <si>
    <t>148801</t>
  </si>
  <si>
    <t>148802</t>
  </si>
  <si>
    <t>148803</t>
  </si>
  <si>
    <t>148804</t>
  </si>
  <si>
    <t>148805</t>
  </si>
  <si>
    <t>148806</t>
  </si>
  <si>
    <t>148807</t>
  </si>
  <si>
    <t>148808</t>
  </si>
  <si>
    <t>148809</t>
  </si>
  <si>
    <t>148810</t>
  </si>
  <si>
    <t>148811</t>
  </si>
  <si>
    <t>148812</t>
  </si>
  <si>
    <t>148813</t>
  </si>
  <si>
    <t>148814</t>
  </si>
  <si>
    <t>148815</t>
  </si>
  <si>
    <t>148816</t>
  </si>
  <si>
    <t>148817</t>
  </si>
  <si>
    <t>148818</t>
  </si>
  <si>
    <t>148819</t>
  </si>
  <si>
    <t>148820</t>
  </si>
  <si>
    <t>148821</t>
  </si>
  <si>
    <t>148822</t>
  </si>
  <si>
    <t>148823</t>
  </si>
  <si>
    <t>148824</t>
  </si>
  <si>
    <t>148825</t>
  </si>
  <si>
    <t>148826</t>
  </si>
  <si>
    <t>148827</t>
  </si>
  <si>
    <t>148828</t>
  </si>
  <si>
    <t>148829</t>
  </si>
  <si>
    <t>148830</t>
  </si>
  <si>
    <t>148831</t>
  </si>
  <si>
    <t>148832</t>
  </si>
  <si>
    <t>148833</t>
  </si>
  <si>
    <t>148834</t>
  </si>
  <si>
    <t>148835</t>
  </si>
  <si>
    <t>148836</t>
  </si>
  <si>
    <t>148837</t>
  </si>
  <si>
    <t>148838</t>
  </si>
  <si>
    <t>148839</t>
  </si>
  <si>
    <t>148840</t>
  </si>
  <si>
    <t>148841</t>
  </si>
  <si>
    <t>148842</t>
  </si>
  <si>
    <t>148843</t>
  </si>
  <si>
    <t>148844</t>
  </si>
  <si>
    <t>148845</t>
  </si>
  <si>
    <t>148846</t>
  </si>
  <si>
    <t>148847</t>
  </si>
  <si>
    <t>148848</t>
  </si>
  <si>
    <t>148849</t>
  </si>
  <si>
    <t>148850</t>
  </si>
  <si>
    <t>148851</t>
  </si>
  <si>
    <t>148852</t>
  </si>
  <si>
    <t>148853</t>
  </si>
  <si>
    <t>148854</t>
  </si>
  <si>
    <t>148855</t>
  </si>
  <si>
    <t>148856</t>
  </si>
  <si>
    <t>148857</t>
  </si>
  <si>
    <t>148858</t>
  </si>
  <si>
    <t>148859</t>
  </si>
  <si>
    <t>148860</t>
  </si>
  <si>
    <t>148861</t>
  </si>
  <si>
    <t>148862</t>
  </si>
  <si>
    <t>148863</t>
  </si>
  <si>
    <t>148864</t>
  </si>
  <si>
    <t>148865</t>
  </si>
  <si>
    <t>148866</t>
  </si>
  <si>
    <t>148867</t>
  </si>
  <si>
    <t>148868</t>
  </si>
  <si>
    <t>148869</t>
  </si>
  <si>
    <t>148870</t>
  </si>
  <si>
    <t>148871</t>
  </si>
  <si>
    <t>148872</t>
  </si>
  <si>
    <t>148873</t>
  </si>
  <si>
    <t>148874</t>
  </si>
  <si>
    <t>148875</t>
  </si>
  <si>
    <t>148876</t>
  </si>
  <si>
    <t>148877</t>
  </si>
  <si>
    <t>148878</t>
  </si>
  <si>
    <t>148879</t>
  </si>
  <si>
    <t>148880</t>
  </si>
  <si>
    <t>148881</t>
  </si>
  <si>
    <t>148882</t>
  </si>
  <si>
    <t>148883</t>
  </si>
  <si>
    <t>148884</t>
  </si>
  <si>
    <t>148885</t>
  </si>
  <si>
    <t>148886</t>
  </si>
  <si>
    <t>148887</t>
  </si>
  <si>
    <t>148888</t>
  </si>
  <si>
    <t>148889</t>
  </si>
  <si>
    <t>148890</t>
  </si>
  <si>
    <t>148891</t>
  </si>
  <si>
    <t>148892</t>
  </si>
  <si>
    <t>148893</t>
  </si>
  <si>
    <t>148894</t>
  </si>
  <si>
    <t>148895</t>
  </si>
  <si>
    <t>148896</t>
  </si>
  <si>
    <t>148897</t>
  </si>
  <si>
    <t>148898</t>
  </si>
  <si>
    <t>148899</t>
  </si>
  <si>
    <t>148900</t>
  </si>
  <si>
    <t>148901</t>
  </si>
  <si>
    <t>148902</t>
  </si>
  <si>
    <t>148903</t>
  </si>
  <si>
    <t>148904</t>
  </si>
  <si>
    <t>148905</t>
  </si>
  <si>
    <t>148906</t>
  </si>
  <si>
    <t>148907</t>
  </si>
  <si>
    <t>148908</t>
  </si>
  <si>
    <t>148909</t>
  </si>
  <si>
    <t>148910</t>
  </si>
  <si>
    <t>148911</t>
  </si>
  <si>
    <t>148912</t>
  </si>
  <si>
    <t>148913</t>
  </si>
  <si>
    <t>148914</t>
  </si>
  <si>
    <t>148915</t>
  </si>
  <si>
    <t>148916</t>
  </si>
  <si>
    <t>148917</t>
  </si>
  <si>
    <t>148918</t>
  </si>
  <si>
    <t>148919</t>
  </si>
  <si>
    <t>148920</t>
  </si>
  <si>
    <t>148921</t>
  </si>
  <si>
    <t>148922</t>
  </si>
  <si>
    <t>148923</t>
  </si>
  <si>
    <t>148924</t>
  </si>
  <si>
    <t>148925</t>
  </si>
  <si>
    <t>148926</t>
  </si>
  <si>
    <t>148927</t>
  </si>
  <si>
    <t>148928</t>
  </si>
  <si>
    <t>148929</t>
  </si>
  <si>
    <t>148930</t>
  </si>
  <si>
    <t>148931</t>
  </si>
  <si>
    <t>148932</t>
  </si>
  <si>
    <t>148933</t>
  </si>
  <si>
    <t>148934</t>
  </si>
  <si>
    <t>148935</t>
  </si>
  <si>
    <t>148936</t>
  </si>
  <si>
    <t>148937</t>
  </si>
  <si>
    <t>148938</t>
  </si>
  <si>
    <t>148939</t>
  </si>
  <si>
    <t>148940</t>
  </si>
  <si>
    <t>148941</t>
  </si>
  <si>
    <t>148942</t>
  </si>
  <si>
    <t>148943</t>
  </si>
  <si>
    <t>148944</t>
  </si>
  <si>
    <t>148945</t>
  </si>
  <si>
    <t>148946</t>
  </si>
  <si>
    <t>148947</t>
  </si>
  <si>
    <t>148948</t>
  </si>
  <si>
    <t>148949</t>
  </si>
  <si>
    <t>148950</t>
  </si>
  <si>
    <t>148951</t>
  </si>
  <si>
    <t>148952</t>
  </si>
  <si>
    <t>148953</t>
  </si>
  <si>
    <t>148954</t>
  </si>
  <si>
    <t>148955</t>
  </si>
  <si>
    <t>148956</t>
  </si>
  <si>
    <t>148957</t>
  </si>
  <si>
    <t>148958</t>
  </si>
  <si>
    <t>148959</t>
  </si>
  <si>
    <t>148960</t>
  </si>
  <si>
    <t>148961</t>
  </si>
  <si>
    <t>148962</t>
  </si>
  <si>
    <t>148963</t>
  </si>
  <si>
    <t>148964</t>
  </si>
  <si>
    <t>148965</t>
  </si>
  <si>
    <t>148966</t>
  </si>
  <si>
    <t>148967</t>
  </si>
  <si>
    <t>148968</t>
  </si>
  <si>
    <t>148969</t>
  </si>
  <si>
    <t>148970</t>
  </si>
  <si>
    <t>148971</t>
  </si>
  <si>
    <t>148972</t>
  </si>
  <si>
    <t>148973</t>
  </si>
  <si>
    <t>148974</t>
  </si>
  <si>
    <t>148975</t>
  </si>
  <si>
    <t>148976</t>
  </si>
  <si>
    <t>148977</t>
  </si>
  <si>
    <t>148978</t>
  </si>
  <si>
    <t>148979</t>
  </si>
  <si>
    <t>148980</t>
  </si>
  <si>
    <t>148981</t>
  </si>
  <si>
    <t>148982</t>
  </si>
  <si>
    <t>148983</t>
  </si>
  <si>
    <t>148984</t>
  </si>
  <si>
    <t>148985</t>
  </si>
  <si>
    <t>148986</t>
  </si>
  <si>
    <t>148987</t>
  </si>
  <si>
    <t>148988</t>
  </si>
  <si>
    <t>148989</t>
  </si>
  <si>
    <t>148990</t>
  </si>
  <si>
    <t>148991</t>
  </si>
  <si>
    <t>148992</t>
  </si>
  <si>
    <t>148993</t>
  </si>
  <si>
    <t>148994</t>
  </si>
  <si>
    <t>148995</t>
  </si>
  <si>
    <t>148996</t>
  </si>
  <si>
    <t>148997</t>
  </si>
  <si>
    <t>148998</t>
  </si>
  <si>
    <t>148999</t>
  </si>
  <si>
    <t>149000</t>
  </si>
  <si>
    <t>149001</t>
  </si>
  <si>
    <t>149002</t>
  </si>
  <si>
    <t>149003</t>
  </si>
  <si>
    <t>149004</t>
  </si>
  <si>
    <t>149005</t>
  </si>
  <si>
    <t>149006</t>
  </si>
  <si>
    <t>149007</t>
  </si>
  <si>
    <t>149008</t>
  </si>
  <si>
    <t>149009</t>
  </si>
  <si>
    <t>149010</t>
  </si>
  <si>
    <t>149011</t>
  </si>
  <si>
    <t>149012</t>
  </si>
  <si>
    <t>149013</t>
  </si>
  <si>
    <t>149014</t>
  </si>
  <si>
    <t>149015</t>
  </si>
  <si>
    <t>149016</t>
  </si>
  <si>
    <t>149017</t>
  </si>
  <si>
    <t>149018</t>
  </si>
  <si>
    <t>149019</t>
  </si>
  <si>
    <t>149020</t>
  </si>
  <si>
    <t>149021</t>
  </si>
  <si>
    <t>149022</t>
  </si>
  <si>
    <t>149023</t>
  </si>
  <si>
    <t>149024</t>
  </si>
  <si>
    <t>149025</t>
  </si>
  <si>
    <t>149026</t>
  </si>
  <si>
    <t>149027</t>
  </si>
  <si>
    <t>149028</t>
  </si>
  <si>
    <t>149029</t>
  </si>
  <si>
    <t>149030</t>
  </si>
  <si>
    <t>149031</t>
  </si>
  <si>
    <t>149032</t>
  </si>
  <si>
    <t>149033</t>
  </si>
  <si>
    <t>149034</t>
  </si>
  <si>
    <t>149035</t>
  </si>
  <si>
    <t>149036</t>
  </si>
  <si>
    <t>149037</t>
  </si>
  <si>
    <t>149038</t>
  </si>
  <si>
    <t>149039</t>
  </si>
  <si>
    <t>149040</t>
  </si>
  <si>
    <t>149041</t>
  </si>
  <si>
    <t>149042</t>
  </si>
  <si>
    <t>149043</t>
  </si>
  <si>
    <t>149044</t>
  </si>
  <si>
    <t>149045</t>
  </si>
  <si>
    <t>149046</t>
  </si>
  <si>
    <t>149047</t>
  </si>
  <si>
    <t>149048</t>
  </si>
  <si>
    <t>149049</t>
  </si>
  <si>
    <t>149050</t>
  </si>
  <si>
    <t>149051</t>
  </si>
  <si>
    <t>149052</t>
  </si>
  <si>
    <t>149053</t>
  </si>
  <si>
    <t>149054</t>
  </si>
  <si>
    <t>149055</t>
  </si>
  <si>
    <t>149056</t>
  </si>
  <si>
    <t>149057</t>
  </si>
  <si>
    <t>149058</t>
  </si>
  <si>
    <t>149059</t>
  </si>
  <si>
    <t>149060</t>
  </si>
  <si>
    <t>149061</t>
  </si>
  <si>
    <t>149062</t>
  </si>
  <si>
    <t>149063</t>
  </si>
  <si>
    <t>149064</t>
  </si>
  <si>
    <t>149065</t>
  </si>
  <si>
    <t>149066</t>
  </si>
  <si>
    <t>149067</t>
  </si>
  <si>
    <t>149068</t>
  </si>
  <si>
    <t>149069</t>
  </si>
  <si>
    <t>149070</t>
  </si>
  <si>
    <t>149071</t>
  </si>
  <si>
    <t>149072</t>
  </si>
  <si>
    <t>149073</t>
  </si>
  <si>
    <t>149074</t>
  </si>
  <si>
    <t>149075</t>
  </si>
  <si>
    <t>149076</t>
  </si>
  <si>
    <t>149077</t>
  </si>
  <si>
    <t>149078</t>
  </si>
  <si>
    <t>149079</t>
  </si>
  <si>
    <t>149080</t>
  </si>
  <si>
    <t>149081</t>
  </si>
  <si>
    <t>149082</t>
  </si>
  <si>
    <t>149083</t>
  </si>
  <si>
    <t>149084</t>
  </si>
  <si>
    <t>149085</t>
  </si>
  <si>
    <t>149086</t>
  </si>
  <si>
    <t>149087</t>
  </si>
  <si>
    <t>149088</t>
  </si>
  <si>
    <t>149089</t>
  </si>
  <si>
    <t>149090</t>
  </si>
  <si>
    <t>149091</t>
  </si>
  <si>
    <t>149092</t>
  </si>
  <si>
    <t>149093</t>
  </si>
  <si>
    <t>149094</t>
  </si>
  <si>
    <t>149095</t>
  </si>
  <si>
    <t>149096</t>
  </si>
  <si>
    <t>149097</t>
  </si>
  <si>
    <t>149098</t>
  </si>
  <si>
    <t>149099</t>
  </si>
  <si>
    <t>149100</t>
  </si>
  <si>
    <t>149101</t>
  </si>
  <si>
    <t>149102</t>
  </si>
  <si>
    <t>149103</t>
  </si>
  <si>
    <t>149104</t>
  </si>
  <si>
    <t>149105</t>
  </si>
  <si>
    <t>149106</t>
  </si>
  <si>
    <t>149107</t>
  </si>
  <si>
    <t>149108</t>
  </si>
  <si>
    <t>149109</t>
  </si>
  <si>
    <t>149110</t>
  </si>
  <si>
    <t>149111</t>
  </si>
  <si>
    <t>149112</t>
  </si>
  <si>
    <t>149113</t>
  </si>
  <si>
    <t>149114</t>
  </si>
  <si>
    <t>149115</t>
  </si>
  <si>
    <t>149116</t>
  </si>
  <si>
    <t>149117</t>
  </si>
  <si>
    <t>149118</t>
  </si>
  <si>
    <t>149119</t>
  </si>
  <si>
    <t>149120</t>
  </si>
  <si>
    <t>149121</t>
  </si>
  <si>
    <t>149122</t>
  </si>
  <si>
    <t>149123</t>
  </si>
  <si>
    <t>149124</t>
  </si>
  <si>
    <t>149125</t>
  </si>
  <si>
    <t>149126</t>
  </si>
  <si>
    <t>149127</t>
  </si>
  <si>
    <t>149128</t>
  </si>
  <si>
    <t>149129</t>
  </si>
  <si>
    <t>149130</t>
  </si>
  <si>
    <t>149131</t>
  </si>
  <si>
    <t>149132</t>
  </si>
  <si>
    <t>149133</t>
  </si>
  <si>
    <t>149134</t>
  </si>
  <si>
    <t>149135</t>
  </si>
  <si>
    <t>149136</t>
  </si>
  <si>
    <t>149137</t>
  </si>
  <si>
    <t>149138</t>
  </si>
  <si>
    <t>149139</t>
  </si>
  <si>
    <t>149140</t>
  </si>
  <si>
    <t>149141</t>
  </si>
  <si>
    <t>149142</t>
  </si>
  <si>
    <t>149143</t>
  </si>
  <si>
    <t>149144</t>
  </si>
  <si>
    <t>149145</t>
  </si>
  <si>
    <t>149146</t>
  </si>
  <si>
    <t>149147</t>
  </si>
  <si>
    <t>149148</t>
  </si>
  <si>
    <t>149149</t>
  </si>
  <si>
    <t>149150</t>
  </si>
  <si>
    <t>149151</t>
  </si>
  <si>
    <t>149152</t>
  </si>
  <si>
    <t>149153</t>
  </si>
  <si>
    <t>149154</t>
  </si>
  <si>
    <t>149155</t>
  </si>
  <si>
    <t>149156</t>
  </si>
  <si>
    <t>149157</t>
  </si>
  <si>
    <t>149158</t>
  </si>
  <si>
    <t>149159</t>
  </si>
  <si>
    <t>149160</t>
  </si>
  <si>
    <t>149161</t>
  </si>
  <si>
    <t>149162</t>
  </si>
  <si>
    <t>149163</t>
  </si>
  <si>
    <t>149164</t>
  </si>
  <si>
    <t>149165</t>
  </si>
  <si>
    <t>149166</t>
  </si>
  <si>
    <t>149167</t>
  </si>
  <si>
    <t>149168</t>
  </si>
  <si>
    <t>149169</t>
  </si>
  <si>
    <t>149170</t>
  </si>
  <si>
    <t>149171</t>
  </si>
  <si>
    <t>149172</t>
  </si>
  <si>
    <t>149173</t>
  </si>
  <si>
    <t>149174</t>
  </si>
  <si>
    <t>149175</t>
  </si>
  <si>
    <t>149176</t>
  </si>
  <si>
    <t>149177</t>
  </si>
  <si>
    <t>149178</t>
  </si>
  <si>
    <t>149179</t>
  </si>
  <si>
    <t>149180</t>
  </si>
  <si>
    <t>149181</t>
  </si>
  <si>
    <t>149182</t>
  </si>
  <si>
    <t>149183</t>
  </si>
  <si>
    <t>149184</t>
  </si>
  <si>
    <t>149185</t>
  </si>
  <si>
    <t>149186</t>
  </si>
  <si>
    <t>149187</t>
  </si>
  <si>
    <t>149188</t>
  </si>
  <si>
    <t>149189</t>
  </si>
  <si>
    <t>149190</t>
  </si>
  <si>
    <t>149191</t>
  </si>
  <si>
    <t>149192</t>
  </si>
  <si>
    <t>149193</t>
  </si>
  <si>
    <t>149194</t>
  </si>
  <si>
    <t>149195</t>
  </si>
  <si>
    <t>149196</t>
  </si>
  <si>
    <t>149197</t>
  </si>
  <si>
    <t>149198</t>
  </si>
  <si>
    <t>149199</t>
  </si>
  <si>
    <t>149200</t>
  </si>
  <si>
    <t>149201</t>
  </si>
  <si>
    <t>149202</t>
  </si>
  <si>
    <t>149203</t>
  </si>
  <si>
    <t>149204</t>
  </si>
  <si>
    <t>149205</t>
  </si>
  <si>
    <t>149206</t>
  </si>
  <si>
    <t>149207</t>
  </si>
  <si>
    <t>149208</t>
  </si>
  <si>
    <t>149209</t>
  </si>
  <si>
    <t>149210</t>
  </si>
  <si>
    <t>149211</t>
  </si>
  <si>
    <t>149212</t>
  </si>
  <si>
    <t>149213</t>
  </si>
  <si>
    <t>149214</t>
  </si>
  <si>
    <t>149215</t>
  </si>
  <si>
    <t>149216</t>
  </si>
  <si>
    <t>149217</t>
  </si>
  <si>
    <t>149218</t>
  </si>
  <si>
    <t>149219</t>
  </si>
  <si>
    <t>149220</t>
  </si>
  <si>
    <t>149221</t>
  </si>
  <si>
    <t>149222</t>
  </si>
  <si>
    <t>149223</t>
  </si>
  <si>
    <t>149224</t>
  </si>
  <si>
    <t>149225</t>
  </si>
  <si>
    <t>149226</t>
  </si>
  <si>
    <t>149227</t>
  </si>
  <si>
    <t>149228</t>
  </si>
  <si>
    <t>149229</t>
  </si>
  <si>
    <t>149230</t>
  </si>
  <si>
    <t>149231</t>
  </si>
  <si>
    <t>149232</t>
  </si>
  <si>
    <t>149233</t>
  </si>
  <si>
    <t>149234</t>
  </si>
  <si>
    <t>149235</t>
  </si>
  <si>
    <t>149236</t>
  </si>
  <si>
    <t>149237</t>
  </si>
  <si>
    <t>149238</t>
  </si>
  <si>
    <t>149239</t>
  </si>
  <si>
    <t>149240</t>
  </si>
  <si>
    <t>149241</t>
  </si>
  <si>
    <t>149242</t>
  </si>
  <si>
    <t>149243</t>
  </si>
  <si>
    <t>149244</t>
  </si>
  <si>
    <t>149245</t>
  </si>
  <si>
    <t>149246</t>
  </si>
  <si>
    <t>149247</t>
  </si>
  <si>
    <t>149248</t>
  </si>
  <si>
    <t>149249</t>
  </si>
  <si>
    <t>149250</t>
  </si>
  <si>
    <t>149251</t>
  </si>
  <si>
    <t>149252</t>
  </si>
  <si>
    <t>149253</t>
  </si>
  <si>
    <t>149254</t>
  </si>
  <si>
    <t>149255</t>
  </si>
  <si>
    <t>149256</t>
  </si>
  <si>
    <t>149257</t>
  </si>
  <si>
    <t>149258</t>
  </si>
  <si>
    <t>149259</t>
  </si>
  <si>
    <t>149260</t>
  </si>
  <si>
    <t>149261</t>
  </si>
  <si>
    <t>149262</t>
  </si>
  <si>
    <t>149263</t>
  </si>
  <si>
    <t>149264</t>
  </si>
  <si>
    <t>149265</t>
  </si>
  <si>
    <t>149266</t>
  </si>
  <si>
    <t>149267</t>
  </si>
  <si>
    <t>149268</t>
  </si>
  <si>
    <t>149269</t>
  </si>
  <si>
    <t>149270</t>
  </si>
  <si>
    <t>149271</t>
  </si>
  <si>
    <t>149272</t>
  </si>
  <si>
    <t>149273</t>
  </si>
  <si>
    <t>149274</t>
  </si>
  <si>
    <t>149275</t>
  </si>
  <si>
    <t>149276</t>
  </si>
  <si>
    <t>149277</t>
  </si>
  <si>
    <t>149278</t>
  </si>
  <si>
    <t>149279</t>
  </si>
  <si>
    <t>149280</t>
  </si>
  <si>
    <t>149281</t>
  </si>
  <si>
    <t>149282</t>
  </si>
  <si>
    <t>149283</t>
  </si>
  <si>
    <t>149284</t>
  </si>
  <si>
    <t>149285</t>
  </si>
  <si>
    <t>149286</t>
  </si>
  <si>
    <t>149287</t>
  </si>
  <si>
    <t>149288</t>
  </si>
  <si>
    <t>149289</t>
  </si>
  <si>
    <t>149290</t>
  </si>
  <si>
    <t>149291</t>
  </si>
  <si>
    <t>149292</t>
  </si>
  <si>
    <t>149293</t>
  </si>
  <si>
    <t>149294</t>
  </si>
  <si>
    <t>149295</t>
  </si>
  <si>
    <t>149296</t>
  </si>
  <si>
    <t>149297</t>
  </si>
  <si>
    <t>149298</t>
  </si>
  <si>
    <t>149299</t>
  </si>
  <si>
    <t>149300</t>
  </si>
  <si>
    <t>149301</t>
  </si>
  <si>
    <t>149302</t>
  </si>
  <si>
    <t>149303</t>
  </si>
  <si>
    <t>149304</t>
  </si>
  <si>
    <t>149305</t>
  </si>
  <si>
    <t>149306</t>
  </si>
  <si>
    <t>149307</t>
  </si>
  <si>
    <t>149308</t>
  </si>
  <si>
    <t>149309</t>
  </si>
  <si>
    <t>149310</t>
  </si>
  <si>
    <t>149311</t>
  </si>
  <si>
    <t>149312</t>
  </si>
  <si>
    <t>149313</t>
  </si>
  <si>
    <t>149314</t>
  </si>
  <si>
    <t>149315</t>
  </si>
  <si>
    <t>149316</t>
  </si>
  <si>
    <t>149317</t>
  </si>
  <si>
    <t>149318</t>
  </si>
  <si>
    <t>149319</t>
  </si>
  <si>
    <t>149320</t>
  </si>
  <si>
    <t>149321</t>
  </si>
  <si>
    <t>149322</t>
  </si>
  <si>
    <t>149323</t>
  </si>
  <si>
    <t>149324</t>
  </si>
  <si>
    <t>149325</t>
  </si>
  <si>
    <t>149326</t>
  </si>
  <si>
    <t>149327</t>
  </si>
  <si>
    <t>149328</t>
  </si>
  <si>
    <t>149329</t>
  </si>
  <si>
    <t>149330</t>
  </si>
  <si>
    <t>149331</t>
  </si>
  <si>
    <t>149332</t>
  </si>
  <si>
    <t>149333</t>
  </si>
  <si>
    <t>149334</t>
  </si>
  <si>
    <t>149335</t>
  </si>
  <si>
    <t>149336</t>
  </si>
  <si>
    <t>149337</t>
  </si>
  <si>
    <t>149338</t>
  </si>
  <si>
    <t>149339</t>
  </si>
  <si>
    <t>149340</t>
  </si>
  <si>
    <t>149341</t>
  </si>
  <si>
    <t>149342</t>
  </si>
  <si>
    <t>149343</t>
  </si>
  <si>
    <t>149344</t>
  </si>
  <si>
    <t>149345</t>
  </si>
  <si>
    <t>149346</t>
  </si>
  <si>
    <t>149347</t>
  </si>
  <si>
    <t>149348</t>
  </si>
  <si>
    <t>149349</t>
  </si>
  <si>
    <t>149350</t>
  </si>
  <si>
    <t>149351</t>
  </si>
  <si>
    <t>149352</t>
  </si>
  <si>
    <t>149353</t>
  </si>
  <si>
    <t>149354</t>
  </si>
  <si>
    <t>149355</t>
  </si>
  <si>
    <t>149356</t>
  </si>
  <si>
    <t>149357</t>
  </si>
  <si>
    <t>149358</t>
  </si>
  <si>
    <t>149359</t>
  </si>
  <si>
    <t>149360</t>
  </si>
  <si>
    <t>149361</t>
  </si>
  <si>
    <t>149362</t>
  </si>
  <si>
    <t>149363</t>
  </si>
  <si>
    <t>149364</t>
  </si>
  <si>
    <t>149365</t>
  </si>
  <si>
    <t>149366</t>
  </si>
  <si>
    <t>149367</t>
  </si>
  <si>
    <t>149368</t>
  </si>
  <si>
    <t>149369</t>
  </si>
  <si>
    <t>149370</t>
  </si>
  <si>
    <t>149371</t>
  </si>
  <si>
    <t>149372</t>
  </si>
  <si>
    <t>149373</t>
  </si>
  <si>
    <t>149374</t>
  </si>
  <si>
    <t>149375</t>
  </si>
  <si>
    <t>149376</t>
  </si>
  <si>
    <t>149377</t>
  </si>
  <si>
    <t>149378</t>
  </si>
  <si>
    <t>149379</t>
  </si>
  <si>
    <t>149380</t>
  </si>
  <si>
    <t>149381</t>
  </si>
  <si>
    <t>149382</t>
  </si>
  <si>
    <t>149383</t>
  </si>
  <si>
    <t>149384</t>
  </si>
  <si>
    <t>149385</t>
  </si>
  <si>
    <t>149386</t>
  </si>
  <si>
    <t>149387</t>
  </si>
  <si>
    <t>149388</t>
  </si>
  <si>
    <t>149389</t>
  </si>
  <si>
    <t>149390</t>
  </si>
  <si>
    <t>149391</t>
  </si>
  <si>
    <t>149392</t>
  </si>
  <si>
    <t>149393</t>
  </si>
  <si>
    <t>149394</t>
  </si>
  <si>
    <t>149395</t>
  </si>
  <si>
    <t>149396</t>
  </si>
  <si>
    <t>149397</t>
  </si>
  <si>
    <t>149398</t>
  </si>
  <si>
    <t>149399</t>
  </si>
  <si>
    <t>149400</t>
  </si>
  <si>
    <t>149401</t>
  </si>
  <si>
    <t>149402</t>
  </si>
  <si>
    <t>149403</t>
  </si>
  <si>
    <t>149404</t>
  </si>
  <si>
    <t>149405</t>
  </si>
  <si>
    <t>149406</t>
  </si>
  <si>
    <t>149407</t>
  </si>
  <si>
    <t>149408</t>
  </si>
  <si>
    <t>149409</t>
  </si>
  <si>
    <t>149410</t>
  </si>
  <si>
    <t>149411</t>
  </si>
  <si>
    <t>149412</t>
  </si>
  <si>
    <t>149413</t>
  </si>
  <si>
    <t>149414</t>
  </si>
  <si>
    <t>149415</t>
  </si>
  <si>
    <t>149416</t>
  </si>
  <si>
    <t>149417</t>
  </si>
  <si>
    <t>149418</t>
  </si>
  <si>
    <t>149419</t>
  </si>
  <si>
    <t>149420</t>
  </si>
  <si>
    <t>149421</t>
  </si>
  <si>
    <t>149422</t>
  </si>
  <si>
    <t>149423</t>
  </si>
  <si>
    <t>149424</t>
  </si>
  <si>
    <t>149425</t>
  </si>
  <si>
    <t>149426</t>
  </si>
  <si>
    <t>149427</t>
  </si>
  <si>
    <t>149428</t>
  </si>
  <si>
    <t>149429</t>
  </si>
  <si>
    <t>149430</t>
  </si>
  <si>
    <t>149431</t>
  </si>
  <si>
    <t>149432</t>
  </si>
  <si>
    <t>149433</t>
  </si>
  <si>
    <t>149434</t>
  </si>
  <si>
    <t>149435</t>
  </si>
  <si>
    <t>149436</t>
  </si>
  <si>
    <t>149437</t>
  </si>
  <si>
    <t>149438</t>
  </si>
  <si>
    <t>149439</t>
  </si>
  <si>
    <t>149440</t>
  </si>
  <si>
    <t>149441</t>
  </si>
  <si>
    <t>149442</t>
  </si>
  <si>
    <t>149443</t>
  </si>
  <si>
    <t>149444</t>
  </si>
  <si>
    <t>149445</t>
  </si>
  <si>
    <t>149446</t>
  </si>
  <si>
    <t>149447</t>
  </si>
  <si>
    <t>149448</t>
  </si>
  <si>
    <t>149449</t>
  </si>
  <si>
    <t>149450</t>
  </si>
  <si>
    <t>149451</t>
  </si>
  <si>
    <t>149452</t>
  </si>
  <si>
    <t>149453</t>
  </si>
  <si>
    <t>149454</t>
  </si>
  <si>
    <t>149455</t>
  </si>
  <si>
    <t>149456</t>
  </si>
  <si>
    <t>149457</t>
  </si>
  <si>
    <t>149458</t>
  </si>
  <si>
    <t>149459</t>
  </si>
  <si>
    <t>149460</t>
  </si>
  <si>
    <t>149461</t>
  </si>
  <si>
    <t>149462</t>
  </si>
  <si>
    <t>149463</t>
  </si>
  <si>
    <t>149464</t>
  </si>
  <si>
    <t>149465</t>
  </si>
  <si>
    <t>149466</t>
  </si>
  <si>
    <t>149467</t>
  </si>
  <si>
    <t>149468</t>
  </si>
  <si>
    <t>149469</t>
  </si>
  <si>
    <t>149470</t>
  </si>
  <si>
    <t>149471</t>
  </si>
  <si>
    <t>149472</t>
  </si>
  <si>
    <t>149473</t>
  </si>
  <si>
    <t>149474</t>
  </si>
  <si>
    <t>149475</t>
  </si>
  <si>
    <t>149476</t>
  </si>
  <si>
    <t>149477</t>
  </si>
  <si>
    <t>149478</t>
  </si>
  <si>
    <t>149479</t>
  </si>
  <si>
    <t>149480</t>
  </si>
  <si>
    <t>149481</t>
  </si>
  <si>
    <t>149482</t>
  </si>
  <si>
    <t>149483</t>
  </si>
  <si>
    <t>149484</t>
  </si>
  <si>
    <t>149485</t>
  </si>
  <si>
    <t>149486</t>
  </si>
  <si>
    <t>149487</t>
  </si>
  <si>
    <t>149488</t>
  </si>
  <si>
    <t>149489</t>
  </si>
  <si>
    <t>149490</t>
  </si>
  <si>
    <t>149491</t>
  </si>
  <si>
    <t>149492</t>
  </si>
  <si>
    <t>149493</t>
  </si>
  <si>
    <t>149494</t>
  </si>
  <si>
    <t>149495</t>
  </si>
  <si>
    <t>149496</t>
  </si>
  <si>
    <t>149497</t>
  </si>
  <si>
    <t>149498</t>
  </si>
  <si>
    <t>149499</t>
  </si>
  <si>
    <t>149500</t>
  </si>
  <si>
    <t>149501</t>
  </si>
  <si>
    <t>149502</t>
  </si>
  <si>
    <t>149503</t>
  </si>
  <si>
    <t>149504</t>
  </si>
  <si>
    <t>149505</t>
  </si>
  <si>
    <t>149506</t>
  </si>
  <si>
    <t>149507</t>
  </si>
  <si>
    <t>149508</t>
  </si>
  <si>
    <t>149509</t>
  </si>
  <si>
    <t>149510</t>
  </si>
  <si>
    <t>149511</t>
  </si>
  <si>
    <t>149512</t>
  </si>
  <si>
    <t>149513</t>
  </si>
  <si>
    <t>149514</t>
  </si>
  <si>
    <t>149515</t>
  </si>
  <si>
    <t>149516</t>
  </si>
  <si>
    <t>149517</t>
  </si>
  <si>
    <t>149518</t>
  </si>
  <si>
    <t>149519</t>
  </si>
  <si>
    <t>149520</t>
  </si>
  <si>
    <t>149521</t>
  </si>
  <si>
    <t>149522</t>
  </si>
  <si>
    <t>149523</t>
  </si>
  <si>
    <t>149524</t>
  </si>
  <si>
    <t>149525</t>
  </si>
  <si>
    <t>149526</t>
  </si>
  <si>
    <t>149527</t>
  </si>
  <si>
    <t>149528</t>
  </si>
  <si>
    <t>149529</t>
  </si>
  <si>
    <t>149530</t>
  </si>
  <si>
    <t>149531</t>
  </si>
  <si>
    <t>149532</t>
  </si>
  <si>
    <t>149533</t>
  </si>
  <si>
    <t>149534</t>
  </si>
  <si>
    <t>149535</t>
  </si>
  <si>
    <t>149536</t>
  </si>
  <si>
    <t>149537</t>
  </si>
  <si>
    <t>149538</t>
  </si>
  <si>
    <t>149539</t>
  </si>
  <si>
    <t>149540</t>
  </si>
  <si>
    <t>149541</t>
  </si>
  <si>
    <t>149542</t>
  </si>
  <si>
    <t>149543</t>
  </si>
  <si>
    <t>149544</t>
  </si>
  <si>
    <t>149545</t>
  </si>
  <si>
    <t>149546</t>
  </si>
  <si>
    <t>149547</t>
  </si>
  <si>
    <t>149548</t>
  </si>
  <si>
    <t>149549</t>
  </si>
  <si>
    <t>149550</t>
  </si>
  <si>
    <t>149551</t>
  </si>
  <si>
    <t>149552</t>
  </si>
  <si>
    <t>149553</t>
  </si>
  <si>
    <t>149554</t>
  </si>
  <si>
    <t>149555</t>
  </si>
  <si>
    <t>149556</t>
  </si>
  <si>
    <t>149557</t>
  </si>
  <si>
    <t>149558</t>
  </si>
  <si>
    <t>149559</t>
  </si>
  <si>
    <t>149560</t>
  </si>
  <si>
    <t>149561</t>
  </si>
  <si>
    <t>149562</t>
  </si>
  <si>
    <t>149563</t>
  </si>
  <si>
    <t>149564</t>
  </si>
  <si>
    <t>149565</t>
  </si>
  <si>
    <t>149566</t>
  </si>
  <si>
    <t>149567</t>
  </si>
  <si>
    <t>149568</t>
  </si>
  <si>
    <t>149569</t>
  </si>
  <si>
    <t>149570</t>
  </si>
  <si>
    <t>149571</t>
  </si>
  <si>
    <t>149572</t>
  </si>
  <si>
    <t>149573</t>
  </si>
  <si>
    <t>149574</t>
  </si>
  <si>
    <t>149575</t>
  </si>
  <si>
    <t>149576</t>
  </si>
  <si>
    <t>149577</t>
  </si>
  <si>
    <t>149578</t>
  </si>
  <si>
    <t>149579</t>
  </si>
  <si>
    <t>149580</t>
  </si>
  <si>
    <t>149581</t>
  </si>
  <si>
    <t>149582</t>
  </si>
  <si>
    <t>149583</t>
  </si>
  <si>
    <t>149584</t>
  </si>
  <si>
    <t>149585</t>
  </si>
  <si>
    <t>149586</t>
  </si>
  <si>
    <t>149587</t>
  </si>
  <si>
    <t>149588</t>
  </si>
  <si>
    <t>149589</t>
  </si>
  <si>
    <t>149590</t>
  </si>
  <si>
    <t>149591</t>
  </si>
  <si>
    <t>149592</t>
  </si>
  <si>
    <t>149593</t>
  </si>
  <si>
    <t>149594</t>
  </si>
  <si>
    <t>149595</t>
  </si>
  <si>
    <t>149596</t>
  </si>
  <si>
    <t>149597</t>
  </si>
  <si>
    <t>149598</t>
  </si>
  <si>
    <t>149599</t>
  </si>
  <si>
    <t>149600</t>
  </si>
  <si>
    <t>149601</t>
  </si>
  <si>
    <t>149602</t>
  </si>
  <si>
    <t>149603</t>
  </si>
  <si>
    <t>149604</t>
  </si>
  <si>
    <t>149605</t>
  </si>
  <si>
    <t>149606</t>
  </si>
  <si>
    <t>149607</t>
  </si>
  <si>
    <t>149608</t>
  </si>
  <si>
    <t>149609</t>
  </si>
  <si>
    <t>149610</t>
  </si>
  <si>
    <t>149611</t>
  </si>
  <si>
    <t>149612</t>
  </si>
  <si>
    <t>149613</t>
  </si>
  <si>
    <t>149614</t>
  </si>
  <si>
    <t>149615</t>
  </si>
  <si>
    <t>149616</t>
  </si>
  <si>
    <t>149617</t>
  </si>
  <si>
    <t>149618</t>
  </si>
  <si>
    <t>149619</t>
  </si>
  <si>
    <t>149620</t>
  </si>
  <si>
    <t>149621</t>
  </si>
  <si>
    <t>149622</t>
  </si>
  <si>
    <t>149623</t>
  </si>
  <si>
    <t>149624</t>
  </si>
  <si>
    <t>149625</t>
  </si>
  <si>
    <t>149626</t>
  </si>
  <si>
    <t>149627</t>
  </si>
  <si>
    <t>149628</t>
  </si>
  <si>
    <t>149629</t>
  </si>
  <si>
    <t>149630</t>
  </si>
  <si>
    <t>149631</t>
  </si>
  <si>
    <t>149632</t>
  </si>
  <si>
    <t>149633</t>
  </si>
  <si>
    <t>149634</t>
  </si>
  <si>
    <t>149635</t>
  </si>
  <si>
    <t>149636</t>
  </si>
  <si>
    <t>149637</t>
  </si>
  <si>
    <t>149638</t>
  </si>
  <si>
    <t>149639</t>
  </si>
  <si>
    <t>149640</t>
  </si>
  <si>
    <t>149641</t>
  </si>
  <si>
    <t>149642</t>
  </si>
  <si>
    <t>149643</t>
  </si>
  <si>
    <t>149644</t>
  </si>
  <si>
    <t>149645</t>
  </si>
  <si>
    <t>149646</t>
  </si>
  <si>
    <t>149647</t>
  </si>
  <si>
    <t>149648</t>
  </si>
  <si>
    <t>149649</t>
  </si>
  <si>
    <t>149650</t>
  </si>
  <si>
    <t>149651</t>
  </si>
  <si>
    <t>149652</t>
  </si>
  <si>
    <t>149653</t>
  </si>
  <si>
    <t>149654</t>
  </si>
  <si>
    <t>149655</t>
  </si>
  <si>
    <t>149656</t>
  </si>
  <si>
    <t>149657</t>
  </si>
  <si>
    <t>149658</t>
  </si>
  <si>
    <t>149659</t>
  </si>
  <si>
    <t>149660</t>
  </si>
  <si>
    <t>149661</t>
  </si>
  <si>
    <t>149662</t>
  </si>
  <si>
    <t>149663</t>
  </si>
  <si>
    <t>149664</t>
  </si>
  <si>
    <t>149665</t>
  </si>
  <si>
    <t>149666</t>
  </si>
  <si>
    <t>149667</t>
  </si>
  <si>
    <t>149668</t>
  </si>
  <si>
    <t>149669</t>
  </si>
  <si>
    <t>149670</t>
  </si>
  <si>
    <t>149671</t>
  </si>
  <si>
    <t>149672</t>
  </si>
  <si>
    <t>149673</t>
  </si>
  <si>
    <t>149674</t>
  </si>
  <si>
    <t>149675</t>
  </si>
  <si>
    <t>149676</t>
  </si>
  <si>
    <t>149677</t>
  </si>
  <si>
    <t>149678</t>
  </si>
  <si>
    <t>149679</t>
  </si>
  <si>
    <t>149680</t>
  </si>
  <si>
    <t>149681</t>
  </si>
  <si>
    <t>149682</t>
  </si>
  <si>
    <t>149683</t>
  </si>
  <si>
    <t>149684</t>
  </si>
  <si>
    <t>149685</t>
  </si>
  <si>
    <t>149686</t>
  </si>
  <si>
    <t>149687</t>
  </si>
  <si>
    <t>149688</t>
  </si>
  <si>
    <t>149689</t>
  </si>
  <si>
    <t>149690</t>
  </si>
  <si>
    <t>149691</t>
  </si>
  <si>
    <t>149692</t>
  </si>
  <si>
    <t>149693</t>
  </si>
  <si>
    <t>149694</t>
  </si>
  <si>
    <t>149695</t>
  </si>
  <si>
    <t>149696</t>
  </si>
  <si>
    <t>149697</t>
  </si>
  <si>
    <t>149698</t>
  </si>
  <si>
    <t>149699</t>
  </si>
  <si>
    <t>149700</t>
  </si>
  <si>
    <t>149701</t>
  </si>
  <si>
    <t>149702</t>
  </si>
  <si>
    <t>149703</t>
  </si>
  <si>
    <t>149704</t>
  </si>
  <si>
    <t>149705</t>
  </si>
  <si>
    <t>149706</t>
  </si>
  <si>
    <t>149707</t>
  </si>
  <si>
    <t>149708</t>
  </si>
  <si>
    <t>149709</t>
  </si>
  <si>
    <t>149710</t>
  </si>
  <si>
    <t>149711</t>
  </si>
  <si>
    <t>149712</t>
  </si>
  <si>
    <t>149713</t>
  </si>
  <si>
    <t>149714</t>
  </si>
  <si>
    <t>149715</t>
  </si>
  <si>
    <t>149716</t>
  </si>
  <si>
    <t>149717</t>
  </si>
  <si>
    <t>149718</t>
  </si>
  <si>
    <t>149719</t>
  </si>
  <si>
    <t>149720</t>
  </si>
  <si>
    <t>149721</t>
  </si>
  <si>
    <t>149722</t>
  </si>
  <si>
    <t>149723</t>
  </si>
  <si>
    <t>149724</t>
  </si>
  <si>
    <t>149725</t>
  </si>
  <si>
    <t>149726</t>
  </si>
  <si>
    <t>149727</t>
  </si>
  <si>
    <t>149728</t>
  </si>
  <si>
    <t>149729</t>
  </si>
  <si>
    <t>149730</t>
  </si>
  <si>
    <t>149731</t>
  </si>
  <si>
    <t>149732</t>
  </si>
  <si>
    <t>149733</t>
  </si>
  <si>
    <t>149734</t>
  </si>
  <si>
    <t>149735</t>
  </si>
  <si>
    <t>149736</t>
  </si>
  <si>
    <t>149737</t>
  </si>
  <si>
    <t>149738</t>
  </si>
  <si>
    <t>149739</t>
  </si>
  <si>
    <t>149740</t>
  </si>
  <si>
    <t>149741</t>
  </si>
  <si>
    <t>149742</t>
  </si>
  <si>
    <t>149743</t>
  </si>
  <si>
    <t>149744</t>
  </si>
  <si>
    <t>149745</t>
  </si>
  <si>
    <t>149746</t>
  </si>
  <si>
    <t>149747</t>
  </si>
  <si>
    <t>149748</t>
  </si>
  <si>
    <t>149749</t>
  </si>
  <si>
    <t>149750</t>
  </si>
  <si>
    <t>149751</t>
  </si>
  <si>
    <t>149752</t>
  </si>
  <si>
    <t>149753</t>
  </si>
  <si>
    <t>149754</t>
  </si>
  <si>
    <t>149755</t>
  </si>
  <si>
    <t>149756</t>
  </si>
  <si>
    <t>149757</t>
  </si>
  <si>
    <t>149758</t>
  </si>
  <si>
    <t>149759</t>
  </si>
  <si>
    <t>149760</t>
  </si>
  <si>
    <t>149761</t>
  </si>
  <si>
    <t>149762</t>
  </si>
  <si>
    <t>149763</t>
  </si>
  <si>
    <t>149764</t>
  </si>
  <si>
    <t>149765</t>
  </si>
  <si>
    <t>149766</t>
  </si>
  <si>
    <t>149767</t>
  </si>
  <si>
    <t>149768</t>
  </si>
  <si>
    <t>149769</t>
  </si>
  <si>
    <t>149770</t>
  </si>
  <si>
    <t>149771</t>
  </si>
  <si>
    <t>149772</t>
  </si>
  <si>
    <t>149773</t>
  </si>
  <si>
    <t>149774</t>
  </si>
  <si>
    <t>149775</t>
  </si>
  <si>
    <t>149776</t>
  </si>
  <si>
    <t>149777</t>
  </si>
  <si>
    <t>149778</t>
  </si>
  <si>
    <t>149779</t>
  </si>
  <si>
    <t>149780</t>
  </si>
  <si>
    <t>149781</t>
  </si>
  <si>
    <t>149782</t>
  </si>
  <si>
    <t>149783</t>
  </si>
  <si>
    <t>149784</t>
  </si>
  <si>
    <t>149785</t>
  </si>
  <si>
    <t>149786</t>
  </si>
  <si>
    <t>149787</t>
  </si>
  <si>
    <t>149788</t>
  </si>
  <si>
    <t>149789</t>
  </si>
  <si>
    <t>149790</t>
  </si>
  <si>
    <t>149791</t>
  </si>
  <si>
    <t>149792</t>
  </si>
  <si>
    <t>149793</t>
  </si>
  <si>
    <t>149794</t>
  </si>
  <si>
    <t>149795</t>
  </si>
  <si>
    <t>149796</t>
  </si>
  <si>
    <t>149797</t>
  </si>
  <si>
    <t>149798</t>
  </si>
  <si>
    <t>149799</t>
  </si>
  <si>
    <t>149800</t>
  </si>
  <si>
    <t>149801</t>
  </si>
  <si>
    <t>149802</t>
  </si>
  <si>
    <t>149803</t>
  </si>
  <si>
    <t>149804</t>
  </si>
  <si>
    <t>149805</t>
  </si>
  <si>
    <t>149806</t>
  </si>
  <si>
    <t>149807</t>
  </si>
  <si>
    <t>149808</t>
  </si>
  <si>
    <t>149809</t>
  </si>
  <si>
    <t>149810</t>
  </si>
  <si>
    <t>149811</t>
  </si>
  <si>
    <t>149812</t>
  </si>
  <si>
    <t>149813</t>
  </si>
  <si>
    <t>149814</t>
  </si>
  <si>
    <t>149815</t>
  </si>
  <si>
    <t>149816</t>
  </si>
  <si>
    <t>149817</t>
  </si>
  <si>
    <t>149818</t>
  </si>
  <si>
    <t>149819</t>
  </si>
  <si>
    <t>149820</t>
  </si>
  <si>
    <t>149821</t>
  </si>
  <si>
    <t>149822</t>
  </si>
  <si>
    <t>149823</t>
  </si>
  <si>
    <t>149824</t>
  </si>
  <si>
    <t>149825</t>
  </si>
  <si>
    <t>149826</t>
  </si>
  <si>
    <t>149827</t>
  </si>
  <si>
    <t>149828</t>
  </si>
  <si>
    <t>149829</t>
  </si>
  <si>
    <t>149830</t>
  </si>
  <si>
    <t>149831</t>
  </si>
  <si>
    <t>149832</t>
  </si>
  <si>
    <t>149833</t>
  </si>
  <si>
    <t>149834</t>
  </si>
  <si>
    <t>149835</t>
  </si>
  <si>
    <t>149836</t>
  </si>
  <si>
    <t>149837</t>
  </si>
  <si>
    <t>149838</t>
  </si>
  <si>
    <t>149839</t>
  </si>
  <si>
    <t>149840</t>
  </si>
  <si>
    <t>149841</t>
  </si>
  <si>
    <t>149842</t>
  </si>
  <si>
    <t>149843</t>
  </si>
  <si>
    <t>149844</t>
  </si>
  <si>
    <t>149845</t>
  </si>
  <si>
    <t>149846</t>
  </si>
  <si>
    <t>149847</t>
  </si>
  <si>
    <t>149848</t>
  </si>
  <si>
    <t>149849</t>
  </si>
  <si>
    <t>149850</t>
  </si>
  <si>
    <t>149851</t>
  </si>
  <si>
    <t>149852</t>
  </si>
  <si>
    <t>149853</t>
  </si>
  <si>
    <t>149854</t>
  </si>
  <si>
    <t>149855</t>
  </si>
  <si>
    <t>149856</t>
  </si>
  <si>
    <t>149857</t>
  </si>
  <si>
    <t>149858</t>
  </si>
  <si>
    <t>149859</t>
  </si>
  <si>
    <t>149860</t>
  </si>
  <si>
    <t>149861</t>
  </si>
  <si>
    <t>149862</t>
  </si>
  <si>
    <t>149863</t>
  </si>
  <si>
    <t>149864</t>
  </si>
  <si>
    <t>149865</t>
  </si>
  <si>
    <t>149866</t>
  </si>
  <si>
    <t>149867</t>
  </si>
  <si>
    <t>149868</t>
  </si>
  <si>
    <t>149869</t>
  </si>
  <si>
    <t>149870</t>
  </si>
  <si>
    <t>149871</t>
  </si>
  <si>
    <t>149872</t>
  </si>
  <si>
    <t>149873</t>
  </si>
  <si>
    <t>149874</t>
  </si>
  <si>
    <t>149875</t>
  </si>
  <si>
    <t>149876</t>
  </si>
  <si>
    <t>149877</t>
  </si>
  <si>
    <t>149878</t>
  </si>
  <si>
    <t>149879</t>
  </si>
  <si>
    <t>149880</t>
  </si>
  <si>
    <t>149881</t>
  </si>
  <si>
    <t>149882</t>
  </si>
  <si>
    <t>149883</t>
  </si>
  <si>
    <t>149884</t>
  </si>
  <si>
    <t>149885</t>
  </si>
  <si>
    <t>149886</t>
  </si>
  <si>
    <t>149887</t>
  </si>
  <si>
    <t>149888</t>
  </si>
  <si>
    <t>149889</t>
  </si>
  <si>
    <t>149890</t>
  </si>
  <si>
    <t>149891</t>
  </si>
  <si>
    <t>149892</t>
  </si>
  <si>
    <t>149893</t>
  </si>
  <si>
    <t>149894</t>
  </si>
  <si>
    <t>149895</t>
  </si>
  <si>
    <t>149896</t>
  </si>
  <si>
    <t>149897</t>
  </si>
  <si>
    <t>149898</t>
  </si>
  <si>
    <t>149899</t>
  </si>
  <si>
    <t>149900</t>
  </si>
  <si>
    <t>149901</t>
  </si>
  <si>
    <t>149902</t>
  </si>
  <si>
    <t>149903</t>
  </si>
  <si>
    <t>149904</t>
  </si>
  <si>
    <t>149905</t>
  </si>
  <si>
    <t>149906</t>
  </si>
  <si>
    <t>149907</t>
  </si>
  <si>
    <t>149908</t>
  </si>
  <si>
    <t>149909</t>
  </si>
  <si>
    <t>149910</t>
  </si>
  <si>
    <t>149911</t>
  </si>
  <si>
    <t>149912</t>
  </si>
  <si>
    <t>149913</t>
  </si>
  <si>
    <t>149914</t>
  </si>
  <si>
    <t>149915</t>
  </si>
  <si>
    <t>149916</t>
  </si>
  <si>
    <t>149917</t>
  </si>
  <si>
    <t>149918</t>
  </si>
  <si>
    <t>149919</t>
  </si>
  <si>
    <t>149920</t>
  </si>
  <si>
    <t>149921</t>
  </si>
  <si>
    <t>149922</t>
  </si>
  <si>
    <t>149923</t>
  </si>
  <si>
    <t>149924</t>
  </si>
  <si>
    <t>149925</t>
  </si>
  <si>
    <t>149926</t>
  </si>
  <si>
    <t>149927</t>
  </si>
  <si>
    <t>149928</t>
  </si>
  <si>
    <t>149929</t>
  </si>
  <si>
    <t>149930</t>
  </si>
  <si>
    <t>149931</t>
  </si>
  <si>
    <t>149932</t>
  </si>
  <si>
    <t>149933</t>
  </si>
  <si>
    <t>149934</t>
  </si>
  <si>
    <t>149935</t>
  </si>
  <si>
    <t>149936</t>
  </si>
  <si>
    <t>149937</t>
  </si>
  <si>
    <t>149938</t>
  </si>
  <si>
    <t>149939</t>
  </si>
  <si>
    <t>149940</t>
  </si>
  <si>
    <t>149941</t>
  </si>
  <si>
    <t>149942</t>
  </si>
  <si>
    <t>149943</t>
  </si>
  <si>
    <t>149944</t>
  </si>
  <si>
    <t>149945</t>
  </si>
  <si>
    <t>149946</t>
  </si>
  <si>
    <t>149947</t>
  </si>
  <si>
    <t>149948</t>
  </si>
  <si>
    <t>149949</t>
  </si>
  <si>
    <t>149950</t>
  </si>
  <si>
    <t>149951</t>
  </si>
  <si>
    <t>149952</t>
  </si>
  <si>
    <t>149953</t>
  </si>
  <si>
    <t>149954</t>
  </si>
  <si>
    <t>149955</t>
  </si>
  <si>
    <t>149956</t>
  </si>
  <si>
    <t>149957</t>
  </si>
  <si>
    <t>149958</t>
  </si>
  <si>
    <t>149959</t>
  </si>
  <si>
    <t>149960</t>
  </si>
  <si>
    <t>149961</t>
  </si>
  <si>
    <t>149962</t>
  </si>
  <si>
    <t>149963</t>
  </si>
  <si>
    <t>149964</t>
  </si>
  <si>
    <t>149965</t>
  </si>
  <si>
    <t>149966</t>
  </si>
  <si>
    <t>149967</t>
  </si>
  <si>
    <t>149968</t>
  </si>
  <si>
    <t>149969</t>
  </si>
  <si>
    <t>149970</t>
  </si>
  <si>
    <t>149971</t>
  </si>
  <si>
    <t>149972</t>
  </si>
  <si>
    <t>149973</t>
  </si>
  <si>
    <t>149974</t>
  </si>
  <si>
    <t>149975</t>
  </si>
  <si>
    <t>149976</t>
  </si>
  <si>
    <t>149977</t>
  </si>
  <si>
    <t>149978</t>
  </si>
  <si>
    <t>149979</t>
  </si>
  <si>
    <t>149980</t>
  </si>
  <si>
    <t>149981</t>
  </si>
  <si>
    <t>149982</t>
  </si>
  <si>
    <t>149983</t>
  </si>
  <si>
    <t>149984</t>
  </si>
  <si>
    <t>149985</t>
  </si>
  <si>
    <t>149986</t>
  </si>
  <si>
    <t>149987</t>
  </si>
  <si>
    <t>149988</t>
  </si>
  <si>
    <t>149989</t>
  </si>
  <si>
    <t>149990</t>
  </si>
  <si>
    <t>149991</t>
  </si>
  <si>
    <t>149992</t>
  </si>
  <si>
    <t>149993</t>
  </si>
  <si>
    <t>149994</t>
  </si>
  <si>
    <t>149995</t>
  </si>
  <si>
    <t>149996</t>
  </si>
  <si>
    <t>149997</t>
  </si>
  <si>
    <t>149998</t>
  </si>
  <si>
    <t>149999</t>
  </si>
  <si>
    <t>150000</t>
  </si>
  <si>
    <t>150001</t>
  </si>
  <si>
    <t>150002</t>
  </si>
  <si>
    <t>150003</t>
  </si>
  <si>
    <t>150004</t>
  </si>
  <si>
    <t>150005</t>
  </si>
  <si>
    <t>150006</t>
  </si>
  <si>
    <t>150007</t>
  </si>
  <si>
    <t>150008</t>
  </si>
  <si>
    <t>150009</t>
  </si>
  <si>
    <t>150010</t>
  </si>
  <si>
    <t>150011</t>
  </si>
  <si>
    <t>150012</t>
  </si>
  <si>
    <t>150013</t>
  </si>
  <si>
    <t>150014</t>
  </si>
  <si>
    <t>150015</t>
  </si>
  <si>
    <t>150016</t>
  </si>
  <si>
    <t>150017</t>
  </si>
  <si>
    <t>150018</t>
  </si>
  <si>
    <t>150019</t>
  </si>
  <si>
    <t>150020</t>
  </si>
  <si>
    <t>150021</t>
  </si>
  <si>
    <t>150022</t>
  </si>
  <si>
    <t>150023</t>
  </si>
  <si>
    <t>150024</t>
  </si>
  <si>
    <t>150025</t>
  </si>
  <si>
    <t>150026</t>
  </si>
  <si>
    <t>150027</t>
  </si>
  <si>
    <t>150028</t>
  </si>
  <si>
    <t>150029</t>
  </si>
  <si>
    <t>150030</t>
  </si>
  <si>
    <t>150031</t>
  </si>
  <si>
    <t>150032</t>
  </si>
  <si>
    <t>150033</t>
  </si>
  <si>
    <t>150034</t>
  </si>
  <si>
    <t>150035</t>
  </si>
  <si>
    <t>150036</t>
  </si>
  <si>
    <t>150037</t>
  </si>
  <si>
    <t>150038</t>
  </si>
  <si>
    <t>150039</t>
  </si>
  <si>
    <t>150040</t>
  </si>
  <si>
    <t>150041</t>
  </si>
  <si>
    <t>150042</t>
  </si>
  <si>
    <t>150043</t>
  </si>
  <si>
    <t>150044</t>
  </si>
  <si>
    <t>150045</t>
  </si>
  <si>
    <t>150046</t>
  </si>
  <si>
    <t>150047</t>
  </si>
  <si>
    <t>150048</t>
  </si>
  <si>
    <t>150049</t>
  </si>
  <si>
    <t>150050</t>
  </si>
  <si>
    <t>150051</t>
  </si>
  <si>
    <t>150052</t>
  </si>
  <si>
    <t>150053</t>
  </si>
  <si>
    <t>150054</t>
  </si>
  <si>
    <t>150055</t>
  </si>
  <si>
    <t>150056</t>
  </si>
  <si>
    <t>150057</t>
  </si>
  <si>
    <t>150058</t>
  </si>
  <si>
    <t>150059</t>
  </si>
  <si>
    <t>150060</t>
  </si>
  <si>
    <t>150061</t>
  </si>
  <si>
    <t>150062</t>
  </si>
  <si>
    <t>150063</t>
  </si>
  <si>
    <t>150064</t>
  </si>
  <si>
    <t>150065</t>
  </si>
  <si>
    <t>150066</t>
  </si>
  <si>
    <t>150067</t>
  </si>
  <si>
    <t>150068</t>
  </si>
  <si>
    <t>150069</t>
  </si>
  <si>
    <t>150070</t>
  </si>
  <si>
    <t>150071</t>
  </si>
  <si>
    <t>150072</t>
  </si>
  <si>
    <t>150073</t>
  </si>
  <si>
    <t>150074</t>
  </si>
  <si>
    <t>150075</t>
  </si>
  <si>
    <t>150076</t>
  </si>
  <si>
    <t>150077</t>
  </si>
  <si>
    <t>150078</t>
  </si>
  <si>
    <t>150079</t>
  </si>
  <si>
    <t>150080</t>
  </si>
  <si>
    <t>150081</t>
  </si>
  <si>
    <t>150082</t>
  </si>
  <si>
    <t>150083</t>
  </si>
  <si>
    <t>150084</t>
  </si>
  <si>
    <t>150085</t>
  </si>
  <si>
    <t>150086</t>
  </si>
  <si>
    <t>150087</t>
  </si>
  <si>
    <t>150088</t>
  </si>
  <si>
    <t>150089</t>
  </si>
  <si>
    <t>150090</t>
  </si>
  <si>
    <t>150091</t>
  </si>
  <si>
    <t>150092</t>
  </si>
  <si>
    <t>150093</t>
  </si>
  <si>
    <t>150094</t>
  </si>
  <si>
    <t>150095</t>
  </si>
  <si>
    <t>150096</t>
  </si>
  <si>
    <t>150097</t>
  </si>
  <si>
    <t>150098</t>
  </si>
  <si>
    <t>150099</t>
  </si>
  <si>
    <t>150100</t>
  </si>
  <si>
    <t>150101</t>
  </si>
  <si>
    <t>150102</t>
  </si>
  <si>
    <t>150103</t>
  </si>
  <si>
    <t>150104</t>
  </si>
  <si>
    <t>150105</t>
  </si>
  <si>
    <t>150106</t>
  </si>
  <si>
    <t>150107</t>
  </si>
  <si>
    <t>150108</t>
  </si>
  <si>
    <t>150109</t>
  </si>
  <si>
    <t>150110</t>
  </si>
  <si>
    <t>150111</t>
  </si>
  <si>
    <t>150112</t>
  </si>
  <si>
    <t>150113</t>
  </si>
  <si>
    <t>150114</t>
  </si>
  <si>
    <t>150115</t>
  </si>
  <si>
    <t>150116</t>
  </si>
  <si>
    <t>150117</t>
  </si>
  <si>
    <t>150118</t>
  </si>
  <si>
    <t>150119</t>
  </si>
  <si>
    <t>150120</t>
  </si>
  <si>
    <t>150121</t>
  </si>
  <si>
    <t>150122</t>
  </si>
  <si>
    <t>150123</t>
  </si>
  <si>
    <t>150124</t>
  </si>
  <si>
    <t>150125</t>
  </si>
  <si>
    <t>150126</t>
  </si>
  <si>
    <t>150127</t>
  </si>
  <si>
    <t>150128</t>
  </si>
  <si>
    <t>150129</t>
  </si>
  <si>
    <t>150130</t>
  </si>
  <si>
    <t>150131</t>
  </si>
  <si>
    <t>150132</t>
  </si>
  <si>
    <t>150133</t>
  </si>
  <si>
    <t>150134</t>
  </si>
  <si>
    <t>150135</t>
  </si>
  <si>
    <t>150136</t>
  </si>
  <si>
    <t>150137</t>
  </si>
  <si>
    <t>150138</t>
  </si>
  <si>
    <t>150139</t>
  </si>
  <si>
    <t>150140</t>
  </si>
  <si>
    <t>150141</t>
  </si>
  <si>
    <t>150142</t>
  </si>
  <si>
    <t>150143</t>
  </si>
  <si>
    <t>150144</t>
  </si>
  <si>
    <t>150145</t>
  </si>
  <si>
    <t>150146</t>
  </si>
  <si>
    <t>150147</t>
  </si>
  <si>
    <t>150148</t>
  </si>
  <si>
    <t>150149</t>
  </si>
  <si>
    <t>150150</t>
  </si>
  <si>
    <t>150151</t>
  </si>
  <si>
    <t>150152</t>
  </si>
  <si>
    <t>150153</t>
  </si>
  <si>
    <t>150154</t>
  </si>
  <si>
    <t>150155</t>
  </si>
  <si>
    <t>150156</t>
  </si>
  <si>
    <t>150157</t>
  </si>
  <si>
    <t>150158</t>
  </si>
  <si>
    <t>150159</t>
  </si>
  <si>
    <t>150160</t>
  </si>
  <si>
    <t>150161</t>
  </si>
  <si>
    <t>150162</t>
  </si>
  <si>
    <t>150163</t>
  </si>
  <si>
    <t>150164</t>
  </si>
  <si>
    <t>150165</t>
  </si>
  <si>
    <t>150166</t>
  </si>
  <si>
    <t>150167</t>
  </si>
  <si>
    <t>150168</t>
  </si>
  <si>
    <t>150169</t>
  </si>
  <si>
    <t>150170</t>
  </si>
  <si>
    <t>150171</t>
  </si>
  <si>
    <t>150172</t>
  </si>
  <si>
    <t>150173</t>
  </si>
  <si>
    <t>150174</t>
  </si>
  <si>
    <t>150175</t>
  </si>
  <si>
    <t>150176</t>
  </si>
  <si>
    <t>150177</t>
  </si>
  <si>
    <t>150178</t>
  </si>
  <si>
    <t>150179</t>
  </si>
  <si>
    <t>150180</t>
  </si>
  <si>
    <t>150181</t>
  </si>
  <si>
    <t>150182</t>
  </si>
  <si>
    <t>150183</t>
  </si>
  <si>
    <t>150184</t>
  </si>
  <si>
    <t>150185</t>
  </si>
  <si>
    <t>150186</t>
  </si>
  <si>
    <t>150187</t>
  </si>
  <si>
    <t>150188</t>
  </si>
  <si>
    <t>150189</t>
  </si>
  <si>
    <t>150190</t>
  </si>
  <si>
    <t>150191</t>
  </si>
  <si>
    <t>150192</t>
  </si>
  <si>
    <t>150193</t>
  </si>
  <si>
    <t>150194</t>
  </si>
  <si>
    <t>150195</t>
  </si>
  <si>
    <t>150196</t>
  </si>
  <si>
    <t>150197</t>
  </si>
  <si>
    <t>150198</t>
  </si>
  <si>
    <t>150199</t>
  </si>
  <si>
    <t>150200</t>
  </si>
  <si>
    <t>150201</t>
  </si>
  <si>
    <t>150202</t>
  </si>
  <si>
    <t>150203</t>
  </si>
  <si>
    <t>150204</t>
  </si>
  <si>
    <t>150205</t>
  </si>
  <si>
    <t>150206</t>
  </si>
  <si>
    <t>150207</t>
  </si>
  <si>
    <t>150208</t>
  </si>
  <si>
    <t>150209</t>
  </si>
  <si>
    <t>150210</t>
  </si>
  <si>
    <t>150211</t>
  </si>
  <si>
    <t>150212</t>
  </si>
  <si>
    <t>150213</t>
  </si>
  <si>
    <t>150214</t>
  </si>
  <si>
    <t>150215</t>
  </si>
  <si>
    <t>150216</t>
  </si>
  <si>
    <t>150217</t>
  </si>
  <si>
    <t>150218</t>
  </si>
  <si>
    <t>150219</t>
  </si>
  <si>
    <t>150220</t>
  </si>
  <si>
    <t>150221</t>
  </si>
  <si>
    <t>150222</t>
  </si>
  <si>
    <t>150223</t>
  </si>
  <si>
    <t>150224</t>
  </si>
  <si>
    <t>150225</t>
  </si>
  <si>
    <t>150226</t>
  </si>
  <si>
    <t>150227</t>
  </si>
  <si>
    <t>150228</t>
  </si>
  <si>
    <t>150229</t>
  </si>
  <si>
    <t>150230</t>
  </si>
  <si>
    <t>150231</t>
  </si>
  <si>
    <t>150232</t>
  </si>
  <si>
    <t>150233</t>
  </si>
  <si>
    <t>150234</t>
  </si>
  <si>
    <t>150235</t>
  </si>
  <si>
    <t>150236</t>
  </si>
  <si>
    <t>150237</t>
  </si>
  <si>
    <t>150238</t>
  </si>
  <si>
    <t>150239</t>
  </si>
  <si>
    <t>150240</t>
  </si>
  <si>
    <t>150241</t>
  </si>
  <si>
    <t>150242</t>
  </si>
  <si>
    <t>150243</t>
  </si>
  <si>
    <t>150244</t>
  </si>
  <si>
    <t>150245</t>
  </si>
  <si>
    <t>150246</t>
  </si>
  <si>
    <t>150247</t>
  </si>
  <si>
    <t>150248</t>
  </si>
  <si>
    <t>150249</t>
  </si>
  <si>
    <t>150250</t>
  </si>
  <si>
    <t>150251</t>
  </si>
  <si>
    <t>150252</t>
  </si>
  <si>
    <t>150253</t>
  </si>
  <si>
    <t>150254</t>
  </si>
  <si>
    <t>150255</t>
  </si>
  <si>
    <t>150256</t>
  </si>
  <si>
    <t>150257</t>
  </si>
  <si>
    <t>150258</t>
  </si>
  <si>
    <t>150259</t>
  </si>
  <si>
    <t>150260</t>
  </si>
  <si>
    <t>150261</t>
  </si>
  <si>
    <t>150262</t>
  </si>
  <si>
    <t>150263</t>
  </si>
  <si>
    <t>150264</t>
  </si>
  <si>
    <t>150265</t>
  </si>
  <si>
    <t>150266</t>
  </si>
  <si>
    <t>150267</t>
  </si>
  <si>
    <t>150268</t>
  </si>
  <si>
    <t>150269</t>
  </si>
  <si>
    <t>150270</t>
  </si>
  <si>
    <t>150271</t>
  </si>
  <si>
    <t>150272</t>
  </si>
  <si>
    <t>150273</t>
  </si>
  <si>
    <t>150274</t>
  </si>
  <si>
    <t>150275</t>
  </si>
  <si>
    <t>150276</t>
  </si>
  <si>
    <t>150277</t>
  </si>
  <si>
    <t>150278</t>
  </si>
  <si>
    <t>150279</t>
  </si>
  <si>
    <t>150280</t>
  </si>
  <si>
    <t>150281</t>
  </si>
  <si>
    <t>150282</t>
  </si>
  <si>
    <t>150283</t>
  </si>
  <si>
    <t>150284</t>
  </si>
  <si>
    <t>150285</t>
  </si>
  <si>
    <t>150286</t>
  </si>
  <si>
    <t>150287</t>
  </si>
  <si>
    <t>150288</t>
  </si>
  <si>
    <t>150289</t>
  </si>
  <si>
    <t>150290</t>
  </si>
  <si>
    <t>150291</t>
  </si>
  <si>
    <t>150292</t>
  </si>
  <si>
    <t>150293</t>
  </si>
  <si>
    <t>150294</t>
  </si>
  <si>
    <t>150295</t>
  </si>
  <si>
    <t>150296</t>
  </si>
  <si>
    <t>150297</t>
  </si>
  <si>
    <t>150298</t>
  </si>
  <si>
    <t>150299</t>
  </si>
  <si>
    <t>150300</t>
  </si>
  <si>
    <t>150301</t>
  </si>
  <si>
    <t>150302</t>
  </si>
  <si>
    <t>150303</t>
  </si>
  <si>
    <t>150304</t>
  </si>
  <si>
    <t>150305</t>
  </si>
  <si>
    <t>150306</t>
  </si>
  <si>
    <t>150307</t>
  </si>
  <si>
    <t>150308</t>
  </si>
  <si>
    <t>150309</t>
  </si>
  <si>
    <t>150310</t>
  </si>
  <si>
    <t>150311</t>
  </si>
  <si>
    <t>150312</t>
  </si>
  <si>
    <t>150313</t>
  </si>
  <si>
    <t>150314</t>
  </si>
  <si>
    <t>150315</t>
  </si>
  <si>
    <t>150316</t>
  </si>
  <si>
    <t>150317</t>
  </si>
  <si>
    <t>150318</t>
  </si>
  <si>
    <t>150319</t>
  </si>
  <si>
    <t>150320</t>
  </si>
  <si>
    <t>150321</t>
  </si>
  <si>
    <t>150322</t>
  </si>
  <si>
    <t>150323</t>
  </si>
  <si>
    <t>150324</t>
  </si>
  <si>
    <t>150325</t>
  </si>
  <si>
    <t>150326</t>
  </si>
  <si>
    <t>150327</t>
  </si>
  <si>
    <t>150328</t>
  </si>
  <si>
    <t>150329</t>
  </si>
  <si>
    <t>150330</t>
  </si>
  <si>
    <t>150331</t>
  </si>
  <si>
    <t>150332</t>
  </si>
  <si>
    <t>150333</t>
  </si>
  <si>
    <t>150334</t>
  </si>
  <si>
    <t>150335</t>
  </si>
  <si>
    <t>150336</t>
  </si>
  <si>
    <t>150337</t>
  </si>
  <si>
    <t>150338</t>
  </si>
  <si>
    <t>150339</t>
  </si>
  <si>
    <t>150340</t>
  </si>
  <si>
    <t>150341</t>
  </si>
  <si>
    <t>150342</t>
  </si>
  <si>
    <t>150343</t>
  </si>
  <si>
    <t>150344</t>
  </si>
  <si>
    <t>150345</t>
  </si>
  <si>
    <t>150346</t>
  </si>
  <si>
    <t>150347</t>
  </si>
  <si>
    <t>150348</t>
  </si>
  <si>
    <t>150349</t>
  </si>
  <si>
    <t>150350</t>
  </si>
  <si>
    <t>150351</t>
  </si>
  <si>
    <t>150352</t>
  </si>
  <si>
    <t>150353</t>
  </si>
  <si>
    <t>150354</t>
  </si>
  <si>
    <t>150355</t>
  </si>
  <si>
    <t>150356</t>
  </si>
  <si>
    <t>150357</t>
  </si>
  <si>
    <t>150358</t>
  </si>
  <si>
    <t>150359</t>
  </si>
  <si>
    <t>150360</t>
  </si>
  <si>
    <t>150361</t>
  </si>
  <si>
    <t>150362</t>
  </si>
  <si>
    <t>150363</t>
  </si>
  <si>
    <t>150364</t>
  </si>
  <si>
    <t>150365</t>
  </si>
  <si>
    <t>150366</t>
  </si>
  <si>
    <t>150367</t>
  </si>
  <si>
    <t>150368</t>
  </si>
  <si>
    <t>150369</t>
  </si>
  <si>
    <t>150370</t>
  </si>
  <si>
    <t>150371</t>
  </si>
  <si>
    <t>150372</t>
  </si>
  <si>
    <t>150373</t>
  </si>
  <si>
    <t>150374</t>
  </si>
  <si>
    <t>150375</t>
  </si>
  <si>
    <t>150376</t>
  </si>
  <si>
    <t>150377</t>
  </si>
  <si>
    <t>150378</t>
  </si>
  <si>
    <t>150379</t>
  </si>
  <si>
    <t>150380</t>
  </si>
  <si>
    <t>150381</t>
  </si>
  <si>
    <t>150382</t>
  </si>
  <si>
    <t>150383</t>
  </si>
  <si>
    <t>150384</t>
  </si>
  <si>
    <t>150385</t>
  </si>
  <si>
    <t>150386</t>
  </si>
  <si>
    <t>150387</t>
  </si>
  <si>
    <t>150388</t>
  </si>
  <si>
    <t>150389</t>
  </si>
  <si>
    <t>150390</t>
  </si>
  <si>
    <t>150391</t>
  </si>
  <si>
    <t>150392</t>
  </si>
  <si>
    <t>150393</t>
  </si>
  <si>
    <t>150394</t>
  </si>
  <si>
    <t>150395</t>
  </si>
  <si>
    <t>150396</t>
  </si>
  <si>
    <t>150397</t>
  </si>
  <si>
    <t>150398</t>
  </si>
  <si>
    <t>150399</t>
  </si>
  <si>
    <t>150400</t>
  </si>
  <si>
    <t>150401</t>
  </si>
  <si>
    <t>150402</t>
  </si>
  <si>
    <t>150403</t>
  </si>
  <si>
    <t>150404</t>
  </si>
  <si>
    <t>150405</t>
  </si>
  <si>
    <t>150406</t>
  </si>
  <si>
    <t>150407</t>
  </si>
  <si>
    <t>150408</t>
  </si>
  <si>
    <t>150409</t>
  </si>
  <si>
    <t>150410</t>
  </si>
  <si>
    <t>150411</t>
  </si>
  <si>
    <t>150412</t>
  </si>
  <si>
    <t>150413</t>
  </si>
  <si>
    <t>150414</t>
  </si>
  <si>
    <t>150415</t>
  </si>
  <si>
    <t>150416</t>
  </si>
  <si>
    <t>150417</t>
  </si>
  <si>
    <t>150418</t>
  </si>
  <si>
    <t>150419</t>
  </si>
  <si>
    <t>150420</t>
  </si>
  <si>
    <t>150421</t>
  </si>
  <si>
    <t>150422</t>
  </si>
  <si>
    <t>150423</t>
  </si>
  <si>
    <t>150424</t>
  </si>
  <si>
    <t>150425</t>
  </si>
  <si>
    <t>150426</t>
  </si>
  <si>
    <t>150427</t>
  </si>
  <si>
    <t>150428</t>
  </si>
  <si>
    <t>150429</t>
  </si>
  <si>
    <t>150430</t>
  </si>
  <si>
    <t>150431</t>
  </si>
  <si>
    <t>150432</t>
  </si>
  <si>
    <t>150433</t>
  </si>
  <si>
    <t>150434</t>
  </si>
  <si>
    <t>150435</t>
  </si>
  <si>
    <t>150436</t>
  </si>
  <si>
    <t>150437</t>
  </si>
  <si>
    <t>150438</t>
  </si>
  <si>
    <t>150439</t>
  </si>
  <si>
    <t>150440</t>
  </si>
  <si>
    <t>150441</t>
  </si>
  <si>
    <t>150442</t>
  </si>
  <si>
    <t>150443</t>
  </si>
  <si>
    <t>150444</t>
  </si>
  <si>
    <t>150445</t>
  </si>
  <si>
    <t>150446</t>
  </si>
  <si>
    <t>150447</t>
  </si>
  <si>
    <t>150448</t>
  </si>
  <si>
    <t>150449</t>
  </si>
  <si>
    <t>150450</t>
  </si>
  <si>
    <t>150451</t>
  </si>
  <si>
    <t>150452</t>
  </si>
  <si>
    <t>150453</t>
  </si>
  <si>
    <t>150454</t>
  </si>
  <si>
    <t>150455</t>
  </si>
  <si>
    <t>150456</t>
  </si>
  <si>
    <t>150457</t>
  </si>
  <si>
    <t>150458</t>
  </si>
  <si>
    <t>150459</t>
  </si>
  <si>
    <t>150460</t>
  </si>
  <si>
    <t>150461</t>
  </si>
  <si>
    <t>150462</t>
  </si>
  <si>
    <t>150463</t>
  </si>
  <si>
    <t>150464</t>
  </si>
  <si>
    <t>150465</t>
  </si>
  <si>
    <t>150466</t>
  </si>
  <si>
    <t>150467</t>
  </si>
  <si>
    <t>150468</t>
  </si>
  <si>
    <t>150469</t>
  </si>
  <si>
    <t>150470</t>
  </si>
  <si>
    <t>150471</t>
  </si>
  <si>
    <t>150472</t>
  </si>
  <si>
    <t>150473</t>
  </si>
  <si>
    <t>150474</t>
  </si>
  <si>
    <t>150475</t>
  </si>
  <si>
    <t>150476</t>
  </si>
  <si>
    <t>150477</t>
  </si>
  <si>
    <t>150478</t>
  </si>
  <si>
    <t>150479</t>
  </si>
  <si>
    <t>150480</t>
  </si>
  <si>
    <t>150481</t>
  </si>
  <si>
    <t>150482</t>
  </si>
  <si>
    <t>150483</t>
  </si>
  <si>
    <t>150484</t>
  </si>
  <si>
    <t>150485</t>
  </si>
  <si>
    <t>150486</t>
  </si>
  <si>
    <t>150487</t>
  </si>
  <si>
    <t>150488</t>
  </si>
  <si>
    <t>150489</t>
  </si>
  <si>
    <t>150490</t>
  </si>
  <si>
    <t>150491</t>
  </si>
  <si>
    <t>150492</t>
  </si>
  <si>
    <t>150493</t>
  </si>
  <si>
    <t>150494</t>
  </si>
  <si>
    <t>150495</t>
  </si>
  <si>
    <t>150496</t>
  </si>
  <si>
    <t>150497</t>
  </si>
  <si>
    <t>150498</t>
  </si>
  <si>
    <t>150499</t>
  </si>
  <si>
    <t>150500</t>
  </si>
  <si>
    <t>150501</t>
  </si>
  <si>
    <t>150502</t>
  </si>
  <si>
    <t>150503</t>
  </si>
  <si>
    <t>150504</t>
  </si>
  <si>
    <t>150505</t>
  </si>
  <si>
    <t>150506</t>
  </si>
  <si>
    <t>150507</t>
  </si>
  <si>
    <t>150508</t>
  </si>
  <si>
    <t>150509</t>
  </si>
  <si>
    <t>150510</t>
  </si>
  <si>
    <t>150511</t>
  </si>
  <si>
    <t>150512</t>
  </si>
  <si>
    <t>150513</t>
  </si>
  <si>
    <t>150514</t>
  </si>
  <si>
    <t>150515</t>
  </si>
  <si>
    <t>150516</t>
  </si>
  <si>
    <t>150517</t>
  </si>
  <si>
    <t>150518</t>
  </si>
  <si>
    <t>150519</t>
  </si>
  <si>
    <t>150520</t>
  </si>
  <si>
    <t>150521</t>
  </si>
  <si>
    <t>150522</t>
  </si>
  <si>
    <t>150523</t>
  </si>
  <si>
    <t>150524</t>
  </si>
  <si>
    <t>150525</t>
  </si>
  <si>
    <t>150526</t>
  </si>
  <si>
    <t>150527</t>
  </si>
  <si>
    <t>150528</t>
  </si>
  <si>
    <t>150529</t>
  </si>
  <si>
    <t>150530</t>
  </si>
  <si>
    <t>150531</t>
  </si>
  <si>
    <t>150532</t>
  </si>
  <si>
    <t>150533</t>
  </si>
  <si>
    <t>150534</t>
  </si>
  <si>
    <t>150535</t>
  </si>
  <si>
    <t>150536</t>
  </si>
  <si>
    <t>150537</t>
  </si>
  <si>
    <t>150538</t>
  </si>
  <si>
    <t>150539</t>
  </si>
  <si>
    <t>150540</t>
  </si>
  <si>
    <t>150541</t>
  </si>
  <si>
    <t>150542</t>
  </si>
  <si>
    <t>150543</t>
  </si>
  <si>
    <t>150544</t>
  </si>
  <si>
    <t>150545</t>
  </si>
  <si>
    <t>150546</t>
  </si>
  <si>
    <t>150547</t>
  </si>
  <si>
    <t>150548</t>
  </si>
  <si>
    <t>150549</t>
  </si>
  <si>
    <t>150550</t>
  </si>
  <si>
    <t>150551</t>
  </si>
  <si>
    <t>150552</t>
  </si>
  <si>
    <t>150553</t>
  </si>
  <si>
    <t>150554</t>
  </si>
  <si>
    <t>150555</t>
  </si>
  <si>
    <t>150556</t>
  </si>
  <si>
    <t>150557</t>
  </si>
  <si>
    <t>150558</t>
  </si>
  <si>
    <t>150559</t>
  </si>
  <si>
    <t>150560</t>
  </si>
  <si>
    <t>150561</t>
  </si>
  <si>
    <t>150562</t>
  </si>
  <si>
    <t>150563</t>
  </si>
  <si>
    <t>150564</t>
  </si>
  <si>
    <t>150565</t>
  </si>
  <si>
    <t>150566</t>
  </si>
  <si>
    <t>150567</t>
  </si>
  <si>
    <t>150568</t>
  </si>
  <si>
    <t>150569</t>
  </si>
  <si>
    <t>150570</t>
  </si>
  <si>
    <t>150571</t>
  </si>
  <si>
    <t>150572</t>
  </si>
  <si>
    <t>150573</t>
  </si>
  <si>
    <t>150574</t>
  </si>
  <si>
    <t>150575</t>
  </si>
  <si>
    <t>150576</t>
  </si>
  <si>
    <t>150577</t>
  </si>
  <si>
    <t>150578</t>
  </si>
  <si>
    <t>150579</t>
  </si>
  <si>
    <t>150580</t>
  </si>
  <si>
    <t>150581</t>
  </si>
  <si>
    <t>150582</t>
  </si>
  <si>
    <t>150583</t>
  </si>
  <si>
    <t>150584</t>
  </si>
  <si>
    <t>150585</t>
  </si>
  <si>
    <t>150586</t>
  </si>
  <si>
    <t>150587</t>
  </si>
  <si>
    <t>150588</t>
  </si>
  <si>
    <t>150589</t>
  </si>
  <si>
    <t>150590</t>
  </si>
  <si>
    <t>150591</t>
  </si>
  <si>
    <t>150592</t>
  </si>
  <si>
    <t>150593</t>
  </si>
  <si>
    <t>150594</t>
  </si>
  <si>
    <t>150595</t>
  </si>
  <si>
    <t>150596</t>
  </si>
  <si>
    <t>150597</t>
  </si>
  <si>
    <t>150598</t>
  </si>
  <si>
    <t>150599</t>
  </si>
  <si>
    <t>150600</t>
  </si>
  <si>
    <t>150601</t>
  </si>
  <si>
    <t>150602</t>
  </si>
  <si>
    <t>150603</t>
  </si>
  <si>
    <t>150604</t>
  </si>
  <si>
    <t>150605</t>
  </si>
  <si>
    <t>150606</t>
  </si>
  <si>
    <t>150607</t>
  </si>
  <si>
    <t>150608</t>
  </si>
  <si>
    <t>150609</t>
  </si>
  <si>
    <t>150610</t>
  </si>
  <si>
    <t>150611</t>
  </si>
  <si>
    <t>150612</t>
  </si>
  <si>
    <t>150613</t>
  </si>
  <si>
    <t>150614</t>
  </si>
  <si>
    <t>150615</t>
  </si>
  <si>
    <t>150616</t>
  </si>
  <si>
    <t>150617</t>
  </si>
  <si>
    <t>150618</t>
  </si>
  <si>
    <t>150619</t>
  </si>
  <si>
    <t>150620</t>
  </si>
  <si>
    <t>150621</t>
  </si>
  <si>
    <t>150622</t>
  </si>
  <si>
    <t>150623</t>
  </si>
  <si>
    <t>150624</t>
  </si>
  <si>
    <t>150625</t>
  </si>
  <si>
    <t>150626</t>
  </si>
  <si>
    <t>150627</t>
  </si>
  <si>
    <t>150628</t>
  </si>
  <si>
    <t>150629</t>
  </si>
  <si>
    <t>150630</t>
  </si>
  <si>
    <t>150631</t>
  </si>
  <si>
    <t>150632</t>
  </si>
  <si>
    <t>150633</t>
  </si>
  <si>
    <t>150634</t>
  </si>
  <si>
    <t>150635</t>
  </si>
  <si>
    <t>150636</t>
  </si>
  <si>
    <t>150637</t>
  </si>
  <si>
    <t>150638</t>
  </si>
  <si>
    <t>150639</t>
  </si>
  <si>
    <t>150640</t>
  </si>
  <si>
    <t>150641</t>
  </si>
  <si>
    <t>150642</t>
  </si>
  <si>
    <t>150643</t>
  </si>
  <si>
    <t>150644</t>
  </si>
  <si>
    <t>150645</t>
  </si>
  <si>
    <t>150646</t>
  </si>
  <si>
    <t>150647</t>
  </si>
  <si>
    <t>150648</t>
  </si>
  <si>
    <t>150649</t>
  </si>
  <si>
    <t>150650</t>
  </si>
  <si>
    <t>150651</t>
  </si>
  <si>
    <t>150652</t>
  </si>
  <si>
    <t>150653</t>
  </si>
  <si>
    <t>150654</t>
  </si>
  <si>
    <t>150655</t>
  </si>
  <si>
    <t>150656</t>
  </si>
  <si>
    <t>150657</t>
  </si>
  <si>
    <t>150658</t>
  </si>
  <si>
    <t>150659</t>
  </si>
  <si>
    <t>150660</t>
  </si>
  <si>
    <t>150661</t>
  </si>
  <si>
    <t>150662</t>
  </si>
  <si>
    <t>150663</t>
  </si>
  <si>
    <t>150664</t>
  </si>
  <si>
    <t>150665</t>
  </si>
  <si>
    <t>150666</t>
  </si>
  <si>
    <t>150667</t>
  </si>
  <si>
    <t>150668</t>
  </si>
  <si>
    <t>150669</t>
  </si>
  <si>
    <t>150670</t>
  </si>
  <si>
    <t>150671</t>
  </si>
  <si>
    <t>150672</t>
  </si>
  <si>
    <t>150673</t>
  </si>
  <si>
    <t>150674</t>
  </si>
  <si>
    <t>150675</t>
  </si>
  <si>
    <t>150676</t>
  </si>
  <si>
    <t>150677</t>
  </si>
  <si>
    <t>150678</t>
  </si>
  <si>
    <t>150679</t>
  </si>
  <si>
    <t>150680</t>
  </si>
  <si>
    <t>150681</t>
  </si>
  <si>
    <t>150682</t>
  </si>
  <si>
    <t>150683</t>
  </si>
  <si>
    <t>150684</t>
  </si>
  <si>
    <t>150685</t>
  </si>
  <si>
    <t>150686</t>
  </si>
  <si>
    <t>150687</t>
  </si>
  <si>
    <t>150688</t>
  </si>
  <si>
    <t>150689</t>
  </si>
  <si>
    <t>150690</t>
  </si>
  <si>
    <t>150691</t>
  </si>
  <si>
    <t>150692</t>
  </si>
  <si>
    <t>150693</t>
  </si>
  <si>
    <t>150694</t>
  </si>
  <si>
    <t>150695</t>
  </si>
  <si>
    <t>150696</t>
  </si>
  <si>
    <t>150697</t>
  </si>
  <si>
    <t>150698</t>
  </si>
  <si>
    <t>150699</t>
  </si>
  <si>
    <t>150700</t>
  </si>
  <si>
    <t>150701</t>
  </si>
  <si>
    <t>150702</t>
  </si>
  <si>
    <t>150703</t>
  </si>
  <si>
    <t>150704</t>
  </si>
  <si>
    <t>150705</t>
  </si>
  <si>
    <t>150706</t>
  </si>
  <si>
    <t>150707</t>
  </si>
  <si>
    <t>150708</t>
  </si>
  <si>
    <t>150709</t>
  </si>
  <si>
    <t>150710</t>
  </si>
  <si>
    <t>150711</t>
  </si>
  <si>
    <t>150712</t>
  </si>
  <si>
    <t>150713</t>
  </si>
  <si>
    <t>150714</t>
  </si>
  <si>
    <t>150715</t>
  </si>
  <si>
    <t>150716</t>
  </si>
  <si>
    <t>150717</t>
  </si>
  <si>
    <t>150718</t>
  </si>
  <si>
    <t>150719</t>
  </si>
  <si>
    <t>150720</t>
  </si>
  <si>
    <t>150721</t>
  </si>
  <si>
    <t>150722</t>
  </si>
  <si>
    <t>150723</t>
  </si>
  <si>
    <t>150724</t>
  </si>
  <si>
    <t>150725</t>
  </si>
  <si>
    <t>150726</t>
  </si>
  <si>
    <t>150727</t>
  </si>
  <si>
    <t>150728</t>
  </si>
  <si>
    <t>150729</t>
  </si>
  <si>
    <t>150730</t>
  </si>
  <si>
    <t>150731</t>
  </si>
  <si>
    <t>150732</t>
  </si>
  <si>
    <t>150733</t>
  </si>
  <si>
    <t>150734</t>
  </si>
  <si>
    <t>150735</t>
  </si>
  <si>
    <t>150736</t>
  </si>
  <si>
    <t>150737</t>
  </si>
  <si>
    <t>150738</t>
  </si>
  <si>
    <t>150739</t>
  </si>
  <si>
    <t>150740</t>
  </si>
  <si>
    <t>150741</t>
  </si>
  <si>
    <t>150742</t>
  </si>
  <si>
    <t>150743</t>
  </si>
  <si>
    <t>150744</t>
  </si>
  <si>
    <t>150745</t>
  </si>
  <si>
    <t>150746</t>
  </si>
  <si>
    <t>150747</t>
  </si>
  <si>
    <t>150748</t>
  </si>
  <si>
    <t>150749</t>
  </si>
  <si>
    <t>150750</t>
  </si>
  <si>
    <t>150751</t>
  </si>
  <si>
    <t>150752</t>
  </si>
  <si>
    <t>150753</t>
  </si>
  <si>
    <t>150754</t>
  </si>
  <si>
    <t>150755</t>
  </si>
  <si>
    <t>150756</t>
  </si>
  <si>
    <t>150757</t>
  </si>
  <si>
    <t>150758</t>
  </si>
  <si>
    <t>150759</t>
  </si>
  <si>
    <t>150760</t>
  </si>
  <si>
    <t>150761</t>
  </si>
  <si>
    <t>150762</t>
  </si>
  <si>
    <t>150763</t>
  </si>
  <si>
    <t>150764</t>
  </si>
  <si>
    <t>150765</t>
  </si>
  <si>
    <t>150766</t>
  </si>
  <si>
    <t>150767</t>
  </si>
  <si>
    <t>150768</t>
  </si>
  <si>
    <t>150769</t>
  </si>
  <si>
    <t>150770</t>
  </si>
  <si>
    <t>150771</t>
  </si>
  <si>
    <t>150772</t>
  </si>
  <si>
    <t>150773</t>
  </si>
  <si>
    <t>150774</t>
  </si>
  <si>
    <t>150775</t>
  </si>
  <si>
    <t>150776</t>
  </si>
  <si>
    <t>150777</t>
  </si>
  <si>
    <t>150778</t>
  </si>
  <si>
    <t>150779</t>
  </si>
  <si>
    <t>150780</t>
  </si>
  <si>
    <t>150781</t>
  </si>
  <si>
    <t>150782</t>
  </si>
  <si>
    <t>150783</t>
  </si>
  <si>
    <t>150784</t>
  </si>
  <si>
    <t>150785</t>
  </si>
  <si>
    <t>150786</t>
  </si>
  <si>
    <t>150787</t>
  </si>
  <si>
    <t>150788</t>
  </si>
  <si>
    <t>150789</t>
  </si>
  <si>
    <t>150790</t>
  </si>
  <si>
    <t>150791</t>
  </si>
  <si>
    <t>150792</t>
  </si>
  <si>
    <t>150793</t>
  </si>
  <si>
    <t>150794</t>
  </si>
  <si>
    <t>150795</t>
  </si>
  <si>
    <t>150796</t>
  </si>
  <si>
    <t>150797</t>
  </si>
  <si>
    <t>150798</t>
  </si>
  <si>
    <t>150799</t>
  </si>
  <si>
    <t>150800</t>
  </si>
  <si>
    <t>150801</t>
  </si>
  <si>
    <t>150802</t>
  </si>
  <si>
    <t>150803</t>
  </si>
  <si>
    <t>150804</t>
  </si>
  <si>
    <t>150805</t>
  </si>
  <si>
    <t>150806</t>
  </si>
  <si>
    <t>150807</t>
  </si>
  <si>
    <t>150808</t>
  </si>
  <si>
    <t>150809</t>
  </si>
  <si>
    <t>150810</t>
  </si>
  <si>
    <t>150811</t>
  </si>
  <si>
    <t>150812</t>
  </si>
  <si>
    <t>150813</t>
  </si>
  <si>
    <t>150814</t>
  </si>
  <si>
    <t>150815</t>
  </si>
  <si>
    <t>150816</t>
  </si>
  <si>
    <t>150817</t>
  </si>
  <si>
    <t>150818</t>
  </si>
  <si>
    <t>150819</t>
  </si>
  <si>
    <t>150820</t>
  </si>
  <si>
    <t>150821</t>
  </si>
  <si>
    <t>150822</t>
  </si>
  <si>
    <t>150823</t>
  </si>
  <si>
    <t>150824</t>
  </si>
  <si>
    <t>150825</t>
  </si>
  <si>
    <t>150826</t>
  </si>
  <si>
    <t>150827</t>
  </si>
  <si>
    <t>150828</t>
  </si>
  <si>
    <t>150829</t>
  </si>
  <si>
    <t>150830</t>
  </si>
  <si>
    <t>150831</t>
  </si>
  <si>
    <t>150832</t>
  </si>
  <si>
    <t>150833</t>
  </si>
  <si>
    <t>150834</t>
  </si>
  <si>
    <t>150835</t>
  </si>
  <si>
    <t>150836</t>
  </si>
  <si>
    <t>150837</t>
  </si>
  <si>
    <t>150838</t>
  </si>
  <si>
    <t>150839</t>
  </si>
  <si>
    <t>150840</t>
  </si>
  <si>
    <t>150841</t>
  </si>
  <si>
    <t>150842</t>
  </si>
  <si>
    <t>150843</t>
  </si>
  <si>
    <t>150844</t>
  </si>
  <si>
    <t>150845</t>
  </si>
  <si>
    <t>150846</t>
  </si>
  <si>
    <t>150847</t>
  </si>
  <si>
    <t>150848</t>
  </si>
  <si>
    <t>150849</t>
  </si>
  <si>
    <t>150850</t>
  </si>
  <si>
    <t>150851</t>
  </si>
  <si>
    <t>150852</t>
  </si>
  <si>
    <t>150853</t>
  </si>
  <si>
    <t>150854</t>
  </si>
  <si>
    <t>150855</t>
  </si>
  <si>
    <t>150856</t>
  </si>
  <si>
    <t>150857</t>
  </si>
  <si>
    <t>150858</t>
  </si>
  <si>
    <t>150859</t>
  </si>
  <si>
    <t>150860</t>
  </si>
  <si>
    <t>150861</t>
  </si>
  <si>
    <t>150862</t>
  </si>
  <si>
    <t>150863</t>
  </si>
  <si>
    <t>150864</t>
  </si>
  <si>
    <t>150865</t>
  </si>
  <si>
    <t>150866</t>
  </si>
  <si>
    <t>150867</t>
  </si>
  <si>
    <t>150868</t>
  </si>
  <si>
    <t>150869</t>
  </si>
  <si>
    <t>150870</t>
  </si>
  <si>
    <t>150871</t>
  </si>
  <si>
    <t>150872</t>
  </si>
  <si>
    <t>150873</t>
  </si>
  <si>
    <t>150874</t>
  </si>
  <si>
    <t>150875</t>
  </si>
  <si>
    <t>150876</t>
  </si>
  <si>
    <t>150877</t>
  </si>
  <si>
    <t>150878</t>
  </si>
  <si>
    <t>150879</t>
  </si>
  <si>
    <t>150880</t>
  </si>
  <si>
    <t>150881</t>
  </si>
  <si>
    <t>150882</t>
  </si>
  <si>
    <t>150883</t>
  </si>
  <si>
    <t>150884</t>
  </si>
  <si>
    <t>150885</t>
  </si>
  <si>
    <t>150886</t>
  </si>
  <si>
    <t>150887</t>
  </si>
  <si>
    <t>150888</t>
  </si>
  <si>
    <t>150889</t>
  </si>
  <si>
    <t>150890</t>
  </si>
  <si>
    <t>150891</t>
  </si>
  <si>
    <t>150892</t>
  </si>
  <si>
    <t>150893</t>
  </si>
  <si>
    <t>150894</t>
  </si>
  <si>
    <t>150895</t>
  </si>
  <si>
    <t>150896</t>
  </si>
  <si>
    <t>150897</t>
  </si>
  <si>
    <t>150898</t>
  </si>
  <si>
    <t>150899</t>
  </si>
  <si>
    <t>150900</t>
  </si>
  <si>
    <t>150901</t>
  </si>
  <si>
    <t>150902</t>
  </si>
  <si>
    <t>150903</t>
  </si>
  <si>
    <t>150904</t>
  </si>
  <si>
    <t>150905</t>
  </si>
  <si>
    <t>150906</t>
  </si>
  <si>
    <t>150907</t>
  </si>
  <si>
    <t>150908</t>
  </si>
  <si>
    <t>150909</t>
  </si>
  <si>
    <t>150910</t>
  </si>
  <si>
    <t>150911</t>
  </si>
  <si>
    <t>150912</t>
  </si>
  <si>
    <t>150913</t>
  </si>
  <si>
    <t>150914</t>
  </si>
  <si>
    <t>150915</t>
  </si>
  <si>
    <t>150916</t>
  </si>
  <si>
    <t>150917</t>
  </si>
  <si>
    <t>150918</t>
  </si>
  <si>
    <t>150919</t>
  </si>
  <si>
    <t>150920</t>
  </si>
  <si>
    <t>150921</t>
  </si>
  <si>
    <t>150922</t>
  </si>
  <si>
    <t>150923</t>
  </si>
  <si>
    <t>150924</t>
  </si>
  <si>
    <t>150925</t>
  </si>
  <si>
    <t>150926</t>
  </si>
  <si>
    <t>150927</t>
  </si>
  <si>
    <t>150928</t>
  </si>
  <si>
    <t>150929</t>
  </si>
  <si>
    <t>150930</t>
  </si>
  <si>
    <t>150931</t>
  </si>
  <si>
    <t>150932</t>
  </si>
  <si>
    <t>150933</t>
  </si>
  <si>
    <t>150934</t>
  </si>
  <si>
    <t>150935</t>
  </si>
  <si>
    <t>150936</t>
  </si>
  <si>
    <t>150937</t>
  </si>
  <si>
    <t>150938</t>
  </si>
  <si>
    <t>150939</t>
  </si>
  <si>
    <t>150940</t>
  </si>
  <si>
    <t>150941</t>
  </si>
  <si>
    <t>150942</t>
  </si>
  <si>
    <t>150943</t>
  </si>
  <si>
    <t>150944</t>
  </si>
  <si>
    <t>150945</t>
  </si>
  <si>
    <t>150946</t>
  </si>
  <si>
    <t>150947</t>
  </si>
  <si>
    <t>150948</t>
  </si>
  <si>
    <t>150949</t>
  </si>
  <si>
    <t>150950</t>
  </si>
  <si>
    <t>150951</t>
  </si>
  <si>
    <t>150952</t>
  </si>
  <si>
    <t>150953</t>
  </si>
  <si>
    <t>150954</t>
  </si>
  <si>
    <t>150955</t>
  </si>
  <si>
    <t>150956</t>
  </si>
  <si>
    <t>150957</t>
  </si>
  <si>
    <t>150958</t>
  </si>
  <si>
    <t>150959</t>
  </si>
  <si>
    <t>150960</t>
  </si>
  <si>
    <t>150961</t>
  </si>
  <si>
    <t>150962</t>
  </si>
  <si>
    <t>150963</t>
  </si>
  <si>
    <t>150964</t>
  </si>
  <si>
    <t>150965</t>
  </si>
  <si>
    <t>150966</t>
  </si>
  <si>
    <t>150967</t>
  </si>
  <si>
    <t>150968</t>
  </si>
  <si>
    <t>150969</t>
  </si>
  <si>
    <t>150970</t>
  </si>
  <si>
    <t>150971</t>
  </si>
  <si>
    <t>150972</t>
  </si>
  <si>
    <t>150973</t>
  </si>
  <si>
    <t>150974</t>
  </si>
  <si>
    <t>150975</t>
  </si>
  <si>
    <t>150976</t>
  </si>
  <si>
    <t>150977</t>
  </si>
  <si>
    <t>150978</t>
  </si>
  <si>
    <t>150979</t>
  </si>
  <si>
    <t>150980</t>
  </si>
  <si>
    <t>150981</t>
  </si>
  <si>
    <t>150982</t>
  </si>
  <si>
    <t>150983</t>
  </si>
  <si>
    <t>150984</t>
  </si>
  <si>
    <t>150985</t>
  </si>
  <si>
    <t>150986</t>
  </si>
  <si>
    <t>150987</t>
  </si>
  <si>
    <t>150988</t>
  </si>
  <si>
    <t>150989</t>
  </si>
  <si>
    <t>150990</t>
  </si>
  <si>
    <t>150991</t>
  </si>
  <si>
    <t>150992</t>
  </si>
  <si>
    <t>150993</t>
  </si>
  <si>
    <t>150994</t>
  </si>
  <si>
    <t>150995</t>
  </si>
  <si>
    <t>150996</t>
  </si>
  <si>
    <t>150997</t>
  </si>
  <si>
    <t>150998</t>
  </si>
  <si>
    <t>150999</t>
  </si>
  <si>
    <t>151000</t>
  </si>
  <si>
    <t>151001</t>
  </si>
  <si>
    <t>151002</t>
  </si>
  <si>
    <t>151003</t>
  </si>
  <si>
    <t>151004</t>
  </si>
  <si>
    <t>151005</t>
  </si>
  <si>
    <t>151006</t>
  </si>
  <si>
    <t>151007</t>
  </si>
  <si>
    <t>151008</t>
  </si>
  <si>
    <t>151009</t>
  </si>
  <si>
    <t>151010</t>
  </si>
  <si>
    <t>151011</t>
  </si>
  <si>
    <t>151012</t>
  </si>
  <si>
    <t>151013</t>
  </si>
  <si>
    <t>151014</t>
  </si>
  <si>
    <t>151015</t>
  </si>
  <si>
    <t>151016</t>
  </si>
  <si>
    <t>151017</t>
  </si>
  <si>
    <t>151018</t>
  </si>
  <si>
    <t>151019</t>
  </si>
  <si>
    <t>151020</t>
  </si>
  <si>
    <t>151021</t>
  </si>
  <si>
    <t>151022</t>
  </si>
  <si>
    <t>151023</t>
  </si>
  <si>
    <t>151024</t>
  </si>
  <si>
    <t>151025</t>
  </si>
  <si>
    <t>151026</t>
  </si>
  <si>
    <t>151027</t>
  </si>
  <si>
    <t>151028</t>
  </si>
  <si>
    <t>151029</t>
  </si>
  <si>
    <t>151030</t>
  </si>
  <si>
    <t>151031</t>
  </si>
  <si>
    <t>151032</t>
  </si>
  <si>
    <t>151033</t>
  </si>
  <si>
    <t>151034</t>
  </si>
  <si>
    <t>151035</t>
  </si>
  <si>
    <t>151036</t>
  </si>
  <si>
    <t>151037</t>
  </si>
  <si>
    <t>151038</t>
  </si>
  <si>
    <t>151039</t>
  </si>
  <si>
    <t>151040</t>
  </si>
  <si>
    <t>151041</t>
  </si>
  <si>
    <t>151042</t>
  </si>
  <si>
    <t>151043</t>
  </si>
  <si>
    <t>151044</t>
  </si>
  <si>
    <t>151045</t>
  </si>
  <si>
    <t>151046</t>
  </si>
  <si>
    <t>151047</t>
  </si>
  <si>
    <t>151048</t>
  </si>
  <si>
    <t>151049</t>
  </si>
  <si>
    <t>151050</t>
  </si>
  <si>
    <t>151051</t>
  </si>
  <si>
    <t>151052</t>
  </si>
  <si>
    <t>151053</t>
  </si>
  <si>
    <t>151054</t>
  </si>
  <si>
    <t>151055</t>
  </si>
  <si>
    <t>151056</t>
  </si>
  <si>
    <t>151057</t>
  </si>
  <si>
    <t>151058</t>
  </si>
  <si>
    <t>151059</t>
  </si>
  <si>
    <t>151060</t>
  </si>
  <si>
    <t>151061</t>
  </si>
  <si>
    <t>151062</t>
  </si>
  <si>
    <t>151063</t>
  </si>
  <si>
    <t>151064</t>
  </si>
  <si>
    <t>151065</t>
  </si>
  <si>
    <t>151066</t>
  </si>
  <si>
    <t>151067</t>
  </si>
  <si>
    <t>151068</t>
  </si>
  <si>
    <t>151069</t>
  </si>
  <si>
    <t>151070</t>
  </si>
  <si>
    <t>151071</t>
  </si>
  <si>
    <t>151072</t>
  </si>
  <si>
    <t>151073</t>
  </si>
  <si>
    <t>151074</t>
  </si>
  <si>
    <t>151075</t>
  </si>
  <si>
    <t>151076</t>
  </si>
  <si>
    <t>151077</t>
  </si>
  <si>
    <t>151078</t>
  </si>
  <si>
    <t>151079</t>
  </si>
  <si>
    <t>151080</t>
  </si>
  <si>
    <t>151081</t>
  </si>
  <si>
    <t>151082</t>
  </si>
  <si>
    <t>151083</t>
  </si>
  <si>
    <t>151084</t>
  </si>
  <si>
    <t>151085</t>
  </si>
  <si>
    <t>151086</t>
  </si>
  <si>
    <t>151087</t>
  </si>
  <si>
    <t>151088</t>
  </si>
  <si>
    <t>151089</t>
  </si>
  <si>
    <t>151090</t>
  </si>
  <si>
    <t>151091</t>
  </si>
  <si>
    <t>151092</t>
  </si>
  <si>
    <t>151093</t>
  </si>
  <si>
    <t>151094</t>
  </si>
  <si>
    <t>151095</t>
  </si>
  <si>
    <t>151096</t>
  </si>
  <si>
    <t>151097</t>
  </si>
  <si>
    <t>151098</t>
  </si>
  <si>
    <t>151099</t>
  </si>
  <si>
    <t>151100</t>
  </si>
  <si>
    <t>151101</t>
  </si>
  <si>
    <t>151102</t>
  </si>
  <si>
    <t>151103</t>
  </si>
  <si>
    <t>151104</t>
  </si>
  <si>
    <t>151105</t>
  </si>
  <si>
    <t>151106</t>
  </si>
  <si>
    <t>151107</t>
  </si>
  <si>
    <t>151108</t>
  </si>
  <si>
    <t>151109</t>
  </si>
  <si>
    <t>151110</t>
  </si>
  <si>
    <t>151111</t>
  </si>
  <si>
    <t>151112</t>
  </si>
  <si>
    <t>151113</t>
  </si>
  <si>
    <t>151114</t>
  </si>
  <si>
    <t>151115</t>
  </si>
  <si>
    <t>151116</t>
  </si>
  <si>
    <t>151117</t>
  </si>
  <si>
    <t>151118</t>
  </si>
  <si>
    <t>151119</t>
  </si>
  <si>
    <t>151120</t>
  </si>
  <si>
    <t>151121</t>
  </si>
  <si>
    <t>151122</t>
  </si>
  <si>
    <t>151123</t>
  </si>
  <si>
    <t>151124</t>
  </si>
  <si>
    <t>151125</t>
  </si>
  <si>
    <t>151126</t>
  </si>
  <si>
    <t>151127</t>
  </si>
  <si>
    <t>151128</t>
  </si>
  <si>
    <t>151129</t>
  </si>
  <si>
    <t>151130</t>
  </si>
  <si>
    <t>151131</t>
  </si>
  <si>
    <t>151132</t>
  </si>
  <si>
    <t>151133</t>
  </si>
  <si>
    <t>151134</t>
  </si>
  <si>
    <t>151135</t>
  </si>
  <si>
    <t>151136</t>
  </si>
  <si>
    <t>151137</t>
  </si>
  <si>
    <t>151138</t>
  </si>
  <si>
    <t>151139</t>
  </si>
  <si>
    <t>151140</t>
  </si>
  <si>
    <t>151141</t>
  </si>
  <si>
    <t>151142</t>
  </si>
  <si>
    <t>151143</t>
  </si>
  <si>
    <t>151144</t>
  </si>
  <si>
    <t>151145</t>
  </si>
  <si>
    <t>151146</t>
  </si>
  <si>
    <t>151147</t>
  </si>
  <si>
    <t>151148</t>
  </si>
  <si>
    <t>151149</t>
  </si>
  <si>
    <t>151150</t>
  </si>
  <si>
    <t>151151</t>
  </si>
  <si>
    <t>151152</t>
  </si>
  <si>
    <t>151153</t>
  </si>
  <si>
    <t>151154</t>
  </si>
  <si>
    <t>151155</t>
  </si>
  <si>
    <t>151156</t>
  </si>
  <si>
    <t>151157</t>
  </si>
  <si>
    <t>151158</t>
  </si>
  <si>
    <t>151159</t>
  </si>
  <si>
    <t>151160</t>
  </si>
  <si>
    <t>151161</t>
  </si>
  <si>
    <t>151162</t>
  </si>
  <si>
    <t>151163</t>
  </si>
  <si>
    <t>151164</t>
  </si>
  <si>
    <t>151165</t>
  </si>
  <si>
    <t>151166</t>
  </si>
  <si>
    <t>151167</t>
  </si>
  <si>
    <t>151168</t>
  </si>
  <si>
    <t>151169</t>
  </si>
  <si>
    <t>151170</t>
  </si>
  <si>
    <t>151171</t>
  </si>
  <si>
    <t>151172</t>
  </si>
  <si>
    <t>151173</t>
  </si>
  <si>
    <t>151174</t>
  </si>
  <si>
    <t>151175</t>
  </si>
  <si>
    <t>151176</t>
  </si>
  <si>
    <t>151177</t>
  </si>
  <si>
    <t>151178</t>
  </si>
  <si>
    <t>151179</t>
  </si>
  <si>
    <t>151180</t>
  </si>
  <si>
    <t>151181</t>
  </si>
  <si>
    <t>151182</t>
  </si>
  <si>
    <t>151183</t>
  </si>
  <si>
    <t>151184</t>
  </si>
  <si>
    <t>151185</t>
  </si>
  <si>
    <t>151186</t>
  </si>
  <si>
    <t>151187</t>
  </si>
  <si>
    <t>151188</t>
  </si>
  <si>
    <t>151189</t>
  </si>
  <si>
    <t>151190</t>
  </si>
  <si>
    <t>151191</t>
  </si>
  <si>
    <t>151192</t>
  </si>
  <si>
    <t>151193</t>
  </si>
  <si>
    <t>151194</t>
  </si>
  <si>
    <t>151195</t>
  </si>
  <si>
    <t>151196</t>
  </si>
  <si>
    <t>151197</t>
  </si>
  <si>
    <t>151198</t>
  </si>
  <si>
    <t>151199</t>
  </si>
  <si>
    <t>151200</t>
  </si>
  <si>
    <t>151201</t>
  </si>
  <si>
    <t>151202</t>
  </si>
  <si>
    <t>151203</t>
  </si>
  <si>
    <t>151204</t>
  </si>
  <si>
    <t>151205</t>
  </si>
  <si>
    <t>151206</t>
  </si>
  <si>
    <t>151207</t>
  </si>
  <si>
    <t>151208</t>
  </si>
  <si>
    <t>151209</t>
  </si>
  <si>
    <t>151210</t>
  </si>
  <si>
    <t>151211</t>
  </si>
  <si>
    <t>151212</t>
  </si>
  <si>
    <t>151213</t>
  </si>
  <si>
    <t>151214</t>
  </si>
  <si>
    <t>151215</t>
  </si>
  <si>
    <t>151216</t>
  </si>
  <si>
    <t>151217</t>
  </si>
  <si>
    <t>151218</t>
  </si>
  <si>
    <t>151219</t>
  </si>
  <si>
    <t>151220</t>
  </si>
  <si>
    <t>151221</t>
  </si>
  <si>
    <t>151222</t>
  </si>
  <si>
    <t>151223</t>
  </si>
  <si>
    <t>151224</t>
  </si>
  <si>
    <t>151225</t>
  </si>
  <si>
    <t>151226</t>
  </si>
  <si>
    <t>151227</t>
  </si>
  <si>
    <t>151228</t>
  </si>
  <si>
    <t>151229</t>
  </si>
  <si>
    <t>151230</t>
  </si>
  <si>
    <t>151231</t>
  </si>
  <si>
    <t>151232</t>
  </si>
  <si>
    <t>151233</t>
  </si>
  <si>
    <t>151234</t>
  </si>
  <si>
    <t>151235</t>
  </si>
  <si>
    <t>151236</t>
  </si>
  <si>
    <t>151237</t>
  </si>
  <si>
    <t>151238</t>
  </si>
  <si>
    <t>151239</t>
  </si>
  <si>
    <t>151240</t>
  </si>
  <si>
    <t>151241</t>
  </si>
  <si>
    <t>151242</t>
  </si>
  <si>
    <t>151243</t>
  </si>
  <si>
    <t>151244</t>
  </si>
  <si>
    <t>151245</t>
  </si>
  <si>
    <t>151246</t>
  </si>
  <si>
    <t>151247</t>
  </si>
  <si>
    <t>151248</t>
  </si>
  <si>
    <t>151249</t>
  </si>
  <si>
    <t>151250</t>
  </si>
  <si>
    <t>151251</t>
  </si>
  <si>
    <t>151252</t>
  </si>
  <si>
    <t>151253</t>
  </si>
  <si>
    <t>151254</t>
  </si>
  <si>
    <t>151255</t>
  </si>
  <si>
    <t>151256</t>
  </si>
  <si>
    <t>151257</t>
  </si>
  <si>
    <t>151258</t>
  </si>
  <si>
    <t>151259</t>
  </si>
  <si>
    <t>151260</t>
  </si>
  <si>
    <t>151261</t>
  </si>
  <si>
    <t>151262</t>
  </si>
  <si>
    <t>151263</t>
  </si>
  <si>
    <t>151264</t>
  </si>
  <si>
    <t>151265</t>
  </si>
  <si>
    <t>151266</t>
  </si>
  <si>
    <t>151267</t>
  </si>
  <si>
    <t>151268</t>
  </si>
  <si>
    <t>151269</t>
  </si>
  <si>
    <t>151270</t>
  </si>
  <si>
    <t>151271</t>
  </si>
  <si>
    <t>151272</t>
  </si>
  <si>
    <t>151273</t>
  </si>
  <si>
    <t>151274</t>
  </si>
  <si>
    <t>151275</t>
  </si>
  <si>
    <t>151276</t>
  </si>
  <si>
    <t>151277</t>
  </si>
  <si>
    <t>151278</t>
  </si>
  <si>
    <t>151279</t>
  </si>
  <si>
    <t>151280</t>
  </si>
  <si>
    <t>151281</t>
  </si>
  <si>
    <t>151282</t>
  </si>
  <si>
    <t>151283</t>
  </si>
  <si>
    <t>151284</t>
  </si>
  <si>
    <t>151285</t>
  </si>
  <si>
    <t>151286</t>
  </si>
  <si>
    <t>151287</t>
  </si>
  <si>
    <t>151288</t>
  </si>
  <si>
    <t>151289</t>
  </si>
  <si>
    <t>151290</t>
  </si>
  <si>
    <t>151291</t>
  </si>
  <si>
    <t>151292</t>
  </si>
  <si>
    <t>151293</t>
  </si>
  <si>
    <t>151294</t>
  </si>
  <si>
    <t>151295</t>
  </si>
  <si>
    <t>151296</t>
  </si>
  <si>
    <t>151297</t>
  </si>
  <si>
    <t>151298</t>
  </si>
  <si>
    <t>151299</t>
  </si>
  <si>
    <t>151300</t>
  </si>
  <si>
    <t>151301</t>
  </si>
  <si>
    <t>151302</t>
  </si>
  <si>
    <t>151303</t>
  </si>
  <si>
    <t>151304</t>
  </si>
  <si>
    <t>151305</t>
  </si>
  <si>
    <t>151306</t>
  </si>
  <si>
    <t>151307</t>
  </si>
  <si>
    <t>151308</t>
  </si>
  <si>
    <t>151309</t>
  </si>
  <si>
    <t>151310</t>
  </si>
  <si>
    <t>151311</t>
  </si>
  <si>
    <t>151312</t>
  </si>
  <si>
    <t>151313</t>
  </si>
  <si>
    <t>151314</t>
  </si>
  <si>
    <t>151315</t>
  </si>
  <si>
    <t>151316</t>
  </si>
  <si>
    <t>151317</t>
  </si>
  <si>
    <t>151318</t>
  </si>
  <si>
    <t>151319</t>
  </si>
  <si>
    <t>151320</t>
  </si>
  <si>
    <t>151321</t>
  </si>
  <si>
    <t>151322</t>
  </si>
  <si>
    <t>151323</t>
  </si>
  <si>
    <t>151324</t>
  </si>
  <si>
    <t>151325</t>
  </si>
  <si>
    <t>151326</t>
  </si>
  <si>
    <t>151327</t>
  </si>
  <si>
    <t>151328</t>
  </si>
  <si>
    <t>151329</t>
  </si>
  <si>
    <t>151330</t>
  </si>
  <si>
    <t>151331</t>
  </si>
  <si>
    <t>151332</t>
  </si>
  <si>
    <t>151333</t>
  </si>
  <si>
    <t>151334</t>
  </si>
  <si>
    <t>151335</t>
  </si>
  <si>
    <t>151336</t>
  </si>
  <si>
    <t>151337</t>
  </si>
  <si>
    <t>151338</t>
  </si>
  <si>
    <t>151339</t>
  </si>
  <si>
    <t>151340</t>
  </si>
  <si>
    <t>151341</t>
  </si>
  <si>
    <t>151342</t>
  </si>
  <si>
    <t>151343</t>
  </si>
  <si>
    <t>151344</t>
  </si>
  <si>
    <t>151345</t>
  </si>
  <si>
    <t>151346</t>
  </si>
  <si>
    <t>151347</t>
  </si>
  <si>
    <t>151348</t>
  </si>
  <si>
    <t>151349</t>
  </si>
  <si>
    <t>151350</t>
  </si>
  <si>
    <t>151351</t>
  </si>
  <si>
    <t>151352</t>
  </si>
  <si>
    <t>151353</t>
  </si>
  <si>
    <t>151354</t>
  </si>
  <si>
    <t>151355</t>
  </si>
  <si>
    <t>151356</t>
  </si>
  <si>
    <t>151357</t>
  </si>
  <si>
    <t>151358</t>
  </si>
  <si>
    <t>151359</t>
  </si>
  <si>
    <t>151360</t>
  </si>
  <si>
    <t>151361</t>
  </si>
  <si>
    <t>151362</t>
  </si>
  <si>
    <t>151363</t>
  </si>
  <si>
    <t>151364</t>
  </si>
  <si>
    <t>151365</t>
  </si>
  <si>
    <t>151366</t>
  </si>
  <si>
    <t>151367</t>
  </si>
  <si>
    <t>151368</t>
  </si>
  <si>
    <t>151369</t>
  </si>
  <si>
    <t>151370</t>
  </si>
  <si>
    <t>151371</t>
  </si>
  <si>
    <t>151372</t>
  </si>
  <si>
    <t>151373</t>
  </si>
  <si>
    <t>151374</t>
  </si>
  <si>
    <t>151375</t>
  </si>
  <si>
    <t>151376</t>
  </si>
  <si>
    <t>151377</t>
  </si>
  <si>
    <t>151378</t>
  </si>
  <si>
    <t>151379</t>
  </si>
  <si>
    <t>151380</t>
  </si>
  <si>
    <t>151381</t>
  </si>
  <si>
    <t>151382</t>
  </si>
  <si>
    <t>151383</t>
  </si>
  <si>
    <t>151384</t>
  </si>
  <si>
    <t>151385</t>
  </si>
  <si>
    <t>151386</t>
  </si>
  <si>
    <t>151387</t>
  </si>
  <si>
    <t>151388</t>
  </si>
  <si>
    <t>151389</t>
  </si>
  <si>
    <t>151390</t>
  </si>
  <si>
    <t>151391</t>
  </si>
  <si>
    <t>151392</t>
  </si>
  <si>
    <t>151393</t>
  </si>
  <si>
    <t>151394</t>
  </si>
  <si>
    <t>151395</t>
  </si>
  <si>
    <t>151396</t>
  </si>
  <si>
    <t>151397</t>
  </si>
  <si>
    <t>151398</t>
  </si>
  <si>
    <t>151399</t>
  </si>
  <si>
    <t>151400</t>
  </si>
  <si>
    <t>151401</t>
  </si>
  <si>
    <t>151402</t>
  </si>
  <si>
    <t>151403</t>
  </si>
  <si>
    <t>151404</t>
  </si>
  <si>
    <t>151405</t>
  </si>
  <si>
    <t>151406</t>
  </si>
  <si>
    <t>151407</t>
  </si>
  <si>
    <t>151408</t>
  </si>
  <si>
    <t>151409</t>
  </si>
  <si>
    <t>151410</t>
  </si>
  <si>
    <t>151411</t>
  </si>
  <si>
    <t>151412</t>
  </si>
  <si>
    <t>151413</t>
  </si>
  <si>
    <t>151414</t>
  </si>
  <si>
    <t>151415</t>
  </si>
  <si>
    <t>151416</t>
  </si>
  <si>
    <t>151417</t>
  </si>
  <si>
    <t>151418</t>
  </si>
  <si>
    <t>151419</t>
  </si>
  <si>
    <t>151420</t>
  </si>
  <si>
    <t>151421</t>
  </si>
  <si>
    <t>151422</t>
  </si>
  <si>
    <t>151423</t>
  </si>
  <si>
    <t>151424</t>
  </si>
  <si>
    <t>151425</t>
  </si>
  <si>
    <t>151426</t>
  </si>
  <si>
    <t>151427</t>
  </si>
  <si>
    <t>151428</t>
  </si>
  <si>
    <t>151429</t>
  </si>
  <si>
    <t>151430</t>
  </si>
  <si>
    <t>151431</t>
  </si>
  <si>
    <t>151432</t>
  </si>
  <si>
    <t>151433</t>
  </si>
  <si>
    <t>151434</t>
  </si>
  <si>
    <t>151435</t>
  </si>
  <si>
    <t>151436</t>
  </si>
  <si>
    <t>151437</t>
  </si>
  <si>
    <t>151438</t>
  </si>
  <si>
    <t>151439</t>
  </si>
  <si>
    <t>151440</t>
  </si>
  <si>
    <t>151441</t>
  </si>
  <si>
    <t>151442</t>
  </si>
  <si>
    <t>151443</t>
  </si>
  <si>
    <t>151444</t>
  </si>
  <si>
    <t>151445</t>
  </si>
  <si>
    <t>151446</t>
  </si>
  <si>
    <t>151447</t>
  </si>
  <si>
    <t>151448</t>
  </si>
  <si>
    <t>151449</t>
  </si>
  <si>
    <t>151450</t>
  </si>
  <si>
    <t>151451</t>
  </si>
  <si>
    <t>151452</t>
  </si>
  <si>
    <t>151453</t>
  </si>
  <si>
    <t>151454</t>
  </si>
  <si>
    <t>151455</t>
  </si>
  <si>
    <t>151456</t>
  </si>
  <si>
    <t>151457</t>
  </si>
  <si>
    <t>151458</t>
  </si>
  <si>
    <t>151459</t>
  </si>
  <si>
    <t>151460</t>
  </si>
  <si>
    <t>151461</t>
  </si>
  <si>
    <t>151462</t>
  </si>
  <si>
    <t>151463</t>
  </si>
  <si>
    <t>151464</t>
  </si>
  <si>
    <t>151465</t>
  </si>
  <si>
    <t>151466</t>
  </si>
  <si>
    <t>151467</t>
  </si>
  <si>
    <t>151468</t>
  </si>
  <si>
    <t>151469</t>
  </si>
  <si>
    <t>151470</t>
  </si>
  <si>
    <t>151471</t>
  </si>
  <si>
    <t>151472</t>
  </si>
  <si>
    <t>151473</t>
  </si>
  <si>
    <t>151474</t>
  </si>
  <si>
    <t>151475</t>
  </si>
  <si>
    <t>151476</t>
  </si>
  <si>
    <t>151477</t>
  </si>
  <si>
    <t>151478</t>
  </si>
  <si>
    <t>151479</t>
  </si>
  <si>
    <t>151480</t>
  </si>
  <si>
    <t>151481</t>
  </si>
  <si>
    <t>151482</t>
  </si>
  <si>
    <t>151483</t>
  </si>
  <si>
    <t>151484</t>
  </si>
  <si>
    <t>151485</t>
  </si>
  <si>
    <t>151486</t>
  </si>
  <si>
    <t>151487</t>
  </si>
  <si>
    <t>151488</t>
  </si>
  <si>
    <t>151489</t>
  </si>
  <si>
    <t>151490</t>
  </si>
  <si>
    <t>151491</t>
  </si>
  <si>
    <t>151492</t>
  </si>
  <si>
    <t>151493</t>
  </si>
  <si>
    <t>151494</t>
  </si>
  <si>
    <t>151495</t>
  </si>
  <si>
    <t>151496</t>
  </si>
  <si>
    <t>151497</t>
  </si>
  <si>
    <t>151498</t>
  </si>
  <si>
    <t>151499</t>
  </si>
  <si>
    <t>151500</t>
  </si>
  <si>
    <t>151501</t>
  </si>
  <si>
    <t>151502</t>
  </si>
  <si>
    <t>151503</t>
  </si>
  <si>
    <t>151504</t>
  </si>
  <si>
    <t>151505</t>
  </si>
  <si>
    <t>151506</t>
  </si>
  <si>
    <t>151507</t>
  </si>
  <si>
    <t>151508</t>
  </si>
  <si>
    <t>151509</t>
  </si>
  <si>
    <t>151510</t>
  </si>
  <si>
    <t>151511</t>
  </si>
  <si>
    <t>151512</t>
  </si>
  <si>
    <t>151513</t>
  </si>
  <si>
    <t>151514</t>
  </si>
  <si>
    <t>151515</t>
  </si>
  <si>
    <t>151516</t>
  </si>
  <si>
    <t>151517</t>
  </si>
  <si>
    <t>151518</t>
  </si>
  <si>
    <t>151519</t>
  </si>
  <si>
    <t>151520</t>
  </si>
  <si>
    <t>151521</t>
  </si>
  <si>
    <t>151522</t>
  </si>
  <si>
    <t>151523</t>
  </si>
  <si>
    <t>151524</t>
  </si>
  <si>
    <t>151525</t>
  </si>
  <si>
    <t>151526</t>
  </si>
  <si>
    <t>151527</t>
  </si>
  <si>
    <t>151528</t>
  </si>
  <si>
    <t>151529</t>
  </si>
  <si>
    <t>151530</t>
  </si>
  <si>
    <t>151531</t>
  </si>
  <si>
    <t>151532</t>
  </si>
  <si>
    <t>151533</t>
  </si>
  <si>
    <t>151534</t>
  </si>
  <si>
    <t>151535</t>
  </si>
  <si>
    <t>151536</t>
  </si>
  <si>
    <t>151537</t>
  </si>
  <si>
    <t>151538</t>
  </si>
  <si>
    <t>151539</t>
  </si>
  <si>
    <t>151540</t>
  </si>
  <si>
    <t>151541</t>
  </si>
  <si>
    <t>151542</t>
  </si>
  <si>
    <t>151543</t>
  </si>
  <si>
    <t>151544</t>
  </si>
  <si>
    <t>151545</t>
  </si>
  <si>
    <t>151546</t>
  </si>
  <si>
    <t>151547</t>
  </si>
  <si>
    <t>151548</t>
  </si>
  <si>
    <t>151549</t>
  </si>
  <si>
    <t>151550</t>
  </si>
  <si>
    <t>151551</t>
  </si>
  <si>
    <t>151552</t>
  </si>
  <si>
    <t>151553</t>
  </si>
  <si>
    <t>151554</t>
  </si>
  <si>
    <t>151555</t>
  </si>
  <si>
    <t>151556</t>
  </si>
  <si>
    <t>151557</t>
  </si>
  <si>
    <t>151558</t>
  </si>
  <si>
    <t>151559</t>
  </si>
  <si>
    <t>151560</t>
  </si>
  <si>
    <t>151561</t>
  </si>
  <si>
    <t>151562</t>
  </si>
  <si>
    <t>151563</t>
  </si>
  <si>
    <t>151564</t>
  </si>
  <si>
    <t>151565</t>
  </si>
  <si>
    <t>151566</t>
  </si>
  <si>
    <t>151567</t>
  </si>
  <si>
    <t>151568</t>
  </si>
  <si>
    <t>151569</t>
  </si>
  <si>
    <t>151570</t>
  </si>
  <si>
    <t>151571</t>
  </si>
  <si>
    <t>151572</t>
  </si>
  <si>
    <t>151573</t>
  </si>
  <si>
    <t>151574</t>
  </si>
  <si>
    <t>151575</t>
  </si>
  <si>
    <t>151576</t>
  </si>
  <si>
    <t>151577</t>
  </si>
  <si>
    <t>151578</t>
  </si>
  <si>
    <t>151579</t>
  </si>
  <si>
    <t>151580</t>
  </si>
  <si>
    <t>151581</t>
  </si>
  <si>
    <t>151582</t>
  </si>
  <si>
    <t>151583</t>
  </si>
  <si>
    <t>151584</t>
  </si>
  <si>
    <t>151585</t>
  </si>
  <si>
    <t>151586</t>
  </si>
  <si>
    <t>151587</t>
  </si>
  <si>
    <t>151588</t>
  </si>
  <si>
    <t>151589</t>
  </si>
  <si>
    <t>151590</t>
  </si>
  <si>
    <t>151591</t>
  </si>
  <si>
    <t>151592</t>
  </si>
  <si>
    <t>151593</t>
  </si>
  <si>
    <t>151594</t>
  </si>
  <si>
    <t>151595</t>
  </si>
  <si>
    <t>151596</t>
  </si>
  <si>
    <t>151597</t>
  </si>
  <si>
    <t>151598</t>
  </si>
  <si>
    <t>151599</t>
  </si>
  <si>
    <t>151600</t>
  </si>
  <si>
    <t>151601</t>
  </si>
  <si>
    <t>151602</t>
  </si>
  <si>
    <t>151603</t>
  </si>
  <si>
    <t>151604</t>
  </si>
  <si>
    <t>151605</t>
  </si>
  <si>
    <t>151606</t>
  </si>
  <si>
    <t>151607</t>
  </si>
  <si>
    <t>151608</t>
  </si>
  <si>
    <t>151609</t>
  </si>
  <si>
    <t>151610</t>
  </si>
  <si>
    <t>151611</t>
  </si>
  <si>
    <t>151612</t>
  </si>
  <si>
    <t>151613</t>
  </si>
  <si>
    <t>151614</t>
  </si>
  <si>
    <t>151615</t>
  </si>
  <si>
    <t>151616</t>
  </si>
  <si>
    <t>151617</t>
  </si>
  <si>
    <t>151618</t>
  </si>
  <si>
    <t>151619</t>
  </si>
  <si>
    <t>151620</t>
  </si>
  <si>
    <t>151621</t>
  </si>
  <si>
    <t>151622</t>
  </si>
  <si>
    <t>151623</t>
  </si>
  <si>
    <t>151624</t>
  </si>
  <si>
    <t>151625</t>
  </si>
  <si>
    <t>151626</t>
  </si>
  <si>
    <t>151627</t>
  </si>
  <si>
    <t>151628</t>
  </si>
  <si>
    <t>151629</t>
  </si>
  <si>
    <t>151630</t>
  </si>
  <si>
    <t>151631</t>
  </si>
  <si>
    <t>151632</t>
  </si>
  <si>
    <t>151633</t>
  </si>
  <si>
    <t>151634</t>
  </si>
  <si>
    <t>151635</t>
  </si>
  <si>
    <t>151636</t>
  </si>
  <si>
    <t>151637</t>
  </si>
  <si>
    <t>151638</t>
  </si>
  <si>
    <t>151639</t>
  </si>
  <si>
    <t>151640</t>
  </si>
  <si>
    <t>151641</t>
  </si>
  <si>
    <t>151642</t>
  </si>
  <si>
    <t>151643</t>
  </si>
  <si>
    <t>151644</t>
  </si>
  <si>
    <t>151645</t>
  </si>
  <si>
    <t>151646</t>
  </si>
  <si>
    <t>151647</t>
  </si>
  <si>
    <t>151648</t>
  </si>
  <si>
    <t>151649</t>
  </si>
  <si>
    <t>151650</t>
  </si>
  <si>
    <t>151651</t>
  </si>
  <si>
    <t>151652</t>
  </si>
  <si>
    <t>151653</t>
  </si>
  <si>
    <t>151654</t>
  </si>
  <si>
    <t>151655</t>
  </si>
  <si>
    <t>151656</t>
  </si>
  <si>
    <t>151657</t>
  </si>
  <si>
    <t>151658</t>
  </si>
  <si>
    <t>151659</t>
  </si>
  <si>
    <t>151660</t>
  </si>
  <si>
    <t>151661</t>
  </si>
  <si>
    <t>151662</t>
  </si>
  <si>
    <t>151663</t>
  </si>
  <si>
    <t>151664</t>
  </si>
  <si>
    <t>151665</t>
  </si>
  <si>
    <t>151666</t>
  </si>
  <si>
    <t>151667</t>
  </si>
  <si>
    <t>151668</t>
  </si>
  <si>
    <t>151669</t>
  </si>
  <si>
    <t>151670</t>
  </si>
  <si>
    <t>151671</t>
  </si>
  <si>
    <t>151672</t>
  </si>
  <si>
    <t>151673</t>
  </si>
  <si>
    <t>151674</t>
  </si>
  <si>
    <t>151675</t>
  </si>
  <si>
    <t>151676</t>
  </si>
  <si>
    <t>151677</t>
  </si>
  <si>
    <t>151678</t>
  </si>
  <si>
    <t>151679</t>
  </si>
  <si>
    <t>151680</t>
  </si>
  <si>
    <t>151681</t>
  </si>
  <si>
    <t>151682</t>
  </si>
  <si>
    <t>151683</t>
  </si>
  <si>
    <t>151684</t>
  </si>
  <si>
    <t>151685</t>
  </si>
  <si>
    <t>151686</t>
  </si>
  <si>
    <t>151687</t>
  </si>
  <si>
    <t>151688</t>
  </si>
  <si>
    <t>151689</t>
  </si>
  <si>
    <t>151690</t>
  </si>
  <si>
    <t>151691</t>
  </si>
  <si>
    <t>151692</t>
  </si>
  <si>
    <t>151693</t>
  </si>
  <si>
    <t>151694</t>
  </si>
  <si>
    <t>151695</t>
  </si>
  <si>
    <t>151696</t>
  </si>
  <si>
    <t>151697</t>
  </si>
  <si>
    <t>151698</t>
  </si>
  <si>
    <t>151699</t>
  </si>
  <si>
    <t>151700</t>
  </si>
  <si>
    <t>151701</t>
  </si>
  <si>
    <t>151702</t>
  </si>
  <si>
    <t>151703</t>
  </si>
  <si>
    <t>151704</t>
  </si>
  <si>
    <t>151705</t>
  </si>
  <si>
    <t>151706</t>
  </si>
  <si>
    <t>151707</t>
  </si>
  <si>
    <t>151708</t>
  </si>
  <si>
    <t>151709</t>
  </si>
  <si>
    <t>151710</t>
  </si>
  <si>
    <t>151711</t>
  </si>
  <si>
    <t>151712</t>
  </si>
  <si>
    <t>151713</t>
  </si>
  <si>
    <t>151714</t>
  </si>
  <si>
    <t>151715</t>
  </si>
  <si>
    <t>151716</t>
  </si>
  <si>
    <t>151717</t>
  </si>
  <si>
    <t>151718</t>
  </si>
  <si>
    <t>151719</t>
  </si>
  <si>
    <t>151720</t>
  </si>
  <si>
    <t>151721</t>
  </si>
  <si>
    <t>151722</t>
  </si>
  <si>
    <t>151723</t>
  </si>
  <si>
    <t>151724</t>
  </si>
  <si>
    <t>151725</t>
  </si>
  <si>
    <t>151726</t>
  </si>
  <si>
    <t>151727</t>
  </si>
  <si>
    <t>151728</t>
  </si>
  <si>
    <t>151729</t>
  </si>
  <si>
    <t>151730</t>
  </si>
  <si>
    <t>151731</t>
  </si>
  <si>
    <t>151732</t>
  </si>
  <si>
    <t>151733</t>
  </si>
  <si>
    <t>151734</t>
  </si>
  <si>
    <t>151735</t>
  </si>
  <si>
    <t>151736</t>
  </si>
  <si>
    <t>151737</t>
  </si>
  <si>
    <t>151738</t>
  </si>
  <si>
    <t>151739</t>
  </si>
  <si>
    <t>151740</t>
  </si>
  <si>
    <t>151741</t>
  </si>
  <si>
    <t>151742</t>
  </si>
  <si>
    <t>151743</t>
  </si>
  <si>
    <t>151744</t>
  </si>
  <si>
    <t>151745</t>
  </si>
  <si>
    <t>151746</t>
  </si>
  <si>
    <t>151747</t>
  </si>
  <si>
    <t>151748</t>
  </si>
  <si>
    <t>151749</t>
  </si>
  <si>
    <t>151750</t>
  </si>
  <si>
    <t>151751</t>
  </si>
  <si>
    <t>151752</t>
  </si>
  <si>
    <t>151753</t>
  </si>
  <si>
    <t>151754</t>
  </si>
  <si>
    <t>151755</t>
  </si>
  <si>
    <t>151756</t>
  </si>
  <si>
    <t>151757</t>
  </si>
  <si>
    <t>151758</t>
  </si>
  <si>
    <t>151759</t>
  </si>
  <si>
    <t>151760</t>
  </si>
  <si>
    <t>151761</t>
  </si>
  <si>
    <t>151762</t>
  </si>
  <si>
    <t>151763</t>
  </si>
  <si>
    <t>151764</t>
  </si>
  <si>
    <t>151765</t>
  </si>
  <si>
    <t>151766</t>
  </si>
  <si>
    <t>151767</t>
  </si>
  <si>
    <t>151768</t>
  </si>
  <si>
    <t>151769</t>
  </si>
  <si>
    <t>151770</t>
  </si>
  <si>
    <t>151771</t>
  </si>
  <si>
    <t>151772</t>
  </si>
  <si>
    <t>151773</t>
  </si>
  <si>
    <t>151774</t>
  </si>
  <si>
    <t>151775</t>
  </si>
  <si>
    <t>151776</t>
  </si>
  <si>
    <t>151777</t>
  </si>
  <si>
    <t>151778</t>
  </si>
  <si>
    <t>151779</t>
  </si>
  <si>
    <t>151780</t>
  </si>
  <si>
    <t>151781</t>
  </si>
  <si>
    <t>151782</t>
  </si>
  <si>
    <t>151783</t>
  </si>
  <si>
    <t>151784</t>
  </si>
  <si>
    <t>151785</t>
  </si>
  <si>
    <t>151786</t>
  </si>
  <si>
    <t>151787</t>
  </si>
  <si>
    <t>151788</t>
  </si>
  <si>
    <t>151789</t>
  </si>
  <si>
    <t>151790</t>
  </si>
  <si>
    <t>151791</t>
  </si>
  <si>
    <t>151792</t>
  </si>
  <si>
    <t>151793</t>
  </si>
  <si>
    <t>151794</t>
  </si>
  <si>
    <t>151795</t>
  </si>
  <si>
    <t>151796</t>
  </si>
  <si>
    <t>151797</t>
  </si>
  <si>
    <t>151798</t>
  </si>
  <si>
    <t>151799</t>
  </si>
  <si>
    <t>151800</t>
  </si>
  <si>
    <t>151801</t>
  </si>
  <si>
    <t>151802</t>
  </si>
  <si>
    <t>151803</t>
  </si>
  <si>
    <t>151804</t>
  </si>
  <si>
    <t>151805</t>
  </si>
  <si>
    <t>151806</t>
  </si>
  <si>
    <t>151807</t>
  </si>
  <si>
    <t>151808</t>
  </si>
  <si>
    <t>151809</t>
  </si>
  <si>
    <t>151810</t>
  </si>
  <si>
    <t>151811</t>
  </si>
  <si>
    <t>151812</t>
  </si>
  <si>
    <t>151813</t>
  </si>
  <si>
    <t>151814</t>
  </si>
  <si>
    <t>151815</t>
  </si>
  <si>
    <t>151816</t>
  </si>
  <si>
    <t>151817</t>
  </si>
  <si>
    <t>151818</t>
  </si>
  <si>
    <t>151819</t>
  </si>
  <si>
    <t>151820</t>
  </si>
  <si>
    <t>151821</t>
  </si>
  <si>
    <t>151822</t>
  </si>
  <si>
    <t>151823</t>
  </si>
  <si>
    <t>151824</t>
  </si>
  <si>
    <t>151825</t>
  </si>
  <si>
    <t>151826</t>
  </si>
  <si>
    <t>151827</t>
  </si>
  <si>
    <t>151828</t>
  </si>
  <si>
    <t>151829</t>
  </si>
  <si>
    <t>151830</t>
  </si>
  <si>
    <t>151831</t>
  </si>
  <si>
    <t>151832</t>
  </si>
  <si>
    <t>151833</t>
  </si>
  <si>
    <t>151834</t>
  </si>
  <si>
    <t>151835</t>
  </si>
  <si>
    <t>151836</t>
  </si>
  <si>
    <t>151837</t>
  </si>
  <si>
    <t>151838</t>
  </si>
  <si>
    <t>151839</t>
  </si>
  <si>
    <t>151840</t>
  </si>
  <si>
    <t>151841</t>
  </si>
  <si>
    <t>151842</t>
  </si>
  <si>
    <t>151843</t>
  </si>
  <si>
    <t>151844</t>
  </si>
  <si>
    <t>151845</t>
  </si>
  <si>
    <t>151846</t>
  </si>
  <si>
    <t>151847</t>
  </si>
  <si>
    <t>151848</t>
  </si>
  <si>
    <t>151849</t>
  </si>
  <si>
    <t>151850</t>
  </si>
  <si>
    <t>151851</t>
  </si>
  <si>
    <t>151852</t>
  </si>
  <si>
    <t>151853</t>
  </si>
  <si>
    <t>151854</t>
  </si>
  <si>
    <t>151855</t>
  </si>
  <si>
    <t>151856</t>
  </si>
  <si>
    <t>151857</t>
  </si>
  <si>
    <t>151858</t>
  </si>
  <si>
    <t>151859</t>
  </si>
  <si>
    <t>151860</t>
  </si>
  <si>
    <t>151861</t>
  </si>
  <si>
    <t>151862</t>
  </si>
  <si>
    <t>151863</t>
  </si>
  <si>
    <t>151864</t>
  </si>
  <si>
    <t>151865</t>
  </si>
  <si>
    <t>151866</t>
  </si>
  <si>
    <t>151867</t>
  </si>
  <si>
    <t>151868</t>
  </si>
  <si>
    <t>151869</t>
  </si>
  <si>
    <t>151870</t>
  </si>
  <si>
    <t>151871</t>
  </si>
  <si>
    <t>151872</t>
  </si>
  <si>
    <t>151873</t>
  </si>
  <si>
    <t>151874</t>
  </si>
  <si>
    <t>151875</t>
  </si>
  <si>
    <t>151876</t>
  </si>
  <si>
    <t>151877</t>
  </si>
  <si>
    <t>151878</t>
  </si>
  <si>
    <t>151879</t>
  </si>
  <si>
    <t>151880</t>
  </si>
  <si>
    <t>151881</t>
  </si>
  <si>
    <t>151882</t>
  </si>
  <si>
    <t>151883</t>
  </si>
  <si>
    <t>151884</t>
  </si>
  <si>
    <t>151885</t>
  </si>
  <si>
    <t>151886</t>
  </si>
  <si>
    <t>151887</t>
  </si>
  <si>
    <t>151888</t>
  </si>
  <si>
    <t>151889</t>
  </si>
  <si>
    <t>151890</t>
  </si>
  <si>
    <t>151891</t>
  </si>
  <si>
    <t>151892</t>
  </si>
  <si>
    <t>151893</t>
  </si>
  <si>
    <t>151894</t>
  </si>
  <si>
    <t>151895</t>
  </si>
  <si>
    <t>151896</t>
  </si>
  <si>
    <t>151897</t>
  </si>
  <si>
    <t>151898</t>
  </si>
  <si>
    <t>151899</t>
  </si>
  <si>
    <t>151900</t>
  </si>
  <si>
    <t>151901</t>
  </si>
  <si>
    <t>151902</t>
  </si>
  <si>
    <t>151903</t>
  </si>
  <si>
    <t>151904</t>
  </si>
  <si>
    <t>151905</t>
  </si>
  <si>
    <t>151906</t>
  </si>
  <si>
    <t>151907</t>
  </si>
  <si>
    <t>151908</t>
  </si>
  <si>
    <t>151909</t>
  </si>
  <si>
    <t>151910</t>
  </si>
  <si>
    <t>151911</t>
  </si>
  <si>
    <t>151912</t>
  </si>
  <si>
    <t>151913</t>
  </si>
  <si>
    <t>151914</t>
  </si>
  <si>
    <t>151915</t>
  </si>
  <si>
    <t>151916</t>
  </si>
  <si>
    <t>151917</t>
  </si>
  <si>
    <t>151918</t>
  </si>
  <si>
    <t>151919</t>
  </si>
  <si>
    <t>151920</t>
  </si>
  <si>
    <t>151921</t>
  </si>
  <si>
    <t>151922</t>
  </si>
  <si>
    <t>151923</t>
  </si>
  <si>
    <t>151924</t>
  </si>
  <si>
    <t>151925</t>
  </si>
  <si>
    <t>151926</t>
  </si>
  <si>
    <t>151927</t>
  </si>
  <si>
    <t>151928</t>
  </si>
  <si>
    <t>151929</t>
  </si>
  <si>
    <t>151930</t>
  </si>
  <si>
    <t>151931</t>
  </si>
  <si>
    <t>151932</t>
  </si>
  <si>
    <t>151933</t>
  </si>
  <si>
    <t>151934</t>
  </si>
  <si>
    <t>151935</t>
  </si>
  <si>
    <t>151936</t>
  </si>
  <si>
    <t>151937</t>
  </si>
  <si>
    <t>151938</t>
  </si>
  <si>
    <t>151939</t>
  </si>
  <si>
    <t>151940</t>
  </si>
  <si>
    <t>151941</t>
  </si>
  <si>
    <t>151942</t>
  </si>
  <si>
    <t>151943</t>
  </si>
  <si>
    <t>151944</t>
  </si>
  <si>
    <t>151945</t>
  </si>
  <si>
    <t>151946</t>
  </si>
  <si>
    <t>151947</t>
  </si>
  <si>
    <t>151948</t>
  </si>
  <si>
    <t>151949</t>
  </si>
  <si>
    <t>151950</t>
  </si>
  <si>
    <t>151951</t>
  </si>
  <si>
    <t>151952</t>
  </si>
  <si>
    <t>151953</t>
  </si>
  <si>
    <t>151954</t>
  </si>
  <si>
    <t>151955</t>
  </si>
  <si>
    <t>151956</t>
  </si>
  <si>
    <t>151957</t>
  </si>
  <si>
    <t>151958</t>
  </si>
  <si>
    <t>151959</t>
  </si>
  <si>
    <t>151960</t>
  </si>
  <si>
    <t>151961</t>
  </si>
  <si>
    <t>151962</t>
  </si>
  <si>
    <t>151963</t>
  </si>
  <si>
    <t>151964</t>
  </si>
  <si>
    <t>151965</t>
  </si>
  <si>
    <t>151966</t>
  </si>
  <si>
    <t>151967</t>
  </si>
  <si>
    <t>151968</t>
  </si>
  <si>
    <t>151969</t>
  </si>
  <si>
    <t>151970</t>
  </si>
  <si>
    <t>151971</t>
  </si>
  <si>
    <t>151972</t>
  </si>
  <si>
    <t>151973</t>
  </si>
  <si>
    <t>151974</t>
  </si>
  <si>
    <t>151975</t>
  </si>
  <si>
    <t>151976</t>
  </si>
  <si>
    <t>151977</t>
  </si>
  <si>
    <t>151978</t>
  </si>
  <si>
    <t>151979</t>
  </si>
  <si>
    <t>151980</t>
  </si>
  <si>
    <t>151981</t>
  </si>
  <si>
    <t>151982</t>
  </si>
  <si>
    <t>151983</t>
  </si>
  <si>
    <t>151984</t>
  </si>
  <si>
    <t>151985</t>
  </si>
  <si>
    <t>151986</t>
  </si>
  <si>
    <t>151987</t>
  </si>
  <si>
    <t>151988</t>
  </si>
  <si>
    <t>151989</t>
  </si>
  <si>
    <t>151990</t>
  </si>
  <si>
    <t>151991</t>
  </si>
  <si>
    <t>151992</t>
  </si>
  <si>
    <t>151993</t>
  </si>
  <si>
    <t>151994</t>
  </si>
  <si>
    <t>151995</t>
  </si>
  <si>
    <t>151996</t>
  </si>
  <si>
    <t>151997</t>
  </si>
  <si>
    <t>151998</t>
  </si>
  <si>
    <t>151999</t>
  </si>
  <si>
    <t>152000</t>
  </si>
  <si>
    <t>152001</t>
  </si>
  <si>
    <t>152002</t>
  </si>
  <si>
    <t>152003</t>
  </si>
  <si>
    <t>152004</t>
  </si>
  <si>
    <t>152005</t>
  </si>
  <si>
    <t>152006</t>
  </si>
  <si>
    <t>152007</t>
  </si>
  <si>
    <t>152008</t>
  </si>
  <si>
    <t>152009</t>
  </si>
  <si>
    <t>152010</t>
  </si>
  <si>
    <t>152011</t>
  </si>
  <si>
    <t>152012</t>
  </si>
  <si>
    <t>152013</t>
  </si>
  <si>
    <t>152014</t>
  </si>
  <si>
    <t>152015</t>
  </si>
  <si>
    <t>152016</t>
  </si>
  <si>
    <t>152017</t>
  </si>
  <si>
    <t>152018</t>
  </si>
  <si>
    <t>152019</t>
  </si>
  <si>
    <t>152020</t>
  </si>
  <si>
    <t>152021</t>
  </si>
  <si>
    <t>152022</t>
  </si>
  <si>
    <t>152023</t>
  </si>
  <si>
    <t>152024</t>
  </si>
  <si>
    <t>152025</t>
  </si>
  <si>
    <t>152026</t>
  </si>
  <si>
    <t>152027</t>
  </si>
  <si>
    <t>152028</t>
  </si>
  <si>
    <t>152029</t>
  </si>
  <si>
    <t>152030</t>
  </si>
  <si>
    <t>152031</t>
  </si>
  <si>
    <t>152032</t>
  </si>
  <si>
    <t>152033</t>
  </si>
  <si>
    <t>152034</t>
  </si>
  <si>
    <t>152035</t>
  </si>
  <si>
    <t>152036</t>
  </si>
  <si>
    <t>152037</t>
  </si>
  <si>
    <t>152038</t>
  </si>
  <si>
    <t>152039</t>
  </si>
  <si>
    <t>152040</t>
  </si>
  <si>
    <t>152041</t>
  </si>
  <si>
    <t>152042</t>
  </si>
  <si>
    <t>152043</t>
  </si>
  <si>
    <t>152044</t>
  </si>
  <si>
    <t>152045</t>
  </si>
  <si>
    <t>152046</t>
  </si>
  <si>
    <t>152047</t>
  </si>
  <si>
    <t>152048</t>
  </si>
  <si>
    <t>152049</t>
  </si>
  <si>
    <t>152050</t>
  </si>
  <si>
    <t>152051</t>
  </si>
  <si>
    <t>152052</t>
  </si>
  <si>
    <t>152053</t>
  </si>
  <si>
    <t>152054</t>
  </si>
  <si>
    <t>152055</t>
  </si>
  <si>
    <t>152056</t>
  </si>
  <si>
    <t>152057</t>
  </si>
  <si>
    <t>152058</t>
  </si>
  <si>
    <t>152059</t>
  </si>
  <si>
    <t>152060</t>
  </si>
  <si>
    <t>152061</t>
  </si>
  <si>
    <t>152062</t>
  </si>
  <si>
    <t>152063</t>
  </si>
  <si>
    <t>152064</t>
  </si>
  <si>
    <t>152065</t>
  </si>
  <si>
    <t>152066</t>
  </si>
  <si>
    <t>152067</t>
  </si>
  <si>
    <t>152068</t>
  </si>
  <si>
    <t>152069</t>
  </si>
  <si>
    <t>152070</t>
  </si>
  <si>
    <t>152071</t>
  </si>
  <si>
    <t>152072</t>
  </si>
  <si>
    <t>152073</t>
  </si>
  <si>
    <t>152074</t>
  </si>
  <si>
    <t>152075</t>
  </si>
  <si>
    <t>152076</t>
  </si>
  <si>
    <t>152077</t>
  </si>
  <si>
    <t>152078</t>
  </si>
  <si>
    <t>152079</t>
  </si>
  <si>
    <t>152080</t>
  </si>
  <si>
    <t>152081</t>
  </si>
  <si>
    <t>152082</t>
  </si>
  <si>
    <t>152083</t>
  </si>
  <si>
    <t>152084</t>
  </si>
  <si>
    <t>152085</t>
  </si>
  <si>
    <t>152086</t>
  </si>
  <si>
    <t>152087</t>
  </si>
  <si>
    <t>152088</t>
  </si>
  <si>
    <t>152089</t>
  </si>
  <si>
    <t>152090</t>
  </si>
  <si>
    <t>152091</t>
  </si>
  <si>
    <t>152092</t>
  </si>
  <si>
    <t>152093</t>
  </si>
  <si>
    <t>152094</t>
  </si>
  <si>
    <t>152095</t>
  </si>
  <si>
    <t>152096</t>
  </si>
  <si>
    <t>152097</t>
  </si>
  <si>
    <t>152098</t>
  </si>
  <si>
    <t>152099</t>
  </si>
  <si>
    <t>152100</t>
  </si>
  <si>
    <t>152101</t>
  </si>
  <si>
    <t>152102</t>
  </si>
  <si>
    <t>152103</t>
  </si>
  <si>
    <t>152104</t>
  </si>
  <si>
    <t>152105</t>
  </si>
  <si>
    <t>152106</t>
  </si>
  <si>
    <t>152107</t>
  </si>
  <si>
    <t>152108</t>
  </si>
  <si>
    <t>152109</t>
  </si>
  <si>
    <t>152110</t>
  </si>
  <si>
    <t>152111</t>
  </si>
  <si>
    <t>152112</t>
  </si>
  <si>
    <t>152113</t>
  </si>
  <si>
    <t>152114</t>
  </si>
  <si>
    <t>152115</t>
  </si>
  <si>
    <t>152116</t>
  </si>
  <si>
    <t>152117</t>
  </si>
  <si>
    <t>152118</t>
  </si>
  <si>
    <t>152119</t>
  </si>
  <si>
    <t>152120</t>
  </si>
  <si>
    <t>152121</t>
  </si>
  <si>
    <t>152122</t>
  </si>
  <si>
    <t>152123</t>
  </si>
  <si>
    <t>152124</t>
  </si>
  <si>
    <t>152125</t>
  </si>
  <si>
    <t>152126</t>
  </si>
  <si>
    <t>152127</t>
  </si>
  <si>
    <t>152128</t>
  </si>
  <si>
    <t>152129</t>
  </si>
  <si>
    <t>152130</t>
  </si>
  <si>
    <t>152131</t>
  </si>
  <si>
    <t>152132</t>
  </si>
  <si>
    <t>152133</t>
  </si>
  <si>
    <t>152134</t>
  </si>
  <si>
    <t>152135</t>
  </si>
  <si>
    <t>152136</t>
  </si>
  <si>
    <t>152137</t>
  </si>
  <si>
    <t>152138</t>
  </si>
  <si>
    <t>152139</t>
  </si>
  <si>
    <t>152140</t>
  </si>
  <si>
    <t>152141</t>
  </si>
  <si>
    <t>152142</t>
  </si>
  <si>
    <t>152143</t>
  </si>
  <si>
    <t>152144</t>
  </si>
  <si>
    <t>152145</t>
  </si>
  <si>
    <t>152146</t>
  </si>
  <si>
    <t>152147</t>
  </si>
  <si>
    <t>152148</t>
  </si>
  <si>
    <t>152149</t>
  </si>
  <si>
    <t>152150</t>
  </si>
  <si>
    <t>152151</t>
  </si>
  <si>
    <t>152152</t>
  </si>
  <si>
    <t>152153</t>
  </si>
  <si>
    <t>152154</t>
  </si>
  <si>
    <t>152155</t>
  </si>
  <si>
    <t>152156</t>
  </si>
  <si>
    <t>152157</t>
  </si>
  <si>
    <t>152158</t>
  </si>
  <si>
    <t>152159</t>
  </si>
  <si>
    <t>152160</t>
  </si>
  <si>
    <t>152161</t>
  </si>
  <si>
    <t>152162</t>
  </si>
  <si>
    <t>152163</t>
  </si>
  <si>
    <t>152164</t>
  </si>
  <si>
    <t>152165</t>
  </si>
  <si>
    <t>152166</t>
  </si>
  <si>
    <t>152167</t>
  </si>
  <si>
    <t>152168</t>
  </si>
  <si>
    <t>152169</t>
  </si>
  <si>
    <t>152170</t>
  </si>
  <si>
    <t>152171</t>
  </si>
  <si>
    <t>152172</t>
  </si>
  <si>
    <t>152173</t>
  </si>
  <si>
    <t>152174</t>
  </si>
  <si>
    <t>152175</t>
  </si>
  <si>
    <t>152176</t>
  </si>
  <si>
    <t>152177</t>
  </si>
  <si>
    <t>152178</t>
  </si>
  <si>
    <t>152179</t>
  </si>
  <si>
    <t>152180</t>
  </si>
  <si>
    <t>152181</t>
  </si>
  <si>
    <t>152182</t>
  </si>
  <si>
    <t>152183</t>
  </si>
  <si>
    <t>152184</t>
  </si>
  <si>
    <t>152185</t>
  </si>
  <si>
    <t>152186</t>
  </si>
  <si>
    <t>152187</t>
  </si>
  <si>
    <t>152188</t>
  </si>
  <si>
    <t>152189</t>
  </si>
  <si>
    <t>152190</t>
  </si>
  <si>
    <t>152191</t>
  </si>
  <si>
    <t>152192</t>
  </si>
  <si>
    <t>152193</t>
  </si>
  <si>
    <t>152194</t>
  </si>
  <si>
    <t>152195</t>
  </si>
  <si>
    <t>152196</t>
  </si>
  <si>
    <t>152197</t>
  </si>
  <si>
    <t>152198</t>
  </si>
  <si>
    <t>152199</t>
  </si>
  <si>
    <t>152200</t>
  </si>
  <si>
    <t>152201</t>
  </si>
  <si>
    <t>152202</t>
  </si>
  <si>
    <t>152203</t>
  </si>
  <si>
    <t>152204</t>
  </si>
  <si>
    <t>152205</t>
  </si>
  <si>
    <t>152206</t>
  </si>
  <si>
    <t>152207</t>
  </si>
  <si>
    <t>152208</t>
  </si>
  <si>
    <t>152209</t>
  </si>
  <si>
    <t>152210</t>
  </si>
  <si>
    <t>152211</t>
  </si>
  <si>
    <t>152212</t>
  </si>
  <si>
    <t>152213</t>
  </si>
  <si>
    <t>152214</t>
  </si>
  <si>
    <t>152215</t>
  </si>
  <si>
    <t>152216</t>
  </si>
  <si>
    <t>152217</t>
  </si>
  <si>
    <t>152218</t>
  </si>
  <si>
    <t>152219</t>
  </si>
  <si>
    <t>152220</t>
  </si>
  <si>
    <t>152221</t>
  </si>
  <si>
    <t>152222</t>
  </si>
  <si>
    <t>152223</t>
  </si>
  <si>
    <t>152224</t>
  </si>
  <si>
    <t>152225</t>
  </si>
  <si>
    <t>152226</t>
  </si>
  <si>
    <t>152227</t>
  </si>
  <si>
    <t>152228</t>
  </si>
  <si>
    <t>152229</t>
  </si>
  <si>
    <t>152230</t>
  </si>
  <si>
    <t>152231</t>
  </si>
  <si>
    <t>152232</t>
  </si>
  <si>
    <t>152233</t>
  </si>
  <si>
    <t>152234</t>
  </si>
  <si>
    <t>152235</t>
  </si>
  <si>
    <t>152236</t>
  </si>
  <si>
    <t>152237</t>
  </si>
  <si>
    <t>152238</t>
  </si>
  <si>
    <t>152239</t>
  </si>
  <si>
    <t>152240</t>
  </si>
  <si>
    <t>152241</t>
  </si>
  <si>
    <t>152242</t>
  </si>
  <si>
    <t>152243</t>
  </si>
  <si>
    <t>152244</t>
  </si>
  <si>
    <t>152245</t>
  </si>
  <si>
    <t>152246</t>
  </si>
  <si>
    <t>152247</t>
  </si>
  <si>
    <t>152248</t>
  </si>
  <si>
    <t>152249</t>
  </si>
  <si>
    <t>152250</t>
  </si>
  <si>
    <t>152251</t>
  </si>
  <si>
    <t>152252</t>
  </si>
  <si>
    <t>152253</t>
  </si>
  <si>
    <t>152254</t>
  </si>
  <si>
    <t>152255</t>
  </si>
  <si>
    <t>152256</t>
  </si>
  <si>
    <t>152257</t>
  </si>
  <si>
    <t>152258</t>
  </si>
  <si>
    <t>152259</t>
  </si>
  <si>
    <t>152260</t>
  </si>
  <si>
    <t>152261</t>
  </si>
  <si>
    <t>152262</t>
  </si>
  <si>
    <t>152263</t>
  </si>
  <si>
    <t>152264</t>
  </si>
  <si>
    <t>152265</t>
  </si>
  <si>
    <t>152266</t>
  </si>
  <si>
    <t>152267</t>
  </si>
  <si>
    <t>152268</t>
  </si>
  <si>
    <t>152269</t>
  </si>
  <si>
    <t>152270</t>
  </si>
  <si>
    <t>152271</t>
  </si>
  <si>
    <t>152272</t>
  </si>
  <si>
    <t>152273</t>
  </si>
  <si>
    <t>152274</t>
  </si>
  <si>
    <t>152275</t>
  </si>
  <si>
    <t>152276</t>
  </si>
  <si>
    <t>152277</t>
  </si>
  <si>
    <t>152278</t>
  </si>
  <si>
    <t>152279</t>
  </si>
  <si>
    <t>152280</t>
  </si>
  <si>
    <t>152281</t>
  </si>
  <si>
    <t>152282</t>
  </si>
  <si>
    <t>152283</t>
  </si>
  <si>
    <t>152284</t>
  </si>
  <si>
    <t>152285</t>
  </si>
  <si>
    <t>152286</t>
  </si>
  <si>
    <t>152287</t>
  </si>
  <si>
    <t>152288</t>
  </si>
  <si>
    <t>152289</t>
  </si>
  <si>
    <t>152290</t>
  </si>
  <si>
    <t>152291</t>
  </si>
  <si>
    <t>152292</t>
  </si>
  <si>
    <t>152293</t>
  </si>
  <si>
    <t>152294</t>
  </si>
  <si>
    <t>152295</t>
  </si>
  <si>
    <t>152296</t>
  </si>
  <si>
    <t>152297</t>
  </si>
  <si>
    <t>152298</t>
  </si>
  <si>
    <t>152299</t>
  </si>
  <si>
    <t>152300</t>
  </si>
  <si>
    <t>152301</t>
  </si>
  <si>
    <t>152302</t>
  </si>
  <si>
    <t>152303</t>
  </si>
  <si>
    <t>152304</t>
  </si>
  <si>
    <t>152305</t>
  </si>
  <si>
    <t>152306</t>
  </si>
  <si>
    <t>152307</t>
  </si>
  <si>
    <t>152308</t>
  </si>
  <si>
    <t>152309</t>
  </si>
  <si>
    <t>152310</t>
  </si>
  <si>
    <t>152311</t>
  </si>
  <si>
    <t>152312</t>
  </si>
  <si>
    <t>152313</t>
  </si>
  <si>
    <t>152314</t>
  </si>
  <si>
    <t>152315</t>
  </si>
  <si>
    <t>152316</t>
  </si>
  <si>
    <t>152317</t>
  </si>
  <si>
    <t>152318</t>
  </si>
  <si>
    <t>152319</t>
  </si>
  <si>
    <t>152320</t>
  </si>
  <si>
    <t>152321</t>
  </si>
  <si>
    <t>152322</t>
  </si>
  <si>
    <t>152323</t>
  </si>
  <si>
    <t>152324</t>
  </si>
  <si>
    <t>152325</t>
  </si>
  <si>
    <t>152326</t>
  </si>
  <si>
    <t>152327</t>
  </si>
  <si>
    <t>152328</t>
  </si>
  <si>
    <t>152329</t>
  </si>
  <si>
    <t>152330</t>
  </si>
  <si>
    <t>152331</t>
  </si>
  <si>
    <t>152332</t>
  </si>
  <si>
    <t>152333</t>
  </si>
  <si>
    <t>152334</t>
  </si>
  <si>
    <t>152335</t>
  </si>
  <si>
    <t>152336</t>
  </si>
  <si>
    <t>152337</t>
  </si>
  <si>
    <t>152338</t>
  </si>
  <si>
    <t>152339</t>
  </si>
  <si>
    <t>152340</t>
  </si>
  <si>
    <t>152341</t>
  </si>
  <si>
    <t>152342</t>
  </si>
  <si>
    <t>152343</t>
  </si>
  <si>
    <t>152344</t>
  </si>
  <si>
    <t>152345</t>
  </si>
  <si>
    <t>152346</t>
  </si>
  <si>
    <t>152347</t>
  </si>
  <si>
    <t>152348</t>
  </si>
  <si>
    <t>152349</t>
  </si>
  <si>
    <t>152350</t>
  </si>
  <si>
    <t>152351</t>
  </si>
  <si>
    <t>152352</t>
  </si>
  <si>
    <t>152353</t>
  </si>
  <si>
    <t>152354</t>
  </si>
  <si>
    <t>152355</t>
  </si>
  <si>
    <t>152356</t>
  </si>
  <si>
    <t>152357</t>
  </si>
  <si>
    <t>152358</t>
  </si>
  <si>
    <t>152359</t>
  </si>
  <si>
    <t>152360</t>
  </si>
  <si>
    <t>152361</t>
  </si>
  <si>
    <t>152362</t>
  </si>
  <si>
    <t>152363</t>
  </si>
  <si>
    <t>152364</t>
  </si>
  <si>
    <t>152365</t>
  </si>
  <si>
    <t>152366</t>
  </si>
  <si>
    <t>152367</t>
  </si>
  <si>
    <t>152368</t>
  </si>
  <si>
    <t>152369</t>
  </si>
  <si>
    <t>152370</t>
  </si>
  <si>
    <t>152371</t>
  </si>
  <si>
    <t>152372</t>
  </si>
  <si>
    <t>152373</t>
  </si>
  <si>
    <t>152374</t>
  </si>
  <si>
    <t>152375</t>
  </si>
  <si>
    <t>152376</t>
  </si>
  <si>
    <t>152377</t>
  </si>
  <si>
    <t>152378</t>
  </si>
  <si>
    <t>152379</t>
  </si>
  <si>
    <t>152380</t>
  </si>
  <si>
    <t>152381</t>
  </si>
  <si>
    <t>152382</t>
  </si>
  <si>
    <t>152383</t>
  </si>
  <si>
    <t>152384</t>
  </si>
  <si>
    <t>152385</t>
  </si>
  <si>
    <t>152386</t>
  </si>
  <si>
    <t>152387</t>
  </si>
  <si>
    <t>152388</t>
  </si>
  <si>
    <t>152389</t>
  </si>
  <si>
    <t>152390</t>
  </si>
  <si>
    <t>152391</t>
  </si>
  <si>
    <t>152392</t>
  </si>
  <si>
    <t>152393</t>
  </si>
  <si>
    <t>152394</t>
  </si>
  <si>
    <t>152395</t>
  </si>
  <si>
    <t>152396</t>
  </si>
  <si>
    <t>152397</t>
  </si>
  <si>
    <t>152398</t>
  </si>
  <si>
    <t>152399</t>
  </si>
  <si>
    <t>152400</t>
  </si>
  <si>
    <t>152401</t>
  </si>
  <si>
    <t>152402</t>
  </si>
  <si>
    <t>152403</t>
  </si>
  <si>
    <t>152404</t>
  </si>
  <si>
    <t>152405</t>
  </si>
  <si>
    <t>152406</t>
  </si>
  <si>
    <t>152407</t>
  </si>
  <si>
    <t>152408</t>
  </si>
  <si>
    <t>152409</t>
  </si>
  <si>
    <t>152410</t>
  </si>
  <si>
    <t>152411</t>
  </si>
  <si>
    <t>152412</t>
  </si>
  <si>
    <t>152413</t>
  </si>
  <si>
    <t>152414</t>
  </si>
  <si>
    <t>152415</t>
  </si>
  <si>
    <t>152416</t>
  </si>
  <si>
    <t>152417</t>
  </si>
  <si>
    <t>152418</t>
  </si>
  <si>
    <t>152419</t>
  </si>
  <si>
    <t>152420</t>
  </si>
  <si>
    <t>152421</t>
  </si>
  <si>
    <t>152422</t>
  </si>
  <si>
    <t>152423</t>
  </si>
  <si>
    <t>152424</t>
  </si>
  <si>
    <t>152425</t>
  </si>
  <si>
    <t>152426</t>
  </si>
  <si>
    <t>152427</t>
  </si>
  <si>
    <t>152428</t>
  </si>
  <si>
    <t>152429</t>
  </si>
  <si>
    <t>152430</t>
  </si>
  <si>
    <t>152431</t>
  </si>
  <si>
    <t>152432</t>
  </si>
  <si>
    <t>152433</t>
  </si>
  <si>
    <t>152434</t>
  </si>
  <si>
    <t>152435</t>
  </si>
  <si>
    <t>152436</t>
  </si>
  <si>
    <t>152437</t>
  </si>
  <si>
    <t>152438</t>
  </si>
  <si>
    <t>152439</t>
  </si>
  <si>
    <t>152440</t>
  </si>
  <si>
    <t>152441</t>
  </si>
  <si>
    <t>152442</t>
  </si>
  <si>
    <t>152443</t>
  </si>
  <si>
    <t>152444</t>
  </si>
  <si>
    <t>152445</t>
  </si>
  <si>
    <t>152446</t>
  </si>
  <si>
    <t>152447</t>
  </si>
  <si>
    <t>152448</t>
  </si>
  <si>
    <t>152449</t>
  </si>
  <si>
    <t>152450</t>
  </si>
  <si>
    <t>152451</t>
  </si>
  <si>
    <t>152452</t>
  </si>
  <si>
    <t>152453</t>
  </si>
  <si>
    <t>152454</t>
  </si>
  <si>
    <t>152455</t>
  </si>
  <si>
    <t>152456</t>
  </si>
  <si>
    <t>152457</t>
  </si>
  <si>
    <t>152458</t>
  </si>
  <si>
    <t>152459</t>
  </si>
  <si>
    <t>152460</t>
  </si>
  <si>
    <t>152461</t>
  </si>
  <si>
    <t>152462</t>
  </si>
  <si>
    <t>152463</t>
  </si>
  <si>
    <t>152464</t>
  </si>
  <si>
    <t>152465</t>
  </si>
  <si>
    <t>152466</t>
  </si>
  <si>
    <t>152467</t>
  </si>
  <si>
    <t>152468</t>
  </si>
  <si>
    <t>152469</t>
  </si>
  <si>
    <t>152470</t>
  </si>
  <si>
    <t>152471</t>
  </si>
  <si>
    <t>152472</t>
  </si>
  <si>
    <t>152473</t>
  </si>
  <si>
    <t>152474</t>
  </si>
  <si>
    <t>152475</t>
  </si>
  <si>
    <t>152476</t>
  </si>
  <si>
    <t>152477</t>
  </si>
  <si>
    <t>152478</t>
  </si>
  <si>
    <t>152479</t>
  </si>
  <si>
    <t>152480</t>
  </si>
  <si>
    <t>152481</t>
  </si>
  <si>
    <t>152482</t>
  </si>
  <si>
    <t>152483</t>
  </si>
  <si>
    <t>152484</t>
  </si>
  <si>
    <t>152485</t>
  </si>
  <si>
    <t>152486</t>
  </si>
  <si>
    <t>152487</t>
  </si>
  <si>
    <t>152488</t>
  </si>
  <si>
    <t>152489</t>
  </si>
  <si>
    <t>152490</t>
  </si>
  <si>
    <t>152491</t>
  </si>
  <si>
    <t>152492</t>
  </si>
  <si>
    <t>152493</t>
  </si>
  <si>
    <t>152494</t>
  </si>
  <si>
    <t>152495</t>
  </si>
  <si>
    <t>152496</t>
  </si>
  <si>
    <t>152497</t>
  </si>
  <si>
    <t>152498</t>
  </si>
  <si>
    <t>152499</t>
  </si>
  <si>
    <t>152500</t>
  </si>
  <si>
    <t>152501</t>
  </si>
  <si>
    <t>152502</t>
  </si>
  <si>
    <t>152503</t>
  </si>
  <si>
    <t>152504</t>
  </si>
  <si>
    <t>152505</t>
  </si>
  <si>
    <t>152506</t>
  </si>
  <si>
    <t>152507</t>
  </si>
  <si>
    <t>152508</t>
  </si>
  <si>
    <t>152509</t>
  </si>
  <si>
    <t>152510</t>
  </si>
  <si>
    <t>152511</t>
  </si>
  <si>
    <t>152512</t>
  </si>
  <si>
    <t>152513</t>
  </si>
  <si>
    <t>152514</t>
  </si>
  <si>
    <t>152515</t>
  </si>
  <si>
    <t>152516</t>
  </si>
  <si>
    <t>152517</t>
  </si>
  <si>
    <t>152518</t>
  </si>
  <si>
    <t>152519</t>
  </si>
  <si>
    <t>152520</t>
  </si>
  <si>
    <t>152521</t>
  </si>
  <si>
    <t>152522</t>
  </si>
  <si>
    <t>152523</t>
  </si>
  <si>
    <t>152524</t>
  </si>
  <si>
    <t>152525</t>
  </si>
  <si>
    <t>152526</t>
  </si>
  <si>
    <t>152527</t>
  </si>
  <si>
    <t>152528</t>
  </si>
  <si>
    <t>152529</t>
  </si>
  <si>
    <t>152530</t>
  </si>
  <si>
    <t>152531</t>
  </si>
  <si>
    <t>152532</t>
  </si>
  <si>
    <t>152533</t>
  </si>
  <si>
    <t>152534</t>
  </si>
  <si>
    <t>152535</t>
  </si>
  <si>
    <t>152536</t>
  </si>
  <si>
    <t>152537</t>
  </si>
  <si>
    <t>152538</t>
  </si>
  <si>
    <t>152539</t>
  </si>
  <si>
    <t>152540</t>
  </si>
  <si>
    <t>152541</t>
  </si>
  <si>
    <t>152542</t>
  </si>
  <si>
    <t>152543</t>
  </si>
  <si>
    <t>152544</t>
  </si>
  <si>
    <t>152545</t>
  </si>
  <si>
    <t>152546</t>
  </si>
  <si>
    <t>152547</t>
  </si>
  <si>
    <t>152548</t>
  </si>
  <si>
    <t>152549</t>
  </si>
  <si>
    <t>152550</t>
  </si>
  <si>
    <t>152551</t>
  </si>
  <si>
    <t>152552</t>
  </si>
  <si>
    <t>152553</t>
  </si>
  <si>
    <t>152554</t>
  </si>
  <si>
    <t>152555</t>
  </si>
  <si>
    <t>152556</t>
  </si>
  <si>
    <t>152557</t>
  </si>
  <si>
    <t>152558</t>
  </si>
  <si>
    <t>152559</t>
  </si>
  <si>
    <t>152560</t>
  </si>
  <si>
    <t>152561</t>
  </si>
  <si>
    <t>152562</t>
  </si>
  <si>
    <t>152563</t>
  </si>
  <si>
    <t>152564</t>
  </si>
  <si>
    <t>152565</t>
  </si>
  <si>
    <t>152566</t>
  </si>
  <si>
    <t>152567</t>
  </si>
  <si>
    <t>152568</t>
  </si>
  <si>
    <t>152569</t>
  </si>
  <si>
    <t>152570</t>
  </si>
  <si>
    <t>152571</t>
  </si>
  <si>
    <t>152572</t>
  </si>
  <si>
    <t>152573</t>
  </si>
  <si>
    <t>152574</t>
  </si>
  <si>
    <t>152575</t>
  </si>
  <si>
    <t>152576</t>
  </si>
  <si>
    <t>152577</t>
  </si>
  <si>
    <t>152578</t>
  </si>
  <si>
    <t>152579</t>
  </si>
  <si>
    <t>152580</t>
  </si>
  <si>
    <t>152581</t>
  </si>
  <si>
    <t>152582</t>
  </si>
  <si>
    <t>152583</t>
  </si>
  <si>
    <t>152584</t>
  </si>
  <si>
    <t>152585</t>
  </si>
  <si>
    <t>152586</t>
  </si>
  <si>
    <t>152587</t>
  </si>
  <si>
    <t>152588</t>
  </si>
  <si>
    <t>152589</t>
  </si>
  <si>
    <t>152590</t>
  </si>
  <si>
    <t>152591</t>
  </si>
  <si>
    <t>152592</t>
  </si>
  <si>
    <t>152593</t>
  </si>
  <si>
    <t>152594</t>
  </si>
  <si>
    <t>152595</t>
  </si>
  <si>
    <t>152596</t>
  </si>
  <si>
    <t>152597</t>
  </si>
  <si>
    <t>152598</t>
  </si>
  <si>
    <t>152599</t>
  </si>
  <si>
    <t>152600</t>
  </si>
  <si>
    <t>152601</t>
  </si>
  <si>
    <t>152602</t>
  </si>
  <si>
    <t>152603</t>
  </si>
  <si>
    <t>152604</t>
  </si>
  <si>
    <t>152605</t>
  </si>
  <si>
    <t>152606</t>
  </si>
  <si>
    <t>152607</t>
  </si>
  <si>
    <t>152608</t>
  </si>
  <si>
    <t>152609</t>
  </si>
  <si>
    <t>152610</t>
  </si>
  <si>
    <t>152611</t>
  </si>
  <si>
    <t>152612</t>
  </si>
  <si>
    <t>152613</t>
  </si>
  <si>
    <t>152614</t>
  </si>
  <si>
    <t>152615</t>
  </si>
  <si>
    <t>152616</t>
  </si>
  <si>
    <t>152617</t>
  </si>
  <si>
    <t>152618</t>
  </si>
  <si>
    <t>152619</t>
  </si>
  <si>
    <t>152620</t>
  </si>
  <si>
    <t>152621</t>
  </si>
  <si>
    <t>152622</t>
  </si>
  <si>
    <t>152623</t>
  </si>
  <si>
    <t>152624</t>
  </si>
  <si>
    <t>152625</t>
  </si>
  <si>
    <t>152626</t>
  </si>
  <si>
    <t>152627</t>
  </si>
  <si>
    <t>152628</t>
  </si>
  <si>
    <t>152629</t>
  </si>
  <si>
    <t>152630</t>
  </si>
  <si>
    <t>152631</t>
  </si>
  <si>
    <t>152632</t>
  </si>
  <si>
    <t>152633</t>
  </si>
  <si>
    <t>152634</t>
  </si>
  <si>
    <t>152635</t>
  </si>
  <si>
    <t>152636</t>
  </si>
  <si>
    <t>152637</t>
  </si>
  <si>
    <t>152638</t>
  </si>
  <si>
    <t>152639</t>
  </si>
  <si>
    <t>152640</t>
  </si>
  <si>
    <t>152641</t>
  </si>
  <si>
    <t>152642</t>
  </si>
  <si>
    <t>152643</t>
  </si>
  <si>
    <t>152644</t>
  </si>
  <si>
    <t>152645</t>
  </si>
  <si>
    <t>152646</t>
  </si>
  <si>
    <t>152647</t>
  </si>
  <si>
    <t>152648</t>
  </si>
  <si>
    <t>152649</t>
  </si>
  <si>
    <t>152650</t>
  </si>
  <si>
    <t>152651</t>
  </si>
  <si>
    <t>152652</t>
  </si>
  <si>
    <t>152653</t>
  </si>
  <si>
    <t>152654</t>
  </si>
  <si>
    <t>152655</t>
  </si>
  <si>
    <t>152656</t>
  </si>
  <si>
    <t>152657</t>
  </si>
  <si>
    <t>152658</t>
  </si>
  <si>
    <t>152659</t>
  </si>
  <si>
    <t>152660</t>
  </si>
  <si>
    <t>152661</t>
  </si>
  <si>
    <t>152662</t>
  </si>
  <si>
    <t>152663</t>
  </si>
  <si>
    <t>152664</t>
  </si>
  <si>
    <t>152665</t>
  </si>
  <si>
    <t>152666</t>
  </si>
  <si>
    <t>152667</t>
  </si>
  <si>
    <t>152668</t>
  </si>
  <si>
    <t>152669</t>
  </si>
  <si>
    <t>152670</t>
  </si>
  <si>
    <t>152671</t>
  </si>
  <si>
    <t>152672</t>
  </si>
  <si>
    <t>152673</t>
  </si>
  <si>
    <t>152674</t>
  </si>
  <si>
    <t>152675</t>
  </si>
  <si>
    <t>152676</t>
  </si>
  <si>
    <t>152677</t>
  </si>
  <si>
    <t>152678</t>
  </si>
  <si>
    <t>152679</t>
  </si>
  <si>
    <t>152680</t>
  </si>
  <si>
    <t>152681</t>
  </si>
  <si>
    <t>152682</t>
  </si>
  <si>
    <t>152683</t>
  </si>
  <si>
    <t>152684</t>
  </si>
  <si>
    <t>152685</t>
  </si>
  <si>
    <t>152686</t>
  </si>
  <si>
    <t>152687</t>
  </si>
  <si>
    <t>152688</t>
  </si>
  <si>
    <t>152689</t>
  </si>
  <si>
    <t>152690</t>
  </si>
  <si>
    <t>152691</t>
  </si>
  <si>
    <t>152692</t>
  </si>
  <si>
    <t>152693</t>
  </si>
  <si>
    <t>152694</t>
  </si>
  <si>
    <t>152695</t>
  </si>
  <si>
    <t>152696</t>
  </si>
  <si>
    <t>152697</t>
  </si>
  <si>
    <t>152698</t>
  </si>
  <si>
    <t>152699</t>
  </si>
  <si>
    <t>152700</t>
  </si>
  <si>
    <t>152701</t>
  </si>
  <si>
    <t>152702</t>
  </si>
  <si>
    <t>152703</t>
  </si>
  <si>
    <t>152704</t>
  </si>
  <si>
    <t>152705</t>
  </si>
  <si>
    <t>152706</t>
  </si>
  <si>
    <t>152707</t>
  </si>
  <si>
    <t>152708</t>
  </si>
  <si>
    <t>152709</t>
  </si>
  <si>
    <t>152710</t>
  </si>
  <si>
    <t>152711</t>
  </si>
  <si>
    <t>152712</t>
  </si>
  <si>
    <t>152713</t>
  </si>
  <si>
    <t>152714</t>
  </si>
  <si>
    <t>152715</t>
  </si>
  <si>
    <t>152716</t>
  </si>
  <si>
    <t>152717</t>
  </si>
  <si>
    <t>152718</t>
  </si>
  <si>
    <t>152719</t>
  </si>
  <si>
    <t>152720</t>
  </si>
  <si>
    <t>152721</t>
  </si>
  <si>
    <t>152722</t>
  </si>
  <si>
    <t>152723</t>
  </si>
  <si>
    <t>152724</t>
  </si>
  <si>
    <t>152725</t>
  </si>
  <si>
    <t>152726</t>
  </si>
  <si>
    <t>152727</t>
  </si>
  <si>
    <t>152728</t>
  </si>
  <si>
    <t>152729</t>
  </si>
  <si>
    <t>152730</t>
  </si>
  <si>
    <t>152731</t>
  </si>
  <si>
    <t>152732</t>
  </si>
  <si>
    <t>152733</t>
  </si>
  <si>
    <t>152734</t>
  </si>
  <si>
    <t>152735</t>
  </si>
  <si>
    <t>152736</t>
  </si>
  <si>
    <t>152737</t>
  </si>
  <si>
    <t>152738</t>
  </si>
  <si>
    <t>152739</t>
  </si>
  <si>
    <t>152740</t>
  </si>
  <si>
    <t>152741</t>
  </si>
  <si>
    <t>152742</t>
  </si>
  <si>
    <t>152743</t>
  </si>
  <si>
    <t>152744</t>
  </si>
  <si>
    <t>152745</t>
  </si>
  <si>
    <t>152746</t>
  </si>
  <si>
    <t>152747</t>
  </si>
  <si>
    <t>152748</t>
  </si>
  <si>
    <t>152749</t>
  </si>
  <si>
    <t>152750</t>
  </si>
  <si>
    <t>152751</t>
  </si>
  <si>
    <t>152752</t>
  </si>
  <si>
    <t>152753</t>
  </si>
  <si>
    <t>152754</t>
  </si>
  <si>
    <t>152755</t>
  </si>
  <si>
    <t>152756</t>
  </si>
  <si>
    <t>152757</t>
  </si>
  <si>
    <t>152758</t>
  </si>
  <si>
    <t>152759</t>
  </si>
  <si>
    <t>152760</t>
  </si>
  <si>
    <t>152761</t>
  </si>
  <si>
    <t>152762</t>
  </si>
  <si>
    <t>152763</t>
  </si>
  <si>
    <t>152764</t>
  </si>
  <si>
    <t>152765</t>
  </si>
  <si>
    <t>152766</t>
  </si>
  <si>
    <t>152767</t>
  </si>
  <si>
    <t>152768</t>
  </si>
  <si>
    <t>152769</t>
  </si>
  <si>
    <t>152770</t>
  </si>
  <si>
    <t>152771</t>
  </si>
  <si>
    <t>152772</t>
  </si>
  <si>
    <t>152773</t>
  </si>
  <si>
    <t>152774</t>
  </si>
  <si>
    <t>152775</t>
  </si>
  <si>
    <t>152776</t>
  </si>
  <si>
    <t>152777</t>
  </si>
  <si>
    <t>152778</t>
  </si>
  <si>
    <t>152779</t>
  </si>
  <si>
    <t>152780</t>
  </si>
  <si>
    <t>152781</t>
  </si>
  <si>
    <t>152782</t>
  </si>
  <si>
    <t>152783</t>
  </si>
  <si>
    <t>152784</t>
  </si>
  <si>
    <t>152785</t>
  </si>
  <si>
    <t>152786</t>
  </si>
  <si>
    <t>152787</t>
  </si>
  <si>
    <t>152788</t>
  </si>
  <si>
    <t>152789</t>
  </si>
  <si>
    <t>152790</t>
  </si>
  <si>
    <t>152791</t>
  </si>
  <si>
    <t>152792</t>
  </si>
  <si>
    <t>152793</t>
  </si>
  <si>
    <t>152794</t>
  </si>
  <si>
    <t>152795</t>
  </si>
  <si>
    <t>152796</t>
  </si>
  <si>
    <t>152797</t>
  </si>
  <si>
    <t>152798</t>
  </si>
  <si>
    <t>152799</t>
  </si>
  <si>
    <t>152800</t>
  </si>
  <si>
    <t>152801</t>
  </si>
  <si>
    <t>152802</t>
  </si>
  <si>
    <t>152803</t>
  </si>
  <si>
    <t>152804</t>
  </si>
  <si>
    <t>152805</t>
  </si>
  <si>
    <t>152806</t>
  </si>
  <si>
    <t>152807</t>
  </si>
  <si>
    <t>152808</t>
  </si>
  <si>
    <t>152809</t>
  </si>
  <si>
    <t>152810</t>
  </si>
  <si>
    <t>152811</t>
  </si>
  <si>
    <t>152812</t>
  </si>
  <si>
    <t>152813</t>
  </si>
  <si>
    <t>152814</t>
  </si>
  <si>
    <t>152815</t>
  </si>
  <si>
    <t>152816</t>
  </si>
  <si>
    <t>152817</t>
  </si>
  <si>
    <t>152818</t>
  </si>
  <si>
    <t>152819</t>
  </si>
  <si>
    <t>152820</t>
  </si>
  <si>
    <t>152821</t>
  </si>
  <si>
    <t>152822</t>
  </si>
  <si>
    <t>152823</t>
  </si>
  <si>
    <t>152824</t>
  </si>
  <si>
    <t>152825</t>
  </si>
  <si>
    <t>152826</t>
  </si>
  <si>
    <t>152827</t>
  </si>
  <si>
    <t>152828</t>
  </si>
  <si>
    <t>152829</t>
  </si>
  <si>
    <t>152830</t>
  </si>
  <si>
    <t>152831</t>
  </si>
  <si>
    <t>152832</t>
  </si>
  <si>
    <t>152833</t>
  </si>
  <si>
    <t>152834</t>
  </si>
  <si>
    <t>152835</t>
  </si>
  <si>
    <t>152836</t>
  </si>
  <si>
    <t>152837</t>
  </si>
  <si>
    <t>152838</t>
  </si>
  <si>
    <t>152839</t>
  </si>
  <si>
    <t>152840</t>
  </si>
  <si>
    <t>152841</t>
  </si>
  <si>
    <t>152842</t>
  </si>
  <si>
    <t>152843</t>
  </si>
  <si>
    <t>152844</t>
  </si>
  <si>
    <t>152845</t>
  </si>
  <si>
    <t>152846</t>
  </si>
  <si>
    <t>152847</t>
  </si>
  <si>
    <t>152848</t>
  </si>
  <si>
    <t>152849</t>
  </si>
  <si>
    <t>152850</t>
  </si>
  <si>
    <t>152851</t>
  </si>
  <si>
    <t>152852</t>
  </si>
  <si>
    <t>152853</t>
  </si>
  <si>
    <t>152854</t>
  </si>
  <si>
    <t>152855</t>
  </si>
  <si>
    <t>152856</t>
  </si>
  <si>
    <t>152857</t>
  </si>
  <si>
    <t>152858</t>
  </si>
  <si>
    <t>152859</t>
  </si>
  <si>
    <t>152860</t>
  </si>
  <si>
    <t>152861</t>
  </si>
  <si>
    <t>152862</t>
  </si>
  <si>
    <t>152863</t>
  </si>
  <si>
    <t>152864</t>
  </si>
  <si>
    <t>152865</t>
  </si>
  <si>
    <t>152866</t>
  </si>
  <si>
    <t>152867</t>
  </si>
  <si>
    <t>152868</t>
  </si>
  <si>
    <t>152869</t>
  </si>
  <si>
    <t>152870</t>
  </si>
  <si>
    <t>152871</t>
  </si>
  <si>
    <t>152872</t>
  </si>
  <si>
    <t>152873</t>
  </si>
  <si>
    <t>152874</t>
  </si>
  <si>
    <t>152875</t>
  </si>
  <si>
    <t>152876</t>
  </si>
  <si>
    <t>152877</t>
  </si>
  <si>
    <t>152878</t>
  </si>
  <si>
    <t>152879</t>
  </si>
  <si>
    <t>152880</t>
  </si>
  <si>
    <t>152881</t>
  </si>
  <si>
    <t>152882</t>
  </si>
  <si>
    <t>152883</t>
  </si>
  <si>
    <t>152884</t>
  </si>
  <si>
    <t>152885</t>
  </si>
  <si>
    <t>152886</t>
  </si>
  <si>
    <t>152887</t>
  </si>
  <si>
    <t>152888</t>
  </si>
  <si>
    <t>152889</t>
  </si>
  <si>
    <t>152890</t>
  </si>
  <si>
    <t>152891</t>
  </si>
  <si>
    <t>152892</t>
  </si>
  <si>
    <t>152893</t>
  </si>
  <si>
    <t>152894</t>
  </si>
  <si>
    <t>152895</t>
  </si>
  <si>
    <t>152896</t>
  </si>
  <si>
    <t>152897</t>
  </si>
  <si>
    <t>152898</t>
  </si>
  <si>
    <t>152899</t>
  </si>
  <si>
    <t>152900</t>
  </si>
  <si>
    <t>152901</t>
  </si>
  <si>
    <t>152902</t>
  </si>
  <si>
    <t>152903</t>
  </si>
  <si>
    <t>152904</t>
  </si>
  <si>
    <t>152905</t>
  </si>
  <si>
    <t>152906</t>
  </si>
  <si>
    <t>152907</t>
  </si>
  <si>
    <t>152908</t>
  </si>
  <si>
    <t>152909</t>
  </si>
  <si>
    <t>152910</t>
  </si>
  <si>
    <t>152911</t>
  </si>
  <si>
    <t>152912</t>
  </si>
  <si>
    <t>152913</t>
  </si>
  <si>
    <t>152914</t>
  </si>
  <si>
    <t>152915</t>
  </si>
  <si>
    <t>152916</t>
  </si>
  <si>
    <t>152917</t>
  </si>
  <si>
    <t>152918</t>
  </si>
  <si>
    <t>152919</t>
  </si>
  <si>
    <t>152920</t>
  </si>
  <si>
    <t>152921</t>
  </si>
  <si>
    <t>152922</t>
  </si>
  <si>
    <t>152923</t>
  </si>
  <si>
    <t>152924</t>
  </si>
  <si>
    <t>152925</t>
  </si>
  <si>
    <t>152926</t>
  </si>
  <si>
    <t>152927</t>
  </si>
  <si>
    <t>152928</t>
  </si>
  <si>
    <t>152929</t>
  </si>
  <si>
    <t>152930</t>
  </si>
  <si>
    <t>152931</t>
  </si>
  <si>
    <t>152932</t>
  </si>
  <si>
    <t>152933</t>
  </si>
  <si>
    <t>152934</t>
  </si>
  <si>
    <t>152935</t>
  </si>
  <si>
    <t>152936</t>
  </si>
  <si>
    <t>152937</t>
  </si>
  <si>
    <t>152938</t>
  </si>
  <si>
    <t>152939</t>
  </si>
  <si>
    <t>152940</t>
  </si>
  <si>
    <t>152941</t>
  </si>
  <si>
    <t>152942</t>
  </si>
  <si>
    <t>152943</t>
  </si>
  <si>
    <t>152944</t>
  </si>
  <si>
    <t>152945</t>
  </si>
  <si>
    <t>152946</t>
  </si>
  <si>
    <t>152947</t>
  </si>
  <si>
    <t>152948</t>
  </si>
  <si>
    <t>152949</t>
  </si>
  <si>
    <t>152950</t>
  </si>
  <si>
    <t>152951</t>
  </si>
  <si>
    <t>152952</t>
  </si>
  <si>
    <t>152953</t>
  </si>
  <si>
    <t>152954</t>
  </si>
  <si>
    <t>152955</t>
  </si>
  <si>
    <t>152956</t>
  </si>
  <si>
    <t>152957</t>
  </si>
  <si>
    <t>152958</t>
  </si>
  <si>
    <t>152959</t>
  </si>
  <si>
    <t>152960</t>
  </si>
  <si>
    <t>152961</t>
  </si>
  <si>
    <t>152962</t>
  </si>
  <si>
    <t>152963</t>
  </si>
  <si>
    <t>152964</t>
  </si>
  <si>
    <t>152965</t>
  </si>
  <si>
    <t>152966</t>
  </si>
  <si>
    <t>152967</t>
  </si>
  <si>
    <t>152968</t>
  </si>
  <si>
    <t>152969</t>
  </si>
  <si>
    <t>152970</t>
  </si>
  <si>
    <t>152971</t>
  </si>
  <si>
    <t>152972</t>
  </si>
  <si>
    <t>152973</t>
  </si>
  <si>
    <t>152974</t>
  </si>
  <si>
    <t>152975</t>
  </si>
  <si>
    <t>152976</t>
  </si>
  <si>
    <t>152977</t>
  </si>
  <si>
    <t>152978</t>
  </si>
  <si>
    <t>152979</t>
  </si>
  <si>
    <t>152980</t>
  </si>
  <si>
    <t>152981</t>
  </si>
  <si>
    <t>152982</t>
  </si>
  <si>
    <t>152983</t>
  </si>
  <si>
    <t>152984</t>
  </si>
  <si>
    <t>152985</t>
  </si>
  <si>
    <t>152986</t>
  </si>
  <si>
    <t>152987</t>
  </si>
  <si>
    <t>152988</t>
  </si>
  <si>
    <t>152989</t>
  </si>
  <si>
    <t>152990</t>
  </si>
  <si>
    <t>152991</t>
  </si>
  <si>
    <t>152992</t>
  </si>
  <si>
    <t>152993</t>
  </si>
  <si>
    <t>152994</t>
  </si>
  <si>
    <t>152995</t>
  </si>
  <si>
    <t>152996</t>
  </si>
  <si>
    <t>152997</t>
  </si>
  <si>
    <t>152998</t>
  </si>
  <si>
    <t>152999</t>
  </si>
  <si>
    <t>153000</t>
  </si>
  <si>
    <t>153001</t>
  </si>
  <si>
    <t>153002</t>
  </si>
  <si>
    <t>153003</t>
  </si>
  <si>
    <t>153004</t>
  </si>
  <si>
    <t>153005</t>
  </si>
  <si>
    <t>153006</t>
  </si>
  <si>
    <t>153007</t>
  </si>
  <si>
    <t>153008</t>
  </si>
  <si>
    <t>153009</t>
  </si>
  <si>
    <t>153010</t>
  </si>
  <si>
    <t>153011</t>
  </si>
  <si>
    <t>153012</t>
  </si>
  <si>
    <t>153013</t>
  </si>
  <si>
    <t>153014</t>
  </si>
  <si>
    <t>153015</t>
  </si>
  <si>
    <t>153016</t>
  </si>
  <si>
    <t>153017</t>
  </si>
  <si>
    <t>153018</t>
  </si>
  <si>
    <t>153019</t>
  </si>
  <si>
    <t>153020</t>
  </si>
  <si>
    <t>153021</t>
  </si>
  <si>
    <t>153022</t>
  </si>
  <si>
    <t>153023</t>
  </si>
  <si>
    <t>153024</t>
  </si>
  <si>
    <t>153025</t>
  </si>
  <si>
    <t>153026</t>
  </si>
  <si>
    <t>153027</t>
  </si>
  <si>
    <t>153028</t>
  </si>
  <si>
    <t>153029</t>
  </si>
  <si>
    <t>153030</t>
  </si>
  <si>
    <t>153031</t>
  </si>
  <si>
    <t>153032</t>
  </si>
  <si>
    <t>153033</t>
  </si>
  <si>
    <t>153034</t>
  </si>
  <si>
    <t>153035</t>
  </si>
  <si>
    <t>153036</t>
  </si>
  <si>
    <t>153037</t>
  </si>
  <si>
    <t>153038</t>
  </si>
  <si>
    <t>153039</t>
  </si>
  <si>
    <t>153040</t>
  </si>
  <si>
    <t>153041</t>
  </si>
  <si>
    <t>153042</t>
  </si>
  <si>
    <t>153043</t>
  </si>
  <si>
    <t>153044</t>
  </si>
  <si>
    <t>153045</t>
  </si>
  <si>
    <t>153046</t>
  </si>
  <si>
    <t>153047</t>
  </si>
  <si>
    <t>153048</t>
  </si>
  <si>
    <t>153049</t>
  </si>
  <si>
    <t>153050</t>
  </si>
  <si>
    <t>153051</t>
  </si>
  <si>
    <t>153052</t>
  </si>
  <si>
    <t>153053</t>
  </si>
  <si>
    <t>153054</t>
  </si>
  <si>
    <t>153055</t>
  </si>
  <si>
    <t>153056</t>
  </si>
  <si>
    <t>153057</t>
  </si>
  <si>
    <t>153058</t>
  </si>
  <si>
    <t>153059</t>
  </si>
  <si>
    <t>153060</t>
  </si>
  <si>
    <t>153061</t>
  </si>
  <si>
    <t>153062</t>
  </si>
  <si>
    <t>153063</t>
  </si>
  <si>
    <t>153064</t>
  </si>
  <si>
    <t>153065</t>
  </si>
  <si>
    <t>153066</t>
  </si>
  <si>
    <t>153067</t>
  </si>
  <si>
    <t>153068</t>
  </si>
  <si>
    <t>153069</t>
  </si>
  <si>
    <t>153070</t>
  </si>
  <si>
    <t>153071</t>
  </si>
  <si>
    <t>153072</t>
  </si>
  <si>
    <t>153073</t>
  </si>
  <si>
    <t>153074</t>
  </si>
  <si>
    <t>153075</t>
  </si>
  <si>
    <t>153076</t>
  </si>
  <si>
    <t>153077</t>
  </si>
  <si>
    <t>153078</t>
  </si>
  <si>
    <t>153079</t>
  </si>
  <si>
    <t>153080</t>
  </si>
  <si>
    <t>153081</t>
  </si>
  <si>
    <t>153082</t>
  </si>
  <si>
    <t>153083</t>
  </si>
  <si>
    <t>153084</t>
  </si>
  <si>
    <t>153085</t>
  </si>
  <si>
    <t>153086</t>
  </si>
  <si>
    <t>153087</t>
  </si>
  <si>
    <t>153088</t>
  </si>
  <si>
    <t>153089</t>
  </si>
  <si>
    <t>153090</t>
  </si>
  <si>
    <t>153091</t>
  </si>
  <si>
    <t>153092</t>
  </si>
  <si>
    <t>153093</t>
  </si>
  <si>
    <t>153094</t>
  </si>
  <si>
    <t>153095</t>
  </si>
  <si>
    <t>153096</t>
  </si>
  <si>
    <t>153097</t>
  </si>
  <si>
    <t>153098</t>
  </si>
  <si>
    <t>153099</t>
  </si>
  <si>
    <t>153100</t>
  </si>
  <si>
    <t>153101</t>
  </si>
  <si>
    <t>153102</t>
  </si>
  <si>
    <t>153103</t>
  </si>
  <si>
    <t>153104</t>
  </si>
  <si>
    <t>153105</t>
  </si>
  <si>
    <t>153106</t>
  </si>
  <si>
    <t>153107</t>
  </si>
  <si>
    <t>153108</t>
  </si>
  <si>
    <t>153109</t>
  </si>
  <si>
    <t>153110</t>
  </si>
  <si>
    <t>153111</t>
  </si>
  <si>
    <t>153112</t>
  </si>
  <si>
    <t>153113</t>
  </si>
  <si>
    <t>153114</t>
  </si>
  <si>
    <t>153115</t>
  </si>
  <si>
    <t>153116</t>
  </si>
  <si>
    <t>153117</t>
  </si>
  <si>
    <t>153118</t>
  </si>
  <si>
    <t>153119</t>
  </si>
  <si>
    <t>153120</t>
  </si>
  <si>
    <t>153121</t>
  </si>
  <si>
    <t>153122</t>
  </si>
  <si>
    <t>153123</t>
  </si>
  <si>
    <t>153124</t>
  </si>
  <si>
    <t>153125</t>
  </si>
  <si>
    <t>153126</t>
  </si>
  <si>
    <t>153127</t>
  </si>
  <si>
    <t>153128</t>
  </si>
  <si>
    <t>153129</t>
  </si>
  <si>
    <t>153130</t>
  </si>
  <si>
    <t>153131</t>
  </si>
  <si>
    <t>153132</t>
  </si>
  <si>
    <t>153133</t>
  </si>
  <si>
    <t>153134</t>
  </si>
  <si>
    <t>153135</t>
  </si>
  <si>
    <t>153136</t>
  </si>
  <si>
    <t>153137</t>
  </si>
  <si>
    <t>153138</t>
  </si>
  <si>
    <t>153139</t>
  </si>
  <si>
    <t>153140</t>
  </si>
  <si>
    <t>153141</t>
  </si>
  <si>
    <t>153142</t>
  </si>
  <si>
    <t>153143</t>
  </si>
  <si>
    <t>153144</t>
  </si>
  <si>
    <t>153145</t>
  </si>
  <si>
    <t>153146</t>
  </si>
  <si>
    <t>153147</t>
  </si>
  <si>
    <t>153148</t>
  </si>
  <si>
    <t>153149</t>
  </si>
  <si>
    <t>153150</t>
  </si>
  <si>
    <t>153151</t>
  </si>
  <si>
    <t>153152</t>
  </si>
  <si>
    <t>153153</t>
  </si>
  <si>
    <t>153154</t>
  </si>
  <si>
    <t>153155</t>
  </si>
  <si>
    <t>153156</t>
  </si>
  <si>
    <t>153157</t>
  </si>
  <si>
    <t>153158</t>
  </si>
  <si>
    <t>153159</t>
  </si>
  <si>
    <t>153160</t>
  </si>
  <si>
    <t>153161</t>
  </si>
  <si>
    <t>153162</t>
  </si>
  <si>
    <t>153163</t>
  </si>
  <si>
    <t>153164</t>
  </si>
  <si>
    <t>153165</t>
  </si>
  <si>
    <t>153166</t>
  </si>
  <si>
    <t>153167</t>
  </si>
  <si>
    <t>153168</t>
  </si>
  <si>
    <t>153169</t>
  </si>
  <si>
    <t>153170</t>
  </si>
  <si>
    <t>153171</t>
  </si>
  <si>
    <t>153172</t>
  </si>
  <si>
    <t>153173</t>
  </si>
  <si>
    <t>153174</t>
  </si>
  <si>
    <t>153175</t>
  </si>
  <si>
    <t>153176</t>
  </si>
  <si>
    <t>153177</t>
  </si>
  <si>
    <t>153178</t>
  </si>
  <si>
    <t>153179</t>
  </si>
  <si>
    <t>153180</t>
  </si>
  <si>
    <t>153181</t>
  </si>
  <si>
    <t>153182</t>
  </si>
  <si>
    <t>153183</t>
  </si>
  <si>
    <t>153184</t>
  </si>
  <si>
    <t>153185</t>
  </si>
  <si>
    <t>153186</t>
  </si>
  <si>
    <t>153187</t>
  </si>
  <si>
    <t>153188</t>
  </si>
  <si>
    <t>153189</t>
  </si>
  <si>
    <t>153190</t>
  </si>
  <si>
    <t>153191</t>
  </si>
  <si>
    <t>153192</t>
  </si>
  <si>
    <t>153193</t>
  </si>
  <si>
    <t>153194</t>
  </si>
  <si>
    <t>153195</t>
  </si>
  <si>
    <t>153196</t>
  </si>
  <si>
    <t>153197</t>
  </si>
  <si>
    <t>153198</t>
  </si>
  <si>
    <t>153199</t>
  </si>
  <si>
    <t>153200</t>
  </si>
  <si>
    <t>153201</t>
  </si>
  <si>
    <t>153202</t>
  </si>
  <si>
    <t>153203</t>
  </si>
  <si>
    <t>153204</t>
  </si>
  <si>
    <t>153205</t>
  </si>
  <si>
    <t>153206</t>
  </si>
  <si>
    <t>153207</t>
  </si>
  <si>
    <t>153208</t>
  </si>
  <si>
    <t>153209</t>
  </si>
  <si>
    <t>153210</t>
  </si>
  <si>
    <t>153211</t>
  </si>
  <si>
    <t>153212</t>
  </si>
  <si>
    <t>153213</t>
  </si>
  <si>
    <t>153214</t>
  </si>
  <si>
    <t>153215</t>
  </si>
  <si>
    <t>153216</t>
  </si>
  <si>
    <t>153217</t>
  </si>
  <si>
    <t>153218</t>
  </si>
  <si>
    <t>153219</t>
  </si>
  <si>
    <t>153220</t>
  </si>
  <si>
    <t>153221</t>
  </si>
  <si>
    <t>153222</t>
  </si>
  <si>
    <t>153223</t>
  </si>
  <si>
    <t>153224</t>
  </si>
  <si>
    <t>153225</t>
  </si>
  <si>
    <t>153226</t>
  </si>
  <si>
    <t>153227</t>
  </si>
  <si>
    <t>153228</t>
  </si>
  <si>
    <t>153229</t>
  </si>
  <si>
    <t>153230</t>
  </si>
  <si>
    <t>153231</t>
  </si>
  <si>
    <t>153232</t>
  </si>
  <si>
    <t>153233</t>
  </si>
  <si>
    <t>153234</t>
  </si>
  <si>
    <t>153235</t>
  </si>
  <si>
    <t>153236</t>
  </si>
  <si>
    <t>153237</t>
  </si>
  <si>
    <t>153238</t>
  </si>
  <si>
    <t>153239</t>
  </si>
  <si>
    <t>153240</t>
  </si>
  <si>
    <t>153241</t>
  </si>
  <si>
    <t>153242</t>
  </si>
  <si>
    <t>153243</t>
  </si>
  <si>
    <t>153244</t>
  </si>
  <si>
    <t>153245</t>
  </si>
  <si>
    <t>153246</t>
  </si>
  <si>
    <t>153247</t>
  </si>
  <si>
    <t>153248</t>
  </si>
  <si>
    <t>153249</t>
  </si>
  <si>
    <t>153250</t>
  </si>
  <si>
    <t>153251</t>
  </si>
  <si>
    <t>153252</t>
  </si>
  <si>
    <t>153253</t>
  </si>
  <si>
    <t>153254</t>
  </si>
  <si>
    <t>153255</t>
  </si>
  <si>
    <t>153256</t>
  </si>
  <si>
    <t>153257</t>
  </si>
  <si>
    <t>153258</t>
  </si>
  <si>
    <t>153259</t>
  </si>
  <si>
    <t>153260</t>
  </si>
  <si>
    <t>153261</t>
  </si>
  <si>
    <t>153262</t>
  </si>
  <si>
    <t>153263</t>
  </si>
  <si>
    <t>153264</t>
  </si>
  <si>
    <t>153265</t>
  </si>
  <si>
    <t>153266</t>
  </si>
  <si>
    <t>153267</t>
  </si>
  <si>
    <t>153268</t>
  </si>
  <si>
    <t>153269</t>
  </si>
  <si>
    <t>153270</t>
  </si>
  <si>
    <t>153271</t>
  </si>
  <si>
    <t>153272</t>
  </si>
  <si>
    <t>153273</t>
  </si>
  <si>
    <t>153274</t>
  </si>
  <si>
    <t>153275</t>
  </si>
  <si>
    <t>153276</t>
  </si>
  <si>
    <t>153277</t>
  </si>
  <si>
    <t>153278</t>
  </si>
  <si>
    <t>153279</t>
  </si>
  <si>
    <t>153280</t>
  </si>
  <si>
    <t>153281</t>
  </si>
  <si>
    <t>153282</t>
  </si>
  <si>
    <t>153283</t>
  </si>
  <si>
    <t>153284</t>
  </si>
  <si>
    <t>153285</t>
  </si>
  <si>
    <t>153286</t>
  </si>
  <si>
    <t>153287</t>
  </si>
  <si>
    <t>153288</t>
  </si>
  <si>
    <t>153289</t>
  </si>
  <si>
    <t>153290</t>
  </si>
  <si>
    <t>153291</t>
  </si>
  <si>
    <t>153292</t>
  </si>
  <si>
    <t>153293</t>
  </si>
  <si>
    <t>153294</t>
  </si>
  <si>
    <t>153295</t>
  </si>
  <si>
    <t>153296</t>
  </si>
  <si>
    <t>153297</t>
  </si>
  <si>
    <t>153298</t>
  </si>
  <si>
    <t>153299</t>
  </si>
  <si>
    <t>153300</t>
  </si>
  <si>
    <t>153301</t>
  </si>
  <si>
    <t>153302</t>
  </si>
  <si>
    <t>153303</t>
  </si>
  <si>
    <t>153304</t>
  </si>
  <si>
    <t>153305</t>
  </si>
  <si>
    <t>153306</t>
  </si>
  <si>
    <t>153307</t>
  </si>
  <si>
    <t>153308</t>
  </si>
  <si>
    <t>153309</t>
  </si>
  <si>
    <t>153310</t>
  </si>
  <si>
    <t>153311</t>
  </si>
  <si>
    <t>153312</t>
  </si>
  <si>
    <t>153313</t>
  </si>
  <si>
    <t>153314</t>
  </si>
  <si>
    <t>153315</t>
  </si>
  <si>
    <t>153316</t>
  </si>
  <si>
    <t>153317</t>
  </si>
  <si>
    <t>153318</t>
  </si>
  <si>
    <t>153319</t>
  </si>
  <si>
    <t>153320</t>
  </si>
  <si>
    <t>153321</t>
  </si>
  <si>
    <t>153322</t>
  </si>
  <si>
    <t>153323</t>
  </si>
  <si>
    <t>153324</t>
  </si>
  <si>
    <t>153325</t>
  </si>
  <si>
    <t>153326</t>
  </si>
  <si>
    <t>153327</t>
  </si>
  <si>
    <t>153328</t>
  </si>
  <si>
    <t>153329</t>
  </si>
  <si>
    <t>153330</t>
  </si>
  <si>
    <t>153331</t>
  </si>
  <si>
    <t>153332</t>
  </si>
  <si>
    <t>153333</t>
  </si>
  <si>
    <t>153334</t>
  </si>
  <si>
    <t>153335</t>
  </si>
  <si>
    <t>153336</t>
  </si>
  <si>
    <t>153337</t>
  </si>
  <si>
    <t>153338</t>
  </si>
  <si>
    <t>153339</t>
  </si>
  <si>
    <t>153340</t>
  </si>
  <si>
    <t>153341</t>
  </si>
  <si>
    <t>153342</t>
  </si>
  <si>
    <t>153343</t>
  </si>
  <si>
    <t>153344</t>
  </si>
  <si>
    <t>153345</t>
  </si>
  <si>
    <t>153346</t>
  </si>
  <si>
    <t>153347</t>
  </si>
  <si>
    <t>153348</t>
  </si>
  <si>
    <t>153349</t>
  </si>
  <si>
    <t>153350</t>
  </si>
  <si>
    <t>153351</t>
  </si>
  <si>
    <t>153352</t>
  </si>
  <si>
    <t>153353</t>
  </si>
  <si>
    <t>153354</t>
  </si>
  <si>
    <t>153355</t>
  </si>
  <si>
    <t>153356</t>
  </si>
  <si>
    <t>153357</t>
  </si>
  <si>
    <t>153358</t>
  </si>
  <si>
    <t>153359</t>
  </si>
  <si>
    <t>153360</t>
  </si>
  <si>
    <t>153361</t>
  </si>
  <si>
    <t>153362</t>
  </si>
  <si>
    <t>153363</t>
  </si>
  <si>
    <t>153364</t>
  </si>
  <si>
    <t>153365</t>
  </si>
  <si>
    <t>153366</t>
  </si>
  <si>
    <t>153367</t>
  </si>
  <si>
    <t>153368</t>
  </si>
  <si>
    <t>153369</t>
  </si>
  <si>
    <t>153370</t>
  </si>
  <si>
    <t>153371</t>
  </si>
  <si>
    <t>153372</t>
  </si>
  <si>
    <t>153373</t>
  </si>
  <si>
    <t>153374</t>
  </si>
  <si>
    <t>153375</t>
  </si>
  <si>
    <t>153376</t>
  </si>
  <si>
    <t>153377</t>
  </si>
  <si>
    <t>153378</t>
  </si>
  <si>
    <t>153379</t>
  </si>
  <si>
    <t>153380</t>
  </si>
  <si>
    <t>153381</t>
  </si>
  <si>
    <t>153382</t>
  </si>
  <si>
    <t>153383</t>
  </si>
  <si>
    <t>153384</t>
  </si>
  <si>
    <t>153385</t>
  </si>
  <si>
    <t>153386</t>
  </si>
  <si>
    <t>153387</t>
  </si>
  <si>
    <t>153388</t>
  </si>
  <si>
    <t>153389</t>
  </si>
  <si>
    <t>153390</t>
  </si>
  <si>
    <t>153391</t>
  </si>
  <si>
    <t>153392</t>
  </si>
  <si>
    <t>153393</t>
  </si>
  <si>
    <t>153394</t>
  </si>
  <si>
    <t>153395</t>
  </si>
  <si>
    <t>153396</t>
  </si>
  <si>
    <t>153397</t>
  </si>
  <si>
    <t>153398</t>
  </si>
  <si>
    <t>153399</t>
  </si>
  <si>
    <t>153400</t>
  </si>
  <si>
    <t>153401</t>
  </si>
  <si>
    <t>153402</t>
  </si>
  <si>
    <t>153403</t>
  </si>
  <si>
    <t>153404</t>
  </si>
  <si>
    <t>153405</t>
  </si>
  <si>
    <t>153406</t>
  </si>
  <si>
    <t>153407</t>
  </si>
  <si>
    <t>153408</t>
  </si>
  <si>
    <t>153409</t>
  </si>
  <si>
    <t>153410</t>
  </si>
  <si>
    <t>153411</t>
  </si>
  <si>
    <t>153412</t>
  </si>
  <si>
    <t>153413</t>
  </si>
  <si>
    <t>153414</t>
  </si>
  <si>
    <t>153415</t>
  </si>
  <si>
    <t>153416</t>
  </si>
  <si>
    <t>153417</t>
  </si>
  <si>
    <t>153418</t>
  </si>
  <si>
    <t>153419</t>
  </si>
  <si>
    <t>153420</t>
  </si>
  <si>
    <t>153421</t>
  </si>
  <si>
    <t>153422</t>
  </si>
  <si>
    <t>153423</t>
  </si>
  <si>
    <t>153424</t>
  </si>
  <si>
    <t>153425</t>
  </si>
  <si>
    <t>153426</t>
  </si>
  <si>
    <t>153427</t>
  </si>
  <si>
    <t>153428</t>
  </si>
  <si>
    <t>153429</t>
  </si>
  <si>
    <t>153430</t>
  </si>
  <si>
    <t>153431</t>
  </si>
  <si>
    <t>153432</t>
  </si>
  <si>
    <t>153433</t>
  </si>
  <si>
    <t>153434</t>
  </si>
  <si>
    <t>153435</t>
  </si>
  <si>
    <t>153436</t>
  </si>
  <si>
    <t>153437</t>
  </si>
  <si>
    <t>153438</t>
  </si>
  <si>
    <t>153439</t>
  </si>
  <si>
    <t>153440</t>
  </si>
  <si>
    <t>153441</t>
  </si>
  <si>
    <t>153442</t>
  </si>
  <si>
    <t>153443</t>
  </si>
  <si>
    <t>153444</t>
  </si>
  <si>
    <t>153445</t>
  </si>
  <si>
    <t>153446</t>
  </si>
  <si>
    <t>153447</t>
  </si>
  <si>
    <t>153448</t>
  </si>
  <si>
    <t>153449</t>
  </si>
  <si>
    <t>153450</t>
  </si>
  <si>
    <t>153451</t>
  </si>
  <si>
    <t>153452</t>
  </si>
  <si>
    <t>153453</t>
  </si>
  <si>
    <t>153454</t>
  </si>
  <si>
    <t>153455</t>
  </si>
  <si>
    <t>153456</t>
  </si>
  <si>
    <t>153457</t>
  </si>
  <si>
    <t>153458</t>
  </si>
  <si>
    <t>153459</t>
  </si>
  <si>
    <t>153460</t>
  </si>
  <si>
    <t>153461</t>
  </si>
  <si>
    <t>153462</t>
  </si>
  <si>
    <t>153463</t>
  </si>
  <si>
    <t>153464</t>
  </si>
  <si>
    <t>153465</t>
  </si>
  <si>
    <t>153466</t>
  </si>
  <si>
    <t>153467</t>
  </si>
  <si>
    <t>153468</t>
  </si>
  <si>
    <t>153469</t>
  </si>
  <si>
    <t>153470</t>
  </si>
  <si>
    <t>153471</t>
  </si>
  <si>
    <t>153472</t>
  </si>
  <si>
    <t>153473</t>
  </si>
  <si>
    <t>153474</t>
  </si>
  <si>
    <t>153475</t>
  </si>
  <si>
    <t>153476</t>
  </si>
  <si>
    <t>153477</t>
  </si>
  <si>
    <t>153478</t>
  </si>
  <si>
    <t>153479</t>
  </si>
  <si>
    <t>153480</t>
  </si>
  <si>
    <t>153481</t>
  </si>
  <si>
    <t>153482</t>
  </si>
  <si>
    <t>153483</t>
  </si>
  <si>
    <t>153484</t>
  </si>
  <si>
    <t>153485</t>
  </si>
  <si>
    <t>153486</t>
  </si>
  <si>
    <t>153487</t>
  </si>
  <si>
    <t>153488</t>
  </si>
  <si>
    <t>153489</t>
  </si>
  <si>
    <t>153490</t>
  </si>
  <si>
    <t>153491</t>
  </si>
  <si>
    <t>153492</t>
  </si>
  <si>
    <t>153493</t>
  </si>
  <si>
    <t>153494</t>
  </si>
  <si>
    <t>153495</t>
  </si>
  <si>
    <t>153496</t>
  </si>
  <si>
    <t>153497</t>
  </si>
  <si>
    <t>153498</t>
  </si>
  <si>
    <t>153499</t>
  </si>
  <si>
    <t>153500</t>
  </si>
  <si>
    <t>153501</t>
  </si>
  <si>
    <t>153502</t>
  </si>
  <si>
    <t>153503</t>
  </si>
  <si>
    <t>153504</t>
  </si>
  <si>
    <t>153505</t>
  </si>
  <si>
    <t>153506</t>
  </si>
  <si>
    <t>153507</t>
  </si>
  <si>
    <t>153508</t>
  </si>
  <si>
    <t>153509</t>
  </si>
  <si>
    <t>153510</t>
  </si>
  <si>
    <t>153511</t>
  </si>
  <si>
    <t>153512</t>
  </si>
  <si>
    <t>153513</t>
  </si>
  <si>
    <t>153514</t>
  </si>
  <si>
    <t>153515</t>
  </si>
  <si>
    <t>153516</t>
  </si>
  <si>
    <t>153517</t>
  </si>
  <si>
    <t>153518</t>
  </si>
  <si>
    <t>153519</t>
  </si>
  <si>
    <t>153520</t>
  </si>
  <si>
    <t>153521</t>
  </si>
  <si>
    <t>153522</t>
  </si>
  <si>
    <t>153523</t>
  </si>
  <si>
    <t>153524</t>
  </si>
  <si>
    <t>153525</t>
  </si>
  <si>
    <t>153526</t>
  </si>
  <si>
    <t>153527</t>
  </si>
  <si>
    <t>153528</t>
  </si>
  <si>
    <t>153529</t>
  </si>
  <si>
    <t>153530</t>
  </si>
  <si>
    <t>153531</t>
  </si>
  <si>
    <t>153532</t>
  </si>
  <si>
    <t>153533</t>
  </si>
  <si>
    <t>153534</t>
  </si>
  <si>
    <t>153535</t>
  </si>
  <si>
    <t>153536</t>
  </si>
  <si>
    <t>153537</t>
  </si>
  <si>
    <t>153538</t>
  </si>
  <si>
    <t>153539</t>
  </si>
  <si>
    <t>153540</t>
  </si>
  <si>
    <t>153541</t>
  </si>
  <si>
    <t>153542</t>
  </si>
  <si>
    <t>153543</t>
  </si>
  <si>
    <t>153544</t>
  </si>
  <si>
    <t>153545</t>
  </si>
  <si>
    <t>153546</t>
  </si>
  <si>
    <t>153547</t>
  </si>
  <si>
    <t>153548</t>
  </si>
  <si>
    <t>153549</t>
  </si>
  <si>
    <t>153550</t>
  </si>
  <si>
    <t>153551</t>
  </si>
  <si>
    <t>153552</t>
  </si>
  <si>
    <t>153553</t>
  </si>
  <si>
    <t>153554</t>
  </si>
  <si>
    <t>153555</t>
  </si>
  <si>
    <t>153556</t>
  </si>
  <si>
    <t>153557</t>
  </si>
  <si>
    <t>153558</t>
  </si>
  <si>
    <t>153559</t>
  </si>
  <si>
    <t>153560</t>
  </si>
  <si>
    <t>153561</t>
  </si>
  <si>
    <t>153562</t>
  </si>
  <si>
    <t>153563</t>
  </si>
  <si>
    <t>153564</t>
  </si>
  <si>
    <t>153565</t>
  </si>
  <si>
    <t>153566</t>
  </si>
  <si>
    <t>153567</t>
  </si>
  <si>
    <t>153568</t>
  </si>
  <si>
    <t>153569</t>
  </si>
  <si>
    <t>153570</t>
  </si>
  <si>
    <t>153571</t>
  </si>
  <si>
    <t>153572</t>
  </si>
  <si>
    <t>153573</t>
  </si>
  <si>
    <t>153574</t>
  </si>
  <si>
    <t>153575</t>
  </si>
  <si>
    <t>153576</t>
  </si>
  <si>
    <t>153577</t>
  </si>
  <si>
    <t>153578</t>
  </si>
  <si>
    <t>153579</t>
  </si>
  <si>
    <t>153580</t>
  </si>
  <si>
    <t>153581</t>
  </si>
  <si>
    <t>153582</t>
  </si>
  <si>
    <t>153583</t>
  </si>
  <si>
    <t>153584</t>
  </si>
  <si>
    <t>153585</t>
  </si>
  <si>
    <t>153586</t>
  </si>
  <si>
    <t>153587</t>
  </si>
  <si>
    <t>153588</t>
  </si>
  <si>
    <t>153589</t>
  </si>
  <si>
    <t>153590</t>
  </si>
  <si>
    <t>153591</t>
  </si>
  <si>
    <t>153592</t>
  </si>
  <si>
    <t>153593</t>
  </si>
  <si>
    <t>153594</t>
  </si>
  <si>
    <t>153595</t>
  </si>
  <si>
    <t>153596</t>
  </si>
  <si>
    <t>153597</t>
  </si>
  <si>
    <t>153598</t>
  </si>
  <si>
    <t>153599</t>
  </si>
  <si>
    <t>153600</t>
  </si>
  <si>
    <t>153601</t>
  </si>
  <si>
    <t>153602</t>
  </si>
  <si>
    <t>153603</t>
  </si>
  <si>
    <t>153604</t>
  </si>
  <si>
    <t>153605</t>
  </si>
  <si>
    <t>153606</t>
  </si>
  <si>
    <t>153607</t>
  </si>
  <si>
    <t>153608</t>
  </si>
  <si>
    <t>153609</t>
  </si>
  <si>
    <t>153610</t>
  </si>
  <si>
    <t>153611</t>
  </si>
  <si>
    <t>153612</t>
  </si>
  <si>
    <t>153613</t>
  </si>
  <si>
    <t>153614</t>
  </si>
  <si>
    <t>153615</t>
  </si>
  <si>
    <t>153616</t>
  </si>
  <si>
    <t>153617</t>
  </si>
  <si>
    <t>153618</t>
  </si>
  <si>
    <t>153619</t>
  </si>
  <si>
    <t>153620</t>
  </si>
  <si>
    <t>153621</t>
  </si>
  <si>
    <t>153622</t>
  </si>
  <si>
    <t>153623</t>
  </si>
  <si>
    <t>153624</t>
  </si>
  <si>
    <t>153625</t>
  </si>
  <si>
    <t>153626</t>
  </si>
  <si>
    <t>153627</t>
  </si>
  <si>
    <t>153628</t>
  </si>
  <si>
    <t>153629</t>
  </si>
  <si>
    <t>153630</t>
  </si>
  <si>
    <t>153631</t>
  </si>
  <si>
    <t>153632</t>
  </si>
  <si>
    <t>153633</t>
  </si>
  <si>
    <t>153634</t>
  </si>
  <si>
    <t>153635</t>
  </si>
  <si>
    <t>153636</t>
  </si>
  <si>
    <t>153637</t>
  </si>
  <si>
    <t>153638</t>
  </si>
  <si>
    <t>153639</t>
  </si>
  <si>
    <t>153640</t>
  </si>
  <si>
    <t>153641</t>
  </si>
  <si>
    <t>153642</t>
  </si>
  <si>
    <t>153643</t>
  </si>
  <si>
    <t>153644</t>
  </si>
  <si>
    <t>153645</t>
  </si>
  <si>
    <t>153646</t>
  </si>
  <si>
    <t>153647</t>
  </si>
  <si>
    <t>153648</t>
  </si>
  <si>
    <t>153649</t>
  </si>
  <si>
    <t>153650</t>
  </si>
  <si>
    <t>153651</t>
  </si>
  <si>
    <t>153652</t>
  </si>
  <si>
    <t>153653</t>
  </si>
  <si>
    <t>153654</t>
  </si>
  <si>
    <t>153655</t>
  </si>
  <si>
    <t>153656</t>
  </si>
  <si>
    <t>153657</t>
  </si>
  <si>
    <t>153658</t>
  </si>
  <si>
    <t>153659</t>
  </si>
  <si>
    <t>153660</t>
  </si>
  <si>
    <t>153661</t>
  </si>
  <si>
    <t>153662</t>
  </si>
  <si>
    <t>153663</t>
  </si>
  <si>
    <t>153664</t>
  </si>
  <si>
    <t>153665</t>
  </si>
  <si>
    <t>153666</t>
  </si>
  <si>
    <t>153667</t>
  </si>
  <si>
    <t>153668</t>
  </si>
  <si>
    <t>153669</t>
  </si>
  <si>
    <t>153670</t>
  </si>
  <si>
    <t>153671</t>
  </si>
  <si>
    <t>153672</t>
  </si>
  <si>
    <t>153673</t>
  </si>
  <si>
    <t>153674</t>
  </si>
  <si>
    <t>153675</t>
  </si>
  <si>
    <t>153676</t>
  </si>
  <si>
    <t>153677</t>
  </si>
  <si>
    <t>153678</t>
  </si>
  <si>
    <t>153679</t>
  </si>
  <si>
    <t>153680</t>
  </si>
  <si>
    <t>153681</t>
  </si>
  <si>
    <t>153682</t>
  </si>
  <si>
    <t>153683</t>
  </si>
  <si>
    <t>153684</t>
  </si>
  <si>
    <t>153685</t>
  </si>
  <si>
    <t>153686</t>
  </si>
  <si>
    <t>153687</t>
  </si>
  <si>
    <t>153688</t>
  </si>
  <si>
    <t>153689</t>
  </si>
  <si>
    <t>153690</t>
  </si>
  <si>
    <t>153691</t>
  </si>
  <si>
    <t>153692</t>
  </si>
  <si>
    <t>153693</t>
  </si>
  <si>
    <t>153694</t>
  </si>
  <si>
    <t>153695</t>
  </si>
  <si>
    <t>153696</t>
  </si>
  <si>
    <t>153697</t>
  </si>
  <si>
    <t>153698</t>
  </si>
  <si>
    <t>153699</t>
  </si>
  <si>
    <t>153700</t>
  </si>
  <si>
    <t>153701</t>
  </si>
  <si>
    <t>153702</t>
  </si>
  <si>
    <t>153703</t>
  </si>
  <si>
    <t>153704</t>
  </si>
  <si>
    <t>153705</t>
  </si>
  <si>
    <t>153706</t>
  </si>
  <si>
    <t>153707</t>
  </si>
  <si>
    <t>153708</t>
  </si>
  <si>
    <t>153709</t>
  </si>
  <si>
    <t>153710</t>
  </si>
  <si>
    <t>153711</t>
  </si>
  <si>
    <t>153712</t>
  </si>
  <si>
    <t>153713</t>
  </si>
  <si>
    <t>153714</t>
  </si>
  <si>
    <t>153715</t>
  </si>
  <si>
    <t>153716</t>
  </si>
  <si>
    <t>153717</t>
  </si>
  <si>
    <t>153718</t>
  </si>
  <si>
    <t>153719</t>
  </si>
  <si>
    <t>153720</t>
  </si>
  <si>
    <t>153721</t>
  </si>
  <si>
    <t>153722</t>
  </si>
  <si>
    <t>153723</t>
  </si>
  <si>
    <t>153724</t>
  </si>
  <si>
    <t>153725</t>
  </si>
  <si>
    <t>153726</t>
  </si>
  <si>
    <t>153727</t>
  </si>
  <si>
    <t>153728</t>
  </si>
  <si>
    <t>153729</t>
  </si>
  <si>
    <t>153730</t>
  </si>
  <si>
    <t>153731</t>
  </si>
  <si>
    <t>153732</t>
  </si>
  <si>
    <t>153733</t>
  </si>
  <si>
    <t>153734</t>
  </si>
  <si>
    <t>153735</t>
  </si>
  <si>
    <t>153736</t>
  </si>
  <si>
    <t>153737</t>
  </si>
  <si>
    <t>153738</t>
  </si>
  <si>
    <t>153739</t>
  </si>
  <si>
    <t>153740</t>
  </si>
  <si>
    <t>153741</t>
  </si>
  <si>
    <t>153742</t>
  </si>
  <si>
    <t>153743</t>
  </si>
  <si>
    <t>153744</t>
  </si>
  <si>
    <t>153745</t>
  </si>
  <si>
    <t>153746</t>
  </si>
  <si>
    <t>153747</t>
  </si>
  <si>
    <t>153748</t>
  </si>
  <si>
    <t>153749</t>
  </si>
  <si>
    <t>153750</t>
  </si>
  <si>
    <t>153751</t>
  </si>
  <si>
    <t>153752</t>
  </si>
  <si>
    <t>153753</t>
  </si>
  <si>
    <t>153754</t>
  </si>
  <si>
    <t>153755</t>
  </si>
  <si>
    <t>153756</t>
  </si>
  <si>
    <t>153757</t>
  </si>
  <si>
    <t>153758</t>
  </si>
  <si>
    <t>153759</t>
  </si>
  <si>
    <t>153760</t>
  </si>
  <si>
    <t>153761</t>
  </si>
  <si>
    <t>153762</t>
  </si>
  <si>
    <t>153763</t>
  </si>
  <si>
    <t>153764</t>
  </si>
  <si>
    <t>153765</t>
  </si>
  <si>
    <t>153766</t>
  </si>
  <si>
    <t>153767</t>
  </si>
  <si>
    <t>153768</t>
  </si>
  <si>
    <t>153769</t>
  </si>
  <si>
    <t>153770</t>
  </si>
  <si>
    <t>153771</t>
  </si>
  <si>
    <t>153772</t>
  </si>
  <si>
    <t>153773</t>
  </si>
  <si>
    <t>153774</t>
  </si>
  <si>
    <t>153775</t>
  </si>
  <si>
    <t>153776</t>
  </si>
  <si>
    <t>153777</t>
  </si>
  <si>
    <t>153778</t>
  </si>
  <si>
    <t>153779</t>
  </si>
  <si>
    <t>153780</t>
  </si>
  <si>
    <t>153781</t>
  </si>
  <si>
    <t>153782</t>
  </si>
  <si>
    <t>153783</t>
  </si>
  <si>
    <t>153784</t>
  </si>
  <si>
    <t>153785</t>
  </si>
  <si>
    <t>153786</t>
  </si>
  <si>
    <t>153787</t>
  </si>
  <si>
    <t>153788</t>
  </si>
  <si>
    <t>153789</t>
  </si>
  <si>
    <t>153790</t>
  </si>
  <si>
    <t>153791</t>
  </si>
  <si>
    <t>153792</t>
  </si>
  <si>
    <t>153793</t>
  </si>
  <si>
    <t>153794</t>
  </si>
  <si>
    <t>153795</t>
  </si>
  <si>
    <t>153796</t>
  </si>
  <si>
    <t>153797</t>
  </si>
  <si>
    <t>153798</t>
  </si>
  <si>
    <t>153799</t>
  </si>
  <si>
    <t>153800</t>
  </si>
  <si>
    <t>153801</t>
  </si>
  <si>
    <t>153802</t>
  </si>
  <si>
    <t>153803</t>
  </si>
  <si>
    <t>153804</t>
  </si>
  <si>
    <t>153805</t>
  </si>
  <si>
    <t>153806</t>
  </si>
  <si>
    <t>153807</t>
  </si>
  <si>
    <t>153808</t>
  </si>
  <si>
    <t>153809</t>
  </si>
  <si>
    <t>153810</t>
  </si>
  <si>
    <t>153811</t>
  </si>
  <si>
    <t>153812</t>
  </si>
  <si>
    <t>153813</t>
  </si>
  <si>
    <t>153814</t>
  </si>
  <si>
    <t>153815</t>
  </si>
  <si>
    <t>153816</t>
  </si>
  <si>
    <t>153817</t>
  </si>
  <si>
    <t>153818</t>
  </si>
  <si>
    <t>153819</t>
  </si>
  <si>
    <t>153820</t>
  </si>
  <si>
    <t>153821</t>
  </si>
  <si>
    <t>153822</t>
  </si>
  <si>
    <t>153823</t>
  </si>
  <si>
    <t>153824</t>
  </si>
  <si>
    <t>153825</t>
  </si>
  <si>
    <t>153826</t>
  </si>
  <si>
    <t>153827</t>
  </si>
  <si>
    <t>153828</t>
  </si>
  <si>
    <t>153829</t>
  </si>
  <si>
    <t>153830</t>
  </si>
  <si>
    <t>153831</t>
  </si>
  <si>
    <t>153832</t>
  </si>
  <si>
    <t>153833</t>
  </si>
  <si>
    <t>153834</t>
  </si>
  <si>
    <t>153835</t>
  </si>
  <si>
    <t>153836</t>
  </si>
  <si>
    <t>153837</t>
  </si>
  <si>
    <t>153838</t>
  </si>
  <si>
    <t>153839</t>
  </si>
  <si>
    <t>153840</t>
  </si>
  <si>
    <t>153841</t>
  </si>
  <si>
    <t>153842</t>
  </si>
  <si>
    <t>153843</t>
  </si>
  <si>
    <t>153844</t>
  </si>
  <si>
    <t>153845</t>
  </si>
  <si>
    <t>153846</t>
  </si>
  <si>
    <t>153847</t>
  </si>
  <si>
    <t>153848</t>
  </si>
  <si>
    <t>153849</t>
  </si>
  <si>
    <t>153850</t>
  </si>
  <si>
    <t>153851</t>
  </si>
  <si>
    <t>153852</t>
  </si>
  <si>
    <t>153853</t>
  </si>
  <si>
    <t>153854</t>
  </si>
  <si>
    <t>153855</t>
  </si>
  <si>
    <t>153856</t>
  </si>
  <si>
    <t>153857</t>
  </si>
  <si>
    <t>153858</t>
  </si>
  <si>
    <t>153859</t>
  </si>
  <si>
    <t>153860</t>
  </si>
  <si>
    <t>153861</t>
  </si>
  <si>
    <t>153862</t>
  </si>
  <si>
    <t>153863</t>
  </si>
  <si>
    <t>153864</t>
  </si>
  <si>
    <t>153865</t>
  </si>
  <si>
    <t>153866</t>
  </si>
  <si>
    <t>153867</t>
  </si>
  <si>
    <t>153868</t>
  </si>
  <si>
    <t>153869</t>
  </si>
  <si>
    <t>153870</t>
  </si>
  <si>
    <t>153871</t>
  </si>
  <si>
    <t>153872</t>
  </si>
  <si>
    <t>153873</t>
  </si>
  <si>
    <t>153874</t>
  </si>
  <si>
    <t>153875</t>
  </si>
  <si>
    <t>153876</t>
  </si>
  <si>
    <t>153877</t>
  </si>
  <si>
    <t>153878</t>
  </si>
  <si>
    <t>153879</t>
  </si>
  <si>
    <t>153880</t>
  </si>
  <si>
    <t>153881</t>
  </si>
  <si>
    <t>153882</t>
  </si>
  <si>
    <t>153883</t>
  </si>
  <si>
    <t>153884</t>
  </si>
  <si>
    <t>153885</t>
  </si>
  <si>
    <t>153886</t>
  </si>
  <si>
    <t>153887</t>
  </si>
  <si>
    <t>153888</t>
  </si>
  <si>
    <t>153889</t>
  </si>
  <si>
    <t>153890</t>
  </si>
  <si>
    <t>153891</t>
  </si>
  <si>
    <t>153892</t>
  </si>
  <si>
    <t>153893</t>
  </si>
  <si>
    <t>153894</t>
  </si>
  <si>
    <t>153895</t>
  </si>
  <si>
    <t>153896</t>
  </si>
  <si>
    <t>153897</t>
  </si>
  <si>
    <t>153898</t>
  </si>
  <si>
    <t>153899</t>
  </si>
  <si>
    <t>153900</t>
  </si>
  <si>
    <t>153901</t>
  </si>
  <si>
    <t>153902</t>
  </si>
  <si>
    <t>153903</t>
  </si>
  <si>
    <t>153904</t>
  </si>
  <si>
    <t>153905</t>
  </si>
  <si>
    <t>153906</t>
  </si>
  <si>
    <t>153907</t>
  </si>
  <si>
    <t>153908</t>
  </si>
  <si>
    <t>153909</t>
  </si>
  <si>
    <t>153910</t>
  </si>
  <si>
    <t>153911</t>
  </si>
  <si>
    <t>153912</t>
  </si>
  <si>
    <t>153913</t>
  </si>
  <si>
    <t>153914</t>
  </si>
  <si>
    <t>153915</t>
  </si>
  <si>
    <t>153916</t>
  </si>
  <si>
    <t>153917</t>
  </si>
  <si>
    <t>153918</t>
  </si>
  <si>
    <t>153919</t>
  </si>
  <si>
    <t>153920</t>
  </si>
  <si>
    <t>153921</t>
  </si>
  <si>
    <t>153922</t>
  </si>
  <si>
    <t>153923</t>
  </si>
  <si>
    <t>153924</t>
  </si>
  <si>
    <t>153925</t>
  </si>
  <si>
    <t>153926</t>
  </si>
  <si>
    <t>153927</t>
  </si>
  <si>
    <t>153928</t>
  </si>
  <si>
    <t>153929</t>
  </si>
  <si>
    <t>153930</t>
  </si>
  <si>
    <t>153931</t>
  </si>
  <si>
    <t>153932</t>
  </si>
  <si>
    <t>153933</t>
  </si>
  <si>
    <t>153934</t>
  </si>
  <si>
    <t>153935</t>
  </si>
  <si>
    <t>153936</t>
  </si>
  <si>
    <t>153937</t>
  </si>
  <si>
    <t>153938</t>
  </si>
  <si>
    <t>153939</t>
  </si>
  <si>
    <t>153940</t>
  </si>
  <si>
    <t>153941</t>
  </si>
  <si>
    <t>153942</t>
  </si>
  <si>
    <t>153943</t>
  </si>
  <si>
    <t>153944</t>
  </si>
  <si>
    <t>153945</t>
  </si>
  <si>
    <t>153946</t>
  </si>
  <si>
    <t>153947</t>
  </si>
  <si>
    <t>153948</t>
  </si>
  <si>
    <t>153949</t>
  </si>
  <si>
    <t>153950</t>
  </si>
  <si>
    <t>153951</t>
  </si>
  <si>
    <t>153952</t>
  </si>
  <si>
    <t>153953</t>
  </si>
  <si>
    <t>153954</t>
  </si>
  <si>
    <t>153955</t>
  </si>
  <si>
    <t>153956</t>
  </si>
  <si>
    <t>153957</t>
  </si>
  <si>
    <t>153958</t>
  </si>
  <si>
    <t>153959</t>
  </si>
  <si>
    <t>153960</t>
  </si>
  <si>
    <t>153961</t>
  </si>
  <si>
    <t>153962</t>
  </si>
  <si>
    <t>153963</t>
  </si>
  <si>
    <t>153964</t>
  </si>
  <si>
    <t>153965</t>
  </si>
  <si>
    <t>153966</t>
  </si>
  <si>
    <t>153967</t>
  </si>
  <si>
    <t>153968</t>
  </si>
  <si>
    <t>153969</t>
  </si>
  <si>
    <t>153970</t>
  </si>
  <si>
    <t>153971</t>
  </si>
  <si>
    <t>153972</t>
  </si>
  <si>
    <t>153973</t>
  </si>
  <si>
    <t>153974</t>
  </si>
  <si>
    <t>153975</t>
  </si>
  <si>
    <t>153976</t>
  </si>
  <si>
    <t>153977</t>
  </si>
  <si>
    <t>153978</t>
  </si>
  <si>
    <t>153979</t>
  </si>
  <si>
    <t>153980</t>
  </si>
  <si>
    <t>153981</t>
  </si>
  <si>
    <t>153982</t>
  </si>
  <si>
    <t>153983</t>
  </si>
  <si>
    <t>153984</t>
  </si>
  <si>
    <t>153985</t>
  </si>
  <si>
    <t>153986</t>
  </si>
  <si>
    <t>153987</t>
  </si>
  <si>
    <t>153988</t>
  </si>
  <si>
    <t>153989</t>
  </si>
  <si>
    <t>153990</t>
  </si>
  <si>
    <t>153991</t>
  </si>
  <si>
    <t>153992</t>
  </si>
  <si>
    <t>153993</t>
  </si>
  <si>
    <t>153994</t>
  </si>
  <si>
    <t>153995</t>
  </si>
  <si>
    <t>153996</t>
  </si>
  <si>
    <t>153997</t>
  </si>
  <si>
    <t>153998</t>
  </si>
  <si>
    <t>153999</t>
  </si>
  <si>
    <t>154000</t>
  </si>
  <si>
    <t>154001</t>
  </si>
  <si>
    <t>154002</t>
  </si>
  <si>
    <t>154003</t>
  </si>
  <si>
    <t>154004</t>
  </si>
  <si>
    <t>154005</t>
  </si>
  <si>
    <t>154006</t>
  </si>
  <si>
    <t>154007</t>
  </si>
  <si>
    <t>154008</t>
  </si>
  <si>
    <t>154009</t>
  </si>
  <si>
    <t>154010</t>
  </si>
  <si>
    <t>154011</t>
  </si>
  <si>
    <t>154012</t>
  </si>
  <si>
    <t>154013</t>
  </si>
  <si>
    <t>154014</t>
  </si>
  <si>
    <t>154015</t>
  </si>
  <si>
    <t>154016</t>
  </si>
  <si>
    <t>154017</t>
  </si>
  <si>
    <t>154018</t>
  </si>
  <si>
    <t>154019</t>
  </si>
  <si>
    <t>154020</t>
  </si>
  <si>
    <t>154021</t>
  </si>
  <si>
    <t>154022</t>
  </si>
  <si>
    <t>154023</t>
  </si>
  <si>
    <t>154024</t>
  </si>
  <si>
    <t>154025</t>
  </si>
  <si>
    <t>154026</t>
  </si>
  <si>
    <t>154027</t>
  </si>
  <si>
    <t>154028</t>
  </si>
  <si>
    <t>154029</t>
  </si>
  <si>
    <t>154030</t>
  </si>
  <si>
    <t>154031</t>
  </si>
  <si>
    <t>154032</t>
  </si>
  <si>
    <t>154033</t>
  </si>
  <si>
    <t>154034</t>
  </si>
  <si>
    <t>154035</t>
  </si>
  <si>
    <t>154036</t>
  </si>
  <si>
    <t>154037</t>
  </si>
  <si>
    <t>154038</t>
  </si>
  <si>
    <t>154039</t>
  </si>
  <si>
    <t>154040</t>
  </si>
  <si>
    <t>154041</t>
  </si>
  <si>
    <t>154042</t>
  </si>
  <si>
    <t>154043</t>
  </si>
  <si>
    <t>154044</t>
  </si>
  <si>
    <t>154045</t>
  </si>
  <si>
    <t>154046</t>
  </si>
  <si>
    <t>154047</t>
  </si>
  <si>
    <t>154048</t>
  </si>
  <si>
    <t>154049</t>
  </si>
  <si>
    <t>154050</t>
  </si>
  <si>
    <t>154051</t>
  </si>
  <si>
    <t>154052</t>
  </si>
  <si>
    <t>154053</t>
  </si>
  <si>
    <t>154054</t>
  </si>
  <si>
    <t>154055</t>
  </si>
  <si>
    <t>154056</t>
  </si>
  <si>
    <t>154057</t>
  </si>
  <si>
    <t>154058</t>
  </si>
  <si>
    <t>154059</t>
  </si>
  <si>
    <t>154060</t>
  </si>
  <si>
    <t>154061</t>
  </si>
  <si>
    <t>154062</t>
  </si>
  <si>
    <t>154063</t>
  </si>
  <si>
    <t>154064</t>
  </si>
  <si>
    <t>154065</t>
  </si>
  <si>
    <t>154066</t>
  </si>
  <si>
    <t>154067</t>
  </si>
  <si>
    <t>154068</t>
  </si>
  <si>
    <t>154069</t>
  </si>
  <si>
    <t>154070</t>
  </si>
  <si>
    <t>154071</t>
  </si>
  <si>
    <t>154072</t>
  </si>
  <si>
    <t>154073</t>
  </si>
  <si>
    <t>154074</t>
  </si>
  <si>
    <t>154075</t>
  </si>
  <si>
    <t>154076</t>
  </si>
  <si>
    <t>154077</t>
  </si>
  <si>
    <t>154078</t>
  </si>
  <si>
    <t>154079</t>
  </si>
  <si>
    <t>154080</t>
  </si>
  <si>
    <t>154081</t>
  </si>
  <si>
    <t>154082</t>
  </si>
  <si>
    <t>154083</t>
  </si>
  <si>
    <t>154084</t>
  </si>
  <si>
    <t>154085</t>
  </si>
  <si>
    <t>154086</t>
  </si>
  <si>
    <t>154087</t>
  </si>
  <si>
    <t>154088</t>
  </si>
  <si>
    <t>154089</t>
  </si>
  <si>
    <t>154090</t>
  </si>
  <si>
    <t>154091</t>
  </si>
  <si>
    <t>154092</t>
  </si>
  <si>
    <t>154093</t>
  </si>
  <si>
    <t>154094</t>
  </si>
  <si>
    <t>154095</t>
  </si>
  <si>
    <t>154096</t>
  </si>
  <si>
    <t>154097</t>
  </si>
  <si>
    <t>154098</t>
  </si>
  <si>
    <t>154099</t>
  </si>
  <si>
    <t>154100</t>
  </si>
  <si>
    <t>154101</t>
  </si>
  <si>
    <t>154102</t>
  </si>
  <si>
    <t>154103</t>
  </si>
  <si>
    <t>154104</t>
  </si>
  <si>
    <t>154105</t>
  </si>
  <si>
    <t>154106</t>
  </si>
  <si>
    <t>154107</t>
  </si>
  <si>
    <t>154108</t>
  </si>
  <si>
    <t>154109</t>
  </si>
  <si>
    <t>154110</t>
  </si>
  <si>
    <t>154111</t>
  </si>
  <si>
    <t>154112</t>
  </si>
  <si>
    <t>154113</t>
  </si>
  <si>
    <t>154114</t>
  </si>
  <si>
    <t>154115</t>
  </si>
  <si>
    <t>154116</t>
  </si>
  <si>
    <t>154117</t>
  </si>
  <si>
    <t>154118</t>
  </si>
  <si>
    <t>154119</t>
  </si>
  <si>
    <t>154120</t>
  </si>
  <si>
    <t>154121</t>
  </si>
  <si>
    <t>154122</t>
  </si>
  <si>
    <t>154123</t>
  </si>
  <si>
    <t>154124</t>
  </si>
  <si>
    <t>154125</t>
  </si>
  <si>
    <t>154126</t>
  </si>
  <si>
    <t>154127</t>
  </si>
  <si>
    <t>154128</t>
  </si>
  <si>
    <t>154129</t>
  </si>
  <si>
    <t>154130</t>
  </si>
  <si>
    <t>154131</t>
  </si>
  <si>
    <t>154132</t>
  </si>
  <si>
    <t>154133</t>
  </si>
  <si>
    <t>154134</t>
  </si>
  <si>
    <t>154135</t>
  </si>
  <si>
    <t>154136</t>
  </si>
  <si>
    <t>154137</t>
  </si>
  <si>
    <t>154138</t>
  </si>
  <si>
    <t>154139</t>
  </si>
  <si>
    <t>154140</t>
  </si>
  <si>
    <t>154141</t>
  </si>
  <si>
    <t>154142</t>
  </si>
  <si>
    <t>154143</t>
  </si>
  <si>
    <t>154144</t>
  </si>
  <si>
    <t>154145</t>
  </si>
  <si>
    <t>154146</t>
  </si>
  <si>
    <t>154147</t>
  </si>
  <si>
    <t>154148</t>
  </si>
  <si>
    <t>154149</t>
  </si>
  <si>
    <t>154150</t>
  </si>
  <si>
    <t>154151</t>
  </si>
  <si>
    <t>154152</t>
  </si>
  <si>
    <t>154153</t>
  </si>
  <si>
    <t>154154</t>
  </si>
  <si>
    <t>154155</t>
  </si>
  <si>
    <t>154156</t>
  </si>
  <si>
    <t>154157</t>
  </si>
  <si>
    <t>154158</t>
  </si>
  <si>
    <t>154159</t>
  </si>
  <si>
    <t>154160</t>
  </si>
  <si>
    <t>154161</t>
  </si>
  <si>
    <t>154162</t>
  </si>
  <si>
    <t>154163</t>
  </si>
  <si>
    <t>154164</t>
  </si>
  <si>
    <t>154165</t>
  </si>
  <si>
    <t>154166</t>
  </si>
  <si>
    <t>154167</t>
  </si>
  <si>
    <t>154168</t>
  </si>
  <si>
    <t>154169</t>
  </si>
  <si>
    <t>154170</t>
  </si>
  <si>
    <t>154171</t>
  </si>
  <si>
    <t>154172</t>
  </si>
  <si>
    <t>154173</t>
  </si>
  <si>
    <t>154174</t>
  </si>
  <si>
    <t>154175</t>
  </si>
  <si>
    <t>154176</t>
  </si>
  <si>
    <t>154177</t>
  </si>
  <si>
    <t>154178</t>
  </si>
  <si>
    <t>154179</t>
  </si>
  <si>
    <t>154180</t>
  </si>
  <si>
    <t>154181</t>
  </si>
  <si>
    <t>154182</t>
  </si>
  <si>
    <t>154183</t>
  </si>
  <si>
    <t>154184</t>
  </si>
  <si>
    <t>154185</t>
  </si>
  <si>
    <t>154186</t>
  </si>
  <si>
    <t>154187</t>
  </si>
  <si>
    <t>154188</t>
  </si>
  <si>
    <t>154189</t>
  </si>
  <si>
    <t>154190</t>
  </si>
  <si>
    <t>154191</t>
  </si>
  <si>
    <t>154192</t>
  </si>
  <si>
    <t>154193</t>
  </si>
  <si>
    <t>154194</t>
  </si>
  <si>
    <t>154195</t>
  </si>
  <si>
    <t>154196</t>
  </si>
  <si>
    <t>154197</t>
  </si>
  <si>
    <t>154198</t>
  </si>
  <si>
    <t>154199</t>
  </si>
  <si>
    <t>154200</t>
  </si>
  <si>
    <t>154201</t>
  </si>
  <si>
    <t>154202</t>
  </si>
  <si>
    <t>154203</t>
  </si>
  <si>
    <t>154204</t>
  </si>
  <si>
    <t>154205</t>
  </si>
  <si>
    <t>154206</t>
  </si>
  <si>
    <t>154207</t>
  </si>
  <si>
    <t>154208</t>
  </si>
  <si>
    <t>154209</t>
  </si>
  <si>
    <t>154210</t>
  </si>
  <si>
    <t>154211</t>
  </si>
  <si>
    <t>154212</t>
  </si>
  <si>
    <t>154213</t>
  </si>
  <si>
    <t>154214</t>
  </si>
  <si>
    <t>154215</t>
  </si>
  <si>
    <t>154216</t>
  </si>
  <si>
    <t>154217</t>
  </si>
  <si>
    <t>154218</t>
  </si>
  <si>
    <t>154219</t>
  </si>
  <si>
    <t>154220</t>
  </si>
  <si>
    <t>154221</t>
  </si>
  <si>
    <t>154222</t>
  </si>
  <si>
    <t>154223</t>
  </si>
  <si>
    <t>154224</t>
  </si>
  <si>
    <t>154225</t>
  </si>
  <si>
    <t>154226</t>
  </si>
  <si>
    <t>154227</t>
  </si>
  <si>
    <t>154228</t>
  </si>
  <si>
    <t>154229</t>
  </si>
  <si>
    <t>154230</t>
  </si>
  <si>
    <t>154231</t>
  </si>
  <si>
    <t>154232</t>
  </si>
  <si>
    <t>154233</t>
  </si>
  <si>
    <t>154234</t>
  </si>
  <si>
    <t>154235</t>
  </si>
  <si>
    <t>154236</t>
  </si>
  <si>
    <t>154237</t>
  </si>
  <si>
    <t>154238</t>
  </si>
  <si>
    <t>154239</t>
  </si>
  <si>
    <t>154240</t>
  </si>
  <si>
    <t>154241</t>
  </si>
  <si>
    <t>154242</t>
  </si>
  <si>
    <t>154243</t>
  </si>
  <si>
    <t>154244</t>
  </si>
  <si>
    <t>154245</t>
  </si>
  <si>
    <t>154246</t>
  </si>
  <si>
    <t>154247</t>
  </si>
  <si>
    <t>154248</t>
  </si>
  <si>
    <t>154249</t>
  </si>
  <si>
    <t>154250</t>
  </si>
  <si>
    <t>154251</t>
  </si>
  <si>
    <t>154252</t>
  </si>
  <si>
    <t>154253</t>
  </si>
  <si>
    <t>154254</t>
  </si>
  <si>
    <t>154255</t>
  </si>
  <si>
    <t>154256</t>
  </si>
  <si>
    <t>154257</t>
  </si>
  <si>
    <t>154258</t>
  </si>
  <si>
    <t>154259</t>
  </si>
  <si>
    <t>154260</t>
  </si>
  <si>
    <t>154261</t>
  </si>
  <si>
    <t>154262</t>
  </si>
  <si>
    <t>154263</t>
  </si>
  <si>
    <t>154264</t>
  </si>
  <si>
    <t>154265</t>
  </si>
  <si>
    <t>154266</t>
  </si>
  <si>
    <t>154267</t>
  </si>
  <si>
    <t>154268</t>
  </si>
  <si>
    <t>154269</t>
  </si>
  <si>
    <t>154270</t>
  </si>
  <si>
    <t>154271</t>
  </si>
  <si>
    <t>154272</t>
  </si>
  <si>
    <t>154273</t>
  </si>
  <si>
    <t>154274</t>
  </si>
  <si>
    <t>154275</t>
  </si>
  <si>
    <t>154276</t>
  </si>
  <si>
    <t>154277</t>
  </si>
  <si>
    <t>154278</t>
  </si>
  <si>
    <t>154279</t>
  </si>
  <si>
    <t>154280</t>
  </si>
  <si>
    <t>154281</t>
  </si>
  <si>
    <t>154282</t>
  </si>
  <si>
    <t>154283</t>
  </si>
  <si>
    <t>154284</t>
  </si>
  <si>
    <t>154285</t>
  </si>
  <si>
    <t>154286</t>
  </si>
  <si>
    <t>154287</t>
  </si>
  <si>
    <t>154288</t>
  </si>
  <si>
    <t>154289</t>
  </si>
  <si>
    <t>154290</t>
  </si>
  <si>
    <t>154291</t>
  </si>
  <si>
    <t>154292</t>
  </si>
  <si>
    <t>154293</t>
  </si>
  <si>
    <t>154294</t>
  </si>
  <si>
    <t>154295</t>
  </si>
  <si>
    <t>154296</t>
  </si>
  <si>
    <t>154297</t>
  </si>
  <si>
    <t>154298</t>
  </si>
  <si>
    <t>154299</t>
  </si>
  <si>
    <t>154300</t>
  </si>
  <si>
    <t>154301</t>
  </si>
  <si>
    <t>154302</t>
  </si>
  <si>
    <t>154303</t>
  </si>
  <si>
    <t>154304</t>
  </si>
  <si>
    <t>154305</t>
  </si>
  <si>
    <t>154306</t>
  </si>
  <si>
    <t>154307</t>
  </si>
  <si>
    <t>154308</t>
  </si>
  <si>
    <t>154309</t>
  </si>
  <si>
    <t>154310</t>
  </si>
  <si>
    <t>154311</t>
  </si>
  <si>
    <t>154312</t>
  </si>
  <si>
    <t>154313</t>
  </si>
  <si>
    <t>154314</t>
  </si>
  <si>
    <t>154315</t>
  </si>
  <si>
    <t>154316</t>
  </si>
  <si>
    <t>154317</t>
  </si>
  <si>
    <t>154318</t>
  </si>
  <si>
    <t>154319</t>
  </si>
  <si>
    <t>154320</t>
  </si>
  <si>
    <t>154321</t>
  </si>
  <si>
    <t>154322</t>
  </si>
  <si>
    <t>154323</t>
  </si>
  <si>
    <t>154324</t>
  </si>
  <si>
    <t>154325</t>
  </si>
  <si>
    <t>154326</t>
  </si>
  <si>
    <t>154327</t>
  </si>
  <si>
    <t>154328</t>
  </si>
  <si>
    <t>154329</t>
  </si>
  <si>
    <t>154330</t>
  </si>
  <si>
    <t>154331</t>
  </si>
  <si>
    <t>154332</t>
  </si>
  <si>
    <t>154333</t>
  </si>
  <si>
    <t>154334</t>
  </si>
  <si>
    <t>154335</t>
  </si>
  <si>
    <t>154336</t>
  </si>
  <si>
    <t>154337</t>
  </si>
  <si>
    <t>154338</t>
  </si>
  <si>
    <t>154339</t>
  </si>
  <si>
    <t>154340</t>
  </si>
  <si>
    <t>154341</t>
  </si>
  <si>
    <t>154342</t>
  </si>
  <si>
    <t>154343</t>
  </si>
  <si>
    <t>154344</t>
  </si>
  <si>
    <t>154345</t>
  </si>
  <si>
    <t>154346</t>
  </si>
  <si>
    <t>154347</t>
  </si>
  <si>
    <t>154348</t>
  </si>
  <si>
    <t>154349</t>
  </si>
  <si>
    <t>154350</t>
  </si>
  <si>
    <t>154351</t>
  </si>
  <si>
    <t>154352</t>
  </si>
  <si>
    <t>154353</t>
  </si>
  <si>
    <t>154354</t>
  </si>
  <si>
    <t>154355</t>
  </si>
  <si>
    <t>154356</t>
  </si>
  <si>
    <t>154357</t>
  </si>
  <si>
    <t>154358</t>
  </si>
  <si>
    <t>154359</t>
  </si>
  <si>
    <t>154360</t>
  </si>
  <si>
    <t>154361</t>
  </si>
  <si>
    <t>154362</t>
  </si>
  <si>
    <t>154363</t>
  </si>
  <si>
    <t>154364</t>
  </si>
  <si>
    <t>154365</t>
  </si>
  <si>
    <t>154366</t>
  </si>
  <si>
    <t>154367</t>
  </si>
  <si>
    <t>154368</t>
  </si>
  <si>
    <t>154369</t>
  </si>
  <si>
    <t>154370</t>
  </si>
  <si>
    <t>154371</t>
  </si>
  <si>
    <t>154372</t>
  </si>
  <si>
    <t>154373</t>
  </si>
  <si>
    <t>154374</t>
  </si>
  <si>
    <t>154375</t>
  </si>
  <si>
    <t>154376</t>
  </si>
  <si>
    <t>154377</t>
  </si>
  <si>
    <t>154378</t>
  </si>
  <si>
    <t>154379</t>
  </si>
  <si>
    <t>154380</t>
  </si>
  <si>
    <t>154381</t>
  </si>
  <si>
    <t>154382</t>
  </si>
  <si>
    <t>154383</t>
  </si>
  <si>
    <t>154384</t>
  </si>
  <si>
    <t>154385</t>
  </si>
  <si>
    <t>154386</t>
  </si>
  <si>
    <t>154387</t>
  </si>
  <si>
    <t>154388</t>
  </si>
  <si>
    <t>154389</t>
  </si>
  <si>
    <t>154390</t>
  </si>
  <si>
    <t>154391</t>
  </si>
  <si>
    <t>154392</t>
  </si>
  <si>
    <t>154393</t>
  </si>
  <si>
    <t>154394</t>
  </si>
  <si>
    <t>154395</t>
  </si>
  <si>
    <t>154396</t>
  </si>
  <si>
    <t>154397</t>
  </si>
  <si>
    <t>154398</t>
  </si>
  <si>
    <t>154399</t>
  </si>
  <si>
    <t>154400</t>
  </si>
  <si>
    <t>154401</t>
  </si>
  <si>
    <t>154402</t>
  </si>
  <si>
    <t>154403</t>
  </si>
  <si>
    <t>154404</t>
  </si>
  <si>
    <t>154405</t>
  </si>
  <si>
    <t>154406</t>
  </si>
  <si>
    <t>154407</t>
  </si>
  <si>
    <t>154408</t>
  </si>
  <si>
    <t>154409</t>
  </si>
  <si>
    <t>154410</t>
  </si>
  <si>
    <t>154411</t>
  </si>
  <si>
    <t>154412</t>
  </si>
  <si>
    <t>154413</t>
  </si>
  <si>
    <t>154414</t>
  </si>
  <si>
    <t>154415</t>
  </si>
  <si>
    <t>154416</t>
  </si>
  <si>
    <t>154417</t>
  </si>
  <si>
    <t>154418</t>
  </si>
  <si>
    <t>154419</t>
  </si>
  <si>
    <t>154420</t>
  </si>
  <si>
    <t>154421</t>
  </si>
  <si>
    <t>154422</t>
  </si>
  <si>
    <t>154423</t>
  </si>
  <si>
    <t>154424</t>
  </si>
  <si>
    <t>154425</t>
  </si>
  <si>
    <t>154426</t>
  </si>
  <si>
    <t>154427</t>
  </si>
  <si>
    <t>154428</t>
  </si>
  <si>
    <t>154429</t>
  </si>
  <si>
    <t>154430</t>
  </si>
  <si>
    <t>154431</t>
  </si>
  <si>
    <t>154432</t>
  </si>
  <si>
    <t>154433</t>
  </si>
  <si>
    <t>154434</t>
  </si>
  <si>
    <t>154435</t>
  </si>
  <si>
    <t>154436</t>
  </si>
  <si>
    <t>154437</t>
  </si>
  <si>
    <t>154438</t>
  </si>
  <si>
    <t>154439</t>
  </si>
  <si>
    <t>154440</t>
  </si>
  <si>
    <t>154441</t>
  </si>
  <si>
    <t>154442</t>
  </si>
  <si>
    <t>154443</t>
  </si>
  <si>
    <t>154444</t>
  </si>
  <si>
    <t>154445</t>
  </si>
  <si>
    <t>154446</t>
  </si>
  <si>
    <t>154447</t>
  </si>
  <si>
    <t>154448</t>
  </si>
  <si>
    <t>154449</t>
  </si>
  <si>
    <t>154450</t>
  </si>
  <si>
    <t>154451</t>
  </si>
  <si>
    <t>154452</t>
  </si>
  <si>
    <t>154453</t>
  </si>
  <si>
    <t>154454</t>
  </si>
  <si>
    <t>154455</t>
  </si>
  <si>
    <t>154456</t>
  </si>
  <si>
    <t>154457</t>
  </si>
  <si>
    <t>154458</t>
  </si>
  <si>
    <t>154459</t>
  </si>
  <si>
    <t>154460</t>
  </si>
  <si>
    <t>154461</t>
  </si>
  <si>
    <t>154462</t>
  </si>
  <si>
    <t>154463</t>
  </si>
  <si>
    <t>154464</t>
  </si>
  <si>
    <t>154465</t>
  </si>
  <si>
    <t>154466</t>
  </si>
  <si>
    <t>154467</t>
  </si>
  <si>
    <t>154468</t>
  </si>
  <si>
    <t>154469</t>
  </si>
  <si>
    <t>154470</t>
  </si>
  <si>
    <t>154471</t>
  </si>
  <si>
    <t>154472</t>
  </si>
  <si>
    <t>154473</t>
  </si>
  <si>
    <t>154474</t>
  </si>
  <si>
    <t>154475</t>
  </si>
  <si>
    <t>154476</t>
  </si>
  <si>
    <t>154477</t>
  </si>
  <si>
    <t>154478</t>
  </si>
  <si>
    <t>154479</t>
  </si>
  <si>
    <t>154480</t>
  </si>
  <si>
    <t>154481</t>
  </si>
  <si>
    <t>154482</t>
  </si>
  <si>
    <t>154483</t>
  </si>
  <si>
    <t>154484</t>
  </si>
  <si>
    <t>154485</t>
  </si>
  <si>
    <t>154486</t>
  </si>
  <si>
    <t>154487</t>
  </si>
  <si>
    <t>154488</t>
  </si>
  <si>
    <t>154489</t>
  </si>
  <si>
    <t>154490</t>
  </si>
  <si>
    <t>154491</t>
  </si>
  <si>
    <t>154492</t>
  </si>
  <si>
    <t>154493</t>
  </si>
  <si>
    <t>154494</t>
  </si>
  <si>
    <t>154495</t>
  </si>
  <si>
    <t>154496</t>
  </si>
  <si>
    <t>154497</t>
  </si>
  <si>
    <t>154498</t>
  </si>
  <si>
    <t>154499</t>
  </si>
  <si>
    <t>154500</t>
  </si>
  <si>
    <t>154501</t>
  </si>
  <si>
    <t>154502</t>
  </si>
  <si>
    <t>154503</t>
  </si>
  <si>
    <t>154504</t>
  </si>
  <si>
    <t>154505</t>
  </si>
  <si>
    <t>154506</t>
  </si>
  <si>
    <t>154507</t>
  </si>
  <si>
    <t>154508</t>
  </si>
  <si>
    <t>154509</t>
  </si>
  <si>
    <t>154510</t>
  </si>
  <si>
    <t>154511</t>
  </si>
  <si>
    <t>154512</t>
  </si>
  <si>
    <t>154513</t>
  </si>
  <si>
    <t>154514</t>
  </si>
  <si>
    <t>154515</t>
  </si>
  <si>
    <t>154516</t>
  </si>
  <si>
    <t>154517</t>
  </si>
  <si>
    <t>154518</t>
  </si>
  <si>
    <t>154519</t>
  </si>
  <si>
    <t>154520</t>
  </si>
  <si>
    <t>154521</t>
  </si>
  <si>
    <t>154522</t>
  </si>
  <si>
    <t>154523</t>
  </si>
  <si>
    <t>154524</t>
  </si>
  <si>
    <t>154525</t>
  </si>
  <si>
    <t>154526</t>
  </si>
  <si>
    <t>154527</t>
  </si>
  <si>
    <t>154528</t>
  </si>
  <si>
    <t>154529</t>
  </si>
  <si>
    <t>154530</t>
  </si>
  <si>
    <t>154531</t>
  </si>
  <si>
    <t>154532</t>
  </si>
  <si>
    <t>154533</t>
  </si>
  <si>
    <t>154534</t>
  </si>
  <si>
    <t>154535</t>
  </si>
  <si>
    <t>154536</t>
  </si>
  <si>
    <t>154537</t>
  </si>
  <si>
    <t>154538</t>
  </si>
  <si>
    <t>154539</t>
  </si>
  <si>
    <t>154540</t>
  </si>
  <si>
    <t>154541</t>
  </si>
  <si>
    <t>154542</t>
  </si>
  <si>
    <t>154543</t>
  </si>
  <si>
    <t>154544</t>
  </si>
  <si>
    <t>154545</t>
  </si>
  <si>
    <t>154546</t>
  </si>
  <si>
    <t>154547</t>
  </si>
  <si>
    <t>154548</t>
  </si>
  <si>
    <t>154549</t>
  </si>
  <si>
    <t>154550</t>
  </si>
  <si>
    <t>154551</t>
  </si>
  <si>
    <t>154552</t>
  </si>
  <si>
    <t>154553</t>
  </si>
  <si>
    <t>154554</t>
  </si>
  <si>
    <t>154555</t>
  </si>
  <si>
    <t>154556</t>
  </si>
  <si>
    <t>154557</t>
  </si>
  <si>
    <t>154558</t>
  </si>
  <si>
    <t>154559</t>
  </si>
  <si>
    <t>154560</t>
  </si>
  <si>
    <t>154561</t>
  </si>
  <si>
    <t>154562</t>
  </si>
  <si>
    <t>154563</t>
  </si>
  <si>
    <t>154564</t>
  </si>
  <si>
    <t>154565</t>
  </si>
  <si>
    <t>154566</t>
  </si>
  <si>
    <t>154567</t>
  </si>
  <si>
    <t>154568</t>
  </si>
  <si>
    <t>154569</t>
  </si>
  <si>
    <t>154570</t>
  </si>
  <si>
    <t>154571</t>
  </si>
  <si>
    <t>154572</t>
  </si>
  <si>
    <t>154573</t>
  </si>
  <si>
    <t>154574</t>
  </si>
  <si>
    <t>154575</t>
  </si>
  <si>
    <t>154576</t>
  </si>
  <si>
    <t>154577</t>
  </si>
  <si>
    <t>154578</t>
  </si>
  <si>
    <t>154579</t>
  </si>
  <si>
    <t>154580</t>
  </si>
  <si>
    <t>154581</t>
  </si>
  <si>
    <t>154582</t>
  </si>
  <si>
    <t>154583</t>
  </si>
  <si>
    <t>154584</t>
  </si>
  <si>
    <t>154585</t>
  </si>
  <si>
    <t>154586</t>
  </si>
  <si>
    <t>154587</t>
  </si>
  <si>
    <t>154588</t>
  </si>
  <si>
    <t>154589</t>
  </si>
  <si>
    <t>154590</t>
  </si>
  <si>
    <t>154591</t>
  </si>
  <si>
    <t>154592</t>
  </si>
  <si>
    <t>154593</t>
  </si>
  <si>
    <t>154594</t>
  </si>
  <si>
    <t>154595</t>
  </si>
  <si>
    <t>154596</t>
  </si>
  <si>
    <t>154597</t>
  </si>
  <si>
    <t>154598</t>
  </si>
  <si>
    <t>154599</t>
  </si>
  <si>
    <t>154600</t>
  </si>
  <si>
    <t>154601</t>
  </si>
  <si>
    <t>154602</t>
  </si>
  <si>
    <t>154603</t>
  </si>
  <si>
    <t>154604</t>
  </si>
  <si>
    <t>154605</t>
  </si>
  <si>
    <t>154606</t>
  </si>
  <si>
    <t>154607</t>
  </si>
  <si>
    <t>154608</t>
  </si>
  <si>
    <t>154609</t>
  </si>
  <si>
    <t>154610</t>
  </si>
  <si>
    <t>154611</t>
  </si>
  <si>
    <t>154612</t>
  </si>
  <si>
    <t>154613</t>
  </si>
  <si>
    <t>154614</t>
  </si>
  <si>
    <t>154615</t>
  </si>
  <si>
    <t>154616</t>
  </si>
  <si>
    <t>154617</t>
  </si>
  <si>
    <t>154618</t>
  </si>
  <si>
    <t>154619</t>
  </si>
  <si>
    <t>154620</t>
  </si>
  <si>
    <t>154621</t>
  </si>
  <si>
    <t>154622</t>
  </si>
  <si>
    <t>154623</t>
  </si>
  <si>
    <t>154624</t>
  </si>
  <si>
    <t>154625</t>
  </si>
  <si>
    <t>154626</t>
  </si>
  <si>
    <t>154627</t>
  </si>
  <si>
    <t>154628</t>
  </si>
  <si>
    <t>154629</t>
  </si>
  <si>
    <t>154630</t>
  </si>
  <si>
    <t>154631</t>
  </si>
  <si>
    <t>154632</t>
  </si>
  <si>
    <t>154633</t>
  </si>
  <si>
    <t>154634</t>
  </si>
  <si>
    <t>154635</t>
  </si>
  <si>
    <t>154636</t>
  </si>
  <si>
    <t>154637</t>
  </si>
  <si>
    <t>154638</t>
  </si>
  <si>
    <t>154639</t>
  </si>
  <si>
    <t>154640</t>
  </si>
  <si>
    <t>154641</t>
  </si>
  <si>
    <t>154642</t>
  </si>
  <si>
    <t>154643</t>
  </si>
  <si>
    <t>154644</t>
  </si>
  <si>
    <t>154645</t>
  </si>
  <si>
    <t>154646</t>
  </si>
  <si>
    <t>154647</t>
  </si>
  <si>
    <t>154648</t>
  </si>
  <si>
    <t>154649</t>
  </si>
  <si>
    <t>154650</t>
  </si>
  <si>
    <t>154651</t>
  </si>
  <si>
    <t>154652</t>
  </si>
  <si>
    <t>154653</t>
  </si>
  <si>
    <t>154654</t>
  </si>
  <si>
    <t>154655</t>
  </si>
  <si>
    <t>154656</t>
  </si>
  <si>
    <t>154657</t>
  </si>
  <si>
    <t>154658</t>
  </si>
  <si>
    <t>154659</t>
  </si>
  <si>
    <t>154660</t>
  </si>
  <si>
    <t>154661</t>
  </si>
  <si>
    <t>154662</t>
  </si>
  <si>
    <t>154663</t>
  </si>
  <si>
    <t>154664</t>
  </si>
  <si>
    <t>154665</t>
  </si>
  <si>
    <t>154666</t>
  </si>
  <si>
    <t>154667</t>
  </si>
  <si>
    <t>154668</t>
  </si>
  <si>
    <t>154669</t>
  </si>
  <si>
    <t>154670</t>
  </si>
  <si>
    <t>154671</t>
  </si>
  <si>
    <t>154672</t>
  </si>
  <si>
    <t>154673</t>
  </si>
  <si>
    <t>154674</t>
  </si>
  <si>
    <t>154675</t>
  </si>
  <si>
    <t>154676</t>
  </si>
  <si>
    <t>154677</t>
  </si>
  <si>
    <t>154678</t>
  </si>
  <si>
    <t>154679</t>
  </si>
  <si>
    <t>154680</t>
  </si>
  <si>
    <t>154681</t>
  </si>
  <si>
    <t>154682</t>
  </si>
  <si>
    <t>154683</t>
  </si>
  <si>
    <t>154684</t>
  </si>
  <si>
    <t>154685</t>
  </si>
  <si>
    <t>154686</t>
  </si>
  <si>
    <t>154687</t>
  </si>
  <si>
    <t>154688</t>
  </si>
  <si>
    <t>154689</t>
  </si>
  <si>
    <t>154690</t>
  </si>
  <si>
    <t>154691</t>
  </si>
  <si>
    <t>154692</t>
  </si>
  <si>
    <t>154693</t>
  </si>
  <si>
    <t>154694</t>
  </si>
  <si>
    <t>154695</t>
  </si>
  <si>
    <t>154696</t>
  </si>
  <si>
    <t>154697</t>
  </si>
  <si>
    <t>154698</t>
  </si>
  <si>
    <t>154699</t>
  </si>
  <si>
    <t>154700</t>
  </si>
  <si>
    <t>154701</t>
  </si>
  <si>
    <t>154702</t>
  </si>
  <si>
    <t>154703</t>
  </si>
  <si>
    <t>154704</t>
  </si>
  <si>
    <t>154705</t>
  </si>
  <si>
    <t>154706</t>
  </si>
  <si>
    <t>154707</t>
  </si>
  <si>
    <t>154708</t>
  </si>
  <si>
    <t>154709</t>
  </si>
  <si>
    <t>154710</t>
  </si>
  <si>
    <t>154711</t>
  </si>
  <si>
    <t>154712</t>
  </si>
  <si>
    <t>154713</t>
  </si>
  <si>
    <t>154714</t>
  </si>
  <si>
    <t>154715</t>
  </si>
  <si>
    <t>154716</t>
  </si>
  <si>
    <t>154717</t>
  </si>
  <si>
    <t>154718</t>
  </si>
  <si>
    <t>154719</t>
  </si>
  <si>
    <t>154720</t>
  </si>
  <si>
    <t>154721</t>
  </si>
  <si>
    <t>154722</t>
  </si>
  <si>
    <t>154723</t>
  </si>
  <si>
    <t>154724</t>
  </si>
  <si>
    <t>154725</t>
  </si>
  <si>
    <t>154726</t>
  </si>
  <si>
    <t>154727</t>
  </si>
  <si>
    <t>154728</t>
  </si>
  <si>
    <t>154729</t>
  </si>
  <si>
    <t>154730</t>
  </si>
  <si>
    <t>154731</t>
  </si>
  <si>
    <t>154732</t>
  </si>
  <si>
    <t>154733</t>
  </si>
  <si>
    <t>154734</t>
  </si>
  <si>
    <t>154735</t>
  </si>
  <si>
    <t>154736</t>
  </si>
  <si>
    <t>154737</t>
  </si>
  <si>
    <t>154738</t>
  </si>
  <si>
    <t>154739</t>
  </si>
  <si>
    <t>154740</t>
  </si>
  <si>
    <t>154741</t>
  </si>
  <si>
    <t>154742</t>
  </si>
  <si>
    <t>154743</t>
  </si>
  <si>
    <t>154744</t>
  </si>
  <si>
    <t>154745</t>
  </si>
  <si>
    <t>154746</t>
  </si>
  <si>
    <t>154747</t>
  </si>
  <si>
    <t>154748</t>
  </si>
  <si>
    <t>154749</t>
  </si>
  <si>
    <t>154750</t>
  </si>
  <si>
    <t>154751</t>
  </si>
  <si>
    <t>154752</t>
  </si>
  <si>
    <t>154753</t>
  </si>
  <si>
    <t>154754</t>
  </si>
  <si>
    <t>154755</t>
  </si>
  <si>
    <t>154756</t>
  </si>
  <si>
    <t>154757</t>
  </si>
  <si>
    <t>154758</t>
  </si>
  <si>
    <t>154759</t>
  </si>
  <si>
    <t>154760</t>
  </si>
  <si>
    <t>154761</t>
  </si>
  <si>
    <t>154762</t>
  </si>
  <si>
    <t>154763</t>
  </si>
  <si>
    <t>154764</t>
  </si>
  <si>
    <t>154765</t>
  </si>
  <si>
    <t>154766</t>
  </si>
  <si>
    <t>154767</t>
  </si>
  <si>
    <t>154768</t>
  </si>
  <si>
    <t>154769</t>
  </si>
  <si>
    <t>154770</t>
  </si>
  <si>
    <t>154771</t>
  </si>
  <si>
    <t>154772</t>
  </si>
  <si>
    <t>154773</t>
  </si>
  <si>
    <t>154774</t>
  </si>
  <si>
    <t>154775</t>
  </si>
  <si>
    <t>154776</t>
  </si>
  <si>
    <t>154777</t>
  </si>
  <si>
    <t>154778</t>
  </si>
  <si>
    <t>154779</t>
  </si>
  <si>
    <t>154780</t>
  </si>
  <si>
    <t>154781</t>
  </si>
  <si>
    <t>154782</t>
  </si>
  <si>
    <t>154783</t>
  </si>
  <si>
    <t>154784</t>
  </si>
  <si>
    <t>154785</t>
  </si>
  <si>
    <t>154786</t>
  </si>
  <si>
    <t>154787</t>
  </si>
  <si>
    <t>154788</t>
  </si>
  <si>
    <t>154789</t>
  </si>
  <si>
    <t>154790</t>
  </si>
  <si>
    <t>154791</t>
  </si>
  <si>
    <t>154792</t>
  </si>
  <si>
    <t>154793</t>
  </si>
  <si>
    <t>154794</t>
  </si>
  <si>
    <t>154795</t>
  </si>
  <si>
    <t>154796</t>
  </si>
  <si>
    <t>154797</t>
  </si>
  <si>
    <t>154798</t>
  </si>
  <si>
    <t>154799</t>
  </si>
  <si>
    <t>154800</t>
  </si>
  <si>
    <t>154801</t>
  </si>
  <si>
    <t>154802</t>
  </si>
  <si>
    <t>154803</t>
  </si>
  <si>
    <t>154804</t>
  </si>
  <si>
    <t>154805</t>
  </si>
  <si>
    <t>154806</t>
  </si>
  <si>
    <t>154807</t>
  </si>
  <si>
    <t>154808</t>
  </si>
  <si>
    <t>154809</t>
  </si>
  <si>
    <t>154810</t>
  </si>
  <si>
    <t>154811</t>
  </si>
  <si>
    <t>154812</t>
  </si>
  <si>
    <t>154813</t>
  </si>
  <si>
    <t>154814</t>
  </si>
  <si>
    <t>154815</t>
  </si>
  <si>
    <t>154816</t>
  </si>
  <si>
    <t>154817</t>
  </si>
  <si>
    <t>154818</t>
  </si>
  <si>
    <t>154819</t>
  </si>
  <si>
    <t>154820</t>
  </si>
  <si>
    <t>154821</t>
  </si>
  <si>
    <t>154822</t>
  </si>
  <si>
    <t>154823</t>
  </si>
  <si>
    <t>154824</t>
  </si>
  <si>
    <t>154825</t>
  </si>
  <si>
    <t>154826</t>
  </si>
  <si>
    <t>154827</t>
  </si>
  <si>
    <t>154828</t>
  </si>
  <si>
    <t>154829</t>
  </si>
  <si>
    <t>154830</t>
  </si>
  <si>
    <t>154831</t>
  </si>
  <si>
    <t>154832</t>
  </si>
  <si>
    <t>154833</t>
  </si>
  <si>
    <t>154834</t>
  </si>
  <si>
    <t>154835</t>
  </si>
  <si>
    <t>154836</t>
  </si>
  <si>
    <t>154837</t>
  </si>
  <si>
    <t>154838</t>
  </si>
  <si>
    <t>154839</t>
  </si>
  <si>
    <t>154840</t>
  </si>
  <si>
    <t>154841</t>
  </si>
  <si>
    <t>154842</t>
  </si>
  <si>
    <t>154843</t>
  </si>
  <si>
    <t>154844</t>
  </si>
  <si>
    <t>154845</t>
  </si>
  <si>
    <t>154846</t>
  </si>
  <si>
    <t>154847</t>
  </si>
  <si>
    <t>154848</t>
  </si>
  <si>
    <t>154849</t>
  </si>
  <si>
    <t>154850</t>
  </si>
  <si>
    <t>154851</t>
  </si>
  <si>
    <t>154852</t>
  </si>
  <si>
    <t>154853</t>
  </si>
  <si>
    <t>154854</t>
  </si>
  <si>
    <t>154855</t>
  </si>
  <si>
    <t>154856</t>
  </si>
  <si>
    <t>154857</t>
  </si>
  <si>
    <t>154858</t>
  </si>
  <si>
    <t>154859</t>
  </si>
  <si>
    <t>154860</t>
  </si>
  <si>
    <t>154861</t>
  </si>
  <si>
    <t>154862</t>
  </si>
  <si>
    <t>154863</t>
  </si>
  <si>
    <t>154864</t>
  </si>
  <si>
    <t>154865</t>
  </si>
  <si>
    <t>154866</t>
  </si>
  <si>
    <t>154867</t>
  </si>
  <si>
    <t>154868</t>
  </si>
  <si>
    <t>154869</t>
  </si>
  <si>
    <t>154870</t>
  </si>
  <si>
    <t>154871</t>
  </si>
  <si>
    <t>154872</t>
  </si>
  <si>
    <t>154873</t>
  </si>
  <si>
    <t>154874</t>
  </si>
  <si>
    <t>154875</t>
  </si>
  <si>
    <t>154876</t>
  </si>
  <si>
    <t>154877</t>
  </si>
  <si>
    <t>154878</t>
  </si>
  <si>
    <t>154879</t>
  </si>
  <si>
    <t>154880</t>
  </si>
  <si>
    <t>154881</t>
  </si>
  <si>
    <t>154882</t>
  </si>
  <si>
    <t>154883</t>
  </si>
  <si>
    <t>154884</t>
  </si>
  <si>
    <t>154885</t>
  </si>
  <si>
    <t>154886</t>
  </si>
  <si>
    <t>154887</t>
  </si>
  <si>
    <t>154888</t>
  </si>
  <si>
    <t>154889</t>
  </si>
  <si>
    <t>154890</t>
  </si>
  <si>
    <t>154891</t>
  </si>
  <si>
    <t>154892</t>
  </si>
  <si>
    <t>154893</t>
  </si>
  <si>
    <t>154894</t>
  </si>
  <si>
    <t>154895</t>
  </si>
  <si>
    <t>154896</t>
  </si>
  <si>
    <t>154897</t>
  </si>
  <si>
    <t>154898</t>
  </si>
  <si>
    <t>154899</t>
  </si>
  <si>
    <t>154900</t>
  </si>
  <si>
    <t>154901</t>
  </si>
  <si>
    <t>154902</t>
  </si>
  <si>
    <t>154903</t>
  </si>
  <si>
    <t>154904</t>
  </si>
  <si>
    <t>154905</t>
  </si>
  <si>
    <t>154906</t>
  </si>
  <si>
    <t>154907</t>
  </si>
  <si>
    <t>154908</t>
  </si>
  <si>
    <t>154909</t>
  </si>
  <si>
    <t>154910</t>
  </si>
  <si>
    <t>154911</t>
  </si>
  <si>
    <t>154912</t>
  </si>
  <si>
    <t>154913</t>
  </si>
  <si>
    <t>154914</t>
  </si>
  <si>
    <t>154915</t>
  </si>
  <si>
    <t>154916</t>
  </si>
  <si>
    <t>154917</t>
  </si>
  <si>
    <t>154918</t>
  </si>
  <si>
    <t>154919</t>
  </si>
  <si>
    <t>154920</t>
  </si>
  <si>
    <t>154921</t>
  </si>
  <si>
    <t>154922</t>
  </si>
  <si>
    <t>154923</t>
  </si>
  <si>
    <t>154924</t>
  </si>
  <si>
    <t>154925</t>
  </si>
  <si>
    <t>154926</t>
  </si>
  <si>
    <t>154927</t>
  </si>
  <si>
    <t>154928</t>
  </si>
  <si>
    <t>154929</t>
  </si>
  <si>
    <t>154930</t>
  </si>
  <si>
    <t>154931</t>
  </si>
  <si>
    <t>154932</t>
  </si>
  <si>
    <t>154933</t>
  </si>
  <si>
    <t>154934</t>
  </si>
  <si>
    <t>154935</t>
  </si>
  <si>
    <t>154936</t>
  </si>
  <si>
    <t>154937</t>
  </si>
  <si>
    <t>154938</t>
  </si>
  <si>
    <t>154939</t>
  </si>
  <si>
    <t>154940</t>
  </si>
  <si>
    <t>154941</t>
  </si>
  <si>
    <t>154942</t>
  </si>
  <si>
    <t>154943</t>
  </si>
  <si>
    <t>154944</t>
  </si>
  <si>
    <t>154945</t>
  </si>
  <si>
    <t>154946</t>
  </si>
  <si>
    <t>154947</t>
  </si>
  <si>
    <t>154948</t>
  </si>
  <si>
    <t>154949</t>
  </si>
  <si>
    <t>154950</t>
  </si>
  <si>
    <t>154951</t>
  </si>
  <si>
    <t>154952</t>
  </si>
  <si>
    <t>154953</t>
  </si>
  <si>
    <t>154954</t>
  </si>
  <si>
    <t>154955</t>
  </si>
  <si>
    <t>154956</t>
  </si>
  <si>
    <t>154957</t>
  </si>
  <si>
    <t>154958</t>
  </si>
  <si>
    <t>154959</t>
  </si>
  <si>
    <t>154960</t>
  </si>
  <si>
    <t>154961</t>
  </si>
  <si>
    <t>154962</t>
  </si>
  <si>
    <t>154963</t>
  </si>
  <si>
    <t>154964</t>
  </si>
  <si>
    <t>154965</t>
  </si>
  <si>
    <t>154966</t>
  </si>
  <si>
    <t>154967</t>
  </si>
  <si>
    <t>154968</t>
  </si>
  <si>
    <t>154969</t>
  </si>
  <si>
    <t>154970</t>
  </si>
  <si>
    <t>154971</t>
  </si>
  <si>
    <t>154972</t>
  </si>
  <si>
    <t>154973</t>
  </si>
  <si>
    <t>154974</t>
  </si>
  <si>
    <t>154975</t>
  </si>
  <si>
    <t>154976</t>
  </si>
  <si>
    <t>154977</t>
  </si>
  <si>
    <t>154978</t>
  </si>
  <si>
    <t>154979</t>
  </si>
  <si>
    <t>154980</t>
  </si>
  <si>
    <t>154981</t>
  </si>
  <si>
    <t>154982</t>
  </si>
  <si>
    <t>154983</t>
  </si>
  <si>
    <t>154984</t>
  </si>
  <si>
    <t>154985</t>
  </si>
  <si>
    <t>154986</t>
  </si>
  <si>
    <t>154987</t>
  </si>
  <si>
    <t>154988</t>
  </si>
  <si>
    <t>154989</t>
  </si>
  <si>
    <t>154990</t>
  </si>
  <si>
    <t>154991</t>
  </si>
  <si>
    <t>154992</t>
  </si>
  <si>
    <t>154993</t>
  </si>
  <si>
    <t>154994</t>
  </si>
  <si>
    <t>154995</t>
  </si>
  <si>
    <t>154996</t>
  </si>
  <si>
    <t>154997</t>
  </si>
  <si>
    <t>154998</t>
  </si>
  <si>
    <t>154999</t>
  </si>
  <si>
    <t>155000</t>
  </si>
  <si>
    <t>155001</t>
  </si>
  <si>
    <t>155002</t>
  </si>
  <si>
    <t>155003</t>
  </si>
  <si>
    <t>155004</t>
  </si>
  <si>
    <t>155005</t>
  </si>
  <si>
    <t>155006</t>
  </si>
  <si>
    <t>155007</t>
  </si>
  <si>
    <t>155008</t>
  </si>
  <si>
    <t>155009</t>
  </si>
  <si>
    <t>155010</t>
  </si>
  <si>
    <t>155011</t>
  </si>
  <si>
    <t>155012</t>
  </si>
  <si>
    <t>155013</t>
  </si>
  <si>
    <t>155014</t>
  </si>
  <si>
    <t>155015</t>
  </si>
  <si>
    <t>155016</t>
  </si>
  <si>
    <t>155017</t>
  </si>
  <si>
    <t>155018</t>
  </si>
  <si>
    <t>155019</t>
  </si>
  <si>
    <t>155020</t>
  </si>
  <si>
    <t>155021</t>
  </si>
  <si>
    <t>155022</t>
  </si>
  <si>
    <t>155023</t>
  </si>
  <si>
    <t>155024</t>
  </si>
  <si>
    <t>155025</t>
  </si>
  <si>
    <t>155026</t>
  </si>
  <si>
    <t>155027</t>
  </si>
  <si>
    <t>155028</t>
  </si>
  <si>
    <t>155029</t>
  </si>
  <si>
    <t>155030</t>
  </si>
  <si>
    <t>155031</t>
  </si>
  <si>
    <t>155032</t>
  </si>
  <si>
    <t>155033</t>
  </si>
  <si>
    <t>155034</t>
  </si>
  <si>
    <t>155035</t>
  </si>
  <si>
    <t>155036</t>
  </si>
  <si>
    <t>155037</t>
  </si>
  <si>
    <t>155038</t>
  </si>
  <si>
    <t>155039</t>
  </si>
  <si>
    <t>155040</t>
  </si>
  <si>
    <t>155041</t>
  </si>
  <si>
    <t>155042</t>
  </si>
  <si>
    <t>155043</t>
  </si>
  <si>
    <t>155044</t>
  </si>
  <si>
    <t>155045</t>
  </si>
  <si>
    <t>155046</t>
  </si>
  <si>
    <t>155047</t>
  </si>
  <si>
    <t>155048</t>
  </si>
  <si>
    <t>155049</t>
  </si>
  <si>
    <t>155050</t>
  </si>
  <si>
    <t>155051</t>
  </si>
  <si>
    <t>155052</t>
  </si>
  <si>
    <t>155053</t>
  </si>
  <si>
    <t>155054</t>
  </si>
  <si>
    <t>155055</t>
  </si>
  <si>
    <t>155056</t>
  </si>
  <si>
    <t>155057</t>
  </si>
  <si>
    <t>155058</t>
  </si>
  <si>
    <t>155059</t>
  </si>
  <si>
    <t>155060</t>
  </si>
  <si>
    <t>155061</t>
  </si>
  <si>
    <t>155062</t>
  </si>
  <si>
    <t>155063</t>
  </si>
  <si>
    <t>155064</t>
  </si>
  <si>
    <t>155065</t>
  </si>
  <si>
    <t>155066</t>
  </si>
  <si>
    <t>155067</t>
  </si>
  <si>
    <t>155068</t>
  </si>
  <si>
    <t>155069</t>
  </si>
  <si>
    <t>155070</t>
  </si>
  <si>
    <t>155071</t>
  </si>
  <si>
    <t>155072</t>
  </si>
  <si>
    <t>155073</t>
  </si>
  <si>
    <t>155074</t>
  </si>
  <si>
    <t>155075</t>
  </si>
  <si>
    <t>155076</t>
  </si>
  <si>
    <t>155077</t>
  </si>
  <si>
    <t>155078</t>
  </si>
  <si>
    <t>155079</t>
  </si>
  <si>
    <t>155080</t>
  </si>
  <si>
    <t>155081</t>
  </si>
  <si>
    <t>155082</t>
  </si>
  <si>
    <t>155083</t>
  </si>
  <si>
    <t>155084</t>
  </si>
  <si>
    <t>155085</t>
  </si>
  <si>
    <t>155086</t>
  </si>
  <si>
    <t>155087</t>
  </si>
  <si>
    <t>155088</t>
  </si>
  <si>
    <t>155089</t>
  </si>
  <si>
    <t>155090</t>
  </si>
  <si>
    <t>155091</t>
  </si>
  <si>
    <t>155092</t>
  </si>
  <si>
    <t>155093</t>
  </si>
  <si>
    <t>155094</t>
  </si>
  <si>
    <t>155095</t>
  </si>
  <si>
    <t>155096</t>
  </si>
  <si>
    <t>155097</t>
  </si>
  <si>
    <t>155098</t>
  </si>
  <si>
    <t>155099</t>
  </si>
  <si>
    <t>155100</t>
  </si>
  <si>
    <t>155101</t>
  </si>
  <si>
    <t>155102</t>
  </si>
  <si>
    <t>155103</t>
  </si>
  <si>
    <t>155104</t>
  </si>
  <si>
    <t>155105</t>
  </si>
  <si>
    <t>155106</t>
  </si>
  <si>
    <t>155107</t>
  </si>
  <si>
    <t>155108</t>
  </si>
  <si>
    <t>155109</t>
  </si>
  <si>
    <t>155110</t>
  </si>
  <si>
    <t>155111</t>
  </si>
  <si>
    <t>155112</t>
  </si>
  <si>
    <t>155113</t>
  </si>
  <si>
    <t>155114</t>
  </si>
  <si>
    <t>155115</t>
  </si>
  <si>
    <t>155116</t>
  </si>
  <si>
    <t>155117</t>
  </si>
  <si>
    <t>155118</t>
  </si>
  <si>
    <t>155119</t>
  </si>
  <si>
    <t>155120</t>
  </si>
  <si>
    <t>155121</t>
  </si>
  <si>
    <t>155122</t>
  </si>
  <si>
    <t>155123</t>
  </si>
  <si>
    <t>155124</t>
  </si>
  <si>
    <t>155125</t>
  </si>
  <si>
    <t>155126</t>
  </si>
  <si>
    <t>155127</t>
  </si>
  <si>
    <t>155128</t>
  </si>
  <si>
    <t>155129</t>
  </si>
  <si>
    <t>155130</t>
  </si>
  <si>
    <t>155131</t>
  </si>
  <si>
    <t>155132</t>
  </si>
  <si>
    <t>155133</t>
  </si>
  <si>
    <t>155134</t>
  </si>
  <si>
    <t>155135</t>
  </si>
  <si>
    <t>155136</t>
  </si>
  <si>
    <t>155137</t>
  </si>
  <si>
    <t>155138</t>
  </si>
  <si>
    <t>155139</t>
  </si>
  <si>
    <t>155140</t>
  </si>
  <si>
    <t>155141</t>
  </si>
  <si>
    <t>155142</t>
  </si>
  <si>
    <t>155143</t>
  </si>
  <si>
    <t>155144</t>
  </si>
  <si>
    <t>155145</t>
  </si>
  <si>
    <t>155146</t>
  </si>
  <si>
    <t>155147</t>
  </si>
  <si>
    <t>155148</t>
  </si>
  <si>
    <t>155149</t>
  </si>
  <si>
    <t>155150</t>
  </si>
  <si>
    <t>155151</t>
  </si>
  <si>
    <t>155152</t>
  </si>
  <si>
    <t>155153</t>
  </si>
  <si>
    <t>155154</t>
  </si>
  <si>
    <t>155155</t>
  </si>
  <si>
    <t>155156</t>
  </si>
  <si>
    <t>155157</t>
  </si>
  <si>
    <t>155158</t>
  </si>
  <si>
    <t>155159</t>
  </si>
  <si>
    <t>155160</t>
  </si>
  <si>
    <t>155161</t>
  </si>
  <si>
    <t>155162</t>
  </si>
  <si>
    <t>155163</t>
  </si>
  <si>
    <t>155164</t>
  </si>
  <si>
    <t>155165</t>
  </si>
  <si>
    <t>155166</t>
  </si>
  <si>
    <t>155167</t>
  </si>
  <si>
    <t>155168</t>
  </si>
  <si>
    <t>155169</t>
  </si>
  <si>
    <t>155170</t>
  </si>
  <si>
    <t>155171</t>
  </si>
  <si>
    <t>155172</t>
  </si>
  <si>
    <t>155173</t>
  </si>
  <si>
    <t>155174</t>
  </si>
  <si>
    <t>155175</t>
  </si>
  <si>
    <t>155176</t>
  </si>
  <si>
    <t>155177</t>
  </si>
  <si>
    <t>155178</t>
  </si>
  <si>
    <t>155179</t>
  </si>
  <si>
    <t>155180</t>
  </si>
  <si>
    <t>155181</t>
  </si>
  <si>
    <t>155182</t>
  </si>
  <si>
    <t>155183</t>
  </si>
  <si>
    <t>155184</t>
  </si>
  <si>
    <t>155185</t>
  </si>
  <si>
    <t>155186</t>
  </si>
  <si>
    <t>155187</t>
  </si>
  <si>
    <t>155188</t>
  </si>
  <si>
    <t>155189</t>
  </si>
  <si>
    <t>155190</t>
  </si>
  <si>
    <t>155191</t>
  </si>
  <si>
    <t>155192</t>
  </si>
  <si>
    <t>155193</t>
  </si>
  <si>
    <t>155194</t>
  </si>
  <si>
    <t>155195</t>
  </si>
  <si>
    <t>155196</t>
  </si>
  <si>
    <t>155197</t>
  </si>
  <si>
    <t>155198</t>
  </si>
  <si>
    <t>155199</t>
  </si>
  <si>
    <t>155200</t>
  </si>
  <si>
    <t>155201</t>
  </si>
  <si>
    <t>155202</t>
  </si>
  <si>
    <t>155203</t>
  </si>
  <si>
    <t>155204</t>
  </si>
  <si>
    <t>155205</t>
  </si>
  <si>
    <t>155206</t>
  </si>
  <si>
    <t>155207</t>
  </si>
  <si>
    <t>155208</t>
  </si>
  <si>
    <t>155209</t>
  </si>
  <si>
    <t>155210</t>
  </si>
  <si>
    <t>155211</t>
  </si>
  <si>
    <t>155212</t>
  </si>
  <si>
    <t>155213</t>
  </si>
  <si>
    <t>155214</t>
  </si>
  <si>
    <t>155215</t>
  </si>
  <si>
    <t>155216</t>
  </si>
  <si>
    <t>155217</t>
  </si>
  <si>
    <t>155218</t>
  </si>
  <si>
    <t>155219</t>
  </si>
  <si>
    <t>155220</t>
  </si>
  <si>
    <t>155221</t>
  </si>
  <si>
    <t>155222</t>
  </si>
  <si>
    <t>155223</t>
  </si>
  <si>
    <t>155224</t>
  </si>
  <si>
    <t>155225</t>
  </si>
  <si>
    <t>155226</t>
  </si>
  <si>
    <t>155227</t>
  </si>
  <si>
    <t>155228</t>
  </si>
  <si>
    <t>155229</t>
  </si>
  <si>
    <t>155230</t>
  </si>
  <si>
    <t>155231</t>
  </si>
  <si>
    <t>155232</t>
  </si>
  <si>
    <t>155233</t>
  </si>
  <si>
    <t>155234</t>
  </si>
  <si>
    <t>155235</t>
  </si>
  <si>
    <t>155236</t>
  </si>
  <si>
    <t>155237</t>
  </si>
  <si>
    <t>155238</t>
  </si>
  <si>
    <t>155239</t>
  </si>
  <si>
    <t>155240</t>
  </si>
  <si>
    <t>155241</t>
  </si>
  <si>
    <t>155242</t>
  </si>
  <si>
    <t>155243</t>
  </si>
  <si>
    <t>155244</t>
  </si>
  <si>
    <t>155245</t>
  </si>
  <si>
    <t>155246</t>
  </si>
  <si>
    <t>155247</t>
  </si>
  <si>
    <t>155248</t>
  </si>
  <si>
    <t>155249</t>
  </si>
  <si>
    <t>155250</t>
  </si>
  <si>
    <t>155251</t>
  </si>
  <si>
    <t>155252</t>
  </si>
  <si>
    <t>155253</t>
  </si>
  <si>
    <t>155254</t>
  </si>
  <si>
    <t>155255</t>
  </si>
  <si>
    <t>155256</t>
  </si>
  <si>
    <t>155257</t>
  </si>
  <si>
    <t>155258</t>
  </si>
  <si>
    <t>155259</t>
  </si>
  <si>
    <t>155260</t>
  </si>
  <si>
    <t>155261</t>
  </si>
  <si>
    <t>155262</t>
  </si>
  <si>
    <t>155263</t>
  </si>
  <si>
    <t>155264</t>
  </si>
  <si>
    <t>155265</t>
  </si>
  <si>
    <t>155266</t>
  </si>
  <si>
    <t>155267</t>
  </si>
  <si>
    <t>155268</t>
  </si>
  <si>
    <t>155269</t>
  </si>
  <si>
    <t>155270</t>
  </si>
  <si>
    <t>155271</t>
  </si>
  <si>
    <t>155272</t>
  </si>
  <si>
    <t>155273</t>
  </si>
  <si>
    <t>155274</t>
  </si>
  <si>
    <t>155275</t>
  </si>
  <si>
    <t>155276</t>
  </si>
  <si>
    <t>155277</t>
  </si>
  <si>
    <t>155278</t>
  </si>
  <si>
    <t>155279</t>
  </si>
  <si>
    <t>155280</t>
  </si>
  <si>
    <t>155281</t>
  </si>
  <si>
    <t>155282</t>
  </si>
  <si>
    <t>155283</t>
  </si>
  <si>
    <t>155284</t>
  </si>
  <si>
    <t>155285</t>
  </si>
  <si>
    <t>155286</t>
  </si>
  <si>
    <t>155287</t>
  </si>
  <si>
    <t>155288</t>
  </si>
  <si>
    <t>155289</t>
  </si>
  <si>
    <t>155290</t>
  </si>
  <si>
    <t>155291</t>
  </si>
  <si>
    <t>155292</t>
  </si>
  <si>
    <t>155293</t>
  </si>
  <si>
    <t>155294</t>
  </si>
  <si>
    <t>155295</t>
  </si>
  <si>
    <t>155296</t>
  </si>
  <si>
    <t>155297</t>
  </si>
  <si>
    <t>155298</t>
  </si>
  <si>
    <t>155299</t>
  </si>
  <si>
    <t>155300</t>
  </si>
  <si>
    <t>155301</t>
  </si>
  <si>
    <t>155302</t>
  </si>
  <si>
    <t>155303</t>
  </si>
  <si>
    <t>155304</t>
  </si>
  <si>
    <t>155305</t>
  </si>
  <si>
    <t>155306</t>
  </si>
  <si>
    <t>155307</t>
  </si>
  <si>
    <t>155308</t>
  </si>
  <si>
    <t>155309</t>
  </si>
  <si>
    <t>155310</t>
  </si>
  <si>
    <t>155311</t>
  </si>
  <si>
    <t>155312</t>
  </si>
  <si>
    <t>155313</t>
  </si>
  <si>
    <t>155314</t>
  </si>
  <si>
    <t>155315</t>
  </si>
  <si>
    <t>155316</t>
  </si>
  <si>
    <t>155317</t>
  </si>
  <si>
    <t>155318</t>
  </si>
  <si>
    <t>155319</t>
  </si>
  <si>
    <t>155320</t>
  </si>
  <si>
    <t>155321</t>
  </si>
  <si>
    <t>155322</t>
  </si>
  <si>
    <t>155323</t>
  </si>
  <si>
    <t>155324</t>
  </si>
  <si>
    <t>155325</t>
  </si>
  <si>
    <t>155326</t>
  </si>
  <si>
    <t>155327</t>
  </si>
  <si>
    <t>155328</t>
  </si>
  <si>
    <t>155329</t>
  </si>
  <si>
    <t>155330</t>
  </si>
  <si>
    <t>155331</t>
  </si>
  <si>
    <t>155332</t>
  </si>
  <si>
    <t>155333</t>
  </si>
  <si>
    <t>155334</t>
  </si>
  <si>
    <t>155335</t>
  </si>
  <si>
    <t>155336</t>
  </si>
  <si>
    <t>155337</t>
  </si>
  <si>
    <t>155338</t>
  </si>
  <si>
    <t>155339</t>
  </si>
  <si>
    <t>155340</t>
  </si>
  <si>
    <t>155341</t>
  </si>
  <si>
    <t>155342</t>
  </si>
  <si>
    <t>155343</t>
  </si>
  <si>
    <t>155344</t>
  </si>
  <si>
    <t>155345</t>
  </si>
  <si>
    <t>155346</t>
  </si>
  <si>
    <t>155347</t>
  </si>
  <si>
    <t>155348</t>
  </si>
  <si>
    <t>155349</t>
  </si>
  <si>
    <t>155350</t>
  </si>
  <si>
    <t>155351</t>
  </si>
  <si>
    <t>155352</t>
  </si>
  <si>
    <t>155353</t>
  </si>
  <si>
    <t>155354</t>
  </si>
  <si>
    <t>155355</t>
  </si>
  <si>
    <t>155356</t>
  </si>
  <si>
    <t>155357</t>
  </si>
  <si>
    <t>155358</t>
  </si>
  <si>
    <t>155359</t>
  </si>
  <si>
    <t>155360</t>
  </si>
  <si>
    <t>155361</t>
  </si>
  <si>
    <t>155362</t>
  </si>
  <si>
    <t>155363</t>
  </si>
  <si>
    <t>155364</t>
  </si>
  <si>
    <t>155365</t>
  </si>
  <si>
    <t>155366</t>
  </si>
  <si>
    <t>155367</t>
  </si>
  <si>
    <t>155368</t>
  </si>
  <si>
    <t>155369</t>
  </si>
  <si>
    <t>155370</t>
  </si>
  <si>
    <t>155371</t>
  </si>
  <si>
    <t>155372</t>
  </si>
  <si>
    <t>155373</t>
  </si>
  <si>
    <t>155374</t>
  </si>
  <si>
    <t>155375</t>
  </si>
  <si>
    <t>155376</t>
  </si>
  <si>
    <t>155377</t>
  </si>
  <si>
    <t>155378</t>
  </si>
  <si>
    <t>155379</t>
  </si>
  <si>
    <t>155380</t>
  </si>
  <si>
    <t>155381</t>
  </si>
  <si>
    <t>155382</t>
  </si>
  <si>
    <t>155383</t>
  </si>
  <si>
    <t>155384</t>
  </si>
  <si>
    <t>155385</t>
  </si>
  <si>
    <t>155386</t>
  </si>
  <si>
    <t>155387</t>
  </si>
  <si>
    <t>155388</t>
  </si>
  <si>
    <t>155389</t>
  </si>
  <si>
    <t>155390</t>
  </si>
  <si>
    <t>155391</t>
  </si>
  <si>
    <t>155392</t>
  </si>
  <si>
    <t>155393</t>
  </si>
  <si>
    <t>155394</t>
  </si>
  <si>
    <t>155395</t>
  </si>
  <si>
    <t>155396</t>
  </si>
  <si>
    <t>155397</t>
  </si>
  <si>
    <t>155398</t>
  </si>
  <si>
    <t>155399</t>
  </si>
  <si>
    <t>155400</t>
  </si>
  <si>
    <t>155401</t>
  </si>
  <si>
    <t>155402</t>
  </si>
  <si>
    <t>155403</t>
  </si>
  <si>
    <t>155404</t>
  </si>
  <si>
    <t>155405</t>
  </si>
  <si>
    <t>155406</t>
  </si>
  <si>
    <t>155407</t>
  </si>
  <si>
    <t>155408</t>
  </si>
  <si>
    <t>155409</t>
  </si>
  <si>
    <t>155410</t>
  </si>
  <si>
    <t>155411</t>
  </si>
  <si>
    <t>155412</t>
  </si>
  <si>
    <t>155413</t>
  </si>
  <si>
    <t>155414</t>
  </si>
  <si>
    <t>155415</t>
  </si>
  <si>
    <t>155416</t>
  </si>
  <si>
    <t>155417</t>
  </si>
  <si>
    <t>155418</t>
  </si>
  <si>
    <t>155419</t>
  </si>
  <si>
    <t>155420</t>
  </si>
  <si>
    <t>155421</t>
  </si>
  <si>
    <t>155422</t>
  </si>
  <si>
    <t>155423</t>
  </si>
  <si>
    <t>155424</t>
  </si>
  <si>
    <t>155425</t>
  </si>
  <si>
    <t>155426</t>
  </si>
  <si>
    <t>155427</t>
  </si>
  <si>
    <t>155428</t>
  </si>
  <si>
    <t>155429</t>
  </si>
  <si>
    <t>155430</t>
  </si>
  <si>
    <t>155431</t>
  </si>
  <si>
    <t>155432</t>
  </si>
  <si>
    <t>155433</t>
  </si>
  <si>
    <t>155434</t>
  </si>
  <si>
    <t>155435</t>
  </si>
  <si>
    <t>155436</t>
  </si>
  <si>
    <t>155437</t>
  </si>
  <si>
    <t>155438</t>
  </si>
  <si>
    <t>155439</t>
  </si>
  <si>
    <t>155440</t>
  </si>
  <si>
    <t>155441</t>
  </si>
  <si>
    <t>155442</t>
  </si>
  <si>
    <t>155443</t>
  </si>
  <si>
    <t>155444</t>
  </si>
  <si>
    <t>155445</t>
  </si>
  <si>
    <t>155446</t>
  </si>
  <si>
    <t>155447</t>
  </si>
  <si>
    <t>155448</t>
  </si>
  <si>
    <t>155449</t>
  </si>
  <si>
    <t>155450</t>
  </si>
  <si>
    <t>155451</t>
  </si>
  <si>
    <t>155452</t>
  </si>
  <si>
    <t>155453</t>
  </si>
  <si>
    <t>155454</t>
  </si>
  <si>
    <t>155455</t>
  </si>
  <si>
    <t>155456</t>
  </si>
  <si>
    <t>155457</t>
  </si>
  <si>
    <t>155458</t>
  </si>
  <si>
    <t>155459</t>
  </si>
  <si>
    <t>155460</t>
  </si>
  <si>
    <t>155461</t>
  </si>
  <si>
    <t>155462</t>
  </si>
  <si>
    <t>155463</t>
  </si>
  <si>
    <t>155464</t>
  </si>
  <si>
    <t>155465</t>
  </si>
  <si>
    <t>155466</t>
  </si>
  <si>
    <t>155467</t>
  </si>
  <si>
    <t>155468</t>
  </si>
  <si>
    <t>155469</t>
  </si>
  <si>
    <t>155470</t>
  </si>
  <si>
    <t>155471</t>
  </si>
  <si>
    <t>155472</t>
  </si>
  <si>
    <t>155473</t>
  </si>
  <si>
    <t>155474</t>
  </si>
  <si>
    <t>155475</t>
  </si>
  <si>
    <t>155476</t>
  </si>
  <si>
    <t>155477</t>
  </si>
  <si>
    <t>155478</t>
  </si>
  <si>
    <t>155479</t>
  </si>
  <si>
    <t>155480</t>
  </si>
  <si>
    <t>155481</t>
  </si>
  <si>
    <t>155482</t>
  </si>
  <si>
    <t>155483</t>
  </si>
  <si>
    <t>155484</t>
  </si>
  <si>
    <t>155485</t>
  </si>
  <si>
    <t>155486</t>
  </si>
  <si>
    <t>155487</t>
  </si>
  <si>
    <t>155488</t>
  </si>
  <si>
    <t>155489</t>
  </si>
  <si>
    <t>155490</t>
  </si>
  <si>
    <t>155491</t>
  </si>
  <si>
    <t>155492</t>
  </si>
  <si>
    <t>155493</t>
  </si>
  <si>
    <t>155494</t>
  </si>
  <si>
    <t>155495</t>
  </si>
  <si>
    <t>155496</t>
  </si>
  <si>
    <t>155497</t>
  </si>
  <si>
    <t>155498</t>
  </si>
  <si>
    <t>155499</t>
  </si>
  <si>
    <t>155500</t>
  </si>
  <si>
    <t>155501</t>
  </si>
  <si>
    <t>155502</t>
  </si>
  <si>
    <t>155503</t>
  </si>
  <si>
    <t>155504</t>
  </si>
  <si>
    <t>155505</t>
  </si>
  <si>
    <t>155506</t>
  </si>
  <si>
    <t>155507</t>
  </si>
  <si>
    <t>155508</t>
  </si>
  <si>
    <t>155509</t>
  </si>
  <si>
    <t>155510</t>
  </si>
  <si>
    <t>155511</t>
  </si>
  <si>
    <t>155512</t>
  </si>
  <si>
    <t>155513</t>
  </si>
  <si>
    <t>155514</t>
  </si>
  <si>
    <t>155515</t>
  </si>
  <si>
    <t>155516</t>
  </si>
  <si>
    <t>155517</t>
  </si>
  <si>
    <t>155518</t>
  </si>
  <si>
    <t>155519</t>
  </si>
  <si>
    <t>155520</t>
  </si>
  <si>
    <t>155521</t>
  </si>
  <si>
    <t>155522</t>
  </si>
  <si>
    <t>155523</t>
  </si>
  <si>
    <t>155524</t>
  </si>
  <si>
    <t>155525</t>
  </si>
  <si>
    <t>155526</t>
  </si>
  <si>
    <t>155527</t>
  </si>
  <si>
    <t>155528</t>
  </si>
  <si>
    <t>155529</t>
  </si>
  <si>
    <t>155530</t>
  </si>
  <si>
    <t>155531</t>
  </si>
  <si>
    <t>155532</t>
  </si>
  <si>
    <t>155533</t>
  </si>
  <si>
    <t>155534</t>
  </si>
  <si>
    <t>155535</t>
  </si>
  <si>
    <t>155536</t>
  </si>
  <si>
    <t>155537</t>
  </si>
  <si>
    <t>155538</t>
  </si>
  <si>
    <t>155539</t>
  </si>
  <si>
    <t>155540</t>
  </si>
  <si>
    <t>155541</t>
  </si>
  <si>
    <t>155542</t>
  </si>
  <si>
    <t>155543</t>
  </si>
  <si>
    <t>155544</t>
  </si>
  <si>
    <t>155545</t>
  </si>
  <si>
    <t>155546</t>
  </si>
  <si>
    <t>155547</t>
  </si>
  <si>
    <t>155548</t>
  </si>
  <si>
    <t>155549</t>
  </si>
  <si>
    <t>155550</t>
  </si>
  <si>
    <t>155551</t>
  </si>
  <si>
    <t>155552</t>
  </si>
  <si>
    <t>155553</t>
  </si>
  <si>
    <t>155554</t>
  </si>
  <si>
    <t>155555</t>
  </si>
  <si>
    <t>155556</t>
  </si>
  <si>
    <t>155557</t>
  </si>
  <si>
    <t>155558</t>
  </si>
  <si>
    <t>155559</t>
  </si>
  <si>
    <t>155560</t>
  </si>
  <si>
    <t>155561</t>
  </si>
  <si>
    <t>155562</t>
  </si>
  <si>
    <t>155563</t>
  </si>
  <si>
    <t>155564</t>
  </si>
  <si>
    <t>155565</t>
  </si>
  <si>
    <t>155566</t>
  </si>
  <si>
    <t>155567</t>
  </si>
  <si>
    <t>155568</t>
  </si>
  <si>
    <t>155569</t>
  </si>
  <si>
    <t>155570</t>
  </si>
  <si>
    <t>155571</t>
  </si>
  <si>
    <t>155572</t>
  </si>
  <si>
    <t>155573</t>
  </si>
  <si>
    <t>155574</t>
  </si>
  <si>
    <t>155575</t>
  </si>
  <si>
    <t>155576</t>
  </si>
  <si>
    <t>155577</t>
  </si>
  <si>
    <t>155578</t>
  </si>
  <si>
    <t>155579</t>
  </si>
  <si>
    <t>155580</t>
  </si>
  <si>
    <t>155581</t>
  </si>
  <si>
    <t>155582</t>
  </si>
  <si>
    <t>155583</t>
  </si>
  <si>
    <t>155584</t>
  </si>
  <si>
    <t>155585</t>
  </si>
  <si>
    <t>155586</t>
  </si>
  <si>
    <t>155587</t>
  </si>
  <si>
    <t>155588</t>
  </si>
  <si>
    <t>155589</t>
  </si>
  <si>
    <t>155590</t>
  </si>
  <si>
    <t>155591</t>
  </si>
  <si>
    <t>155592</t>
  </si>
  <si>
    <t>155593</t>
  </si>
  <si>
    <t>155594</t>
  </si>
  <si>
    <t>155595</t>
  </si>
  <si>
    <t>155596</t>
  </si>
  <si>
    <t>155597</t>
  </si>
  <si>
    <t>155598</t>
  </si>
  <si>
    <t>155599</t>
  </si>
  <si>
    <t>155600</t>
  </si>
  <si>
    <t>155601</t>
  </si>
  <si>
    <t>155602</t>
  </si>
  <si>
    <t>155603</t>
  </si>
  <si>
    <t>155604</t>
  </si>
  <si>
    <t>155605</t>
  </si>
  <si>
    <t>155606</t>
  </si>
  <si>
    <t>155607</t>
  </si>
  <si>
    <t>155608</t>
  </si>
  <si>
    <t>155609</t>
  </si>
  <si>
    <t>155610</t>
  </si>
  <si>
    <t>155611</t>
  </si>
  <si>
    <t>155612</t>
  </si>
  <si>
    <t>155613</t>
  </si>
  <si>
    <t>155614</t>
  </si>
  <si>
    <t>155615</t>
  </si>
  <si>
    <t>155616</t>
  </si>
  <si>
    <t>155617</t>
  </si>
  <si>
    <t>155618</t>
  </si>
  <si>
    <t>155619</t>
  </si>
  <si>
    <t>155620</t>
  </si>
  <si>
    <t>155621</t>
  </si>
  <si>
    <t>155622</t>
  </si>
  <si>
    <t>155623</t>
  </si>
  <si>
    <t>155624</t>
  </si>
  <si>
    <t>155625</t>
  </si>
  <si>
    <t>155626</t>
  </si>
  <si>
    <t>155627</t>
  </si>
  <si>
    <t>155628</t>
  </si>
  <si>
    <t>155629</t>
  </si>
  <si>
    <t>155630</t>
  </si>
  <si>
    <t>155631</t>
  </si>
  <si>
    <t>155632</t>
  </si>
  <si>
    <t>155633</t>
  </si>
  <si>
    <t>155634</t>
  </si>
  <si>
    <t>155635</t>
  </si>
  <si>
    <t>155636</t>
  </si>
  <si>
    <t>155637</t>
  </si>
  <si>
    <t>155638</t>
  </si>
  <si>
    <t>155639</t>
  </si>
  <si>
    <t>155640</t>
  </si>
  <si>
    <t>155641</t>
  </si>
  <si>
    <t>155642</t>
  </si>
  <si>
    <t>155643</t>
  </si>
  <si>
    <t>155644</t>
  </si>
  <si>
    <t>155645</t>
  </si>
  <si>
    <t>155646</t>
  </si>
  <si>
    <t>155647</t>
  </si>
  <si>
    <t>155648</t>
  </si>
  <si>
    <t>155649</t>
  </si>
  <si>
    <t>155650</t>
  </si>
  <si>
    <t>155651</t>
  </si>
  <si>
    <t>155652</t>
  </si>
  <si>
    <t>155653</t>
  </si>
  <si>
    <t>155654</t>
  </si>
  <si>
    <t>155655</t>
  </si>
  <si>
    <t>155656</t>
  </si>
  <si>
    <t>155657</t>
  </si>
  <si>
    <t>155658</t>
  </si>
  <si>
    <t>155659</t>
  </si>
  <si>
    <t>155660</t>
  </si>
  <si>
    <t>155661</t>
  </si>
  <si>
    <t>155662</t>
  </si>
  <si>
    <t>155663</t>
  </si>
  <si>
    <t>155664</t>
  </si>
  <si>
    <t>155665</t>
  </si>
  <si>
    <t>155666</t>
  </si>
  <si>
    <t>155667</t>
  </si>
  <si>
    <t>155668</t>
  </si>
  <si>
    <t>155669</t>
  </si>
  <si>
    <t>155670</t>
  </si>
  <si>
    <t>155671</t>
  </si>
  <si>
    <t>155672</t>
  </si>
  <si>
    <t>155673</t>
  </si>
  <si>
    <t>155674</t>
  </si>
  <si>
    <t>155675</t>
  </si>
  <si>
    <t>155676</t>
  </si>
  <si>
    <t>155677</t>
  </si>
  <si>
    <t>155678</t>
  </si>
  <si>
    <t>155679</t>
  </si>
  <si>
    <t>155680</t>
  </si>
  <si>
    <t>155681</t>
  </si>
  <si>
    <t>155682</t>
  </si>
  <si>
    <t>155683</t>
  </si>
  <si>
    <t>155684</t>
  </si>
  <si>
    <t>155685</t>
  </si>
  <si>
    <t>155686</t>
  </si>
  <si>
    <t>155687</t>
  </si>
  <si>
    <t>155688</t>
  </si>
  <si>
    <t>155689</t>
  </si>
  <si>
    <t>155690</t>
  </si>
  <si>
    <t>155691</t>
  </si>
  <si>
    <t>155692</t>
  </si>
  <si>
    <t>155693</t>
  </si>
  <si>
    <t>155694</t>
  </si>
  <si>
    <t>155695</t>
  </si>
  <si>
    <t>155696</t>
  </si>
  <si>
    <t>155697</t>
  </si>
  <si>
    <t>155698</t>
  </si>
  <si>
    <t>155699</t>
  </si>
  <si>
    <t>155700</t>
  </si>
  <si>
    <t>155701</t>
  </si>
  <si>
    <t>155702</t>
  </si>
  <si>
    <t>155703</t>
  </si>
  <si>
    <t>155704</t>
  </si>
  <si>
    <t>155705</t>
  </si>
  <si>
    <t>155706</t>
  </si>
  <si>
    <t>155707</t>
  </si>
  <si>
    <t>155708</t>
  </si>
  <si>
    <t>155709</t>
  </si>
  <si>
    <t>155710</t>
  </si>
  <si>
    <t>155711</t>
  </si>
  <si>
    <t>155712</t>
  </si>
  <si>
    <t>155713</t>
  </si>
  <si>
    <t>155714</t>
  </si>
  <si>
    <t>155715</t>
  </si>
  <si>
    <t>155716</t>
  </si>
  <si>
    <t>155717</t>
  </si>
  <si>
    <t>155718</t>
  </si>
  <si>
    <t>155719</t>
  </si>
  <si>
    <t>155720</t>
  </si>
  <si>
    <t>155721</t>
  </si>
  <si>
    <t>155722</t>
  </si>
  <si>
    <t>155723</t>
  </si>
  <si>
    <t>155724</t>
  </si>
  <si>
    <t>155725</t>
  </si>
  <si>
    <t>155726</t>
  </si>
  <si>
    <t>155727</t>
  </si>
  <si>
    <t>155728</t>
  </si>
  <si>
    <t>155729</t>
  </si>
  <si>
    <t>155730</t>
  </si>
  <si>
    <t>155731</t>
  </si>
  <si>
    <t>155732</t>
  </si>
  <si>
    <t>155733</t>
  </si>
  <si>
    <t>155734</t>
  </si>
  <si>
    <t>155735</t>
  </si>
  <si>
    <t>155736</t>
  </si>
  <si>
    <t>155737</t>
  </si>
  <si>
    <t>155738</t>
  </si>
  <si>
    <t>155739</t>
  </si>
  <si>
    <t>155740</t>
  </si>
  <si>
    <t>155741</t>
  </si>
  <si>
    <t>155742</t>
  </si>
  <si>
    <t>155743</t>
  </si>
  <si>
    <t>155744</t>
  </si>
  <si>
    <t>155745</t>
  </si>
  <si>
    <t>155746</t>
  </si>
  <si>
    <t>155747</t>
  </si>
  <si>
    <t>155748</t>
  </si>
  <si>
    <t>155749</t>
  </si>
  <si>
    <t>155750</t>
  </si>
  <si>
    <t>155751</t>
  </si>
  <si>
    <t>155752</t>
  </si>
  <si>
    <t>155753</t>
  </si>
  <si>
    <t>155754</t>
  </si>
  <si>
    <t>155755</t>
  </si>
  <si>
    <t>155756</t>
  </si>
  <si>
    <t>155757</t>
  </si>
  <si>
    <t>155758</t>
  </si>
  <si>
    <t>155759</t>
  </si>
  <si>
    <t>155760</t>
  </si>
  <si>
    <t>155761</t>
  </si>
  <si>
    <t>155762</t>
  </si>
  <si>
    <t>155763</t>
  </si>
  <si>
    <t>155764</t>
  </si>
  <si>
    <t>155765</t>
  </si>
  <si>
    <t>155766</t>
  </si>
  <si>
    <t>155767</t>
  </si>
  <si>
    <t>155768</t>
  </si>
  <si>
    <t>155769</t>
  </si>
  <si>
    <t>155770</t>
  </si>
  <si>
    <t>155771</t>
  </si>
  <si>
    <t>155772</t>
  </si>
  <si>
    <t>155773</t>
  </si>
  <si>
    <t>155774</t>
  </si>
  <si>
    <t>155775</t>
  </si>
  <si>
    <t>155776</t>
  </si>
  <si>
    <t>155777</t>
  </si>
  <si>
    <t>155778</t>
  </si>
  <si>
    <t>155779</t>
  </si>
  <si>
    <t>155780</t>
  </si>
  <si>
    <t>155781</t>
  </si>
  <si>
    <t>155782</t>
  </si>
  <si>
    <t>155783</t>
  </si>
  <si>
    <t>155784</t>
  </si>
  <si>
    <t>155785</t>
  </si>
  <si>
    <t>155786</t>
  </si>
  <si>
    <t>155787</t>
  </si>
  <si>
    <t>155788</t>
  </si>
  <si>
    <t>155789</t>
  </si>
  <si>
    <t>155790</t>
  </si>
  <si>
    <t>155791</t>
  </si>
  <si>
    <t>155792</t>
  </si>
  <si>
    <t>155793</t>
  </si>
  <si>
    <t>155794</t>
  </si>
  <si>
    <t>155795</t>
  </si>
  <si>
    <t>155796</t>
  </si>
  <si>
    <t>155797</t>
  </si>
  <si>
    <t>155798</t>
  </si>
  <si>
    <t>155799</t>
  </si>
  <si>
    <t>155800</t>
  </si>
  <si>
    <t>155801</t>
  </si>
  <si>
    <t>155802</t>
  </si>
  <si>
    <t>155803</t>
  </si>
  <si>
    <t>155804</t>
  </si>
  <si>
    <t>155805</t>
  </si>
  <si>
    <t>155806</t>
  </si>
  <si>
    <t>155807</t>
  </si>
  <si>
    <t>155808</t>
  </si>
  <si>
    <t>155809</t>
  </si>
  <si>
    <t>155810</t>
  </si>
  <si>
    <t>155811</t>
  </si>
  <si>
    <t>155812</t>
  </si>
  <si>
    <t>155813</t>
  </si>
  <si>
    <t>155814</t>
  </si>
  <si>
    <t>155815</t>
  </si>
  <si>
    <t>155816</t>
  </si>
  <si>
    <t>155817</t>
  </si>
  <si>
    <t>155818</t>
  </si>
  <si>
    <t>155819</t>
  </si>
  <si>
    <t>155820</t>
  </si>
  <si>
    <t>155821</t>
  </si>
  <si>
    <t>155822</t>
  </si>
  <si>
    <t>155823</t>
  </si>
  <si>
    <t>155824</t>
  </si>
  <si>
    <t>155825</t>
  </si>
  <si>
    <t>155826</t>
  </si>
  <si>
    <t>155827</t>
  </si>
  <si>
    <t>155828</t>
  </si>
  <si>
    <t>155829</t>
  </si>
  <si>
    <t>155830</t>
  </si>
  <si>
    <t>155831</t>
  </si>
  <si>
    <t>155832</t>
  </si>
  <si>
    <t>155833</t>
  </si>
  <si>
    <t>155834</t>
  </si>
  <si>
    <t>155835</t>
  </si>
  <si>
    <t>155836</t>
  </si>
  <si>
    <t>155837</t>
  </si>
  <si>
    <t>155838</t>
  </si>
  <si>
    <t>155839</t>
  </si>
  <si>
    <t>155840</t>
  </si>
  <si>
    <t>155841</t>
  </si>
  <si>
    <t>155842</t>
  </si>
  <si>
    <t>155843</t>
  </si>
  <si>
    <t>155844</t>
  </si>
  <si>
    <t>155845</t>
  </si>
  <si>
    <t>155846</t>
  </si>
  <si>
    <t>155847</t>
  </si>
  <si>
    <t>155848</t>
  </si>
  <si>
    <t>155849</t>
  </si>
  <si>
    <t>155850</t>
  </si>
  <si>
    <t>155851</t>
  </si>
  <si>
    <t>155852</t>
  </si>
  <si>
    <t>155853</t>
  </si>
  <si>
    <t>155854</t>
  </si>
  <si>
    <t>155855</t>
  </si>
  <si>
    <t>155856</t>
  </si>
  <si>
    <t>155857</t>
  </si>
  <si>
    <t>155858</t>
  </si>
  <si>
    <t>155859</t>
  </si>
  <si>
    <t>155860</t>
  </si>
  <si>
    <t>155861</t>
  </si>
  <si>
    <t>155862</t>
  </si>
  <si>
    <t>155863</t>
  </si>
  <si>
    <t>155864</t>
  </si>
  <si>
    <t>155865</t>
  </si>
  <si>
    <t>155866</t>
  </si>
  <si>
    <t>155867</t>
  </si>
  <si>
    <t>155868</t>
  </si>
  <si>
    <t>155869</t>
  </si>
  <si>
    <t>155870</t>
  </si>
  <si>
    <t>155871</t>
  </si>
  <si>
    <t>155872</t>
  </si>
  <si>
    <t>155873</t>
  </si>
  <si>
    <t>155874</t>
  </si>
  <si>
    <t>155875</t>
  </si>
  <si>
    <t>155876</t>
  </si>
  <si>
    <t>155877</t>
  </si>
  <si>
    <t>155878</t>
  </si>
  <si>
    <t>155879</t>
  </si>
  <si>
    <t>155880</t>
  </si>
  <si>
    <t>155881</t>
  </si>
  <si>
    <t>155882</t>
  </si>
  <si>
    <t>155883</t>
  </si>
  <si>
    <t>155884</t>
  </si>
  <si>
    <t>155885</t>
  </si>
  <si>
    <t>155886</t>
  </si>
  <si>
    <t>155887</t>
  </si>
  <si>
    <t>155888</t>
  </si>
  <si>
    <t>155889</t>
  </si>
  <si>
    <t>155890</t>
  </si>
  <si>
    <t>155891</t>
  </si>
  <si>
    <t>155892</t>
  </si>
  <si>
    <t>155893</t>
  </si>
  <si>
    <t>155894</t>
  </si>
  <si>
    <t>155895</t>
  </si>
  <si>
    <t>155896</t>
  </si>
  <si>
    <t>155897</t>
  </si>
  <si>
    <t>155898</t>
  </si>
  <si>
    <t>155899</t>
  </si>
  <si>
    <t>155900</t>
  </si>
  <si>
    <t>155901</t>
  </si>
  <si>
    <t>155902</t>
  </si>
  <si>
    <t>155903</t>
  </si>
  <si>
    <t>155904</t>
  </si>
  <si>
    <t>155905</t>
  </si>
  <si>
    <t>155906</t>
  </si>
  <si>
    <t>155907</t>
  </si>
  <si>
    <t>155908</t>
  </si>
  <si>
    <t>155909</t>
  </si>
  <si>
    <t>155910</t>
  </si>
  <si>
    <t>155911</t>
  </si>
  <si>
    <t>155912</t>
  </si>
  <si>
    <t>155913</t>
  </si>
  <si>
    <t>155914</t>
  </si>
  <si>
    <t>155915</t>
  </si>
  <si>
    <t>155916</t>
  </si>
  <si>
    <t>155917</t>
  </si>
  <si>
    <t>155918</t>
  </si>
  <si>
    <t>155919</t>
  </si>
  <si>
    <t>155920</t>
  </si>
  <si>
    <t>155921</t>
  </si>
  <si>
    <t>155922</t>
  </si>
  <si>
    <t>155923</t>
  </si>
  <si>
    <t>155924</t>
  </si>
  <si>
    <t>155925</t>
  </si>
  <si>
    <t>155926</t>
  </si>
  <si>
    <t>155927</t>
  </si>
  <si>
    <t>155928</t>
  </si>
  <si>
    <t>155929</t>
  </si>
  <si>
    <t>155930</t>
  </si>
  <si>
    <t>155931</t>
  </si>
  <si>
    <t>155932</t>
  </si>
  <si>
    <t>155933</t>
  </si>
  <si>
    <t>155934</t>
  </si>
  <si>
    <t>155935</t>
  </si>
  <si>
    <t>155936</t>
  </si>
  <si>
    <t>155937</t>
  </si>
  <si>
    <t>155938</t>
  </si>
  <si>
    <t>155939</t>
  </si>
  <si>
    <t>155940</t>
  </si>
  <si>
    <t>155941</t>
  </si>
  <si>
    <t>155942</t>
  </si>
  <si>
    <t>155943</t>
  </si>
  <si>
    <t>155944</t>
  </si>
  <si>
    <t>155945</t>
  </si>
  <si>
    <t>155946</t>
  </si>
  <si>
    <t>155947</t>
  </si>
  <si>
    <t>155948</t>
  </si>
  <si>
    <t>155949</t>
  </si>
  <si>
    <t>155950</t>
  </si>
  <si>
    <t>155951</t>
  </si>
  <si>
    <t>155952</t>
  </si>
  <si>
    <t>155953</t>
  </si>
  <si>
    <t>155954</t>
  </si>
  <si>
    <t>155955</t>
  </si>
  <si>
    <t>155956</t>
  </si>
  <si>
    <t>155957</t>
  </si>
  <si>
    <t>155958</t>
  </si>
  <si>
    <t>155959</t>
  </si>
  <si>
    <t>155960</t>
  </si>
  <si>
    <t>155961</t>
  </si>
  <si>
    <t>155962</t>
  </si>
  <si>
    <t>155963</t>
  </si>
  <si>
    <t>155964</t>
  </si>
  <si>
    <t>155965</t>
  </si>
  <si>
    <t>155966</t>
  </si>
  <si>
    <t>155967</t>
  </si>
  <si>
    <t>155968</t>
  </si>
  <si>
    <t>155969</t>
  </si>
  <si>
    <t>155970</t>
  </si>
  <si>
    <t>155971</t>
  </si>
  <si>
    <t>155972</t>
  </si>
  <si>
    <t>155973</t>
  </si>
  <si>
    <t>155974</t>
  </si>
  <si>
    <t>155975</t>
  </si>
  <si>
    <t>155976</t>
  </si>
  <si>
    <t>155977</t>
  </si>
  <si>
    <t>155978</t>
  </si>
  <si>
    <t>155979</t>
  </si>
  <si>
    <t>155980</t>
  </si>
  <si>
    <t>155981</t>
  </si>
  <si>
    <t>155982</t>
  </si>
  <si>
    <t>155983</t>
  </si>
  <si>
    <t>155984</t>
  </si>
  <si>
    <t>155985</t>
  </si>
  <si>
    <t>155986</t>
  </si>
  <si>
    <t>155987</t>
  </si>
  <si>
    <t>155988</t>
  </si>
  <si>
    <t>155989</t>
  </si>
  <si>
    <t>155990</t>
  </si>
  <si>
    <t>155991</t>
  </si>
  <si>
    <t>155992</t>
  </si>
  <si>
    <t>155993</t>
  </si>
  <si>
    <t>155994</t>
  </si>
  <si>
    <t>155995</t>
  </si>
  <si>
    <t>155996</t>
  </si>
  <si>
    <t>155997</t>
  </si>
  <si>
    <t>155998</t>
  </si>
  <si>
    <t>155999</t>
  </si>
  <si>
    <t>156000</t>
  </si>
  <si>
    <t>156001</t>
  </si>
  <si>
    <t>156002</t>
  </si>
  <si>
    <t>156003</t>
  </si>
  <si>
    <t>156004</t>
  </si>
  <si>
    <t>156005</t>
  </si>
  <si>
    <t>156006</t>
  </si>
  <si>
    <t>156007</t>
  </si>
  <si>
    <t>156008</t>
  </si>
  <si>
    <t>156009</t>
  </si>
  <si>
    <t>156010</t>
  </si>
  <si>
    <t>156011</t>
  </si>
  <si>
    <t>156012</t>
  </si>
  <si>
    <t>156013</t>
  </si>
  <si>
    <t>156014</t>
  </si>
  <si>
    <t>156015</t>
  </si>
  <si>
    <t>156016</t>
  </si>
  <si>
    <t>156017</t>
  </si>
  <si>
    <t>156018</t>
  </si>
  <si>
    <t>156019</t>
  </si>
  <si>
    <t>156020</t>
  </si>
  <si>
    <t>156021</t>
  </si>
  <si>
    <t>156022</t>
  </si>
  <si>
    <t>156023</t>
  </si>
  <si>
    <t>156024</t>
  </si>
  <si>
    <t>156025</t>
  </si>
  <si>
    <t>156026</t>
  </si>
  <si>
    <t>156027</t>
  </si>
  <si>
    <t>156028</t>
  </si>
  <si>
    <t>156029</t>
  </si>
  <si>
    <t>156030</t>
  </si>
  <si>
    <t>156031</t>
  </si>
  <si>
    <t>156032</t>
  </si>
  <si>
    <t>156033</t>
  </si>
  <si>
    <t>156034</t>
  </si>
  <si>
    <t>156035</t>
  </si>
  <si>
    <t>156036</t>
  </si>
  <si>
    <t>156037</t>
  </si>
  <si>
    <t>156038</t>
  </si>
  <si>
    <t>156039</t>
  </si>
  <si>
    <t>156040</t>
  </si>
  <si>
    <t>156041</t>
  </si>
  <si>
    <t>156042</t>
  </si>
  <si>
    <t>156043</t>
  </si>
  <si>
    <t>156044</t>
  </si>
  <si>
    <t>156045</t>
  </si>
  <si>
    <t>156046</t>
  </si>
  <si>
    <t>156047</t>
  </si>
  <si>
    <t>156048</t>
  </si>
  <si>
    <t>156049</t>
  </si>
  <si>
    <t>156050</t>
  </si>
  <si>
    <t>156051</t>
  </si>
  <si>
    <t>156052</t>
  </si>
  <si>
    <t>156053</t>
  </si>
  <si>
    <t>156054</t>
  </si>
  <si>
    <t>156055</t>
  </si>
  <si>
    <t>156056</t>
  </si>
  <si>
    <t>156057</t>
  </si>
  <si>
    <t>156058</t>
  </si>
  <si>
    <t>156059</t>
  </si>
  <si>
    <t>156060</t>
  </si>
  <si>
    <t>156061</t>
  </si>
  <si>
    <t>156062</t>
  </si>
  <si>
    <t>156063</t>
  </si>
  <si>
    <t>156064</t>
  </si>
  <si>
    <t>156065</t>
  </si>
  <si>
    <t>156066</t>
  </si>
  <si>
    <t>156067</t>
  </si>
  <si>
    <t>156068</t>
  </si>
  <si>
    <t>156069</t>
  </si>
  <si>
    <t>156070</t>
  </si>
  <si>
    <t>156071</t>
  </si>
  <si>
    <t>156072</t>
  </si>
  <si>
    <t>156073</t>
  </si>
  <si>
    <t>156074</t>
  </si>
  <si>
    <t>156075</t>
  </si>
  <si>
    <t>156076</t>
  </si>
  <si>
    <t>156077</t>
  </si>
  <si>
    <t>156078</t>
  </si>
  <si>
    <t>156079</t>
  </si>
  <si>
    <t>156080</t>
  </si>
  <si>
    <t>156081</t>
  </si>
  <si>
    <t>156082</t>
  </si>
  <si>
    <t>156083</t>
  </si>
  <si>
    <t>156084</t>
  </si>
  <si>
    <t>156085</t>
  </si>
  <si>
    <t>156086</t>
  </si>
  <si>
    <t>156087</t>
  </si>
  <si>
    <t>156088</t>
  </si>
  <si>
    <t>156089</t>
  </si>
  <si>
    <t>156090</t>
  </si>
  <si>
    <t>156091</t>
  </si>
  <si>
    <t>156092</t>
  </si>
  <si>
    <t>156093</t>
  </si>
  <si>
    <t>156094</t>
  </si>
  <si>
    <t>156095</t>
  </si>
  <si>
    <t>156096</t>
  </si>
  <si>
    <t>156097</t>
  </si>
  <si>
    <t>156098</t>
  </si>
  <si>
    <t>156099</t>
  </si>
  <si>
    <t>156100</t>
  </si>
  <si>
    <t>156101</t>
  </si>
  <si>
    <t>156102</t>
  </si>
  <si>
    <t>156103</t>
  </si>
  <si>
    <t>156104</t>
  </si>
  <si>
    <t>156105</t>
  </si>
  <si>
    <t>156106</t>
  </si>
  <si>
    <t>156107</t>
  </si>
  <si>
    <t>156108</t>
  </si>
  <si>
    <t>156109</t>
  </si>
  <si>
    <t>156110</t>
  </si>
  <si>
    <t>156111</t>
  </si>
  <si>
    <t>156112</t>
  </si>
  <si>
    <t>156113</t>
  </si>
  <si>
    <t>156114</t>
  </si>
  <si>
    <t>156115</t>
  </si>
  <si>
    <t>156116</t>
  </si>
  <si>
    <t>156117</t>
  </si>
  <si>
    <t>156118</t>
  </si>
  <si>
    <t>156119</t>
  </si>
  <si>
    <t>156120</t>
  </si>
  <si>
    <t>156121</t>
  </si>
  <si>
    <t>156122</t>
  </si>
  <si>
    <t>156123</t>
  </si>
  <si>
    <t>156124</t>
  </si>
  <si>
    <t>156125</t>
  </si>
  <si>
    <t>156126</t>
  </si>
  <si>
    <t>156127</t>
  </si>
  <si>
    <t>156128</t>
  </si>
  <si>
    <t>156129</t>
  </si>
  <si>
    <t>156130</t>
  </si>
  <si>
    <t>156131</t>
  </si>
  <si>
    <t>156132</t>
  </si>
  <si>
    <t>156133</t>
  </si>
  <si>
    <t>156134</t>
  </si>
  <si>
    <t>156135</t>
  </si>
  <si>
    <t>156136</t>
  </si>
  <si>
    <t>156137</t>
  </si>
  <si>
    <t>156138</t>
  </si>
  <si>
    <t>156139</t>
  </si>
  <si>
    <t>156140</t>
  </si>
  <si>
    <t>156141</t>
  </si>
  <si>
    <t>156142</t>
  </si>
  <si>
    <t>156143</t>
  </si>
  <si>
    <t>156144</t>
  </si>
  <si>
    <t>156145</t>
  </si>
  <si>
    <t>156146</t>
  </si>
  <si>
    <t>156147</t>
  </si>
  <si>
    <t>156148</t>
  </si>
  <si>
    <t>156149</t>
  </si>
  <si>
    <t>156150</t>
  </si>
  <si>
    <t>156151</t>
  </si>
  <si>
    <t>156152</t>
  </si>
  <si>
    <t>156153</t>
  </si>
  <si>
    <t>156154</t>
  </si>
  <si>
    <t>156155</t>
  </si>
  <si>
    <t>156156</t>
  </si>
  <si>
    <t>156157</t>
  </si>
  <si>
    <t>156158</t>
  </si>
  <si>
    <t>156159</t>
  </si>
  <si>
    <t>156160</t>
  </si>
  <si>
    <t>156161</t>
  </si>
  <si>
    <t>156162</t>
  </si>
  <si>
    <t>156163</t>
  </si>
  <si>
    <t>156164</t>
  </si>
  <si>
    <t>156165</t>
  </si>
  <si>
    <t>156166</t>
  </si>
  <si>
    <t>156167</t>
  </si>
  <si>
    <t>156168</t>
  </si>
  <si>
    <t>156169</t>
  </si>
  <si>
    <t>156170</t>
  </si>
  <si>
    <t>156171</t>
  </si>
  <si>
    <t>156172</t>
  </si>
  <si>
    <t>156173</t>
  </si>
  <si>
    <t>156174</t>
  </si>
  <si>
    <t>156175</t>
  </si>
  <si>
    <t>156176</t>
  </si>
  <si>
    <t>156177</t>
  </si>
  <si>
    <t>156178</t>
  </si>
  <si>
    <t>156179</t>
  </si>
  <si>
    <t>156180</t>
  </si>
  <si>
    <t>156181</t>
  </si>
  <si>
    <t>156182</t>
  </si>
  <si>
    <t>156183</t>
  </si>
  <si>
    <t>156184</t>
  </si>
  <si>
    <t>156185</t>
  </si>
  <si>
    <t>156186</t>
  </si>
  <si>
    <t>156187</t>
  </si>
  <si>
    <t>156188</t>
  </si>
  <si>
    <t>156189</t>
  </si>
  <si>
    <t>156190</t>
  </si>
  <si>
    <t>156191</t>
  </si>
  <si>
    <t>156192</t>
  </si>
  <si>
    <t>156193</t>
  </si>
  <si>
    <t>156194</t>
  </si>
  <si>
    <t>156195</t>
  </si>
  <si>
    <t>156196</t>
  </si>
  <si>
    <t>156197</t>
  </si>
  <si>
    <t>156198</t>
  </si>
  <si>
    <t>156199</t>
  </si>
  <si>
    <t>156200</t>
  </si>
  <si>
    <t>156201</t>
  </si>
  <si>
    <t>156202</t>
  </si>
  <si>
    <t>156203</t>
  </si>
  <si>
    <t>156204</t>
  </si>
  <si>
    <t>156205</t>
  </si>
  <si>
    <t>156206</t>
  </si>
  <si>
    <t>156207</t>
  </si>
  <si>
    <t>156208</t>
  </si>
  <si>
    <t>156209</t>
  </si>
  <si>
    <t>156210</t>
  </si>
  <si>
    <t>156211</t>
  </si>
  <si>
    <t>156212</t>
  </si>
  <si>
    <t>156213</t>
  </si>
  <si>
    <t>156214</t>
  </si>
  <si>
    <t>156215</t>
  </si>
  <si>
    <t>156216</t>
  </si>
  <si>
    <t>156217</t>
  </si>
  <si>
    <t>156218</t>
  </si>
  <si>
    <t>156219</t>
  </si>
  <si>
    <t>156220</t>
  </si>
  <si>
    <t>156221</t>
  </si>
  <si>
    <t>156222</t>
  </si>
  <si>
    <t>156223</t>
  </si>
  <si>
    <t>156224</t>
  </si>
  <si>
    <t>156225</t>
  </si>
  <si>
    <t>156226</t>
  </si>
  <si>
    <t>156227</t>
  </si>
  <si>
    <t>156228</t>
  </si>
  <si>
    <t>156229</t>
  </si>
  <si>
    <t>156230</t>
  </si>
  <si>
    <t>156231</t>
  </si>
  <si>
    <t>156232</t>
  </si>
  <si>
    <t>156233</t>
  </si>
  <si>
    <t>156234</t>
  </si>
  <si>
    <t>156235</t>
  </si>
  <si>
    <t>156236</t>
  </si>
  <si>
    <t>156237</t>
  </si>
  <si>
    <t>156238</t>
  </si>
  <si>
    <t>156239</t>
  </si>
  <si>
    <t>156240</t>
  </si>
  <si>
    <t>156241</t>
  </si>
  <si>
    <t>156242</t>
  </si>
  <si>
    <t>156243</t>
  </si>
  <si>
    <t>156244</t>
  </si>
  <si>
    <t>156245</t>
  </si>
  <si>
    <t>156246</t>
  </si>
  <si>
    <t>156247</t>
  </si>
  <si>
    <t>156248</t>
  </si>
  <si>
    <t>156249</t>
  </si>
  <si>
    <t>156250</t>
  </si>
  <si>
    <t>156251</t>
  </si>
  <si>
    <t>156252</t>
  </si>
  <si>
    <t>156253</t>
  </si>
  <si>
    <t>156254</t>
  </si>
  <si>
    <t>156255</t>
  </si>
  <si>
    <t>156256</t>
  </si>
  <si>
    <t>156257</t>
  </si>
  <si>
    <t>156258</t>
  </si>
  <si>
    <t>156259</t>
  </si>
  <si>
    <t>156260</t>
  </si>
  <si>
    <t>156261</t>
  </si>
  <si>
    <t>156262</t>
  </si>
  <si>
    <t>156263</t>
  </si>
  <si>
    <t>156264</t>
  </si>
  <si>
    <t>156265</t>
  </si>
  <si>
    <t>156266</t>
  </si>
  <si>
    <t>156267</t>
  </si>
  <si>
    <t>156268</t>
  </si>
  <si>
    <t>156269</t>
  </si>
  <si>
    <t>156270</t>
  </si>
  <si>
    <t>156271</t>
  </si>
  <si>
    <t>156272</t>
  </si>
  <si>
    <t>156273</t>
  </si>
  <si>
    <t>156274</t>
  </si>
  <si>
    <t>156275</t>
  </si>
  <si>
    <t>156276</t>
  </si>
  <si>
    <t>156277</t>
  </si>
  <si>
    <t>156278</t>
  </si>
  <si>
    <t>156279</t>
  </si>
  <si>
    <t>156280</t>
  </si>
  <si>
    <t>156281</t>
  </si>
  <si>
    <t>156282</t>
  </si>
  <si>
    <t>156283</t>
  </si>
  <si>
    <t>156284</t>
  </si>
  <si>
    <t>156285</t>
  </si>
  <si>
    <t>156286</t>
  </si>
  <si>
    <t>156287</t>
  </si>
  <si>
    <t>156288</t>
  </si>
  <si>
    <t>156289</t>
  </si>
  <si>
    <t>156290</t>
  </si>
  <si>
    <t>156291</t>
  </si>
  <si>
    <t>156292</t>
  </si>
  <si>
    <t>156293</t>
  </si>
  <si>
    <t>156294</t>
  </si>
  <si>
    <t>156295</t>
  </si>
  <si>
    <t>156296</t>
  </si>
  <si>
    <t>156297</t>
  </si>
  <si>
    <t>156298</t>
  </si>
  <si>
    <t>156299</t>
  </si>
  <si>
    <t>156300</t>
  </si>
  <si>
    <t>156301</t>
  </si>
  <si>
    <t>156302</t>
  </si>
  <si>
    <t>156303</t>
  </si>
  <si>
    <t>156304</t>
  </si>
  <si>
    <t>156305</t>
  </si>
  <si>
    <t>156306</t>
  </si>
  <si>
    <t>156307</t>
  </si>
  <si>
    <t>156308</t>
  </si>
  <si>
    <t>156309</t>
  </si>
  <si>
    <t>156310</t>
  </si>
  <si>
    <t>156311</t>
  </si>
  <si>
    <t>156312</t>
  </si>
  <si>
    <t>156313</t>
  </si>
  <si>
    <t>156314</t>
  </si>
  <si>
    <t>156315</t>
  </si>
  <si>
    <t>156316</t>
  </si>
  <si>
    <t>156317</t>
  </si>
  <si>
    <t>156318</t>
  </si>
  <si>
    <t>156319</t>
  </si>
  <si>
    <t>156320</t>
  </si>
  <si>
    <t>156321</t>
  </si>
  <si>
    <t>156322</t>
  </si>
  <si>
    <t>156323</t>
  </si>
  <si>
    <t>156324</t>
  </si>
  <si>
    <t>156325</t>
  </si>
  <si>
    <t>156326</t>
  </si>
  <si>
    <t>156327</t>
  </si>
  <si>
    <t>156328</t>
  </si>
  <si>
    <t>156329</t>
  </si>
  <si>
    <t>156330</t>
  </si>
  <si>
    <t>156331</t>
  </si>
  <si>
    <t>156332</t>
  </si>
  <si>
    <t>156333</t>
  </si>
  <si>
    <t>156334</t>
  </si>
  <si>
    <t>156335</t>
  </si>
  <si>
    <t>156336</t>
  </si>
  <si>
    <t>156337</t>
  </si>
  <si>
    <t>156338</t>
  </si>
  <si>
    <t>156339</t>
  </si>
  <si>
    <t>156340</t>
  </si>
  <si>
    <t>156341</t>
  </si>
  <si>
    <t>156342</t>
  </si>
  <si>
    <t>156343</t>
  </si>
  <si>
    <t>156344</t>
  </si>
  <si>
    <t>156345</t>
  </si>
  <si>
    <t>156346</t>
  </si>
  <si>
    <t>156347</t>
  </si>
  <si>
    <t>156348</t>
  </si>
  <si>
    <t>156349</t>
  </si>
  <si>
    <t>156350</t>
  </si>
  <si>
    <t>156351</t>
  </si>
  <si>
    <t>156352</t>
  </si>
  <si>
    <t>156353</t>
  </si>
  <si>
    <t>156354</t>
  </si>
  <si>
    <t>156355</t>
  </si>
  <si>
    <t>156356</t>
  </si>
  <si>
    <t>156357</t>
  </si>
  <si>
    <t>156358</t>
  </si>
  <si>
    <t>156359</t>
  </si>
  <si>
    <t>156360</t>
  </si>
  <si>
    <t>156361</t>
  </si>
  <si>
    <t>156362</t>
  </si>
  <si>
    <t>156363</t>
  </si>
  <si>
    <t>156364</t>
  </si>
  <si>
    <t>156365</t>
  </si>
  <si>
    <t>156366</t>
  </si>
  <si>
    <t>156367</t>
  </si>
  <si>
    <t>156368</t>
  </si>
  <si>
    <t>156369</t>
  </si>
  <si>
    <t>156370</t>
  </si>
  <si>
    <t>156371</t>
  </si>
  <si>
    <t>156372</t>
  </si>
  <si>
    <t>156373</t>
  </si>
  <si>
    <t>156374</t>
  </si>
  <si>
    <t>156375</t>
  </si>
  <si>
    <t>156376</t>
  </si>
  <si>
    <t>156377</t>
  </si>
  <si>
    <t>156378</t>
  </si>
  <si>
    <t>156379</t>
  </si>
  <si>
    <t>156380</t>
  </si>
  <si>
    <t>156381</t>
  </si>
  <si>
    <t>156382</t>
  </si>
  <si>
    <t>156383</t>
  </si>
  <si>
    <t>156384</t>
  </si>
  <si>
    <t>156385</t>
  </si>
  <si>
    <t>156386</t>
  </si>
  <si>
    <t>156387</t>
  </si>
  <si>
    <t>156388</t>
  </si>
  <si>
    <t>156389</t>
  </si>
  <si>
    <t>156390</t>
  </si>
  <si>
    <t>156391</t>
  </si>
  <si>
    <t>156392</t>
  </si>
  <si>
    <t>156393</t>
  </si>
  <si>
    <t>156394</t>
  </si>
  <si>
    <t>156395</t>
  </si>
  <si>
    <t>156396</t>
  </si>
  <si>
    <t>156397</t>
  </si>
  <si>
    <t>156398</t>
  </si>
  <si>
    <t>156399</t>
  </si>
  <si>
    <t>156400</t>
  </si>
  <si>
    <t>156401</t>
  </si>
  <si>
    <t>156402</t>
  </si>
  <si>
    <t>156403</t>
  </si>
  <si>
    <t>156404</t>
  </si>
  <si>
    <t>156405</t>
  </si>
  <si>
    <t>156406</t>
  </si>
  <si>
    <t>156407</t>
  </si>
  <si>
    <t>156408</t>
  </si>
  <si>
    <t>156409</t>
  </si>
  <si>
    <t>156410</t>
  </si>
  <si>
    <t>156411</t>
  </si>
  <si>
    <t>156412</t>
  </si>
  <si>
    <t>156413</t>
  </si>
  <si>
    <t>156414</t>
  </si>
  <si>
    <t>156415</t>
  </si>
  <si>
    <t>156416</t>
  </si>
  <si>
    <t>156417</t>
  </si>
  <si>
    <t>156418</t>
  </si>
  <si>
    <t>156419</t>
  </si>
  <si>
    <t>156420</t>
  </si>
  <si>
    <t>156421</t>
  </si>
  <si>
    <t>156422</t>
  </si>
  <si>
    <t>156423</t>
  </si>
  <si>
    <t>156424</t>
  </si>
  <si>
    <t>156425</t>
  </si>
  <si>
    <t>156426</t>
  </si>
  <si>
    <t>156427</t>
  </si>
  <si>
    <t>156428</t>
  </si>
  <si>
    <t>156429</t>
  </si>
  <si>
    <t>156430</t>
  </si>
  <si>
    <t>156431</t>
  </si>
  <si>
    <t>156432</t>
  </si>
  <si>
    <t>156433</t>
  </si>
  <si>
    <t>156434</t>
  </si>
  <si>
    <t>156435</t>
  </si>
  <si>
    <t>156436</t>
  </si>
  <si>
    <t>156437</t>
  </si>
  <si>
    <t>156438</t>
  </si>
  <si>
    <t>156439</t>
  </si>
  <si>
    <t>156440</t>
  </si>
  <si>
    <t>156441</t>
  </si>
  <si>
    <t>156442</t>
  </si>
  <si>
    <t>156443</t>
  </si>
  <si>
    <t>156444</t>
  </si>
  <si>
    <t>156445</t>
  </si>
  <si>
    <t>156446</t>
  </si>
  <si>
    <t>156447</t>
  </si>
  <si>
    <t>156448</t>
  </si>
  <si>
    <t>156449</t>
  </si>
  <si>
    <t>156450</t>
  </si>
  <si>
    <t>156451</t>
  </si>
  <si>
    <t>156452</t>
  </si>
  <si>
    <t>156453</t>
  </si>
  <si>
    <t>156454</t>
  </si>
  <si>
    <t>156455</t>
  </si>
  <si>
    <t>156456</t>
  </si>
  <si>
    <t>156457</t>
  </si>
  <si>
    <t>156458</t>
  </si>
  <si>
    <t>156459</t>
  </si>
  <si>
    <t>156460</t>
  </si>
  <si>
    <t>156461</t>
  </si>
  <si>
    <t>156462</t>
  </si>
  <si>
    <t>156463</t>
  </si>
  <si>
    <t>156464</t>
  </si>
  <si>
    <t>156465</t>
  </si>
  <si>
    <t>156466</t>
  </si>
  <si>
    <t>156467</t>
  </si>
  <si>
    <t>156468</t>
  </si>
  <si>
    <t>156469</t>
  </si>
  <si>
    <t>156470</t>
  </si>
  <si>
    <t>156471</t>
  </si>
  <si>
    <t>156472</t>
  </si>
  <si>
    <t>156473</t>
  </si>
  <si>
    <t>156474</t>
  </si>
  <si>
    <t>156475</t>
  </si>
  <si>
    <t>156476</t>
  </si>
  <si>
    <t>156477</t>
  </si>
  <si>
    <t>156478</t>
  </si>
  <si>
    <t>156479</t>
  </si>
  <si>
    <t>156480</t>
  </si>
  <si>
    <t>156481</t>
  </si>
  <si>
    <t>156482</t>
  </si>
  <si>
    <t>156483</t>
  </si>
  <si>
    <t>156484</t>
  </si>
  <si>
    <t>156485</t>
  </si>
  <si>
    <t>156486</t>
  </si>
  <si>
    <t>156487</t>
  </si>
  <si>
    <t>156488</t>
  </si>
  <si>
    <t>156489</t>
  </si>
  <si>
    <t>156490</t>
  </si>
  <si>
    <t>156491</t>
  </si>
  <si>
    <t>156492</t>
  </si>
  <si>
    <t>156493</t>
  </si>
  <si>
    <t>156494</t>
  </si>
  <si>
    <t>156495</t>
  </si>
  <si>
    <t>156496</t>
  </si>
  <si>
    <t>156497</t>
  </si>
  <si>
    <t>156498</t>
  </si>
  <si>
    <t>156499</t>
  </si>
  <si>
    <t>156500</t>
  </si>
  <si>
    <t>156501</t>
  </si>
  <si>
    <t>156502</t>
  </si>
  <si>
    <t>156503</t>
  </si>
  <si>
    <t>156504</t>
  </si>
  <si>
    <t>156505</t>
  </si>
  <si>
    <t>156506</t>
  </si>
  <si>
    <t>156507</t>
  </si>
  <si>
    <t>156508</t>
  </si>
  <si>
    <t>156509</t>
  </si>
  <si>
    <t>156510</t>
  </si>
  <si>
    <t>156511</t>
  </si>
  <si>
    <t>156512</t>
  </si>
  <si>
    <t>156513</t>
  </si>
  <si>
    <t>156514</t>
  </si>
  <si>
    <t>156515</t>
  </si>
  <si>
    <t>156516</t>
  </si>
  <si>
    <t>156517</t>
  </si>
  <si>
    <t>156518</t>
  </si>
  <si>
    <t>156519</t>
  </si>
  <si>
    <t>156520</t>
  </si>
  <si>
    <t>156521</t>
  </si>
  <si>
    <t>156522</t>
  </si>
  <si>
    <t>156523</t>
  </si>
  <si>
    <t>156524</t>
  </si>
  <si>
    <t>156525</t>
  </si>
  <si>
    <t>156526</t>
  </si>
  <si>
    <t>156527</t>
  </si>
  <si>
    <t>156528</t>
  </si>
  <si>
    <t>156529</t>
  </si>
  <si>
    <t>156530</t>
  </si>
  <si>
    <t>156531</t>
  </si>
  <si>
    <t>156532</t>
  </si>
  <si>
    <t>156533</t>
  </si>
  <si>
    <t>156534</t>
  </si>
  <si>
    <t>156535</t>
  </si>
  <si>
    <t>156536</t>
  </si>
  <si>
    <t>156537</t>
  </si>
  <si>
    <t>156538</t>
  </si>
  <si>
    <t>156539</t>
  </si>
  <si>
    <t>156540</t>
  </si>
  <si>
    <t>156541</t>
  </si>
  <si>
    <t>156542</t>
  </si>
  <si>
    <t>156543</t>
  </si>
  <si>
    <t>156544</t>
  </si>
  <si>
    <t>156545</t>
  </si>
  <si>
    <t>156546</t>
  </si>
  <si>
    <t>156547</t>
  </si>
  <si>
    <t>156548</t>
  </si>
  <si>
    <t>156549</t>
  </si>
  <si>
    <t>156550</t>
  </si>
  <si>
    <t>156551</t>
  </si>
  <si>
    <t>156552</t>
  </si>
  <si>
    <t>156553</t>
  </si>
  <si>
    <t>156554</t>
  </si>
  <si>
    <t>156555</t>
  </si>
  <si>
    <t>156556</t>
  </si>
  <si>
    <t>156557</t>
  </si>
  <si>
    <t>156558</t>
  </si>
  <si>
    <t>156559</t>
  </si>
  <si>
    <t>156560</t>
  </si>
  <si>
    <t>156561</t>
  </si>
  <si>
    <t>156562</t>
  </si>
  <si>
    <t>156563</t>
  </si>
  <si>
    <t>156564</t>
  </si>
  <si>
    <t>156565</t>
  </si>
  <si>
    <t>156566</t>
  </si>
  <si>
    <t>156567</t>
  </si>
  <si>
    <t>156568</t>
  </si>
  <si>
    <t>156569</t>
  </si>
  <si>
    <t>156570</t>
  </si>
  <si>
    <t>156571</t>
  </si>
  <si>
    <t>156572</t>
  </si>
  <si>
    <t>156573</t>
  </si>
  <si>
    <t>156574</t>
  </si>
  <si>
    <t>156575</t>
  </si>
  <si>
    <t>156576</t>
  </si>
  <si>
    <t>156577</t>
  </si>
  <si>
    <t>156578</t>
  </si>
  <si>
    <t>156579</t>
  </si>
  <si>
    <t>156580</t>
  </si>
  <si>
    <t>156581</t>
  </si>
  <si>
    <t>156582</t>
  </si>
  <si>
    <t>156583</t>
  </si>
  <si>
    <t>156584</t>
  </si>
  <si>
    <t>156585</t>
  </si>
  <si>
    <t>156586</t>
  </si>
  <si>
    <t>156587</t>
  </si>
  <si>
    <t>156588</t>
  </si>
  <si>
    <t>156589</t>
  </si>
  <si>
    <t>156590</t>
  </si>
  <si>
    <t>156591</t>
  </si>
  <si>
    <t>156592</t>
  </si>
  <si>
    <t>156593</t>
  </si>
  <si>
    <t>156594</t>
  </si>
  <si>
    <t>156595</t>
  </si>
  <si>
    <t>156596</t>
  </si>
  <si>
    <t>156597</t>
  </si>
  <si>
    <t>156598</t>
  </si>
  <si>
    <t>156599</t>
  </si>
  <si>
    <t>156600</t>
  </si>
  <si>
    <t>156601</t>
  </si>
  <si>
    <t>156602</t>
  </si>
  <si>
    <t>156603</t>
  </si>
  <si>
    <t>156604</t>
  </si>
  <si>
    <t>156605</t>
  </si>
  <si>
    <t>156606</t>
  </si>
  <si>
    <t>156607</t>
  </si>
  <si>
    <t>156608</t>
  </si>
  <si>
    <t>156609</t>
  </si>
  <si>
    <t>156610</t>
  </si>
  <si>
    <t>156611</t>
  </si>
  <si>
    <t>156612</t>
  </si>
  <si>
    <t>156613</t>
  </si>
  <si>
    <t>156614</t>
  </si>
  <si>
    <t>156615</t>
  </si>
  <si>
    <t>156616</t>
  </si>
  <si>
    <t>156617</t>
  </si>
  <si>
    <t>156618</t>
  </si>
  <si>
    <t>156619</t>
  </si>
  <si>
    <t>156620</t>
  </si>
  <si>
    <t>156621</t>
  </si>
  <si>
    <t>156622</t>
  </si>
  <si>
    <t>156623</t>
  </si>
  <si>
    <t>0'9379976509</t>
  </si>
  <si>
    <t>رزمندگان 11 ساختمان یاسر واحد 6</t>
  </si>
  <si>
    <t>0'9031172650</t>
  </si>
  <si>
    <t>میدان تربیت-کوی آزادگان-ساختمان پارسه 4</t>
  </si>
  <si>
    <t>کاری</t>
  </si>
  <si>
    <t>0'9303041909</t>
  </si>
  <si>
    <t>میدان گیل یاسر2 اولین کوچه سمت راست درب کرم</t>
  </si>
  <si>
    <t>0'9032432115</t>
  </si>
  <si>
    <t>آستانه</t>
  </si>
  <si>
    <t>خیابان استقلال جنب کوچه اسماعیلی درب قهوه ای</t>
  </si>
  <si>
    <t>0'9331298919</t>
  </si>
  <si>
    <t>میدان تربیت معلم جنب نانوایی لواشی طبقه دوم</t>
  </si>
  <si>
    <t>0'9213968300</t>
  </si>
  <si>
    <t xml:space="preserve">خزر5 انتهای کوچه سمت چپ طبقه ی 4 واحد 9 </t>
  </si>
  <si>
    <t>0'9036992640</t>
  </si>
  <si>
    <t>سوستان کوهپایه 16 اولین منزل سمت چپ</t>
  </si>
  <si>
    <t>0'9210372386</t>
  </si>
  <si>
    <t>بازکیاگوراب گلرودبار کوچه شهید صادقی</t>
  </si>
  <si>
    <t>0'9030414045</t>
  </si>
  <si>
    <t>لیالستان-هتل آبشار-آبشار 14</t>
  </si>
  <si>
    <t>0'9368937703</t>
  </si>
  <si>
    <t>0'9373666923</t>
  </si>
  <si>
    <t>نخجیرکلایه-خیابان شهید محمد شهبازی</t>
  </si>
  <si>
    <t>0'9019718187</t>
  </si>
  <si>
    <t>خیابان اهل بیت کوچه صاحب 2 بن بست 2 ساختمان سفید</t>
  </si>
  <si>
    <t>بلوار مطهری کوچه جوانبخت بن بست 2 ساختمان نور واحد 8</t>
  </si>
  <si>
    <t>0'9307120677</t>
  </si>
  <si>
    <t>میدان تربیت مجتمع نسیم بلوک شکوفه واحد 14</t>
  </si>
  <si>
    <t>0'9038818584</t>
  </si>
  <si>
    <t>کاشف شرقی 25 ساختمان پارمیس واحد 1</t>
  </si>
  <si>
    <t>صغری نژادمهدی پور</t>
  </si>
  <si>
    <t>0'9118195677</t>
  </si>
  <si>
    <t>گلستان 7 کوچه 13 ساختمان نیایش واحد 2</t>
  </si>
  <si>
    <t>1397/06</t>
  </si>
  <si>
    <t>1397/07/10</t>
  </si>
  <si>
    <t>بیمه نیست</t>
  </si>
  <si>
    <t>67.634.577</t>
  </si>
  <si>
    <t>6221-0612-2644-9645</t>
  </si>
  <si>
    <t>طاها اقبال پور</t>
  </si>
  <si>
    <t>0'9331098519</t>
  </si>
  <si>
    <t>ادب7 پلاک 25 طبقه اول</t>
  </si>
  <si>
    <t>1400/03</t>
  </si>
  <si>
    <t>74.200.000</t>
  </si>
  <si>
    <t>ارسلان خلیلی</t>
  </si>
  <si>
    <t>0'9351832850</t>
  </si>
  <si>
    <t>کاروانسرابر کوچه راجی کوچه سوم</t>
  </si>
  <si>
    <t>1401/04</t>
  </si>
  <si>
    <t>42.500.000</t>
  </si>
  <si>
    <t>علی علیپور</t>
  </si>
  <si>
    <t>0'410709778</t>
  </si>
  <si>
    <t>0'9370829197</t>
  </si>
  <si>
    <t>کارگر 7</t>
  </si>
  <si>
    <t>1401/06</t>
  </si>
  <si>
    <t>76.303.055</t>
  </si>
  <si>
    <t>6221-0612-3642-8753</t>
  </si>
  <si>
    <t>آنیتا رازقی فر</t>
  </si>
  <si>
    <t>0'9931542759</t>
  </si>
  <si>
    <t>زمیدان کوچه شادمهر 4</t>
  </si>
  <si>
    <t>1402/01</t>
  </si>
  <si>
    <t>54.265.407</t>
  </si>
  <si>
    <t>6221-0612-3920-1645</t>
  </si>
  <si>
    <t>0'9036428313</t>
  </si>
  <si>
    <t>گلستان 45 پلاک 82/1</t>
  </si>
  <si>
    <t>66.641.070</t>
  </si>
  <si>
    <t>6221-0612-4029-6063</t>
  </si>
  <si>
    <t xml:space="preserve">زهرا میرحاجیان </t>
  </si>
  <si>
    <t>0'9963656676</t>
  </si>
  <si>
    <t>رودبنه پایین محله ناصر کیاده کوچه شعبان پور</t>
  </si>
  <si>
    <t>1402/06/15</t>
  </si>
  <si>
    <t>45.567.667</t>
  </si>
  <si>
    <t>6221-0612-4141-8419</t>
  </si>
  <si>
    <t>معصومه رزاق</t>
  </si>
  <si>
    <t>0'9050643165</t>
  </si>
  <si>
    <t>کاشف شرقی کوچه فضیلت تربیت معلم 6 پلاک 13</t>
  </si>
  <si>
    <t>54.700.000</t>
  </si>
  <si>
    <t>سپیده پستادست</t>
  </si>
  <si>
    <t>0'9023898392</t>
  </si>
  <si>
    <t>گلستان 17 جهاد 13 پلاک 57 طبقه دوم</t>
  </si>
  <si>
    <t>45.671.070</t>
  </si>
  <si>
    <t>6221-0612-4109-8583</t>
  </si>
  <si>
    <t xml:space="preserve"> فاطمه محمدی</t>
  </si>
  <si>
    <t>0'9361968570</t>
  </si>
  <si>
    <t>فیاض 9 سمت چپ درب دوم طبقه 2</t>
  </si>
  <si>
    <t>60.969.641</t>
  </si>
  <si>
    <t>6221-0612-4121-0014</t>
  </si>
  <si>
    <t>محمد حسن زاده</t>
  </si>
  <si>
    <t>0'9118287282</t>
  </si>
  <si>
    <t>بیجاربنه بالا مطهری 9 سمت راست درب اول</t>
  </si>
  <si>
    <t>1398/10/10</t>
  </si>
  <si>
    <t>41.860.000</t>
  </si>
  <si>
    <t>رمضان علی</t>
  </si>
  <si>
    <t xml:space="preserve">میلاد فرخی </t>
  </si>
  <si>
    <t>0'9118429275</t>
  </si>
  <si>
    <t>میدان گیل رسالت20 فرعی 2 سمت چپ</t>
  </si>
  <si>
    <t>1399/09/25</t>
  </si>
  <si>
    <t>46.600.000</t>
  </si>
  <si>
    <t xml:space="preserve">علی حسن زاده </t>
  </si>
  <si>
    <t>0'9916640597</t>
  </si>
  <si>
    <t>کوی زمانی وحدت 3</t>
  </si>
  <si>
    <t>28.000.000</t>
  </si>
  <si>
    <t>پرویز احمدپور</t>
  </si>
  <si>
    <t>0'9379591720</t>
  </si>
  <si>
    <t>امیرشهید-خیابان دانش-دانش چهارم</t>
  </si>
  <si>
    <t>روز مزد</t>
  </si>
  <si>
    <t>مجید مباشر امینی</t>
  </si>
  <si>
    <t>0'9374235336</t>
  </si>
  <si>
    <t>سردار جنگل-لیالمان-کوهپایه</t>
  </si>
  <si>
    <t>94.780.000</t>
  </si>
  <si>
    <t>6037-9917-6146-8325</t>
  </si>
  <si>
    <t xml:space="preserve"> محمد جواد پیرو سجاد</t>
  </si>
  <si>
    <t>0'9118266469</t>
  </si>
  <si>
    <t>کوی زمانی وحدت 3 اواسط کوچه</t>
  </si>
  <si>
    <t>91.340.000</t>
  </si>
  <si>
    <t xml:space="preserve">عباس  نصرالهی </t>
  </si>
  <si>
    <t>0'9364054837</t>
  </si>
  <si>
    <t>لیلا کوه ملاط کوچه مرادمند</t>
  </si>
  <si>
    <t>48.360.000</t>
  </si>
  <si>
    <t>مصطفی محبوبی</t>
  </si>
  <si>
    <t>0'9362835544</t>
  </si>
  <si>
    <t>خیابان پرند آور نبش باشگاه بدنسازی احمدی</t>
  </si>
  <si>
    <t>48.170.000</t>
  </si>
  <si>
    <t>0'9055416406</t>
  </si>
  <si>
    <t>شیخ زاهد 5 ساختمان سپاس طبقه اول</t>
  </si>
  <si>
    <t>74.125.241</t>
  </si>
  <si>
    <t>6221-0612-4184-3095</t>
  </si>
  <si>
    <t>رضا قاسمی پور</t>
  </si>
  <si>
    <t>0'9116959764</t>
  </si>
  <si>
    <t>رزمندگان11 فرعی 2 انتها سمت راست درب مشکی</t>
  </si>
  <si>
    <t>1400/04/26</t>
  </si>
  <si>
    <t>69.056.602</t>
  </si>
  <si>
    <t>6221-0612-2931-3475</t>
  </si>
  <si>
    <t>حسین علی</t>
  </si>
  <si>
    <t>کبری برخه</t>
  </si>
  <si>
    <t>0'9919955366</t>
  </si>
  <si>
    <t>50.870.000</t>
  </si>
  <si>
    <t>کبری پاسباز</t>
  </si>
  <si>
    <t>0'9116092110</t>
  </si>
  <si>
    <t>چمندان کوچه بابایی</t>
  </si>
  <si>
    <t>58.570.000</t>
  </si>
  <si>
    <t>ساسان صادقی</t>
  </si>
  <si>
    <t>0'9384738094</t>
  </si>
  <si>
    <t>فیاض 11 کوچه تهماسی پلاک 25</t>
  </si>
  <si>
    <t>1399/08/10</t>
  </si>
  <si>
    <t>45.133.931</t>
  </si>
  <si>
    <t>6221-0612-2580-5284</t>
  </si>
  <si>
    <t>پیمان ذاکر سلطانی</t>
  </si>
  <si>
    <t>00'19543905</t>
  </si>
  <si>
    <t>بیجاربنه پایین کوچه امام رضا 3</t>
  </si>
  <si>
    <t>85.300.000</t>
  </si>
  <si>
    <t>زهرا سمائی زاده</t>
  </si>
  <si>
    <t>0'9364806685</t>
  </si>
  <si>
    <t>گلستان 31 فرعی 9 پلاک 10</t>
  </si>
  <si>
    <t>34.326.836</t>
  </si>
  <si>
    <t>6221-0612-3150-5407</t>
  </si>
  <si>
    <t>صادق پیر دیر</t>
  </si>
  <si>
    <t>0'9391769913</t>
  </si>
  <si>
    <t>بیجاربنه پایین کوچه امام رضا5 انتها سمت چپ</t>
  </si>
  <si>
    <t>47.326.836</t>
  </si>
  <si>
    <t>محمد امین حداد</t>
  </si>
  <si>
    <t>0'9115493772</t>
  </si>
  <si>
    <t>میدان سردار جنگل نبش کوچه 23مشکی بزرگ</t>
  </si>
  <si>
    <t>10.400.000</t>
  </si>
  <si>
    <t>32649</t>
  </si>
  <si>
    <t>32650</t>
  </si>
  <si>
    <t>32651</t>
  </si>
  <si>
    <t>32652</t>
  </si>
  <si>
    <t>32653</t>
  </si>
  <si>
    <t>32657</t>
  </si>
  <si>
    <t>32660</t>
  </si>
  <si>
    <t>32661</t>
  </si>
  <si>
    <t>32662</t>
  </si>
  <si>
    <t>32664</t>
  </si>
  <si>
    <t>32665</t>
  </si>
  <si>
    <t>32667</t>
  </si>
  <si>
    <t>32668</t>
  </si>
  <si>
    <t>32669</t>
  </si>
  <si>
    <t>32671</t>
  </si>
  <si>
    <t>32672</t>
  </si>
  <si>
    <t>32673</t>
  </si>
  <si>
    <t>32674</t>
  </si>
  <si>
    <t>32676</t>
  </si>
  <si>
    <t>32679</t>
  </si>
  <si>
    <t>32682</t>
  </si>
  <si>
    <t>32683</t>
  </si>
  <si>
    <t>32684</t>
  </si>
  <si>
    <t>32686</t>
  </si>
  <si>
    <t>32687</t>
  </si>
  <si>
    <t>32688</t>
  </si>
  <si>
    <t>32692</t>
  </si>
  <si>
    <t>زهرا مرادی مراددهنده</t>
  </si>
  <si>
    <t>2710444593</t>
  </si>
  <si>
    <t>مقداد</t>
  </si>
  <si>
    <t>امیرمیرمحمدصادقی</t>
  </si>
  <si>
    <t>1272999564</t>
  </si>
  <si>
    <t>الهام  اقبالی درو</t>
  </si>
  <si>
    <t>عاطفه اقبالی درو</t>
  </si>
  <si>
    <t>2730277838</t>
  </si>
  <si>
    <t>2730200886</t>
  </si>
  <si>
    <t>ریحانه زارعین</t>
  </si>
  <si>
    <t>4312235406</t>
  </si>
  <si>
    <t>کیاء</t>
  </si>
  <si>
    <t>روح اله شمسی سرچشمه</t>
  </si>
  <si>
    <t>2722004437</t>
  </si>
  <si>
    <t>سیدامیرحسین فاطمی حسن کیاده</t>
  </si>
  <si>
    <t>سیداسماعیل</t>
  </si>
  <si>
    <t>0410709778</t>
  </si>
  <si>
    <t>سیدمحمد صادق</t>
  </si>
  <si>
    <t>سه فرزند</t>
  </si>
  <si>
    <t>علیرضا عزیزی محسن آبادی</t>
  </si>
  <si>
    <t>بعد از مسجد قاضی محله-پلاک 121</t>
  </si>
  <si>
    <t>1403/01/18</t>
  </si>
  <si>
    <t>ترک کار 1403/02/04</t>
  </si>
  <si>
    <t>ابوالفضل حقی نشرودکلی</t>
  </si>
  <si>
    <t>خیابان استقلال-کوی چمران-اولین بن بست -سمت راست</t>
  </si>
  <si>
    <t>1403/02/17</t>
  </si>
  <si>
    <t>آرسام افتخاری نژاد</t>
  </si>
  <si>
    <t>جاده چمخاله-خیابان ژاندارمری-بن بست اول</t>
  </si>
  <si>
    <t>1403/02/31</t>
  </si>
  <si>
    <t xml:space="preserve">افسانه نصراله زاده </t>
  </si>
  <si>
    <t>خیابان ملت -بن بست داریوش</t>
  </si>
  <si>
    <t>امیرمهدی مهدی پور</t>
  </si>
  <si>
    <t xml:space="preserve">میدان گیل -یاسر 8 -پلاک 23- در مشکی </t>
  </si>
  <si>
    <t>1403/02/03</t>
  </si>
  <si>
    <t>برنا شفقی</t>
  </si>
  <si>
    <t>بالاتر از میدان بسیج-کوچه احمد امیریان</t>
  </si>
  <si>
    <t>1403/02/22</t>
  </si>
  <si>
    <t>زهرا دلیری</t>
  </si>
  <si>
    <t>12 متری کوچه جواد الئمه</t>
  </si>
  <si>
    <t xml:space="preserve">زهرا عباسپور گیلده </t>
  </si>
  <si>
    <t>گلستان 31-فرعی نهم -درب مشکی</t>
  </si>
  <si>
    <t>1403/02/04</t>
  </si>
  <si>
    <t>سید علی میرواحدی</t>
  </si>
  <si>
    <t>سید یونس</t>
  </si>
  <si>
    <t>حاجی آباد-انصاری 15-فرعی 1- پلاک 14</t>
  </si>
  <si>
    <t>1403/02/12</t>
  </si>
  <si>
    <t xml:space="preserve">علیرضا ترابی </t>
  </si>
  <si>
    <t>شقایق 10-پلاک 35</t>
  </si>
  <si>
    <t xml:space="preserve">فاطمه فردوسی دهبنه </t>
  </si>
  <si>
    <t>میدان آذری ارجمند-خیابان پاسداران-کوچه نهم-بعد از پلاک 1</t>
  </si>
  <si>
    <t>فاطمه قربان پور فوشازدهی</t>
  </si>
  <si>
    <t>میدان گلستان -گلستان 51</t>
  </si>
  <si>
    <t>1403/02/16</t>
  </si>
  <si>
    <t>فاطمه ندیمی کوره کلابجاری</t>
  </si>
  <si>
    <t xml:space="preserve">روستای کوره </t>
  </si>
  <si>
    <t>1403/02/18</t>
  </si>
  <si>
    <t>مبینا غلامیان کیسمی</t>
  </si>
  <si>
    <t>میدان امام حسین-بلوار امام حسین-فرعی نهم-ساختمان پدر</t>
  </si>
  <si>
    <t>1403/02/25</t>
  </si>
  <si>
    <t>محمدجواد احمدپناه</t>
  </si>
  <si>
    <t>عابدین</t>
  </si>
  <si>
    <t>خیابان کاشف شرقی21-کوچه نیکپی 4</t>
  </si>
  <si>
    <t>محمد صادق محمدی خواه</t>
  </si>
  <si>
    <t>خیابان کیا موسوی-قبل کوچه ششم-ساختمان نیا</t>
  </si>
  <si>
    <t>هدیه کیان فرد</t>
  </si>
  <si>
    <t>خیابان کاشف غربی-کوچه امیرمومن-رو به روی آرایشگاه پیمان</t>
  </si>
  <si>
    <t>عرفان احمدپور</t>
  </si>
  <si>
    <t>کومله-خیابان شهید بهشتی-بعد کتابخانه صائب 12</t>
  </si>
  <si>
    <t>1403/03/26</t>
  </si>
  <si>
    <t>میثم ثابت</t>
  </si>
  <si>
    <t>لیالستان-خیابان چای-پلاک14</t>
  </si>
  <si>
    <t>مرضیه خانجانی</t>
  </si>
  <si>
    <t xml:space="preserve">محمد ابراهیم </t>
  </si>
  <si>
    <t>ابتدای بام سبز-سعدی دوم</t>
  </si>
  <si>
    <t>1403/03/08</t>
  </si>
  <si>
    <t>محمد رسول خندان</t>
  </si>
  <si>
    <t>کوچه دهم-خیابان جمهوری</t>
  </si>
  <si>
    <t>1403/03/13</t>
  </si>
  <si>
    <t>معمومه فلاح پور</t>
  </si>
  <si>
    <t>کمربندی پشت سی ان جی-نخجیر چهارم</t>
  </si>
  <si>
    <t>1403/03/14</t>
  </si>
  <si>
    <t xml:space="preserve">یوسف رنجه </t>
  </si>
  <si>
    <t>میان محله-گلرودبار-بعد از کوچه شهید رنجه-پلاک 143</t>
  </si>
  <si>
    <t>1403/03/19</t>
  </si>
  <si>
    <t>زهرا محمد زاده</t>
  </si>
  <si>
    <t>طه</t>
  </si>
  <si>
    <t>خیابان شهدا-کوچه امیر مومن -ساختمان بهزاد</t>
  </si>
  <si>
    <t>کوثر ابراهیم نژاد لیچاهی</t>
  </si>
  <si>
    <t>لشت نشا-خیابان شهید بهشتی</t>
  </si>
  <si>
    <t>1403/03/27</t>
  </si>
  <si>
    <t>فاطمه زمانی لیچاهی</t>
  </si>
  <si>
    <t>سهراب جعفری</t>
  </si>
  <si>
    <t>کوبیجار-لاهیجان-کوچه سعدی 10</t>
  </si>
  <si>
    <t>سید ابوالفضل پور معصومی</t>
  </si>
  <si>
    <t>کومله-خسابان سردار جنگل-جنب آرایشگاه هدیه</t>
  </si>
  <si>
    <t>1403/03/05</t>
  </si>
  <si>
    <t>پارسا واحدی زاده</t>
  </si>
  <si>
    <t>کومله-خیابان سردار جنگل-کوچه چکاوک</t>
  </si>
  <si>
    <t>1403/12/01</t>
  </si>
  <si>
    <t>اتاقدار</t>
  </si>
  <si>
    <t>مامور اطلاعات و رزرواسیون</t>
  </si>
  <si>
    <t>دربان</t>
  </si>
  <si>
    <t xml:space="preserve">مرخصی </t>
  </si>
  <si>
    <t xml:space="preserve">مجید محمد علی نژاد </t>
  </si>
  <si>
    <t>مهدی نجفی اسماعیل گاوری</t>
  </si>
  <si>
    <t>31605</t>
  </si>
  <si>
    <t>2210527856</t>
  </si>
  <si>
    <t>محسن غلام پور ملاطی</t>
  </si>
  <si>
    <t>245121</t>
  </si>
  <si>
    <t>4899726945</t>
  </si>
  <si>
    <t>09191509261</t>
  </si>
  <si>
    <t>خیابان قیام -کوچه قیام 3-پلاک 22</t>
  </si>
  <si>
    <t>1403/03/17</t>
  </si>
  <si>
    <t>سیده زینب عابدی</t>
  </si>
  <si>
    <t>245122</t>
  </si>
  <si>
    <t>2690222310</t>
  </si>
  <si>
    <t>09117394396</t>
  </si>
  <si>
    <t xml:space="preserve">خیابان رانکو-روستای علی کلایه-منزل شخصی </t>
  </si>
  <si>
    <t>1403/04/02</t>
  </si>
  <si>
    <t>245123</t>
  </si>
  <si>
    <t>2722460831</t>
  </si>
  <si>
    <t>خانه دار</t>
  </si>
  <si>
    <t>09116021075</t>
  </si>
  <si>
    <t>نیاکو-کوچه عباس شهابی-بن بست 1</t>
  </si>
  <si>
    <t>کیلومتر 10 جاده لاکان-اتوبان فومن سراوان</t>
  </si>
  <si>
    <t>379-بشیر مویدی</t>
  </si>
  <si>
    <t>کارگر بسته بندی</t>
  </si>
  <si>
    <t>کارگر خط تولید</t>
  </si>
  <si>
    <t>مسئول فنی</t>
  </si>
  <si>
    <t>1403/04/01</t>
  </si>
  <si>
    <t>279-خدمات کامپیوتری و تولید محتوا بهروز زاهدی</t>
  </si>
  <si>
    <t>خدمات کامپیوتری و تولید محتوا بهروز زاهدی</t>
  </si>
  <si>
    <t>بهروز زاهدی</t>
  </si>
  <si>
    <t>فرزاد محمودزاده ازبری</t>
  </si>
  <si>
    <t>31903</t>
  </si>
  <si>
    <t>5690037737</t>
  </si>
  <si>
    <t>علی ربانی رونکیانی</t>
  </si>
  <si>
    <t>بلوار لاکان-خیابان احصاری-کوچه 12-فروردین 10-حافظ 3 -دوبلکس</t>
  </si>
  <si>
    <t>1403/03/03</t>
  </si>
  <si>
    <t>1403/03/23</t>
  </si>
  <si>
    <t>381-باشگاه ورزشی اکسیر</t>
  </si>
  <si>
    <t>نسیبه کهن</t>
  </si>
  <si>
    <t>باشگاه ورزشی اکسیر</t>
  </si>
  <si>
    <t>2279854521</t>
  </si>
  <si>
    <t>09111940810</t>
  </si>
  <si>
    <t>رمک-جنب کوچه بستنی پامچال</t>
  </si>
  <si>
    <t xml:space="preserve">فاطمه پرورش </t>
  </si>
  <si>
    <t>35213</t>
  </si>
  <si>
    <t>2670333354</t>
  </si>
  <si>
    <t>زهرا سنجابی شیرازی</t>
  </si>
  <si>
    <t>3242350251</t>
  </si>
  <si>
    <t>09117982052</t>
  </si>
  <si>
    <t>خیابان نامجو-برج آسمان -واحد 18</t>
  </si>
  <si>
    <t>صبا حبیبی</t>
  </si>
  <si>
    <t>2581473436</t>
  </si>
  <si>
    <t>09304939665</t>
  </si>
  <si>
    <t>رشتیان-کوچه 33-ساختمان 2020</t>
  </si>
  <si>
    <t>2596209020</t>
  </si>
  <si>
    <t>5041721070260923</t>
  </si>
  <si>
    <t xml:space="preserve">بلوار امام رضا -گلستان33 </t>
  </si>
  <si>
    <t>1403/04/11</t>
  </si>
  <si>
    <t>صفر عبادتی  رودبارکی</t>
  </si>
  <si>
    <t>245125</t>
  </si>
  <si>
    <t>2592381635</t>
  </si>
  <si>
    <t>09115026455</t>
  </si>
  <si>
    <t>1403/04/16</t>
  </si>
  <si>
    <t>صفورا بهزادی</t>
  </si>
  <si>
    <t>5700094940</t>
  </si>
  <si>
    <t>09926651596</t>
  </si>
  <si>
    <t>فلکه گاز-16 متری سمیه-بن بست-ساختمان اطلس-طبقه 4-واحد8</t>
  </si>
  <si>
    <t>1403/01/07</t>
  </si>
  <si>
    <t>1403/02/08</t>
  </si>
  <si>
    <t>1401/06/11</t>
  </si>
  <si>
    <t xml:space="preserve">سروناز خورسندی </t>
  </si>
  <si>
    <t xml:space="preserve">امیر </t>
  </si>
  <si>
    <t>فریده بهمنی فرد</t>
  </si>
  <si>
    <t>0077764811</t>
  </si>
  <si>
    <t xml:space="preserve">محمد علی قربانی  </t>
  </si>
  <si>
    <t>326106</t>
  </si>
  <si>
    <t xml:space="preserve">فرهاد  </t>
  </si>
  <si>
    <t>09911670421</t>
  </si>
  <si>
    <t xml:space="preserve">زهرا علیزاده بیجاربنه  </t>
  </si>
  <si>
    <t>326108</t>
  </si>
  <si>
    <t>326110</t>
  </si>
  <si>
    <t xml:space="preserve">مسیب  </t>
  </si>
  <si>
    <t>01342757374</t>
  </si>
  <si>
    <t xml:space="preserve">ابوالفضل روانگرد </t>
  </si>
  <si>
    <t>326112</t>
  </si>
  <si>
    <t>2710507791</t>
  </si>
  <si>
    <t>مولود مدامی ملومه</t>
  </si>
  <si>
    <t>326113</t>
  </si>
  <si>
    <t>2720534714</t>
  </si>
  <si>
    <t>علی مرتضی</t>
  </si>
  <si>
    <t>محمد پوررضا شیخعلی کلایه</t>
  </si>
  <si>
    <t>2710367531</t>
  </si>
  <si>
    <t>09101811826</t>
  </si>
  <si>
    <t>لاهیجان-خیابان آزادگان-بهارستان ششم درب کرکره ای</t>
  </si>
  <si>
    <t>فاطمه فرهودی دیوشلی</t>
  </si>
  <si>
    <t>326115</t>
  </si>
  <si>
    <t>2700167104</t>
  </si>
  <si>
    <t>09226802583</t>
  </si>
  <si>
    <t>1403/04/13</t>
  </si>
  <si>
    <t xml:space="preserve">محدثه خالقی </t>
  </si>
  <si>
    <t>326118</t>
  </si>
  <si>
    <t>2700210220</t>
  </si>
  <si>
    <t>9050733955</t>
  </si>
  <si>
    <t xml:space="preserve">لنگرود ملاط کوچه شهید قلی زاده </t>
  </si>
  <si>
    <t xml:space="preserve">سیما قربانپور </t>
  </si>
  <si>
    <t>326119</t>
  </si>
  <si>
    <t>2738870392</t>
  </si>
  <si>
    <t>عظت الله</t>
  </si>
  <si>
    <t>9394663453</t>
  </si>
  <si>
    <t>بوجایی 15 پلاک 12</t>
  </si>
  <si>
    <t xml:space="preserve">محبوبه گرمابی </t>
  </si>
  <si>
    <t>326120</t>
  </si>
  <si>
    <t>1582202192</t>
  </si>
  <si>
    <t xml:space="preserve">موسی </t>
  </si>
  <si>
    <t>9335818925</t>
  </si>
  <si>
    <t xml:space="preserve">کمربندی بغل ورزشکاه مهر کوچه خوش خلق </t>
  </si>
  <si>
    <t>استانه اشرفیه</t>
  </si>
  <si>
    <t xml:space="preserve">مصطفی میر تقوی </t>
  </si>
  <si>
    <t>326122</t>
  </si>
  <si>
    <t>2710473038</t>
  </si>
  <si>
    <t>9934302275</t>
  </si>
  <si>
    <t xml:space="preserve">دانشگاه ازاد سوستان پایین محله </t>
  </si>
  <si>
    <t>سید حسین میرحاجیان</t>
  </si>
  <si>
    <t>326125</t>
  </si>
  <si>
    <t>2710538849</t>
  </si>
  <si>
    <t>سید جمال</t>
  </si>
  <si>
    <t>09936571622</t>
  </si>
  <si>
    <t>انتهای بهشتی 2- سمت راست- اولین کوچه درب مشکی</t>
  </si>
  <si>
    <t>1403/04/03</t>
  </si>
  <si>
    <t>1403/04/19</t>
  </si>
  <si>
    <t>1403/04/04</t>
  </si>
  <si>
    <t>فاطمه وکیلی صادقی</t>
  </si>
  <si>
    <t>1403/02/10</t>
  </si>
  <si>
    <t>متین بامداد پاچه کناری</t>
  </si>
  <si>
    <t>34402</t>
  </si>
  <si>
    <t>2596083930</t>
  </si>
  <si>
    <t>09117055536</t>
  </si>
  <si>
    <t>جانبازان-آج بیشه کوچه حاجی-کوچه 15</t>
  </si>
  <si>
    <t>مهناز فرهپور احمد سرائی</t>
  </si>
  <si>
    <t>5699205047</t>
  </si>
  <si>
    <t>09037079317</t>
  </si>
  <si>
    <t>میدان امام حسین-کوچه ابراهیم راسخ-فاز دوم نیروی دریایی-کوچه حجت الله-اسکندری 2</t>
  </si>
  <si>
    <t>مهشید شاکری توسروندانی</t>
  </si>
  <si>
    <t>2581123044</t>
  </si>
  <si>
    <t>09116862365</t>
  </si>
  <si>
    <t>جانبازان-کوی امام رضا کوچه خانی زاده گلستان 10</t>
  </si>
  <si>
    <t>آیلین محمدی</t>
  </si>
  <si>
    <t>3243050936</t>
  </si>
  <si>
    <t>09187268063</t>
  </si>
  <si>
    <t>پل تالشان-شهرک زعفرانیه-کوچه 20 -پلاک 676</t>
  </si>
  <si>
    <t>معصومه قاسمیان</t>
  </si>
  <si>
    <t>5189651861</t>
  </si>
  <si>
    <t>09113473751</t>
  </si>
  <si>
    <t xml:space="preserve">بلوار احمدزاده-کوی مروارید-جنب مدرسه انوارعلوم </t>
  </si>
  <si>
    <t>مجتبی روشناس چوبری</t>
  </si>
  <si>
    <t>2581113626</t>
  </si>
  <si>
    <t>09027082870</t>
  </si>
  <si>
    <t>کوی شهید چمران- پشت آتش نشانی -کوچه شهید ابراهیم- فرعی دوم</t>
  </si>
  <si>
    <t>1403/02/02</t>
  </si>
  <si>
    <t>مسکن مهر</t>
  </si>
  <si>
    <t>2580554688</t>
  </si>
  <si>
    <t xml:space="preserve">صندوق </t>
  </si>
  <si>
    <t>09112372416</t>
  </si>
  <si>
    <t>تختی-کوچه کاسپین-کوچه عابد عشقی-پلاک 5</t>
  </si>
  <si>
    <t>سوگند آزادی شکردشت</t>
  </si>
  <si>
    <t>2620541271</t>
  </si>
  <si>
    <t>مطلب</t>
  </si>
  <si>
    <t>09360430321</t>
  </si>
  <si>
    <t>چهارراه گلسار-خیابان شهید عاطفی -کوچه شعاعی-ساختمان مارال</t>
  </si>
  <si>
    <t>نگار عیدی</t>
  </si>
  <si>
    <t>0200223860</t>
  </si>
  <si>
    <t>رزرویشن</t>
  </si>
  <si>
    <t>09026576760</t>
  </si>
  <si>
    <t>چهارراه گلسار-کوچه پیتزا آفتاب-جنب چاپ جاوید -ساختمان عاشوری</t>
  </si>
  <si>
    <t>مریم ملکی سیبنی</t>
  </si>
  <si>
    <t>2650159677</t>
  </si>
  <si>
    <t>09055382216</t>
  </si>
  <si>
    <t>خیابان امام خمینی-بلوار باهنر-نبش کوچه گلشن-ساختمان عمارت مهدی-پلاک 38</t>
  </si>
  <si>
    <t>1403/02/15</t>
  </si>
  <si>
    <t>حسین حسن پور سیاه اسطلخی</t>
  </si>
  <si>
    <t>2581921722</t>
  </si>
  <si>
    <t>09118273918</t>
  </si>
  <si>
    <t>فلکه جهاد-شهرک فرهنگیان-جنب باشگاه یزدان</t>
  </si>
  <si>
    <t>محمد صدرا اعیان پرست</t>
  </si>
  <si>
    <t>4901831763</t>
  </si>
  <si>
    <t>09336416621</t>
  </si>
  <si>
    <t>معلم-صفاری دوم-کوچه مهتاب-ساختمان روشا</t>
  </si>
  <si>
    <t>فاطمه رجبی کرین</t>
  </si>
  <si>
    <t>1630244228</t>
  </si>
  <si>
    <t>09381790764</t>
  </si>
  <si>
    <t>میدان جهاد -کوچه 6-ساختمان کیانا</t>
  </si>
  <si>
    <t>1403/03/21</t>
  </si>
  <si>
    <t>2595132237</t>
  </si>
  <si>
    <t>9117994227</t>
  </si>
  <si>
    <t xml:space="preserve"> بازگشت به کار داشته - تاریخ شروع قبلی1402/05/15 -تاریخ شروع به بیمه  -1402/07/01</t>
  </si>
  <si>
    <t xml:space="preserve">دو فرزند </t>
  </si>
  <si>
    <t>ساناز گلی</t>
  </si>
  <si>
    <t>6150117987</t>
  </si>
  <si>
    <t>09120459561</t>
  </si>
  <si>
    <t>خیابان سعدی-پیچ سعدی- کوچه میردامادی-خوابگاه شهید فیاض بخش</t>
  </si>
  <si>
    <t>1403/02/05</t>
  </si>
  <si>
    <t>سحر فرجی</t>
  </si>
  <si>
    <t>3840295335</t>
  </si>
  <si>
    <t>09398654450</t>
  </si>
  <si>
    <t>حانیه بجاری اسطلخی</t>
  </si>
  <si>
    <t>2581129336</t>
  </si>
  <si>
    <t>09055277585</t>
  </si>
  <si>
    <t>میدان شهید قاسم سلیمانی_پشت اداره پست_ساختمان خوبانی_طبقه سه</t>
  </si>
  <si>
    <t>نرجس علی پور</t>
  </si>
  <si>
    <t>3060362262</t>
  </si>
  <si>
    <t>09115807718</t>
  </si>
  <si>
    <t>گلباغ نماز.بعد از شیرینی الف.بن بست ابن سینا ساختمان سینا واحد ۳ طبقه ۲</t>
  </si>
  <si>
    <t>زهرا ملکی دارسرا</t>
  </si>
  <si>
    <t>2640269216</t>
  </si>
  <si>
    <t>09045067636</t>
  </si>
  <si>
    <t>گلباغ نماز،شهرک گلها،سمت راست،روبه روی نانوایی سنگکی مصطفی،بلوک ۱۸،واحد ۳</t>
  </si>
  <si>
    <t>لیلا زاهدی توچائی</t>
  </si>
  <si>
    <t>2581166061</t>
  </si>
  <si>
    <t>09395536250</t>
  </si>
  <si>
    <t>قلیپور-جنب بیمارستان پارس-کوچه بهارستان اول -فرعی هفتم-انتهای کوچه ساختمان تک -طبقه اول</t>
  </si>
  <si>
    <t>فرزانه احمدی مقدم صدر محله</t>
  </si>
  <si>
    <t>2680148193</t>
  </si>
  <si>
    <t>09114794686</t>
  </si>
  <si>
    <t xml:space="preserve">بلوار معلم-صفاری دوم-بن بست افشین 13-ساختمان کسری </t>
  </si>
  <si>
    <t>فاطمه صابر صالحی</t>
  </si>
  <si>
    <t>2581147458</t>
  </si>
  <si>
    <t>9330180098</t>
  </si>
  <si>
    <t>خیابان فلسطین-کوچه دژم خوی-آفاق1-ساختمان شاهین</t>
  </si>
  <si>
    <t>آرام توسلی</t>
  </si>
  <si>
    <t>1630165786</t>
  </si>
  <si>
    <t>9302724490</t>
  </si>
  <si>
    <t>حمیدیان-چهارراه جمهوری-خیابان امام رضا-پلاک 57</t>
  </si>
  <si>
    <t>سلاله فکور</t>
  </si>
  <si>
    <t>0011504781</t>
  </si>
  <si>
    <t>9118252073</t>
  </si>
  <si>
    <t>رشت گلسار بلوار گیلان خیابان ۱۹۲ کوچه نیلوفر ۳ کوچه یاس ساختمان سارنگ طبقه اول واحد ۲</t>
  </si>
  <si>
    <t>محمدرضا مهدوی چنارلق</t>
  </si>
  <si>
    <t>ایلخانی</t>
  </si>
  <si>
    <t>کارمند دفتر فنی</t>
  </si>
  <si>
    <t>معلم-صفاری1- روبه روی مدرسه بهجت-ساختمان شادی-واحد 5</t>
  </si>
  <si>
    <t>محمد مهدی قاضی جیردهی</t>
  </si>
  <si>
    <t>خیابان لاکانی-خیابان اعطاآفرین-کوچه شهید اذانی-ساختمان پاسارگاد-واحد ۶</t>
  </si>
  <si>
    <t>نادیا نیکجو</t>
  </si>
  <si>
    <t>لقمان</t>
  </si>
  <si>
    <t>خیابان بامروت-دیانتی-میدان کودک-بامروت</t>
  </si>
  <si>
    <t>1403/02/26</t>
  </si>
  <si>
    <t>گلی جان</t>
  </si>
  <si>
    <t>1403/03/12</t>
  </si>
  <si>
    <t>آرمان بختیار کشکجانی</t>
  </si>
  <si>
    <t>1403/03/28</t>
  </si>
  <si>
    <t>امیرعباس روستا زاده پاشاکی</t>
  </si>
  <si>
    <t>2581304936</t>
  </si>
  <si>
    <t>9227520121</t>
  </si>
  <si>
    <t>جماران باغ فرجاد منزل ویلایی پلاک ۲۶۲</t>
  </si>
  <si>
    <t>بهمن احمدی</t>
  </si>
  <si>
    <t>کارشناس ایمنی</t>
  </si>
  <si>
    <t xml:space="preserve">شیدا فدائی </t>
  </si>
  <si>
    <t>میدان یخسازی</t>
  </si>
  <si>
    <t>طاهره خدادوست لختکی</t>
  </si>
  <si>
    <t>5699973761</t>
  </si>
  <si>
    <t>نسترن بافکر</t>
  </si>
  <si>
    <t>2710007851</t>
  </si>
  <si>
    <t>09105845037</t>
  </si>
  <si>
    <t>بلوار شهيد انصاري،خيابان بهاران،نبش بهار يك،ساختمان معراج،طبقه سه،واحد هشت</t>
  </si>
  <si>
    <t>راضیه حیدری هرزویلی</t>
  </si>
  <si>
    <t>2650220252</t>
  </si>
  <si>
    <t>دستیارعکاس</t>
  </si>
  <si>
    <t>09216536980</t>
  </si>
  <si>
    <t>فلکه گاز_کوچه خوش کلام-انتهای کوچه ساختمان امیر کبیر-واحدیک</t>
  </si>
  <si>
    <t>روشنک فرزنده دافساری</t>
  </si>
  <si>
    <t>29922</t>
  </si>
  <si>
    <t>2581966564</t>
  </si>
  <si>
    <t>09033312455</t>
  </si>
  <si>
    <t xml:space="preserve">علی آباد-مسجد هاشمی-کوچه 4 </t>
  </si>
  <si>
    <t>1403/04/08</t>
  </si>
  <si>
    <t>385-مطب پزشکی فائقه فومنی</t>
  </si>
  <si>
    <t>مطب پزشکی فائقه فومنی</t>
  </si>
  <si>
    <t>فائقه فومنی</t>
  </si>
  <si>
    <t>قلیپور به سمت پل بوسار ساختمان جم</t>
  </si>
  <si>
    <t>فرانک رنجبر عربانی</t>
  </si>
  <si>
    <t>2595938304</t>
  </si>
  <si>
    <t>09116486626</t>
  </si>
  <si>
    <t>گلباغ نماز شهرک گلها بلوک13 طبقه سوم واحد 5</t>
  </si>
  <si>
    <t>38501</t>
  </si>
  <si>
    <t>38502</t>
  </si>
  <si>
    <t>مریم صنعت کار یدی</t>
  </si>
  <si>
    <t>2580210504</t>
  </si>
  <si>
    <t>09111305226</t>
  </si>
  <si>
    <t>حمیدیان-خیابان عطری-کوچه حمید مقدم- ساختمان مهر طبقه 3 و 6</t>
  </si>
  <si>
    <t>298- عمده فروشی حامی-میرمحمدحامی سوقه</t>
  </si>
  <si>
    <t>عمده فروشی حامی-میرمحمدحامی سوقه</t>
  </si>
  <si>
    <t>میرمحمدحامی سوقه</t>
  </si>
  <si>
    <t>2595698494</t>
  </si>
  <si>
    <t>09331311771</t>
  </si>
  <si>
    <t>امیرعلی زندش</t>
  </si>
  <si>
    <t>29804</t>
  </si>
  <si>
    <t>2581323795</t>
  </si>
  <si>
    <t>09012441074</t>
  </si>
  <si>
    <t xml:space="preserve">بلوار امام خمینی-خیابان بهار-اواسط کوچه-ساختمان ماه نشین 4-واحد 3 </t>
  </si>
  <si>
    <t>1403/05/01</t>
  </si>
  <si>
    <t>378-فروشگاه چسب ابراهیمی سارا رضاپور</t>
  </si>
  <si>
    <t>سارا رضاپور</t>
  </si>
  <si>
    <t>2595697021</t>
  </si>
  <si>
    <t>09111367158</t>
  </si>
  <si>
    <t>قلیپور-خیابان بعثت-یابان ولیعصر شرقی-نرسیده به مسجد-اتو جاوید-زیر ساختمان بهشت</t>
  </si>
  <si>
    <t>2279639408</t>
  </si>
  <si>
    <t xml:space="preserve">محدثه مشهدی </t>
  </si>
  <si>
    <t>38201</t>
  </si>
  <si>
    <t xml:space="preserve">مهرداد </t>
  </si>
  <si>
    <t>21000000</t>
  </si>
  <si>
    <t>1403/05/13</t>
  </si>
  <si>
    <t>382-زبانکده مزدا فاطمه یوسفی</t>
  </si>
  <si>
    <t>فاطمه یوسفی</t>
  </si>
  <si>
    <t>زبانکده مزدا فاطمه یوسفی</t>
  </si>
  <si>
    <t>2648830286</t>
  </si>
  <si>
    <t>09053029912</t>
  </si>
  <si>
    <t>خیابان مطهری-کارآموزی-جنب فروشگاه رفاه-نبش کوی الله و اکبر - پلاک7</t>
  </si>
  <si>
    <t>کارآموزی-کوی الله اکبر-کوچه 22 بهمن- ساخنمان کیانای 2</t>
  </si>
  <si>
    <t>09025058689</t>
  </si>
  <si>
    <t>380-دکتر نحوی</t>
  </si>
  <si>
    <t>388-خانم محمدی منش</t>
  </si>
  <si>
    <t>389-خانم امنه صدیقی</t>
  </si>
  <si>
    <t>390-دکتر نیر ثابتی</t>
  </si>
  <si>
    <t>391-مجیر کیامحمدی شعبه تختی</t>
  </si>
  <si>
    <t>1400/05/10</t>
  </si>
  <si>
    <t>1400/12/26</t>
  </si>
  <si>
    <t>1401/05/30</t>
  </si>
  <si>
    <t>1402/05/19</t>
  </si>
  <si>
    <t>326-رستوران آرش خصوصی نیاکی</t>
  </si>
  <si>
    <t>رستوران آرش خصوصی نیاکی</t>
  </si>
  <si>
    <t>دفتر فنی و مهندسی مثلث غلامرضا تقوی</t>
  </si>
  <si>
    <t>پروانه فولادی</t>
  </si>
  <si>
    <t>37701</t>
  </si>
  <si>
    <t>37702</t>
  </si>
  <si>
    <t>37703</t>
  </si>
  <si>
    <t>37704</t>
  </si>
  <si>
    <t>37705</t>
  </si>
  <si>
    <t>37706</t>
  </si>
  <si>
    <t>37707</t>
  </si>
  <si>
    <t>37708</t>
  </si>
  <si>
    <t>37709</t>
  </si>
  <si>
    <t>37710</t>
  </si>
  <si>
    <t>37711</t>
  </si>
  <si>
    <t>37712</t>
  </si>
  <si>
    <t>1403/04/10</t>
  </si>
  <si>
    <t>1403/04/09</t>
  </si>
  <si>
    <t>1403/04/30</t>
  </si>
  <si>
    <t>شکوفه اعصاری</t>
  </si>
  <si>
    <t>36740</t>
  </si>
  <si>
    <t>2591341109</t>
  </si>
  <si>
    <t>09358413712</t>
  </si>
  <si>
    <t>چله خانه-پشت بانک ملی مرکزی-کوچه یاس-ساختمان قصر سفید</t>
  </si>
  <si>
    <t>1403/04/12</t>
  </si>
  <si>
    <t>مطهره شاکر جستجو</t>
  </si>
  <si>
    <t>36741</t>
  </si>
  <si>
    <t>2581896078</t>
  </si>
  <si>
    <t>منقل دار</t>
  </si>
  <si>
    <t>09944173774</t>
  </si>
  <si>
    <t>آتشگاه-کوچه بلالی-جنب دهیاری آتشگاه</t>
  </si>
  <si>
    <t>1403/04/15</t>
  </si>
  <si>
    <t>اسماعیل حسن پور لسکوکلایه</t>
  </si>
  <si>
    <t>245126</t>
  </si>
  <si>
    <t>2738360777</t>
  </si>
  <si>
    <t>09115564580</t>
  </si>
  <si>
    <t>خیابان جهاد-کوچه شهید تقی پور-پلاک 67</t>
  </si>
  <si>
    <t>1403/04/31</t>
  </si>
  <si>
    <t>امید پور بابائی</t>
  </si>
  <si>
    <t>245127</t>
  </si>
  <si>
    <t>5189634075</t>
  </si>
  <si>
    <t>09117101745</t>
  </si>
  <si>
    <t>رقیه شعبان پور سلیمی</t>
  </si>
  <si>
    <t>245128</t>
  </si>
  <si>
    <t>2720549800</t>
  </si>
  <si>
    <t>09114545614</t>
  </si>
  <si>
    <t>خیابان رسالت-دو برادران</t>
  </si>
  <si>
    <t>1403/05/04</t>
  </si>
  <si>
    <t>مائده کدیور کماچالی</t>
  </si>
  <si>
    <t>245130</t>
  </si>
  <si>
    <t>0023535679</t>
  </si>
  <si>
    <t>09331354685</t>
  </si>
  <si>
    <t xml:space="preserve">شهرک صنعتی-لاشیدان حکومتی-خیابان میرزایی </t>
  </si>
  <si>
    <t>392-دفتر فنی و مهندسی مثلث غلامرضا تقوی</t>
  </si>
  <si>
    <t>393-هتل دهدار</t>
  </si>
  <si>
    <t>رحیم دهدار</t>
  </si>
  <si>
    <t>هتل دهدار</t>
  </si>
  <si>
    <t>2739163916</t>
  </si>
  <si>
    <t>09111450261</t>
  </si>
  <si>
    <t>کیلومتر 1 جاده استانه</t>
  </si>
  <si>
    <t xml:space="preserve"> فائزه اخوان آستانه</t>
  </si>
  <si>
    <t>2730248749</t>
  </si>
  <si>
    <t>09114556819</t>
  </si>
  <si>
    <t>خیابان ابوذر-پشت کوچه سبحان فرعی دوم</t>
  </si>
  <si>
    <t>فاطمه عبدالله پور پنچاه</t>
  </si>
  <si>
    <t>2730254722</t>
  </si>
  <si>
    <t>09051899248</t>
  </si>
  <si>
    <t>پنچاه-رو به روی هتل دهدار کوچه گلها بن بست صنوبر</t>
  </si>
  <si>
    <t>سعید زمانی خوشکاروندانی</t>
  </si>
  <si>
    <t>2739868405</t>
  </si>
  <si>
    <t>09111438872</t>
  </si>
  <si>
    <t>بعد از پارک ساحلی خیابان حسن دخت -خیابان ولیعصر</t>
  </si>
  <si>
    <t>زینب سلیمانی قوشچی</t>
  </si>
  <si>
    <t>2739230613</t>
  </si>
  <si>
    <t>اژدر</t>
  </si>
  <si>
    <t>09365414071</t>
  </si>
  <si>
    <t>میدان ام الشهدا خیابان خوش سیرت کوچه شهید ابراهیم مرادی پور</t>
  </si>
  <si>
    <t>1401/06/04</t>
  </si>
  <si>
    <t>معصومه شعبانی بازکیایی</t>
  </si>
  <si>
    <t>2739237391</t>
  </si>
  <si>
    <t>عبدالعلی</t>
  </si>
  <si>
    <t>09909057505</t>
  </si>
  <si>
    <t>بازکیاگوراب کوچه شهید خوشبخت نبش فرهنگ 5</t>
  </si>
  <si>
    <t>2730232648</t>
  </si>
  <si>
    <t>نیروی تالار</t>
  </si>
  <si>
    <t>09115514195</t>
  </si>
  <si>
    <t>کوچه شهید منتظری کنار آجیل پزی کشاورز</t>
  </si>
  <si>
    <t>فاطمه پورمهدی نیاکی</t>
  </si>
  <si>
    <t>2739488297</t>
  </si>
  <si>
    <t>09117581908</t>
  </si>
  <si>
    <t>نیاکو کوچه شهید شاهوی منزل حمید ندیمی</t>
  </si>
  <si>
    <t>علی حاجی پور چافوچاهی</t>
  </si>
  <si>
    <t>2591753865</t>
  </si>
  <si>
    <t>بل من</t>
  </si>
  <si>
    <t>09373765287</t>
  </si>
  <si>
    <t>خیابان نواب نبش معلم سوم ساختمان پردیس4 طبقه چهارم واحد 8</t>
  </si>
  <si>
    <t>رامین دارچینی آستانه</t>
  </si>
  <si>
    <t>2739247664</t>
  </si>
  <si>
    <t>نیروی اداری</t>
  </si>
  <si>
    <t>09119160966</t>
  </si>
  <si>
    <t>آستانه اشرفیه خیابان استقلال بست دوم طبقه سوم واحد6</t>
  </si>
  <si>
    <t>1395/06/13</t>
  </si>
  <si>
    <t xml:space="preserve">کوروش پرویز </t>
  </si>
  <si>
    <t>0057800545</t>
  </si>
  <si>
    <t>سر آشپز</t>
  </si>
  <si>
    <t>09111431673</t>
  </si>
  <si>
    <t>لاهیجان خیابان شهدا کوچه نوربخش-نوربخش هفتم ساختمان یاسمن-طبقه اول</t>
  </si>
  <si>
    <t>آمینه غلامی گیلده</t>
  </si>
  <si>
    <t>آستانه اشرفیه نیاکو جنب هتل دهدار</t>
  </si>
  <si>
    <t xml:space="preserve">فاطمه داداشی </t>
  </si>
  <si>
    <t>2738712266</t>
  </si>
  <si>
    <t>09117230145</t>
  </si>
  <si>
    <t>نیاکو خیابان عباس شاهوی گلهای 5</t>
  </si>
  <si>
    <t>اسماعیل حسین دوست</t>
  </si>
  <si>
    <t>2739927819</t>
  </si>
  <si>
    <t>انباردار روز</t>
  </si>
  <si>
    <t>09115432845</t>
  </si>
  <si>
    <t>خیلبان فیاض-فیاض هشتم</t>
  </si>
  <si>
    <t>1388/11/27</t>
  </si>
  <si>
    <t>1392/09/25</t>
  </si>
  <si>
    <t>علی اصغرزاده</t>
  </si>
  <si>
    <t>2739868936</t>
  </si>
  <si>
    <t>09116119772</t>
  </si>
  <si>
    <t>خیابان منتظری کوچه ی باقرپور</t>
  </si>
  <si>
    <t>مرتضی تروشه</t>
  </si>
  <si>
    <t>2739223056</t>
  </si>
  <si>
    <t>نگهبان پارکینگ</t>
  </si>
  <si>
    <t>09113422656</t>
  </si>
  <si>
    <t>خیابان منتظری بن بست معین</t>
  </si>
  <si>
    <t>محمدرضابزرگی</t>
  </si>
  <si>
    <t>2730140328</t>
  </si>
  <si>
    <t>09925013798</t>
  </si>
  <si>
    <t>خیابان مصطفی دوست کوچه تیزرو بن بست هشتم</t>
  </si>
  <si>
    <t>معصومه شکوهی مقدم</t>
  </si>
  <si>
    <t>2730240977</t>
  </si>
  <si>
    <t>پذیرش1</t>
  </si>
  <si>
    <t>09370873894</t>
  </si>
  <si>
    <t>خیابان آیت الله وحید کوچه مرادی</t>
  </si>
  <si>
    <t>سعید معیری فر</t>
  </si>
  <si>
    <t>2730093133</t>
  </si>
  <si>
    <t>مدیرتالار</t>
  </si>
  <si>
    <t>09201012209</t>
  </si>
  <si>
    <t>بلوار معین-خیابان شهید حلوایی بن بست چهارم پلاک50</t>
  </si>
  <si>
    <t>ثریا نوروزی</t>
  </si>
  <si>
    <t>2710032041</t>
  </si>
  <si>
    <t>نیروی آشپزخانه</t>
  </si>
  <si>
    <t>09195657359</t>
  </si>
  <si>
    <t>بلوار امام رضا گلستان23 نبش کوچه اندیشه2</t>
  </si>
  <si>
    <t>2580635521</t>
  </si>
  <si>
    <t>پذیرش2</t>
  </si>
  <si>
    <t>09963902704</t>
  </si>
  <si>
    <t>لولمان روستای چولاب جنب بوم گردی کلوشسر بن بست ریحان پلاک239</t>
  </si>
  <si>
    <t>مهدی عوض نژاد گیلوایی</t>
  </si>
  <si>
    <t>2738344011</t>
  </si>
  <si>
    <t>شعبان نوروزی جفرودی</t>
  </si>
  <si>
    <t>2721663178</t>
  </si>
  <si>
    <t xml:space="preserve">افشین وکیلی جلالی </t>
  </si>
  <si>
    <t>2739198175</t>
  </si>
  <si>
    <t>خاطره حق پرست</t>
  </si>
  <si>
    <t>2710198827</t>
  </si>
  <si>
    <t>رقیه رستمی لفوت</t>
  </si>
  <si>
    <t>2738687881</t>
  </si>
  <si>
    <t>صغرا فریفته</t>
  </si>
  <si>
    <t>09116506538</t>
  </si>
  <si>
    <t>خیابان استقلال کوچه ایثار بن بست 12</t>
  </si>
  <si>
    <t>09334145537</t>
  </si>
  <si>
    <t xml:space="preserve">خیابان یاسر-یاسر12 </t>
  </si>
  <si>
    <t>09111436947</t>
  </si>
  <si>
    <t>خیابان شهدا بن بست اول پلاک 131</t>
  </si>
  <si>
    <t>09056315570</t>
  </si>
  <si>
    <t>لاهیجان خیابان شقایق کوچه11 دومین فرعی سمت چپ ساختمان شقایق پلاک30</t>
  </si>
  <si>
    <t>09015301551</t>
  </si>
  <si>
    <t>خیابان استقلال کوی فرهنگیان بن بست سوم</t>
  </si>
  <si>
    <t>لیلا فرج بستی</t>
  </si>
  <si>
    <t>2593815280</t>
  </si>
  <si>
    <t>09906765956</t>
  </si>
  <si>
    <t>فلکه شهید قلیپور-به سمت یخسازی-کوچه شهید وارسته-بن بست شهید حقگو-پلاک 64</t>
  </si>
  <si>
    <t>زهرا قربان نژاد کفترودی</t>
  </si>
  <si>
    <t>2580261397</t>
  </si>
  <si>
    <t>ماه بانو محمد ابراهیم پور</t>
  </si>
  <si>
    <t>2668089484</t>
  </si>
  <si>
    <t>09117099526</t>
  </si>
  <si>
    <t>سه راه شفت -جیرده-کوچه چهارم</t>
  </si>
  <si>
    <t>سیده مریم مقیمی ثابت</t>
  </si>
  <si>
    <t>2680175891</t>
  </si>
  <si>
    <t>خیابان شهدا-کوچه نرجس-پلاک226</t>
  </si>
  <si>
    <t>نرجس فرمانبردار گله پردسری</t>
  </si>
  <si>
    <t>2581729694</t>
  </si>
  <si>
    <t>09363426463</t>
  </si>
  <si>
    <t xml:space="preserve">ملاسرا-روستای کوزه گران-کوچه غلامی-منزل فرمانبردار </t>
  </si>
  <si>
    <t xml:space="preserve">آمینه غلامی </t>
  </si>
  <si>
    <t>1403/07/01</t>
  </si>
  <si>
    <t>سیده حدیثه صدیق</t>
  </si>
  <si>
    <t>2679172418</t>
  </si>
  <si>
    <t>09111839602</t>
  </si>
  <si>
    <t>معلم- بین میدان معلم و میدان مادر- مجتمع پالادیوم-بوتیک طبیعت</t>
  </si>
  <si>
    <t>375-پوشاک طبیعت</t>
  </si>
  <si>
    <t>پوشاک طبیعت</t>
  </si>
  <si>
    <t>رشید جعفر پور کوشالشاه</t>
  </si>
  <si>
    <t>245131</t>
  </si>
  <si>
    <t>2709408074</t>
  </si>
  <si>
    <t>09059221181</t>
  </si>
  <si>
    <t>میدان چای-کوچه ارمخوانی</t>
  </si>
  <si>
    <t>1403/05/15</t>
  </si>
  <si>
    <t>1403/06/08</t>
  </si>
  <si>
    <t>آسیه چتر عنبرین درگاهی</t>
  </si>
  <si>
    <t>245132</t>
  </si>
  <si>
    <t>2730192867</t>
  </si>
  <si>
    <t>09227463808</t>
  </si>
  <si>
    <t>خیابان فیاض-فیاض 8</t>
  </si>
  <si>
    <t>1403/06/10</t>
  </si>
  <si>
    <t>سلمان رخشایی</t>
  </si>
  <si>
    <t>245133</t>
  </si>
  <si>
    <t>2722576333</t>
  </si>
  <si>
    <t>09117649474</t>
  </si>
  <si>
    <t>پردسر-کوچه شیخ بهایی</t>
  </si>
  <si>
    <t>1403/06/12</t>
  </si>
  <si>
    <t>مهدی باقر پور</t>
  </si>
  <si>
    <t>245134</t>
  </si>
  <si>
    <t>2730302859</t>
  </si>
  <si>
    <t>09930800799</t>
  </si>
  <si>
    <t xml:space="preserve">دهستان چهارده </t>
  </si>
  <si>
    <t>1403/06/24</t>
  </si>
  <si>
    <t>بسته بندی کاس گول</t>
  </si>
  <si>
    <t>379-بسته بندی کاس گول</t>
  </si>
  <si>
    <t>سمیرا حبیب محبوبی</t>
  </si>
  <si>
    <t>1402/07/02</t>
  </si>
  <si>
    <t>1402/01/02</t>
  </si>
  <si>
    <t>فرزانه قربانی شمشاد سرا</t>
  </si>
  <si>
    <t>پیچ سعدی-به سمت مجتمع آزادگان-رو به روی آژانس حافظ-طبقه اول -واحد 2</t>
  </si>
  <si>
    <t>محمد رمضانی کلورزی</t>
  </si>
  <si>
    <t>بلوار چمران-خیابان جنت-بن بست هدایت -ساختمان روژن</t>
  </si>
  <si>
    <t>1403/04/28</t>
  </si>
  <si>
    <t>فاطمه شکری رحیم آبادی</t>
  </si>
  <si>
    <t>سفارش گیر</t>
  </si>
  <si>
    <t>میدان زرجوب-خیابان امین الضرب-خیابان جمشید علیمحمدی-کوچه مازیار1-پلاک 27</t>
  </si>
  <si>
    <t>1403/04/20</t>
  </si>
  <si>
    <t>1403/04/14</t>
  </si>
  <si>
    <t>علی اصغر مشیری گیلوائی</t>
  </si>
  <si>
    <t>خیابان فلسطین-کوچه شریفیان-رو به روی مجتمع لاله-ساختمان صدرا-واحد 4</t>
  </si>
  <si>
    <t>آزاده محمد خواه رسولی</t>
  </si>
  <si>
    <t>حمیدیان-رزمندگان 3</t>
  </si>
  <si>
    <t>سارا کنعانی</t>
  </si>
  <si>
    <t>خیابان سیاه اسطلخ-کوچه خوش نشین-پلاک 284</t>
  </si>
  <si>
    <t>مهدیه نظری</t>
  </si>
  <si>
    <t>بسته بندی</t>
  </si>
  <si>
    <t>بلوار امام خمینی-شهرک امام حسین-کوچه جعفری مذهب</t>
  </si>
  <si>
    <t>1403/04/07</t>
  </si>
  <si>
    <t>فاضل مقدم</t>
  </si>
  <si>
    <t>بلوار چمران-خیابان جنت-فاز 2 نیروی دریایی-کوچه دریایی1-پلاک 104/1</t>
  </si>
  <si>
    <t>فاطمه جعفری دافچاهی</t>
  </si>
  <si>
    <t xml:space="preserve">رو به روی فرودگاه-کوچه شادی3 - سعدی 2 </t>
  </si>
  <si>
    <t xml:space="preserve">فرشته عاشوری محمدی </t>
  </si>
  <si>
    <t>حمیدیان-خیابان نوآوران-نوآور25-بن بست دوم</t>
  </si>
  <si>
    <t xml:space="preserve">فروزان یگانه </t>
  </si>
  <si>
    <t>بلوار احمدزاده-انتهای کوی دیانتی-خیابان استقلال-پامچال14-ساختمان یگانه</t>
  </si>
  <si>
    <t>آرینا افشاری</t>
  </si>
  <si>
    <t xml:space="preserve">مطهری-اول ساغری سازان-کوچه چاپ سامان -رو به روی مدرسه </t>
  </si>
  <si>
    <t>1403/05/07</t>
  </si>
  <si>
    <t xml:space="preserve">پویا حبیبی </t>
  </si>
  <si>
    <t xml:space="preserve">آماده ساز </t>
  </si>
  <si>
    <t xml:space="preserve">منظریه -کوچه خوشرفتار-ساختمان قصر شیرین -واحد 6 </t>
  </si>
  <si>
    <t>1403/05/31</t>
  </si>
  <si>
    <t>سه کیلومتری جاده فومن -آتشگاه -کوچه بلالی-نیلوفر 4-پلاک 61</t>
  </si>
  <si>
    <t>1403/05/30</t>
  </si>
  <si>
    <t xml:space="preserve">پریا عزیزی لجایر </t>
  </si>
  <si>
    <t>قلیپور-کوی حسینی -کوچه پاییز</t>
  </si>
  <si>
    <t>1403/05/16</t>
  </si>
  <si>
    <t xml:space="preserve">سعید حبیب اله پناه فومنی </t>
  </si>
  <si>
    <t>انبار دار</t>
  </si>
  <si>
    <t xml:space="preserve">بلوار انصاری-دیلمان-جنب بیمه سامان -ساختمان پریسا -طبقه چهارم </t>
  </si>
  <si>
    <t>فاطمه عابد بجارپسی</t>
  </si>
  <si>
    <t xml:space="preserve">چهارراه گلسار-خیابان 87 - ساختمان سپهر </t>
  </si>
  <si>
    <t xml:space="preserve">نرجس ستوده دلچه </t>
  </si>
  <si>
    <t xml:space="preserve">حمیدیان-مسجد امام رضا-سرای گلستان-ساختمان اندیشه </t>
  </si>
  <si>
    <t>علی فکری مهرخو</t>
  </si>
  <si>
    <t>میدان صیغلان -جنب شورای شهر -پلاک 453- منزل مقدم</t>
  </si>
  <si>
    <t>فاطمه کاظمی ملاسرائی</t>
  </si>
  <si>
    <t>خیابان شهدا-ایستگاه عمو-کوچه ایمان طلب-بن بست پروانه6-پلاک 185</t>
  </si>
  <si>
    <t>1403/05/27</t>
  </si>
  <si>
    <t>محمد ربیعی</t>
  </si>
  <si>
    <t>میدان نیروی دریایی -خیابان رجایی-کوچه دهم</t>
  </si>
  <si>
    <t>1403/06/01</t>
  </si>
  <si>
    <t>پویا ابراهیمی صیقلانی</t>
  </si>
  <si>
    <t>خیابان لاهیجان-ک.چه مولایی-بن بست 22</t>
  </si>
  <si>
    <t>1403/06/21</t>
  </si>
  <si>
    <t>مهرشاد حسن پور رودکلی</t>
  </si>
  <si>
    <t>خیابان امام-چله خانه-کوچه ابوالقاسم -بن بست همتی-ساختمان زرین 4</t>
  </si>
  <si>
    <t>1403/06/26</t>
  </si>
  <si>
    <t>مازیار رودپیمای رشت آبادی</t>
  </si>
  <si>
    <t>رت</t>
  </si>
  <si>
    <t>بلوار انصاری-بلوار احمدزاده-کوچه آزاد-ساختمان کمند 4-واحد 4</t>
  </si>
  <si>
    <t>1403/06/25</t>
  </si>
  <si>
    <t>ابوالفضل دوستی گراکوئی</t>
  </si>
  <si>
    <t>فلسطین</t>
  </si>
  <si>
    <t xml:space="preserve">مهدی کوچکیان </t>
  </si>
  <si>
    <t>بلوار انصاری-خیابان ارشاد</t>
  </si>
  <si>
    <t>1403/06/14</t>
  </si>
  <si>
    <t>مهران خوارزمی خراسانی</t>
  </si>
  <si>
    <t>فلکه گاز-16متر سمیه-کوچه حسن زاده-پلاک 66</t>
  </si>
  <si>
    <t>1403/06/28</t>
  </si>
  <si>
    <t>سید تارا عصائی</t>
  </si>
  <si>
    <t>سید سیامک</t>
  </si>
  <si>
    <t xml:space="preserve">فلکه گاز-بلوار لاکان-کوچه پور ابوالفضل </t>
  </si>
  <si>
    <t>1403/06/31</t>
  </si>
  <si>
    <t>مرتضی پناه پرور فومنی</t>
  </si>
  <si>
    <t>جاده فومن- رو به روی دخانیات -خیابان توحید-بن بست پنجم-جنب پلاک 270</t>
  </si>
  <si>
    <t>1403/06/09</t>
  </si>
  <si>
    <t xml:space="preserve">حجت انشایی </t>
  </si>
  <si>
    <t>37014</t>
  </si>
  <si>
    <t>2595296191</t>
  </si>
  <si>
    <t>09119393500</t>
  </si>
  <si>
    <t>خ سردار جنگل ک ش رحیم شعاعی پ43</t>
  </si>
  <si>
    <t>سعیدبشارتی</t>
  </si>
  <si>
    <t>37010</t>
  </si>
  <si>
    <t>6539966369</t>
  </si>
  <si>
    <t>سرمربی</t>
  </si>
  <si>
    <t>09112307254</t>
  </si>
  <si>
    <t xml:space="preserve">سراوان خ شریعتی ک حاجی آباد </t>
  </si>
  <si>
    <t>1389/04/12</t>
  </si>
  <si>
    <t>رضا حقگو</t>
  </si>
  <si>
    <t>37011</t>
  </si>
  <si>
    <t>2580424083</t>
  </si>
  <si>
    <t>09112399964</t>
  </si>
  <si>
    <t xml:space="preserve">بلوار خرمشهر کوی طالقانی مجتمع داروپوش پ1 و 4 </t>
  </si>
  <si>
    <t xml:space="preserve">رضا آرمات </t>
  </si>
  <si>
    <t>37012</t>
  </si>
  <si>
    <t>2590467362</t>
  </si>
  <si>
    <t>09368044522</t>
  </si>
  <si>
    <t>دخانیات خ شهریور 8 بن بست 11</t>
  </si>
  <si>
    <t xml:space="preserve">محسن خانی رودبرده </t>
  </si>
  <si>
    <t>37013</t>
  </si>
  <si>
    <t>6539925034</t>
  </si>
  <si>
    <t>09112374423</t>
  </si>
  <si>
    <t xml:space="preserve">سنگر خ شریعتی ک ایثار </t>
  </si>
  <si>
    <t>37009</t>
  </si>
  <si>
    <t>6539917988</t>
  </si>
  <si>
    <t>09332165522</t>
  </si>
  <si>
    <t xml:space="preserve">فرهاد باذوق </t>
  </si>
  <si>
    <t>37015</t>
  </si>
  <si>
    <t>2594742767</t>
  </si>
  <si>
    <t xml:space="preserve">فرهاد </t>
  </si>
  <si>
    <t>09119402117</t>
  </si>
  <si>
    <t xml:space="preserve">کوچصفهان خ مطهری غربی پ 172 </t>
  </si>
  <si>
    <t>پارسا محسنی کبیر</t>
  </si>
  <si>
    <t>326129</t>
  </si>
  <si>
    <t>2710503786</t>
  </si>
  <si>
    <t>09019577390</t>
  </si>
  <si>
    <t>کارگر 10-پلاک 10-طبقه 1</t>
  </si>
  <si>
    <t>1403/05/14</t>
  </si>
  <si>
    <t>326131</t>
  </si>
  <si>
    <t>2710341352</t>
  </si>
  <si>
    <t>09117107002</t>
  </si>
  <si>
    <t xml:space="preserve">خیابان کاشف غربی-کوچه امیر مومن -رو به روی بن بست دوم </t>
  </si>
  <si>
    <t xml:space="preserve">سوگل دوستی </t>
  </si>
  <si>
    <t>326132</t>
  </si>
  <si>
    <t>2710406535</t>
  </si>
  <si>
    <t>09036468430</t>
  </si>
  <si>
    <t xml:space="preserve">میدان آزادگان - انتهای مولانای 4 </t>
  </si>
  <si>
    <t>1403/05/22</t>
  </si>
  <si>
    <t>326133</t>
  </si>
  <si>
    <t>بلوار انصاری  خ یعقوب زاده  بن بست 4 ساختمان 31</t>
  </si>
  <si>
    <t>سیده نیوشا فتاحی</t>
  </si>
  <si>
    <t>سید ناصر</t>
  </si>
  <si>
    <t>خ معلم  ک ملکوتیان پ 31</t>
  </si>
  <si>
    <t>1403/02/29</t>
  </si>
  <si>
    <t>علی قربانی</t>
  </si>
  <si>
    <t xml:space="preserve">استقامت  یک ک بلال زاده  بن بست بهمنی مقدم  ساختمان دنیا </t>
  </si>
  <si>
    <t>امیرحسین کرمی</t>
  </si>
  <si>
    <t xml:space="preserve">یخسازی  جنب پارک دانشجو </t>
  </si>
  <si>
    <t xml:space="preserve">آرزو کوچکی چنانی </t>
  </si>
  <si>
    <t xml:space="preserve">ساغریسازان  ک خازن  ساختمان کارین </t>
  </si>
  <si>
    <t>کبری کامیاب چوکامی</t>
  </si>
  <si>
    <t>خواچکین  خیابان نبوت  بعد ازمعاینه فنی  ک کشاورز  پ3</t>
  </si>
  <si>
    <t>حانیه محمودی واحدی</t>
  </si>
  <si>
    <t>استقامت یک خ بلال زاده  ساختمان بوعلی واحد 7</t>
  </si>
  <si>
    <t>ایمان نیکدل</t>
  </si>
  <si>
    <t>کامیار</t>
  </si>
  <si>
    <t xml:space="preserve">خ معلم ک فلاحتی  بن بست معین روبوری ساختمان بردیا </t>
  </si>
  <si>
    <t>میلاد نوری زاده</t>
  </si>
  <si>
    <t>رضوان</t>
  </si>
  <si>
    <t>قلی پور کوی حسینی  ک دوم پ 23</t>
  </si>
  <si>
    <t>1402/10/25</t>
  </si>
  <si>
    <t>فاطمه درویشی کوهی</t>
  </si>
  <si>
    <t>امیرحسین اردبیلی اصل</t>
  </si>
  <si>
    <t>0023915951</t>
  </si>
  <si>
    <t>1403/02/27</t>
  </si>
  <si>
    <t xml:space="preserve">رضا پویان فر </t>
  </si>
  <si>
    <t>2580055525</t>
  </si>
  <si>
    <t>تارا ظاهر گیور</t>
  </si>
  <si>
    <t>2581234695</t>
  </si>
  <si>
    <t>علی شفیعی</t>
  </si>
  <si>
    <t>3051151017</t>
  </si>
  <si>
    <t>مهندس غزاله نظریان**</t>
  </si>
  <si>
    <t>خدیجه ولی زاده</t>
  </si>
  <si>
    <t>پریسا غضائری</t>
  </si>
  <si>
    <t>رویا رفیع زاده لیمودهی</t>
  </si>
  <si>
    <t>فرشته اکبرزاده</t>
  </si>
  <si>
    <t>فاطمه پیردیررودبارکی</t>
  </si>
  <si>
    <t>مرضیه عشقی لچه گورابسری</t>
  </si>
  <si>
    <t>آذر خلیل پور</t>
  </si>
  <si>
    <t>هانیه درویش گفتار</t>
  </si>
  <si>
    <t>رقیه انصاری</t>
  </si>
  <si>
    <t>آمنه سرپرست</t>
  </si>
  <si>
    <t>لحیا سرشار شادمان</t>
  </si>
  <si>
    <t>مهسا مساح چولابی</t>
  </si>
  <si>
    <t>2659563071</t>
  </si>
  <si>
    <t>2581272309</t>
  </si>
  <si>
    <t>2679143388</t>
  </si>
  <si>
    <t>6539466269</t>
  </si>
  <si>
    <t>2592383433</t>
  </si>
  <si>
    <t>2581185279</t>
  </si>
  <si>
    <t>0080591248</t>
  </si>
  <si>
    <t>2595932012</t>
  </si>
  <si>
    <t>2659745013</t>
  </si>
  <si>
    <t>0069975183</t>
  </si>
  <si>
    <t>2593939915</t>
  </si>
  <si>
    <t>2594567515</t>
  </si>
  <si>
    <t>آموزگار</t>
  </si>
  <si>
    <t>09117152350</t>
  </si>
  <si>
    <t>خیابان منظریه ، ولیعصر ، وحدت ، بنفشه ، نسترن2 ،پلاک 18 ، واحد4</t>
  </si>
  <si>
    <t>09906514765</t>
  </si>
  <si>
    <t>خیابان رسالت ، رودبارتان ، بن بست پاک ، ساختمان پارسیان ،بلوک 1 واحد 1</t>
  </si>
  <si>
    <t>09116998343</t>
  </si>
  <si>
    <t>شهرک قدس ، ده متری هشتم ، ساختمان ساحل ، واحد 6</t>
  </si>
  <si>
    <t>09118871087</t>
  </si>
  <si>
    <t>فلکه نیروی دریایی ، کوچه طالقانی دوم ، فرعی دوم ، کوچه معصومی ، بن بست آخر</t>
  </si>
  <si>
    <t>09113358939</t>
  </si>
  <si>
    <t>چهارراه حشمت، کوی بیانی ، خیابان 11،کوچه وحدت ، پلاک 47 واحد 3</t>
  </si>
  <si>
    <t>09039450070</t>
  </si>
  <si>
    <t>کمربندی بهشتی ،جماران،بالاتر از چهارراه بهشتی ، بن بست 30</t>
  </si>
  <si>
    <t>09366557294</t>
  </si>
  <si>
    <t>خیابان رسالت ،شهرک نیروی دریایی ، بلوک سبلان ، طبقه 1 ، واحد 1</t>
  </si>
  <si>
    <t>09112391539</t>
  </si>
  <si>
    <t>بلوار لاکان ، کوچه شهید حبیب مسعودی ، ساختمان مصطفی واحد 7</t>
  </si>
  <si>
    <t>09112380407</t>
  </si>
  <si>
    <t>بلوار امام ، خیابان باهنر ، خیابان شالیزار، ساختمان سرو ، واحد 11</t>
  </si>
  <si>
    <t>09119300040</t>
  </si>
  <si>
    <t>بلوار چمران ، خیابان باقری ، کوچه پنجم ، لاله دوم ، ساختمان الهام واحد 1</t>
  </si>
  <si>
    <t>09111389259</t>
  </si>
  <si>
    <t>بلوار نامجو ، کوچه فجر ، ساختمان سهند</t>
  </si>
  <si>
    <t>09113393273</t>
  </si>
  <si>
    <t xml:space="preserve">دروازه لاکان  خیابان شهید پوراسماعیلی کوچه ی پوریای ولی ساختمان دوطبقه  مهر ، طبقه اول </t>
  </si>
  <si>
    <t>394-دبستان همکلاسی</t>
  </si>
  <si>
    <t>دبستان همکلاسی</t>
  </si>
  <si>
    <t>2753679290</t>
  </si>
  <si>
    <t>9125792754</t>
  </si>
  <si>
    <t>میدان مصلی خیابان امام خمینی خیابان پاستور پاستور 2 پلاک 32</t>
  </si>
  <si>
    <t>مریم پور ناظری</t>
  </si>
  <si>
    <t xml:space="preserve">خیابان کاشف غربی-کوچه طایفه-بن بست فرحی-پلاک 5 </t>
  </si>
  <si>
    <t>کبری کوهستانی</t>
  </si>
  <si>
    <t>2593819766</t>
  </si>
  <si>
    <t>09300864517</t>
  </si>
  <si>
    <t>1403/04/05</t>
  </si>
  <si>
    <t>محمدجواد خانعلی پورچنارودخانی</t>
  </si>
  <si>
    <t>سیااسطلخ-بن بست 71</t>
  </si>
  <si>
    <t>1403/07/09</t>
  </si>
  <si>
    <t>امیرارسلان صادقی سیاهکلی</t>
  </si>
  <si>
    <t xml:space="preserve">میدان مادر-کوچه پامچال-بن بست اول-پلاک 4 </t>
  </si>
  <si>
    <t>1403/07/22</t>
  </si>
  <si>
    <t xml:space="preserve">سید امیرحسین حسینی </t>
  </si>
  <si>
    <t>سیدجواد</t>
  </si>
  <si>
    <t>بلوار لاکان-کوچه حمید بیانی-بن بست سوم</t>
  </si>
  <si>
    <t>1403/07/21</t>
  </si>
  <si>
    <t>محمد روحی کلاش</t>
  </si>
  <si>
    <t>انباردار-کافه</t>
  </si>
  <si>
    <t xml:space="preserve">مسکن مهر-میدان دوم-خیابان 48/1-ساختمان 15013-طبقه 2-واحد 3 </t>
  </si>
  <si>
    <t>محمد علی زفیرف</t>
  </si>
  <si>
    <t>سالن-دلیوری</t>
  </si>
  <si>
    <t>گلسار-نواب-کوچه آرش2- ساختمان نیلوفر-واحد 2</t>
  </si>
  <si>
    <t>علی فتحی</t>
  </si>
  <si>
    <t xml:space="preserve">ایستگاه انزلی-رو به روی باشگاه هلال احمر-ولیعصر 2-پلاک 1 </t>
  </si>
  <si>
    <t xml:space="preserve">اعظم پور مساح </t>
  </si>
  <si>
    <t>عسکرعلی</t>
  </si>
  <si>
    <t>سفارشگیر تلفنی</t>
  </si>
  <si>
    <t xml:space="preserve">خیابان فلسطین -کوچه ایزد دوست -ساختمان الهه ناز -واحد 16 </t>
  </si>
  <si>
    <t>1403/07/23</t>
  </si>
  <si>
    <t xml:space="preserve">سمیه رخصتی مقدم </t>
  </si>
  <si>
    <t xml:space="preserve">چهارراه گلسار-بلوار انصاری-بلوار احمدزاده -کوچه ناصح -ساختمان شاهین -واحد 2 </t>
  </si>
  <si>
    <t>1403/07/27</t>
  </si>
  <si>
    <t xml:space="preserve">سیده رقیه حسینی لادمخی </t>
  </si>
  <si>
    <t xml:space="preserve">خیابان انصاری-خیابان ارشاد-روبه روی موسسه </t>
  </si>
  <si>
    <t>1403/07/28</t>
  </si>
  <si>
    <t>فریبا عسکری</t>
  </si>
  <si>
    <t>بلوار شهید انصاری-بلوار آذر اندامی-پنجم</t>
  </si>
  <si>
    <t>مهسا مظهری طشی</t>
  </si>
  <si>
    <t>فاطمه رضازاده لاله دشتی</t>
  </si>
  <si>
    <t>2581222621</t>
  </si>
  <si>
    <t>09386617004</t>
  </si>
  <si>
    <t>خیابان شهید بهشتی-کوچه زینبیه 3-منزل ویلایی</t>
  </si>
  <si>
    <t>1403/08/01</t>
  </si>
  <si>
    <t>مرسده نصرالهی کوزانی</t>
  </si>
  <si>
    <t>2580759123</t>
  </si>
  <si>
    <t>09051268457</t>
  </si>
  <si>
    <t>بلوار شهدای گمنام -کوچه هجدهم -کوچه بن بست  گلستان یکم -انتهای کوچه -درب هخامنشی کرم رنگ</t>
  </si>
  <si>
    <t xml:space="preserve">مطهره خورشیدی چوبری </t>
  </si>
  <si>
    <t>2581152631</t>
  </si>
  <si>
    <t>09113872172</t>
  </si>
  <si>
    <t xml:space="preserve">مطهری-جنب بانک تجارت-کوچه حاج میرزا خلیل رفیع-بن بست اخوان -پلاک 134-واحد 4 </t>
  </si>
  <si>
    <t>ملینا آقامحمدی</t>
  </si>
  <si>
    <t>37601</t>
  </si>
  <si>
    <t>2581597518</t>
  </si>
  <si>
    <t>پذیرش و ادمین پیج</t>
  </si>
  <si>
    <t>09116938796</t>
  </si>
  <si>
    <t>معلم .سرگل .بلوار شمسی پور.نبش هاله 2.ساختمان اکومارین</t>
  </si>
  <si>
    <t>6219-8619-4437-2233</t>
  </si>
  <si>
    <t>سارا قلی پور</t>
  </si>
  <si>
    <t>37602</t>
  </si>
  <si>
    <t>2594462934</t>
  </si>
  <si>
    <t>09361456177</t>
  </si>
  <si>
    <t>بلوار گیلان وخیابان 177.پلاک 6.1</t>
  </si>
  <si>
    <t>6037-9919-2713-8267</t>
  </si>
  <si>
    <t>صحرا قهرمانیان</t>
  </si>
  <si>
    <t>37603</t>
  </si>
  <si>
    <t>0923569820</t>
  </si>
  <si>
    <t xml:space="preserve">پذیرش </t>
  </si>
  <si>
    <t>09305012845</t>
  </si>
  <si>
    <t>میدان گاز، خیابان عمادیه، کوچه انوشیروان، بن بست مریم</t>
  </si>
  <si>
    <t>6037-9971-6605-5641</t>
  </si>
  <si>
    <t>رها قربانپور</t>
  </si>
  <si>
    <t>37604</t>
  </si>
  <si>
    <t>2581008636</t>
  </si>
  <si>
    <t>09367332136</t>
  </si>
  <si>
    <t>ضیابری2، خیابان پوتکی، کوچه سلمان</t>
  </si>
  <si>
    <t>5894-6311-6244-2330</t>
  </si>
  <si>
    <t>رضا محبی اطاقوری</t>
  </si>
  <si>
    <t>چال کیاسر-خیابان شهید بابایی--جلوتر از مسجد چهارده معصوم</t>
  </si>
  <si>
    <t>ساناز بذری دریا کناری</t>
  </si>
  <si>
    <t>میدان هدایت-کوچه نسیم</t>
  </si>
  <si>
    <t>مرضیه علیزاده خشکباری</t>
  </si>
  <si>
    <t>خیابان رزمندگان-کوهبنه-طراوت دهم</t>
  </si>
  <si>
    <t>آرمین سلحشور خوشکاروندانی</t>
  </si>
  <si>
    <t>خیابان فلسطین-کوچه معلم</t>
  </si>
  <si>
    <t>آیلار برمر</t>
  </si>
  <si>
    <t>میدان برق به سمت میدان گیل-رو به روی آسانسور برقی آسمان آبی-ساختمان صدف</t>
  </si>
  <si>
    <t>ایلیا حسن دخت کورکاء</t>
  </si>
  <si>
    <t>فیاض 15</t>
  </si>
  <si>
    <t>حسام قربانی کلائی</t>
  </si>
  <si>
    <t>بهشتی 26-کوچه پژوم</t>
  </si>
  <si>
    <t>زهرا شعبانی دیزبنی</t>
  </si>
  <si>
    <t>شلمان-خیابان شهید علیپور-بن بست 4</t>
  </si>
  <si>
    <t>محمد صدیق فشتمی</t>
  </si>
  <si>
    <t>بازکیاگوراب-کوچه رضایی-کوچه سعیدی سوم</t>
  </si>
  <si>
    <t>1403/04/27</t>
  </si>
  <si>
    <t xml:space="preserve">علیرضا محمدعلی پور شرفشاده </t>
  </si>
  <si>
    <t>طالقانی7 -نبش فرعی 6</t>
  </si>
  <si>
    <t>رضا فرشاد</t>
  </si>
  <si>
    <t>انبار</t>
  </si>
  <si>
    <t>خیابان شهدا -کوچه 17 -پلاک 70</t>
  </si>
  <si>
    <t>مرضیه محمدی پنچاه</t>
  </si>
  <si>
    <t xml:space="preserve">بازکیاگوراب-کوچه استاد شهریار-جنب مسجد آقا سید جنگی </t>
  </si>
  <si>
    <t>1403/05/09</t>
  </si>
  <si>
    <t xml:space="preserve">مهدی غلامی </t>
  </si>
  <si>
    <t>دهشال-روستای کلیدسر-کوچه آقا سید حمید</t>
  </si>
  <si>
    <t>سمانه فلاح آفتاب گرد بازکیائی</t>
  </si>
  <si>
    <t>بازکیاگوراب-روبه روی تعاونی روستایی -کوچه استاد شهریار-منزل مصطفی فلاح آفتاب گرد بازکیائی</t>
  </si>
  <si>
    <t>فاطمه یگانه دیزبنی</t>
  </si>
  <si>
    <t xml:space="preserve">دیزبن-پل هوایی -مسجد جامع پل هوایی-خیابان شهدا-کوچه فجر-منزل تیمور یگانه </t>
  </si>
  <si>
    <t xml:space="preserve">محمد حسن زاده </t>
  </si>
  <si>
    <t xml:space="preserve">میدان انقلاب-خیابان کاشف شرقی -کوچه گلزار شهدا </t>
  </si>
  <si>
    <t>1403/05/29</t>
  </si>
  <si>
    <t>مریم جعفری ویو</t>
  </si>
  <si>
    <t>زردش</t>
  </si>
  <si>
    <t xml:space="preserve">جاده لیلاکوه-دوازده متری شهدا-نبش شاهد سوم </t>
  </si>
  <si>
    <t>امیرحسین قاسمی ورنامخواستی</t>
  </si>
  <si>
    <t>مظاهر</t>
  </si>
  <si>
    <t>واجارگاه-خیابان ولیعصر-خیابان همیشه بهار -رو به روی مدرسه مهندس منصوری</t>
  </si>
  <si>
    <t>1403/05/06</t>
  </si>
  <si>
    <t>آراد نجفی</t>
  </si>
  <si>
    <t xml:space="preserve">کاشف غربی 7-کوچه حائری-پلاک 1 - بن بست نعیم آسا </t>
  </si>
  <si>
    <t>1403/05/02</t>
  </si>
  <si>
    <t>دوباره شروع به کار کردند</t>
  </si>
  <si>
    <t xml:space="preserve">ایلیا حبیب نژاد سوستانی </t>
  </si>
  <si>
    <t xml:space="preserve">سوستان-رو به روی کوهپایه 5 </t>
  </si>
  <si>
    <t>1403/06/19</t>
  </si>
  <si>
    <t>سعیده ابراهیمی اشکیکی</t>
  </si>
  <si>
    <t>انزلی محله-کوچه شعبانپور 7</t>
  </si>
  <si>
    <t>1403/07/14</t>
  </si>
  <si>
    <t>امیررضا برازنده طلوعی</t>
  </si>
  <si>
    <t>دیزبن کوچه  برازنده نبش کوچه شکوفه</t>
  </si>
  <si>
    <t>مهدیه حسین پور بازکیاگوراب</t>
  </si>
  <si>
    <t>بازکیاگوراب-امیر هنده امیرسلطان</t>
  </si>
  <si>
    <t>محمد رجبی</t>
  </si>
  <si>
    <t>کومله-خیابان فریدون صیقلی-کوچه حسین عمویی</t>
  </si>
  <si>
    <t>زهرا ارضی</t>
  </si>
  <si>
    <t xml:space="preserve">میدان گیل-یاسر 6-فرعی 4 </t>
  </si>
  <si>
    <t>1403/07/03</t>
  </si>
  <si>
    <t>محمدرضا رنجبر کیسمی</t>
  </si>
  <si>
    <t>1403/07/07</t>
  </si>
  <si>
    <t>میلاد سورندی اول</t>
  </si>
  <si>
    <t>سوستان-شقایق 15</t>
  </si>
  <si>
    <t>آرین علیزاده</t>
  </si>
  <si>
    <t>خیابان فیاض-کوچه 13</t>
  </si>
  <si>
    <t>1403/07/05</t>
  </si>
  <si>
    <t>علیرضا قاسمی ورنامخواستی</t>
  </si>
  <si>
    <t>واجارگاه-خیابان شهید سرا-کوچه همیشه بهار-جلوی کارگاه نجاری-مدرسه قدیم</t>
  </si>
  <si>
    <t>زینب کاظمی پورگابیه</t>
  </si>
  <si>
    <t>رودبنه-پایین محله-امامده</t>
  </si>
  <si>
    <t>مریم کریمی</t>
  </si>
  <si>
    <t>کارگر7-نبش یاس -پلاک 3-طبقه اول</t>
  </si>
  <si>
    <t>محبوبه علیپور بازکیاگورابی</t>
  </si>
  <si>
    <t>بازکیاگوراب-کوچه عارف یکم</t>
  </si>
  <si>
    <t>1403/07/02</t>
  </si>
  <si>
    <t>محمدرضا نجفی فشتمی</t>
  </si>
  <si>
    <t>پرسان</t>
  </si>
  <si>
    <t xml:space="preserve">آستانه اشرفیه -فشم </t>
  </si>
  <si>
    <t>1403/07/17</t>
  </si>
  <si>
    <t>سونیا فرهادی لشکریانی</t>
  </si>
  <si>
    <t xml:space="preserve">سیاهکل محله-پشت مسکن مهر-کوچه کوه استمز </t>
  </si>
  <si>
    <t>376- مطب پزشکی بل</t>
  </si>
  <si>
    <t>فاطمه صابر همیشگی</t>
  </si>
  <si>
    <t xml:space="preserve">مطب پزشکی بل </t>
  </si>
  <si>
    <t>گلباغ نماز- رو به روی ازمایشگاه باران خیابان مهارت ساختمان تخت جمشید</t>
  </si>
  <si>
    <t>هدیه کیان فرد*</t>
  </si>
  <si>
    <t>امیرمحمدتروشه</t>
  </si>
  <si>
    <t>مارال رستگار کنارسری</t>
  </si>
  <si>
    <t>39601</t>
  </si>
  <si>
    <t>دکتر فاطمه جمشیدی</t>
  </si>
  <si>
    <t>2580777857</t>
  </si>
  <si>
    <t>09335082620</t>
  </si>
  <si>
    <t>دیانتی-مجتمع القدیر</t>
  </si>
  <si>
    <t>396- مطب پزشکی دکتر فاطمه جمشیدی</t>
  </si>
  <si>
    <t>2594304654</t>
  </si>
  <si>
    <t>09123941443</t>
  </si>
  <si>
    <t xml:space="preserve">خیابان نواب ساختمان بنیادی طبقه ۶ </t>
  </si>
  <si>
    <t>سارا رحیمی</t>
  </si>
  <si>
    <t>20008</t>
  </si>
  <si>
    <t>2595136739</t>
  </si>
  <si>
    <t>09911675856</t>
  </si>
  <si>
    <t>بلوار دیلمان-کوچه نبوت-فرعی اول سمت راست</t>
  </si>
  <si>
    <t>سحر تقی پور</t>
  </si>
  <si>
    <t>6300111024</t>
  </si>
  <si>
    <t>09366574787</t>
  </si>
  <si>
    <t>مسکن مهر-بلوک 6 شمالی</t>
  </si>
  <si>
    <t>ستاره کریمی</t>
  </si>
  <si>
    <t>326134</t>
  </si>
  <si>
    <t>6300139484</t>
  </si>
  <si>
    <t>نیکیار</t>
  </si>
  <si>
    <t>09928008734</t>
  </si>
  <si>
    <t>بازارده-کوچه ابوالقاسمی</t>
  </si>
  <si>
    <t>کبری خانجانی کینچاه</t>
  </si>
  <si>
    <t>326135</t>
  </si>
  <si>
    <t>2710354411</t>
  </si>
  <si>
    <t>09391348174</t>
  </si>
  <si>
    <t>گلستان 33-هجرت 11-پلاک 22-طبقه اول</t>
  </si>
  <si>
    <t>علی میرزائی</t>
  </si>
  <si>
    <t>326136</t>
  </si>
  <si>
    <t>09118434540</t>
  </si>
  <si>
    <t>رزمندگان 14-انتهای کوچه</t>
  </si>
  <si>
    <t>1403/07/18</t>
  </si>
  <si>
    <t>سید صاحب بکتاش</t>
  </si>
  <si>
    <t>326139</t>
  </si>
  <si>
    <t>2730325131</t>
  </si>
  <si>
    <t>09015194570</t>
  </si>
  <si>
    <t>خیابان خوش سیرت-پشت ایستگاه مسافربری معین</t>
  </si>
  <si>
    <t>امیرحسین قربانی گلرودباری</t>
  </si>
  <si>
    <t>326140</t>
  </si>
  <si>
    <t>2700532457</t>
  </si>
  <si>
    <t>0911074228</t>
  </si>
  <si>
    <t>بازکیاگوراب-میان محله-درایشتان</t>
  </si>
  <si>
    <t>1403/08/05</t>
  </si>
  <si>
    <t xml:space="preserve">سیده زهرا صلواتیان </t>
  </si>
  <si>
    <t>326141</t>
  </si>
  <si>
    <t>2710206188</t>
  </si>
  <si>
    <t>سید بهرام</t>
  </si>
  <si>
    <t>09114678741</t>
  </si>
  <si>
    <t>خیابان کاشف غربی-پردسر-کوچه طایفه -پلاک 46</t>
  </si>
  <si>
    <t>رقیه خانچه</t>
  </si>
  <si>
    <t>326142</t>
  </si>
  <si>
    <t>2710289271</t>
  </si>
  <si>
    <t>09367756204</t>
  </si>
  <si>
    <t>بالا محله-سوستان-کوی شهید نگاری -پلاک 224</t>
  </si>
  <si>
    <t>1403/06/29</t>
  </si>
  <si>
    <t xml:space="preserve">عباس خوزان لنگرود </t>
  </si>
  <si>
    <t>326144</t>
  </si>
  <si>
    <t>0052622150</t>
  </si>
  <si>
    <t>09119454441</t>
  </si>
  <si>
    <t>گلستان 23-اندیشه 8-انتها سمت راست-رو به روی ساختمان آرام -واحد 1</t>
  </si>
  <si>
    <t>1403/08/26</t>
  </si>
  <si>
    <t xml:space="preserve">محمد مهدی باقری لشکی </t>
  </si>
  <si>
    <t>326145</t>
  </si>
  <si>
    <t>09372206173</t>
  </si>
  <si>
    <t>مطهری 7- شهدای خدمت-گل های 2-نبش کوچه طبقه 2</t>
  </si>
  <si>
    <t>1403/09/01</t>
  </si>
  <si>
    <t>حسن علیزاده زیمساری</t>
  </si>
  <si>
    <t>326146</t>
  </si>
  <si>
    <t>2722571961</t>
  </si>
  <si>
    <t>09031921541</t>
  </si>
  <si>
    <t>میدان گیل-یاسر 24-فرعی اول -پلاک 11</t>
  </si>
  <si>
    <t xml:space="preserve">علیرضا کتابی سیاه اسطلخی </t>
  </si>
  <si>
    <t>نعمت</t>
  </si>
  <si>
    <t>لیلا مشکات</t>
  </si>
  <si>
    <t>عاطفه حسینیان</t>
  </si>
  <si>
    <t>245135</t>
  </si>
  <si>
    <t>4322330347</t>
  </si>
  <si>
    <t>09022953391</t>
  </si>
  <si>
    <t xml:space="preserve">کوی زمانی-کوچه ارشادی </t>
  </si>
  <si>
    <t xml:space="preserve">ساناز ذکریا زاده کارسیدانی </t>
  </si>
  <si>
    <t>245136</t>
  </si>
  <si>
    <t>2730284338</t>
  </si>
  <si>
    <t>کمک حسابدار</t>
  </si>
  <si>
    <t>09304931272</t>
  </si>
  <si>
    <t>روستای کارسیدان</t>
  </si>
  <si>
    <t>محسن صدیق بیجارپس</t>
  </si>
  <si>
    <t>245137</t>
  </si>
  <si>
    <t>6300003337</t>
  </si>
  <si>
    <t>09116110216</t>
  </si>
  <si>
    <t xml:space="preserve">اطاقور-روستای سادات محله -کوچه صداقت </t>
  </si>
  <si>
    <t>فاطمه غلام دخت فیروز</t>
  </si>
  <si>
    <t>245138</t>
  </si>
  <si>
    <t>2730286071</t>
  </si>
  <si>
    <t>09336160892</t>
  </si>
  <si>
    <t>انتهای خیابان اشرفی اصفهانی -ساختمان داتام -واحد 7</t>
  </si>
  <si>
    <t>دیانتی پارک سمیرا ساختمان بیتا طبقه سوم</t>
  </si>
  <si>
    <t>چهارکباب</t>
  </si>
  <si>
    <t>هدیه نسترن دار</t>
  </si>
  <si>
    <t>زلیخا حسین پور مقدم</t>
  </si>
  <si>
    <t>2669495222</t>
  </si>
  <si>
    <t>1403/08/15</t>
  </si>
  <si>
    <t>کیوان محمودی</t>
  </si>
  <si>
    <t>38401</t>
  </si>
  <si>
    <t>6530075291</t>
  </si>
  <si>
    <t>09380801119</t>
  </si>
  <si>
    <t>سید محمد گراکوئی</t>
  </si>
  <si>
    <t>38402</t>
  </si>
  <si>
    <t>2595473298</t>
  </si>
  <si>
    <t>09113359326</t>
  </si>
  <si>
    <t>فاطمه جانپور چیرانی</t>
  </si>
  <si>
    <t>38403</t>
  </si>
  <si>
    <t>2669515835</t>
  </si>
  <si>
    <t>مدیر فروش</t>
  </si>
  <si>
    <t>09118342803</t>
  </si>
  <si>
    <t xml:space="preserve">بلوار شهید انصاری-خیابان پارس-نبش پارس 1-ساختمان بیتا -واحد 14 </t>
  </si>
  <si>
    <t>بلوار امام کوچه فرشته بهار10 ساختمان ارگ واحد 6</t>
  </si>
  <si>
    <t>زهرا کاظمی شیرکده</t>
  </si>
  <si>
    <t>36803</t>
  </si>
  <si>
    <t>6300105040</t>
  </si>
  <si>
    <t>09384118843</t>
  </si>
  <si>
    <t>فلکه گاز 16 متری متری سمیه فروردین 8 فرعی 5</t>
  </si>
  <si>
    <t>399- پوشاک جهانی استایل vip</t>
  </si>
  <si>
    <t>پوشاک جهانی استایل vip</t>
  </si>
  <si>
    <t>گلسار-خیابان توحید رو به روی خیابان هدایت</t>
  </si>
  <si>
    <t>39901</t>
  </si>
  <si>
    <t>امیرحسین رویتوند غیاثوند</t>
  </si>
  <si>
    <t>39902</t>
  </si>
  <si>
    <t>2581267518</t>
  </si>
  <si>
    <t>علیرضا فتح پور صنعت کار</t>
  </si>
  <si>
    <t>39903</t>
  </si>
  <si>
    <t>2581034769</t>
  </si>
  <si>
    <t>یخسازی-سردار خجسته-کوچه 22</t>
  </si>
  <si>
    <t>میدان جهاد -خیابان گلزاران-کوچه گلسرخ-کوچه آهنگری</t>
  </si>
  <si>
    <t>1396</t>
  </si>
  <si>
    <t>1395</t>
  </si>
  <si>
    <t xml:space="preserve">مائده کمالی پور </t>
  </si>
  <si>
    <t>4196933491</t>
  </si>
  <si>
    <t>09944772068</t>
  </si>
  <si>
    <t>مسکن مهر-مهر1-مجتمع الماس-بلوک B28-واحد 8</t>
  </si>
  <si>
    <t>39905</t>
  </si>
  <si>
    <t xml:space="preserve">زهرا شاکر </t>
  </si>
  <si>
    <t>5180027901</t>
  </si>
  <si>
    <t>09370105718</t>
  </si>
  <si>
    <t xml:space="preserve">کوی امام رضا-مجتمع امام رضا-بلوک 12 -طبقه 4-واحد 8 </t>
  </si>
  <si>
    <t xml:space="preserve">امیر براری  </t>
  </si>
  <si>
    <t xml:space="preserve">محرمعلی  </t>
  </si>
  <si>
    <t>خیابان فرزانه-خیابان ولیعصر یک- شهرک یاس</t>
  </si>
  <si>
    <t>سیده سمانه صاحبی</t>
  </si>
  <si>
    <t xml:space="preserve">سید فخرالدین </t>
  </si>
  <si>
    <t>جاده فومن، سه راه خاور ، خیابان شهید رضا میرزایی، خیابان شهید رحیم خلیلی، کوچه سید محمد صاحبی</t>
  </si>
  <si>
    <t>384- گروه بازرگانی کیامحمدی</t>
  </si>
  <si>
    <t>گروه بازرگانی کیامحمدی</t>
  </si>
  <si>
    <t>خیابان عرفان- عرفان 12</t>
  </si>
  <si>
    <t>زهره امیر ارشدی</t>
  </si>
  <si>
    <t>39701</t>
  </si>
  <si>
    <t>2595882996</t>
  </si>
  <si>
    <t>09369684071</t>
  </si>
  <si>
    <t xml:space="preserve">خیابان رشتیان-کوچه پنجم-ساختمان بهار-واحد 5 </t>
  </si>
  <si>
    <t xml:space="preserve">397-مطب پزشکی خانم دکتر هوروش ابراهیمی </t>
  </si>
  <si>
    <t xml:space="preserve">خانم دکتر هوروش ابراهیمی </t>
  </si>
  <si>
    <t xml:space="preserve"> دکتر هوروش ابراهیمی </t>
  </si>
  <si>
    <t>میدان قلی پور-خیابان بوسار –مجتمع اطباء -طبقه -3واحد 3</t>
  </si>
  <si>
    <t>صدیقه جوادرخ شاد</t>
  </si>
  <si>
    <t>شینیون کار</t>
  </si>
  <si>
    <t>09309066156</t>
  </si>
  <si>
    <t>یخسازی پارک دانشجو خیابان بهبودی فرعی دوم ساختمان ادرینا طبقه سوم</t>
  </si>
  <si>
    <t>مرضیه صدقی تکمیلی</t>
  </si>
  <si>
    <t>09368993537</t>
  </si>
  <si>
    <t>رشت بیانی خیابان شالیزار کوچه لاله ساختمان اسا واحد5</t>
  </si>
  <si>
    <t>مریم عزیزی مردخه</t>
  </si>
  <si>
    <t>امیدعلی</t>
  </si>
  <si>
    <t xml:space="preserve">شینیون کار </t>
  </si>
  <si>
    <t>09036019133</t>
  </si>
  <si>
    <t>رشت فلکه جهاد کوچه 66 فرعی12 ساختمان مادر طبقه 4</t>
  </si>
  <si>
    <t>زهرا عباس پور گورابی</t>
  </si>
  <si>
    <t>بندابرو و براشینگ(عمومی)</t>
  </si>
  <si>
    <t>09036062716</t>
  </si>
  <si>
    <t>رشت جاده لاکان روستای گوراب ورزل کوچه شهید اسماعیل عباس پور</t>
  </si>
  <si>
    <t>مریم حاج محمد نژاد</t>
  </si>
  <si>
    <t>09114179876</t>
  </si>
  <si>
    <t xml:space="preserve">رشت سعدی کوچه پورنقاشیان بن بست عدالت پلاک 80  </t>
  </si>
  <si>
    <t>سمیرامحمدی</t>
  </si>
  <si>
    <t>ابس</t>
  </si>
  <si>
    <t>فیشیالیست</t>
  </si>
  <si>
    <t>09011724090</t>
  </si>
  <si>
    <t xml:space="preserve">رشت یخسازی کوچه خجسته نبش کوچه دوازده </t>
  </si>
  <si>
    <t>محدثه نامی خسمخی</t>
  </si>
  <si>
    <t>09924662260</t>
  </si>
  <si>
    <t>رشت خیابان معلم کوچه گوهری ساختمان امیر</t>
  </si>
  <si>
    <t>1403/05/21</t>
  </si>
  <si>
    <t>محدثه اسمعیلی کنار سرایی</t>
  </si>
  <si>
    <t>میکاپ</t>
  </si>
  <si>
    <t>09116710450</t>
  </si>
  <si>
    <t>کوچصفهان خیابان معلم ساختمان بدر طبقه 3</t>
  </si>
  <si>
    <t>1403/08/10</t>
  </si>
  <si>
    <t>مریم سلطانی فرشمی</t>
  </si>
  <si>
    <t>09052123074</t>
  </si>
  <si>
    <t>خیابان ارشاد کوچه بهار 3 پلاک 24</t>
  </si>
  <si>
    <t>امیرحسین رضائیان بروجنی</t>
  </si>
  <si>
    <t>230154</t>
  </si>
  <si>
    <t>4640268793</t>
  </si>
  <si>
    <t>09332919722</t>
  </si>
  <si>
    <t>بلوار گیلان-خیابان 192-کوچه نیلوفر3</t>
  </si>
  <si>
    <t>1403/02/14</t>
  </si>
  <si>
    <t>1750623171</t>
  </si>
  <si>
    <t>9333551086</t>
  </si>
  <si>
    <t>قلی پور-کوی حسینی-خیابان نوروزی</t>
  </si>
  <si>
    <t>1744581304</t>
  </si>
  <si>
    <t>9364636417</t>
  </si>
  <si>
    <t>فیض اله اسمعیل زاده کردخیلی</t>
  </si>
  <si>
    <t>230159</t>
  </si>
  <si>
    <t>2581667941</t>
  </si>
  <si>
    <t>09359509590</t>
  </si>
  <si>
    <t>بلوار شهیدرجائی-کوچه 22-پلاک 66</t>
  </si>
  <si>
    <t>1403/02/23</t>
  </si>
  <si>
    <t xml:space="preserve">صدیقه صیاد زاده </t>
  </si>
  <si>
    <t>یخسازی-نرسیده به حافظ آباد-جنب پارک فرشتگان-خیابان اصلی-کوچه 25-ویلائی</t>
  </si>
  <si>
    <t>کبری خدابرده</t>
  </si>
  <si>
    <t xml:space="preserve">آرمان انصاری راد </t>
  </si>
  <si>
    <t xml:space="preserve">کانتر </t>
  </si>
  <si>
    <t>استقامت 2-کوچه گلها  -ساختمان مازیار -طبقه اول</t>
  </si>
  <si>
    <t>طاهره فلاح خواه پشت سرائی</t>
  </si>
  <si>
    <t xml:space="preserve">حمیدیان-ایستگاه آخر -کوچه علیزاده </t>
  </si>
  <si>
    <t>1403/05/18</t>
  </si>
  <si>
    <t>حبیب عاشقی</t>
  </si>
  <si>
    <t>فلکه گازی-آسایش 7-انتهای کوچه</t>
  </si>
  <si>
    <t>1403/06/03</t>
  </si>
  <si>
    <t xml:space="preserve">امیرحسین عاطفی تالی </t>
  </si>
  <si>
    <t xml:space="preserve">گلسار-بلوار سمیه-خوابگاه -دانشکده فنی حرفه ای چمران </t>
  </si>
  <si>
    <t>1403/07/10</t>
  </si>
  <si>
    <t>امیرحسین عبدی گوابجیری</t>
  </si>
  <si>
    <t>محمودرضا</t>
  </si>
  <si>
    <t>دی جی</t>
  </si>
  <si>
    <t>کمربندی خرمشهر-مجتمع زرین-بلوک 4-واحد 2</t>
  </si>
  <si>
    <t>1403/07/08</t>
  </si>
  <si>
    <t>1403/07/15</t>
  </si>
  <si>
    <t>امیرحسین اسدی بالائی</t>
  </si>
  <si>
    <t>بلوار سمیه-کوچه 123-خوابگاه خورسندی</t>
  </si>
  <si>
    <t>فاطمه خانزاده مرخالی</t>
  </si>
  <si>
    <t>مطهری-مسجد سوخته تکیه -بن بست بهشتی-ساختمان دلشاد</t>
  </si>
  <si>
    <t>1403/07/26</t>
  </si>
  <si>
    <t xml:space="preserve">ریحانه خوش تن </t>
  </si>
  <si>
    <t>کامیار محبوبی</t>
  </si>
  <si>
    <t>چهارراه میکائیل-خیابان دکتر حشمت -ساختمان بهار</t>
  </si>
  <si>
    <t>1403/02/07</t>
  </si>
  <si>
    <t>ماهان قاسم زاده مهویزانی</t>
  </si>
  <si>
    <t>معلم-پارک نیک مرام-فاز 3-ساختمان یزدان -واحد 3</t>
  </si>
  <si>
    <t>مهدی زیباپسند حشکوائی</t>
  </si>
  <si>
    <t>کوچه اصفهان-خیابان رضا نژاد-کوی امیرکبیر-کوچه ماه حسنی</t>
  </si>
  <si>
    <t>محمد خوشحال ذوالپیرانی</t>
  </si>
  <si>
    <t>سعدی-کوچه ساختمان 110 - خط ماشین -کوچه پرویزی</t>
  </si>
  <si>
    <t>آریانا مومنی</t>
  </si>
  <si>
    <t>گلسار-خیابان دیلمان-بلوار آذر اندامی-کوچه بهاران- ساختمان هیرکانیان</t>
  </si>
  <si>
    <t>آوا منظم</t>
  </si>
  <si>
    <t>میدان حشمت-هجده شهریور-ساختمان سپیدار</t>
  </si>
  <si>
    <t>الناز اصغری جیرهنده</t>
  </si>
  <si>
    <t xml:space="preserve">لشت نشا-خیابان سردار جنگل-بعد آتش نشانی-پلاک 9 </t>
  </si>
  <si>
    <t>1403/04/06</t>
  </si>
  <si>
    <t>مهتاب دلشاد تنیانی</t>
  </si>
  <si>
    <t>بلوار لاکان-عباس چوکام-کوچه سایه 2</t>
  </si>
  <si>
    <t xml:space="preserve">فاطمه چراغچی باشی </t>
  </si>
  <si>
    <t>تاجعلی</t>
  </si>
  <si>
    <t xml:space="preserve">بلوار شهدای گمنام -کوچه 9 فرعی 5-ساختمان سوگند - طبقه 4 </t>
  </si>
  <si>
    <t xml:space="preserve">پارسا مهردوست قاضیانی </t>
  </si>
  <si>
    <t xml:space="preserve">رو به روی بیمارستان رازی - کوچه یونس آباد - بعد از مسجد </t>
  </si>
  <si>
    <t>گلزاده خوش نشین گیلاندهی</t>
  </si>
  <si>
    <t>سوقات</t>
  </si>
  <si>
    <t>مسکن مهر -میدان ولایت-بلوار شمال-خیابان 103-بلوک 35</t>
  </si>
  <si>
    <t>ملیسا آقا زاده وانستانق</t>
  </si>
  <si>
    <t>بلوار علیزاده-کوچه سهند-فرعی 4-ساختمان آرین</t>
  </si>
  <si>
    <t>1403/07/25</t>
  </si>
  <si>
    <t>ریحانه منصوری شیشه گورابی</t>
  </si>
  <si>
    <t>معلولین-خیابان ایران-خیابان انصاری -زنبق 4</t>
  </si>
  <si>
    <t>محمد مهدی فرزانه لله کاء</t>
  </si>
  <si>
    <t>کوی حسینی کوچه 54</t>
  </si>
  <si>
    <t xml:space="preserve">محمد هادی نوروزی آلو </t>
  </si>
  <si>
    <t xml:space="preserve">میدان زرجوب خیابان طالبی -کوچه نیکزاد-ساختمان روژان 2 </t>
  </si>
  <si>
    <t>ریحانه احمدیان</t>
  </si>
  <si>
    <t>حمیدیان-کوچه بهار-کوچه عرفان-پلاک 63</t>
  </si>
  <si>
    <t>راضیه ملکی لیچائی</t>
  </si>
  <si>
    <t>سه راه پاستور</t>
  </si>
  <si>
    <t>1403/08/16</t>
  </si>
  <si>
    <t xml:space="preserve">حدیث نیکخو </t>
  </si>
  <si>
    <t>جانبازان-مجتمع ابریشم-جنب سوپرمارکت لاله و بنگاه حمید-ساختمان آریانا-طبقه 2-واحد 2</t>
  </si>
  <si>
    <t>نسترن ذره کارگر</t>
  </si>
  <si>
    <t>ورودی مسکن مهر-کوچه ولیعصر</t>
  </si>
  <si>
    <t>1403/07/16</t>
  </si>
  <si>
    <t xml:space="preserve">سیده مریم بخت بلند </t>
  </si>
  <si>
    <t>سید اکبر</t>
  </si>
  <si>
    <t xml:space="preserve">سفارشگیر تلفنی </t>
  </si>
  <si>
    <t>منظریه-کوچه عباس رشیدی ساختمان طه 2 - طبقه اول</t>
  </si>
  <si>
    <t xml:space="preserve">امیرعرشیا الماسی </t>
  </si>
  <si>
    <t>بلوار امام- بعد از باهنر-کوچه خوش انس -کوچه اول-ساختمان نازنین -واحد 1</t>
  </si>
  <si>
    <t xml:space="preserve">محمد روز </t>
  </si>
  <si>
    <t>خیابان لاهیجان-کوچه بشارتی-پلاک 49</t>
  </si>
  <si>
    <t>1403/08/07</t>
  </si>
  <si>
    <t>علی شکارسرائی حقیقی</t>
  </si>
  <si>
    <t>رشتیان-کوچه 56-ساختمان قائم</t>
  </si>
  <si>
    <t>رامین جعفرنیا</t>
  </si>
  <si>
    <t>فومن-اسلام آباد-کوچه سفیدگر</t>
  </si>
  <si>
    <t>1403/08/06</t>
  </si>
  <si>
    <t xml:space="preserve">محمد طه رضائی </t>
  </si>
  <si>
    <t>منظریه-کوچه حسینی آزاد-کوچه عرفان-ساختمان آپادانا</t>
  </si>
  <si>
    <t xml:space="preserve">علیرضا محمدی سیبنی </t>
  </si>
  <si>
    <t>بلوار شهید بهشتی -کوی ولیعصر-کوچه بهشتی-بن بست میخک-پلاک 104</t>
  </si>
  <si>
    <t>1403/08/22</t>
  </si>
  <si>
    <t xml:space="preserve">معصومه صفائی سندسی </t>
  </si>
  <si>
    <t>کوی امام رضا-بهار 27</t>
  </si>
  <si>
    <t xml:space="preserve">حسین شیرین زاده ارم ساداتی </t>
  </si>
  <si>
    <t>بلوار لاکان-پل طالشان-وحدت 3-سهند 8</t>
  </si>
  <si>
    <t>1403/08/23</t>
  </si>
  <si>
    <t xml:space="preserve">میثاق سوسنی مهوش </t>
  </si>
  <si>
    <t>پارک بوستان ملت-میدان کودک-ساختمان میثم</t>
  </si>
  <si>
    <t>1403/09/10</t>
  </si>
  <si>
    <t xml:space="preserve">ماهان همرنگ کارگر </t>
  </si>
  <si>
    <t>خیابان مطهری-کوچه لنکرانی-پلاک 30</t>
  </si>
  <si>
    <t>1403/09/15</t>
  </si>
  <si>
    <t xml:space="preserve">پیام ابراهیمی شلمانی </t>
  </si>
  <si>
    <t>جانبازان-خیابان امام رضا-کوچه سمیه 2-ساختمان علی-طبقه دوم-واحد سوم</t>
  </si>
  <si>
    <t>1403/08/28</t>
  </si>
  <si>
    <t xml:space="preserve">زینب جعفرزاده </t>
  </si>
  <si>
    <t xml:space="preserve">جانبازان-کوی امام رضا </t>
  </si>
  <si>
    <t>1403/09/05</t>
  </si>
  <si>
    <t>سوگند نوروز زاده رودکلی</t>
  </si>
  <si>
    <t>ارشاد-مجتمع پردیس</t>
  </si>
  <si>
    <t>1403/08/30</t>
  </si>
  <si>
    <t>مریم مطلق سیاه مرد</t>
  </si>
  <si>
    <t>ترتیب</t>
  </si>
  <si>
    <t>یخسازی-شهدای گمنام-مابین گلچین . مبل جهانی-خیابان شهدای گمنام-کوچه استقلال-پلاک39</t>
  </si>
  <si>
    <t>1403/09/04</t>
  </si>
  <si>
    <t>1403/09/03</t>
  </si>
  <si>
    <t>علی اکبر شفیعی کچائی</t>
  </si>
  <si>
    <t>سمیه روشندل بدابی</t>
  </si>
  <si>
    <t>فاطمه جمالپور مقدم</t>
  </si>
  <si>
    <t>میدان قلیپور-میدان نبوت -کوچه 18</t>
  </si>
  <si>
    <t>1403/06/17</t>
  </si>
  <si>
    <t>سید سعیده موسویان روشن ضمیر</t>
  </si>
  <si>
    <t>میرحسین</t>
  </si>
  <si>
    <t>بعداز میدان جهاد به سمت یخسازی-کوچه نهم -دومین فرعی سمت راست-ساختمان پدر-واحد 3</t>
  </si>
  <si>
    <t>ابراهیم یوسف زاده ایردموسی</t>
  </si>
  <si>
    <t>1463160097</t>
  </si>
  <si>
    <t>ایمانوردی</t>
  </si>
  <si>
    <t>سرایدار</t>
  </si>
  <si>
    <t>09381319443</t>
  </si>
  <si>
    <t>فلکه جهاد-شهرک فرهنگیان-میان ولیعصر-کوچه 30</t>
  </si>
  <si>
    <t>سمیه دلزنده کتمجانی</t>
  </si>
  <si>
    <t xml:space="preserve">میدان فرزانه-کوچه شقایق دوم -مجتمع سعید-طبقه 3-واحد 10 </t>
  </si>
  <si>
    <t xml:space="preserve">شایان میرزائی شاهخالی </t>
  </si>
  <si>
    <t>مشاوره فنی</t>
  </si>
  <si>
    <t xml:space="preserve">قلیپور-کوچه نامجو </t>
  </si>
  <si>
    <t xml:space="preserve">قربان جوادی قاضیانی </t>
  </si>
  <si>
    <t>زاننده</t>
  </si>
  <si>
    <t>خیابان برق-کوچه خوش انس-کوچه جانباز 3-سمت راست درب 11</t>
  </si>
  <si>
    <t>سیامک خورشیدی مقدم فومنی</t>
  </si>
  <si>
    <t>ابتدای خیابان بسیج</t>
  </si>
  <si>
    <t>1403/08/27</t>
  </si>
  <si>
    <t>هومن رحمتی بااوجی</t>
  </si>
  <si>
    <t xml:space="preserve">حمیدیان-محله پاره بیجار-قاصدک 8 </t>
  </si>
  <si>
    <t>امید برزوئی</t>
  </si>
  <si>
    <t>آذربایجان غربی</t>
  </si>
  <si>
    <t>سقز</t>
  </si>
  <si>
    <t xml:space="preserve">کوچه 18 شیوا </t>
  </si>
  <si>
    <t>علی بهزاد پرشکوهی</t>
  </si>
  <si>
    <t>245139</t>
  </si>
  <si>
    <t>2708830511</t>
  </si>
  <si>
    <t>09944129818</t>
  </si>
  <si>
    <t>کومله</t>
  </si>
  <si>
    <t>1403/08/25</t>
  </si>
  <si>
    <t>رسول قلی پور ملاطی</t>
  </si>
  <si>
    <t>245140</t>
  </si>
  <si>
    <t>2708707760</t>
  </si>
  <si>
    <t>09031530796</t>
  </si>
  <si>
    <t>روستای ملاط-جنب باسکول محمدپور</t>
  </si>
  <si>
    <t>طاهره حق شناس چوبری</t>
  </si>
  <si>
    <t>2580886699</t>
  </si>
  <si>
    <t>09357321960</t>
  </si>
  <si>
    <t xml:space="preserve">خیابان معلم-کوچه هواشناسی-کوچه دهم-کوچه دهم-کوچه بهار-بن بست بهار -درب رو به رو </t>
  </si>
  <si>
    <t xml:space="preserve">فاطمه خداخواه جدی </t>
  </si>
  <si>
    <r>
      <t>امیر</t>
    </r>
    <r>
      <rPr>
        <sz val="10"/>
        <color theme="1"/>
        <rFont val="Arial"/>
        <family val="2"/>
      </rPr>
      <t xml:space="preserve"> </t>
    </r>
  </si>
  <si>
    <t>تغذیه</t>
  </si>
  <si>
    <t>09114901695</t>
  </si>
  <si>
    <t>پرستو صدقی خمامی</t>
  </si>
  <si>
    <t>31817</t>
  </si>
  <si>
    <t>5180156068</t>
  </si>
  <si>
    <t>09379545898</t>
  </si>
  <si>
    <t>خیابان تختی-کوچه شهید قربانی-پلاک 13</t>
  </si>
  <si>
    <t xml:space="preserve">فاطمه دلدار جوپشت </t>
  </si>
  <si>
    <t>میدان معین- 16 متری بهشتی-خیابان رامین بازرگانی</t>
  </si>
  <si>
    <t>مهرشاد تقوائی</t>
  </si>
  <si>
    <t>لیلاشهر-جنب هنرستان شهید مطهری</t>
  </si>
  <si>
    <t>سامان زحمتکش کومله</t>
  </si>
  <si>
    <t>کومله-خیابان شهید عبدالکریمی-کوچه شهید شهری</t>
  </si>
  <si>
    <t>امیر محمدزاده بیجاربنه</t>
  </si>
  <si>
    <t>خیابان طالقانی-طالقانی 6-حکیم شمالی 12</t>
  </si>
  <si>
    <t>آرین رضا نژاد</t>
  </si>
  <si>
    <t>خیابان نیما-کوچه 8</t>
  </si>
  <si>
    <t>1403/08/21</t>
  </si>
  <si>
    <t>فرحناز زینعلی تاجانی</t>
  </si>
  <si>
    <t>خیابان بهار-کوچه بهار یکم-ساختمان عقیق-طبقه 3</t>
  </si>
  <si>
    <t>1403/09/11</t>
  </si>
  <si>
    <t>محمدرضا روستا ناصرکیاده</t>
  </si>
  <si>
    <t xml:space="preserve">جاده چمخاله -بن بست 46 </t>
  </si>
  <si>
    <t>1403/09/12</t>
  </si>
  <si>
    <t xml:space="preserve">کامبیز سحری کیسمی </t>
  </si>
  <si>
    <t>326147</t>
  </si>
  <si>
    <t>2721580329</t>
  </si>
  <si>
    <t>09193710484</t>
  </si>
  <si>
    <t xml:space="preserve">خالوباغ مطهری 7-روبه روی مسکن مهر </t>
  </si>
  <si>
    <t>ملیکا ایران روح</t>
  </si>
  <si>
    <t>خیابان دیانتی-خیابان استقلال-کوچه پامچال 9</t>
  </si>
  <si>
    <t>سید ایمان حسینی دولابی</t>
  </si>
  <si>
    <t>خیابان انصاری-خیابان دیانتی-کوچه پامچان9 - ساختمان مادر-طبقه 2-واحد 2</t>
  </si>
  <si>
    <t>آرینا جهان پور</t>
  </si>
  <si>
    <t xml:space="preserve">گلسار-بلوار دیلمان-کوچه وحدت 1-پلاک 9 </t>
  </si>
  <si>
    <t>1403/03/24</t>
  </si>
  <si>
    <t>حدیث نوروزی</t>
  </si>
  <si>
    <t>معلم-خیابان نیک مرام</t>
  </si>
  <si>
    <t>محمدجواد بالنده</t>
  </si>
  <si>
    <t>دیلمان-شهرک بهشتی-گلستان 14-ساختمان صدا و سیما</t>
  </si>
  <si>
    <t>بنیامین ضیاء بخش طالمی</t>
  </si>
  <si>
    <t>پشت آتش نشانی -کوچه رها -شنبه 7-ساختمان روزبه</t>
  </si>
  <si>
    <t>1403/06/11</t>
  </si>
  <si>
    <t>محراب نیکخو گورابی</t>
  </si>
  <si>
    <t xml:space="preserve">میدان توشیبا-کوچه شهید لک-بهار 6-ساختمان کوکب </t>
  </si>
  <si>
    <t>1403/06/06</t>
  </si>
  <si>
    <t>سحر رحمتی</t>
  </si>
  <si>
    <t xml:space="preserve">صندوقدار </t>
  </si>
  <si>
    <t xml:space="preserve">پارک دانشجو-خیابان دانشجو-دانشجو 9-کوچه دوم </t>
  </si>
  <si>
    <t xml:space="preserve">علی جعفرزاده </t>
  </si>
  <si>
    <t>2594255769</t>
  </si>
  <si>
    <t>09116222133</t>
  </si>
  <si>
    <t xml:space="preserve"> بلوار شهدای گمنام- کوچه بهار-فرعی دوم-ساختمان 2020</t>
  </si>
  <si>
    <t xml:space="preserve">معصومه دوست کام  </t>
  </si>
  <si>
    <t xml:space="preserve">مریم حاجی پور </t>
  </si>
  <si>
    <t xml:space="preserve">مطهری گذر فرخ انتهای سه راه صومعه بیجار عمارت پدر </t>
  </si>
  <si>
    <t>سمیه ابراهیمی براگوری</t>
  </si>
  <si>
    <t>34834</t>
  </si>
  <si>
    <t>فرض علی</t>
  </si>
  <si>
    <t xml:space="preserve">بلوار لاکان-مسکن مهر میدان دوم -کوچه مهر 1-مجتمع الماس-بلوک الماس 29 -واحد 11 </t>
  </si>
  <si>
    <t>4196933466</t>
  </si>
  <si>
    <t xml:space="preserve">مینا حیدری زاده </t>
  </si>
  <si>
    <t>34835</t>
  </si>
  <si>
    <t>بیستون ک ش عادلی ک سوم فرعی اول سمت راست /سمت چپ -پ48</t>
  </si>
  <si>
    <t xml:space="preserve">حسین علی پور یگانه </t>
  </si>
  <si>
    <t>37016</t>
  </si>
  <si>
    <t>6539481276</t>
  </si>
  <si>
    <t xml:space="preserve">نگهبان </t>
  </si>
  <si>
    <t>09113302759</t>
  </si>
  <si>
    <t xml:space="preserve">شهرک صنعتی اتوبان سراوان به فومن ک ش نادری جنب پیک تعلیم گیلان </t>
  </si>
  <si>
    <t>1399/01/31</t>
  </si>
  <si>
    <t>راحله جماعتی</t>
  </si>
  <si>
    <t>37017</t>
  </si>
  <si>
    <t>2595414194</t>
  </si>
  <si>
    <t>09118206799</t>
  </si>
  <si>
    <t>فلکه جهاد به سمت یخسازی جنب مبل گلچین ک قربانی س سودا ط3 و 5</t>
  </si>
  <si>
    <t>4159813949</t>
  </si>
  <si>
    <t>فائقه  قلوبی خناچا</t>
  </si>
  <si>
    <t>سیده مهسا میرارض گر</t>
  </si>
  <si>
    <t>36508</t>
  </si>
  <si>
    <t>2595958089</t>
  </si>
  <si>
    <t>09119342615</t>
  </si>
  <si>
    <t>گلسار-خیابان 132-ساختمان یاران-طبقه 2-واحد 6</t>
  </si>
  <si>
    <t>1403/02/19</t>
  </si>
  <si>
    <t>36509</t>
  </si>
  <si>
    <t>01332320634</t>
  </si>
  <si>
    <t>خیابان مطهری-مسجد خاتم الانبیا-گذر فرخ- بن بست علیرضا-عمارت مهدی</t>
  </si>
  <si>
    <t>شباهنگ طراوتی</t>
  </si>
  <si>
    <t>36511</t>
  </si>
  <si>
    <t>3381100963</t>
  </si>
  <si>
    <t>کارشناس علوم تغذیه</t>
  </si>
  <si>
    <t>01333470282</t>
  </si>
  <si>
    <t>فلکه گاز-کوچه کرمی-کوچه قربانی-ساختمان میثم</t>
  </si>
  <si>
    <t>غزاله سادات میرمتحیر</t>
  </si>
  <si>
    <t>36513</t>
  </si>
  <si>
    <t>2580819762</t>
  </si>
  <si>
    <t>09118342207</t>
  </si>
  <si>
    <t xml:space="preserve">خیابان نواب-نبش بن بست سوگند-ساختمان عمارت نواب -واحد 6 </t>
  </si>
  <si>
    <t xml:space="preserve">طیبه امیدزاده بجارسری </t>
  </si>
  <si>
    <t>36514</t>
  </si>
  <si>
    <t xml:space="preserve">جهاد-گلزاران-کوچه گل ناز-ساختمان صدرا –واحد 12 </t>
  </si>
  <si>
    <t>مروه نورماتکی</t>
  </si>
  <si>
    <t>36515</t>
  </si>
  <si>
    <t>2581500468</t>
  </si>
  <si>
    <t>09381145939</t>
  </si>
  <si>
    <t xml:space="preserve">گلسار-تقاطع سمیه و دیلمان-نبش اتو مالک ترنج -پلاک 37 </t>
  </si>
  <si>
    <t xml:space="preserve">مهلا یزدانی شاهخالی </t>
  </si>
  <si>
    <t>36516</t>
  </si>
  <si>
    <t>2581349034</t>
  </si>
  <si>
    <t>09117604085</t>
  </si>
  <si>
    <t>خیابان شهید بهشتی-شهرک مفتح-کوچه پنجم</t>
  </si>
  <si>
    <t>1403/05/03</t>
  </si>
  <si>
    <t xml:space="preserve">از 3 مزداد تا 3 مهر کاراموز بودن بدون حقوق </t>
  </si>
  <si>
    <t>فاطمه سیدی</t>
  </si>
  <si>
    <t>36517</t>
  </si>
  <si>
    <t>1621813479</t>
  </si>
  <si>
    <t>میربابا</t>
  </si>
  <si>
    <t>09012594549</t>
  </si>
  <si>
    <t>فلکه جهاد</t>
  </si>
  <si>
    <t xml:space="preserve">از 11 شهریور تا ده مهر کاراموز بودن بدون حقوق </t>
  </si>
  <si>
    <t>وقفه بیمه دارد</t>
  </si>
  <si>
    <t>میترا فرید</t>
  </si>
  <si>
    <t>0062462717</t>
  </si>
  <si>
    <t>09129308774</t>
  </si>
  <si>
    <t>بلوارگیلان نبش خیابان 155 اپارتمان سمت چپ قصرگل</t>
  </si>
  <si>
    <t>عاطفه بیوکی جهانی</t>
  </si>
  <si>
    <t>36804</t>
  </si>
  <si>
    <t>2670177522</t>
  </si>
  <si>
    <t>مسئول سالن</t>
  </si>
  <si>
    <t>09385205744</t>
  </si>
  <si>
    <t>گلباغ نماز -شهرک بهشتی-گلستان14-مجتمع صدا و سیما -طبقه سوم</t>
  </si>
  <si>
    <t>سامان جشن ساز</t>
  </si>
  <si>
    <t>36805</t>
  </si>
  <si>
    <t>4830096561</t>
  </si>
  <si>
    <t>099110175129</t>
  </si>
  <si>
    <t>دروازه لاکان - روبروی بانک مسکن - بن بست ظریفی 18 - پلاک 19</t>
  </si>
  <si>
    <t>کیوان بهادرانی</t>
  </si>
  <si>
    <t>36806</t>
  </si>
  <si>
    <t>0820365629</t>
  </si>
  <si>
    <t>هیبت اله</t>
  </si>
  <si>
    <t>09030275916</t>
  </si>
  <si>
    <t>حمیدیان- خیابان پرستار-پرستار 10- کوچه شهید بهبودی</t>
  </si>
  <si>
    <t>شهاب ابراهیمی دربند</t>
  </si>
  <si>
    <t>36807</t>
  </si>
  <si>
    <t>2581495413</t>
  </si>
  <si>
    <t>09365817628</t>
  </si>
  <si>
    <t>استقامت دو - کوچه شهید سهراب یوسف زاده - پلاک 10</t>
  </si>
  <si>
    <t>1399/12/05</t>
  </si>
  <si>
    <t>پوریا فتحی نژاد کلفتی</t>
  </si>
  <si>
    <t>36808</t>
  </si>
  <si>
    <t>2660319383</t>
  </si>
  <si>
    <t>09116053085</t>
  </si>
  <si>
    <t>معلولین  - خیابان جمال زاده-کوچه توحید -پلاک 408</t>
  </si>
  <si>
    <t>1399/06/21</t>
  </si>
  <si>
    <t>ماریا عاشوری دوبخشری</t>
  </si>
  <si>
    <t>36809</t>
  </si>
  <si>
    <t>5699938680</t>
  </si>
  <si>
    <t>09214787582</t>
  </si>
  <si>
    <t>طرازکوه-کوچه با هنر 11</t>
  </si>
  <si>
    <t>هاجر عنصری دلچه</t>
  </si>
  <si>
    <t>36810</t>
  </si>
  <si>
    <t>6539313098</t>
  </si>
  <si>
    <t>09118296350</t>
  </si>
  <si>
    <t>خیابان ولیعصر-کوچه عشقی -ساختمان نبش - باستان 2-طبقه 2</t>
  </si>
  <si>
    <t>1402/12/18</t>
  </si>
  <si>
    <t>عالیرضا شعبان پور کساری</t>
  </si>
  <si>
    <t>36811</t>
  </si>
  <si>
    <t>2593855533</t>
  </si>
  <si>
    <t>09116287328</t>
  </si>
  <si>
    <t>منظریه-پشت پارک بانوان-کوچه وحدت-ساختمان صبای 2-طبقه اول - واحد 2</t>
  </si>
  <si>
    <t>سید ابوالفضل حسینی ماشلی</t>
  </si>
  <si>
    <t>36812</t>
  </si>
  <si>
    <t>2581515104</t>
  </si>
  <si>
    <t>سید زمان</t>
  </si>
  <si>
    <t>09391536858</t>
  </si>
  <si>
    <t>یخسازی -کوچه سیروس قبادی-ساختمان مهر 7 واحد 4</t>
  </si>
  <si>
    <t>1399/06/29</t>
  </si>
  <si>
    <t>مازیار  کریمی آتشکاهی</t>
  </si>
  <si>
    <t>36813</t>
  </si>
  <si>
    <t>2580493190</t>
  </si>
  <si>
    <t>همایون</t>
  </si>
  <si>
    <t>09116370721</t>
  </si>
  <si>
    <t>معلولین - خیابان حکیم زاده - کوچه امیدی</t>
  </si>
  <si>
    <t>مهدی اسماعیلی سسمسی</t>
  </si>
  <si>
    <t>36814</t>
  </si>
  <si>
    <t>2670099327</t>
  </si>
  <si>
    <t>آشپزخانه - منقل</t>
  </si>
  <si>
    <t>09116015779</t>
  </si>
  <si>
    <t>استقامت 2 - خیابان ایران- کوچه وارش 3 - بن بست دوم - سمت راست -درب دوم</t>
  </si>
  <si>
    <t>36815</t>
  </si>
  <si>
    <t>2581118229</t>
  </si>
  <si>
    <t>پذیرایی</t>
  </si>
  <si>
    <t>09027251377</t>
  </si>
  <si>
    <t>میدان صیقلان-کوچه صادقی- جنب شورای شهر -منزل ویلایی- پلاک 252</t>
  </si>
  <si>
    <t>مهناز متقی شهرستانی</t>
  </si>
  <si>
    <t>36816</t>
  </si>
  <si>
    <t>2591160619</t>
  </si>
  <si>
    <t xml:space="preserve">آشپزخانه - </t>
  </si>
  <si>
    <t>09139006245</t>
  </si>
  <si>
    <t>میدان جهاد- خیابان گلزاران- یاس پنجم- فرعی دوم</t>
  </si>
  <si>
    <t>1398/04/09</t>
  </si>
  <si>
    <t>فروزان محزون صیقلانی</t>
  </si>
  <si>
    <t>36817</t>
  </si>
  <si>
    <t>2593458496</t>
  </si>
  <si>
    <t>رزوشن رستوران</t>
  </si>
  <si>
    <t>09112344780</t>
  </si>
  <si>
    <t>چهارراه پورسینا-خیابان  دکتر حشمت - کوچه صبح خیز- کوچه هفتم - ساختمان آرتین- واحد 3</t>
  </si>
  <si>
    <t>مرتضی ورزشی نوحدانی</t>
  </si>
  <si>
    <t>36818</t>
  </si>
  <si>
    <t>2595736264</t>
  </si>
  <si>
    <t>موزیسین</t>
  </si>
  <si>
    <t>09378839510</t>
  </si>
  <si>
    <t>بلوار امام رضا - پشت جرثقیل گلبرگ -- کوچه شکوفه - بن بست دوم - درب مشکی</t>
  </si>
  <si>
    <t>حانیه آذر منش سراوانی</t>
  </si>
  <si>
    <t>36819</t>
  </si>
  <si>
    <t>6530105621</t>
  </si>
  <si>
    <t>09363623272</t>
  </si>
  <si>
    <t>خیابان امام خمینی - کوچه امید-کوچه دهم -ساختمان راست -طبقه دوم</t>
  </si>
  <si>
    <t>علیرضا بلوری پسیخانی</t>
  </si>
  <si>
    <t>36820</t>
  </si>
  <si>
    <t>2580877657</t>
  </si>
  <si>
    <t>تراب</t>
  </si>
  <si>
    <t>بارسرد - نوشیدمی</t>
  </si>
  <si>
    <t>09377347295</t>
  </si>
  <si>
    <t>خیابان شهدا - دیانتی - کوچه توحید -پلاک 26</t>
  </si>
  <si>
    <t>محمدرضا بلبل زاده بلگوری</t>
  </si>
  <si>
    <t>36821</t>
  </si>
  <si>
    <t>2580755934</t>
  </si>
  <si>
    <t>فود تراک - غذا بردن از آشپز خانه به سالن</t>
  </si>
  <si>
    <t>09036909431</t>
  </si>
  <si>
    <t>یخسازی-کوی آریا- آریا 8-منزل صبوری</t>
  </si>
  <si>
    <t>حسین بالازاده گلوزان</t>
  </si>
  <si>
    <t>36822</t>
  </si>
  <si>
    <t>1630222658</t>
  </si>
  <si>
    <t>جبار</t>
  </si>
  <si>
    <t>09116137699</t>
  </si>
  <si>
    <t>بلوار افتخاری - خیابان 12 متری قربانی - بن بست شهید کمالپور- درب مشکی</t>
  </si>
  <si>
    <t>ناهید باقری صیقلانی</t>
  </si>
  <si>
    <t>36823</t>
  </si>
  <si>
    <t>2660035008</t>
  </si>
  <si>
    <t>09117645470</t>
  </si>
  <si>
    <t>خیابان شریعتی - زیر کوچه - روبروی دخانیات - پلاک 83</t>
  </si>
  <si>
    <t>سمیه بالائی چوبری</t>
  </si>
  <si>
    <t>36824</t>
  </si>
  <si>
    <t>5699694145</t>
  </si>
  <si>
    <t>............</t>
  </si>
  <si>
    <t>معلولین - بیست متری آمدی - فرعی دوم</t>
  </si>
  <si>
    <t>معصومه پسندیده طالمی</t>
  </si>
  <si>
    <t>36825</t>
  </si>
  <si>
    <t>2590822901</t>
  </si>
  <si>
    <t>آشپز  پرسنلی هتل</t>
  </si>
  <si>
    <t>09118265035</t>
  </si>
  <si>
    <t>سنگر - ابتدای بلوار خرداد -خیابان شهید آقازاده-توحید 10- منزل شخصی</t>
  </si>
  <si>
    <t>مهدی جانباز</t>
  </si>
  <si>
    <t>36826</t>
  </si>
  <si>
    <t>2581277297</t>
  </si>
  <si>
    <t>09118956840</t>
  </si>
  <si>
    <t>منظریه - خیابان ولیعصر- کوچه عشقی- پلاک 14</t>
  </si>
  <si>
    <t>1400/11/05</t>
  </si>
  <si>
    <t>صدیقه جانبار حقیقی</t>
  </si>
  <si>
    <t>36827</t>
  </si>
  <si>
    <t>2659691312</t>
  </si>
  <si>
    <t>09112389015</t>
  </si>
  <si>
    <t>کمربندی شهید بهشتی - خیابان ولیعصر- کوچه شهید عشقی - پلاک 14</t>
  </si>
  <si>
    <t>1401/02/31</t>
  </si>
  <si>
    <t>شهره جمال زاده</t>
  </si>
  <si>
    <t>36828</t>
  </si>
  <si>
    <t>2648646681</t>
  </si>
  <si>
    <t>زیداله</t>
  </si>
  <si>
    <t>سلاد با و سوپ - برای سرو</t>
  </si>
  <si>
    <t>09378350513</t>
  </si>
  <si>
    <t>خیابان تختی - کوچه لاله -دومین فرعی  سمت راست - ساختمان آپادانا - واحد 6</t>
  </si>
  <si>
    <t>حاجیه پاکدامن</t>
  </si>
  <si>
    <t>36829</t>
  </si>
  <si>
    <t>5699874690</t>
  </si>
  <si>
    <t>آسپزخانه - برنج</t>
  </si>
  <si>
    <t>09334223036</t>
  </si>
  <si>
    <t>معلولین - 18 متری گلستان - کوچه 16 پلاک 23</t>
  </si>
  <si>
    <t>1398//04/01</t>
  </si>
  <si>
    <t>رقیه پورمحمدی بجارپسی</t>
  </si>
  <si>
    <t>36830</t>
  </si>
  <si>
    <t>2591981086</t>
  </si>
  <si>
    <t>آشپزخانه- برنج</t>
  </si>
  <si>
    <t>09116209487</t>
  </si>
  <si>
    <t>جاده سنگر- ایستگاه ملکی- کوچه صونر 35-پلاک 29</t>
  </si>
  <si>
    <t>محمد پورمهدی  کرد محله</t>
  </si>
  <si>
    <t>36831</t>
  </si>
  <si>
    <t>2591214808</t>
  </si>
  <si>
    <t>آشپزخانه فرنگی</t>
  </si>
  <si>
    <t>09130224626</t>
  </si>
  <si>
    <t>لاکانشهر- کوچه چوکام - سایه 4- کوچه 5</t>
  </si>
  <si>
    <t>علیرضا پاکدامن طبالوندانی</t>
  </si>
  <si>
    <t>36832</t>
  </si>
  <si>
    <t>2282122526</t>
  </si>
  <si>
    <t>کافی شاپ - ویتامین بار</t>
  </si>
  <si>
    <t>09118476925</t>
  </si>
  <si>
    <t>بلوار انصاری- کوی ارشاد - بعد موسسه مهر- ساختمان ثامن</t>
  </si>
  <si>
    <t>فاطمه دلزنده کتمجانی</t>
  </si>
  <si>
    <t>36833</t>
  </si>
  <si>
    <t>2590435940</t>
  </si>
  <si>
    <t>سلاد بار - مخلفات</t>
  </si>
  <si>
    <t>09029706104</t>
  </si>
  <si>
    <t>بلوار شهید بهشتی - جماران-چهارراه بصیری -کوچه 32-فرعی اول-منزل</t>
  </si>
  <si>
    <t>مهدی خوش فطرت پاک آزاد</t>
  </si>
  <si>
    <t>36834</t>
  </si>
  <si>
    <t>2580894217</t>
  </si>
  <si>
    <t>پذیرایی سالن</t>
  </si>
  <si>
    <t>09109112797</t>
  </si>
  <si>
    <t xml:space="preserve">فلکه گار - دروازه لاکان - کوچه وحدت - نبش لاله 1- ساختمان دو طبقه-واحد 1 </t>
  </si>
  <si>
    <t>1397/09/01</t>
  </si>
  <si>
    <t>متین خدمتی نوخاله</t>
  </si>
  <si>
    <t>36835</t>
  </si>
  <si>
    <t>2670017789</t>
  </si>
  <si>
    <t>اتاق سس- آشپزخانه</t>
  </si>
  <si>
    <t>09329953191</t>
  </si>
  <si>
    <t>پیربازار -نوخاله- اکبری-خیابان امام حسین-کوچه ساحل-بن بست بهارستان-پلاک 15</t>
  </si>
  <si>
    <t>علیرضا خیلی دوست ماسوله</t>
  </si>
  <si>
    <t>2668015782</t>
  </si>
  <si>
    <t>پیک  موتوری</t>
  </si>
  <si>
    <t>09100158313</t>
  </si>
  <si>
    <t>فومن - - خیابان شهدا-کوچه شهدا-بن بست  احمد عاطف- پلاک 60</t>
  </si>
  <si>
    <t>زهرا حسنی شمامی</t>
  </si>
  <si>
    <t>36837</t>
  </si>
  <si>
    <t>2659207119</t>
  </si>
  <si>
    <t>حاجیگل</t>
  </si>
  <si>
    <t xml:space="preserve">آشپزخانه ایرانی </t>
  </si>
  <si>
    <t>09393450685</t>
  </si>
  <si>
    <t>توشیبا - آب و برق-کوچه خوش انس-کوچه شعبانی-بن بست دوم-منزل ویلائی</t>
  </si>
  <si>
    <t>فاطمه رشیدی نوده</t>
  </si>
  <si>
    <t>36838</t>
  </si>
  <si>
    <t>2581436670</t>
  </si>
  <si>
    <t>09334135516</t>
  </si>
  <si>
    <t>..........</t>
  </si>
  <si>
    <t>علیرضا روشن سعادت نجفی</t>
  </si>
  <si>
    <t>36839</t>
  </si>
  <si>
    <t>2581579382</t>
  </si>
  <si>
    <t>09379051059</t>
  </si>
  <si>
    <t>فلکه رازی -سلیمانداراب-کوچه کریمی- پلاک 171</t>
  </si>
  <si>
    <t>الهام رضائی</t>
  </si>
  <si>
    <t>36840</t>
  </si>
  <si>
    <t>2580764720</t>
  </si>
  <si>
    <t>9017666848</t>
  </si>
  <si>
    <t>خیابان شهدا-دیانتی- کوی بامروت-جنب آژانس گیلان شهاب-بن بست اول-درب دوم</t>
  </si>
  <si>
    <t>1401/07/03</t>
  </si>
  <si>
    <t>آیدا رافعی</t>
  </si>
  <si>
    <t>36841</t>
  </si>
  <si>
    <t>1610469781</t>
  </si>
  <si>
    <t>09114656286</t>
  </si>
  <si>
    <t>میدان امام حسین - پشت آتش نشانی- کوچه  دهم- انتهای شبنم 3</t>
  </si>
  <si>
    <t>علیرضا  ربیع نژاد رودکلی</t>
  </si>
  <si>
    <t>36842</t>
  </si>
  <si>
    <t>2581346965</t>
  </si>
  <si>
    <t xml:space="preserve">منقل- </t>
  </si>
  <si>
    <t>09924928581</t>
  </si>
  <si>
    <t>خیابان شهدا-پشت قنادی گلستان -کوچه هفدهم-پلاک 4</t>
  </si>
  <si>
    <t>عذرا سمندر آینه وری</t>
  </si>
  <si>
    <t>36843</t>
  </si>
  <si>
    <t>6539277040</t>
  </si>
  <si>
    <t>09118352937</t>
  </si>
  <si>
    <t>بلوار شهید مدرس- پشت آتش نشانی- کوچه 13- فرعی 2- منزل شخصی</t>
  </si>
  <si>
    <t>اسفندیار سهیلی پیشکناری</t>
  </si>
  <si>
    <t>36844</t>
  </si>
  <si>
    <t>2580302001</t>
  </si>
  <si>
    <t>09370121486</t>
  </si>
  <si>
    <t>بلوار امام خمینی - آب و برق- کوچه شهید خوش انس-کوچه شعبانی- آجر نمای دوم-واحد 2</t>
  </si>
  <si>
    <t>سودابه شعبان پور کساری</t>
  </si>
  <si>
    <t>36845</t>
  </si>
  <si>
    <t>2593773235</t>
  </si>
  <si>
    <t>آماده سازی آشپزخانه</t>
  </si>
  <si>
    <t>09118186271</t>
  </si>
  <si>
    <t>جماران - کوچه 28-انتهای ندایی 2</t>
  </si>
  <si>
    <t>لاله صمد زاده طاهر گورابی</t>
  </si>
  <si>
    <t>36846</t>
  </si>
  <si>
    <t>2670227368</t>
  </si>
  <si>
    <t xml:space="preserve">قنادی </t>
  </si>
  <si>
    <t>09024835850</t>
  </si>
  <si>
    <t>جماران - ندایی 3- ساختمان روبروی کابینت سازی - طبقه سوم</t>
  </si>
  <si>
    <t>زهرا غلامی قاضیانی</t>
  </si>
  <si>
    <t>36847</t>
  </si>
  <si>
    <t>0925153923</t>
  </si>
  <si>
    <t>09394316251</t>
  </si>
  <si>
    <t>خیابان امام خمینی- کوچه بهار-کوچه چهارم-منزل غلامپور</t>
  </si>
  <si>
    <t>محمدرضا عاشوری</t>
  </si>
  <si>
    <t>36848</t>
  </si>
  <si>
    <t>2580961283</t>
  </si>
  <si>
    <t>09018653148</t>
  </si>
  <si>
    <t>خیابان شهدا- ابتدای تازه آباد- کوچه شهدای اسلام- کوچه یوسفی-پلاک 18</t>
  </si>
  <si>
    <t>محمد عفتی دخت چکووری</t>
  </si>
  <si>
    <t>36849</t>
  </si>
  <si>
    <t>2581099666</t>
  </si>
  <si>
    <t>09116929592</t>
  </si>
  <si>
    <t>یخسازی-جنب  شن و ماسه - ساختمان سعید-طبقه سوم</t>
  </si>
  <si>
    <t>ماهرخ عموزاده فکری</t>
  </si>
  <si>
    <t>36850</t>
  </si>
  <si>
    <t>2592486798</t>
  </si>
  <si>
    <t>ظرفشور خانه</t>
  </si>
  <si>
    <t>09363954827</t>
  </si>
  <si>
    <t>منظریه- خیابان ولیعصر--کوچه عشقی-پلاک 26</t>
  </si>
  <si>
    <t>سعید عظیم زاده</t>
  </si>
  <si>
    <t>36851</t>
  </si>
  <si>
    <t>0651742900</t>
  </si>
  <si>
    <t>عبدالمجید</t>
  </si>
  <si>
    <t>منقل- کباب درست میکنن</t>
  </si>
  <si>
    <t>09220791943</t>
  </si>
  <si>
    <t>میدان رازی - بلوار شیون فومنی- آسایش 7- عبادی 23- درب دوازدهم- سمت چپ</t>
  </si>
  <si>
    <t>خورشید عباسی چناری</t>
  </si>
  <si>
    <t>36852</t>
  </si>
  <si>
    <t>5699308075</t>
  </si>
  <si>
    <t>اشرف</t>
  </si>
  <si>
    <t>09118389926</t>
  </si>
  <si>
    <t>کیلومتر 5 جاده لاکان- کوچه ملکی- منزل شخصی</t>
  </si>
  <si>
    <t>1398//09/01</t>
  </si>
  <si>
    <t>سعیده صالح پور بسته دیمی</t>
  </si>
  <si>
    <t>36853</t>
  </si>
  <si>
    <t>2595778821</t>
  </si>
  <si>
    <t>کانتر بیرون بر</t>
  </si>
  <si>
    <t>09118340383</t>
  </si>
  <si>
    <t>منظریه- خیابان ولیعصر-انتهای کوچه علی عشقی- پلاک 150</t>
  </si>
  <si>
    <t>زهرا عبداله نیای چکوسری</t>
  </si>
  <si>
    <t>36854</t>
  </si>
  <si>
    <t>2668313211</t>
  </si>
  <si>
    <t>کافه سنتی</t>
  </si>
  <si>
    <t>09115507357</t>
  </si>
  <si>
    <t>یخسازی -بلوار شهدای گمنام - کوچه 18-بن بست گلستان-</t>
  </si>
  <si>
    <t xml:space="preserve">معصومه رحمانی پاشاکی </t>
  </si>
  <si>
    <t>36855</t>
  </si>
  <si>
    <t>2720261262</t>
  </si>
  <si>
    <t>09118269820</t>
  </si>
  <si>
    <t>رشت فکوری کوچه سعدی</t>
  </si>
  <si>
    <t xml:space="preserve">مریم خرمی شالدهی </t>
  </si>
  <si>
    <t>36856</t>
  </si>
  <si>
    <t>5699891323</t>
  </si>
  <si>
    <t>جمالعلی</t>
  </si>
  <si>
    <t>ظرفشورخانه</t>
  </si>
  <si>
    <t>09118324969</t>
  </si>
  <si>
    <t>فلکهرازی استقامت 2 خیابان ایران کوچه انصاری زنبق 5 منزل سید ابراهیم کماکلی</t>
  </si>
  <si>
    <t>1400/6/1</t>
  </si>
  <si>
    <t>عباس حاج باقری فرخنده</t>
  </si>
  <si>
    <t>36857</t>
  </si>
  <si>
    <t>2595465589</t>
  </si>
  <si>
    <t>قصابی</t>
  </si>
  <si>
    <t>09117159058</t>
  </si>
  <si>
    <t>رشت  خیابان تختی کوچه رونقی پلاک 322</t>
  </si>
  <si>
    <t>1401/1/01</t>
  </si>
  <si>
    <t xml:space="preserve">اریا سرشاد شادمان </t>
  </si>
  <si>
    <t>36858</t>
  </si>
  <si>
    <t>2581464429</t>
  </si>
  <si>
    <t>09039752371</t>
  </si>
  <si>
    <t xml:space="preserve">رشت مسکن مهر بین فلکه اول و دوم چهاراه رایان بین کوچه 108و109 ساختمان b4 پلاک 5 طبقه دوم </t>
  </si>
  <si>
    <t xml:space="preserve">صدیقه رمضان زاده ایمن ابادی </t>
  </si>
  <si>
    <t>36859</t>
  </si>
  <si>
    <t>2279709201</t>
  </si>
  <si>
    <t>09053292393</t>
  </si>
  <si>
    <t>رشت فلکه رازی استقامت دو کوچه شهید حسین میر جلالی پلاک 53 ساختمان دو طبقه</t>
  </si>
  <si>
    <t>مائده صفدری</t>
  </si>
  <si>
    <t>36860</t>
  </si>
  <si>
    <t>1639790111</t>
  </si>
  <si>
    <t>لطف اله</t>
  </si>
  <si>
    <t>09115617363</t>
  </si>
  <si>
    <t>رشت بلوار لاکان شهرک فجر کوچه دوم کوچه اسمان دو سمت چپ یک در مانده به اخر منزل شخصی</t>
  </si>
  <si>
    <t xml:space="preserve">علی اصغر غلامی چکوسری </t>
  </si>
  <si>
    <t>36861</t>
  </si>
  <si>
    <t>2580662138</t>
  </si>
  <si>
    <t>نظافت سرویس</t>
  </si>
  <si>
    <t>09118357341</t>
  </si>
  <si>
    <t>رشت معلولین کوچه جانباز بن بست کوثر پلاک 47</t>
  </si>
  <si>
    <t xml:space="preserve">فاطمه عبادی نژاد </t>
  </si>
  <si>
    <t>36862</t>
  </si>
  <si>
    <t>2591191522</t>
  </si>
  <si>
    <t>09388612922</t>
  </si>
  <si>
    <t xml:space="preserve">رشت خیابان شهید نظری کوچه پنجم ساختمان دوطبقه طیقه اول </t>
  </si>
  <si>
    <t>ام کلثوم عسگری نصیر محله</t>
  </si>
  <si>
    <t>36863</t>
  </si>
  <si>
    <t>5699648216</t>
  </si>
  <si>
    <t xml:space="preserve">بیت اله </t>
  </si>
  <si>
    <t>09119368416</t>
  </si>
  <si>
    <t xml:space="preserve">زینت ابراهیمی تمرین </t>
  </si>
  <si>
    <t>36864</t>
  </si>
  <si>
    <t>1639944273</t>
  </si>
  <si>
    <t xml:space="preserve">عین اله </t>
  </si>
  <si>
    <t>آشپزخانه - آماده سازی</t>
  </si>
  <si>
    <t>09366779219</t>
  </si>
  <si>
    <t xml:space="preserve">رشت توشیبا اب برق شهرک مسکونی عباسپور 12متری بن بست سوم منزل اقای قاسم زاده </t>
  </si>
  <si>
    <t xml:space="preserve">حسین اعتمادی گورابسری </t>
  </si>
  <si>
    <t>36865</t>
  </si>
  <si>
    <t>2593238526</t>
  </si>
  <si>
    <t>خدمات نظافتی</t>
  </si>
  <si>
    <t>09903983786</t>
  </si>
  <si>
    <t xml:space="preserve">رشت خ لاکانی .عطاافرین . جنب سوپر مارکت مسیح راه پیما .ساختمان مازیار پلاک 149  </t>
  </si>
  <si>
    <t>98/06/01</t>
  </si>
  <si>
    <t xml:space="preserve">فاطمه الکن گلوندانی </t>
  </si>
  <si>
    <t>36866</t>
  </si>
  <si>
    <t>2592017021</t>
  </si>
  <si>
    <t>نوزاد</t>
  </si>
  <si>
    <t xml:space="preserve">رشت فلکه گاز کوچه دلاور. سمت چپ.منزل شخصی </t>
  </si>
  <si>
    <t xml:space="preserve">عظیم جعفرنژادصف سری </t>
  </si>
  <si>
    <t>36867</t>
  </si>
  <si>
    <t>2591218846</t>
  </si>
  <si>
    <t>بالا</t>
  </si>
  <si>
    <t>09119391692</t>
  </si>
  <si>
    <t xml:space="preserve">رشت بلوار امام خمینی روبروی هتل پردیس کویر عضدی کوچه هجرتی بن بست مهدیه س زنده دل طبقه دوم </t>
  </si>
  <si>
    <t>علی تقی پور اسماعیل</t>
  </si>
  <si>
    <t>36868</t>
  </si>
  <si>
    <t>6309308424</t>
  </si>
  <si>
    <t>09031583613</t>
  </si>
  <si>
    <t>رشت .چله خانه.روبروی بیمارستان امیرالمنین. کوچه فاتح ساختمان الهه</t>
  </si>
  <si>
    <t>رکسانا فلاح پور</t>
  </si>
  <si>
    <t>36869</t>
  </si>
  <si>
    <t>2580194541</t>
  </si>
  <si>
    <t>09374807552</t>
  </si>
  <si>
    <t>بلوار شهید بهشتی - شهرک قدس- 10 متری اول جنوبی- سمت چپ ساختمان بهامین</t>
  </si>
  <si>
    <t>هاجر فیض اللهی</t>
  </si>
  <si>
    <t>36870</t>
  </si>
  <si>
    <t>2668069963</t>
  </si>
  <si>
    <t>09116220035</t>
  </si>
  <si>
    <t>جاده فومن-بعد از سه راه شفت -کلاشم بالا - سه راه عزیزی - کوچخ آقا سید ابراهیم - منزل شخصی</t>
  </si>
  <si>
    <t>آزیتا قمی کتیگری</t>
  </si>
  <si>
    <t>36871</t>
  </si>
  <si>
    <t>2580060715</t>
  </si>
  <si>
    <t>09116991694</t>
  </si>
  <si>
    <t>فلکه گاز-دروازه لاکان - کوچه سیامک-پلاک 9- منزل ویلائی</t>
  </si>
  <si>
    <t>سرور قربانی شالدهی</t>
  </si>
  <si>
    <t>36872</t>
  </si>
  <si>
    <t>5698941572</t>
  </si>
  <si>
    <t>09118336529</t>
  </si>
  <si>
    <t>حمیدیان-انتهای نواوران-نواوران 25-شالیزار 12-پلاک 30</t>
  </si>
  <si>
    <t>36873</t>
  </si>
  <si>
    <t>فلکه گاز - دروازه لاکان - 16 متری سمیه- شهرک فجر- فروردین 8- فرعی پنجم- درب قهوه ای - منزل ویلائی</t>
  </si>
  <si>
    <t xml:space="preserve">ابراهیم لقمانی خرطومی </t>
  </si>
  <si>
    <t>36874</t>
  </si>
  <si>
    <t>2580738169</t>
  </si>
  <si>
    <t>09399562249</t>
  </si>
  <si>
    <t>حمیدیان- خیابان دانشجو- کوچه 9- جنب ساختمان آهو- طبقه اول</t>
  </si>
  <si>
    <t>فریبا محمودی</t>
  </si>
  <si>
    <t>36875</t>
  </si>
  <si>
    <t>2593347546</t>
  </si>
  <si>
    <t>09118394389</t>
  </si>
  <si>
    <t>بلوار شهید بهشتی - کوچه شهید طهماسبی- کوچه سوم - پلاک 1</t>
  </si>
  <si>
    <t>ماه خانم محمودیان برزهندانی</t>
  </si>
  <si>
    <t>36876</t>
  </si>
  <si>
    <t>5699211918</t>
  </si>
  <si>
    <t>09917374995</t>
  </si>
  <si>
    <t>معلولین- خیابان جانباز- کوچه دوازدهم - کوچه یاس- ساختما یاس</t>
  </si>
  <si>
    <t>سید محمد مهدوی شریفی</t>
  </si>
  <si>
    <t>36877</t>
  </si>
  <si>
    <t>2593918306</t>
  </si>
  <si>
    <t>09366626743</t>
  </si>
  <si>
    <t>فلکه رازی - چهارراه قاسمیه2- کوچه 8- پلاک 208</t>
  </si>
  <si>
    <t xml:space="preserve">فاطمه مهدی زاده راسته کناری </t>
  </si>
  <si>
    <t>36878</t>
  </si>
  <si>
    <t>2669517013</t>
  </si>
  <si>
    <t>09922037027</t>
  </si>
  <si>
    <t>دروازه لاکان - کوچه ادیب صابر- منزل آقای رییسی</t>
  </si>
  <si>
    <t>احمد مختصری خانچاه</t>
  </si>
  <si>
    <t>36879</t>
  </si>
  <si>
    <t>2593700939</t>
  </si>
  <si>
    <t>09118879894</t>
  </si>
  <si>
    <t>بلوار لاکان- مسکن مهر- مجتمع ثامن الائمه -بلوک 14- طبقه سوم</t>
  </si>
  <si>
    <t>فاطمه مختار نژاد همدانی</t>
  </si>
  <si>
    <t>36880</t>
  </si>
  <si>
    <t>2593246774</t>
  </si>
  <si>
    <t>09119382358</t>
  </si>
  <si>
    <t>خیابان شهدا- کوچه برادران مولایی - بعد از مسجد آل علی - کوچه بیستم - منزل شخصی</t>
  </si>
  <si>
    <t>سیده فاطمه موسوی دیزکوهی</t>
  </si>
  <si>
    <t>36881</t>
  </si>
  <si>
    <t>2658922841</t>
  </si>
  <si>
    <t>سید اصغر</t>
  </si>
  <si>
    <t>09369339166</t>
  </si>
  <si>
    <t>دروازه لاکان - 16 متری سمیه- روبروی آژانس</t>
  </si>
  <si>
    <t>سکینه ممتاز ویشکائی</t>
  </si>
  <si>
    <t>36882</t>
  </si>
  <si>
    <t>6539463804</t>
  </si>
  <si>
    <t>09117054230</t>
  </si>
  <si>
    <t>بلوار بهشتی - کوچه مهدی زاده - بن بست 8- انتهای بن بست- سمت راست  واحد 2</t>
  </si>
  <si>
    <t>رقیه یگانه امندانی</t>
  </si>
  <si>
    <t>36883</t>
  </si>
  <si>
    <t>2670122213</t>
  </si>
  <si>
    <t>09906950286</t>
  </si>
  <si>
    <t>حمیدیان- چهارراه جمهوری- خیابان امام رضا- خیابان گلستان- کوچه ستوده یک - انتهای کوچه واحد یک</t>
  </si>
  <si>
    <t>زهرا هاشمی اصل</t>
  </si>
  <si>
    <t>36884</t>
  </si>
  <si>
    <t>5699381015</t>
  </si>
  <si>
    <t>09113336576</t>
  </si>
  <si>
    <t>فلکه گاز- خیابان حمید بیانی - ساختمان نسیم -طبقه دوم</t>
  </si>
  <si>
    <t>ثریا نیک فطرت شالدهی</t>
  </si>
  <si>
    <t>36885</t>
  </si>
  <si>
    <t>5699463763</t>
  </si>
  <si>
    <t>09118143584</t>
  </si>
  <si>
    <t>فلکه رازی -معلولین- خیابان ایران- شالیزار 12-فرعی اول -پلاک 28</t>
  </si>
  <si>
    <t>علیرضا نورمک</t>
  </si>
  <si>
    <t>36886</t>
  </si>
  <si>
    <t>2594241725</t>
  </si>
  <si>
    <t>09116206461</t>
  </si>
  <si>
    <t>بلوار لاکان- پل طالشان - خیابان ابن سینا- شهرک گلدیس- گذر مینا - واحد 202- طبقه یوم</t>
  </si>
  <si>
    <t>زینب نیک فطرت شالدهی</t>
  </si>
  <si>
    <t>36887</t>
  </si>
  <si>
    <t>5699464166</t>
  </si>
  <si>
    <t>09375521732</t>
  </si>
  <si>
    <t>حمیدیان- خیابان ایران - وارش 8</t>
  </si>
  <si>
    <t>مرضیه نیرومند کمساری</t>
  </si>
  <si>
    <t>36888</t>
  </si>
  <si>
    <t>5699107991</t>
  </si>
  <si>
    <t>09944528210</t>
  </si>
  <si>
    <t>شهرک فجر- روبروی مدرسه شهداری سلیمانداراب - کوچه پانزدهم -درب کرم رنگ</t>
  </si>
  <si>
    <t>مصطفی ناکامی سدهی</t>
  </si>
  <si>
    <t>36889</t>
  </si>
  <si>
    <t>2580681140</t>
  </si>
  <si>
    <t>09388028984</t>
  </si>
  <si>
    <t>کوچصفهان- جاده سنگر - خیابان شهید خوشکار- منزل پدری- درب سوم</t>
  </si>
  <si>
    <t>نسرین نوروزپور گورابی</t>
  </si>
  <si>
    <t>36890</t>
  </si>
  <si>
    <t>2596212201</t>
  </si>
  <si>
    <t>09119375805</t>
  </si>
  <si>
    <t>رشت - فلکه گاز - دروازه لاکان - بازرگانی - کوچه عباس چوکام - سایه 12</t>
  </si>
  <si>
    <t>کبرا نوازی هندخاله</t>
  </si>
  <si>
    <t>36891</t>
  </si>
  <si>
    <t>2678833331</t>
  </si>
  <si>
    <t>ام البنین نظرپور سدهی</t>
  </si>
  <si>
    <t>36892</t>
  </si>
  <si>
    <t>2592424131</t>
  </si>
  <si>
    <t>09032449570</t>
  </si>
  <si>
    <t>کوچصفهان- جاده سنگر - روستای سده- جاده شهید خوشکار</t>
  </si>
  <si>
    <t>سکینه نصیری خلیلی</t>
  </si>
  <si>
    <t>36893</t>
  </si>
  <si>
    <t>5799534093</t>
  </si>
  <si>
    <t>09113934366</t>
  </si>
  <si>
    <t>فلکه گار - به طرف دروازه لاکان - کوچه سیروس احصاری- نبش کوچه ادیب صابر- مجتمع قائم- طبقه پنجم</t>
  </si>
  <si>
    <t>محمدرضا قلی پور خرفلکی</t>
  </si>
  <si>
    <t>36894</t>
  </si>
  <si>
    <t>5690104752</t>
  </si>
  <si>
    <t xml:space="preserve">کارگر ساده </t>
  </si>
  <si>
    <t>09114520457</t>
  </si>
  <si>
    <t xml:space="preserve">شفت-احمد سرگوراب-روستای دوبخشر-کوچه گلناز-پلاک 25 </t>
  </si>
  <si>
    <t>1403/01/26</t>
  </si>
  <si>
    <t xml:space="preserve">علی قاسم زاده شکر باغانی </t>
  </si>
  <si>
    <t>36895</t>
  </si>
  <si>
    <t>2580970142</t>
  </si>
  <si>
    <t>خانه داری</t>
  </si>
  <si>
    <t>09044542033</t>
  </si>
  <si>
    <t>قلیپور-کوی حسینی-کوچه 38-پلاک 13</t>
  </si>
  <si>
    <t xml:space="preserve">یلدا غلام زاده </t>
  </si>
  <si>
    <t>36896</t>
  </si>
  <si>
    <t>2640260847</t>
  </si>
  <si>
    <t>09114787687</t>
  </si>
  <si>
    <t>خیابان اداره نوغان -خیابان شهبازلی-بعد از مجتمع دریا -کوچه عباد-پلاک 88</t>
  </si>
  <si>
    <t>فاطمه حسینی نژاد</t>
  </si>
  <si>
    <t>38202</t>
  </si>
  <si>
    <t>2640632640</t>
  </si>
  <si>
    <t>09034259696</t>
  </si>
  <si>
    <t>خیابان نوغان-جنب گرمابه محمدی</t>
  </si>
  <si>
    <t>فاطمه یوسفی کچلک</t>
  </si>
  <si>
    <t>38203</t>
  </si>
  <si>
    <t>2640278185</t>
  </si>
  <si>
    <t>انفورماتیک کامپیوتر</t>
  </si>
  <si>
    <t>09371757144</t>
  </si>
  <si>
    <t>کپورچال-کچلک-کوچه شهید بهرام یاری-رو به روی مسجد پلاک 32</t>
  </si>
  <si>
    <t>معصومه پور احمدی</t>
  </si>
  <si>
    <t>38204</t>
  </si>
  <si>
    <t>2002543100</t>
  </si>
  <si>
    <t>دفتردار</t>
  </si>
  <si>
    <t>09120152956</t>
  </si>
  <si>
    <t>کلویر-انتهای لاله چهاردهم-ساختمان پردیس 9-واحد 1</t>
  </si>
  <si>
    <t>38302</t>
  </si>
  <si>
    <t>شهرگل-شعبه 2</t>
  </si>
  <si>
    <t>انسیه صفری کویخی</t>
  </si>
  <si>
    <t>38303</t>
  </si>
  <si>
    <t>2590834950</t>
  </si>
  <si>
    <t>09117052891</t>
  </si>
  <si>
    <t>هادی ارشدی</t>
  </si>
  <si>
    <t>38304</t>
  </si>
  <si>
    <t>2660153817</t>
  </si>
  <si>
    <t>الیاس</t>
  </si>
  <si>
    <t>09116018641</t>
  </si>
  <si>
    <t xml:space="preserve">فاطمه پرخیه </t>
  </si>
  <si>
    <t>38305</t>
  </si>
  <si>
    <t>2581343362</t>
  </si>
  <si>
    <t>09381378866</t>
  </si>
  <si>
    <t>2580900403</t>
  </si>
  <si>
    <t>9391311540</t>
  </si>
  <si>
    <t>ابوالفضل حسینعلی نژاد سلیماندارابی</t>
  </si>
  <si>
    <t>38307</t>
  </si>
  <si>
    <t>2581724765</t>
  </si>
  <si>
    <t xml:space="preserve">میدان امام حسین شهرک صبا-کوچه پسندیده -نبش زنبق 3 </t>
  </si>
  <si>
    <t>فائزه پیرقدیمی سیاه پیرانی</t>
  </si>
  <si>
    <t>39001</t>
  </si>
  <si>
    <t>دکتر سید پژمان نبرثابتی</t>
  </si>
  <si>
    <t>3610222931</t>
  </si>
  <si>
    <t>09118478524</t>
  </si>
  <si>
    <t>استقامت یک خیابان شهدا پلاک 50</t>
  </si>
  <si>
    <t>1397/05/01</t>
  </si>
  <si>
    <t>مهدی حیدری پاشاکی</t>
  </si>
  <si>
    <t>39002</t>
  </si>
  <si>
    <t>2580553509</t>
  </si>
  <si>
    <t>نوراله</t>
  </si>
  <si>
    <t>09399429640</t>
  </si>
  <si>
    <t>خیابان امام خمینی خیابان پیام نور کوچه پنجم درب یکی مانده به اخر از چپ</t>
  </si>
  <si>
    <t>1397/05/02</t>
  </si>
  <si>
    <t>سارا تیمارچی</t>
  </si>
  <si>
    <t>39003</t>
  </si>
  <si>
    <t>0011471018</t>
  </si>
  <si>
    <t>عباس علی</t>
  </si>
  <si>
    <t>تکنسین بیهوشی</t>
  </si>
  <si>
    <t>09111480871</t>
  </si>
  <si>
    <t>گلباغ نماز بعد از کلینیک ایران جنب مسکن شهرام ساختمان امیر ظیقه اول</t>
  </si>
  <si>
    <t>1397/05/03</t>
  </si>
  <si>
    <t>حسن پورخرمی</t>
  </si>
  <si>
    <t>39004</t>
  </si>
  <si>
    <t>2668548381</t>
  </si>
  <si>
    <t>09113388762</t>
  </si>
  <si>
    <t>پل تالشان مسکن مهر مهر63 بلوک 12 واحد 21</t>
  </si>
  <si>
    <t>1391/02/01</t>
  </si>
  <si>
    <t xml:space="preserve">سید پرگل نیرثابتی </t>
  </si>
  <si>
    <t>39005</t>
  </si>
  <si>
    <t>2591214069</t>
  </si>
  <si>
    <t>09379740367</t>
  </si>
  <si>
    <t>رشت منظریه کوچه ولیعصر پلاک 285</t>
  </si>
  <si>
    <t>1386/08/01</t>
  </si>
  <si>
    <t>عاطفه وطن دوست حسن آبادی</t>
  </si>
  <si>
    <t>2580658602</t>
  </si>
  <si>
    <t>کاربر لیزر</t>
  </si>
  <si>
    <t>09384454119</t>
  </si>
  <si>
    <t>مسکن مهر . میدان دوم . خیابان 65</t>
  </si>
  <si>
    <t>230632129-------</t>
  </si>
  <si>
    <t>پریسا پورابراهیم</t>
  </si>
  <si>
    <t>2581174161</t>
  </si>
  <si>
    <t>09055386198</t>
  </si>
  <si>
    <t>بلوار لاکان . ادیب صابر . شهرک فجر . عباسی 2</t>
  </si>
  <si>
    <t>6219861925642950------</t>
  </si>
  <si>
    <t>هدیه زرین فر لاکانی</t>
  </si>
  <si>
    <t xml:space="preserve">هادی </t>
  </si>
  <si>
    <t>09220798606</t>
  </si>
  <si>
    <t>بلوار شهید بهشتی . بعد از استقامت . کوچه فلاحی . کوچه 11</t>
  </si>
  <si>
    <t>1399/09/30</t>
  </si>
  <si>
    <t>6037697501283474------</t>
  </si>
  <si>
    <t>مبینا اصغرپور</t>
  </si>
  <si>
    <t>33513</t>
  </si>
  <si>
    <t>خیابان رودباری-کوچه دانش-ساختمان دانیال-طبقه 3</t>
  </si>
  <si>
    <t xml:space="preserve">مریم پاسبان حقیقی </t>
  </si>
  <si>
    <t>مسکن مهر-مهر6-کوچه شهید حسین نوری-ساختمان 22</t>
  </si>
  <si>
    <t>387-دبستان همکلاسی</t>
  </si>
  <si>
    <t>سیده فاطمه علیپور جلیسی</t>
  </si>
  <si>
    <t>27816</t>
  </si>
  <si>
    <t>2580877411</t>
  </si>
  <si>
    <t>09113403122</t>
  </si>
  <si>
    <t>فلکه گاز-کوچه پور اسماعیلی-کوچه پوریا ولی-ساختمان گندم-طبقه 2</t>
  </si>
  <si>
    <t>محمد فلاح گل</t>
  </si>
  <si>
    <t>2593453788</t>
  </si>
  <si>
    <t>حسین سیاح اشکللی</t>
  </si>
  <si>
    <t>2660262748</t>
  </si>
  <si>
    <t>09013968212</t>
  </si>
  <si>
    <t>کمربندی رشت به فومن. روستای لیشاوندان خیابان بهاران. جنب مسجد ولیعصر. پلاک 32</t>
  </si>
  <si>
    <t>ترک کار 31/04</t>
  </si>
  <si>
    <t>کاسگل شعبانی ملاسرائی</t>
  </si>
  <si>
    <t>2669437151</t>
  </si>
  <si>
    <t>09118369736</t>
  </si>
  <si>
    <t xml:space="preserve">ملاسرا-جاده رشت به فومن-12 کیلومتری رو به روی آژانس رضا </t>
  </si>
  <si>
    <t>365- کلینیک گراند- دکتر صدیقه مسعودی طارمسری</t>
  </si>
  <si>
    <t>کلینیک گراند</t>
  </si>
  <si>
    <t xml:space="preserve">فاطمه قربانی </t>
  </si>
  <si>
    <t xml:space="preserve">علی اسدپور فشکچه </t>
  </si>
  <si>
    <t>کامبیز</t>
  </si>
  <si>
    <t xml:space="preserve">سمانه گنجه مرکیه </t>
  </si>
  <si>
    <t xml:space="preserve">خیابان نواب صفوی-کوچه گلستان-منزل حسین صادقی </t>
  </si>
  <si>
    <t>1403/09/20</t>
  </si>
  <si>
    <t>محمد بهمن یار کیسمی</t>
  </si>
  <si>
    <t>خالو باغ -کوچه 24</t>
  </si>
  <si>
    <t>1403/09/28</t>
  </si>
  <si>
    <t>امیرحسین زمانیان</t>
  </si>
  <si>
    <t>میدان معدلیت -مجتمع نیلو -واحد 8</t>
  </si>
  <si>
    <t>1403/10/03</t>
  </si>
  <si>
    <t>مهدیه ابراهیم نزاد پهمدانی</t>
  </si>
  <si>
    <t>عاطفه بابائی</t>
  </si>
  <si>
    <t>هانیه ابراهیم پور</t>
  </si>
  <si>
    <t>زهرا شیخانی نژاد فلاح</t>
  </si>
  <si>
    <t>صبا صباغ خوشکار</t>
  </si>
  <si>
    <t>6660408835</t>
  </si>
  <si>
    <t>2700300637</t>
  </si>
  <si>
    <t>0023836636</t>
  </si>
  <si>
    <t>2730264892</t>
  </si>
  <si>
    <t>2710367858</t>
  </si>
  <si>
    <t>محمد رضا</t>
  </si>
  <si>
    <t>09304960676</t>
  </si>
  <si>
    <t>خیابان قنوعی بعد کوچه استقلال</t>
  </si>
  <si>
    <t>09931709123</t>
  </si>
  <si>
    <t>امیر شهید خیابان دانش 3 بن بست13 ساختمان ساسان واحد 1</t>
  </si>
  <si>
    <t>09362829455</t>
  </si>
  <si>
    <t>خیابان جیر سر کوجه جوانمرد</t>
  </si>
  <si>
    <t>09228936201</t>
  </si>
  <si>
    <t>میدان سردار جنگل بلوار شهید خلیل زاده کوچه 8</t>
  </si>
  <si>
    <t>09931263401</t>
  </si>
  <si>
    <t>خیابان قیام 9 کوچه روشن طلب</t>
  </si>
  <si>
    <t>1403/08/20</t>
  </si>
  <si>
    <t>369-دفتر پیشخوان دولت دیاموند</t>
  </si>
  <si>
    <t>مجید پوررمضانی</t>
  </si>
  <si>
    <t>دفتر پیشخوان دولت دیاموند</t>
  </si>
  <si>
    <t>خیابان خزر ششم-رو به روی فرعی هفتم-طبقه سوم شمالی-</t>
  </si>
  <si>
    <t>36901</t>
  </si>
  <si>
    <t>36902</t>
  </si>
  <si>
    <t>36903</t>
  </si>
  <si>
    <t>36904</t>
  </si>
  <si>
    <t>36905</t>
  </si>
  <si>
    <t xml:space="preserve">کامران هادیزاده </t>
  </si>
  <si>
    <t>32017</t>
  </si>
  <si>
    <t>2595895176</t>
  </si>
  <si>
    <t xml:space="preserve">محمد کریم </t>
  </si>
  <si>
    <t>09336950899</t>
  </si>
  <si>
    <t xml:space="preserve">خمیران زاهدان </t>
  </si>
  <si>
    <t>1394/02/01</t>
  </si>
  <si>
    <t xml:space="preserve">کارت به کارت </t>
  </si>
  <si>
    <t>1394</t>
  </si>
  <si>
    <t xml:space="preserve">سپه </t>
  </si>
  <si>
    <t>3120007660078</t>
  </si>
  <si>
    <t>بهروز فدایی پشکه</t>
  </si>
  <si>
    <t>32018</t>
  </si>
  <si>
    <t>2591302022</t>
  </si>
  <si>
    <t>09117485938</t>
  </si>
  <si>
    <t>میدان جانبازان</t>
  </si>
  <si>
    <t>1393/09/01</t>
  </si>
  <si>
    <t>1393/10/01</t>
  </si>
  <si>
    <t>1393</t>
  </si>
  <si>
    <t>3120007810196</t>
  </si>
  <si>
    <t xml:space="preserve">یه واحد آپارتمان شخصی آقای مشراقی در اختیار ایشان است </t>
  </si>
  <si>
    <t xml:space="preserve">جمشید ملاحیدری </t>
  </si>
  <si>
    <t>32019</t>
  </si>
  <si>
    <t>2591236496</t>
  </si>
  <si>
    <t>جوشکاری و اهنگری</t>
  </si>
  <si>
    <t>09112351194</t>
  </si>
  <si>
    <t>میدان نیروی دریایی</t>
  </si>
  <si>
    <t>1396/06/01</t>
  </si>
  <si>
    <t>3120007760134</t>
  </si>
  <si>
    <t>بازنشسته (از تاریخ 96/06/01 تا 1401/10/29 بیمه مجموعه بودنند</t>
  </si>
  <si>
    <t>32021</t>
  </si>
  <si>
    <t>2592801911</t>
  </si>
  <si>
    <t xml:space="preserve">میرزا آقا </t>
  </si>
  <si>
    <t>09192033910</t>
  </si>
  <si>
    <t xml:space="preserve">بلوار انصاری </t>
  </si>
  <si>
    <t>1400/05/07</t>
  </si>
  <si>
    <t xml:space="preserve">کارت </t>
  </si>
  <si>
    <t>1400</t>
  </si>
  <si>
    <t>سید حسن نبی زاده درگاهی</t>
  </si>
  <si>
    <t>32022</t>
  </si>
  <si>
    <t>2710146843</t>
  </si>
  <si>
    <t xml:space="preserve">سید عیسی </t>
  </si>
  <si>
    <t>09115443775</t>
  </si>
  <si>
    <t xml:space="preserve">آتش نشانی </t>
  </si>
  <si>
    <t>1396/11/22</t>
  </si>
  <si>
    <t>3120007709720</t>
  </si>
  <si>
    <t>میثم جواهری سیاهگلوندانی</t>
  </si>
  <si>
    <t>32023</t>
  </si>
  <si>
    <t>2596133040</t>
  </si>
  <si>
    <t>09355277690</t>
  </si>
  <si>
    <t>3120007810129</t>
  </si>
  <si>
    <t xml:space="preserve">عظیم بخشعلیزاده </t>
  </si>
  <si>
    <t>32024</t>
  </si>
  <si>
    <t>انبار پشت-اداری بیرونی سازمانی</t>
  </si>
  <si>
    <t xml:space="preserve">دارسازی </t>
  </si>
  <si>
    <t>بازنشسته (از تاریخ 1400/10/01 تا 1401/12/29 بیمه مجموعه بودنند</t>
  </si>
  <si>
    <t xml:space="preserve">میلاد خوش نژاد </t>
  </si>
  <si>
    <t>32034</t>
  </si>
  <si>
    <t>2580732640</t>
  </si>
  <si>
    <t xml:space="preserve">رضا علیجانی پور </t>
  </si>
  <si>
    <t>32035</t>
  </si>
  <si>
    <t>2592079785</t>
  </si>
  <si>
    <t>09111329274</t>
  </si>
  <si>
    <t>میدان جهاد ، کوچه لادن ۵</t>
  </si>
  <si>
    <t>پارسا سال مه</t>
  </si>
  <si>
    <t>32039</t>
  </si>
  <si>
    <t>322شرکت نیک فرد خزر</t>
  </si>
  <si>
    <t>2730287264</t>
  </si>
  <si>
    <t>امور اداری</t>
  </si>
  <si>
    <t>09376392518</t>
  </si>
  <si>
    <t>آستانه اشرفیه -روستای کشل آزادسرا-روبه روی کوچه شهید قنبری</t>
  </si>
  <si>
    <t>1402/06/07</t>
  </si>
  <si>
    <t>سید حسین موسوی رودبارکی</t>
  </si>
  <si>
    <t>32040</t>
  </si>
  <si>
    <t>2595231774</t>
  </si>
  <si>
    <t>کمک برودت</t>
  </si>
  <si>
    <t>09381917327</t>
  </si>
  <si>
    <t>پشت بانک ملی</t>
  </si>
  <si>
    <t>32043</t>
  </si>
  <si>
    <t>2190021782</t>
  </si>
  <si>
    <t>09118976689</t>
  </si>
  <si>
    <t xml:space="preserve">فرهیختگان-کوچه سوم -ساختمان </t>
  </si>
  <si>
    <t>مرتضی آراسته صفت</t>
  </si>
  <si>
    <t>32045</t>
  </si>
  <si>
    <t>2594312797</t>
  </si>
  <si>
    <t xml:space="preserve">صادق </t>
  </si>
  <si>
    <t>راننده و تدارکات</t>
  </si>
  <si>
    <t>09374753077</t>
  </si>
  <si>
    <t>بلوار امام رضا-رو به روی جرثقیل گلبرگ-کوچه عبداللهی -کوچه اول</t>
  </si>
  <si>
    <t>1402/09/09</t>
  </si>
  <si>
    <t>1402/09/12</t>
  </si>
  <si>
    <t>32046</t>
  </si>
  <si>
    <t>0082967636</t>
  </si>
  <si>
    <t>مجبد</t>
  </si>
  <si>
    <t>09301889516</t>
  </si>
  <si>
    <t>سعدی -کوچه کهنسال -پلاک 2-واحد 3</t>
  </si>
  <si>
    <t>سید سعید علوی کیسمی</t>
  </si>
  <si>
    <t>32048</t>
  </si>
  <si>
    <t>واحد فروش</t>
  </si>
  <si>
    <t>09118202339</t>
  </si>
  <si>
    <t>بلوار لاکان-شهرک گلدیس-بلوک 305</t>
  </si>
  <si>
    <t>محمد فتحی پور چنانی</t>
  </si>
  <si>
    <t>32049</t>
  </si>
  <si>
    <t>2580388303</t>
  </si>
  <si>
    <t>09032765404</t>
  </si>
  <si>
    <t>جانبازان-کوچه سپیدرود-فرعی پنجم-پلاک 1</t>
  </si>
  <si>
    <t>1402/08/08</t>
  </si>
  <si>
    <t>فاطمه مهدوی مقدم</t>
  </si>
  <si>
    <t>32051</t>
  </si>
  <si>
    <t>2610126859</t>
  </si>
  <si>
    <t>1402/11/10</t>
  </si>
  <si>
    <t>32052</t>
  </si>
  <si>
    <t>258781961</t>
  </si>
  <si>
    <t>سجاد مجلسی کرارودی</t>
  </si>
  <si>
    <t>37301</t>
  </si>
  <si>
    <t>2659907692</t>
  </si>
  <si>
    <t xml:space="preserve">فرضعلی </t>
  </si>
  <si>
    <t>09119360878</t>
  </si>
  <si>
    <t>خیابان معلم</t>
  </si>
  <si>
    <t>3120007660102</t>
  </si>
  <si>
    <t>علی صادقی ورازگاهی</t>
  </si>
  <si>
    <t>37302</t>
  </si>
  <si>
    <t>2580551255</t>
  </si>
  <si>
    <t>09929652371</t>
  </si>
  <si>
    <t xml:space="preserve">چمارسرا </t>
  </si>
  <si>
    <t>1393/07/01</t>
  </si>
  <si>
    <t>3101005016817</t>
  </si>
  <si>
    <t xml:space="preserve">یه دوره همکاری کرد و یه یکسال خارج از مجموعه بود مجدد شروع به همکاری </t>
  </si>
  <si>
    <t xml:space="preserve">محمد مهدیزاده </t>
  </si>
  <si>
    <t>37303</t>
  </si>
  <si>
    <t>2595256122</t>
  </si>
  <si>
    <t>کارمند تدارکات</t>
  </si>
  <si>
    <t>09125884366</t>
  </si>
  <si>
    <t xml:space="preserve">فلکه گاز </t>
  </si>
  <si>
    <t>1401/08/07</t>
  </si>
  <si>
    <t>140/09/01</t>
  </si>
  <si>
    <t>1401</t>
  </si>
  <si>
    <t>631800258603</t>
  </si>
  <si>
    <t xml:space="preserve">محمد جواد خداپرست </t>
  </si>
  <si>
    <t>37304</t>
  </si>
  <si>
    <t>2709887045</t>
  </si>
  <si>
    <t>09118480969</t>
  </si>
  <si>
    <t xml:space="preserve"> جانبازان </t>
  </si>
  <si>
    <t xml:space="preserve">بانک پارسیان </t>
  </si>
  <si>
    <t>6222061072159074</t>
  </si>
  <si>
    <t>علی لطیفی</t>
  </si>
  <si>
    <t>2580019782</t>
  </si>
  <si>
    <t>جانبازان ، کوچه شهید پالوده</t>
  </si>
  <si>
    <t>جمشید صیدی گلوزان</t>
  </si>
  <si>
    <t>37306</t>
  </si>
  <si>
    <t>1638924538</t>
  </si>
  <si>
    <t>برات</t>
  </si>
  <si>
    <t>ناظر تولید</t>
  </si>
  <si>
    <t xml:space="preserve">امین دانا </t>
  </si>
  <si>
    <t>37307</t>
  </si>
  <si>
    <t>2679189965</t>
  </si>
  <si>
    <t>09336683543</t>
  </si>
  <si>
    <t xml:space="preserve">خیابان مطهری-کوچه رحمان طلب -مهر 3 </t>
  </si>
  <si>
    <t>1402/08/13</t>
  </si>
  <si>
    <t>37308</t>
  </si>
  <si>
    <t>2595857282</t>
  </si>
  <si>
    <t>09119311651</t>
  </si>
  <si>
    <t>37309</t>
  </si>
  <si>
    <t>2660239436</t>
  </si>
  <si>
    <t>09114331754</t>
  </si>
  <si>
    <t>آلیان-روستای نصرود-بیات 16</t>
  </si>
  <si>
    <t>محمود نوری کلی</t>
  </si>
  <si>
    <t>37310</t>
  </si>
  <si>
    <t>1630171263</t>
  </si>
  <si>
    <t>شکراله</t>
  </si>
  <si>
    <t>جوشکاری</t>
  </si>
  <si>
    <t>09140170452</t>
  </si>
  <si>
    <t>ولکس-مالک اشتر-فرعی11</t>
  </si>
  <si>
    <t>1402/09/05</t>
  </si>
  <si>
    <t>نظامعلی کریم زاده</t>
  </si>
  <si>
    <t>37311</t>
  </si>
  <si>
    <t>2971316823</t>
  </si>
  <si>
    <t>سجاد مسعودی قلعه رودخانی</t>
  </si>
  <si>
    <t>2668777356</t>
  </si>
  <si>
    <t xml:space="preserve">امیر یوسفی کورکا </t>
  </si>
  <si>
    <t>37313</t>
  </si>
  <si>
    <t>0063009781</t>
  </si>
  <si>
    <t>1402/10/20</t>
  </si>
  <si>
    <t>37314</t>
  </si>
  <si>
    <t>3240969475</t>
  </si>
  <si>
    <t>علیرضا محمدی لاحشری</t>
  </si>
  <si>
    <t>حمزه علی</t>
  </si>
  <si>
    <t xml:space="preserve">احمد برمان </t>
  </si>
  <si>
    <t>خیابان مطهری-چهار برادران-کوچه جنتی-ساختمان سپهر</t>
  </si>
  <si>
    <t>1403/02/06</t>
  </si>
  <si>
    <t>عبدالحمید رجبی</t>
  </si>
  <si>
    <t>2580415092</t>
  </si>
  <si>
    <t>صفرمحمد</t>
  </si>
  <si>
    <t>09388039576</t>
  </si>
  <si>
    <t>رشتیان-کوچه 29-ساختمان 75-واحد 3</t>
  </si>
  <si>
    <t>محمدجواد یاری نژاد خشکنودهانی</t>
  </si>
  <si>
    <t>0025609629</t>
  </si>
  <si>
    <t>مسیب</t>
  </si>
  <si>
    <t>09356485894</t>
  </si>
  <si>
    <t>فلکه گاز-بلوار لاکان-کوچه استاد معین-ساختمان گلستانه-واحد 4</t>
  </si>
  <si>
    <t>محمدرضا میرزائی ماشک</t>
  </si>
  <si>
    <t>2581282894</t>
  </si>
  <si>
    <t>09032307982</t>
  </si>
  <si>
    <t>لولمان-روستای فشم-خیابان شهداء-منزل شخصی علیرضا میرزائی</t>
  </si>
  <si>
    <t>فرشاد اعلمی</t>
  </si>
  <si>
    <t>0053224299</t>
  </si>
  <si>
    <t>09113357723</t>
  </si>
  <si>
    <t>زهرا قلی زاده</t>
  </si>
  <si>
    <t>مهرآیین استان سبز</t>
  </si>
  <si>
    <t>386 - مهرآیین استان سبز</t>
  </si>
  <si>
    <t>1403/0901</t>
  </si>
  <si>
    <t>32053</t>
  </si>
  <si>
    <t>32054</t>
  </si>
  <si>
    <t>سید امیرحمزه موسوی کلکاسرائی**</t>
  </si>
  <si>
    <t>امیرعلی خرمگاه**</t>
  </si>
  <si>
    <t>حسین جهانبخش قاضیانی**</t>
  </si>
  <si>
    <t>محمد فریدی **</t>
  </si>
  <si>
    <t>نوید اجاقی**</t>
  </si>
  <si>
    <t xml:space="preserve">حمید نجات الهی </t>
  </si>
  <si>
    <t>1757074163</t>
  </si>
  <si>
    <t xml:space="preserve">سامان </t>
  </si>
  <si>
    <t>9401-800-2084708-1</t>
  </si>
  <si>
    <t>محمد سعید مرادی کلارده</t>
  </si>
  <si>
    <t>سرمه کریم خان زند</t>
  </si>
  <si>
    <t xml:space="preserve">امیررضا خانعلی </t>
  </si>
  <si>
    <t>امیررضا خانعلی پور***</t>
  </si>
  <si>
    <t>زهرا کربلائی دوست اباتری</t>
  </si>
  <si>
    <t>35214</t>
  </si>
  <si>
    <t>2670320724</t>
  </si>
  <si>
    <t>۰۹۰۳۴۶۸۷۶۹۹</t>
  </si>
  <si>
    <t>خیابان برشنورد. کوی آزادگان. ابتدای کوچه شهید فریدون کاظمی. ساختمان علی</t>
  </si>
  <si>
    <t>ارمین خانی</t>
  </si>
  <si>
    <t>2581041463</t>
  </si>
  <si>
    <t>کارگر ساد ه</t>
  </si>
  <si>
    <t>09214265540</t>
  </si>
  <si>
    <t>خیابان بیستون بین کوچه نوری و احساندوست بالای لوازم ورزشی سجودی</t>
  </si>
  <si>
    <t>36897</t>
  </si>
  <si>
    <t>36898</t>
  </si>
  <si>
    <t>36899</t>
  </si>
  <si>
    <t>کامران خرمی رشت آبادی</t>
  </si>
  <si>
    <t>استقامت1-کوچه اسحاق-انتهای کوچه- ساختمان سهی-طبقه 3 واحد 5</t>
  </si>
  <si>
    <t>1402/03/03</t>
  </si>
  <si>
    <t>هانیه کیمیاگررودبارکی</t>
  </si>
  <si>
    <t>جانبازان-کوچه صمدی درب دوم</t>
  </si>
  <si>
    <t>حسین نوروزی دافچاهی</t>
  </si>
  <si>
    <t>خمام خیابان بوعلی کوچه شهید نورانی پلاک24</t>
  </si>
  <si>
    <t>حسن داود</t>
  </si>
  <si>
    <t>سید محمد حسین موسوی اشکیکی</t>
  </si>
  <si>
    <t>1274040541</t>
  </si>
  <si>
    <t>فرامرز سپهرم</t>
  </si>
  <si>
    <t>37316</t>
  </si>
  <si>
    <t>2590812752</t>
  </si>
  <si>
    <t>کامران</t>
  </si>
  <si>
    <t>دانیال قنبری سائل صدیق</t>
  </si>
  <si>
    <t>37317</t>
  </si>
  <si>
    <t>2580944494</t>
  </si>
  <si>
    <t>علیرضا حاجتی</t>
  </si>
  <si>
    <t>37318</t>
  </si>
  <si>
    <t>2594353485</t>
  </si>
  <si>
    <t>عطااله</t>
  </si>
  <si>
    <t>محمدامین عنایتی شیراز</t>
  </si>
  <si>
    <t>37319</t>
  </si>
  <si>
    <t>5709699675</t>
  </si>
  <si>
    <t>توفیق</t>
  </si>
  <si>
    <t>09119861920</t>
  </si>
  <si>
    <t>رضوانشهر-پونل-رودبار سراء یاس-کوچه فرهنگ</t>
  </si>
  <si>
    <t>1403/08/19</t>
  </si>
  <si>
    <t>کاظم صفری شرفشاده</t>
  </si>
  <si>
    <t>37320</t>
  </si>
  <si>
    <t>2710366495</t>
  </si>
  <si>
    <t>09334801304</t>
  </si>
  <si>
    <t>میدان امام حسین-پیرکلاچای -شهرک صبا-رو به روی آزادگان 9</t>
  </si>
  <si>
    <t>ابوالفضل بابایی فتلکی</t>
  </si>
  <si>
    <t>چمارسرا-رو به روی داروخانه حسین زاده ساختمان دایک طبقه دوم</t>
  </si>
  <si>
    <t>مهدی زادابراهیمی پیر بازاری</t>
  </si>
  <si>
    <t>37801</t>
  </si>
  <si>
    <t>رشتیان، کوچه 25، پلاک 305، طبقه1، واحد 1</t>
  </si>
  <si>
    <t>ریحانه شهبازی پاشاکی</t>
  </si>
  <si>
    <t>37802</t>
  </si>
  <si>
    <t>کوی بیانی، 12 متری فرجام، کوچه 2، فرعی 2</t>
  </si>
  <si>
    <t>1402/12/15</t>
  </si>
  <si>
    <t>سپهر نظامی وند</t>
  </si>
  <si>
    <t>37803</t>
  </si>
  <si>
    <t>2650317949</t>
  </si>
  <si>
    <t>09009241704</t>
  </si>
  <si>
    <t>قلی پور ، کوی حسینی، کوچه ایزدی، ساختمان طنین، طبقه 4</t>
  </si>
  <si>
    <t>1403/03/16</t>
  </si>
  <si>
    <t>علی اکبری بویینی</t>
  </si>
  <si>
    <t>37804</t>
  </si>
  <si>
    <t>رشتیان، انتهای خیابان 34، بن بست 54، ساختمان سادات، طبقه1، واحد 1</t>
  </si>
  <si>
    <t>امیر سعید مالکی</t>
  </si>
  <si>
    <t>37805</t>
  </si>
  <si>
    <t>بلوار قلی پور،  بعثت، کوچه 8، کوچه مهدی، ساختمان مهدی، پلاک 1، واحد 1</t>
  </si>
  <si>
    <t>آرمین پیروی</t>
  </si>
  <si>
    <t>37806</t>
  </si>
  <si>
    <t>2580342273</t>
  </si>
  <si>
    <t>09112483925</t>
  </si>
  <si>
    <t>چمارسرا، کوچه حسن خواه،باغ داوودی، مجتمع نازی، بلوک 1، طبقه 1 ، واحد 1</t>
  </si>
  <si>
    <t>حسین رضاپور</t>
  </si>
  <si>
    <t>37807</t>
  </si>
  <si>
    <t>خیابان لاکانی، خیابان عطا آفرین، بن بست شهید دجپور، انتهای کوچه، طبقه 2</t>
  </si>
  <si>
    <t>سمیرا ملاحسینی</t>
  </si>
  <si>
    <t>37808</t>
  </si>
  <si>
    <t>تهران</t>
  </si>
  <si>
    <t>پردیس، فاز 3، خیابان معلم، خیابان جلال آل احمد، مجتمع مینا، بلوک 14، واحد 3</t>
  </si>
  <si>
    <t>378-فروشگاه چسب زاد ابراهیمی</t>
  </si>
  <si>
    <t>فروشگاه چسب زاد ابراهیمی</t>
  </si>
  <si>
    <t>احمد سعید پور گیلوائی*****</t>
  </si>
  <si>
    <t>رضا محمدپور  ملاطی***</t>
  </si>
  <si>
    <t>مرتضی جلیل پیران**</t>
  </si>
  <si>
    <t>علیرضا تراب نژاد رودپشتی****</t>
  </si>
  <si>
    <t>میلاد حسین نژاد سرشکه ***</t>
  </si>
  <si>
    <t>اصغر آسوده نالکیاشری</t>
  </si>
  <si>
    <t>245141</t>
  </si>
  <si>
    <t>2700019423</t>
  </si>
  <si>
    <t>09117164598</t>
  </si>
  <si>
    <t>اکرم نظام دوست خاله سری</t>
  </si>
  <si>
    <t>245142</t>
  </si>
  <si>
    <t>2709769026</t>
  </si>
  <si>
    <t>09336354219</t>
  </si>
  <si>
    <t>آتشگاه -ولفجر8-پلاک 100آقای پورعاشوری</t>
  </si>
  <si>
    <t>1403/09/23</t>
  </si>
  <si>
    <t xml:space="preserve">حمید رضا شعوری بیدگلی </t>
  </si>
  <si>
    <t>6199665661</t>
  </si>
  <si>
    <t>غلام رضا</t>
  </si>
  <si>
    <t xml:space="preserve"> خیابان حاظ کوچه ملاصدلر انتهای معین 3</t>
  </si>
  <si>
    <t>خیابان استقلال</t>
  </si>
  <si>
    <t>1403/10/14</t>
  </si>
  <si>
    <t>علیرضا علیپور**</t>
  </si>
  <si>
    <t>علیرضا علیپور***</t>
  </si>
  <si>
    <t>حمیدرضا صالحی</t>
  </si>
  <si>
    <t>بابک ندایی پس ویشه</t>
  </si>
  <si>
    <t>امیررضا خیرخواه چیرانی</t>
  </si>
  <si>
    <t>مهدی وطن دوست پیرسرایی</t>
  </si>
  <si>
    <t>سید حسین موسوی پی ویشه</t>
  </si>
  <si>
    <t>سید علی روشن لاکانی</t>
  </si>
  <si>
    <t>میثم صفت دوست لیفکویی</t>
  </si>
  <si>
    <t>محمود قویدل کساری</t>
  </si>
  <si>
    <t>عباس ریحانی</t>
  </si>
  <si>
    <t>2581132566</t>
  </si>
  <si>
    <t>2580495592</t>
  </si>
  <si>
    <t>2660376158</t>
  </si>
  <si>
    <t>2580466800</t>
  </si>
  <si>
    <t>2581002281</t>
  </si>
  <si>
    <t>2581212799</t>
  </si>
  <si>
    <t>5690164763</t>
  </si>
  <si>
    <t>2595434756</t>
  </si>
  <si>
    <t>2581200278</t>
  </si>
  <si>
    <t>علی اضغر</t>
  </si>
  <si>
    <t>سید جعفر</t>
  </si>
  <si>
    <t>09118874131</t>
  </si>
  <si>
    <t>09338417734</t>
  </si>
  <si>
    <t>09934011676</t>
  </si>
  <si>
    <t>09900730394</t>
  </si>
  <si>
    <t>09037386266</t>
  </si>
  <si>
    <t>09037688824</t>
  </si>
  <si>
    <t>09330156560</t>
  </si>
  <si>
    <t>09304202114</t>
  </si>
  <si>
    <t>09051697595</t>
  </si>
  <si>
    <t>بلوارلاکان.16 متری سمیه شهرک فجر خیابان فروردین 12 انتهاب کوچه سمت راست</t>
  </si>
  <si>
    <t>جاده فومنات.سه راه خاور.کوچه فردوسی 4.</t>
  </si>
  <si>
    <t>معلولین سه راه قزوینی خیابان حکیم زاده وارش 11 داخل کوچه اولین بریدگی ساختمان بیتا</t>
  </si>
  <si>
    <t xml:space="preserve">پاسکیاب کوچه حسن نژاد کوچه کوچکی طبقه 2 </t>
  </si>
  <si>
    <t>احمدگوراب کوچه شهید اسماعیل حسن زاده فذعی دوم لاله 2</t>
  </si>
  <si>
    <t>چاده لاکان کوچه علی گلزار پلاک 92</t>
  </si>
  <si>
    <t>لاکان 16 متری سمیه فرعی 4 فروردین 13</t>
  </si>
  <si>
    <t>بلوار شهید افتخاری.تندگویان ساختمان البرز طبقه 2 واحد 3</t>
  </si>
  <si>
    <t>حمیدیان.امیرکبیر کوچه حسن خواه.طبقه همکف.درب مشکی.منزل ریحانی</t>
  </si>
  <si>
    <t>1400/09/30</t>
  </si>
  <si>
    <t>1399/11/15</t>
  </si>
  <si>
    <t>1400/09/15</t>
  </si>
  <si>
    <t>1399/01/25</t>
  </si>
  <si>
    <t>1399/02/30</t>
  </si>
  <si>
    <t>1399/02/25</t>
  </si>
  <si>
    <t>1398/07/30</t>
  </si>
  <si>
    <t>1401/02/30</t>
  </si>
  <si>
    <t>1399/07/10</t>
  </si>
  <si>
    <t>1399/07/30</t>
  </si>
  <si>
    <t>1398/02/30</t>
  </si>
  <si>
    <t>1403/10/05</t>
  </si>
  <si>
    <t>1403/10/30</t>
  </si>
  <si>
    <t>ساناز ابراهیمی کهنه گورابی</t>
  </si>
  <si>
    <t>36757</t>
  </si>
  <si>
    <t>5690149675</t>
  </si>
  <si>
    <t>09921528958</t>
  </si>
  <si>
    <t>1403/06/30</t>
  </si>
  <si>
    <t>مهدیه حقیقت شناس کماچالی</t>
  </si>
  <si>
    <t>36761</t>
  </si>
  <si>
    <t>2730323181</t>
  </si>
  <si>
    <t>09053758142</t>
  </si>
  <si>
    <t>مسکن مهر-غدیر جنوبی -مهر 32</t>
  </si>
  <si>
    <t>1403/07/11</t>
  </si>
  <si>
    <t xml:space="preserve">محمد عبدی </t>
  </si>
  <si>
    <t>36766</t>
  </si>
  <si>
    <t>2581751673</t>
  </si>
  <si>
    <t>قسمت علی</t>
  </si>
  <si>
    <t>09390581849</t>
  </si>
  <si>
    <t>قلیپور-پل بوسار -کوچه فرمارپورکار-ساختمان احمد محمود-واحد6</t>
  </si>
  <si>
    <t>نرگس رستگار طبالوندانی</t>
  </si>
  <si>
    <t>36768</t>
  </si>
  <si>
    <t>2581774126</t>
  </si>
  <si>
    <t>09930488873</t>
  </si>
  <si>
    <t>سبزه میدان-کوچه انقلاب-بن بست رهنما-پلاک 155</t>
  </si>
  <si>
    <t>تنوردار</t>
  </si>
  <si>
    <t>فاطمه شادپور</t>
  </si>
  <si>
    <t>36770</t>
  </si>
  <si>
    <t>2581709960</t>
  </si>
  <si>
    <t>09023232986</t>
  </si>
  <si>
    <t xml:space="preserve">پسیخان-گلستان 8 </t>
  </si>
  <si>
    <t>معصومه شاهرودی</t>
  </si>
  <si>
    <t>36771</t>
  </si>
  <si>
    <t>2580143513</t>
  </si>
  <si>
    <t>روح الله</t>
  </si>
  <si>
    <t>09117225149</t>
  </si>
  <si>
    <t>بلوار بهشتی-رو به روی سه راه رودباری -بن بست طالقانی -ساختمان علیرضا</t>
  </si>
  <si>
    <t>محمد صالح کوره چی</t>
  </si>
  <si>
    <t>36745</t>
  </si>
  <si>
    <t>7280028667</t>
  </si>
  <si>
    <t>09228655754</t>
  </si>
  <si>
    <t>مسکن مهر-مهر 65 - بلوک 6 -طبقه 4</t>
  </si>
  <si>
    <t>1403/05/28</t>
  </si>
  <si>
    <t>1403/10/01</t>
  </si>
  <si>
    <t>398-تراشکاری هانی</t>
  </si>
  <si>
    <t>هانی گلرخی پس ویشه</t>
  </si>
  <si>
    <t>تراشکاری هانی</t>
  </si>
  <si>
    <t>سلیمانداراب کوچه آسایش 19 بلوار شیون فومنی طبقه همکف</t>
  </si>
  <si>
    <t>1399/11/28</t>
  </si>
  <si>
    <t xml:space="preserve">حنانه حسین پور </t>
  </si>
  <si>
    <t>ابوالفضل امیدی لاله دشتی</t>
  </si>
  <si>
    <t xml:space="preserve">سالن </t>
  </si>
  <si>
    <t>نیروی دریایی-کوی شهید چمران-کوچه 14</t>
  </si>
  <si>
    <t>1403/10/18</t>
  </si>
  <si>
    <t xml:space="preserve">امیرعلی تقی نیا جورشری </t>
  </si>
  <si>
    <t>تیرتاش</t>
  </si>
  <si>
    <t>نیروی دریایی-فجر آزادگان-پیرکلاچای 2-خیابان عبادتی -گلستان 2</t>
  </si>
  <si>
    <t>سید حمیدرضا نوری پورسدهی</t>
  </si>
  <si>
    <t>مچرد</t>
  </si>
  <si>
    <t>سبزه میدان-کوچه ضیاء العلما-ساختمان یزدان-پلاک 70</t>
  </si>
  <si>
    <t>1403/10/15</t>
  </si>
  <si>
    <t>منا مرادی خرمنانی</t>
  </si>
  <si>
    <t>حمیدیان-ایران-وارش 3-کوچه چهارم</t>
  </si>
  <si>
    <t>1403/10/11</t>
  </si>
  <si>
    <t>محمد مهدی قدیمی شالدهی</t>
  </si>
  <si>
    <t>بلوار شهدای گمنام-حافظ آباد-رو به روی نانوایی محمودی-پلاک 76</t>
  </si>
  <si>
    <t>1403/10/12</t>
  </si>
  <si>
    <t>مرضیه نعمت دوست حقی</t>
  </si>
  <si>
    <t>گلسار-خیابان 96-ساختمان 96-طبقه دوم</t>
  </si>
  <si>
    <t>فاطمه جعفری</t>
  </si>
  <si>
    <t>بیت اله</t>
  </si>
  <si>
    <t>جاده انزلی-رو به روی نمایندگی سایپا-خیابان عرفان-کوی یخ-جنب نانوایی جعفری</t>
  </si>
  <si>
    <t>محمد هرمزی جوبنه</t>
  </si>
  <si>
    <t>کاسه</t>
  </si>
  <si>
    <t>میدان به طرف مسکن شهر سازی</t>
  </si>
  <si>
    <t>1403/10/09</t>
  </si>
  <si>
    <t>کبری موسی زاده گفشائی</t>
  </si>
  <si>
    <t>معلم-15 متری طالقانی -طالقانی اول -بن بست شاد-ساختمان رحیم</t>
  </si>
  <si>
    <t>مهرشاد آزاد اوجقاز</t>
  </si>
  <si>
    <t>فرشاد</t>
  </si>
  <si>
    <t>عینک-سفاسر-کوچه رجایی 3</t>
  </si>
  <si>
    <t>مریم انصاری</t>
  </si>
  <si>
    <t>بلوار امام خمینی-کوچه شریعتی-سعادت 2-ساختمان رز-طبقه 2</t>
  </si>
  <si>
    <t>1403/10/26</t>
  </si>
  <si>
    <t>زهرا روح بخش چوبه</t>
  </si>
  <si>
    <t>خیراله</t>
  </si>
  <si>
    <t>حمیدیان-علیزاده-کوچه 2/1</t>
  </si>
  <si>
    <t>1403/10/23</t>
  </si>
  <si>
    <t>الهه محبت دوست نفوتی</t>
  </si>
  <si>
    <t>بلوار انصاری-ک مستشاری-ک حسنی-ک هفتم-پلاک 10</t>
  </si>
  <si>
    <t>1403/10/24</t>
  </si>
  <si>
    <t>محمدرضا محمدی اکبرگورابی</t>
  </si>
  <si>
    <t>بلوار شهید افتخاری-خیابان شهروند-شهریور8-جنب بن بست 9</t>
  </si>
  <si>
    <t>1403/10/29</t>
  </si>
  <si>
    <t>امیرحسین ناصری</t>
  </si>
  <si>
    <t>توحید</t>
  </si>
  <si>
    <t>بلوار افتخاری-ولکس-12 متری قربانی -کوچه شهید مجید محمدی</t>
  </si>
  <si>
    <t>1403/11/01</t>
  </si>
  <si>
    <t>غزل یوسفی نژاد</t>
  </si>
  <si>
    <t>جانبازان-جنب ترمینال</t>
  </si>
  <si>
    <t>زبیده روشنی</t>
  </si>
  <si>
    <t>عینک-خیابان شهید پور باقر-انتهای کوی کاشی-کوچه 33</t>
  </si>
  <si>
    <t>1403/10/22</t>
  </si>
  <si>
    <t>ساجده لطیفی ناصری</t>
  </si>
  <si>
    <t>326148</t>
  </si>
  <si>
    <t>2710466473</t>
  </si>
  <si>
    <t>09115423570</t>
  </si>
  <si>
    <t>شیشه گران</t>
  </si>
  <si>
    <t>فاطمه فروتن</t>
  </si>
  <si>
    <t>326149</t>
  </si>
  <si>
    <t>2730155546</t>
  </si>
  <si>
    <t>سفارشگیر</t>
  </si>
  <si>
    <t>09194682645</t>
  </si>
  <si>
    <t>خیابان حلوایی- رو به روی بن بست ششم</t>
  </si>
  <si>
    <t>1403/10/08</t>
  </si>
  <si>
    <t>نشمین دکهء</t>
  </si>
  <si>
    <t>326150</t>
  </si>
  <si>
    <t>4899075294</t>
  </si>
  <si>
    <t>سید علی اکبر</t>
  </si>
  <si>
    <t>09918022409</t>
  </si>
  <si>
    <t>جاده لاهیجان-کوچه جنت-ساختمان 124</t>
  </si>
  <si>
    <t xml:space="preserve">کوروش خسرو سیدانی </t>
  </si>
  <si>
    <t>326151</t>
  </si>
  <si>
    <t>2720181692</t>
  </si>
  <si>
    <t>09116518760</t>
  </si>
  <si>
    <t>خیابان سردار جنگل-فلکه شهید عقیل زاده-بیست متری حافظ-کوچه شهید ایرج ترابی-پلاک 19</t>
  </si>
  <si>
    <t>معصومه علیپور</t>
  </si>
  <si>
    <t>326152</t>
  </si>
  <si>
    <t>2593823542</t>
  </si>
  <si>
    <t>09118190048</t>
  </si>
  <si>
    <t>جمهوری-نبش کوچه 5-پلاک 5</t>
  </si>
  <si>
    <t>فاطمه زمانی</t>
  </si>
  <si>
    <t>326153</t>
  </si>
  <si>
    <t>2580080864</t>
  </si>
  <si>
    <t>09386966859</t>
  </si>
  <si>
    <t>خیابان فردوسی-کوچه تعاون-تعاون 1</t>
  </si>
  <si>
    <t xml:space="preserve">اسما قاسمی طالمی </t>
  </si>
  <si>
    <t xml:space="preserve">مطهری-ساغری سازان-روبه روی مسجد محمد آباد -ساختمان سمیع -واحد 1 </t>
  </si>
  <si>
    <t xml:space="preserve">صبا احمدیان </t>
  </si>
  <si>
    <t xml:space="preserve">میدان دفاع مقدس-بلوار ضیابری-کوچه خردمند کافی ساختمان دنیا -طبقه اول واحد یک </t>
  </si>
  <si>
    <t>محمد شفیع تسکینی</t>
  </si>
  <si>
    <t>رستوران‌خانه‌کنتاکی.</t>
  </si>
  <si>
    <t>400-رستوران خانه کنتاکی.</t>
  </si>
  <si>
    <t>2594077631</t>
  </si>
  <si>
    <t>09351086161</t>
  </si>
  <si>
    <t>مهدی جهانی**</t>
  </si>
  <si>
    <t>مسکن مهر میدان دوم به سمت پمپ بنزین گرامی مجتمع نیک</t>
  </si>
  <si>
    <t>محمدحسین شفارودی</t>
  </si>
  <si>
    <t>بلوار لاکان 16 متری سمیه کوچه سوم بن بست اول سمت چپ پلاک 32</t>
  </si>
  <si>
    <t>مریم عباسی</t>
  </si>
  <si>
    <t>2593871369</t>
  </si>
  <si>
    <t>سیده دل آرا دادگران</t>
  </si>
  <si>
    <t>2581483164</t>
  </si>
  <si>
    <t>سید امیراسماعیل</t>
  </si>
  <si>
    <t>سونا ابراهیمی</t>
  </si>
  <si>
    <t>37201</t>
  </si>
  <si>
    <t>2670273319</t>
  </si>
  <si>
    <t>تکنسین داروخانه</t>
  </si>
  <si>
    <t>09031304501</t>
  </si>
  <si>
    <t xml:space="preserve"> خیابان امام کوچه حسن روحی</t>
  </si>
  <si>
    <t>مبینا صدیقی مالوانی</t>
  </si>
  <si>
    <t xml:space="preserve">تولم شهر </t>
  </si>
  <si>
    <t>، خیابان امام ،گلستان پنجم ،کوچه شهید صدیقی ، ساختمان مادر</t>
  </si>
  <si>
    <t>1401/11/11</t>
  </si>
  <si>
    <t>صوفیا مهدی زاده</t>
  </si>
  <si>
    <t>37203</t>
  </si>
  <si>
    <t>گورابزرمیخ خیابان امام خمینی کوچه شهید احمد عادلی پلاک ۶۷</t>
  </si>
  <si>
    <t>1401/11/04</t>
  </si>
  <si>
    <t>هانیه حسن زاده</t>
  </si>
  <si>
    <t>تولمشهر</t>
  </si>
  <si>
    <t>روبه روی پاسگاه-کوچه شهید لطفی زاده-ساختمان مادر-واحد۵</t>
  </si>
  <si>
    <t>1402/07/25</t>
  </si>
  <si>
    <t>401- آموزشگاه موسیقی هارمونی</t>
  </si>
  <si>
    <t xml:space="preserve"> آموزشگاه موسیقی هارمونی</t>
  </si>
  <si>
    <t>سید حسین حسینی حاجی بکنده</t>
  </si>
  <si>
    <t>09111358568</t>
  </si>
  <si>
    <t>گلسار- نبش خیابان 109</t>
  </si>
  <si>
    <t>سیده هستی  حسینی جکتاجی</t>
  </si>
  <si>
    <t>هومن یزدان مهر</t>
  </si>
  <si>
    <t>کامدخت مهین زاده</t>
  </si>
  <si>
    <t>40101</t>
  </si>
  <si>
    <t>40102</t>
  </si>
  <si>
    <t>40103</t>
  </si>
  <si>
    <t>40104</t>
  </si>
  <si>
    <t>0062350218</t>
  </si>
  <si>
    <t>2580970002</t>
  </si>
  <si>
    <t>2581339845</t>
  </si>
  <si>
    <t>اقبال</t>
  </si>
  <si>
    <t>شهرداری خیابان شیک کوچه شمس داخل کوچه پلاک 254</t>
  </si>
  <si>
    <t>دیلمان شهرک بهشتی انتهای گلستان دهم بن بست اخر ساختمان اجرنما طیقه سوم</t>
  </si>
  <si>
    <t>گلسار خیابان 124 ساختمن اریان طبقه اول واحد2</t>
  </si>
  <si>
    <t>سیده فاطمه قربانی نژاد سیاه اسطلخی</t>
  </si>
  <si>
    <t>بابک جعفرلی</t>
  </si>
  <si>
    <t>1381735770</t>
  </si>
  <si>
    <t>09149033407</t>
  </si>
  <si>
    <t>مطب‌پزشکی‌</t>
  </si>
  <si>
    <t>زهرا حبیب دوست میشاوندانی</t>
  </si>
  <si>
    <t>2580340149</t>
  </si>
  <si>
    <t>09371773152</t>
  </si>
  <si>
    <t>خیابان فلسطین-کوچه شریفیان-مجتمع لاله-ساختمان میثاق-واحد 15</t>
  </si>
  <si>
    <t xml:space="preserve">صالح اسکندری منجیلی </t>
  </si>
  <si>
    <t>2670265588</t>
  </si>
  <si>
    <t xml:space="preserve">بیژن  </t>
  </si>
  <si>
    <t>09113245593</t>
  </si>
  <si>
    <t>ساغری سازان-رودبارتان-رو به روی کوچه شاه محمد-کوچه دیدار شتابان-ساختمان اتحاد</t>
  </si>
  <si>
    <t>2660199347</t>
  </si>
  <si>
    <t>ملیکا جوکار</t>
  </si>
  <si>
    <t>36774</t>
  </si>
  <si>
    <t>6790071415</t>
  </si>
  <si>
    <t>تاپینگ</t>
  </si>
  <si>
    <t>09116307296</t>
  </si>
  <si>
    <t>بلوار امام خمینی-باهنر-خیابان دلدار-ساختمان صدف</t>
  </si>
  <si>
    <t>مهدی متولی کچائی</t>
  </si>
  <si>
    <t>36776</t>
  </si>
  <si>
    <t>6530142622</t>
  </si>
  <si>
    <t>09118256124</t>
  </si>
  <si>
    <t>پیام نور-کوی رسا-خیابان h22- طبقه 5-واحد 19</t>
  </si>
  <si>
    <t>میلاد فرخی سرملی</t>
  </si>
  <si>
    <t>36777</t>
  </si>
  <si>
    <t>5940060201</t>
  </si>
  <si>
    <t>09960212861</t>
  </si>
  <si>
    <t>توشیبا</t>
  </si>
  <si>
    <t>1403/10/06</t>
  </si>
  <si>
    <t>محدثه عابدی</t>
  </si>
  <si>
    <t>فرامز</t>
  </si>
  <si>
    <t>عاطفه مراد نژاد**</t>
  </si>
  <si>
    <t>سیدعلی فلاح علیپور زارع**</t>
  </si>
  <si>
    <t>رضا عدالتخواه حقیقی صیقلانی</t>
  </si>
  <si>
    <t>بهداشت گستر مطمئن</t>
  </si>
  <si>
    <t>2594258237</t>
  </si>
  <si>
    <t>09118050624</t>
  </si>
  <si>
    <t>رشت-کوچه صفاری-فولاد لو1-پلاک 54</t>
  </si>
  <si>
    <t>1400/08/15</t>
  </si>
  <si>
    <t>محمد فلاح دهبنه</t>
  </si>
  <si>
    <t>2591153981</t>
  </si>
  <si>
    <t>غلامحسین مرحوم</t>
  </si>
  <si>
    <t>09929166211</t>
  </si>
  <si>
    <t>سنگر-روستای شهرستان-خیابان امام-کوچه وحدت-پلاک 79</t>
  </si>
  <si>
    <t>حسین محمدزاده صیقلانی</t>
  </si>
  <si>
    <t>2593873442</t>
  </si>
  <si>
    <t>09355245879</t>
  </si>
  <si>
    <t>رشت-مطهری-کوچه ویشگاهی-ساختمان آریا- واحد 3</t>
  </si>
  <si>
    <t>امین پیغمبری شکار اسطلخی</t>
  </si>
  <si>
    <t>2580728392</t>
  </si>
  <si>
    <t>09116131135</t>
  </si>
  <si>
    <t>معلم-میدان سرگل-کوچه مرادیان-نبوت2-ساختمان شروین-طبقه 1-واحد 2</t>
  </si>
  <si>
    <t>کاظم حق پرست ماسوله</t>
  </si>
  <si>
    <t>2593301678</t>
  </si>
  <si>
    <t>09119375652</t>
  </si>
  <si>
    <t>بیستون-سه راه سام-کوچه شهید ابراهیم نژاد- پلاک 56</t>
  </si>
  <si>
    <t>یونس دودکار حقیقی</t>
  </si>
  <si>
    <t>0491958641</t>
  </si>
  <si>
    <t>09116389982</t>
  </si>
  <si>
    <t>مطهری-رودبارتان-کوچه شهید نوروزی-ساختمان مادربزرگ-واحد 3</t>
  </si>
  <si>
    <t>1397/06/11</t>
  </si>
  <si>
    <t>2669679358</t>
  </si>
  <si>
    <t>09193031281</t>
  </si>
  <si>
    <t>فومن-بلوار آیت اله کاشانی-جنب مدرسه شهید حاجتی</t>
  </si>
  <si>
    <t>مجتبی دادخواه امیدی</t>
  </si>
  <si>
    <t>2580246452</t>
  </si>
  <si>
    <t>09113457761</t>
  </si>
  <si>
    <t>رشت بلوار شیون فومنی-کوی حبیب زاده-فرعی 5</t>
  </si>
  <si>
    <t>یوسف درگاهی گیلوائی</t>
  </si>
  <si>
    <t>2595226126</t>
  </si>
  <si>
    <t>09198901708</t>
  </si>
  <si>
    <t>رشت-خیابان چمران-کوچه ملک محمدی-پلاک11</t>
  </si>
  <si>
    <t>1399/10/06</t>
  </si>
  <si>
    <t>شاپور گوهری قلعه رودخانی</t>
  </si>
  <si>
    <t>2595433393</t>
  </si>
  <si>
    <t>09118148645</t>
  </si>
  <si>
    <t>شفت-نصیر محله-بالاتر ار خیابان مطهری-سه راه گنجال</t>
  </si>
  <si>
    <t>یعقوب رحیمی سیاه تن</t>
  </si>
  <si>
    <t>2668855179</t>
  </si>
  <si>
    <t>09119879621</t>
  </si>
  <si>
    <t>صومعه سرا-خیابلن بیژن حقیقی-کوچه حاجی زاده-ساختمان مهتاب واحد 3</t>
  </si>
  <si>
    <t>1401/03/05</t>
  </si>
  <si>
    <t>سید مقداد مهری نژاد چوبری</t>
  </si>
  <si>
    <t>2679756827</t>
  </si>
  <si>
    <t>09118379902</t>
  </si>
  <si>
    <t>رشت آسایش 19-کوچه عبادی</t>
  </si>
  <si>
    <t>1401/06/28</t>
  </si>
  <si>
    <t>مریم رحمتی نژاد چاله سرایی</t>
  </si>
  <si>
    <t>5698944113</t>
  </si>
  <si>
    <t>امامقلی</t>
  </si>
  <si>
    <t>09119281971</t>
  </si>
  <si>
    <t>رشت-لاکانشهر-فاز4-بلوک107</t>
  </si>
  <si>
    <t>1395/04/01</t>
  </si>
  <si>
    <t>عبدالرضا رحمتی گیسل</t>
  </si>
  <si>
    <t>5169547854</t>
  </si>
  <si>
    <t>09112437682</t>
  </si>
  <si>
    <t>لاهیجان-خیابان مطهری-کوچه 26</t>
  </si>
  <si>
    <t>1403/03/1</t>
  </si>
  <si>
    <t>علی سمندی ابراهیم سرائی</t>
  </si>
  <si>
    <t>5179976601</t>
  </si>
  <si>
    <t>09119385877</t>
  </si>
  <si>
    <t>رشت-مسکن مهر-میدان اول پشت تاکسیرانی-کوچه103-بلوک41-طبقه2-واحد6</t>
  </si>
  <si>
    <t>1403/02/13</t>
  </si>
  <si>
    <t>آتنا رضاپور سالو محله</t>
  </si>
  <si>
    <t>2580727043</t>
  </si>
  <si>
    <t>09118169418</t>
  </si>
  <si>
    <t>رشت مسکن مهر-مجتمع مازیاران-بلوک7-طبقه4-واحد23</t>
  </si>
  <si>
    <t>مبینا کریم جو</t>
  </si>
  <si>
    <t>2581117990</t>
  </si>
  <si>
    <t>محمد مهدی</t>
  </si>
  <si>
    <t>09305681188</t>
  </si>
  <si>
    <t>رشت- مسکن مهر-مجتمع رزلند-بلوک1-طبقه 4-واحد13</t>
  </si>
  <si>
    <t>جلیل زالی</t>
  </si>
  <si>
    <t>2594289442</t>
  </si>
  <si>
    <t>09119374701</t>
  </si>
  <si>
    <t>رشت خیابان معلم به طرف استادسرا-ساختمان حقیق</t>
  </si>
  <si>
    <t>1403/06/04</t>
  </si>
  <si>
    <t>مجتبی هدایتی فرد</t>
  </si>
  <si>
    <t>2593881054</t>
  </si>
  <si>
    <t>09118351989</t>
  </si>
  <si>
    <t>میدان انتظام-آسایش7- کوچه عبادی-انتهای کوچه</t>
  </si>
  <si>
    <t>1403/06/27</t>
  </si>
  <si>
    <t>سید ابراهیم کماگلی</t>
  </si>
  <si>
    <t>0065019891</t>
  </si>
  <si>
    <t>سید حجت</t>
  </si>
  <si>
    <t>09118303069</t>
  </si>
  <si>
    <t>معلولین-خیابان ایران-خیابان انصاری-بن بست زنبق 5</t>
  </si>
  <si>
    <t>1392/02/31</t>
  </si>
  <si>
    <t>علی اصغر کهنسال خلیلانی</t>
  </si>
  <si>
    <t>2592835466</t>
  </si>
  <si>
    <t>09118364585</t>
  </si>
  <si>
    <t>جاده جیرده-آقا سید شریف-جنب کانال</t>
  </si>
  <si>
    <t>محمود رمضانی شکاکمی</t>
  </si>
  <si>
    <t>لیلا تدریس حسنی</t>
  </si>
  <si>
    <t>ماریا تندرو**</t>
  </si>
  <si>
    <t>زکیه کشتکاری**</t>
  </si>
  <si>
    <t>حانیه شعبانی سیاه تنی</t>
  </si>
  <si>
    <t>2581193638</t>
  </si>
  <si>
    <t>مددکار اجتماعی</t>
  </si>
  <si>
    <t>09937985614</t>
  </si>
  <si>
    <t>خیابان مطهری-انتهای کوچه دل زنده-سمت راست-سرپیچ ساختمان مهرآد</t>
  </si>
  <si>
    <t>رحمان صفرپور مرکیه</t>
  </si>
  <si>
    <t>0015550176</t>
  </si>
  <si>
    <t>بالا محله مرکیه خیابان بهشتی کوچه اسماعیل پاکزاد پلاک ۲۰</t>
  </si>
  <si>
    <t>مهشید کمالی پیرکلاچا</t>
  </si>
  <si>
    <t>2581436778</t>
  </si>
  <si>
    <t>حسن عفیف ملاسرائی</t>
  </si>
  <si>
    <t>حسین قربانی لچه گورابی</t>
  </si>
  <si>
    <t>2580728848</t>
  </si>
  <si>
    <t>0935 742 5180</t>
  </si>
  <si>
    <t>402- پاد</t>
  </si>
  <si>
    <t>مونا عابدی نودهی</t>
  </si>
  <si>
    <t>2660129436</t>
  </si>
  <si>
    <t>محمدزمان</t>
  </si>
  <si>
    <t>09119314723</t>
  </si>
  <si>
    <t>یخسازی بلوار شهدای گمنام کوچه نهم ساختمان پدر</t>
  </si>
  <si>
    <t>طوبی پوررمضان میشامندانی</t>
  </si>
  <si>
    <t>2580777377</t>
  </si>
  <si>
    <t>09309772459</t>
  </si>
  <si>
    <t>خیابان معلم خیابان علی اباد رو به روی بانک صادرات کوچه ایینه پلاک 308</t>
  </si>
  <si>
    <t>سبا صحفی</t>
  </si>
  <si>
    <t>2580866698</t>
  </si>
  <si>
    <t>09055592740</t>
  </si>
  <si>
    <t>گلسار خیابان 179 کوچه 16 پلاک 55</t>
  </si>
  <si>
    <t>سارا سحری حسین آبادی</t>
  </si>
  <si>
    <t>2660258554</t>
  </si>
  <si>
    <t>09024294787</t>
  </si>
  <si>
    <t>رشتیان کوچه 30 پیروز 1 ساختمان کاخ</t>
  </si>
  <si>
    <t>فاطمه محمدپورپیربازاری</t>
  </si>
  <si>
    <t>2580866264</t>
  </si>
  <si>
    <t>09058198100</t>
  </si>
  <si>
    <t>قلی پور پیربازار خیابان رزم جو کوچه سرائی ساختمان نگین</t>
  </si>
  <si>
    <t>09357755736</t>
  </si>
  <si>
    <t>394-دندان پزشکی دکتر روشن طلب</t>
  </si>
  <si>
    <t>دکتر حسن روشن طلب</t>
  </si>
  <si>
    <t>09126301029</t>
  </si>
  <si>
    <t>میدان قلیپور ابتدای پل رو گذر نبش کوچه جوادی  کلینیک دندان پزشکی پاسارگاد</t>
  </si>
  <si>
    <t>39401</t>
  </si>
  <si>
    <t>39402</t>
  </si>
  <si>
    <t>39403</t>
  </si>
  <si>
    <t>39404</t>
  </si>
  <si>
    <t>39405</t>
  </si>
  <si>
    <t xml:space="preserve"> دکتر حسن روشن طلب</t>
  </si>
  <si>
    <t xml:space="preserve">دندان پزشکی </t>
  </si>
  <si>
    <t xml:space="preserve"> میدان سردار جنگل، بازار سردار جنگل، ورودی ۱، طبقه ۲، واحد ۱۰۰</t>
  </si>
  <si>
    <t xml:space="preserve">395-شرکت بهداشت گستر مطمئن </t>
  </si>
  <si>
    <t>حسن برزگرمقدم پیشکناری</t>
  </si>
  <si>
    <t xml:space="preserve">شرکت بهداشت گستر مطمئن </t>
  </si>
  <si>
    <t>2592642129</t>
  </si>
  <si>
    <t>+98 911 829 7378</t>
  </si>
  <si>
    <t>بلوار شیون فومنی - شهرک صنعتی سفیدرود - میدان صنعت سوم - بلوار بهار جنوبی+ خیابان ۲۱۲- شرکت بهداشت گستر مطمئن</t>
  </si>
  <si>
    <t>ایرج رنجی نودهی</t>
  </si>
  <si>
    <t>245143</t>
  </si>
  <si>
    <t>2591900701</t>
  </si>
  <si>
    <t>09117585155</t>
  </si>
  <si>
    <t>کوچه سید زاده</t>
  </si>
  <si>
    <t>1403/10/20</t>
  </si>
  <si>
    <t>فاضل جهانی پاپکیاده</t>
  </si>
  <si>
    <t>245144</t>
  </si>
  <si>
    <t>2708414364</t>
  </si>
  <si>
    <t>باغبان</t>
  </si>
  <si>
    <t>09033194482</t>
  </si>
  <si>
    <t>مسکن مهر-فاز یک-بلوک 10</t>
  </si>
  <si>
    <t>1403/10/25</t>
  </si>
  <si>
    <t>1403/10/16</t>
  </si>
  <si>
    <t xml:space="preserve">حسین پور یعقوب </t>
  </si>
  <si>
    <t>الهام خوشدل میشامندانی</t>
  </si>
  <si>
    <t>2593317795</t>
  </si>
  <si>
    <t>کوی امام رضا-ک 14 متری لاله-بن بست لادن-ساختمان خانه دوست-ط 2-و 4</t>
  </si>
  <si>
    <t>مرتضی فلاح آبرومند</t>
  </si>
  <si>
    <t>لاشیدان حکومتی-ک فلاح پور 1/4</t>
  </si>
  <si>
    <t>1403/11/03</t>
  </si>
  <si>
    <t xml:space="preserve">ام البنین منصوری </t>
  </si>
  <si>
    <t>39331</t>
  </si>
  <si>
    <t>2738401627</t>
  </si>
  <si>
    <t>09116132593</t>
  </si>
  <si>
    <t xml:space="preserve">بلوار جانبازان -مجتمع بعثت-بلوک5-واحد 6 </t>
  </si>
  <si>
    <t>1403/11/11</t>
  </si>
  <si>
    <t>ابراهیم علی زاده</t>
  </si>
  <si>
    <t>2691190889</t>
  </si>
  <si>
    <t>حمیرا آتش افروزنه</t>
  </si>
  <si>
    <t>2738350674</t>
  </si>
  <si>
    <t>39335</t>
  </si>
  <si>
    <t>39336</t>
  </si>
  <si>
    <t>صغری محمدی</t>
  </si>
  <si>
    <t>36779</t>
  </si>
  <si>
    <t>5399554178</t>
  </si>
  <si>
    <t>داود</t>
  </si>
  <si>
    <t>09397785858</t>
  </si>
  <si>
    <t>خیابان امین اصغری-کوچه ی علم وهنر -بن بست فشخامی</t>
  </si>
  <si>
    <t>1403/11/20</t>
  </si>
  <si>
    <t>فریده میرزائی</t>
  </si>
  <si>
    <t>36780</t>
  </si>
  <si>
    <t>0601479998</t>
  </si>
  <si>
    <t>دلاور</t>
  </si>
  <si>
    <t>09126643288</t>
  </si>
  <si>
    <t>یخسازی-کوچه امیرالمومنین-بن بست دهم</t>
  </si>
  <si>
    <t>1403/11/16</t>
  </si>
  <si>
    <t>امیر عاقل سراوانی</t>
  </si>
  <si>
    <t>36781</t>
  </si>
  <si>
    <t>6530139737</t>
  </si>
  <si>
    <t>09334181340</t>
  </si>
  <si>
    <t>پلیس راه قزوین رشت-سراوان-کوچه شادمان-پلاک 13</t>
  </si>
  <si>
    <t>1403/11/27</t>
  </si>
  <si>
    <t>اکرم نوربخش</t>
  </si>
  <si>
    <t>36782</t>
  </si>
  <si>
    <t>2590830246</t>
  </si>
  <si>
    <t>09111349422</t>
  </si>
  <si>
    <t>خیابان رسالت-خیابان حق شناس -پلاک 83</t>
  </si>
  <si>
    <t>1403/11/18</t>
  </si>
  <si>
    <t>هنگامه کلهری ندائی</t>
  </si>
  <si>
    <t>36783</t>
  </si>
  <si>
    <t>2581559020</t>
  </si>
  <si>
    <t>09936077875</t>
  </si>
  <si>
    <t xml:space="preserve">بلوار لاکان-قبل از دانشگاه آزاد-کوچه پور اسماعیلی - بغل مسجد کوچه آزرون </t>
  </si>
  <si>
    <t>1403/11/08</t>
  </si>
  <si>
    <t xml:space="preserve">آرین همتی </t>
  </si>
  <si>
    <t>36784</t>
  </si>
  <si>
    <t>2620808944</t>
  </si>
  <si>
    <t>سجاد</t>
  </si>
  <si>
    <t>09301527702</t>
  </si>
  <si>
    <t>حمیدیان-خیابان بابائی-کوچه گلایل 5</t>
  </si>
  <si>
    <t>عرفان محبوب محجوب کار</t>
  </si>
  <si>
    <t>36785</t>
  </si>
  <si>
    <t>2582027324</t>
  </si>
  <si>
    <t>09376292994</t>
  </si>
  <si>
    <t>1403/11/10</t>
  </si>
  <si>
    <t>مهیار عطائی طویستان</t>
  </si>
  <si>
    <t>36789</t>
  </si>
  <si>
    <t>1630377732</t>
  </si>
  <si>
    <t>09334250634</t>
  </si>
  <si>
    <t>فلکه گاز-شهرک فجر-فروردین 13</t>
  </si>
  <si>
    <t>1403/11/29</t>
  </si>
  <si>
    <t>کوروش ذکی پور</t>
  </si>
  <si>
    <t>36790</t>
  </si>
  <si>
    <t>2581769823</t>
  </si>
  <si>
    <t>09397132006</t>
  </si>
  <si>
    <t>انتهای بلوار باهنر -بن بست باران 5-ساختمان مسعود-واحد اول</t>
  </si>
  <si>
    <t>علی هادی تمرین</t>
  </si>
  <si>
    <t>دیانتی-خیابان پاییزان -کوچه شیخ نیا</t>
  </si>
  <si>
    <t>1403/11/12</t>
  </si>
  <si>
    <t>مرضیه بردبار کوچصفهانی</t>
  </si>
  <si>
    <t>بلوار خرمشهر-مجتمع مسکونی ابریشم فاز 1 و 2 -بلوک 108</t>
  </si>
  <si>
    <t>ابوالفضل پور صفری</t>
  </si>
  <si>
    <t>خیابان رازی-کوچه قیام-ساختمان آیناز</t>
  </si>
  <si>
    <t>مهدیه صاحبکاری</t>
  </si>
  <si>
    <t>محمد جعفر</t>
  </si>
  <si>
    <t>عینک - ولکس -خیابان قربانی 12</t>
  </si>
  <si>
    <t>1403/11/17</t>
  </si>
  <si>
    <t>تقی حاج قلی</t>
  </si>
  <si>
    <t>سعید حاج قلی</t>
  </si>
  <si>
    <t>محمد مهدی حاج قلی</t>
  </si>
  <si>
    <t xml:space="preserve">زهرا ابراهیمی </t>
  </si>
  <si>
    <t>1403/12/11</t>
  </si>
  <si>
    <t>حق بن مسکن استحقاقی</t>
  </si>
  <si>
    <t>حق بن خوار و بار استحقاقی</t>
  </si>
  <si>
    <t>حقوق روزانه استحقاقی</t>
  </si>
  <si>
    <t>حقوق ساعتی استحقاقی</t>
  </si>
  <si>
    <t>آنالیز</t>
  </si>
  <si>
    <t>مبلغ بیمه روزانه</t>
  </si>
  <si>
    <t xml:space="preserve">میزان روزهای تعطیل ماه </t>
  </si>
  <si>
    <t>تاثیر روز تعطیل به ساعت</t>
  </si>
  <si>
    <t>پارسیان</t>
  </si>
  <si>
    <t>470560611828005230179501</t>
  </si>
  <si>
    <t>1403</t>
  </si>
  <si>
    <t>احمدرضا یزدانی</t>
  </si>
  <si>
    <t>جاده لاهیجان به لنگرود-محله دیزبن</t>
  </si>
  <si>
    <t>بهشتی 2 -ساختمان نیاکان</t>
  </si>
  <si>
    <t>لیلا برجی زمیدانی</t>
  </si>
  <si>
    <t>کوچه بهمنی-</t>
  </si>
  <si>
    <t>مهرشاد آقائی پور طالمی</t>
  </si>
  <si>
    <t>خیابان فردوسی-خیابان مولانا-ساختمان مهدی</t>
  </si>
  <si>
    <t>پبمانکاری</t>
  </si>
  <si>
    <t>غزل هادی پور</t>
  </si>
  <si>
    <t>گیشاکجان-بازکل-شالیزار3</t>
  </si>
  <si>
    <t>پوریا هادی پور</t>
  </si>
  <si>
    <t xml:space="preserve">کمربندی رودسر-خیابان رانکوه-روستای بازدکل-شالیزار 3 </t>
  </si>
  <si>
    <t>سودابه رمضانپور دهکائی</t>
  </si>
  <si>
    <t>دهستان-دهکای</t>
  </si>
  <si>
    <t>امید صادقی عارف</t>
  </si>
  <si>
    <t>لیلاکوه-خیابان شهید روحی -کوچه کاج دوازدهم-پلاک 87</t>
  </si>
  <si>
    <t>عرفان قاسم زاده سرچشمه</t>
  </si>
  <si>
    <t xml:space="preserve">عبدالرضا </t>
  </si>
  <si>
    <t>میدان سلمان فارسی-خیابان بهشت-بین نیک پی 6 و 8</t>
  </si>
  <si>
    <t>پوران علی پور</t>
  </si>
  <si>
    <t>خیابان سردار جنگل-رزمندگان 14- جنب کلانتری 12</t>
  </si>
  <si>
    <t>یلدا بخشی پور رودسری</t>
  </si>
  <si>
    <t>سردارجنگل-حیدر محله-جنب سوپرمارکت -ساختمان پاسارگاد</t>
  </si>
  <si>
    <t>1403/11/13</t>
  </si>
  <si>
    <t>محمدرضا علی اکبری گرکرودی</t>
  </si>
  <si>
    <t>بتول محیطی اصلی</t>
  </si>
  <si>
    <t>میدان برق-بلوار بهارستان-کوچه هشتم-سمت چپ-طبقه همکف</t>
  </si>
  <si>
    <t xml:space="preserve">افضل الملوک تقی نژاد اصیل </t>
  </si>
  <si>
    <t xml:space="preserve">بجاربنه پایین-نبش امام رضا 8 </t>
  </si>
  <si>
    <t>امیرحسین سفری بیجاربنه</t>
  </si>
  <si>
    <t>بجاربنه پایین-بین جعفرپور 5 و 6</t>
  </si>
  <si>
    <t>1403/12/07</t>
  </si>
  <si>
    <t xml:space="preserve">نسرین قاسمی طارمسری </t>
  </si>
  <si>
    <t>رودبارکی-طارمسر</t>
  </si>
  <si>
    <t>1403/11/30</t>
  </si>
  <si>
    <t xml:space="preserve">اصغر آسیاب </t>
  </si>
  <si>
    <t>توستان</t>
  </si>
  <si>
    <t>1403/12/28</t>
  </si>
  <si>
    <t>معصومه عادل عالی</t>
  </si>
  <si>
    <t>کوی استادان-خیابان سرو-انتهای سرو4-ساختمان سیاه و سفید-طبقه 5</t>
  </si>
  <si>
    <t>1403/12/25</t>
  </si>
  <si>
    <t>محمد امین عبدی</t>
  </si>
  <si>
    <t>خیابان کاشف غربی-کوچه دهم-کوچه حاتم زاده-بن بست صاحب الزمان</t>
  </si>
  <si>
    <t>1403/12/18</t>
  </si>
  <si>
    <t>نگین سفری دریاکناری</t>
  </si>
  <si>
    <t>خیابان خزر-خزر 7-نبش بعثت 8</t>
  </si>
  <si>
    <t>سید فواد موسوی چلارسی</t>
  </si>
  <si>
    <t>کومله-خیابان شهید مدرس-جنب حمام قدیمی</t>
  </si>
  <si>
    <t>ماهان شعبان دوست لفمجانی</t>
  </si>
  <si>
    <t>لفمجان</t>
  </si>
  <si>
    <t xml:space="preserve">بعد از مسجد آقا سید حسن </t>
  </si>
  <si>
    <t>1403/12/23</t>
  </si>
  <si>
    <t>1398</t>
  </si>
  <si>
    <t>منیژه احتشامی کلاشمی</t>
  </si>
  <si>
    <t>میدان امام حسین-شهرک صبا-کوچه شهید صادق گلکار-بن بست حافظ-ساختمان مهدی-طبقه اول</t>
  </si>
  <si>
    <t>1403/12/09</t>
  </si>
  <si>
    <t>231-رستوران‌گرند</t>
  </si>
  <si>
    <t>لادن علی نیا</t>
  </si>
  <si>
    <t>2670053912</t>
  </si>
  <si>
    <t>09393603994</t>
  </si>
  <si>
    <t>کیلومتر11 رشت به فومن-ملاسرا-خیابان شهید غلامی-خیابان جانباز کوزه گران-منزل شخصی-پلاک 392</t>
  </si>
  <si>
    <t>فاطمه رجبی مقدم بازکیائی</t>
  </si>
  <si>
    <t>4900473464</t>
  </si>
  <si>
    <t>09337592259</t>
  </si>
  <si>
    <t>اندیشه -فاز3-خیابان نگارستان-کوچه گلستان-پلاک 8</t>
  </si>
  <si>
    <t>2670322069</t>
  </si>
  <si>
    <t>09309541473</t>
  </si>
  <si>
    <t>بلوار شهید بهشتی-کوچه بیتا-فرهنگ 6-ساختمان پیام</t>
  </si>
  <si>
    <t>فاطمه جوینده کهنه گوراب</t>
  </si>
  <si>
    <t>2581559888</t>
  </si>
  <si>
    <t>09053166862</t>
  </si>
  <si>
    <t>ملاسرا-کوچه نهم-منزل ابراهیم جوینده</t>
  </si>
  <si>
    <t>صدیقه پوررضای هنده خاله</t>
  </si>
  <si>
    <t>2580604006</t>
  </si>
  <si>
    <t>خدماتی-گارسون</t>
  </si>
  <si>
    <t>09114321362</t>
  </si>
  <si>
    <t>عینک-خیابان شهید بابایی-کوچه شقایق -کوچه ششم</t>
  </si>
  <si>
    <t>1403/11/24</t>
  </si>
  <si>
    <t>مازیار نقدعلی زاده شالکوهی</t>
  </si>
  <si>
    <t>2594483303</t>
  </si>
  <si>
    <t>نوروز علی</t>
  </si>
  <si>
    <t>حراست</t>
  </si>
  <si>
    <t>09119320820</t>
  </si>
  <si>
    <t>جانبازان-خیابان شهدا-کوچه یوسفی-پلاک 22</t>
  </si>
  <si>
    <t xml:space="preserve">ستاره رضوان طلب پیشخانی </t>
  </si>
  <si>
    <t>2669307930</t>
  </si>
  <si>
    <t>معصومه پور کریمی</t>
  </si>
  <si>
    <t>383-شهرگل‌رشت-حمید‌‌بابایی‌رئوف</t>
  </si>
  <si>
    <t>خیابان معلم-نرسیده به میدان مادر-رو به روی شیرینی اشهدی</t>
  </si>
  <si>
    <t>1404/01/01</t>
  </si>
  <si>
    <t>248- آموزشگاه و سالن زیبایی- پریا حمیدی پور</t>
  </si>
  <si>
    <t xml:space="preserve"> آموزشگاه و سالن زیبایی</t>
  </si>
  <si>
    <t>بلوار دیلمان بلوار امام علی بعد از کوچه اتش نشانی جنب ساختمان یزدان بالای کافه الانژ طبقه دوم</t>
  </si>
  <si>
    <t>رحمان  خدا بخشی چماچائی</t>
  </si>
  <si>
    <t>368104</t>
  </si>
  <si>
    <t>2598585777</t>
  </si>
  <si>
    <t>09118316805</t>
  </si>
  <si>
    <t>فلکه زاری - خیابان قلی زاده- کوچه رشیدزاده- جنب پلاک 30</t>
  </si>
  <si>
    <t>1393/05/01</t>
  </si>
  <si>
    <t>فاطمه خیرخواه</t>
  </si>
  <si>
    <t>368105</t>
  </si>
  <si>
    <t>2580511164</t>
  </si>
  <si>
    <t>09395569004</t>
  </si>
  <si>
    <t>کمربندی شهید بهشتی - خیابان ولیعصر-کوچه حسینی - پلاک 13</t>
  </si>
  <si>
    <t>1401/04/28</t>
  </si>
  <si>
    <t xml:space="preserve">عصمت خورسندی  طاسکوه </t>
  </si>
  <si>
    <t>368106</t>
  </si>
  <si>
    <t>5169484402</t>
  </si>
  <si>
    <t>آشپزخانه شکم المولک</t>
  </si>
  <si>
    <t>فوت شده</t>
  </si>
  <si>
    <t>09116148005</t>
  </si>
  <si>
    <t>کمربندی شهید بهشتی -مابین فلکه رازی و یخسازی- خیابان نوبهار- بن بست نهم</t>
  </si>
  <si>
    <t>1397/02/28</t>
  </si>
  <si>
    <t>جابر خسروی اسب راهانی</t>
  </si>
  <si>
    <t>368107</t>
  </si>
  <si>
    <t>2710008580</t>
  </si>
  <si>
    <t xml:space="preserve">کافه سنتی </t>
  </si>
  <si>
    <t>09195042942</t>
  </si>
  <si>
    <t>فلکه گاز- بلوار لاکان- کوچه عباس چوکام- خیابان آزادگان - خیابان گلها - کوچه 35- آپارتمان(سوئیت)</t>
  </si>
  <si>
    <t>139906/11</t>
  </si>
  <si>
    <t>محسن جعفرنیا</t>
  </si>
  <si>
    <t>368108</t>
  </si>
  <si>
    <t>2739903898</t>
  </si>
  <si>
    <t>09123860964</t>
  </si>
  <si>
    <t>لشت نشاء-روستای پینچاه-منزل شخصی</t>
  </si>
  <si>
    <t>سیده ام کلثوم حسینی مقدم جوبنه</t>
  </si>
  <si>
    <t>368109</t>
  </si>
  <si>
    <t>2580054782</t>
  </si>
  <si>
    <t>رزرواسیون</t>
  </si>
  <si>
    <t>09373689262</t>
  </si>
  <si>
    <t>خیابان آب و برق- خیابان خوش انس- کوچه شعبانی-بن بست دوم- پلاک 20</t>
  </si>
  <si>
    <t>بهفر جمالی</t>
  </si>
  <si>
    <t>368110</t>
  </si>
  <si>
    <t>4969908788</t>
  </si>
  <si>
    <t>مدیر خانه داری</t>
  </si>
  <si>
    <t>09360897197</t>
  </si>
  <si>
    <t>فلکه گاز- بلوار شهید بهشتی - شهرک قدس- کوچه ارکیده- ساختمان طوبی- طبقه سوم</t>
  </si>
  <si>
    <t>1401/05/26</t>
  </si>
  <si>
    <t>پوریا پارساپرور</t>
  </si>
  <si>
    <t>368111</t>
  </si>
  <si>
    <t>0922117616</t>
  </si>
  <si>
    <t>سرپرست پذیرش</t>
  </si>
  <si>
    <t>09382474044</t>
  </si>
  <si>
    <t>چهارراه گلسار- خیابان شهید بخت پسند-ساختمان ابریشم-واحد 12</t>
  </si>
  <si>
    <t>فرزاد تفضلی</t>
  </si>
  <si>
    <t>368112</t>
  </si>
  <si>
    <t>5169388780</t>
  </si>
  <si>
    <t>مالی- حسابداری</t>
  </si>
  <si>
    <t>09193196758</t>
  </si>
  <si>
    <t>حمیدیان-خیابان جمهوری اول- کوچه 18-پائیزان 3- بن بست اول - ساختمان یاس</t>
  </si>
  <si>
    <t>فرامرز بافکر ملاسرائی</t>
  </si>
  <si>
    <t>368113</t>
  </si>
  <si>
    <t>6539822928</t>
  </si>
  <si>
    <t>فنی و تاسیسات</t>
  </si>
  <si>
    <t>09922523921</t>
  </si>
  <si>
    <t>جانبازان-مجتمع ابریشم- فاز 4- بلوک302-واحد 3</t>
  </si>
  <si>
    <t>مازیار بوذری</t>
  </si>
  <si>
    <t>368114</t>
  </si>
  <si>
    <t>2593919566</t>
  </si>
  <si>
    <t>09111371569</t>
  </si>
  <si>
    <t>گلسار-بلوار استاد معین- خیابان طالقانی- یاس 9- ساختمان پناه- طبقه 2-واحد 4</t>
  </si>
  <si>
    <t>1394/05/01</t>
  </si>
  <si>
    <t>محمد حسین پور اسماعیلی</t>
  </si>
  <si>
    <t>368115</t>
  </si>
  <si>
    <t>5189221555</t>
  </si>
  <si>
    <t>کافه سنتی -سالن</t>
  </si>
  <si>
    <t>09176917881</t>
  </si>
  <si>
    <t>استادسرا-پشت آتش نشانی- کوچه سید جواد موسوی-ساختمان آراد-واحد 4</t>
  </si>
  <si>
    <t>رامین بخشی پور</t>
  </si>
  <si>
    <t>368116</t>
  </si>
  <si>
    <t>2659686882</t>
  </si>
  <si>
    <t>نظر محمد</t>
  </si>
  <si>
    <t>09357260309</t>
  </si>
  <si>
    <t>بلوار شهید بهشتی- کوچه جماران-کوچه ندائی3-کوچه ششم</t>
  </si>
  <si>
    <t>1401/10/21</t>
  </si>
  <si>
    <t>مریم احمدی لادمخی</t>
  </si>
  <si>
    <t>368117</t>
  </si>
  <si>
    <t>2595729616</t>
  </si>
  <si>
    <t>ساقی</t>
  </si>
  <si>
    <t>09378839521</t>
  </si>
  <si>
    <t>خیابان شهدا-سه راه پاستوریزه-کوی متحدین-کوچه ده متری مطهر-پلاک 50</t>
  </si>
  <si>
    <t>مهدی آببند کیاسرائی</t>
  </si>
  <si>
    <t>368118</t>
  </si>
  <si>
    <t>6539941668</t>
  </si>
  <si>
    <t>09117494027</t>
  </si>
  <si>
    <t>بلوار مدرس-کوچه کاشفی-کوچه 14- فرعی سوم-منزل ویلائی</t>
  </si>
  <si>
    <t>احیاء  آببند عربانی</t>
  </si>
  <si>
    <t>368119</t>
  </si>
  <si>
    <t>0057548498</t>
  </si>
  <si>
    <t>انتظامات-نگهبان خانمها</t>
  </si>
  <si>
    <t>09111302363</t>
  </si>
  <si>
    <t>بلوار لاکان- مسکن مهر-مجتمع یاس 650- بلوک 15- طبقه سوم- واحد 11</t>
  </si>
  <si>
    <t>1400/11/29</t>
  </si>
  <si>
    <t>محمد ادیب منفرد</t>
  </si>
  <si>
    <t>368120</t>
  </si>
  <si>
    <t>0082499756</t>
  </si>
  <si>
    <t>انتظامات-نگهبان</t>
  </si>
  <si>
    <t>09126098260</t>
  </si>
  <si>
    <t>جاده لاکان-بعد از لاکان شهر-روستاری گوراب ورزل- خیابان نصیری-کوچه جانبازان- منزل ادیب</t>
  </si>
  <si>
    <t>1399/06/04</t>
  </si>
  <si>
    <t>مهدی اسمعیل نژاد چماچائی</t>
  </si>
  <si>
    <t>368121</t>
  </si>
  <si>
    <t>2594411256</t>
  </si>
  <si>
    <t>رستوران شکم المولک-صندوق</t>
  </si>
  <si>
    <t>09112303188</t>
  </si>
  <si>
    <t>خیابان رودباری-کوچه اصغرتاش-ساختمان معراج-طبقه دوم</t>
  </si>
  <si>
    <t>ابراهیم اللهی نوخاله</t>
  </si>
  <si>
    <t>368122</t>
  </si>
  <si>
    <t>2678953181</t>
  </si>
  <si>
    <t>09117596294</t>
  </si>
  <si>
    <t>یخسازی-بلوار شهدای گمنام-کوچه 18-ساختمان میراث-طبقه دوم</t>
  </si>
  <si>
    <t>1395/01/18</t>
  </si>
  <si>
    <t>عباس امیدی کتیگری</t>
  </si>
  <si>
    <t>368123</t>
  </si>
  <si>
    <t>2593912502</t>
  </si>
  <si>
    <t>کافی شاپ-مهماندار</t>
  </si>
  <si>
    <t>09113303725</t>
  </si>
  <si>
    <t>سلیمانداراب- آسایش 7- کوچه یازدهم-پلاک 284-واحد</t>
  </si>
  <si>
    <t>1386/06/01</t>
  </si>
  <si>
    <t>آمنه اصغرپور گلفزان</t>
  </si>
  <si>
    <t>368124</t>
  </si>
  <si>
    <t>0058559221</t>
  </si>
  <si>
    <t>09335118848</t>
  </si>
  <si>
    <t>فلکه گاز-بلوار لاکان- کوچه شهید رجائی-سایه 4- بن بست 3-منزل میرزائی نژاد- طبقه 2</t>
  </si>
  <si>
    <t>حمیدرضا احمدی فخبی</t>
  </si>
  <si>
    <t>368125</t>
  </si>
  <si>
    <t>2592194134</t>
  </si>
  <si>
    <t>تدارکات-راننده</t>
  </si>
  <si>
    <t>09113359323</t>
  </si>
  <si>
    <t>استادسرا-جنب نانوائی سنگکی- پلاک 155</t>
  </si>
  <si>
    <t>1391/10/09</t>
  </si>
  <si>
    <t>سید حسین ابوالقاسمی</t>
  </si>
  <si>
    <t>368126</t>
  </si>
  <si>
    <t>212186593</t>
  </si>
  <si>
    <t>فنی و تاسیسات-نقاش</t>
  </si>
  <si>
    <t>09117903176</t>
  </si>
  <si>
    <t>خیابان فلسطین- کوچه بهروز شریفیان- بعد از مجتمع لاله- آپارتمان بهار-واحد 3</t>
  </si>
  <si>
    <t>فریمهر رمضانی</t>
  </si>
  <si>
    <t>368127</t>
  </si>
  <si>
    <t>0016655801</t>
  </si>
  <si>
    <t>دارا</t>
  </si>
  <si>
    <t>رستوران شکم المولک-صندوقدار</t>
  </si>
  <si>
    <t>09118867089</t>
  </si>
  <si>
    <t>گلسار-پستک-کوچه 25 فرعی10-انتهای کوچه سمت راست</t>
  </si>
  <si>
    <t>علی اکبر رشیدی نوده</t>
  </si>
  <si>
    <t>368128</t>
  </si>
  <si>
    <t>2595918206</t>
  </si>
  <si>
    <t>خانه داری-خدمات</t>
  </si>
  <si>
    <t>مریم رحمانی</t>
  </si>
  <si>
    <t>368129</t>
  </si>
  <si>
    <t>2581222761</t>
  </si>
  <si>
    <t>09376836220</t>
  </si>
  <si>
    <t>بلوار لاکان-کوچه بازرگانی- سایه 8</t>
  </si>
  <si>
    <t>مرتضی دباغی کتیگری</t>
  </si>
  <si>
    <t>368130</t>
  </si>
  <si>
    <t>2592674586</t>
  </si>
  <si>
    <t>09118341228</t>
  </si>
  <si>
    <t>جماران-چهارراه بصیری-کوچه گلستان-فرعی اول-ساختمان دو طبقه</t>
  </si>
  <si>
    <t>1395/2/01</t>
  </si>
  <si>
    <t>زلیخا رنجبر عرقطو</t>
  </si>
  <si>
    <t>368131</t>
  </si>
  <si>
    <t>1602890846</t>
  </si>
  <si>
    <t>خانه داری-اتاقدار</t>
  </si>
  <si>
    <t>09117206988</t>
  </si>
  <si>
    <t>بلوار شهید بهشتی-جماران-کوچه امیدی</t>
  </si>
  <si>
    <t>مرتضی روشن سعادت نجفی</t>
  </si>
  <si>
    <t>368132</t>
  </si>
  <si>
    <t>0061497551</t>
  </si>
  <si>
    <t>رستوران توسکا-مهماندار</t>
  </si>
  <si>
    <t>09119361773</t>
  </si>
  <si>
    <t>فلکه گاز - بلوار لاکان-کوچه پور ابوالفضل- کوچه نوری- ساختمان ولیعصر</t>
  </si>
  <si>
    <t>1387/5/01</t>
  </si>
  <si>
    <t>محمد معین رحمتی اسکلکی</t>
  </si>
  <si>
    <t>368133</t>
  </si>
  <si>
    <t>2650170964</t>
  </si>
  <si>
    <t>محمد رحیم</t>
  </si>
  <si>
    <t>09118054779</t>
  </si>
  <si>
    <t>خیابان امام خمینی-روبروی پیام نور-کوچه بهشت پسند-ساختمان صبا-واحد3</t>
  </si>
  <si>
    <t>احمد دولتخواه خرطومی</t>
  </si>
  <si>
    <t>368134</t>
  </si>
  <si>
    <t>5699347763</t>
  </si>
  <si>
    <t>آشپزخانه -نانوا</t>
  </si>
  <si>
    <t>09119369467</t>
  </si>
  <si>
    <t>فلکه انتظام - جاده جیرده-شهرک شهید حبیب زاده-فرعی 3-درب 2</t>
  </si>
  <si>
    <t>فریبرز روخ چکار</t>
  </si>
  <si>
    <t>368135</t>
  </si>
  <si>
    <t>2591468028</t>
  </si>
  <si>
    <t>کافی شاپ روم سرویس-مهماندار</t>
  </si>
  <si>
    <t>09116829127</t>
  </si>
  <si>
    <t>مسکن مهر-مجتمع کادوس</t>
  </si>
  <si>
    <t>در سال 1382/08/13 بودن ولی 1392/05/31 رفته</t>
  </si>
  <si>
    <t>منیژه رحمتی</t>
  </si>
  <si>
    <t>368136</t>
  </si>
  <si>
    <t>2595279475</t>
  </si>
  <si>
    <t>09117199847</t>
  </si>
  <si>
    <t>جماران-بالاتر از چهار راه بصیری-کوچه 23-فرعی اول-انتهای کوچه</t>
  </si>
  <si>
    <t>حسن راستگوی پسیخانی</t>
  </si>
  <si>
    <t>368137</t>
  </si>
  <si>
    <t>2592715215</t>
  </si>
  <si>
    <t>محمد اسمعیل</t>
  </si>
  <si>
    <t>خانه داری-پرسکار</t>
  </si>
  <si>
    <t>جاده فومن-پسیخان</t>
  </si>
  <si>
    <t>عبدالرضا رحمانی خرطومی</t>
  </si>
  <si>
    <t>368138</t>
  </si>
  <si>
    <t>5699870474</t>
  </si>
  <si>
    <t>09113482352</t>
  </si>
  <si>
    <t>فلکه گاز-بلوار لاکان-کوچه شهید رجائی-کوچه عباس چوکام-سایه 8-منزل ویلائی</t>
  </si>
  <si>
    <t>اسماعیل زبانگیر خرطومی</t>
  </si>
  <si>
    <t>368139</t>
  </si>
  <si>
    <t>5699888731</t>
  </si>
  <si>
    <t xml:space="preserve">   </t>
  </si>
  <si>
    <t>09119309687</t>
  </si>
  <si>
    <t>بلوار شهید بهشتی-کوی شهید نظری-کوچه ارشاد-پلاک 51</t>
  </si>
  <si>
    <t>مصطفی سلیمانی چولابی</t>
  </si>
  <si>
    <t>368140</t>
  </si>
  <si>
    <t>2593741211</t>
  </si>
  <si>
    <t>فنی و تاسیسات-نجار</t>
  </si>
  <si>
    <t>09118099099</t>
  </si>
  <si>
    <t>فلکه گاز - بلوار لاکان-کوچه شهید رجائی -کوچه عباس چوکام-گوچه آزادگان 4</t>
  </si>
  <si>
    <t>امیرحسین سرور کلاشمی</t>
  </si>
  <si>
    <t>368141</t>
  </si>
  <si>
    <t>2581257075</t>
  </si>
  <si>
    <t>09013697792</t>
  </si>
  <si>
    <t>جاده فومن-بعد از پلیس راه شفت-سه راه کلاشم به تازه آباد-کوچه مسجد صاحب الزمان-منزل شخصی</t>
  </si>
  <si>
    <t>جمشید شیرین فکر ذوالپیرانی</t>
  </si>
  <si>
    <t>368142</t>
  </si>
  <si>
    <t>5699873392</t>
  </si>
  <si>
    <t>09111340287</t>
  </si>
  <si>
    <t>فلکه رازی- بلوار شیون فومنی-خیابان آرسن مینا سیان- روبروی زمین ورزش</t>
  </si>
  <si>
    <t>1395/05/14</t>
  </si>
  <si>
    <t>رضا شرافتمند خشکنودهانی</t>
  </si>
  <si>
    <t>368143</t>
  </si>
  <si>
    <t>2580228438</t>
  </si>
  <si>
    <t>انبار و تدارکات-حسابدار انبار</t>
  </si>
  <si>
    <t>09384646125</t>
  </si>
  <si>
    <t>خیابان شهدا- کوچه داوود زاده- بن بست 8- مطهر 3- پلاک 322</t>
  </si>
  <si>
    <t>1392/11/01</t>
  </si>
  <si>
    <t>روح اله شیرزاد لاسکی</t>
  </si>
  <si>
    <t>368144</t>
  </si>
  <si>
    <t>5699139087</t>
  </si>
  <si>
    <t>عمرانی-خدماتی</t>
  </si>
  <si>
    <t>09116045690</t>
  </si>
  <si>
    <t>لاکانشهر-12 متری شیرودی-جنب مسجد</t>
  </si>
  <si>
    <t>سعید شهابی پاچه کناری</t>
  </si>
  <si>
    <t>368145</t>
  </si>
  <si>
    <t>2594499641</t>
  </si>
  <si>
    <t>خانه داری-باغبان</t>
  </si>
  <si>
    <t>09358905042</t>
  </si>
  <si>
    <t>بلوار لاکان- مسکن مهر-بلوار جمهوری اسلامی جنوبی-کوچه شهید نوری- بلوک m13a24</t>
  </si>
  <si>
    <t>1395/03/26</t>
  </si>
  <si>
    <t>سیامک شمشیری دافچاهی</t>
  </si>
  <si>
    <t>368146</t>
  </si>
  <si>
    <t>2595932179</t>
  </si>
  <si>
    <t>09112346357</t>
  </si>
  <si>
    <t>کمربندی شهید بهشتی- بعد از حلیم میثم-کوچه سجاد-بن بست 5-پلاک 6</t>
  </si>
  <si>
    <t>1401/03/12</t>
  </si>
  <si>
    <t>مهری شهرستانی شاهخالی</t>
  </si>
  <si>
    <t>368147</t>
  </si>
  <si>
    <t>2679861109</t>
  </si>
  <si>
    <t>09308532096</t>
  </si>
  <si>
    <t>میدان امام حسین-شهرک صبا-چهارراه گلکار-به طرف مسجد قریش-نبش گلکار 2- سمت چپ درب سوم</t>
  </si>
  <si>
    <t>1396/08/09</t>
  </si>
  <si>
    <t>سعید عزیزپور چناری</t>
  </si>
  <si>
    <t>368148</t>
  </si>
  <si>
    <t>2660064776</t>
  </si>
  <si>
    <t>منقل</t>
  </si>
  <si>
    <t>09101031822</t>
  </si>
  <si>
    <t>جاده لاکان- بالاتر از زندان لاکان - کوچه کاظمی - منزل ویلایی</t>
  </si>
  <si>
    <t>1400/12/09</t>
  </si>
  <si>
    <t xml:space="preserve">فریبا محمودی </t>
  </si>
  <si>
    <t>368149</t>
  </si>
  <si>
    <t>بلوار شهید بهشتی-کوچه شهید طهماسبی-کوچه سوم-پلاک 1</t>
  </si>
  <si>
    <t>زهرا خدابخشی چماچائی</t>
  </si>
  <si>
    <t>368150</t>
  </si>
  <si>
    <t>5699306110</t>
  </si>
  <si>
    <t>09117062124</t>
  </si>
  <si>
    <t>معلولین-خیابان شهید انصاری-زنبق 7</t>
  </si>
  <si>
    <t>1396/05/01</t>
  </si>
  <si>
    <t xml:space="preserve">مریم خانی </t>
  </si>
  <si>
    <t>368151</t>
  </si>
  <si>
    <t>0080646522</t>
  </si>
  <si>
    <t xml:space="preserve">سرپرست انبار </t>
  </si>
  <si>
    <t>09115526005</t>
  </si>
  <si>
    <t>گلسار-بلوار گیلان-خیابان 173-ساختمان فرد</t>
  </si>
  <si>
    <t>1403/05/17</t>
  </si>
  <si>
    <t xml:space="preserve">زهرا سیری چلکی </t>
  </si>
  <si>
    <t>368152</t>
  </si>
  <si>
    <t>6930041051</t>
  </si>
  <si>
    <t>09367475225</t>
  </si>
  <si>
    <t>خیابان فلسطین-کوچه ایثار-پلاک 47</t>
  </si>
  <si>
    <t xml:space="preserve">احمدرضا اسداللهی شریفی </t>
  </si>
  <si>
    <t>368153</t>
  </si>
  <si>
    <t>2581645695</t>
  </si>
  <si>
    <t>09036411643</t>
  </si>
  <si>
    <t xml:space="preserve">بلوار شهید بهشتی-مابین فلکه رازی و گاز-کوچه عسگری-منزل ویلائی </t>
  </si>
  <si>
    <t>1403/01/30</t>
  </si>
  <si>
    <t>سحر پورنظر علی ثابت کردمحله</t>
  </si>
  <si>
    <t>368154</t>
  </si>
  <si>
    <t>2580349928</t>
  </si>
  <si>
    <t>09119091592</t>
  </si>
  <si>
    <t xml:space="preserve">جاده لاکان-شهرک سید احمد خمینی- کوچه شهید حسین زاده-کوچه چهاردهم-منزل بنی یوسف پناه </t>
  </si>
  <si>
    <t xml:space="preserve">پریسا اوسبید </t>
  </si>
  <si>
    <t>368155</t>
  </si>
  <si>
    <t>2679869672</t>
  </si>
  <si>
    <t>09050127723</t>
  </si>
  <si>
    <t>خیابان نامجو-بن بست توکل- جنب ساختمان شهرداری</t>
  </si>
  <si>
    <t>1402/03/06</t>
  </si>
  <si>
    <t>383-گل‌رشت2-حمید‌‌بابایی‌رئوف</t>
  </si>
  <si>
    <t>مجموعه گل‌رشت 2</t>
  </si>
  <si>
    <t>پویا رضاصفت</t>
  </si>
  <si>
    <t>2591226547</t>
  </si>
  <si>
    <t>09307546262</t>
  </si>
  <si>
    <t>گلسار بلوار گیلان کوچه بشاش بن بست مارلیک ساختمان مارلیک طبقه 4</t>
  </si>
  <si>
    <t>زهرا نظری</t>
  </si>
  <si>
    <t>2581381841</t>
  </si>
  <si>
    <t>09116964368</t>
  </si>
  <si>
    <t>منظریه-کوچه شهید گلستانی-بن بست کاملیا-ساختمان کاملیا-طبقه دوم-واحد4</t>
  </si>
  <si>
    <t>محدثه طاهری لیوانی</t>
  </si>
  <si>
    <t>2181290164</t>
  </si>
  <si>
    <t>09112591902</t>
  </si>
  <si>
    <t xml:space="preserve">میدان امام حسین-شهرک صبا </t>
  </si>
  <si>
    <t>معصومه جعفری نژاد</t>
  </si>
  <si>
    <t>2581745436</t>
  </si>
  <si>
    <t>9059811493</t>
  </si>
  <si>
    <t>جانبازان کوی عظیم دوست انتهای کوچه فروردین بن بست پنجم</t>
  </si>
  <si>
    <t>تاریخ شروع به کار 1402/04/05 - تاریخ شروع بیمه 1402/08/01</t>
  </si>
  <si>
    <t>زهرا درفشی</t>
  </si>
  <si>
    <t>326154</t>
  </si>
  <si>
    <t>2592971467</t>
  </si>
  <si>
    <t>09118427989</t>
  </si>
  <si>
    <t>پردسر-کوچه کاشف غربی 16-پلاک 11</t>
  </si>
  <si>
    <t>1403/11/06</t>
  </si>
  <si>
    <t>مریم امیری گرماوری</t>
  </si>
  <si>
    <t>326156</t>
  </si>
  <si>
    <t>0322259061</t>
  </si>
  <si>
    <t>09022751071</t>
  </si>
  <si>
    <t>میدان سردار جنگل-بوجایه -وحدت 27-فرعی 5</t>
  </si>
  <si>
    <t>رضا پور اسمعیل پورشازده</t>
  </si>
  <si>
    <t>326157</t>
  </si>
  <si>
    <t>2710398257</t>
  </si>
  <si>
    <t>09374434312</t>
  </si>
  <si>
    <t xml:space="preserve">گلستان 13-انتهای کوچه </t>
  </si>
  <si>
    <t xml:space="preserve">عباس علی پور دانیال </t>
  </si>
  <si>
    <t>326158</t>
  </si>
  <si>
    <t>2710502739</t>
  </si>
  <si>
    <t>09916114727</t>
  </si>
  <si>
    <t xml:space="preserve">رودبنه-روستای سید سخاره-منزل آقای دانیال </t>
  </si>
  <si>
    <t>شهربانو افشارنیا</t>
  </si>
  <si>
    <t>326159</t>
  </si>
  <si>
    <t>2720482021</t>
  </si>
  <si>
    <t>09105420824</t>
  </si>
  <si>
    <t>بازکیاگوراب-کوچه رضائی-فرهنگ 9</t>
  </si>
  <si>
    <t>امیرحسین قربانپور شکاکمی</t>
  </si>
  <si>
    <t>326160</t>
  </si>
  <si>
    <t>2710448386</t>
  </si>
  <si>
    <t>09904765640</t>
  </si>
  <si>
    <t>خیابان شقایق-شقایق یازدهم</t>
  </si>
  <si>
    <t>سعیده چنچو</t>
  </si>
  <si>
    <t>326161</t>
  </si>
  <si>
    <t>2722524562</t>
  </si>
  <si>
    <t>09339406623</t>
  </si>
  <si>
    <t>میدان گیل-یاسر 6</t>
  </si>
  <si>
    <t>امیرحسین فتوحی اصلی</t>
  </si>
  <si>
    <t>326162</t>
  </si>
  <si>
    <t>2710383330</t>
  </si>
  <si>
    <t>09035092757</t>
  </si>
  <si>
    <t>میدان گلستان-گلستان 15-ساختمان 31</t>
  </si>
  <si>
    <t>مهدی پورقاسم لفمجانی</t>
  </si>
  <si>
    <t>326163</t>
  </si>
  <si>
    <t>2710274027</t>
  </si>
  <si>
    <t>09117102260</t>
  </si>
  <si>
    <t>میدان انتظام-کوی شهید مطهری-ساختمان رضوان</t>
  </si>
  <si>
    <t>1403/11/15</t>
  </si>
  <si>
    <t>ایران علی پور تخم شلی</t>
  </si>
  <si>
    <t>326164</t>
  </si>
  <si>
    <t>2721931555</t>
  </si>
  <si>
    <t>09361416254</t>
  </si>
  <si>
    <t xml:space="preserve">فیاضی-نبش فیاضی 6 -جنب نانوایی لواشی </t>
  </si>
  <si>
    <t xml:space="preserve">امیرحسین صفری لوکلایه </t>
  </si>
  <si>
    <t>326165</t>
  </si>
  <si>
    <t>2700340159</t>
  </si>
  <si>
    <t>09981616003</t>
  </si>
  <si>
    <t>فلاح زاده-کوچه رضوان-بن بست سوم-پلاک 10</t>
  </si>
  <si>
    <t>1403/11/07</t>
  </si>
  <si>
    <t>رضا قربانپور شکاکمی</t>
  </si>
  <si>
    <t>326166</t>
  </si>
  <si>
    <t>2710682427</t>
  </si>
  <si>
    <t>0993090372</t>
  </si>
  <si>
    <t>کوی زمانی-رزمندگان 13</t>
  </si>
  <si>
    <t>1403/12/06</t>
  </si>
  <si>
    <t>امیرحسین رمضان پور</t>
  </si>
  <si>
    <t>326167</t>
  </si>
  <si>
    <t>2700235274</t>
  </si>
  <si>
    <t>09360245592</t>
  </si>
  <si>
    <t>خیابان رجایی-کوچه دانش1</t>
  </si>
  <si>
    <t xml:space="preserve">محمدجواد نظری سرشکه </t>
  </si>
  <si>
    <t>326168</t>
  </si>
  <si>
    <t>2710343738</t>
  </si>
  <si>
    <t>09114276106</t>
  </si>
  <si>
    <t xml:space="preserve">یحیی آباد-کوچه پژند -بن بست محیطی </t>
  </si>
  <si>
    <t>1404/01/23</t>
  </si>
  <si>
    <t>200-پوشاک آلیزه</t>
  </si>
  <si>
    <t>حمیدرضا جهانی</t>
  </si>
  <si>
    <t>پوشاک آلیزه</t>
  </si>
  <si>
    <t>09112352027</t>
  </si>
  <si>
    <t>گلسار، خیابان غزنوی، روبروی خیابان هدایت،فروشگاه الیزه</t>
  </si>
  <si>
    <t>وحید سینایی</t>
  </si>
  <si>
    <t>سمیه جبین سا</t>
  </si>
  <si>
    <t>2619836182</t>
  </si>
  <si>
    <t>2619961025</t>
  </si>
  <si>
    <t>تسلی</t>
  </si>
  <si>
    <t>فیروز</t>
  </si>
  <si>
    <t>09112814642</t>
  </si>
  <si>
    <t>09397976494</t>
  </si>
  <si>
    <t>استارا</t>
  </si>
  <si>
    <t>1398/06/14</t>
  </si>
  <si>
    <t>زهره جوان پرست سرشکه</t>
  </si>
  <si>
    <t>بازکیاگوراب-جاده سیاهکل</t>
  </si>
  <si>
    <t>1404/01/17</t>
  </si>
  <si>
    <t>الیکا بحرکاظمی</t>
  </si>
  <si>
    <t>جاده لیلا کوه-نرسیده به نیروگاه برق-کوچه نصیر -درب چهارم</t>
  </si>
  <si>
    <t>سعید پژند</t>
  </si>
  <si>
    <t xml:space="preserve">آخر انزلی محله - شهدی آباد - خیابان قائم-کوچه قائم 5 </t>
  </si>
  <si>
    <t>فاطمه مودب بخش معدنی زیدهی</t>
  </si>
  <si>
    <t>دانش</t>
  </si>
  <si>
    <t>خیابان تربیت معلم-تربیت معلم 28-فرعی 5-انتهای فرعی 5-سمت چپ</t>
  </si>
  <si>
    <t>1404/01/30</t>
  </si>
  <si>
    <t>سیده زهرا هاشمی کتشصت آبادان</t>
  </si>
  <si>
    <t>سید مرتضی</t>
  </si>
  <si>
    <t xml:space="preserve">امشل-کوچه وحدت </t>
  </si>
  <si>
    <t>1404/01/16</t>
  </si>
  <si>
    <t>سیده مینا خدادوست لسکوکلایه</t>
  </si>
  <si>
    <t>گلستان 13</t>
  </si>
  <si>
    <t>1404/01/19</t>
  </si>
  <si>
    <t xml:space="preserve">حمید رضا درویشعلی پور آستانه </t>
  </si>
  <si>
    <t xml:space="preserve">بلوار معین-جنب اداره دخانیات </t>
  </si>
  <si>
    <t>34709</t>
  </si>
  <si>
    <t>2593338431</t>
  </si>
  <si>
    <t>فروشگاه‌لیرو‌</t>
  </si>
  <si>
    <t>ثروت رازی</t>
  </si>
  <si>
    <t>آستارا</t>
  </si>
  <si>
    <t>آستارا -روستای عباس آباد</t>
  </si>
  <si>
    <t>408-خرازی زادگری</t>
  </si>
  <si>
    <t>ثروت زادگری</t>
  </si>
  <si>
    <t>خرازی زادگری</t>
  </si>
  <si>
    <t>خیابان امام خمینی پاساژ ولیعصر</t>
  </si>
  <si>
    <t>سیده هنگامه حسینی بالاجورشری</t>
  </si>
  <si>
    <t>زهرا باقرزاده</t>
  </si>
  <si>
    <t>نازگل کشوری</t>
  </si>
  <si>
    <t>40901</t>
  </si>
  <si>
    <t>40902</t>
  </si>
  <si>
    <t>40903</t>
  </si>
  <si>
    <t>40904</t>
  </si>
  <si>
    <t>2580885013</t>
  </si>
  <si>
    <t>2595717847</t>
  </si>
  <si>
    <t>0011534125</t>
  </si>
  <si>
    <t>2580854088</t>
  </si>
  <si>
    <t>سید هوشیار</t>
  </si>
  <si>
    <t>09112319251</t>
  </si>
  <si>
    <t>لشت نشا خیابان اکبری کوچه جعفرنژاد پلاک 56</t>
  </si>
  <si>
    <t>09115508881</t>
  </si>
  <si>
    <t>رازی یونس آباد کوچه شش ساختمان اسکان واحد 2 طبقه 1</t>
  </si>
  <si>
    <t>09357330737</t>
  </si>
  <si>
    <t>فلسطین کوچه غلامعلی پور بن بست معراج ساختمان آزالیا</t>
  </si>
  <si>
    <t>09059116764</t>
  </si>
  <si>
    <t>خیابان تختی کوچه خسراقی کوچه سیدعلی کیا پلاک 61</t>
  </si>
  <si>
    <t xml:space="preserve">409-مطبی پزشکی شیوا کاسبی </t>
  </si>
  <si>
    <t>شیوا کاسبی</t>
  </si>
  <si>
    <t>١٧۵۴٣٠۶۵٢٧</t>
  </si>
  <si>
    <t>٠٩١١٣٣٣١٧٩٣</t>
  </si>
  <si>
    <t>خیابان نواب صفوی پشت پمپ بنزین گلسار ساختمان مدیکو طبقه سوم واحد شش</t>
  </si>
  <si>
    <t>فرخ پورصفر ملال</t>
  </si>
  <si>
    <t>محبت الله</t>
  </si>
  <si>
    <t>ساغری سازان-کوچه خازن-پلاک 54</t>
  </si>
  <si>
    <t>1403/05/12</t>
  </si>
  <si>
    <t>حدیث سحرخیز نخجیری</t>
  </si>
  <si>
    <t>خیابان کارگر</t>
  </si>
  <si>
    <t>مرسده بیابانی محجوب پسند</t>
  </si>
  <si>
    <t>بلوار لاکان-دانشگاه آزاد-خیابان ابن سینا-شهرک گلدیس-نرگس 306-طبقه اول-واحد 2</t>
  </si>
  <si>
    <t>حامد بلیاد چالدشتی</t>
  </si>
  <si>
    <t>کارشناس اتاق عمل</t>
  </si>
  <si>
    <t xml:space="preserve">املش </t>
  </si>
  <si>
    <t>خیابان انصاری</t>
  </si>
  <si>
    <t>1403/09/24</t>
  </si>
  <si>
    <t>فاطمه مریانه همدانی کرد محله</t>
  </si>
  <si>
    <t>مشاوره</t>
  </si>
  <si>
    <t>فلکه گاز-کوچه دلاور-کوچه مژده-پلاک 117</t>
  </si>
  <si>
    <t xml:space="preserve">غزل سرائی </t>
  </si>
  <si>
    <t xml:space="preserve">رشتیان-کوچه 40-اولین بن بست سمت راست-ساختمان فرحان -طبقه 2-واحد 4 </t>
  </si>
  <si>
    <t>شهرزاد پورابوالقاسم حسینی</t>
  </si>
  <si>
    <t>شریف</t>
  </si>
  <si>
    <t>خیابان مطهری-چهاربرادران-پلاک 92-طبقه سوم</t>
  </si>
  <si>
    <t>محیا حبیبی</t>
  </si>
  <si>
    <t>جاده پیربازار-انتهای گاردریل-کوچه شهید مهدیان-پلاک 18</t>
  </si>
  <si>
    <t>200-بوتیک گیل سو</t>
  </si>
  <si>
    <t>سجاد دروگر</t>
  </si>
  <si>
    <t>بوتیک گیل سو</t>
  </si>
  <si>
    <t>2580921184</t>
  </si>
  <si>
    <t>09394991967</t>
  </si>
  <si>
    <t>بلوار احمدزاده</t>
  </si>
  <si>
    <t>تعداد مرخصی استفاده نشده</t>
  </si>
  <si>
    <t>سیده آمنه پوریحی کلوری</t>
  </si>
  <si>
    <t>سید شمس</t>
  </si>
  <si>
    <t>رشت- میدان معلم-استادسرا-کوچه انوشیروان- کوچه شادمان 1- ساختمان امیر9</t>
  </si>
  <si>
    <t>رقیه برزگرمقدم پیشکناری</t>
  </si>
  <si>
    <t>رشت- خیابان مطهری- کوچه شهید دلزنده- کوچه تمدن- تمدن 2- ساختمان نور- طبقه اول</t>
  </si>
  <si>
    <t>حجت برزگرمقدم پیشکناری</t>
  </si>
  <si>
    <t>سید حسین توسلی رونکیانی</t>
  </si>
  <si>
    <t>2580090843</t>
  </si>
  <si>
    <t>جمع آور</t>
  </si>
  <si>
    <t>9368516856</t>
  </si>
  <si>
    <t>رشت- بلوار شیون فومنی- کوچه آسایش 3- پلاک 21</t>
  </si>
  <si>
    <t>1403/12/16</t>
  </si>
  <si>
    <t>محمود عشق آلود کودهی</t>
  </si>
  <si>
    <t xml:space="preserve">رشت- میدان نیروی دریایی- کوچه شهید رجایی- روبروی باشگاه- ساختمان سهند- طبقه اول </t>
  </si>
  <si>
    <t>1403//10/01</t>
  </si>
  <si>
    <t>احمد پورجواد هندخاله</t>
  </si>
  <si>
    <t>رشت- یخسازی- کوچه خجسته</t>
  </si>
  <si>
    <t>1404/01/18</t>
  </si>
  <si>
    <t>ماهانه( 30 روزه)</t>
  </si>
  <si>
    <t xml:space="preserve">حق تاهل&gt;&gt;&gt; </t>
  </si>
  <si>
    <t>سهم کارگر ماهانه</t>
  </si>
  <si>
    <t>سهم کارفرما ماهانه</t>
  </si>
  <si>
    <t>سهم کارگر روزانه</t>
  </si>
  <si>
    <t>سهم کارفرما روزانه</t>
  </si>
  <si>
    <t>مبلغ کل حق بیمه</t>
  </si>
  <si>
    <t>1376/05/01</t>
  </si>
  <si>
    <t>علیرضا حاجتی****</t>
  </si>
  <si>
    <t>دکتر شیوا کاسبی</t>
  </si>
  <si>
    <t>حمید لطفی گملی</t>
  </si>
  <si>
    <t>245145</t>
  </si>
  <si>
    <t>2722649470</t>
  </si>
  <si>
    <t>یارمحمد</t>
  </si>
  <si>
    <t>2</t>
  </si>
  <si>
    <t>09191665901</t>
  </si>
  <si>
    <t>روستای گمل-منزل پدری</t>
  </si>
  <si>
    <t xml:space="preserve">آرمین علیزاده </t>
  </si>
  <si>
    <t>245146</t>
  </si>
  <si>
    <t>1289767017</t>
  </si>
  <si>
    <t>09113438079</t>
  </si>
  <si>
    <t>دانش9-ساختمان قائم</t>
  </si>
  <si>
    <t>1404/01/14</t>
  </si>
  <si>
    <t xml:space="preserve">فرزام نصیری فرد </t>
  </si>
  <si>
    <t>245147</t>
  </si>
  <si>
    <t>2710214342</t>
  </si>
  <si>
    <t>بهادر</t>
  </si>
  <si>
    <t>09030896720</t>
  </si>
  <si>
    <t xml:space="preserve">بلوار امام رضا -گلستان 24 </t>
  </si>
  <si>
    <t>محمود ربیعی ملاطی</t>
  </si>
  <si>
    <t>24514</t>
  </si>
  <si>
    <t xml:space="preserve"> جاده سلکویه پشت فرهنگیان</t>
  </si>
  <si>
    <t>ir9101-7000-0000-3621-1247-9002</t>
  </si>
  <si>
    <t>1404/02/01</t>
  </si>
  <si>
    <t>مقداد دلجو</t>
  </si>
  <si>
    <t>2739924135</t>
  </si>
  <si>
    <t>09193653268</t>
  </si>
  <si>
    <t>خیابان شهدا بن بست 18</t>
  </si>
  <si>
    <t>1404/02/22</t>
  </si>
  <si>
    <t>1404/02/14</t>
  </si>
  <si>
    <t xml:space="preserve">کوی زمانی-کوچه انوشیروان سالمی-ساختمان 25 تیک </t>
  </si>
  <si>
    <t>شبنم نصیری</t>
  </si>
  <si>
    <t>قادر</t>
  </si>
  <si>
    <t>خیابان شهدا-کوچه کاج -فرعی سمت راست</t>
  </si>
  <si>
    <t>محمد حسن مسیب نژاد رودبنه</t>
  </si>
  <si>
    <t>0372713963</t>
  </si>
  <si>
    <t>رودبنه -دانش-دانش 3</t>
  </si>
  <si>
    <t>تاریخ شروع به کار قبل1403/10/22</t>
  </si>
  <si>
    <t>علیرضا علیخانی کرفستان</t>
  </si>
  <si>
    <t>6580160667</t>
  </si>
  <si>
    <t>1404/02/21</t>
  </si>
  <si>
    <t>شفیقه باباخانی</t>
  </si>
  <si>
    <t>1638214999</t>
  </si>
  <si>
    <t>سبحان</t>
  </si>
  <si>
    <t>فلکه رازی-آسایش 21-کوچه کاشفی -بن بست دهم -طبقه همکف</t>
  </si>
  <si>
    <t>1403/11/09</t>
  </si>
  <si>
    <t>فائزه فکوری</t>
  </si>
  <si>
    <t>2581375809</t>
  </si>
  <si>
    <t>09116166045</t>
  </si>
  <si>
    <t>بلوارانصاری_ابتدای جاده انزلی_هلال احمر_بالاتراز تالارالماس کوچه پیمان</t>
  </si>
  <si>
    <t>امیر حسین پورعبدی**</t>
  </si>
  <si>
    <t xml:space="preserve">09193454969 </t>
  </si>
  <si>
    <t>افروز علی پور یوسف آبادی</t>
  </si>
  <si>
    <t>5189974091</t>
  </si>
  <si>
    <t>۰۹۱۲۰۳۲۶۸۳۲</t>
  </si>
  <si>
    <t>حق جمعه کاری</t>
  </si>
  <si>
    <t>میزان جمعه کاری</t>
  </si>
  <si>
    <t>حق السعی روزانه</t>
  </si>
  <si>
    <t>وضعیت</t>
  </si>
  <si>
    <t>عنوان</t>
  </si>
  <si>
    <t>استحقاقی روزانه</t>
  </si>
  <si>
    <t>حقوق واقعی</t>
  </si>
  <si>
    <t>سید امیرحسین حسینی قاضیانی</t>
  </si>
  <si>
    <t>41001</t>
  </si>
  <si>
    <t>اعصاری</t>
  </si>
  <si>
    <t>6530119574</t>
  </si>
  <si>
    <t>410-فروشگاه میوه ستاره شمال</t>
  </si>
  <si>
    <t>فروشگاه میوه ستاره شمال</t>
  </si>
  <si>
    <t>09111318186</t>
  </si>
  <si>
    <t>خیابان سام - سردار جنگل</t>
  </si>
  <si>
    <t>علی اصغر اعصاری بلگوری</t>
  </si>
  <si>
    <t>2590841167</t>
  </si>
  <si>
    <t>زهره جوادی</t>
  </si>
  <si>
    <t>دکترسارا نویدی</t>
  </si>
  <si>
    <t>۲۵۸۰۸۶۵۰۷۱</t>
  </si>
  <si>
    <t>۰۹۱۲۸۸۹۸۱۹۱</t>
  </si>
  <si>
    <t xml:space="preserve">گلسار خیابان ۱۲۲ کوچه بهار بعد از بهار ۱۳ ساختمان سامان </t>
  </si>
  <si>
    <t>1403/08/29</t>
  </si>
  <si>
    <t xml:space="preserve">امین مهری </t>
  </si>
  <si>
    <t>2659742928</t>
  </si>
  <si>
    <t>09358619050</t>
  </si>
  <si>
    <t>کمربندی شهید بهشتی-خیابان شهید قربانزاده-کوچه 13-بن بست اول-پلاک 64</t>
  </si>
  <si>
    <t xml:space="preserve"> مریم زرمخی</t>
  </si>
  <si>
    <t>40503</t>
  </si>
  <si>
    <t>۲۵۸۰۳۵۵۱۷۰</t>
  </si>
  <si>
    <t>۰۹۱۱۶۰۱۲۸۰۲</t>
  </si>
  <si>
    <t>گلسار-بلوارگیلان - خ ۱۷۸ - کوچه اول - پلاک ۱۸- واحد ۱۰</t>
  </si>
  <si>
    <t>405-مطب پزشکی دکتر سارا نویدی</t>
  </si>
  <si>
    <t>دکتر سارا نویدی</t>
  </si>
  <si>
    <t>سارا نویدی</t>
  </si>
  <si>
    <t>0 912 849 5926</t>
  </si>
  <si>
    <t>بلوارسمیه- نبش  خیابان 120 ساختمان کندو</t>
  </si>
  <si>
    <t>مهرناز گلبرگ</t>
  </si>
  <si>
    <t>1404/03/13</t>
  </si>
  <si>
    <t>مهسا مهدی پور</t>
  </si>
  <si>
    <t>آشپزخونه</t>
  </si>
  <si>
    <t>بازکیاگوراب-میان محله-کوچه شهید رمضانعلی مهدی پور</t>
  </si>
  <si>
    <t>3640592441</t>
  </si>
  <si>
    <t>مجتبی طالبی</t>
  </si>
  <si>
    <t>30505</t>
  </si>
  <si>
    <t>2581324171</t>
  </si>
  <si>
    <t>دستیار</t>
  </si>
  <si>
    <t>09372687849</t>
  </si>
  <si>
    <t>بلوار چمران-20 متری باقری-کوچه 5-پلاک 15</t>
  </si>
  <si>
    <t>سارا اکبرپور تخسمی</t>
  </si>
  <si>
    <t>20010</t>
  </si>
  <si>
    <t>2581144513</t>
  </si>
  <si>
    <t>09391634946</t>
  </si>
  <si>
    <t>خیابان معلم-کوچه گوهری-ساختمان پریسا-طبقه اول</t>
  </si>
  <si>
    <t xml:space="preserve">بلوار شهید انصاری - گلباغ نماز- کوچه مهرآیین - ساختمان صباح </t>
  </si>
  <si>
    <t>411-مطب دندان پزشکی مصطفی حقیقی</t>
  </si>
  <si>
    <t>دکتر مصطفی حقیقی</t>
  </si>
  <si>
    <t>2580740503</t>
  </si>
  <si>
    <t>فاطمه مفتاحی</t>
  </si>
  <si>
    <t>2581404515</t>
  </si>
  <si>
    <t>اسمعیلی</t>
  </si>
  <si>
    <t>09036174731</t>
  </si>
  <si>
    <t>علی اسمعیل پور</t>
  </si>
  <si>
    <t>325234</t>
  </si>
  <si>
    <t>2710355833</t>
  </si>
  <si>
    <t>09388861551</t>
  </si>
  <si>
    <t xml:space="preserve">خیابان کاشف غربی-کوچه شیخ بهایی </t>
  </si>
  <si>
    <t xml:space="preserve">ساجده کاظمی محسن آبادی </t>
  </si>
  <si>
    <t>325235</t>
  </si>
  <si>
    <t>2730333320</t>
  </si>
  <si>
    <t>0904106466</t>
  </si>
  <si>
    <t>میدان برق-طالقانی دوم</t>
  </si>
  <si>
    <t>1404/03/03</t>
  </si>
  <si>
    <t>هلیا کشاورز فیض رسان</t>
  </si>
  <si>
    <t>325236</t>
  </si>
  <si>
    <t>2710468451</t>
  </si>
  <si>
    <t>09119091338</t>
  </si>
  <si>
    <t xml:space="preserve">نیما 18-کوچه شهید شعبانی-بن بست سمت چپ </t>
  </si>
  <si>
    <t>1404/02/27</t>
  </si>
  <si>
    <t xml:space="preserve">سارا فلاح وحدتی بازکیاگورابی </t>
  </si>
  <si>
    <t>325237</t>
  </si>
  <si>
    <t>2722613166</t>
  </si>
  <si>
    <t>09113612264</t>
  </si>
  <si>
    <t>بازکیاگوراب-خیابان شهید حسین خوشبخت-فرهنگ پنجم-پلاک 14</t>
  </si>
  <si>
    <t>325238</t>
  </si>
  <si>
    <t>09119436292</t>
  </si>
  <si>
    <t>گلستان 37-پلاک 20</t>
  </si>
  <si>
    <t>1404/02/13</t>
  </si>
  <si>
    <t>محمود رمضانی شکاکمی*****</t>
  </si>
  <si>
    <t>1404/03/01</t>
  </si>
  <si>
    <t>مرضیه سعیدی کماچال</t>
  </si>
  <si>
    <t>326169</t>
  </si>
  <si>
    <t>0084272678</t>
  </si>
  <si>
    <t>09115639945</t>
  </si>
  <si>
    <t xml:space="preserve">لاهیجان-کوه بنه -خیابان رجبی کامران-شقایق 8 </t>
  </si>
  <si>
    <t>1404/02/09</t>
  </si>
  <si>
    <t>سید مهدی سعادتمند بکاء</t>
  </si>
  <si>
    <t>326170</t>
  </si>
  <si>
    <t>2710410631</t>
  </si>
  <si>
    <t>سیدمرتضی</t>
  </si>
  <si>
    <t>09116539970</t>
  </si>
  <si>
    <t>میدان وحدت -پشت بازار روز شماره 2</t>
  </si>
  <si>
    <t xml:space="preserve">ایمان حسن زاده نوخاله </t>
  </si>
  <si>
    <t>326171</t>
  </si>
  <si>
    <t>2730143742</t>
  </si>
  <si>
    <t>09372895956</t>
  </si>
  <si>
    <t>روستای چهارده-خلشاء بالا-گلستان2</t>
  </si>
  <si>
    <t>1404/02/30</t>
  </si>
  <si>
    <t>فاطمه داداشی دموچالی</t>
  </si>
  <si>
    <t>326172</t>
  </si>
  <si>
    <t>0074205943</t>
  </si>
  <si>
    <t>09116095373</t>
  </si>
  <si>
    <t>سه راه رودبنه -دو برادران 11</t>
  </si>
  <si>
    <t xml:space="preserve">علی اکبر اکبری گوابری </t>
  </si>
  <si>
    <t>سیده روشنک پور موسوی هنده خاله</t>
  </si>
  <si>
    <t>36721</t>
  </si>
  <si>
    <t>2670338186</t>
  </si>
  <si>
    <t>09046994399</t>
  </si>
  <si>
    <t>پیربازار-نوخاله-سادات محله-پلاک 7</t>
  </si>
  <si>
    <t>1404/01/11</t>
  </si>
  <si>
    <t>1402/12/28</t>
  </si>
  <si>
    <t>زهرا حسین پور مقدم</t>
  </si>
  <si>
    <t>36756</t>
  </si>
  <si>
    <t>2668079500</t>
  </si>
  <si>
    <t>نانوا</t>
  </si>
  <si>
    <t>09361826005</t>
  </si>
  <si>
    <t>توشیبا-نرسیده به رستوران خانواده-کوچه رسالت</t>
  </si>
  <si>
    <t>1404/01/02</t>
  </si>
  <si>
    <t>تینا شجاع</t>
  </si>
  <si>
    <t>36710</t>
  </si>
  <si>
    <t>2581476230</t>
  </si>
  <si>
    <t>جانبازان-کوچه حاجی-روبه روی کوچه هفتم</t>
  </si>
  <si>
    <t>1404/01/15</t>
  </si>
  <si>
    <t>احیاء خوراهه</t>
  </si>
  <si>
    <t>36791</t>
  </si>
  <si>
    <t>2668086949</t>
  </si>
  <si>
    <t>09118168112</t>
  </si>
  <si>
    <t xml:space="preserve">یخسازی-کوچه استقلال-کوچه جانباز-بن بست آرمان 2 </t>
  </si>
  <si>
    <t>1404/01/12</t>
  </si>
  <si>
    <t>مهدیه صفری</t>
  </si>
  <si>
    <t>36792</t>
  </si>
  <si>
    <t>0111463092</t>
  </si>
  <si>
    <t>09058576672</t>
  </si>
  <si>
    <t>پل عراق-خمیران زاهدان -کوچه سخا-ساختمان حافظ-واحد 15</t>
  </si>
  <si>
    <t>1404/01/31</t>
  </si>
  <si>
    <t>سمیه عابدین نژاد مردمکدهی</t>
  </si>
  <si>
    <t>36793</t>
  </si>
  <si>
    <t>2730097376</t>
  </si>
  <si>
    <t>09050984832</t>
  </si>
  <si>
    <t>سیاه اسطلخ-کوچه 77-سجودی 9-سمت راست -درب دوم</t>
  </si>
  <si>
    <t>مهسا علی زاده بفراجرد</t>
  </si>
  <si>
    <t>36794</t>
  </si>
  <si>
    <t>2581522917</t>
  </si>
  <si>
    <t>09304788273</t>
  </si>
  <si>
    <t>میدان انتظام-استقامت دوم-روبه روی باشگاه مهرداد -ساختمان قاسم- طبقه 2</t>
  </si>
  <si>
    <t>فرهناز پاشائی</t>
  </si>
  <si>
    <t>36795</t>
  </si>
  <si>
    <t>1638503613</t>
  </si>
  <si>
    <t>09115525021</t>
  </si>
  <si>
    <t>جاده پیربازار-خیابان شهید نوروزی -کوچه 31</t>
  </si>
  <si>
    <t>مهدی محمدی</t>
  </si>
  <si>
    <t>36796</t>
  </si>
  <si>
    <t>4880569909</t>
  </si>
  <si>
    <t>09115376871</t>
  </si>
  <si>
    <t xml:space="preserve">خیابان جمهوری-خیابان باقری-بین باقری 3 و 4 </t>
  </si>
  <si>
    <t>1404/02/06</t>
  </si>
  <si>
    <t xml:space="preserve">مهشید رحیمی </t>
  </si>
  <si>
    <t>36797</t>
  </si>
  <si>
    <t>4670391348</t>
  </si>
  <si>
    <t>09330381332</t>
  </si>
  <si>
    <t xml:space="preserve">اتوبان تهران قزوین-دانشکده تربیت بدنی -خوابگاه بنت الهدی </t>
  </si>
  <si>
    <t>1404/02/24</t>
  </si>
  <si>
    <t>شهلا وثوقی چنچه</t>
  </si>
  <si>
    <t>آماده سازی</t>
  </si>
  <si>
    <t>خیابان رسالت-سرچشمه -کوچه وکیلی -پلاک 401</t>
  </si>
  <si>
    <t>نسرین منوچهری کیژدهی</t>
  </si>
  <si>
    <t xml:space="preserve">میدان ولیعصر-جنب سایپا پونصیر-مجتمع قدیر-بلوک  رز-واحد 3 </t>
  </si>
  <si>
    <t>1403/12/15</t>
  </si>
  <si>
    <t xml:space="preserve">نیما عباسی مهره </t>
  </si>
  <si>
    <t>حمیدیان-خیابان هنرپرور-کوچه همتی 4-فرعی اول</t>
  </si>
  <si>
    <t>فرزان زارع طوافی</t>
  </si>
  <si>
    <t xml:space="preserve">چهارراه گلسار-پشت ژاندارمری -کوچه شعاعی1 - ساختمان سون </t>
  </si>
  <si>
    <t xml:space="preserve">معصومه رحیم زاده </t>
  </si>
  <si>
    <t xml:space="preserve">رحیم </t>
  </si>
  <si>
    <t xml:space="preserve">معلم-میدان سرگل </t>
  </si>
  <si>
    <t>سوزان انصاری پیرسرائی</t>
  </si>
  <si>
    <t>حمیدیان-الغدیر-کوچه هفتم -فرعی دوازدهم</t>
  </si>
  <si>
    <t xml:space="preserve">جواد فتحی شاملو </t>
  </si>
  <si>
    <t>1377184511</t>
  </si>
  <si>
    <t>راننده سرویس</t>
  </si>
  <si>
    <t>9118361364</t>
  </si>
  <si>
    <t>پارک کشاورز - کوچه زحمتکش تا انتها - پ 131</t>
  </si>
  <si>
    <t>1403/12/22</t>
  </si>
  <si>
    <t xml:space="preserve">طاها یحیائی سدهی </t>
  </si>
  <si>
    <t>کوچصفهان-مطهری غربی-مسکن مهر -بلوک 3 -واحد 13</t>
  </si>
  <si>
    <t>1404/01/28</t>
  </si>
  <si>
    <t>امیرمحمد عباسپور</t>
  </si>
  <si>
    <t>2581917075</t>
  </si>
  <si>
    <t>9920689380</t>
  </si>
  <si>
    <t>خیابان بوسار-کوچه شهید - جنب آزمایشگاه آشتیانی -پلاک49-منزل شخصی</t>
  </si>
  <si>
    <t>خدیجه میرابی باسمنج</t>
  </si>
  <si>
    <t>243479</t>
  </si>
  <si>
    <t>1381245218</t>
  </si>
  <si>
    <t>09375109540</t>
  </si>
  <si>
    <t>میدان امام حسین -خیابان کلانتری 15 -پیرکلاچای دوم-خیابان عبادی بوستان 5-پلاک 280</t>
  </si>
  <si>
    <t>1404/02/16</t>
  </si>
  <si>
    <t xml:space="preserve">زهرا حسن پناه چلارس </t>
  </si>
  <si>
    <t>243480</t>
  </si>
  <si>
    <t>6300084051</t>
  </si>
  <si>
    <t xml:space="preserve">جمشید </t>
  </si>
  <si>
    <t>09399642503</t>
  </si>
  <si>
    <t>خیابان فلسطین-کوچه صادق اکبرزاده-ساختمان ارکیده-طبقه دوم</t>
  </si>
  <si>
    <t xml:space="preserve">عارف عباسی </t>
  </si>
  <si>
    <t>243484</t>
  </si>
  <si>
    <t>2640028715</t>
  </si>
  <si>
    <t>09393403788</t>
  </si>
  <si>
    <t>بلوار خرمشهر-کوی امام رضا-خیابان شهید کافی زاده-نبش گلستان 13 پلاک 74</t>
  </si>
  <si>
    <t>سکینه شاددل قادر</t>
  </si>
  <si>
    <t>243485</t>
  </si>
  <si>
    <t>2660077746</t>
  </si>
  <si>
    <t>09357545584</t>
  </si>
  <si>
    <t>خیابان مطهری-کوچه سوخته تکیه کوچه بهشتی -ساختمان دلشاد-طبقه 4-واحد7</t>
  </si>
  <si>
    <t xml:space="preserve">علی اصغر موسی زاده صف سری </t>
  </si>
  <si>
    <t>243486</t>
  </si>
  <si>
    <t>2581536527</t>
  </si>
  <si>
    <t>09386315023</t>
  </si>
  <si>
    <t>بلوار شهید افتخاری-احمدگوراب -لاله 46</t>
  </si>
  <si>
    <t>1404/03/04</t>
  </si>
  <si>
    <t>الهه شهاب</t>
  </si>
  <si>
    <t>243487</t>
  </si>
  <si>
    <t>0012464368</t>
  </si>
  <si>
    <t xml:space="preserve">سفارشگیر </t>
  </si>
  <si>
    <t>09014297982</t>
  </si>
  <si>
    <t>پل جانبازان-کوچه شهید ابوذر طالقانی-بن بست غلامی-پلاک 42</t>
  </si>
  <si>
    <t>مهدی جوکار</t>
  </si>
  <si>
    <t>243488</t>
  </si>
  <si>
    <t>2581950161</t>
  </si>
  <si>
    <t>09055788425</t>
  </si>
  <si>
    <t xml:space="preserve">جاده پیربازار-پیربازار-کوچه جورسرائی </t>
  </si>
  <si>
    <t>1404/02/11</t>
  </si>
  <si>
    <t>تارا خانجانی</t>
  </si>
  <si>
    <t>243489</t>
  </si>
  <si>
    <t>0151365245</t>
  </si>
  <si>
    <t>09381074752</t>
  </si>
  <si>
    <t>بلوار انصاری-بلوار احمدزاده-میدان کودک-اولین کوچخ سمت چپ-نبش بن بست 4-ساختمان 3-واحد 1</t>
  </si>
  <si>
    <t>آذر ایل بیگی اصل</t>
  </si>
  <si>
    <t>243490</t>
  </si>
  <si>
    <t>2649643447</t>
  </si>
  <si>
    <t>09116239462</t>
  </si>
  <si>
    <t>جانبازان</t>
  </si>
  <si>
    <t>1404/03/21</t>
  </si>
  <si>
    <t>مجید حمیدی صوفیانی</t>
  </si>
  <si>
    <t>243491</t>
  </si>
  <si>
    <t>2592272607</t>
  </si>
  <si>
    <t>09372900281</t>
  </si>
  <si>
    <t>خیابان رسالت-خیابان مهدی حق شناس-کوچه کویری 7-پلاک48</t>
  </si>
  <si>
    <t>فرشته محمودی لرد</t>
  </si>
  <si>
    <t>243492</t>
  </si>
  <si>
    <t>1630330248</t>
  </si>
  <si>
    <t>09115493684</t>
  </si>
  <si>
    <t>بلوار احمدزاده-کوچه دهقان-ساختمان علی -واحد 4</t>
  </si>
  <si>
    <t>1404/03/11</t>
  </si>
  <si>
    <t>رادین جوادی</t>
  </si>
  <si>
    <t>243493</t>
  </si>
  <si>
    <t>2582076082</t>
  </si>
  <si>
    <t>09300882628</t>
  </si>
  <si>
    <t>چهارراه گلسار-کوچه چاپ جاوید-بن بست معلم-پلاک27</t>
  </si>
  <si>
    <t>1404/03/12</t>
  </si>
  <si>
    <t>مهسا ابراهیمی هریس</t>
  </si>
  <si>
    <t>243494</t>
  </si>
  <si>
    <t>2581731699</t>
  </si>
  <si>
    <t>روح اله</t>
  </si>
  <si>
    <t>09304386609</t>
  </si>
  <si>
    <t>بلوار خرمشهر-کوی طالقانی-کوچه هفتم-بن بست دوم</t>
  </si>
  <si>
    <t>کیارش قلی زاده</t>
  </si>
  <si>
    <t>0312994801</t>
  </si>
  <si>
    <t>09032600182</t>
  </si>
  <si>
    <t>میدان کودک به سمت شهدا-بعد از مسجد حجتیه -کوچه نارون2</t>
  </si>
  <si>
    <t>1404/03/26</t>
  </si>
  <si>
    <t>سید عباس آکنده برکاده</t>
  </si>
  <si>
    <t>243496</t>
  </si>
  <si>
    <t>2581560827</t>
  </si>
  <si>
    <t>سید یحیی</t>
  </si>
  <si>
    <t>09011012362</t>
  </si>
  <si>
    <t>خیابان لاهیجان-کوچه آزاد-کوچه خونگرم-پلاک 93</t>
  </si>
  <si>
    <t>الهه قرباندوست</t>
  </si>
  <si>
    <t>243497</t>
  </si>
  <si>
    <t>0590478338</t>
  </si>
  <si>
    <t>09331596255</t>
  </si>
  <si>
    <t>میدان نیرو دریایی - بن بست لاله - انتها - منزل ویلایی</t>
  </si>
  <si>
    <t>1404/03/10</t>
  </si>
  <si>
    <t>مطهره شاکر فرشمی</t>
  </si>
  <si>
    <t>243498</t>
  </si>
  <si>
    <t>2581829834</t>
  </si>
  <si>
    <t>09117154094</t>
  </si>
  <si>
    <t>پیچ سعدی-کوچه بنفشه-کوچه ترمه- پلاک 55</t>
  </si>
  <si>
    <t>1404/03/31</t>
  </si>
  <si>
    <t>فرحان روشن ضمیر چمثقالی</t>
  </si>
  <si>
    <t>243499</t>
  </si>
  <si>
    <t>2670319361</t>
  </si>
  <si>
    <t>09055123626</t>
  </si>
  <si>
    <t>صومعه سرا-روستای چمثقال-کوچه ندایی</t>
  </si>
  <si>
    <t>1404/03/14</t>
  </si>
  <si>
    <t>سید امیررضا موسوی شنبه بازاری</t>
  </si>
  <si>
    <t>243500</t>
  </si>
  <si>
    <t>2581864176</t>
  </si>
  <si>
    <t>سید مهران</t>
  </si>
  <si>
    <t>09044678607</t>
  </si>
  <si>
    <t>اول خیابان شهدا -کوچه داوود زاده-انتهای بن بست هشتم</t>
  </si>
  <si>
    <t>سجاد جعفری دافچاهی</t>
  </si>
  <si>
    <t>243501</t>
  </si>
  <si>
    <t>5180049350</t>
  </si>
  <si>
    <t>قدیر</t>
  </si>
  <si>
    <t>09119289425</t>
  </si>
  <si>
    <t>پل عراق -کوچه خبرنگار-ساختمان صبا</t>
  </si>
  <si>
    <t>1404/04/05</t>
  </si>
  <si>
    <t>سارا حیدرزاده لاکوجدهی</t>
  </si>
  <si>
    <t>243502</t>
  </si>
  <si>
    <t>2581582537</t>
  </si>
  <si>
    <t>09013622903</t>
  </si>
  <si>
    <t>جانبازان -جنب جرثقیل گلبرگ</t>
  </si>
  <si>
    <t>1404/04/02</t>
  </si>
  <si>
    <t>سعیده رحمتی</t>
  </si>
  <si>
    <t>243503</t>
  </si>
  <si>
    <t>2581697441</t>
  </si>
  <si>
    <t>099094171381</t>
  </si>
  <si>
    <t>عینک-خیابان امام حسین-کوچه فرامرز ضمیری</t>
  </si>
  <si>
    <t>1404/04/03</t>
  </si>
  <si>
    <t>هانیه موسی پور خشکبیجاری</t>
  </si>
  <si>
    <t>243507</t>
  </si>
  <si>
    <t>2581137142</t>
  </si>
  <si>
    <t>09022381287</t>
  </si>
  <si>
    <t>سه راه فلسطین -پشت قنادی گلستان-جنب کافی نت داروگ-ساختمان مهسا-طبقه اول</t>
  </si>
  <si>
    <t>1404/04/07</t>
  </si>
  <si>
    <t xml:space="preserve">عباس عبدی رب سخائی </t>
  </si>
  <si>
    <t>243508</t>
  </si>
  <si>
    <t>0410408409</t>
  </si>
  <si>
    <t xml:space="preserve">حسین </t>
  </si>
  <si>
    <t>09114877519</t>
  </si>
  <si>
    <t xml:space="preserve">فرهنگ دین-خیابان ناصر دریافتی-بن بست حافظی-ساختمان مریم </t>
  </si>
  <si>
    <t xml:space="preserve">محمدرضا عبد معظم </t>
  </si>
  <si>
    <t>243509</t>
  </si>
  <si>
    <t>2580982991</t>
  </si>
  <si>
    <t xml:space="preserve">پیک </t>
  </si>
  <si>
    <t>09114659066</t>
  </si>
  <si>
    <t>امام حسین-شهرک صبا-کوچه 16-پلاک 7</t>
  </si>
  <si>
    <t>دینا پیغمبرزاده ویشکائی</t>
  </si>
  <si>
    <t>2581855211</t>
  </si>
  <si>
    <t>میدان امام حسین-شهرک صبا</t>
  </si>
  <si>
    <t xml:space="preserve">آرمین فرید </t>
  </si>
  <si>
    <t>میدان قلیپور-کوی حسینی -کوچه 33</t>
  </si>
  <si>
    <t>محمد میرزائی نژادلیمونی</t>
  </si>
  <si>
    <t>243252</t>
  </si>
  <si>
    <t>2582054739</t>
  </si>
  <si>
    <t>بلوار احمدزاده-کوی مروارید-کوچه مژدهی-پلاک431</t>
  </si>
  <si>
    <t xml:space="preserve">شروع به کار مجدد 1403/06/04-ترک کار 1403/06/20-تاریخ شروع به کار قبلی 1402/03/28 </t>
  </si>
  <si>
    <t>آزیتا یزدان یار****</t>
  </si>
  <si>
    <t>مکسوره وام</t>
  </si>
  <si>
    <t>رضایی</t>
  </si>
  <si>
    <t>مبین نوری**</t>
  </si>
  <si>
    <t>معین نوری**</t>
  </si>
  <si>
    <t>مقدم ضیائی دفرازی</t>
  </si>
  <si>
    <t>2659261008</t>
  </si>
  <si>
    <t>کارگر فنی</t>
  </si>
  <si>
    <t>09122898978</t>
  </si>
  <si>
    <t>خیابان سعدی کوچه فلاحتی کوچه احمدنیا ساختمان یگانه  واحد 3</t>
  </si>
  <si>
    <t>فرهاد دیوبار</t>
  </si>
  <si>
    <t>2590485166</t>
  </si>
  <si>
    <t>09115487316</t>
  </si>
  <si>
    <t>حمیدیان ایستگاه تاکسی کوچه ایثار پلاک  64 طبقه اول</t>
  </si>
  <si>
    <t>ماهان رسام</t>
  </si>
  <si>
    <t>0150132204</t>
  </si>
  <si>
    <t>امیرحسین</t>
  </si>
  <si>
    <t>09394037429</t>
  </si>
  <si>
    <t xml:space="preserve">خیابان لاکانی-کوچه قلمستان </t>
  </si>
  <si>
    <t>مهدیس پورحسینی</t>
  </si>
  <si>
    <t>2581319836</t>
  </si>
  <si>
    <t>09361383656</t>
  </si>
  <si>
    <t xml:space="preserve">ابراهیم تقی زاده </t>
  </si>
  <si>
    <t>33183</t>
  </si>
  <si>
    <t>2580804323</t>
  </si>
  <si>
    <t>09964560127</t>
  </si>
  <si>
    <t>بلوار شهید افتخاری</t>
  </si>
  <si>
    <t xml:space="preserve">میرنیما فاضلی </t>
  </si>
  <si>
    <t>33184</t>
  </si>
  <si>
    <t>0018704255</t>
  </si>
  <si>
    <t>میرکیا</t>
  </si>
  <si>
    <t>09115504515</t>
  </si>
  <si>
    <t>بلوار امام</t>
  </si>
  <si>
    <t>علی نحوی</t>
  </si>
  <si>
    <t>33185</t>
  </si>
  <si>
    <t>2595748742</t>
  </si>
  <si>
    <t>09109944661</t>
  </si>
  <si>
    <t>ساغری سازان</t>
  </si>
  <si>
    <t>محسن حقیقی</t>
  </si>
  <si>
    <t>۲۵۹۰۴۸۶۹۹۵</t>
  </si>
  <si>
    <t>70307946</t>
  </si>
  <si>
    <t>محدثه سلیمی کیابانی**</t>
  </si>
  <si>
    <t>فهیمه عزیزی سجهرود**</t>
  </si>
  <si>
    <t>آمنه عباس پور**</t>
  </si>
  <si>
    <t>سپیده حقیقت طلب **</t>
  </si>
  <si>
    <t>شقایق پسندیده  **</t>
  </si>
  <si>
    <t>لیلا علیپور برایران**</t>
  </si>
  <si>
    <t>فاطمه شنوای قصبه**</t>
  </si>
  <si>
    <t>فهیمه صابر</t>
  </si>
  <si>
    <t>1638865485</t>
  </si>
  <si>
    <t>ثابت علی</t>
  </si>
  <si>
    <t>9197424668</t>
  </si>
  <si>
    <t>بلوار انصاری، خیابان ارشاد، کوچه دوستان، کوچه شالیزار، بعد از بن بست پنجم، روبروی ساختمان اوچه</t>
  </si>
  <si>
    <t>ازیتا اقاجانی الیزه</t>
  </si>
  <si>
    <t>2594302937</t>
  </si>
  <si>
    <t xml:space="preserve">روانشناس </t>
  </si>
  <si>
    <t>9112330149</t>
  </si>
  <si>
    <t>کمربندی شهید بهشتی نرسیده به فلکه گاز کوچه دلاور کوچه اول ساختمان فاطیما واحد سوم</t>
  </si>
  <si>
    <t xml:space="preserve">سحر عبدالهی </t>
  </si>
  <si>
    <t>2580107177</t>
  </si>
  <si>
    <t xml:space="preserve">رضاقلی </t>
  </si>
  <si>
    <t>9116305752</t>
  </si>
  <si>
    <t xml:space="preserve">خیابان فردوسی.  ۵۰۰ بالاتر از ستادفرماندهی </t>
  </si>
  <si>
    <t>مريم پلکویی</t>
  </si>
  <si>
    <t>2594379689</t>
  </si>
  <si>
    <t>9383053920</t>
  </si>
  <si>
    <t>دروازه لاکان خ احصاری توحید2بن بست پنجم سمت چپ درب 4</t>
  </si>
  <si>
    <t>مهسا حیدری</t>
  </si>
  <si>
    <t>2593404345</t>
  </si>
  <si>
    <t>9115665914</t>
  </si>
  <si>
    <t>جماران.شهرک قدس ۱۰متری دوم پلاک ۲۵</t>
  </si>
  <si>
    <t>آرش علیپور</t>
  </si>
  <si>
    <t>2595694669</t>
  </si>
  <si>
    <t>09115970124</t>
  </si>
  <si>
    <t>جاده لاکان-بعد از باشگاه -مرکز t.c</t>
  </si>
  <si>
    <t>علی اصغر افتخاری لشکریانی</t>
  </si>
  <si>
    <t>2593768827</t>
  </si>
  <si>
    <t>مددیار</t>
  </si>
  <si>
    <t>09966391028</t>
  </si>
  <si>
    <t>محمد جدی</t>
  </si>
  <si>
    <t>2593351934</t>
  </si>
  <si>
    <t>09116210678</t>
  </si>
  <si>
    <t xml:space="preserve">اسماعیل پرموزه </t>
  </si>
  <si>
    <t>258005010</t>
  </si>
  <si>
    <t>نگهبان مخصوص</t>
  </si>
  <si>
    <t>09033039931</t>
  </si>
  <si>
    <t>منظریه-نبش کوچه وحدت-ساختمان شمال -واحد 6</t>
  </si>
  <si>
    <t>محمد باقر عظیم دخت</t>
  </si>
  <si>
    <t>4322194540</t>
  </si>
  <si>
    <t>09119302428</t>
  </si>
  <si>
    <t xml:space="preserve">سعدی-پشت بانک صادرات کوچه شهید ضمیریان-فرعی سوم-ساختمان سارینا-طبقه 3-واحد 8 </t>
  </si>
  <si>
    <t>حسین پورمیرزایی**</t>
  </si>
  <si>
    <t>سعید بجاری اسطلخی**</t>
  </si>
  <si>
    <t>تامز کافه</t>
  </si>
  <si>
    <t>2649325976</t>
  </si>
  <si>
    <t>گلسار - توحید- بین خیابان سحر و 101</t>
  </si>
  <si>
    <t>368156</t>
  </si>
  <si>
    <t>368157</t>
  </si>
  <si>
    <t>مصطفی فقیری چوبه</t>
  </si>
  <si>
    <t>368158</t>
  </si>
  <si>
    <t>368159</t>
  </si>
  <si>
    <t>368160</t>
  </si>
  <si>
    <t>368161</t>
  </si>
  <si>
    <t>2581012722</t>
  </si>
  <si>
    <t>09910012782</t>
  </si>
  <si>
    <t>بلوارشهید بهشتی خیابن دانشجو کوچه قایقران ساختمان سوم</t>
  </si>
  <si>
    <t>محمد صالح اسداللهی</t>
  </si>
  <si>
    <t>0250511746</t>
  </si>
  <si>
    <t>09010963227</t>
  </si>
  <si>
    <t>368163</t>
  </si>
  <si>
    <t>368164</t>
  </si>
  <si>
    <t>368165</t>
  </si>
  <si>
    <t>368166</t>
  </si>
  <si>
    <t>368167</t>
  </si>
  <si>
    <t>368169</t>
  </si>
  <si>
    <t>غلامعلی فنی مبارک آبادی</t>
  </si>
  <si>
    <t>ساجده شکیبائی فر</t>
  </si>
  <si>
    <t>محمد شوکتی برکادهی</t>
  </si>
  <si>
    <t>2592116222</t>
  </si>
  <si>
    <t>09112347836</t>
  </si>
  <si>
    <t>فاز دو ضیابری کوچه خورسندی روبه روی ساختمان لادن پلاک 15- واحد 2</t>
  </si>
  <si>
    <t>2595248081</t>
  </si>
  <si>
    <t>09112332260</t>
  </si>
  <si>
    <t>2581309131</t>
  </si>
  <si>
    <t>09050986092</t>
  </si>
  <si>
    <t>میدان امام حسین - انتهای شهرک صبا -پاچه کنار-بازارچه شهید زردجوب-گلستان 2</t>
  </si>
  <si>
    <t>1402/12/10</t>
  </si>
  <si>
    <t>عاطفه رستمی حسین آبادی**</t>
  </si>
  <si>
    <t>39328</t>
  </si>
  <si>
    <t>39329</t>
  </si>
  <si>
    <t>39330</t>
  </si>
  <si>
    <t>9199478196</t>
  </si>
  <si>
    <t>سیده هانیه چیدان</t>
  </si>
  <si>
    <t>2730145273</t>
  </si>
  <si>
    <t>09118410741</t>
  </si>
  <si>
    <t>خیابان نواب صفوی-بن بست هفتم-پلاک 93</t>
  </si>
  <si>
    <t>1404/01/22</t>
  </si>
  <si>
    <t>زهره محمدی ویائیی</t>
  </si>
  <si>
    <t>2659614709</t>
  </si>
  <si>
    <t>رستوران</t>
  </si>
  <si>
    <t>09305426229</t>
  </si>
  <si>
    <t>آُستانه اشرفیه</t>
  </si>
  <si>
    <t>خیابان استقلال - کوچه نظرپور-بن بست شانزدهم</t>
  </si>
  <si>
    <t xml:space="preserve">مبین شعبانی تاسنده </t>
  </si>
  <si>
    <t>39337</t>
  </si>
  <si>
    <t>2730334297</t>
  </si>
  <si>
    <t>09929787662</t>
  </si>
  <si>
    <t>کوچه بسیج</t>
  </si>
  <si>
    <t>1404/01/21</t>
  </si>
  <si>
    <t>سکینه نبی پور</t>
  </si>
  <si>
    <t>39339</t>
  </si>
  <si>
    <t>0928253279</t>
  </si>
  <si>
    <t>میزبان</t>
  </si>
  <si>
    <t>09193917093</t>
  </si>
  <si>
    <t xml:space="preserve">کورکا-بوستان 27 </t>
  </si>
  <si>
    <t>نصیبه کوچکی پنچا</t>
  </si>
  <si>
    <t>39340</t>
  </si>
  <si>
    <t>2739301251</t>
  </si>
  <si>
    <t>09119455461</t>
  </si>
  <si>
    <t>روستای پنچاه</t>
  </si>
  <si>
    <t xml:space="preserve">سبحان خدمتی چولابی </t>
  </si>
  <si>
    <t>39341</t>
  </si>
  <si>
    <t>6930021261</t>
  </si>
  <si>
    <t>تدارکات</t>
  </si>
  <si>
    <t>09114784036</t>
  </si>
  <si>
    <t>1404/02/23</t>
  </si>
  <si>
    <t>محدثه حسین نژاد</t>
  </si>
  <si>
    <t>39342</t>
  </si>
  <si>
    <t>2730297332</t>
  </si>
  <si>
    <t>09385123187</t>
  </si>
  <si>
    <t>خیابان منتظری -کوچه شهید آمین پور</t>
  </si>
  <si>
    <t xml:space="preserve">آزیتا هاتفی کوشالشاه </t>
  </si>
  <si>
    <t>39343</t>
  </si>
  <si>
    <t>2722587823</t>
  </si>
  <si>
    <t>09039417432</t>
  </si>
  <si>
    <t xml:space="preserve">میدان گیل </t>
  </si>
  <si>
    <t xml:space="preserve">سید امیرحسین فاطمی </t>
  </si>
  <si>
    <t>39344</t>
  </si>
  <si>
    <t>2710362600</t>
  </si>
  <si>
    <t>09119433981</t>
  </si>
  <si>
    <t>فاطمه محمودی فشتمی</t>
  </si>
  <si>
    <t>2739235119</t>
  </si>
  <si>
    <t>حبیب الله</t>
  </si>
  <si>
    <t>09361320683</t>
  </si>
  <si>
    <t>دوراهی آقا سید حسین</t>
  </si>
  <si>
    <t>فاطمه مهدی پور بوزن</t>
  </si>
  <si>
    <t>2594747343</t>
  </si>
  <si>
    <t>09117064072</t>
  </si>
  <si>
    <t>308 واحدی مسکن مهر-بلوک 1-طبقه 1-واحد1</t>
  </si>
  <si>
    <t>1404/04/01</t>
  </si>
  <si>
    <t>1404/04/06</t>
  </si>
  <si>
    <t>آذردخت کاکاوند</t>
  </si>
  <si>
    <t>36799</t>
  </si>
  <si>
    <t>5080181621</t>
  </si>
  <si>
    <t>جاوید</t>
  </si>
  <si>
    <t>09900772891</t>
  </si>
  <si>
    <t>پل طالشان خیابان ولیعصر کوچه وحدت 3 بن بست لاله 1 پلاک 1 واحد 1</t>
  </si>
  <si>
    <t>1404/04/27</t>
  </si>
  <si>
    <t>رحیمه رضائی فرج آبادی</t>
  </si>
  <si>
    <t>1638852588</t>
  </si>
  <si>
    <t>09111492775</t>
  </si>
  <si>
    <t xml:space="preserve">فلکه رازی اسایش 7 ده متری عبادی </t>
  </si>
  <si>
    <t>1404/04/10</t>
  </si>
  <si>
    <t xml:space="preserve">محمد صادق هوشمند </t>
  </si>
  <si>
    <t>1630429562</t>
  </si>
  <si>
    <t>09116142759</t>
  </si>
  <si>
    <t>جماران-خیابان 28-کوچه هشتم</t>
  </si>
  <si>
    <t>1404/04/04</t>
  </si>
  <si>
    <t xml:space="preserve">میلاد پورکشاورز آستانه </t>
  </si>
  <si>
    <t>2595705628</t>
  </si>
  <si>
    <t>091147093601</t>
  </si>
  <si>
    <t>چهارراه گلسار خ ۱۰۴ کوچه نیلوفر واحد ۱</t>
  </si>
  <si>
    <t>1404/04/22</t>
  </si>
  <si>
    <t>تست نورسته</t>
  </si>
  <si>
    <t>زینب خشنود ملکرودی</t>
  </si>
  <si>
    <t>30001</t>
  </si>
  <si>
    <t>5179310466</t>
  </si>
  <si>
    <t>سیاه جان</t>
  </si>
  <si>
    <t>09118952291</t>
  </si>
  <si>
    <t>پل هوایی جماران کوچه 28 - ندایی 2 کوچه البرزی سمت راست در آخر طبقه دوم</t>
  </si>
  <si>
    <t>1398/10/07</t>
  </si>
  <si>
    <t>6037997909452660</t>
  </si>
  <si>
    <t>علی پورجیب سلوشی</t>
  </si>
  <si>
    <t>325239</t>
  </si>
  <si>
    <t>0312245386</t>
  </si>
  <si>
    <t>09376964739</t>
  </si>
  <si>
    <t>کومله-جاده لاله-کوچه پورمعصومی</t>
  </si>
  <si>
    <t>1404/03/17</t>
  </si>
  <si>
    <t>ابوالفضل ابراهیمی</t>
  </si>
  <si>
    <t>325240</t>
  </si>
  <si>
    <t>2710532621</t>
  </si>
  <si>
    <t>09908680345</t>
  </si>
  <si>
    <t>حزین 1/1</t>
  </si>
  <si>
    <t>1404/03/19</t>
  </si>
  <si>
    <t>محمد سام هادی پور</t>
  </si>
  <si>
    <t>325241</t>
  </si>
  <si>
    <t>0111131588</t>
  </si>
  <si>
    <t>09337246229</t>
  </si>
  <si>
    <t xml:space="preserve">منظریه-منظریه 5 </t>
  </si>
  <si>
    <t>مریم حسن علیزاده لردهء</t>
  </si>
  <si>
    <t>325242</t>
  </si>
  <si>
    <t>2708657844</t>
  </si>
  <si>
    <t>09119434335</t>
  </si>
  <si>
    <t>خیابان سبحان-سبحان 5</t>
  </si>
  <si>
    <t>راحله خوشدل سرچشمه</t>
  </si>
  <si>
    <t>325243</t>
  </si>
  <si>
    <t>2722003864</t>
  </si>
  <si>
    <t>09117092303</t>
  </si>
  <si>
    <t xml:space="preserve">بوجایه </t>
  </si>
  <si>
    <t xml:space="preserve">سیده محدثه رحمانی </t>
  </si>
  <si>
    <t>325244</t>
  </si>
  <si>
    <t>2700242130</t>
  </si>
  <si>
    <t xml:space="preserve">سیدجلال </t>
  </si>
  <si>
    <t>09044072977</t>
  </si>
  <si>
    <t>جاده چمخاله-جلوتراز کلانتری12-رو به روی بینش 29</t>
  </si>
  <si>
    <t>1404/03/24</t>
  </si>
  <si>
    <t xml:space="preserve">مهلا شفیعی لسکوکلایه </t>
  </si>
  <si>
    <t>325245</t>
  </si>
  <si>
    <t>2730319204</t>
  </si>
  <si>
    <t>09026814484</t>
  </si>
  <si>
    <t xml:space="preserve">میدان گیل -خیابان یاسر-یاسر 6 - ساختمان مادر </t>
  </si>
  <si>
    <t xml:space="preserve">زهرا اعتمادیان </t>
  </si>
  <si>
    <t>325246</t>
  </si>
  <si>
    <t>0021033927</t>
  </si>
  <si>
    <t>09331119252</t>
  </si>
  <si>
    <t>خیابان سعدی-کوچه تقی پور</t>
  </si>
  <si>
    <t>1404/03/28</t>
  </si>
  <si>
    <t>زهرا تیزروبین کلایه</t>
  </si>
  <si>
    <t>325247</t>
  </si>
  <si>
    <t>2710464152</t>
  </si>
  <si>
    <t>09378013672</t>
  </si>
  <si>
    <t>خیابان شهدا-کوچه گلستان-کوچه لاله</t>
  </si>
  <si>
    <t>ساسان صادقی کتشالی</t>
  </si>
  <si>
    <t>325248</t>
  </si>
  <si>
    <t>2710359715</t>
  </si>
  <si>
    <t>9384738094</t>
  </si>
  <si>
    <t>1404/03/20</t>
  </si>
  <si>
    <t>35301</t>
  </si>
  <si>
    <r>
      <t>رو به روی شیرینی فردوس ، کوچه ی فانی ، ساختمان موسوی ۲۰ ، طبقه ی سوم</t>
    </r>
    <r>
      <rPr>
        <sz val="11"/>
        <color theme="1"/>
        <rFont val="Arial"/>
        <family val="2"/>
      </rPr>
      <t xml:space="preserve"> </t>
    </r>
  </si>
  <si>
    <t>353-دکتر صدرا ادیبی</t>
  </si>
  <si>
    <t>مریم اکبرزاده فشالمی</t>
  </si>
  <si>
    <t>2669268420</t>
  </si>
  <si>
    <t xml:space="preserve">ابوطالب </t>
  </si>
  <si>
    <t>09118197814</t>
  </si>
  <si>
    <t>جاده  رشت به فومن-ملاسرا-کوچه یازدهم-شهید محرمعلی میرزائی-پلاک 6</t>
  </si>
  <si>
    <t>1404/03/16</t>
  </si>
  <si>
    <t>امیرعلی ضابط</t>
  </si>
  <si>
    <t>367100</t>
  </si>
  <si>
    <t>4901869051</t>
  </si>
  <si>
    <t>09351414922</t>
  </si>
  <si>
    <t>جانبازان-کوی شهید اسلام-کوچه 28</t>
  </si>
  <si>
    <t>367101</t>
  </si>
  <si>
    <t>آشپرخانه</t>
  </si>
  <si>
    <t>367102</t>
  </si>
  <si>
    <t>367103</t>
  </si>
  <si>
    <t>367104</t>
  </si>
  <si>
    <t>آسیه رنجبر مولان</t>
  </si>
  <si>
    <t>اکسیر</t>
  </si>
  <si>
    <t>2631648536</t>
  </si>
  <si>
    <t>عسگر</t>
  </si>
  <si>
    <t>منشی و اپراتور لیزر</t>
  </si>
  <si>
    <t>0904110454</t>
  </si>
  <si>
    <t>گلسار-بلوار استاد معین-خیابان 25-فرعی 1</t>
  </si>
  <si>
    <t>زهرا سماک</t>
  </si>
  <si>
    <t>0070462658</t>
  </si>
  <si>
    <t>نبمه وقت</t>
  </si>
  <si>
    <t>09118882128</t>
  </si>
  <si>
    <t>مسکن مهر-فلکه اول-کوچه شهید حسین نوری-ساختمان سبحان B-واحد 15-طبقه 4</t>
  </si>
  <si>
    <t>1404/03/18</t>
  </si>
  <si>
    <t xml:space="preserve">409-آموزشگاه اکسیر </t>
  </si>
  <si>
    <r>
      <t xml:space="preserve">متین اکسیر </t>
    </r>
    <r>
      <rPr>
        <sz val="10"/>
        <color theme="1"/>
        <rFont val="Calibri"/>
        <family val="2"/>
        <scheme val="minor"/>
      </rPr>
      <t xml:space="preserve"> </t>
    </r>
  </si>
  <si>
    <t>آموزشگاه</t>
  </si>
  <si>
    <t>0077713761</t>
  </si>
  <si>
    <r>
      <t xml:space="preserve">گلباغ نماز- کوچه مهرآئین-ساختمان صباح </t>
    </r>
    <r>
      <rPr>
        <sz val="10"/>
        <color theme="1"/>
        <rFont val="Times New Roman"/>
        <family val="1"/>
      </rPr>
      <t>–</t>
    </r>
    <r>
      <rPr>
        <sz val="10"/>
        <color theme="1"/>
        <rFont val="B Yekan"/>
        <charset val="178"/>
      </rPr>
      <t xml:space="preserve"> طبقه 1</t>
    </r>
  </si>
  <si>
    <t>ترمه ادیب</t>
  </si>
  <si>
    <t>34710</t>
  </si>
  <si>
    <t>2580843760</t>
  </si>
  <si>
    <t>۲۶۶۹۸۹۰۷۰۹</t>
  </si>
  <si>
    <t>حمیدیان خ علیزاده س همتی</t>
  </si>
  <si>
    <t>1404/10/01</t>
  </si>
  <si>
    <t>1404/02/15</t>
  </si>
  <si>
    <t>میثم کوچکی نشرود کلی</t>
  </si>
  <si>
    <t>۲۵۸۰۱۷۵۹۴۶</t>
  </si>
  <si>
    <t>09361085588</t>
  </si>
  <si>
    <t>خیابان ملت کوچه رضوی ساختمان کسری طبقه ۲واحد۳</t>
  </si>
  <si>
    <t>زهرا لطیفی کرارودی</t>
  </si>
  <si>
    <t>۰۰۸۲۷۹۳۸۵۹</t>
  </si>
  <si>
    <t>واحد</t>
  </si>
  <si>
    <t>09374802104</t>
  </si>
  <si>
    <t>معلم علی آباد</t>
  </si>
  <si>
    <t>1403/10/17</t>
  </si>
  <si>
    <t>میلاد کریمی آتشکاهی</t>
  </si>
  <si>
    <t>39409</t>
  </si>
  <si>
    <t>2595912305</t>
  </si>
  <si>
    <t>09305897685</t>
  </si>
  <si>
    <t>استقامت 2_خ حکیم زاده_کوچه جانباز_پلاک 321</t>
  </si>
  <si>
    <t>ماریا خانجانی صیقلانی</t>
  </si>
  <si>
    <t>39410</t>
  </si>
  <si>
    <t>2594405663</t>
  </si>
  <si>
    <t>09118276877</t>
  </si>
  <si>
    <t>بلوار شهید انصاری_پارس2 خ فجر_کوچه دوم پلاک 12</t>
  </si>
  <si>
    <t>محمود اسمعیل زاده چپکی</t>
  </si>
  <si>
    <t>39411</t>
  </si>
  <si>
    <t>2591775923</t>
  </si>
  <si>
    <t>09112329509</t>
  </si>
  <si>
    <t>امیر دبیری</t>
  </si>
  <si>
    <t>39412</t>
  </si>
  <si>
    <t>2709361094</t>
  </si>
  <si>
    <t>09113328078</t>
  </si>
  <si>
    <t>394-دکتر سامان سلطانی</t>
  </si>
  <si>
    <t xml:space="preserve">دکتر سامان سلطانی </t>
  </si>
  <si>
    <t>گلسار-بلوار توحید-خیابان 101 و خیابان سحر</t>
  </si>
  <si>
    <t>394- مطب دندان پزشکی دکتر سامان سلطانی</t>
  </si>
  <si>
    <t xml:space="preserve">مطب دندانپزشکی </t>
  </si>
  <si>
    <t>کیمیا چمن</t>
  </si>
  <si>
    <t>39413</t>
  </si>
  <si>
    <t>2581763681</t>
  </si>
  <si>
    <t>دستیار دندانپزشک</t>
  </si>
  <si>
    <t>09901310256</t>
  </si>
  <si>
    <t>خیابان ملت_ساختمان پارک شرقی واحد 16</t>
  </si>
  <si>
    <t>1404/05/01</t>
  </si>
  <si>
    <t>سمیرا محمودی سیاهمزگی</t>
  </si>
  <si>
    <t>5690002771</t>
  </si>
  <si>
    <t>09116070684</t>
  </si>
  <si>
    <t>فلکه رازی استقامت 2 خیابان ایران کوچه شهید انصاری فرعی زنبق 3</t>
  </si>
  <si>
    <t>1401/08/18</t>
  </si>
  <si>
    <t>حاج</t>
  </si>
  <si>
    <t>معصومه آمون**</t>
  </si>
  <si>
    <t>محمد رضا پور ایمان پرست**</t>
  </si>
  <si>
    <t>سیده فاطمه سیدی سیاهمزگی</t>
  </si>
  <si>
    <t>2581076771</t>
  </si>
  <si>
    <t>سید راشد</t>
  </si>
  <si>
    <t>9114547895</t>
  </si>
  <si>
    <t>یخسازی-بلوار شهید افتخاری-خیابان شهید پورباقر-انتهای کوی  کاشی-کوچه 27-درب دوم</t>
  </si>
  <si>
    <t>1404/02/20</t>
  </si>
  <si>
    <t>شروع به کار اول 1401/03/17-تاریخ شروع بیمه 1401/06/01</t>
  </si>
  <si>
    <t>علیرضا  فتح پور صنعت کار</t>
  </si>
  <si>
    <t>علیرضا عشقی</t>
  </si>
  <si>
    <t>2581031166</t>
  </si>
  <si>
    <t>09116026276</t>
  </si>
  <si>
    <t>کمربندی شهید بهشتی-خیابان شهید نظری-کوچه چمنی</t>
  </si>
  <si>
    <t xml:space="preserve">زهرا غفار زاده </t>
  </si>
  <si>
    <t>29228</t>
  </si>
  <si>
    <t>0480780927</t>
  </si>
  <si>
    <t xml:space="preserve">استقامت یک -پلاک 136-ساختمان کیهان </t>
  </si>
  <si>
    <t>1403/08/24</t>
  </si>
  <si>
    <t>محسن اقامتی پسیخانی</t>
  </si>
  <si>
    <t>29229</t>
  </si>
  <si>
    <t>2581867167</t>
  </si>
  <si>
    <t>09398514331</t>
  </si>
  <si>
    <t>رشت به فومن-پسیخان-بالاتر از سد حافظ</t>
  </si>
  <si>
    <t>احمدعلی فرزانه کوشیاهی</t>
  </si>
  <si>
    <t>29230</t>
  </si>
  <si>
    <t>5189633731</t>
  </si>
  <si>
    <t>خیاط</t>
  </si>
  <si>
    <t>091114901774</t>
  </si>
  <si>
    <t xml:space="preserve">بلوار خرمشهر-جنب نمایندگی پورصادق -کوچه چهارم </t>
  </si>
  <si>
    <t>1404/02/28</t>
  </si>
  <si>
    <t xml:space="preserve">414-دکتر سعیده معین </t>
  </si>
  <si>
    <t>415-کورش وفایی و شهاب هدا</t>
  </si>
  <si>
    <t xml:space="preserve">407-خانم  پریماه ایمن طلب </t>
  </si>
  <si>
    <t>417-محمد حاجی آقائی</t>
  </si>
  <si>
    <t>423-فرهاد پیرنیا</t>
  </si>
  <si>
    <t>419-سارا نویدی</t>
  </si>
  <si>
    <t>1404/03/07</t>
  </si>
  <si>
    <t>آرمان صادق زاده کوزانی</t>
  </si>
  <si>
    <t xml:space="preserve">سیاه اسطلخ-خیابان خوش نشین-درب سفید </t>
  </si>
  <si>
    <t>1403/12/14</t>
  </si>
  <si>
    <t>محدثه خورسند عشقی پسند</t>
  </si>
  <si>
    <t>09336831788</t>
  </si>
  <si>
    <t>لشت نشا.</t>
  </si>
  <si>
    <t xml:space="preserve">توچاه.خیابان میرهاشمی.خیابان ۲۲بهمن.ازسمت چپ درب چهارم </t>
  </si>
  <si>
    <t>0345259092007</t>
  </si>
  <si>
    <t>احمد ترقی خواه</t>
  </si>
  <si>
    <t xml:space="preserve">خانم لیلا  ترقی خواه </t>
  </si>
  <si>
    <t>کارپرداز</t>
  </si>
  <si>
    <t>رشتیان-کوچه 35-ساختمان طاها-واحد2</t>
  </si>
  <si>
    <t>حسین فرخیان</t>
  </si>
  <si>
    <t>مقصود</t>
  </si>
  <si>
    <t>سه راه پاستوریزه-پشت قنادیگلستان-کوچه متقی</t>
  </si>
  <si>
    <t>42203</t>
  </si>
  <si>
    <t>خیابان انصاری-کوچه شهدا-بن بست اول</t>
  </si>
  <si>
    <t>فاطمه حبیبی</t>
  </si>
  <si>
    <t>42204</t>
  </si>
  <si>
    <t>فلکه گاز-شهرک قدس-بن بست آزاد -ساختمان نیلوفر-طبقه اول</t>
  </si>
  <si>
    <t>نرجس یحیایی ثانی</t>
  </si>
  <si>
    <t>42205</t>
  </si>
  <si>
    <t>مدیر مالی</t>
  </si>
  <si>
    <t>خیابان مطهری-ساغری سازان-کوچه شاه عمو-ساختمان زعفرانیه-طبقه 4-واحد14</t>
  </si>
  <si>
    <t>الهام حسنیان طالمی</t>
  </si>
  <si>
    <t xml:space="preserve">422- ترقی خواه </t>
  </si>
  <si>
    <t>لیلا ترقی خواه</t>
  </si>
  <si>
    <t>فروشگاه تیوا</t>
  </si>
  <si>
    <t>2593803037</t>
  </si>
  <si>
    <t>0911 933 6407</t>
  </si>
  <si>
    <t xml:space="preserve">معلولین کوچه اسایش بلوار شیون فومنی طبقه همکف </t>
  </si>
  <si>
    <t>بند 7) احتساب بیمه تامین اجتماعی و دستمزد وقف ساعت کار موظفی نیروی کار برابر ماده 51 قانون کار میباشد.</t>
  </si>
  <si>
    <t>سید رضا مجاور مسلم</t>
  </si>
  <si>
    <t xml:space="preserve">الماس گستر گیل </t>
  </si>
  <si>
    <t xml:space="preserve">سید حسین </t>
  </si>
  <si>
    <t xml:space="preserve">بازاریاب </t>
  </si>
  <si>
    <t>خیابان  معلم-خیابان مهرشریف-کوچه نسترن-ساختمان گیلانک 82-واحد ششم</t>
  </si>
  <si>
    <t>1402/01/19</t>
  </si>
  <si>
    <t xml:space="preserve">ابوالفضل سمیعی ملامحله </t>
  </si>
  <si>
    <t>42002</t>
  </si>
  <si>
    <t>6300044467</t>
  </si>
  <si>
    <t>09196354909</t>
  </si>
  <si>
    <t xml:space="preserve">دیانتی-پارس 3-ساختمان ستایش-بلوک b-طبقه 3-واحد 6 </t>
  </si>
  <si>
    <t>رقیه معصومی گنجگاه</t>
  </si>
  <si>
    <t>42003</t>
  </si>
  <si>
    <t>سرخوش</t>
  </si>
  <si>
    <t xml:space="preserve">بلوار امام خمینی-18 متری کریم پور-اول بهار 6-بالای گالری آنا </t>
  </si>
  <si>
    <t>مهرگان پژوهش تازه آباد</t>
  </si>
  <si>
    <t>توزیع کننده</t>
  </si>
  <si>
    <t xml:space="preserve">سد قوام-یاس 13-منزل شخصی </t>
  </si>
  <si>
    <t>1402/09/14</t>
  </si>
  <si>
    <t>اسحاق طهماسبی کلایه</t>
  </si>
  <si>
    <t>42005</t>
  </si>
  <si>
    <t>2659971498</t>
  </si>
  <si>
    <t>بهبود</t>
  </si>
  <si>
    <t>09116571596</t>
  </si>
  <si>
    <t>فلکه گاز-بلوار لاکان-ساختمان شمیم-واحد 6</t>
  </si>
  <si>
    <t>مریم ضیایی کیا</t>
  </si>
  <si>
    <t>42006</t>
  </si>
  <si>
    <t>0077877845</t>
  </si>
  <si>
    <t>09118071794</t>
  </si>
  <si>
    <t>گبلان</t>
  </si>
  <si>
    <t>قلی پور-خیابان گلزاران-بن بست رازقی</t>
  </si>
  <si>
    <t>رضا حسنی درویشی</t>
  </si>
  <si>
    <t>37018</t>
  </si>
  <si>
    <t>0072192941</t>
  </si>
  <si>
    <t xml:space="preserve">عطالله </t>
  </si>
  <si>
    <t>09126674737</t>
  </si>
  <si>
    <t>کوی مرادیان ک یاس فرعی سوم پ 34 ط 5</t>
  </si>
  <si>
    <t xml:space="preserve">الهه پناهی </t>
  </si>
  <si>
    <t>خ سعدی خ شهید عظیم فتحی ک فارابی س نسترن  ط 2 و 4</t>
  </si>
  <si>
    <t>1403/11/23</t>
  </si>
  <si>
    <t xml:space="preserve">معصومه محمدی گزنی </t>
  </si>
  <si>
    <t>شهرک قدس ک مهندسین روبروی س مصطفی پ22</t>
  </si>
  <si>
    <t xml:space="preserve">سیده زهرا نورانی خمیرانی </t>
  </si>
  <si>
    <t>34838</t>
  </si>
  <si>
    <t>2660026815</t>
  </si>
  <si>
    <t>09336076270</t>
  </si>
  <si>
    <t>بلوار ش بهشتی روبه روی سه راه رودباری ک علامه طباطبایی جنب س محمدطاها و 1 پ18</t>
  </si>
  <si>
    <t>سیروس شفیعی</t>
  </si>
  <si>
    <t>34839</t>
  </si>
  <si>
    <t>2591770689</t>
  </si>
  <si>
    <t>09119190277</t>
  </si>
  <si>
    <t xml:space="preserve">رشتیان کوی علوم پزشکی ابتدای علوم پزشکی 6 س امیرکبیر ط دوم </t>
  </si>
  <si>
    <t xml:space="preserve">محمدرضا رفیعی نوخاله </t>
  </si>
  <si>
    <t>2581647477</t>
  </si>
  <si>
    <t>09304138172</t>
  </si>
  <si>
    <t xml:space="preserve">گیلان  </t>
  </si>
  <si>
    <t>بلوار شهید انصاری-خیابان امام رضا -کوچه -انتهای بن بست دوم جنب پلاک 66</t>
  </si>
  <si>
    <t>1403/11/04</t>
  </si>
  <si>
    <t>عرفان احمدی</t>
  </si>
  <si>
    <t>26316</t>
  </si>
  <si>
    <t>5180114373</t>
  </si>
  <si>
    <t>09396779695</t>
  </si>
  <si>
    <t>بلوار انصاری-خیابان بهاران-انتهای کوچه بهارستان 4-منزل ویلایی</t>
  </si>
  <si>
    <t>دانیال محمدی پورکار</t>
  </si>
  <si>
    <t>26317</t>
  </si>
  <si>
    <t>2581482028</t>
  </si>
  <si>
    <t>09011454421</t>
  </si>
  <si>
    <t>بلوار شهید انصاری-خیابان بهاران-نبش کوچه بهار 2-ساختمان 25-واحد 12-طبقه 6</t>
  </si>
  <si>
    <t xml:space="preserve">263-سرامیک و شیشه دودی تهران </t>
  </si>
  <si>
    <t xml:space="preserve">سرامیک و شیشه دودی تهران </t>
  </si>
  <si>
    <t>5180020409</t>
  </si>
  <si>
    <t>میدان فرزانه</t>
  </si>
  <si>
    <t>سمانه پورمحمد فشالمی</t>
  </si>
  <si>
    <t>2670251889</t>
  </si>
  <si>
    <t>منشی-نظافت</t>
  </si>
  <si>
    <t>9363462336</t>
  </si>
  <si>
    <t>یخسازی-خیابان خجسته-کوی اخوان-بن بست اول-پلاک 13</t>
  </si>
  <si>
    <t>سیده زهرا دادرس فومنی</t>
  </si>
  <si>
    <t>5690039403</t>
  </si>
  <si>
    <t>09391314946</t>
  </si>
  <si>
    <t>گلسار-بلوار گیلان-خ 176-ارکیده ساختمان امین-ط1 و1</t>
  </si>
  <si>
    <t>شروع به کار قبلی 1400/09/01</t>
  </si>
  <si>
    <t>ميترا مهجور كاساني</t>
  </si>
  <si>
    <t>34608</t>
  </si>
  <si>
    <t>مهدي</t>
  </si>
  <si>
    <t>متصدي پذيرش</t>
  </si>
  <si>
    <t>09112343169</t>
  </si>
  <si>
    <t>حمیدیان/ خانه های مسکونی زمزم/ک 16/پ13</t>
  </si>
  <si>
    <t>1397/02/01</t>
  </si>
  <si>
    <t>ساجده مصلحت جوي ماكلواني</t>
  </si>
  <si>
    <t>34609</t>
  </si>
  <si>
    <t>متصدي بيمه</t>
  </si>
  <si>
    <t>09113488466</t>
  </si>
  <si>
    <t xml:space="preserve"> رشتیان کوچه49 اولین کوچه از سمت راست  بن بست فرعی 1 ساختمان بردیا طبقه اول  </t>
  </si>
  <si>
    <t>روشنك بي آزار</t>
  </si>
  <si>
    <t>34610</t>
  </si>
  <si>
    <t>جمشيد</t>
  </si>
  <si>
    <t>09115078422</t>
  </si>
  <si>
    <t>فلکه گازبه سمت توشیبا شهرک قدس ساختمان شایان طبقه3</t>
  </si>
  <si>
    <t>1400/10/19</t>
  </si>
  <si>
    <t>مباركه تقوي كمساري</t>
  </si>
  <si>
    <t>34611</t>
  </si>
  <si>
    <t>يوسف</t>
  </si>
  <si>
    <t>09910510783</t>
  </si>
  <si>
    <t xml:space="preserve">  یخسازی پارک دانشجو خیابان دانشگاه کوچه سوم پلاک 88</t>
  </si>
  <si>
    <t>آناهيتا ساكت بلگوري</t>
  </si>
  <si>
    <t>34612</t>
  </si>
  <si>
    <t>جهانگير</t>
  </si>
  <si>
    <t>09113844687</t>
  </si>
  <si>
    <t xml:space="preserve"> بلوار معلم . خیابان اعلایی ، جنب سوپر یاس ساختمان شقایق واحد6</t>
  </si>
  <si>
    <t>فائزه درگاهي شالدهي</t>
  </si>
  <si>
    <t>34613</t>
  </si>
  <si>
    <t>حسينعلي</t>
  </si>
  <si>
    <t>09115081002</t>
  </si>
  <si>
    <t xml:space="preserve"> بیستون .خیابان عادلی .کوچه شهید دباغی .ساختمان کاملیا </t>
  </si>
  <si>
    <t>الهام نيكوئي احمدسرائي</t>
  </si>
  <si>
    <t>34614</t>
  </si>
  <si>
    <t>09903142953</t>
  </si>
  <si>
    <t xml:space="preserve">رشتیان کوچه 49 بهار 1 ساختمان فرحان طبقه 2 </t>
  </si>
  <si>
    <t>شقايق جامي</t>
  </si>
  <si>
    <t>34615</t>
  </si>
  <si>
    <t>سيروس</t>
  </si>
  <si>
    <t>09114860415</t>
  </si>
  <si>
    <t xml:space="preserve">میدان معلم- بلوار 8 دی – پارک نیک مرام – کوچه فولاد لو2-پلاک22- ساختمان امینی – واحد2 </t>
  </si>
  <si>
    <t>سيده ريحانه موسوي لالمي</t>
  </si>
  <si>
    <t>34616</t>
  </si>
  <si>
    <t>سيدسعيد</t>
  </si>
  <si>
    <t>09372886776</t>
  </si>
  <si>
    <t xml:space="preserve"> یخسازی به جهاد کوچه نصرتی راد ساختمان النا 2واحد 2</t>
  </si>
  <si>
    <t>مريم مرحبائي هنده خاله</t>
  </si>
  <si>
    <t>34617</t>
  </si>
  <si>
    <t>مجيد</t>
  </si>
  <si>
    <t>09113186989</t>
  </si>
  <si>
    <t>.  خیابان شهدا – کوچه متحدین -متحدین 27-پلاک29</t>
  </si>
  <si>
    <t>سينا سالاري دورودخاني</t>
  </si>
  <si>
    <t>34618</t>
  </si>
  <si>
    <t>يحيي</t>
  </si>
  <si>
    <t>09020575624</t>
  </si>
  <si>
    <t>رشت -یخسازی -خیابان پارک دانشجو کوچه دانشجو دوم پلاک43</t>
  </si>
  <si>
    <t>زهرا ندافي فشتمي</t>
  </si>
  <si>
    <t>34619</t>
  </si>
  <si>
    <t>09119356436</t>
  </si>
  <si>
    <t>رشت_ خ فلسطین –خ شهید کریمی_ کوچه شهید اکبری مژده ای _ بن بست زبافیان_ساختمان باران</t>
  </si>
  <si>
    <t>1400/07/20</t>
  </si>
  <si>
    <t>آرمين سالاري دورودخاني</t>
  </si>
  <si>
    <t>34620</t>
  </si>
  <si>
    <t>حميد</t>
  </si>
  <si>
    <t>09116370553</t>
  </si>
  <si>
    <t xml:space="preserve"> حمیدیان -خیابان شالیزار-نبش کوچه هفتم</t>
  </si>
  <si>
    <t>مارال لوائي</t>
  </si>
  <si>
    <t>34621</t>
  </si>
  <si>
    <t>غلامعلي</t>
  </si>
  <si>
    <t>اداري</t>
  </si>
  <si>
    <t>09036307436</t>
  </si>
  <si>
    <t>خیابان فلسطین . کوچه اکبرزاده . ساختمان عرفان .واحد 5</t>
  </si>
  <si>
    <t>1400/05/15</t>
  </si>
  <si>
    <t>سيده پري ناز نجار مباركي</t>
  </si>
  <si>
    <t>34622</t>
  </si>
  <si>
    <t>سيد هادي</t>
  </si>
  <si>
    <t>09116973404</t>
  </si>
  <si>
    <t>رشت-خیابان شهدای گمنام کوچه 16ساختمان یسنا  واحد 1</t>
  </si>
  <si>
    <t>ثريا صيادي</t>
  </si>
  <si>
    <t>34623</t>
  </si>
  <si>
    <t>قشمعلي</t>
  </si>
  <si>
    <t>09118447134</t>
  </si>
  <si>
    <t>بلوار شهید افتخاری-ولکس-کوچه شهید عبداللهی</t>
  </si>
  <si>
    <t>محدثه كاوه سرونداني</t>
  </si>
  <si>
    <t>34624</t>
  </si>
  <si>
    <t>09111486771</t>
  </si>
  <si>
    <t>رشت-بلوار امام خمینی-کوچه شهید منتظری-بن بست دوم</t>
  </si>
  <si>
    <t>رضا اسدبگي</t>
  </si>
  <si>
    <t>34625</t>
  </si>
  <si>
    <t>اسماعيل</t>
  </si>
  <si>
    <t>09370777629</t>
  </si>
  <si>
    <t>رشت –میدان مصلی-خ 15خرداد-بنفشه اول- س نگاریم واحد8</t>
  </si>
  <si>
    <t>آدينه نجاتي ليله كوهي</t>
  </si>
  <si>
    <t>34626</t>
  </si>
  <si>
    <t>تقي</t>
  </si>
  <si>
    <t>09380764173</t>
  </si>
  <si>
    <t>رشت-فلکه گاز-پل طالشان-پشت دانشگاه آزاد شهرک گلها بلوک11ط3 واحد9</t>
  </si>
  <si>
    <t>محمد حسن پورچابكي</t>
  </si>
  <si>
    <t>34627</t>
  </si>
  <si>
    <t>مسئول انفورماتيك</t>
  </si>
  <si>
    <t>09118443099</t>
  </si>
  <si>
    <t>بلوار ولیعصر – خ هلال احمر -کوچه شهید مومنی پلاک 25</t>
  </si>
  <si>
    <t>شمسي كاردان</t>
  </si>
  <si>
    <t>34628</t>
  </si>
  <si>
    <t>ابراهيم</t>
  </si>
  <si>
    <t>09117065420</t>
  </si>
  <si>
    <t xml:space="preserve"> نیروی دریایی کوچه قدر امید 1 ساختمان آب و آتش واحد 6</t>
  </si>
  <si>
    <t>مليكا غريبي چناري</t>
  </si>
  <si>
    <t>34629</t>
  </si>
  <si>
    <t>قربانعلي</t>
  </si>
  <si>
    <t>كارشناس آزمايشگاه</t>
  </si>
  <si>
    <t>09022712199</t>
  </si>
  <si>
    <t xml:space="preserve">رشت.  بلوارلاکان شهرک فجر کوچه 12 فروردین 10 </t>
  </si>
  <si>
    <t>زينب مغلوبي</t>
  </si>
  <si>
    <t>34630</t>
  </si>
  <si>
    <t>جم زاد</t>
  </si>
  <si>
    <t>نمونه بردار</t>
  </si>
  <si>
    <t>09024854246</t>
  </si>
  <si>
    <t xml:space="preserve"> دروازه لاکان – خیابان شهیدرجایی-بن بست نیلوفر</t>
  </si>
  <si>
    <t>زهرا مغلوبي</t>
  </si>
  <si>
    <t>34631</t>
  </si>
  <si>
    <t>09304114328</t>
  </si>
  <si>
    <t>رشت – دروازه لاکان – خیابان شهیدرجایی-بن بست نیلوفر</t>
  </si>
  <si>
    <t>ثريا علي اكبري سفيدداربني</t>
  </si>
  <si>
    <t>34632</t>
  </si>
  <si>
    <t>09333203076</t>
  </si>
  <si>
    <t>مسکن مهر ، بعد از فلکه دوم ،به سمت پمپ گاز جنب پست برق مجتمع ثامن الائمه بلوک76 واحد6</t>
  </si>
  <si>
    <t>1399/09/15</t>
  </si>
  <si>
    <t>فاطمه حقيقي كارسيداني</t>
  </si>
  <si>
    <t>34633</t>
  </si>
  <si>
    <t>اكبر</t>
  </si>
  <si>
    <t>09039263383</t>
  </si>
  <si>
    <t>گلستان 24 ساختمان نیایش طبقه 2</t>
  </si>
  <si>
    <t>1400/09/13</t>
  </si>
  <si>
    <t>فرنود افراخته</t>
  </si>
  <si>
    <t>34634</t>
  </si>
  <si>
    <t>حسين</t>
  </si>
  <si>
    <t>09395041458</t>
  </si>
  <si>
    <t xml:space="preserve">رشت گلسار خیابان 96 کوچه میخک بن بست نعمت جو ساختمان ارکیده طبقه اول </t>
  </si>
  <si>
    <t>محدثه پوررمضان</t>
  </si>
  <si>
    <t>34635</t>
  </si>
  <si>
    <t>09361133786</t>
  </si>
  <si>
    <t>رشت-پل بوسار – جنب آزمایشگاه آشتیانی – کوچه شهید محمود مشفح – ساختمان فدک – طبقه 3</t>
  </si>
  <si>
    <t>ندا سپهر</t>
  </si>
  <si>
    <t>34636</t>
  </si>
  <si>
    <t>09334577882</t>
  </si>
  <si>
    <t>رشت خیابان لاهیجان کوچه اخلاقی  پلاک 87</t>
  </si>
  <si>
    <t>امين كاظمي پورچهارده</t>
  </si>
  <si>
    <t>34637</t>
  </si>
  <si>
    <t>ولي</t>
  </si>
  <si>
    <t>09357700797</t>
  </si>
  <si>
    <t>رشت خ حشمت(چله خانه) – کوه صبح خیز – کوه خیراندیش- ساختمان آپادانا واحد 101</t>
  </si>
  <si>
    <t>علي تيغ نوردسياه پيراني</t>
  </si>
  <si>
    <t>34638</t>
  </si>
  <si>
    <t>علي</t>
  </si>
  <si>
    <t>09386909856</t>
  </si>
  <si>
    <t>رشت رشتیان کوچه52 اولین فرعی سمت راست بعد فرعی ششم ساختمان باران</t>
  </si>
  <si>
    <t>1400/11/10</t>
  </si>
  <si>
    <t>فرزانه پوريوسف صومعه سرائي</t>
  </si>
  <si>
    <t>34639</t>
  </si>
  <si>
    <t>09362795797</t>
  </si>
  <si>
    <t>رشت،گلسار،گلایل،خیابان 151،پلاک13</t>
  </si>
  <si>
    <t>اسماعيل شعبان زاده جوپشتي</t>
  </si>
  <si>
    <t>34640</t>
  </si>
  <si>
    <t>محمدعيسي</t>
  </si>
  <si>
    <t>انتظامات</t>
  </si>
  <si>
    <t>09119360046</t>
  </si>
  <si>
    <t xml:space="preserve">رشت- جانبازان – کوچه ابوذر طالقانی – فرعی ششم – بن بست دوم </t>
  </si>
  <si>
    <t>محمد پوريوسفي تكرمي</t>
  </si>
  <si>
    <t>34641</t>
  </si>
  <si>
    <t>09389770463</t>
  </si>
  <si>
    <t>رشت/استقامت2/خیابان اتحاد/کوچه پوررضا/ساختمان پویا</t>
  </si>
  <si>
    <t>عرفان همتي</t>
  </si>
  <si>
    <t>34642</t>
  </si>
  <si>
    <t>محمدمهدي</t>
  </si>
  <si>
    <t>09398449502</t>
  </si>
  <si>
    <t>خیابان رسالت-روبه روی صداوسیما-کوچه شهید قنبرزاده-سمت راست-پلاک74</t>
  </si>
  <si>
    <t>حسين آوندي</t>
  </si>
  <si>
    <t>34643</t>
  </si>
  <si>
    <t>رمضانعلي</t>
  </si>
  <si>
    <t>09118432347</t>
  </si>
  <si>
    <t xml:space="preserve"> خیابان شهدا کوچه گلستان کوی شقایق ساختمان شقایق  طبقه اول واحد اول</t>
  </si>
  <si>
    <t>مرتضي بصيري روان بخش</t>
  </si>
  <si>
    <t>34644</t>
  </si>
  <si>
    <t>09116106316</t>
  </si>
  <si>
    <t>رشت/پل عراق/جنب عکاسی بیوک/س شبنم/ط 3</t>
  </si>
  <si>
    <t>رضا زينعلي توچائي</t>
  </si>
  <si>
    <t>34645</t>
  </si>
  <si>
    <t>عبدالحميد</t>
  </si>
  <si>
    <t>09380635209</t>
  </si>
  <si>
    <t>لشت نشا-خ شهیدبهشتی – جنب بنگاه حسین دوست پلاک 630</t>
  </si>
  <si>
    <t>خدابخش حسين پورناصراني</t>
  </si>
  <si>
    <t>34646</t>
  </si>
  <si>
    <t>09033742560</t>
  </si>
  <si>
    <t>رشت – معلولین کوچه برنونی جنب پلاک 36</t>
  </si>
  <si>
    <t>علي زيرك</t>
  </si>
  <si>
    <t>34647</t>
  </si>
  <si>
    <t>09126280198</t>
  </si>
  <si>
    <t>رشت – پاستوریزه – متحدین نبش کوچه 13ساختمان باران 2 واحد 1</t>
  </si>
  <si>
    <t>1399/09/14</t>
  </si>
  <si>
    <t>ام البني محمدي مردخه</t>
  </si>
  <si>
    <t>34648</t>
  </si>
  <si>
    <t>09118316814</t>
  </si>
  <si>
    <t>بیستون/خ شهید عادلی/روبروی کوچه هفتم/ب بست طاها/پ49</t>
  </si>
  <si>
    <t>معين سيفي زاده سرابستاني</t>
  </si>
  <si>
    <t>34649</t>
  </si>
  <si>
    <t>اسمعيل</t>
  </si>
  <si>
    <t>09356404895</t>
  </si>
  <si>
    <t>،میدان انتظام کوچه آزادی پلاک70</t>
  </si>
  <si>
    <t>مونا خليلي گلونداني</t>
  </si>
  <si>
    <t>34650</t>
  </si>
  <si>
    <t>09922190675</t>
  </si>
  <si>
    <t>فلکه رازی جاده جیرده،آقاسیدشریف بعد از بانک ملی کوچه لاله147</t>
  </si>
  <si>
    <t>سجاد تاليف ادب</t>
  </si>
  <si>
    <t>34651</t>
  </si>
  <si>
    <t>09023996940</t>
  </si>
  <si>
    <t xml:space="preserve"> میدان جهاد شهرک فرهنگیان انتهای کوچه توحید</t>
  </si>
  <si>
    <t>غزاله نظريان</t>
  </si>
  <si>
    <t>34652</t>
  </si>
  <si>
    <t>15514676</t>
  </si>
  <si>
    <t>فريدون</t>
  </si>
  <si>
    <t>كارشناس بهداشت حرفه اي</t>
  </si>
  <si>
    <t>09357924520</t>
  </si>
  <si>
    <t>رشتیان کوچه 60 ساختمان پویا طبقه 2 واحد 4</t>
  </si>
  <si>
    <t>مرتضي يوسف زاده پيشه وري</t>
  </si>
  <si>
    <t>34653</t>
  </si>
  <si>
    <t>كارپرداز</t>
  </si>
  <si>
    <t>09336810106</t>
  </si>
  <si>
    <t>رشت بلوار خرمشهر شهرک ابریشم روبه روی فاز 6 جنب ساختمان بهارستان</t>
  </si>
  <si>
    <t>ليلا يوسفي زادچوبري</t>
  </si>
  <si>
    <t>34654</t>
  </si>
  <si>
    <t>09358925918</t>
  </si>
  <si>
    <t xml:space="preserve"> بلوار معلم کوچه سبحان ،پلاک4،ساختمان مهشید،زنگ3</t>
  </si>
  <si>
    <t>مرضيه شيرين نيا</t>
  </si>
  <si>
    <t>34655</t>
  </si>
  <si>
    <t>علاءالدين</t>
  </si>
  <si>
    <t>09118478993</t>
  </si>
  <si>
    <t>.بلوار شهدای گمنام،خیابان خجسته بن بست حیدرزاده  ، ساختمان برسام</t>
  </si>
  <si>
    <t>1400/08/16</t>
  </si>
  <si>
    <t>پونه جعفرقليزاده</t>
  </si>
  <si>
    <t>34656</t>
  </si>
  <si>
    <t>09388485278</t>
  </si>
  <si>
    <t>خیابان آیت الله رودباری کوچه سید جواد میری ساختمان سارا طبقه دوم واحد 4</t>
  </si>
  <si>
    <t>ناهيد رفيعي صادق خسمخي</t>
  </si>
  <si>
    <t>34657</t>
  </si>
  <si>
    <t>09124485582</t>
  </si>
  <si>
    <t>/خیابان صفاری،کوچه فردوسی،ساختمان سامان،واحد 2</t>
  </si>
  <si>
    <t>معصومه محمدي ماتك</t>
  </si>
  <si>
    <t>34658</t>
  </si>
  <si>
    <t>09113325980</t>
  </si>
  <si>
    <t>مرجان خبازكافي</t>
  </si>
  <si>
    <t>34659</t>
  </si>
  <si>
    <t>گداعلي</t>
  </si>
  <si>
    <t>09113362496</t>
  </si>
  <si>
    <t xml:space="preserve">رشت – بیستون- پارک نیکمرام - فولادلو دوم - ساختمان آفا  </t>
  </si>
  <si>
    <t>زينب سحري گلونداني</t>
  </si>
  <si>
    <t>34660</t>
  </si>
  <si>
    <t>عطا</t>
  </si>
  <si>
    <t>09115590626</t>
  </si>
  <si>
    <t xml:space="preserve">رشت – خیابان معلم – روبه روی استانداری -کوچه پیتزا شاین کوچه فلاحتی ساختمان مانی </t>
  </si>
  <si>
    <t>1399/02/20</t>
  </si>
  <si>
    <t>مهتاب ايقاني</t>
  </si>
  <si>
    <t>34661</t>
  </si>
  <si>
    <t>09115513747</t>
  </si>
  <si>
    <t xml:space="preserve"> بلوار امام خمینی –بلوار باهنر – خیابان میثم2- پلاک72</t>
  </si>
  <si>
    <t>فاطمه جاويدميشامنداني</t>
  </si>
  <si>
    <t>34662</t>
  </si>
  <si>
    <t>محمدتقي</t>
  </si>
  <si>
    <t>09359794177</t>
  </si>
  <si>
    <t xml:space="preserve"> خ شهدا – ک عظیمی – بن بست گلها –ساختمان گیل واحد 3</t>
  </si>
  <si>
    <t>1399/07/20</t>
  </si>
  <si>
    <t>الهه حسن زاده ثابت</t>
  </si>
  <si>
    <t>34663</t>
  </si>
  <si>
    <t>09351310251</t>
  </si>
  <si>
    <t>رشت – خیابان معلم پارک کسمایی-کوچه هفتم-ساختمان کیان</t>
  </si>
  <si>
    <t>زهره ميرزائي</t>
  </si>
  <si>
    <t>34664</t>
  </si>
  <si>
    <t>محمدحسين</t>
  </si>
  <si>
    <t>09117497464</t>
  </si>
  <si>
    <t>رشت -بلوار شهید انصاری شهرک ولیعصر پشت نیروگاه برق کوچه اول پلاک 19</t>
  </si>
  <si>
    <t>سميرا مقدم دورودخاني</t>
  </si>
  <si>
    <t>34665</t>
  </si>
  <si>
    <t>09113468748</t>
  </si>
  <si>
    <t>ما بین جهاد و یخ سازی ورودی سیاه اسطلخ بن بست 75 ساختمان اهورا طبقه 3</t>
  </si>
  <si>
    <t>فاطمه نظري پاشاكي</t>
  </si>
  <si>
    <t>34666</t>
  </si>
  <si>
    <t>فريبرز</t>
  </si>
  <si>
    <t>09117623126</t>
  </si>
  <si>
    <t>بلوار باهنر 12متری فرجام کوچه شهید امیری فرعی دوم درب طوسی</t>
  </si>
  <si>
    <t>فاطمه قياسي تملي</t>
  </si>
  <si>
    <t>34667</t>
  </si>
  <si>
    <t>09911571306</t>
  </si>
  <si>
    <t xml:space="preserve"> .چهارراه گلسار خ عاطفی خ شعاعی کوچه شعاعی 3 س 121</t>
  </si>
  <si>
    <t>1400/07/17</t>
  </si>
  <si>
    <t>زينب پيك طالعي</t>
  </si>
  <si>
    <t>34668</t>
  </si>
  <si>
    <t>09116147152</t>
  </si>
  <si>
    <t xml:space="preserve"> خیابان سعدی کوچه پورنقاشیان بن بست 12 ساختمان مادر طبقه 3 واحد3</t>
  </si>
  <si>
    <t>1400/02/10</t>
  </si>
  <si>
    <t>فاطمه اصغر نژادليموئي</t>
  </si>
  <si>
    <t>34669</t>
  </si>
  <si>
    <t>09382982545</t>
  </si>
  <si>
    <t>چهارراه حشمت،کوی بیانی،خیابان یازدهم،کوچه الله اکبر،ساختمان آسا،طبقه4،واحد7</t>
  </si>
  <si>
    <t>سعيده قنبري مخشري</t>
  </si>
  <si>
    <t>34670</t>
  </si>
  <si>
    <t>09211164290</t>
  </si>
  <si>
    <t xml:space="preserve">  خیابان فکوری – نبش کوچه ششم پلاک 42</t>
  </si>
  <si>
    <t>سيده سعيده سيد محمدي</t>
  </si>
  <si>
    <t>34671</t>
  </si>
  <si>
    <t>سيد فاضل</t>
  </si>
  <si>
    <t>09044225182</t>
  </si>
  <si>
    <t>حمیدیان/خ شهید رجائی/بن بست زحمتکش/پ12</t>
  </si>
  <si>
    <t>مهسا خاتمي</t>
  </si>
  <si>
    <t>34672</t>
  </si>
  <si>
    <t>علي عباس</t>
  </si>
  <si>
    <t>09118471161</t>
  </si>
  <si>
    <t>سعدی،کوی فلاحتی،کوچه شهید حسین فرزانه پلاک2/8 ط2 زنگ سوم</t>
  </si>
  <si>
    <t>محمد رئوف قصابسرائي</t>
  </si>
  <si>
    <t>34673</t>
  </si>
  <si>
    <t>كارشناس راديولوژي</t>
  </si>
  <si>
    <t>09111392080</t>
  </si>
  <si>
    <t xml:space="preserve">رشت – بلوار انصاری – کوچه مسعود – ساختمان همیاران </t>
  </si>
  <si>
    <t>راضيه اله بداشتي</t>
  </si>
  <si>
    <t>34674</t>
  </si>
  <si>
    <t>09336732180</t>
  </si>
  <si>
    <t>رشت-میدان گیل -شهرک امام حسین-کوچه 12-ساختمان گلزار</t>
  </si>
  <si>
    <t>1401/08/05</t>
  </si>
  <si>
    <t>فاطمه كرمي چناري</t>
  </si>
  <si>
    <t>34675</t>
  </si>
  <si>
    <t>عليرضا</t>
  </si>
  <si>
    <t>09116482429</t>
  </si>
  <si>
    <t>رشت یخسازی به طرف جهاد کوی آریای 20 کوچه آریا7 ساختمان سلاله طبقه 3</t>
  </si>
  <si>
    <t>نيلوفر شعبان بلوري كرم</t>
  </si>
  <si>
    <t>34676</t>
  </si>
  <si>
    <t>09224157612</t>
  </si>
  <si>
    <t>رشت – بلوار قلی پور- به سمت فلکه جهادکوچه 12خ بعثت –ساختمان سپهر – ط 3 واحد 6</t>
  </si>
  <si>
    <t>سيده محدثه نبوي</t>
  </si>
  <si>
    <t>34677</t>
  </si>
  <si>
    <t>سيدكاظم</t>
  </si>
  <si>
    <t>09215917271</t>
  </si>
  <si>
    <t>رشت-گلسار-بلوارسمیه-روبه روی خیابان131-پلاک99</t>
  </si>
  <si>
    <t>فروزان نظري لفمجاني</t>
  </si>
  <si>
    <t>34678</t>
  </si>
  <si>
    <t>0019212445</t>
  </si>
  <si>
    <t>09353851634</t>
  </si>
  <si>
    <t>رشت-بلوار رودباری-شهرک مصطفی خمینی-کوچه گلستان -ساختمان مارال -طبقه اول</t>
  </si>
  <si>
    <t>اميرحسين اسمعيل زاده ليموئي</t>
  </si>
  <si>
    <t>34679</t>
  </si>
  <si>
    <t>09351107571</t>
  </si>
  <si>
    <t>رشت – گلسار بلوار توحید کوچه 101 ساختمان 242</t>
  </si>
  <si>
    <t>راحله مهجور عثماونداني</t>
  </si>
  <si>
    <t>34680</t>
  </si>
  <si>
    <t>09117578969</t>
  </si>
  <si>
    <t>رشت – سام سردار جنگل کوچه سرچشمه ساختمان ولیعصر ط 2 واحد 3</t>
  </si>
  <si>
    <t>فريبا آخوندزاده بستي</t>
  </si>
  <si>
    <t>34681</t>
  </si>
  <si>
    <t>بيژن</t>
  </si>
  <si>
    <t>09117489363</t>
  </si>
  <si>
    <t>خیابان تختی/کوچه شمش/بن بست غفاری/پ72</t>
  </si>
  <si>
    <t>نرجس رحيمي بيدروني</t>
  </si>
  <si>
    <t>34682</t>
  </si>
  <si>
    <t>مرتضي</t>
  </si>
  <si>
    <t>09366747369</t>
  </si>
  <si>
    <t>بلوار آیت اله...رودباری ، ساختمان 777 ، طبقه چهارم ، واحد 8</t>
  </si>
  <si>
    <t>رضا طالبي دهبنه</t>
  </si>
  <si>
    <t>34683</t>
  </si>
  <si>
    <t>سليمان</t>
  </si>
  <si>
    <t>كارشناس پزشكي هسته اي(پرتو نگار)</t>
  </si>
  <si>
    <t>09389083424</t>
  </si>
  <si>
    <t>رشت/میدان توشیبا /روبروی بیمه مرکزی آریا/ک ارشاد22/پ3</t>
  </si>
  <si>
    <t>ليلا قرباني پشكه</t>
  </si>
  <si>
    <t>34684</t>
  </si>
  <si>
    <t>09336462102</t>
  </si>
  <si>
    <t>خیابان نامجو/ک فجر/پلاک46</t>
  </si>
  <si>
    <t>مائده نوري سعيد</t>
  </si>
  <si>
    <t>34685</t>
  </si>
  <si>
    <t>09116219447</t>
  </si>
  <si>
    <t>رشت/یخسازی/بلوارشهدای گمنام/ک قبادی/ساختمان محسن</t>
  </si>
  <si>
    <t>زهره خوش تراش بيجي</t>
  </si>
  <si>
    <t>34686</t>
  </si>
  <si>
    <t>09011645275</t>
  </si>
  <si>
    <t xml:space="preserve">رشت- خیابان استقامت -2- خیابان مالک اشتر- کوچه گلستان 1 پلاک 472 </t>
  </si>
  <si>
    <t>ظريفه هاشمي</t>
  </si>
  <si>
    <t>34687</t>
  </si>
  <si>
    <t>ايازعلي</t>
  </si>
  <si>
    <t>09113323683</t>
  </si>
  <si>
    <t>گلسار-خیابان استاد معین جنب کوچه پانزدهم پلاک13</t>
  </si>
  <si>
    <t>1401/02/09</t>
  </si>
  <si>
    <t>زهرا صداقت مژدهي</t>
  </si>
  <si>
    <t>34688</t>
  </si>
  <si>
    <t>محمدعلي</t>
  </si>
  <si>
    <t>09117666404</t>
  </si>
  <si>
    <t>.خیابان لاهیجان جعفرآباد مژده خیابان شهید صادق کاری پلاک131</t>
  </si>
  <si>
    <t>الهام مرادي لله كائي</t>
  </si>
  <si>
    <t>34689</t>
  </si>
  <si>
    <t>09103652996</t>
  </si>
  <si>
    <t>خ مطهری ک دل زنده ساختمان امینی پلاک 51</t>
  </si>
  <si>
    <t>شاهده نوري سعيد</t>
  </si>
  <si>
    <t>34690</t>
  </si>
  <si>
    <t>09115000996</t>
  </si>
  <si>
    <t xml:space="preserve">رشت-میدان فرزانه-جنب بانک صادرات  </t>
  </si>
  <si>
    <t>محمد سعيد سالاري دورودخاني</t>
  </si>
  <si>
    <t>34691</t>
  </si>
  <si>
    <t>ايرج روستا واليسرائي</t>
  </si>
  <si>
    <t>34692</t>
  </si>
  <si>
    <t>محمد علي</t>
  </si>
  <si>
    <t>09113488044</t>
  </si>
  <si>
    <t>رشت – بلوار شهدای گمنام کوچه 66بن بست دهم</t>
  </si>
  <si>
    <t>علي كاظم زاده پشتيري</t>
  </si>
  <si>
    <t>34693</t>
  </si>
  <si>
    <t>كاظم علي</t>
  </si>
  <si>
    <t>تاسيسات</t>
  </si>
  <si>
    <t>09111486509</t>
  </si>
  <si>
    <t xml:space="preserve"> خ جعفری به کوچه مکارم ساختمان آزرگون طبقه1</t>
  </si>
  <si>
    <t>علي كيميا دواجي</t>
  </si>
  <si>
    <t>34694</t>
  </si>
  <si>
    <t>09117588458</t>
  </si>
  <si>
    <t>لشت نشاء/خ شهید بهشتی/روبروی مدرسه باهنر</t>
  </si>
  <si>
    <t>حانيه مهجورجورشري</t>
  </si>
  <si>
    <t>34695</t>
  </si>
  <si>
    <t>هادي</t>
  </si>
  <si>
    <t>09031344920</t>
  </si>
  <si>
    <t>رشت.  خیابان معلم جنب استانداری کوچه سید احمد هاشمی ساختمان ارکیده طبقه اول</t>
  </si>
  <si>
    <t>فاطمه رهنماي نهزمي</t>
  </si>
  <si>
    <t>34696</t>
  </si>
  <si>
    <t>كاظم</t>
  </si>
  <si>
    <t>09114299037</t>
  </si>
  <si>
    <t xml:space="preserve">رشت.  خیابان استقامت 1 کوچه معانی </t>
  </si>
  <si>
    <t>1402/07/22</t>
  </si>
  <si>
    <t>مريم حقيقي جديد</t>
  </si>
  <si>
    <t>34697</t>
  </si>
  <si>
    <t>09386944969</t>
  </si>
  <si>
    <t xml:space="preserve"> تختی کوچه سهند بن بست سوم ساختمان پریا </t>
  </si>
  <si>
    <t>1402/07/16</t>
  </si>
  <si>
    <t>شميم شفيعي نصيرمحله</t>
  </si>
  <si>
    <t>34698</t>
  </si>
  <si>
    <t>حبيب اله</t>
  </si>
  <si>
    <t>09116586626</t>
  </si>
  <si>
    <t>:رشت_ رازی بلوار شهید بهشتی کوچه 21 گل داوودی ساختمان باران طبقه 3</t>
  </si>
  <si>
    <t>زهرا عبدي</t>
  </si>
  <si>
    <t>34699</t>
  </si>
  <si>
    <t>ذكريا</t>
  </si>
  <si>
    <t>09118869184</t>
  </si>
  <si>
    <t>رشت – خیابان طالقانی – کوچه سلمان فارسی – پلاک 154</t>
  </si>
  <si>
    <t>1402/07/08</t>
  </si>
  <si>
    <t>لاله پورعاشورچلك داني</t>
  </si>
  <si>
    <t>346100</t>
  </si>
  <si>
    <t>09114784099</t>
  </si>
  <si>
    <t>رشت.  بلوار شهدای گمنام خیابان آریا ساختمان فرهنگ</t>
  </si>
  <si>
    <t>هنگامه صالح زاده آسيابسري</t>
  </si>
  <si>
    <t>346101</t>
  </si>
  <si>
    <t>09372051951</t>
  </si>
  <si>
    <t xml:space="preserve">مطهری کوچه خاذن بن بست کرامتی ساختمان یاس واحد 7 </t>
  </si>
  <si>
    <t>ام البنين حسن زاده</t>
  </si>
  <si>
    <t>346102</t>
  </si>
  <si>
    <t>09399954986</t>
  </si>
  <si>
    <t xml:space="preserve">  عینک کوچه ولیعصر روبه روی بن بست ششم  </t>
  </si>
  <si>
    <t>سيده فروزان ميراحمدي</t>
  </si>
  <si>
    <t>346103</t>
  </si>
  <si>
    <t>سيداسماعيل</t>
  </si>
  <si>
    <t>09901294758</t>
  </si>
  <si>
    <t>چابکسر</t>
  </si>
  <si>
    <t>خیابان شهدا</t>
  </si>
  <si>
    <t>آيدا گوهري دورودخاني</t>
  </si>
  <si>
    <t>346104</t>
  </si>
  <si>
    <t>امير</t>
  </si>
  <si>
    <t>09940470239</t>
  </si>
  <si>
    <t xml:space="preserve">. حمیدیان خیابان گلستان </t>
  </si>
  <si>
    <t>هديه ميرزائي كلاشمي</t>
  </si>
  <si>
    <t>346105</t>
  </si>
  <si>
    <t>09900581589</t>
  </si>
  <si>
    <t xml:space="preserve"> بلوار احمدزاده میدان کودک کوچه حسن پاینده ساختمان الینا طبقه اول</t>
  </si>
  <si>
    <t>فريبا سحري گلونداني</t>
  </si>
  <si>
    <t>346106</t>
  </si>
  <si>
    <t>عطاءاله</t>
  </si>
  <si>
    <t>09916494230</t>
  </si>
  <si>
    <t xml:space="preserve"> استقامت1،  روبه رو کوچه رجایی ،  ساختمان آرین ، طبقه3</t>
  </si>
  <si>
    <t>الهام الهام نیا</t>
  </si>
  <si>
    <t>346107</t>
  </si>
  <si>
    <t>خ استقامت اول ک ابوذر نبش عمار5 س بوستان ط 3 و5</t>
  </si>
  <si>
    <t>سپیده پورعاشور کسمائی</t>
  </si>
  <si>
    <t>346108</t>
  </si>
  <si>
    <t>رشتیان-کوچه 34-پلاک10-ساختمان کمیل-طبقه 1-واحد 1</t>
  </si>
  <si>
    <t>فائزه درگاهی</t>
  </si>
  <si>
    <t>346109</t>
  </si>
  <si>
    <t>بیستون-خیابان عادلی-کوچه شهید دباغی-ساختمان کاملیا</t>
  </si>
  <si>
    <t>سینا سیار</t>
  </si>
  <si>
    <t>346110</t>
  </si>
  <si>
    <t>کارشناس حقوقی</t>
  </si>
  <si>
    <t>بلوار شهید انصاری-مجتمع بهارستان-بهارستان 6</t>
  </si>
  <si>
    <t>هدیه میرزایی کلاشمی</t>
  </si>
  <si>
    <t>346111</t>
  </si>
  <si>
    <t>متصدی پذیرش</t>
  </si>
  <si>
    <t>بلوار احمد زاده میدان کودک ک حسن پاینده س الینا ط1</t>
  </si>
  <si>
    <t>برنامه نویس کامپیوتر</t>
  </si>
  <si>
    <t>فریده شفقی</t>
  </si>
  <si>
    <t>40905</t>
  </si>
  <si>
    <t>2679812093</t>
  </si>
  <si>
    <t>اوپراتور لیزر</t>
  </si>
  <si>
    <t>09362389589</t>
  </si>
  <si>
    <t>خیابان جعفری-خیابان شهید نادر رهبر-کوچه خسروی-پلاک259</t>
  </si>
  <si>
    <t>علی رازه گوکه**</t>
  </si>
  <si>
    <t>سودابه حسن پور صحنه سرائی**</t>
  </si>
  <si>
    <t>مصطفی نویدی**</t>
  </si>
  <si>
    <t>مهدیه دلدار فرد لاله دشتی</t>
  </si>
  <si>
    <t>6930024953</t>
  </si>
  <si>
    <t>09382407984</t>
  </si>
  <si>
    <t>کوچصفهان، خیابان مطهری شرقی،308 واحدی، بلوک 1، طبقه 1، واحد 1</t>
  </si>
  <si>
    <t>1404/05/26</t>
  </si>
  <si>
    <t>گلاره احمدی</t>
  </si>
  <si>
    <t>صدف اورجی</t>
  </si>
  <si>
    <t>رویا اولادی</t>
  </si>
  <si>
    <t xml:space="preserve">زبیده باقری </t>
  </si>
  <si>
    <t>ایمان باقری</t>
  </si>
  <si>
    <t>محمدامین یاکرم</t>
  </si>
  <si>
    <t>سیده هانیه بزرگ</t>
  </si>
  <si>
    <t>نسیبه پورصدراله</t>
  </si>
  <si>
    <t>پیام تقی مهر</t>
  </si>
  <si>
    <t>شقایق جامی</t>
  </si>
  <si>
    <t>مهناز حسن پور</t>
  </si>
  <si>
    <t>بهاره حسن پور</t>
  </si>
  <si>
    <t>خدابخش حسین پور</t>
  </si>
  <si>
    <t>مونا خلیلی</t>
  </si>
  <si>
    <t>کتایون کریمی</t>
  </si>
  <si>
    <t>مریم محمدی</t>
  </si>
  <si>
    <t>مهنا محمدی</t>
  </si>
  <si>
    <t>ام البنی محمدی</t>
  </si>
  <si>
    <t>محدثه مقدم حسین ابادی</t>
  </si>
  <si>
    <t>مریم مقیمی</t>
  </si>
  <si>
    <t>رضا مومنی</t>
  </si>
  <si>
    <t>ارمین میرزااحمد</t>
  </si>
  <si>
    <t>طاهره نعیمی</t>
  </si>
  <si>
    <t>عاطفه نوروز نژاد</t>
  </si>
  <si>
    <t>بهناز همتی</t>
  </si>
  <si>
    <t>محمد امین باکرم</t>
  </si>
  <si>
    <t>ساناز تقی زاده</t>
  </si>
  <si>
    <t>شمیم شفیعی</t>
  </si>
  <si>
    <t>امیرحسین شکوری</t>
  </si>
  <si>
    <t>محمد شوقی نژاد</t>
  </si>
  <si>
    <t>صبا شیخ فلاح</t>
  </si>
  <si>
    <t>مرضیه شیخ نیا</t>
  </si>
  <si>
    <t>ثریا صیادی</t>
  </si>
  <si>
    <t>سیده زهرا عالم طلب</t>
  </si>
  <si>
    <t>سمانه علی دوست</t>
  </si>
  <si>
    <t>ملیکا غریبی</t>
  </si>
  <si>
    <t>جمیله فرخنده</t>
  </si>
  <si>
    <t>عاطفه فرخی</t>
  </si>
  <si>
    <t>نرگس قدیمی</t>
  </si>
  <si>
    <t>مریم کاظم زاده</t>
  </si>
  <si>
    <t>محدثه کاوه</t>
  </si>
  <si>
    <t>نیایش زاد جانعلی چوبری</t>
  </si>
  <si>
    <t>زهرا زارعی</t>
  </si>
  <si>
    <t>فرشته رضا زاده</t>
  </si>
  <si>
    <t>فاطمه رموزه</t>
  </si>
  <si>
    <t>مریم رهبر</t>
  </si>
  <si>
    <t>الهام مرادی</t>
  </si>
  <si>
    <t>معصومه رضویان</t>
  </si>
  <si>
    <t>ناهید رفیعی</t>
  </si>
  <si>
    <t>هانیه نوبریان</t>
  </si>
  <si>
    <t xml:space="preserve">الناز کشاورز دلیجانی </t>
  </si>
  <si>
    <t>250162</t>
  </si>
  <si>
    <t>2680335317</t>
  </si>
  <si>
    <t>09226886274</t>
  </si>
  <si>
    <t xml:space="preserve">مطهری-بعد خیابان دلزنده-ساختمان مانا </t>
  </si>
  <si>
    <t>رضا اسلامی کجیدی</t>
  </si>
  <si>
    <t>250163</t>
  </si>
  <si>
    <t>2700320506</t>
  </si>
  <si>
    <t>09118766912</t>
  </si>
  <si>
    <t>خیابان مدرس- مبدان امام حسین- بعد از مسجد امام حسین - کوچه شهید یعقوبی</t>
  </si>
  <si>
    <t>1404/02/04</t>
  </si>
  <si>
    <t xml:space="preserve">صفورا شعبان زاده </t>
  </si>
  <si>
    <t>250164</t>
  </si>
  <si>
    <t>2660243484</t>
  </si>
  <si>
    <t>09389166137</t>
  </si>
  <si>
    <t>توشیبا-رسالت سوم</t>
  </si>
  <si>
    <t>سیده ماریه سیدی</t>
  </si>
  <si>
    <t>250165</t>
  </si>
  <si>
    <t>2219579484</t>
  </si>
  <si>
    <t>09111900371</t>
  </si>
  <si>
    <t xml:space="preserve">منظریه - خیابان میهن-بنفشه ی 4-ساختمان خانه پدری-واحد 4 </t>
  </si>
  <si>
    <t xml:space="preserve">فرهاد مقدسی </t>
  </si>
  <si>
    <t>250166</t>
  </si>
  <si>
    <t>2282475641</t>
  </si>
  <si>
    <t>09134399469</t>
  </si>
  <si>
    <t xml:space="preserve">میدان نیروی دریایی-خیابان پاسداران </t>
  </si>
  <si>
    <t>مجید قانع فتمه سری</t>
  </si>
  <si>
    <t>250167</t>
  </si>
  <si>
    <t>2150010399</t>
  </si>
  <si>
    <t>09116978225</t>
  </si>
  <si>
    <t>دیانتی-خیابان استقلال-کوچه پاچال7-ساختمان طاها</t>
  </si>
  <si>
    <t>محمود نعیمی کرارودی</t>
  </si>
  <si>
    <t>250168</t>
  </si>
  <si>
    <t>2580884645</t>
  </si>
  <si>
    <t>محبوب</t>
  </si>
  <si>
    <t xml:space="preserve">کارشناس تجهیزات پزشکی </t>
  </si>
  <si>
    <t>09116188530</t>
  </si>
  <si>
    <t>مطهری-کوچه سمیعی-ساختمان مسیحا- طبقه 2</t>
  </si>
  <si>
    <t>250141</t>
  </si>
  <si>
    <t>2581754125</t>
  </si>
  <si>
    <t>رقیه نوروزی پیشکلیجانی</t>
  </si>
  <si>
    <t>325249</t>
  </si>
  <si>
    <t>2700389778</t>
  </si>
  <si>
    <t>09362252057</t>
  </si>
  <si>
    <t>کیاکلایه-شجاعت 11-پلاک 33</t>
  </si>
  <si>
    <t>1404/04/11</t>
  </si>
  <si>
    <t>علی حاجی زاده شیخعلی کلایه</t>
  </si>
  <si>
    <t>325250</t>
  </si>
  <si>
    <t>4900558702</t>
  </si>
  <si>
    <t>09962630962</t>
  </si>
  <si>
    <t>رودبنه-روستای شیخعلی کلایه-منزل حاجی زاده</t>
  </si>
  <si>
    <t>مهدی باقری</t>
  </si>
  <si>
    <t>325251</t>
  </si>
  <si>
    <t>6310081470</t>
  </si>
  <si>
    <t>09114643708</t>
  </si>
  <si>
    <t>خیابان انقلاب-داخل کوچه بانک</t>
  </si>
  <si>
    <t>140/04/22</t>
  </si>
  <si>
    <t>سهیل جعفریان</t>
  </si>
  <si>
    <t>325252</t>
  </si>
  <si>
    <t>4900992321</t>
  </si>
  <si>
    <t>0912535086</t>
  </si>
  <si>
    <t>1404/04/18</t>
  </si>
  <si>
    <t>آروین غمگسار قویم</t>
  </si>
  <si>
    <t>325253</t>
  </si>
  <si>
    <t>2710182122</t>
  </si>
  <si>
    <t>09211591077</t>
  </si>
  <si>
    <t xml:space="preserve">خیابان کاشف غربی-پشت مسجد پیرعل کوی بزرگ و بشر </t>
  </si>
  <si>
    <t xml:space="preserve">محمدحسین مرادمند </t>
  </si>
  <si>
    <t>325254</t>
  </si>
  <si>
    <t>09031310122</t>
  </si>
  <si>
    <t>خیابان سعدی-کوچه 20-انتهای کوچه-سمت چپ-آخرین ساختمان-طبقه 2</t>
  </si>
  <si>
    <t>1404/04/24</t>
  </si>
  <si>
    <t>فاطمه باقری درگاه</t>
  </si>
  <si>
    <t>325255</t>
  </si>
  <si>
    <t>2710516391</t>
  </si>
  <si>
    <t>09301763941</t>
  </si>
  <si>
    <t>میدان گیل-یاسر 28</t>
  </si>
  <si>
    <t>1404/04/23</t>
  </si>
  <si>
    <t>ابوالفضل حشمتی قوجه بگلو</t>
  </si>
  <si>
    <t>325256</t>
  </si>
  <si>
    <t>2710488701</t>
  </si>
  <si>
    <t>09199028228</t>
  </si>
  <si>
    <t>بوجاییه-وحدت27</t>
  </si>
  <si>
    <t>1404/05/09</t>
  </si>
  <si>
    <t>ابراهیم احمد دوست کیاسرائی</t>
  </si>
  <si>
    <t>326173</t>
  </si>
  <si>
    <t>2722606909</t>
  </si>
  <si>
    <t>نبی اله</t>
  </si>
  <si>
    <t>0911465101</t>
  </si>
  <si>
    <t>لیالمان-کوچه شهید قنبرپور</t>
  </si>
  <si>
    <t>1404/03/22</t>
  </si>
  <si>
    <t>پارسا پورشیوائی</t>
  </si>
  <si>
    <t>326174</t>
  </si>
  <si>
    <t>2710485826</t>
  </si>
  <si>
    <t>09910569551</t>
  </si>
  <si>
    <t xml:space="preserve">کلشتاجان </t>
  </si>
  <si>
    <t>طه قنبر سیرت</t>
  </si>
  <si>
    <t>326175</t>
  </si>
  <si>
    <t>2710471949</t>
  </si>
  <si>
    <t>عبدالرحمن</t>
  </si>
  <si>
    <t>09039470315</t>
  </si>
  <si>
    <t>کاشف غربی-کوچه نهم-ساختمان برمودا</t>
  </si>
  <si>
    <t>1404/04/09</t>
  </si>
  <si>
    <t>فائزه حسن پور گلرودباری</t>
  </si>
  <si>
    <t>326176</t>
  </si>
  <si>
    <t>2710467763</t>
  </si>
  <si>
    <t>09386555691</t>
  </si>
  <si>
    <t>بعد از میدان چای ( ابریشم سابق)-خیابان شهید منصور میرزایی</t>
  </si>
  <si>
    <t>1404/04/08</t>
  </si>
  <si>
    <t>پرهام مردی</t>
  </si>
  <si>
    <t>326177</t>
  </si>
  <si>
    <t>0152062831</t>
  </si>
  <si>
    <t>09124800867</t>
  </si>
  <si>
    <t>کوبیجار،سعدی 12،کوچه شهید کلایی</t>
  </si>
  <si>
    <t>محمد حسین حیدری</t>
  </si>
  <si>
    <t>326178</t>
  </si>
  <si>
    <t>4900930253</t>
  </si>
  <si>
    <t>09374817354</t>
  </si>
  <si>
    <t>آستانه اشرفیه،پشت وادیه،ابوذرا</t>
  </si>
  <si>
    <t>1404/03/15</t>
  </si>
  <si>
    <t xml:space="preserve">ساره میرباسلیقه </t>
  </si>
  <si>
    <t>محمدرضا آزمون زاویه کیوی</t>
  </si>
  <si>
    <t>گاما اسکن-کوروش وفایی</t>
  </si>
  <si>
    <t>2594545252</t>
  </si>
  <si>
    <t>امور دفتری</t>
  </si>
  <si>
    <t>تک فرزند</t>
  </si>
  <si>
    <t>09111480991</t>
  </si>
  <si>
    <t>رشت خ حافظ خ کیهان کوچه اجاقی ساخنمان محراب واحد 8</t>
  </si>
  <si>
    <t>مریم غظنفری طهران</t>
  </si>
  <si>
    <t>2594416207</t>
  </si>
  <si>
    <t>کارشناس</t>
  </si>
  <si>
    <t>09113351512</t>
  </si>
  <si>
    <t xml:space="preserve">استقامت 1 کوی شهیدرجایی </t>
  </si>
  <si>
    <t>آتوسا احمدجانی</t>
  </si>
  <si>
    <t>2593422238</t>
  </si>
  <si>
    <t>کارمند دفتری</t>
  </si>
  <si>
    <t>09112344487</t>
  </si>
  <si>
    <t>اسقلمت 1 کوچه منصف بن بست بهاری ساختمان رامتین واحد2</t>
  </si>
  <si>
    <t xml:space="preserve">سمیرا شوکتی </t>
  </si>
  <si>
    <t>2679813911</t>
  </si>
  <si>
    <t>09016421247</t>
  </si>
  <si>
    <t>رشتیان کوچه29 کوچه مهربان ساختمان پرنیان</t>
  </si>
  <si>
    <t>الهام یوسفی صومعه سرائی</t>
  </si>
  <si>
    <t>2679840801</t>
  </si>
  <si>
    <t>09116041030</t>
  </si>
  <si>
    <t>بلوار 8دی  خ صفاری دوم بن بست حجازی اول واحد1</t>
  </si>
  <si>
    <t>زهرا خادم العموم</t>
  </si>
  <si>
    <t>2594221074</t>
  </si>
  <si>
    <t>09112495039</t>
  </si>
  <si>
    <t xml:space="preserve">منظریه بنفشه 1 کوچه حاج کوکبی پلاک 62 </t>
  </si>
  <si>
    <t>منیژه غلامی نقاش</t>
  </si>
  <si>
    <t>0946933502</t>
  </si>
  <si>
    <t>09353574804</t>
  </si>
  <si>
    <t>بلوارامام -گلستان 23 اندیشه 8</t>
  </si>
  <si>
    <t>فریبا سرمست</t>
  </si>
  <si>
    <t>0064926737</t>
  </si>
  <si>
    <t>متصدی خدمات</t>
  </si>
  <si>
    <t>09112342264</t>
  </si>
  <si>
    <t>سعدی  کوی فلاحتی انتهای 18متری جانبازان کوچه پنجم</t>
  </si>
  <si>
    <t>فاطمه امام دوست</t>
  </si>
  <si>
    <t>2580081747</t>
  </si>
  <si>
    <t>09113845387</t>
  </si>
  <si>
    <t>رشتیان چهارراه وحدت کوچه پیروز ساختمان محراب واحد2</t>
  </si>
  <si>
    <t>حنانه محبیان</t>
  </si>
  <si>
    <t>2580288708</t>
  </si>
  <si>
    <t>عبدالحمید</t>
  </si>
  <si>
    <t>09112397467</t>
  </si>
  <si>
    <t>منظریه انتهای کوچه ربانی بن بست جهان ساختمان سبلان ط3</t>
  </si>
  <si>
    <t>مریم سلامت بخش</t>
  </si>
  <si>
    <t>1291158944</t>
  </si>
  <si>
    <t>مسئول مالی</t>
  </si>
  <si>
    <t>09111322418</t>
  </si>
  <si>
    <t>بلوارگیلان  خ 159 ساختمان الماس پلاک 14</t>
  </si>
  <si>
    <t>سحر عطائی طویستان</t>
  </si>
  <si>
    <t>کمربندی شهیدبهشتی .بین رازی و رودباری کوچه میرابوالقاسمی پلاک 58</t>
  </si>
  <si>
    <t>محمدباقر سیرتی</t>
  </si>
  <si>
    <t>حسینگل</t>
  </si>
  <si>
    <t>خ حمیدیان -جمهوری 1 -کوچه 21-ساختمان مانی</t>
  </si>
  <si>
    <t>محمد رفیعی مقدم پسیخانی</t>
  </si>
  <si>
    <t>رفیع</t>
  </si>
  <si>
    <t>خ حمیدیان -جمهوری 1 -کوچه 18  روبروی ساختمان میمنت .آجرنما</t>
  </si>
  <si>
    <t>ام البنین پورقاسمی</t>
  </si>
  <si>
    <t>منظریه</t>
  </si>
  <si>
    <t>425-مطب دکتر سولماز نظامیوند چگینی-ماهان قانع</t>
  </si>
  <si>
    <t>سولماز نظامیوند - ماهان قانع عدالتی</t>
  </si>
  <si>
    <t>2650103231-2580378944</t>
  </si>
  <si>
    <t>09010500685</t>
  </si>
  <si>
    <t>میدان صابرین-ساختمان آتیه طبقه 13 واحد 1</t>
  </si>
  <si>
    <t>مهرانا قربانی</t>
  </si>
  <si>
    <t>42501</t>
  </si>
  <si>
    <t>2581499151</t>
  </si>
  <si>
    <t>09917054148</t>
  </si>
  <si>
    <t>توشیبا-بلوار امام خمینی-کوچه زنده دل2-ساختمان فرهان-واحد2</t>
  </si>
  <si>
    <t>فریما بهمن پور</t>
  </si>
  <si>
    <t>فائزه علی نژاد</t>
  </si>
  <si>
    <t xml:space="preserve">مهسا حدادی پارسا </t>
  </si>
  <si>
    <t>بلوار دیلمان-دکتر حسابی-کوچه دوم-ساختمان کوروش</t>
  </si>
  <si>
    <t>مهرناز هادی پور</t>
  </si>
  <si>
    <t>شالکوه-میدان دیانتی-مجتمع پانصد واحدی الغدیر-بلوک a2- واحد11</t>
  </si>
  <si>
    <t>کاوه مردانه زاده سیاه اسطلخی</t>
  </si>
  <si>
    <t>رحیم علی</t>
  </si>
  <si>
    <t xml:space="preserve">بلوار شهدای گمنام-سیاه اسطلخ-کوچه خوش نشین 10 </t>
  </si>
  <si>
    <t xml:space="preserve">پانیذ بیات </t>
  </si>
  <si>
    <t>منظریه-کوچه حسینی آزاد-ساختمان آرمان-واحد 3</t>
  </si>
  <si>
    <t xml:space="preserve">مهدی نوروزی دلچه </t>
  </si>
  <si>
    <t>416- بهداشت و ایمنی ماوی گیلان (مرکز ماساژ)</t>
  </si>
  <si>
    <t>2581012986</t>
  </si>
  <si>
    <t>09116997129</t>
  </si>
  <si>
    <t>محسن سیری</t>
  </si>
  <si>
    <t>2649384689</t>
  </si>
  <si>
    <t>کادر اداری</t>
  </si>
  <si>
    <t>گلسار بلوار ابولقاسمی بوستان 13 ساختمال رویال طبقه 3</t>
  </si>
  <si>
    <t>طاهره مهدی زاده</t>
  </si>
  <si>
    <t>2670099351</t>
  </si>
  <si>
    <t>تختی-کوچه گلستان بن بست فیرزه ساختمان اقاقیا طبقه سوم</t>
  </si>
  <si>
    <t>1403/03/15</t>
  </si>
  <si>
    <t>فاطمه همتی</t>
  </si>
  <si>
    <t>2560430568</t>
  </si>
  <si>
    <t>مدرس</t>
  </si>
  <si>
    <t>خیابان نواب-کوچه ادرخشی پلاک35</t>
  </si>
  <si>
    <t>نغمه صالحی گوراسری</t>
  </si>
  <si>
    <t>2581298294</t>
  </si>
  <si>
    <t>خیابان مطهری کوچه تمدن پلاک8</t>
  </si>
  <si>
    <t>428-آموزشگاه زبان برتر</t>
  </si>
  <si>
    <t>زهرا تهمورسی فرد</t>
  </si>
  <si>
    <t>5709543381</t>
  </si>
  <si>
    <t>09111395809</t>
  </si>
  <si>
    <t>گلسار خیابان 89 پلاک85</t>
  </si>
  <si>
    <t>آموزشگاه زبان برتر</t>
  </si>
  <si>
    <t>بهداشت و ایمنی ماوی گیلان (مرکز ماساژ)</t>
  </si>
  <si>
    <t>طاها نصیرزاده برزهندانی</t>
  </si>
  <si>
    <t>243512</t>
  </si>
  <si>
    <t>2581950447</t>
  </si>
  <si>
    <t>09398064853</t>
  </si>
  <si>
    <t>جاده پیربازار-بالاتر از تالار آبشار</t>
  </si>
  <si>
    <t>243513</t>
  </si>
  <si>
    <t>1451401991</t>
  </si>
  <si>
    <t>09395694129</t>
  </si>
  <si>
    <t>دیانتی-12 متری گلستان</t>
  </si>
  <si>
    <t>1404/04/16</t>
  </si>
  <si>
    <t>امیرحسین ترابی</t>
  </si>
  <si>
    <t>243514</t>
  </si>
  <si>
    <t>2581642564</t>
  </si>
  <si>
    <t>09119291508</t>
  </si>
  <si>
    <t>بلوار انصاری-پارس 2-کوچه 8 متری فجر-کوچه علیجانی-پلاک 53</t>
  </si>
  <si>
    <t>1404/04/21</t>
  </si>
  <si>
    <t>معصومه ابراهیمی شنبه بازاری</t>
  </si>
  <si>
    <t>243515</t>
  </si>
  <si>
    <t>2594520152</t>
  </si>
  <si>
    <t>09115485425</t>
  </si>
  <si>
    <t>خیابان معلم-علی آباد-کوچه حسنی</t>
  </si>
  <si>
    <t>محمدمهدی دژگر ویشکائی</t>
  </si>
  <si>
    <t>243516</t>
  </si>
  <si>
    <t>2581418087</t>
  </si>
  <si>
    <t>09931736302</t>
  </si>
  <si>
    <t>مطهری-ساغری سازان-رودبارتان-رو به روی کوچه شاه عمو</t>
  </si>
  <si>
    <t>1404/04/26</t>
  </si>
  <si>
    <t>بهمن امیدی</t>
  </si>
  <si>
    <t>243517</t>
  </si>
  <si>
    <t>2669510272</t>
  </si>
  <si>
    <t>09116299434</t>
  </si>
  <si>
    <t>جاده فومن-جاده بهارستان-قائم-حیابان اسدآبادی-بهار 16</t>
  </si>
  <si>
    <t>سکینه جانی پور جوریابی</t>
  </si>
  <si>
    <t>243518</t>
  </si>
  <si>
    <t>2591738831</t>
  </si>
  <si>
    <t>09118169367</t>
  </si>
  <si>
    <t xml:space="preserve">دیانتی -ماهی رودخان-کوچه چهارم-فرعی چهارم </t>
  </si>
  <si>
    <t>1404/05/02</t>
  </si>
  <si>
    <t xml:space="preserve">سمیرا نصیر زاده </t>
  </si>
  <si>
    <t>243520</t>
  </si>
  <si>
    <t>5040618182</t>
  </si>
  <si>
    <t>09033376324</t>
  </si>
  <si>
    <t>خیابان لاهیجان-کوچه حمیدرضا طالع-کوچه خوش خلق</t>
  </si>
  <si>
    <t>1404/05/13</t>
  </si>
  <si>
    <t>معصومه پورزینده قاضیانی</t>
  </si>
  <si>
    <t>243521</t>
  </si>
  <si>
    <t>2580777695</t>
  </si>
  <si>
    <t>09928706148</t>
  </si>
  <si>
    <t>جانبازان-خیابان مرداد-کوچه جوانبخت</t>
  </si>
  <si>
    <t>1404/05/14</t>
  </si>
  <si>
    <t>2580436057</t>
  </si>
  <si>
    <t>09382539077</t>
  </si>
  <si>
    <t>فلکه رازی-کوچه ازادی-چهارراه دوم-کوچه شانزدهم-کوچه33</t>
  </si>
  <si>
    <t>1404/05/29</t>
  </si>
  <si>
    <t>حدیثه ناطقی کلوندانی</t>
  </si>
  <si>
    <t>طناز اکبرزاده</t>
  </si>
  <si>
    <t>2581685621</t>
  </si>
  <si>
    <t>بسته بندی دلیوری</t>
  </si>
  <si>
    <t>09362877204</t>
  </si>
  <si>
    <t>پل عراق دانشسرا کوچه هشتم ساختمان شاداب</t>
  </si>
  <si>
    <t>1404/06/01</t>
  </si>
  <si>
    <t>حسین نوروزی بجارکناری</t>
  </si>
  <si>
    <t>نرگس دلیری</t>
  </si>
  <si>
    <t>2581766697</t>
  </si>
  <si>
    <t>09116010801</t>
  </si>
  <si>
    <t>میدان امام حسین پشت میدان بار خیابان شهید حقانی  بن بست آخرساختمان ایمان واحد 3</t>
  </si>
  <si>
    <t>1404/06/08</t>
  </si>
  <si>
    <t>غزال موذنی</t>
  </si>
  <si>
    <t>2581299150</t>
  </si>
  <si>
    <t>کافی شاپ</t>
  </si>
  <si>
    <t>09933424171</t>
  </si>
  <si>
    <t>خیابان معلم چهارراه ویلانججنب بانک صادرات  ساختمان کنام طبقه دوم</t>
  </si>
  <si>
    <t>1404/06/09</t>
  </si>
  <si>
    <t>سیما غلام پور</t>
  </si>
  <si>
    <t>پیتزا و برگر</t>
  </si>
  <si>
    <t>09113849973</t>
  </si>
  <si>
    <t>لب اب کوچه اعتماد ساختمان کوثر</t>
  </si>
  <si>
    <t>1404/06/12</t>
  </si>
  <si>
    <t>2580047417</t>
  </si>
  <si>
    <t>مریم آرون</t>
  </si>
  <si>
    <t>2580448276</t>
  </si>
  <si>
    <t>09118477249</t>
  </si>
  <si>
    <t>حمیدیان خیابان شهید بابایی کوچه هنرپرور 2 بن بست دوم</t>
  </si>
  <si>
    <t>امیرحسین عدل جو</t>
  </si>
  <si>
    <t>258123303</t>
  </si>
  <si>
    <t>09116289068</t>
  </si>
  <si>
    <t>ضیابری فاز 2 کوچه فرجاد ساختمان قصر 4 واحد2</t>
  </si>
  <si>
    <t xml:space="preserve">حمید الکچی </t>
  </si>
  <si>
    <t xml:space="preserve">حبیب </t>
  </si>
  <si>
    <t>09111364386</t>
  </si>
  <si>
    <t>استقامت نسترن غربی ساختمان ادیب</t>
  </si>
  <si>
    <t>علی صفری</t>
  </si>
  <si>
    <t>مجموعه پاد</t>
  </si>
  <si>
    <t>6660424741</t>
  </si>
  <si>
    <t>هلال</t>
  </si>
  <si>
    <t>09029318374</t>
  </si>
  <si>
    <t>بلوار مدرس پشت اتش نشانی کوچه چهاردهم فرعی دوم</t>
  </si>
  <si>
    <t>1403/09/25</t>
  </si>
  <si>
    <t>شیرین زاد یحیی</t>
  </si>
  <si>
    <t>2591177082</t>
  </si>
  <si>
    <t>09118440516</t>
  </si>
  <si>
    <t xml:space="preserve">رشت، دروازه لاکان، کوچه احصاری، کوچه سید قائم </t>
  </si>
  <si>
    <t>فاطمه آقاجانی کوکنه</t>
  </si>
  <si>
    <t>2581627263</t>
  </si>
  <si>
    <t>باریستا</t>
  </si>
  <si>
    <t>09116084217</t>
  </si>
  <si>
    <t>رشت فلکه گاز دانشگاه آزاد خیابان ابن سینا</t>
  </si>
  <si>
    <t>سارا کثیری مطلق</t>
  </si>
  <si>
    <t>0023633050</t>
  </si>
  <si>
    <t>09197663806</t>
  </si>
  <si>
    <t>رشت بلوار لاکان کوچه پورابوالفضل</t>
  </si>
  <si>
    <t xml:space="preserve">مبینا رنجبر </t>
  </si>
  <si>
    <t>40208</t>
  </si>
  <si>
    <t>2650302631</t>
  </si>
  <si>
    <t>جماران-ایستگاه مینی بوس-کوچه لاله-کوچه 28-طبقه دوم درب سفید</t>
  </si>
  <si>
    <t>علی نیازی مقدم</t>
  </si>
  <si>
    <t>40209</t>
  </si>
  <si>
    <t>2581718171</t>
  </si>
  <si>
    <t>فلکه رازی سلیمانداراب-کوچه فتاحی-واحد2</t>
  </si>
  <si>
    <t>لیلا کاظم زاده</t>
  </si>
  <si>
    <t>40210</t>
  </si>
  <si>
    <t>5699018042</t>
  </si>
  <si>
    <t xml:space="preserve">پل تالشان-خیابان حسن زاده-داخل کوچه نهم-سمت چپ-بن بست درب قهوه ای بزرگ </t>
  </si>
  <si>
    <t>1404/01/24</t>
  </si>
  <si>
    <t>آرین حاجی محمد</t>
  </si>
  <si>
    <t>40211</t>
  </si>
  <si>
    <t>0022181891</t>
  </si>
  <si>
    <t>09359593204</t>
  </si>
  <si>
    <t>خیابان حافظ-ابتدای جامی-کوچه ظفر-پلاک85-واحد یک</t>
  </si>
  <si>
    <t>معصومه قربانی</t>
  </si>
  <si>
    <t>2581363363</t>
  </si>
  <si>
    <t>مربی بدنسازی و تی ار ایکس</t>
  </si>
  <si>
    <t>09307859661</t>
  </si>
  <si>
    <t>رشت، خیابان شهید انصاری، فنی و حرفه ای، پارس 2، پلاک 25/1</t>
  </si>
  <si>
    <t>1403/05/26</t>
  </si>
  <si>
    <t>محدثه دولت نیای چماچائی</t>
  </si>
  <si>
    <t>2581500441</t>
  </si>
  <si>
    <t>شکور</t>
  </si>
  <si>
    <t>منشی باشگاه</t>
  </si>
  <si>
    <t>0936692802</t>
  </si>
  <si>
    <t>رشت بلوار لاکان روبروی باشگاه ادیب صابر کوچخ توحید سوم</t>
  </si>
  <si>
    <t>1403/08/04</t>
  </si>
  <si>
    <t>سارا کریمی پاشاکی</t>
  </si>
  <si>
    <t>0078158311</t>
  </si>
  <si>
    <t>مربی پیلاتس</t>
  </si>
  <si>
    <t>09122864844</t>
  </si>
  <si>
    <t>رشت فلکه گاز بلوار لاکان خیابان 16 متری سمیه کوچه چهارم</t>
  </si>
  <si>
    <t xml:space="preserve">رقیه قلیزاده </t>
  </si>
  <si>
    <t>6530031571</t>
  </si>
  <si>
    <t>09904361018</t>
  </si>
  <si>
    <t xml:space="preserve">رشت فلکه گاز بلوار لاکان کوچه معین </t>
  </si>
  <si>
    <t xml:space="preserve">سمیه قهرمانی </t>
  </si>
  <si>
    <t>4270150874</t>
  </si>
  <si>
    <t>09376987938</t>
  </si>
  <si>
    <t>رشت مسکن مهر فلکه دوم کوچه مهر 6</t>
  </si>
  <si>
    <t>1403/07/13</t>
  </si>
  <si>
    <t>ندا عباسی</t>
  </si>
  <si>
    <t>0017984513</t>
  </si>
  <si>
    <t>مربی زومبا</t>
  </si>
  <si>
    <t>09354133942</t>
  </si>
  <si>
    <t>رشت جانبازان خیابان عظیم دوست کوچه مرداد</t>
  </si>
  <si>
    <t>یگانه جعفر پور</t>
  </si>
  <si>
    <t>3240307138</t>
  </si>
  <si>
    <t>مربی فیتنس</t>
  </si>
  <si>
    <t>09044692303</t>
  </si>
  <si>
    <t>رشت بلوار چمران نبش کوچه زینعلی</t>
  </si>
  <si>
    <t>فریبا شیرزادپور سیاهمزگی</t>
  </si>
  <si>
    <t>5690077917</t>
  </si>
  <si>
    <t>09015011974</t>
  </si>
  <si>
    <t>رشت فلکه گاز بلوار لاکان مجتمع پارس شهاب فاز 2 بلوک 18</t>
  </si>
  <si>
    <t>1403/06/22</t>
  </si>
  <si>
    <t>ماه نوش رحیمی</t>
  </si>
  <si>
    <t>2581406240</t>
  </si>
  <si>
    <t>مربی یوگا</t>
  </si>
  <si>
    <t>09368441437</t>
  </si>
  <si>
    <t xml:space="preserve">رشت خیابان سعدی مجتمع آزادگان </t>
  </si>
  <si>
    <t>یگانه نعمتی</t>
  </si>
  <si>
    <t>2581551356</t>
  </si>
  <si>
    <t>مربی تی آر ایکس</t>
  </si>
  <si>
    <t>09359712755</t>
  </si>
  <si>
    <t xml:space="preserve">رشت منظریه کوچه حسینی آزاد </t>
  </si>
  <si>
    <t xml:space="preserve">پریماه ایمن طلب  </t>
  </si>
  <si>
    <t>بدنسازی</t>
  </si>
  <si>
    <t>منطریه –رو به روی هتل کادوس-ساختمان سمیه-طبقه اول</t>
  </si>
  <si>
    <t xml:space="preserve">فاطمه میرزائی نژاد </t>
  </si>
  <si>
    <t>2581677317</t>
  </si>
  <si>
    <t xml:space="preserve">دروازه لاکان-کوچه رجایی-سایه 4 </t>
  </si>
  <si>
    <t>1403/12/27</t>
  </si>
  <si>
    <t xml:space="preserve">هاجر نوریان </t>
  </si>
  <si>
    <t>2200539940</t>
  </si>
  <si>
    <t>نوروزعلی</t>
  </si>
  <si>
    <t>منشی کلینیک</t>
  </si>
  <si>
    <t>09119904768</t>
  </si>
  <si>
    <t>رشت پسیخان</t>
  </si>
  <si>
    <t>1403/07/12</t>
  </si>
  <si>
    <t>زهرا خانی</t>
  </si>
  <si>
    <t>2580501541</t>
  </si>
  <si>
    <t>09116525970</t>
  </si>
  <si>
    <t>نرسیده به دانشگاه آزاد-کوچه گلها-سمت چپ-ساختمان مادر</t>
  </si>
  <si>
    <t>اسامی که در لیست حقوق موجود اما اطلاعات در موسسه موجود نمیباشد</t>
  </si>
  <si>
    <t>اسامی که در موسسه موجود اما درلیست حقوق نمیباشد</t>
  </si>
  <si>
    <t>مهدی کشت پرور لیالستان</t>
  </si>
  <si>
    <t>325258</t>
  </si>
  <si>
    <t>2710289644</t>
  </si>
  <si>
    <t>0903428053</t>
  </si>
  <si>
    <t>جاده لاهیجان-روستای سیاهگلده-کوچه شهید اقدامی</t>
  </si>
  <si>
    <t>1404/05/11</t>
  </si>
  <si>
    <t>آرمان پرعلم</t>
  </si>
  <si>
    <t>325259</t>
  </si>
  <si>
    <t>2710239639</t>
  </si>
  <si>
    <t>09381775487</t>
  </si>
  <si>
    <t>خیابان منظریه-منظریه 4</t>
  </si>
  <si>
    <t>حدیثه محمدپور فوشادهی</t>
  </si>
  <si>
    <t>325260</t>
  </si>
  <si>
    <t>2730284826</t>
  </si>
  <si>
    <t>09382827233</t>
  </si>
  <si>
    <t>سردار جنگل-فرعی 14-انتهای کوچه -سمت چپ-درب آبی</t>
  </si>
  <si>
    <t>1404/05/12</t>
  </si>
  <si>
    <t>مهیار صیقل دلشاد</t>
  </si>
  <si>
    <t>325262</t>
  </si>
  <si>
    <t>2710507757</t>
  </si>
  <si>
    <t>09368035690</t>
  </si>
  <si>
    <t>سردارجنگل-شهرک فرهنگیان</t>
  </si>
  <si>
    <t>1404/06/03</t>
  </si>
  <si>
    <t>سید محمدرضا خوشگذران رودبنه</t>
  </si>
  <si>
    <t>325264</t>
  </si>
  <si>
    <t>0150861923</t>
  </si>
  <si>
    <t>09055520420</t>
  </si>
  <si>
    <t>خیابان خزر-خزر 15</t>
  </si>
  <si>
    <t>1404/05/31</t>
  </si>
  <si>
    <t>امیرعلی فیض درگاه</t>
  </si>
  <si>
    <t>325265</t>
  </si>
  <si>
    <t>2710548208</t>
  </si>
  <si>
    <t>09116771979</t>
  </si>
  <si>
    <t>خیابان حزین لاهیجان-حزین 13</t>
  </si>
  <si>
    <t>1404/05/28</t>
  </si>
  <si>
    <t>علی معینی دهکا</t>
  </si>
  <si>
    <t>خیابان فردوسی مولانا 11-جنبه ساختمان سبحان</t>
  </si>
  <si>
    <t>1404/06/15</t>
  </si>
  <si>
    <t>ابولفضل رازه</t>
  </si>
  <si>
    <t>روستای انبارسر خیابان امام رضا پلاک232</t>
  </si>
  <si>
    <t>حسن حلوائی جلالی</t>
  </si>
  <si>
    <t>خیابان امام خمینی-چنب مسجد آقا سید محمد</t>
  </si>
  <si>
    <t>1404/05/27</t>
  </si>
  <si>
    <t>نام مجموعه</t>
  </si>
  <si>
    <t xml:space="preserve">فاطمه آذری </t>
  </si>
  <si>
    <t>علی پور امیر</t>
  </si>
  <si>
    <t>2581583964</t>
  </si>
  <si>
    <t>09364034821</t>
  </si>
  <si>
    <t>دیلمان- خیابان میرابولقاسمی-مجتمع گلفام-بلوک زنبق غربی-واحد3</t>
  </si>
  <si>
    <t>1404/05/15</t>
  </si>
  <si>
    <t xml:space="preserve">آیناز ولادی طویستان </t>
  </si>
  <si>
    <t>نرگس دلیر</t>
  </si>
  <si>
    <t>2580465731</t>
  </si>
  <si>
    <t>گلسار خیابان ۸۲ پلاک ۳</t>
  </si>
  <si>
    <t>زینب بردبار مژدهی</t>
  </si>
  <si>
    <t xml:space="preserve">۲۵۸۰۹۶۳۲۳۵ </t>
  </si>
  <si>
    <t>بعد از فلکه جهاد، به سمت یخسازی، کوچه بهار، جنب ساختمان سام، ساختمان دو طبقه، واحد سوم</t>
  </si>
  <si>
    <t>۰۹۰۳۲۷۱۸۴۷۴</t>
  </si>
  <si>
    <t>۰۹۳۶۹۹۶۲۲۴۸</t>
  </si>
  <si>
    <t>غزاله خطیبی رودبارسرا</t>
  </si>
  <si>
    <t>42502</t>
  </si>
  <si>
    <t>2620100534</t>
  </si>
  <si>
    <t>09012747163</t>
  </si>
  <si>
    <t>خیابان 13 آبان کوچه دهم</t>
  </si>
  <si>
    <t>مهدیه مهدوی شیخانی</t>
  </si>
  <si>
    <t>42503</t>
  </si>
  <si>
    <t>2581534265</t>
  </si>
  <si>
    <t>09338030665</t>
  </si>
  <si>
    <t>یخسازی خیابان دانش حجتی بن بست هفتم</t>
  </si>
  <si>
    <t>نازنین فروغی نیا</t>
  </si>
  <si>
    <t>42504</t>
  </si>
  <si>
    <t>3380862622</t>
  </si>
  <si>
    <t>09365084955</t>
  </si>
  <si>
    <t xml:space="preserve">پیربازار-رو به روی مسجد صاحب الزمان </t>
  </si>
  <si>
    <t>09122074591</t>
  </si>
  <si>
    <t>426-فروش ام دی اف آرنیکا</t>
  </si>
  <si>
    <t>جعفر طالبی</t>
  </si>
  <si>
    <t>فروش ام دی اف آرنیکا</t>
  </si>
  <si>
    <t>4999962322</t>
  </si>
  <si>
    <t>09393536136</t>
  </si>
  <si>
    <t>سحر باباپور</t>
  </si>
  <si>
    <t>2650065826</t>
  </si>
  <si>
    <t>09907335669</t>
  </si>
  <si>
    <t>مسکن مهر فلکه دوم جنب فروشگاه مهر گیلان ساختمان بهار 8-واحد 8</t>
  </si>
  <si>
    <t>علی مرادی لیفکویی</t>
  </si>
  <si>
    <t>5690053651</t>
  </si>
  <si>
    <t>09372028444</t>
  </si>
  <si>
    <t>فلکه رازی اسایشگاه معلولین انتهای حیابان جانباز رو به روی آژانس تیزرو منزل شخصی</t>
  </si>
  <si>
    <t>1404/01/27</t>
  </si>
  <si>
    <t>میدان امام حسین پشت اتش نشانی کوچه دهم انتهای شبنم 3</t>
  </si>
  <si>
    <r>
      <t>آیدا</t>
    </r>
    <r>
      <rPr>
        <sz val="10"/>
        <rFont val="Vazir FD"/>
      </rPr>
      <t xml:space="preserve"> رافعی</t>
    </r>
  </si>
  <si>
    <t>آیدا رافعی**</t>
  </si>
  <si>
    <t>زهرا مقدسی کرباسدهی</t>
  </si>
  <si>
    <t>2596141604</t>
  </si>
  <si>
    <t>اطاقدار</t>
  </si>
  <si>
    <t>09119372629</t>
  </si>
  <si>
    <t>جانبازان ترمینال خیابان عظیم دوست کوچه مرداد کوچه 5</t>
  </si>
  <si>
    <t>لیلا راست روان</t>
  </si>
  <si>
    <t>طاهره مهدی زاد</t>
  </si>
  <si>
    <t>زهرا باقری</t>
  </si>
  <si>
    <t>33010</t>
  </si>
  <si>
    <t>5180102782</t>
  </si>
  <si>
    <t>09032648330</t>
  </si>
  <si>
    <t xml:space="preserve">بلوار قلیپور-رو به روی بیمارستان پارس-کوچه رضاپور-فرعی پنجم ساختمان حسام-طبقه دوم-واحد2 </t>
  </si>
  <si>
    <t xml:space="preserve">کیمیا کهن پور تمیجانی </t>
  </si>
  <si>
    <t>سعیده زنجانی</t>
  </si>
  <si>
    <t>2981187848</t>
  </si>
  <si>
    <t>09941652846</t>
  </si>
  <si>
    <t>لاهیجلن</t>
  </si>
  <si>
    <t>خیابان خزر بین خزر 9 خزر سبز درب قهوه ای</t>
  </si>
  <si>
    <t>4271220515</t>
  </si>
  <si>
    <t>محمد امین</t>
  </si>
  <si>
    <t>09104730485</t>
  </si>
  <si>
    <t>2581082909</t>
  </si>
  <si>
    <t>09303599191</t>
  </si>
  <si>
    <t>دیانا عادل پور</t>
  </si>
  <si>
    <t>3242665341</t>
  </si>
  <si>
    <t>09927307819</t>
  </si>
  <si>
    <t>پیچ سعدی مجتمع ازادگان بلوک 17 طبقه دوم پلاک 298</t>
  </si>
  <si>
    <t xml:space="preserve">مهدی قاسمی بوساری </t>
  </si>
  <si>
    <t>مجید عاشوری فشکچه</t>
  </si>
  <si>
    <t xml:space="preserve">امیر رضا احمدی طالمی </t>
  </si>
  <si>
    <t>محمد عاشوری خمامی</t>
  </si>
  <si>
    <t>سعید فرهنگیان</t>
  </si>
  <si>
    <t>2581339438</t>
  </si>
  <si>
    <t>2596018632</t>
  </si>
  <si>
    <t>2581417714</t>
  </si>
  <si>
    <t>4270409592</t>
  </si>
  <si>
    <t>3358367967</t>
  </si>
  <si>
    <t>محمد بابک</t>
  </si>
  <si>
    <t>09303828474</t>
  </si>
  <si>
    <t>بلوار شهید انصاری -خیابان امام رضا -بعد مدرسه اصغرنیا-بن بست توحید -پلاک40</t>
  </si>
  <si>
    <t>09116535799</t>
  </si>
  <si>
    <t xml:space="preserve">جاده تهران -جنب دانشگاه تربیت بدنی -کوچه ایمان </t>
  </si>
  <si>
    <t>09196100229</t>
  </si>
  <si>
    <t xml:space="preserve">حمیدیان -خیابان بهار-بن بست طلوع -درب اول </t>
  </si>
  <si>
    <t>09020722300</t>
  </si>
  <si>
    <t>محل انبار ام دی اف آرنیکا</t>
  </si>
  <si>
    <t>1404/01/20</t>
  </si>
  <si>
    <t>429-پوشاک سامان</t>
  </si>
  <si>
    <t>پوشاک سامان</t>
  </si>
  <si>
    <t>5699880313</t>
  </si>
  <si>
    <t>09113300789</t>
  </si>
  <si>
    <t>میدان شهرداری-جنب فروشگاه دیاموند-فروشگاه سامان</t>
  </si>
  <si>
    <t>زهرا افلاکی</t>
  </si>
  <si>
    <t xml:space="preserve">کلثوم عیوضی </t>
  </si>
  <si>
    <t xml:space="preserve">سيده مهديه میرحامد </t>
  </si>
  <si>
    <t>کبری رحمتی</t>
  </si>
  <si>
    <t>مهرناز رستگاری</t>
  </si>
  <si>
    <t>2580408738</t>
  </si>
  <si>
    <t>5170111223</t>
  </si>
  <si>
    <t>2581974990</t>
  </si>
  <si>
    <t>1630258253</t>
  </si>
  <si>
    <t>2581818042</t>
  </si>
  <si>
    <t xml:space="preserve">مسعود </t>
  </si>
  <si>
    <t xml:space="preserve">حسابدار </t>
  </si>
  <si>
    <t xml:space="preserve">سید اسماعیل </t>
  </si>
  <si>
    <t>رهبر</t>
  </si>
  <si>
    <t>09111347854</t>
  </si>
  <si>
    <t>خیابان سعدی_کوچه میخچی پلاک 434</t>
  </si>
  <si>
    <t>09027077110</t>
  </si>
  <si>
    <t>میدان مصلی ابتدای خیابان شهید بهشتی سمت راست مجتمع مهستان</t>
  </si>
  <si>
    <t>09918554678</t>
  </si>
  <si>
    <t>خیابان شهدا کوی شهدا اسلام دیانتی 12 متری گلستان کوچه فردوسی</t>
  </si>
  <si>
    <t>09335757027</t>
  </si>
  <si>
    <t>میدان انتظام بلوار شیون فومنی ش 7عبادی 19</t>
  </si>
  <si>
    <t>09051662079</t>
  </si>
  <si>
    <t xml:space="preserve">رشت جانبازان کوچه مرداد کوچه پنجم </t>
  </si>
  <si>
    <t>1404/02/05</t>
  </si>
  <si>
    <t>1401/10/30</t>
  </si>
  <si>
    <t>42901</t>
  </si>
  <si>
    <t>42902</t>
  </si>
  <si>
    <t>42903</t>
  </si>
  <si>
    <t>42904</t>
  </si>
  <si>
    <t>42905</t>
  </si>
  <si>
    <t>پژمان صادقی نژاد</t>
  </si>
  <si>
    <t>430-شرکت هوش سیستم گیل</t>
  </si>
  <si>
    <t>پیمان دادگر</t>
  </si>
  <si>
    <t xml:space="preserve"> هوش سیستم گیل</t>
  </si>
  <si>
    <t>خیابان شهدای گمنام-کوچه22-ساختمان دانشگاه پیام نور-بلوک دوم</t>
  </si>
  <si>
    <t>09111312120</t>
  </si>
  <si>
    <t>سید محمد امین ویشکائی نژاد</t>
  </si>
  <si>
    <t>آذر مقیمی دوگاهه</t>
  </si>
  <si>
    <t>رضا محبوب ربانی</t>
  </si>
  <si>
    <t>سمیرا نظری خاکشور</t>
  </si>
  <si>
    <t>صنم شعبانی سلیماندارابی</t>
  </si>
  <si>
    <t>محمدحسین صفری</t>
  </si>
  <si>
    <t xml:space="preserve">ایلیا گیلانپورراد  </t>
  </si>
  <si>
    <t>علیرضا دادگر</t>
  </si>
  <si>
    <t>آیدین سیدی</t>
  </si>
  <si>
    <t>43001</t>
  </si>
  <si>
    <t>43002</t>
  </si>
  <si>
    <t>43003</t>
  </si>
  <si>
    <t>43004</t>
  </si>
  <si>
    <t>43005</t>
  </si>
  <si>
    <t>43006</t>
  </si>
  <si>
    <t>43007</t>
  </si>
  <si>
    <t>43008</t>
  </si>
  <si>
    <t>43009</t>
  </si>
  <si>
    <t>43010</t>
  </si>
  <si>
    <t>3256475108</t>
  </si>
  <si>
    <t>میرفخرالدین</t>
  </si>
  <si>
    <t>کارمند فروش</t>
  </si>
  <si>
    <t>2650027932</t>
  </si>
  <si>
    <t>آصف</t>
  </si>
  <si>
    <t>2594339202</t>
  </si>
  <si>
    <t>رحیم شهیربه کورش</t>
  </si>
  <si>
    <t>2580576509</t>
  </si>
  <si>
    <t>سرپرست مالی</t>
  </si>
  <si>
    <t>2580610693</t>
  </si>
  <si>
    <t>0025379844</t>
  </si>
  <si>
    <t>نصاب</t>
  </si>
  <si>
    <t xml:space="preserve">2581648805 </t>
  </si>
  <si>
    <t>کارشناس شبکه</t>
  </si>
  <si>
    <t>2581364671</t>
  </si>
  <si>
    <t>نصاب(فقط بیمه رد می شود)</t>
  </si>
  <si>
    <t>2581512199</t>
  </si>
  <si>
    <t>09011291693</t>
  </si>
  <si>
    <t>09367718179</t>
  </si>
  <si>
    <t>09116001044</t>
  </si>
  <si>
    <t>09112471824</t>
  </si>
  <si>
    <t>09118178530</t>
  </si>
  <si>
    <t>09307439662</t>
  </si>
  <si>
    <t>09115075270</t>
  </si>
  <si>
    <t xml:space="preserve">بلوار انصاری، پارس3، کوچه صومی، ساختمان لاله، طبقه1 </t>
  </si>
  <si>
    <t xml:space="preserve">09033998689 </t>
  </si>
  <si>
    <t xml:space="preserve">09112303994 </t>
  </si>
  <si>
    <t>1404/11/01</t>
  </si>
  <si>
    <t xml:space="preserve">میدان تربیت تربیت 6 ساختمان کوثر </t>
  </si>
  <si>
    <t>سارا فیض بخش واقف*</t>
  </si>
  <si>
    <t>حوریه ایماندوست*</t>
  </si>
  <si>
    <t>هانیه صفر زاده علیسرایی*</t>
  </si>
  <si>
    <t>431-دفتر خدمات ارتباطی</t>
  </si>
  <si>
    <t>امیره عسگری</t>
  </si>
  <si>
    <t>دفتر خدمات ارتباطی</t>
  </si>
  <si>
    <t>2594941751</t>
  </si>
  <si>
    <t>09117070151</t>
  </si>
  <si>
    <t>خیابان بیستون -  رو به روی پاساژ بیستون</t>
  </si>
  <si>
    <t>مسلم شاد تخسمی</t>
  </si>
  <si>
    <t>سوده عموپورراسته کناری</t>
  </si>
  <si>
    <t>فائزه روستا</t>
  </si>
  <si>
    <t>فاطمه زمانی کاربندی</t>
  </si>
  <si>
    <t>فاطمه توفیق آتشگاه</t>
  </si>
  <si>
    <t>43101</t>
  </si>
  <si>
    <t>43102</t>
  </si>
  <si>
    <t>43103</t>
  </si>
  <si>
    <t>43104</t>
  </si>
  <si>
    <t>43105</t>
  </si>
  <si>
    <t>09119368917</t>
  </si>
  <si>
    <t>فلکه گاز - دروازه لاکان - ک چوکام - ک سایه 4 - پ 16</t>
  </si>
  <si>
    <t>09117203656</t>
  </si>
  <si>
    <t>بلوار قلی پور - ک پنجم - س جهان</t>
  </si>
  <si>
    <t>09377526344</t>
  </si>
  <si>
    <t>بلوارشهدای گمنام - کوی گلشن - داخل کوچه - سمت چپ - درب دوم - س دو طبقه</t>
  </si>
  <si>
    <t>09305718838</t>
  </si>
  <si>
    <t>یخسازی - بلوارافتخاری - عینک - خ امام حسین - ک شاد - ک عشقی - پ16</t>
  </si>
  <si>
    <t>09037582824</t>
  </si>
  <si>
    <t>حمیدیان - خ رزمندگان - ک پنجم - پ 123</t>
  </si>
  <si>
    <t>طاهره میرزایی</t>
  </si>
  <si>
    <t>2668400619</t>
  </si>
  <si>
    <t>09115597948</t>
  </si>
  <si>
    <t>ملاسرا-پلیس راه شفت-کوچه شهید اکبری</t>
  </si>
  <si>
    <t>سکینه عزیزی فشالمی</t>
  </si>
  <si>
    <t>2669486193</t>
  </si>
  <si>
    <t>09118310245</t>
  </si>
  <si>
    <t>کلاشم بالا-کوچه پرفسور سمیعی</t>
  </si>
  <si>
    <t xml:space="preserve">معین بابائی </t>
  </si>
  <si>
    <t>35536</t>
  </si>
  <si>
    <t>2670062709</t>
  </si>
  <si>
    <t xml:space="preserve">محمدرسول </t>
  </si>
  <si>
    <t>09381214679</t>
  </si>
  <si>
    <t>خیابان جعفری-کوچه مکارم-ساختمان رائین</t>
  </si>
  <si>
    <t>1404/03/08</t>
  </si>
  <si>
    <t xml:space="preserve">عادل فروزش شالدهی </t>
  </si>
  <si>
    <t>35537</t>
  </si>
  <si>
    <t>5690106471</t>
  </si>
  <si>
    <t>09380472137</t>
  </si>
  <si>
    <t>جاده جیرده-کوچه رجائی-پلاک 202</t>
  </si>
  <si>
    <t xml:space="preserve">نجمه احمدی کوزه گرانی </t>
  </si>
  <si>
    <t xml:space="preserve">محمد  </t>
  </si>
  <si>
    <t>1404/05/21</t>
  </si>
  <si>
    <t>گیلدا رحیمی ملاسرائی</t>
  </si>
  <si>
    <t>41902</t>
  </si>
  <si>
    <t>مطب پزشکی زیبایی،گلسا-خانم دکتر سارا نویدی</t>
  </si>
  <si>
    <t>2581504099</t>
  </si>
  <si>
    <t>09383263229</t>
  </si>
  <si>
    <t>قلیپور-به سمت جهاد-کوچه سوم فرعی پنجم-ساختمان یاس</t>
  </si>
  <si>
    <t>آیدا رازپور</t>
  </si>
  <si>
    <t>ماساژ ماوی</t>
  </si>
  <si>
    <t>خیابان تختی- کوچه بازدیدی-پلاک5</t>
  </si>
  <si>
    <t>30</t>
  </si>
  <si>
    <t>سارا سوارکار مطمئن</t>
  </si>
  <si>
    <t>2595756559</t>
  </si>
  <si>
    <t>09112303273</t>
  </si>
  <si>
    <t>ساغری سازان جنب املاک باقری</t>
  </si>
  <si>
    <t>ثنا حسنی کلشتری</t>
  </si>
  <si>
    <t>2581569700</t>
  </si>
  <si>
    <t>09046961382</t>
  </si>
  <si>
    <t>چهارراه حشمت کوی بیانی کوچه چهاردهم نبش کوچه وحدت</t>
  </si>
  <si>
    <t>1403/06/20</t>
  </si>
  <si>
    <t>سیده غزاله صفوی</t>
  </si>
  <si>
    <t>2581389044</t>
  </si>
  <si>
    <t>خیابان سردار جنگل خیابان شماعی خیابان کمائی بن بست رودباری 1 پلاک 36</t>
  </si>
  <si>
    <t>معصومه هدایت پور</t>
  </si>
  <si>
    <t>2595438182</t>
  </si>
  <si>
    <t>ژاندارمری کوی شهید امینی کوچه متین پلاک63</t>
  </si>
  <si>
    <t>پروانه پایداری دروئی</t>
  </si>
  <si>
    <t>0062723448</t>
  </si>
  <si>
    <t>معاون آموزشی</t>
  </si>
  <si>
    <t>خیابان سعدی پیج سعدی بن بست ستار پلاک 606</t>
  </si>
  <si>
    <t>1402/01/16</t>
  </si>
  <si>
    <t>69300012513</t>
  </si>
  <si>
    <t>خیابان مطهری غربی-خیابان طالقانی-کوچه صابر-منزل شخصی نگهدار</t>
  </si>
  <si>
    <t>سامره نگهدار حشکوایی</t>
  </si>
  <si>
    <t>وجیه الله</t>
  </si>
  <si>
    <t>2581498676</t>
  </si>
  <si>
    <t>2620455766</t>
  </si>
  <si>
    <t>سحر سلطانی</t>
  </si>
  <si>
    <t>394-دکترسامان سلطانی</t>
  </si>
  <si>
    <t>3258732698</t>
  </si>
  <si>
    <t>سوپروایزر</t>
  </si>
  <si>
    <t>09115831755</t>
  </si>
  <si>
    <t>بلوار شهید قلیپور_روبروی بیمارستان پارس _کوی پروین اعتصامی_بن بست بهار1_ساختماان mrt4_طبقه 2</t>
  </si>
  <si>
    <t>مهدی حاجی مقصود</t>
  </si>
  <si>
    <t>39414</t>
  </si>
  <si>
    <t>3258964866</t>
  </si>
  <si>
    <t>عبدالکریم</t>
  </si>
  <si>
    <t>09115831955</t>
  </si>
  <si>
    <t>39415</t>
  </si>
  <si>
    <t>2595839187</t>
  </si>
  <si>
    <t>9364258495</t>
  </si>
  <si>
    <t>5699225773</t>
  </si>
  <si>
    <t>9119314255</t>
  </si>
  <si>
    <t>9026842136</t>
  </si>
  <si>
    <t>6530137262</t>
  </si>
  <si>
    <t>فرزاد جعفری</t>
  </si>
  <si>
    <t>2594715972</t>
  </si>
  <si>
    <t>09116952896</t>
  </si>
  <si>
    <t>خیابان بهشتی-کوچه زینبیه-کوچ بن بست 1-منزل شخصی</t>
  </si>
  <si>
    <t>36518</t>
  </si>
  <si>
    <t>36519</t>
  </si>
  <si>
    <t>سیده فاطمه موسوی کفترودی</t>
  </si>
  <si>
    <t>2678957462</t>
  </si>
  <si>
    <t>09118359184</t>
  </si>
  <si>
    <t>ملیکا متانت گفتار</t>
  </si>
  <si>
    <t>2581407093</t>
  </si>
  <si>
    <t>09215914238</t>
  </si>
  <si>
    <t>سبزه میدان-جنب کلانتری22-ساختمان لوییزا-واحد 13</t>
  </si>
  <si>
    <t>1404/07/19</t>
  </si>
  <si>
    <t>مریم شریف نیا</t>
  </si>
  <si>
    <t>36520</t>
  </si>
  <si>
    <t>2722561867</t>
  </si>
  <si>
    <t>09119362531</t>
  </si>
  <si>
    <t>43201</t>
  </si>
  <si>
    <t>محمدرضا خلیلی خشکبیجاری</t>
  </si>
  <si>
    <t>پاسخی</t>
  </si>
  <si>
    <t>2580797629</t>
  </si>
  <si>
    <t>09029215814</t>
  </si>
  <si>
    <t>عینک خیابان پورباقر کوچه فرعی اول پلاک 27</t>
  </si>
  <si>
    <t>شاهرخ محمدجانی</t>
  </si>
  <si>
    <t>43202</t>
  </si>
  <si>
    <t>0055384595</t>
  </si>
  <si>
    <t>غفور</t>
  </si>
  <si>
    <t>09938774858</t>
  </si>
  <si>
    <t>خیابان قتل زاد روبروی آتش نشانی کوچه شهید حقگو عمارت سامان طبقه دوم زنگ دوم</t>
  </si>
  <si>
    <t>1400/08/13</t>
  </si>
  <si>
    <t>تهمینه حسینی چوکامی</t>
  </si>
  <si>
    <t>43203</t>
  </si>
  <si>
    <t>5189728463</t>
  </si>
  <si>
    <t>09112352238</t>
  </si>
  <si>
    <t>حمیدیان کوچه شقایق دوم ساختمان لاله دوم</t>
  </si>
  <si>
    <t>1400/10/12</t>
  </si>
  <si>
    <t>حسین قاسم زاده نرگسی</t>
  </si>
  <si>
    <t>43204</t>
  </si>
  <si>
    <t>2679940083</t>
  </si>
  <si>
    <t>09373527862</t>
  </si>
  <si>
    <t>بخش تولم دهستان هنده خاله،نرگستان،معبر ماقبل آخر ،کوچه سیدپور،نرگس19،بن بست خجسته پلاک 90</t>
  </si>
  <si>
    <t>1404/06/10</t>
  </si>
  <si>
    <t>خدیجه اسمعیلی قاضیانی</t>
  </si>
  <si>
    <t>43301</t>
  </si>
  <si>
    <t>دکتر علی اکبر خالصی</t>
  </si>
  <si>
    <t>6539728468</t>
  </si>
  <si>
    <t>09111305562</t>
  </si>
  <si>
    <t xml:space="preserve">چهارراه گلسار - خیابان بخت پسند-ساختمان اریا -طبقه اول </t>
  </si>
  <si>
    <t>43401</t>
  </si>
  <si>
    <t>شبنم محمودی</t>
  </si>
  <si>
    <t>فاطمه حسینی نیای لاکانی</t>
  </si>
  <si>
    <t>فائزه اسمعیلی پسیخانی</t>
  </si>
  <si>
    <t>زینب وطن دوست میاندهی</t>
  </si>
  <si>
    <t>سیده سعیده موسویان روشن ضمیر</t>
  </si>
  <si>
    <t>43402</t>
  </si>
  <si>
    <t>43403</t>
  </si>
  <si>
    <t>43404</t>
  </si>
  <si>
    <t>43405</t>
  </si>
  <si>
    <t>43406</t>
  </si>
  <si>
    <t>2580216820</t>
  </si>
  <si>
    <t>09116502126</t>
  </si>
  <si>
    <t>2580524010</t>
  </si>
  <si>
    <t>2580995870</t>
  </si>
  <si>
    <t>2593757140</t>
  </si>
  <si>
    <t>09111482801</t>
  </si>
  <si>
    <t xml:space="preserve">لاکانی کوچه امین اصغری کوچه پنجم خانه ویلایی پلاک 10 </t>
  </si>
  <si>
    <t>جاده رشت به خمام روبروی بازار ماهی فروشان خیابان شهید محمدعباسی پلاک392</t>
  </si>
  <si>
    <t>09116204543</t>
  </si>
  <si>
    <t>تندگویان خیابان شهید نباتی ساختمان پارس واحد1</t>
  </si>
  <si>
    <t>09114703857</t>
  </si>
  <si>
    <t>09113874389</t>
  </si>
  <si>
    <t>پاسکیاب کوچه نهم بن بست پایسا ساختمان پدر طبقه سوم واحد3</t>
  </si>
  <si>
    <t xml:space="preserve">فلکه گاز دانشگاه آزاد خیابان ابن سینا فرعی اول کوچه پیام2 ساختمان سعید </t>
  </si>
  <si>
    <t>434-دکتر محمد دوزنده نرگسی</t>
  </si>
  <si>
    <t>محمد دوزنده نرگسی</t>
  </si>
  <si>
    <t>مطب(کلینیک زیبایی ویولت)</t>
  </si>
  <si>
    <t xml:space="preserve"> 2594321168 </t>
  </si>
  <si>
    <t>گلسار-خیابان نواب-بن بست هاشمی-جنب داوخانه دکتر سجودی</t>
  </si>
  <si>
    <t>بلوار قلیپور روبروی بیمارستان پارس کوچه پروین اعتصامی کوچه بهار5 ابتدای کوچه چهارم سمت چپ درب سوم</t>
  </si>
  <si>
    <t>نسترن اسدپور</t>
  </si>
  <si>
    <t>30307</t>
  </si>
  <si>
    <t>0021861757</t>
  </si>
  <si>
    <t>09332491226</t>
  </si>
  <si>
    <t xml:space="preserve">خیابان 17 شهریور-کوچه بلال حبشی-کوچه شقایق </t>
  </si>
  <si>
    <t>1404/07/01</t>
  </si>
  <si>
    <t>فاطمه رضائی ملالی</t>
  </si>
  <si>
    <t xml:space="preserve">414-مطب پزشکی سعیده معین </t>
  </si>
  <si>
    <t xml:space="preserve">دخانیات-مهر هفت-کوچه ششم-بن بست هفتم-درب قرمز-منزل رضائی </t>
  </si>
  <si>
    <t>دکتر سعیده معین</t>
  </si>
  <si>
    <t xml:space="preserve">مطب پزشکی دکتر سعیده معین </t>
  </si>
  <si>
    <t>0068883153</t>
  </si>
  <si>
    <t>01332118550</t>
  </si>
  <si>
    <t>بلوار نماز - مجتمع البرز - ورودی دوم - طبقه سوم</t>
  </si>
  <si>
    <t xml:space="preserve"> خیابان دانش-ساختمان آرمیتا </t>
  </si>
  <si>
    <t>اپراتورلاغری</t>
  </si>
  <si>
    <t>پودولوژیست</t>
  </si>
  <si>
    <t>آیدا صفری</t>
  </si>
  <si>
    <t>36510</t>
  </si>
  <si>
    <t>2640263749</t>
  </si>
  <si>
    <t>01332137013</t>
  </si>
  <si>
    <t>خیابان 96-برج مسکونی بلانکا-طبقه 7 -واحد 701</t>
  </si>
  <si>
    <t>شروع به کار قبلی1403/02/16</t>
  </si>
  <si>
    <t>ماهنوش شیروانیون</t>
  </si>
  <si>
    <t>2581377739</t>
  </si>
  <si>
    <t>تختی-کوچه قربانی -به سمت زیر کوچه-بن بست امین</t>
  </si>
  <si>
    <t>صدف شیروانیون</t>
  </si>
  <si>
    <t>2581305126</t>
  </si>
  <si>
    <t>09361312755</t>
  </si>
  <si>
    <t>خیابان لاکانی</t>
  </si>
  <si>
    <t>1404/02/08</t>
  </si>
  <si>
    <t>مجتبی ذوقی ذوالپیرانی</t>
  </si>
  <si>
    <t>2581716541</t>
  </si>
  <si>
    <t>09922604353</t>
  </si>
  <si>
    <t>معلم-سرگل -نبوت -نبوت 2</t>
  </si>
  <si>
    <t>36521</t>
  </si>
  <si>
    <t>36522</t>
  </si>
  <si>
    <t>36523</t>
  </si>
  <si>
    <t>مشاوره تغذیه</t>
  </si>
  <si>
    <t>نوخاله-نوخاله جعفری-بالاتراز مسجد امام حسن مجتبی-کوچه شبنم-پلاک 21-منزل محمد مرادی</t>
  </si>
  <si>
    <t>1401/02/07</t>
  </si>
  <si>
    <t>کمال الدین</t>
  </si>
  <si>
    <t>43501</t>
  </si>
  <si>
    <t>43502</t>
  </si>
  <si>
    <t>حدیث قدیری</t>
  </si>
  <si>
    <t>2581519711</t>
  </si>
  <si>
    <t>ماهان جانان</t>
  </si>
  <si>
    <t>42601</t>
  </si>
  <si>
    <t>ام دی اف طالبی</t>
  </si>
  <si>
    <t>42602</t>
  </si>
  <si>
    <t xml:space="preserve">انبار </t>
  </si>
  <si>
    <t>42603</t>
  </si>
  <si>
    <t>42604</t>
  </si>
  <si>
    <t>42605</t>
  </si>
  <si>
    <t>ابراهیم فریدجوبجارکلی</t>
  </si>
  <si>
    <t>42606</t>
  </si>
  <si>
    <t>2581597771</t>
  </si>
  <si>
    <t>09033801282</t>
  </si>
  <si>
    <t xml:space="preserve">بلوار امام رضا-آزاد-کوچه شهید بشارتی </t>
  </si>
  <si>
    <t>1404/06/17</t>
  </si>
  <si>
    <t>محمدجواد اطاعتی لاله دشتی</t>
  </si>
  <si>
    <t>42607</t>
  </si>
  <si>
    <t>2581490888</t>
  </si>
  <si>
    <t>09378917114</t>
  </si>
  <si>
    <t>سه راه پاستوریزه -کوی متحدین-کوچه 27-بن بست یاس1-پلاک 43</t>
  </si>
  <si>
    <t>42608</t>
  </si>
  <si>
    <t xml:space="preserve"> لولمان-خیابان شهدا-کوچه آزادگان </t>
  </si>
  <si>
    <t>آسیه آزادبلگوری</t>
  </si>
  <si>
    <t>43106</t>
  </si>
  <si>
    <t>2679843703</t>
  </si>
  <si>
    <t>09055576422</t>
  </si>
  <si>
    <t>فلکه گاز - مسکن مهر - بلوک کارمندان - ط 4</t>
  </si>
  <si>
    <t>کوی امام رضا-بعد پل کیژده -چهارراه دادرس-انبار ام دی اف آرنیکا</t>
  </si>
  <si>
    <t>0023515694</t>
  </si>
  <si>
    <t>خیابان شهید انصاری-خیابان بهاران، بهار ۵، ساختمان پارسیان، طبقه ۲، واحد ۴</t>
  </si>
  <si>
    <t>فاطمه غلامی گرکان</t>
  </si>
  <si>
    <t xml:space="preserve">یاسمن سلمان قاسم </t>
  </si>
  <si>
    <t>خیابان 122 انتهای کوچه بهار کوچه میخک 11- ساختمان فردوس</t>
  </si>
  <si>
    <t>امین پور عباس اصلی</t>
  </si>
  <si>
    <t>5700782025</t>
  </si>
  <si>
    <t>خدماتی- باغبان</t>
  </si>
  <si>
    <t>09301962152</t>
  </si>
  <si>
    <t>رضوانشهر</t>
  </si>
  <si>
    <t>دهستان ارده</t>
  </si>
  <si>
    <t>آیناز رضائی</t>
  </si>
  <si>
    <t>2581419717</t>
  </si>
  <si>
    <t>0933043741</t>
  </si>
  <si>
    <t>ملاسرا- جاده رشت به فومن- بعد از پل هوایی</t>
  </si>
  <si>
    <t>زهرا یحیوی گیگاسری</t>
  </si>
  <si>
    <t>2670029965</t>
  </si>
  <si>
    <t>09371838874</t>
  </si>
  <si>
    <t>14کیلومتری رشت به فومن- سه راهی کلاشم- روستای تازه آباد</t>
  </si>
  <si>
    <t>1404/07/11</t>
  </si>
  <si>
    <t>2580351851</t>
  </si>
  <si>
    <t>2580702091</t>
  </si>
  <si>
    <t>ترمه ادیب قدس</t>
  </si>
  <si>
    <t>طاهر زمانی</t>
  </si>
  <si>
    <t>39345</t>
  </si>
  <si>
    <t>2739604327</t>
  </si>
  <si>
    <t>قلیان زن</t>
  </si>
  <si>
    <t>09117097585</t>
  </si>
  <si>
    <t>خیابان زنده دل-پشت ستاد فرماندهی</t>
  </si>
  <si>
    <t>آرش شفیعی</t>
  </si>
  <si>
    <t>39347</t>
  </si>
  <si>
    <t>0944908896</t>
  </si>
  <si>
    <t>09361566199</t>
  </si>
  <si>
    <t>کیاشهر- خیابان بهشتی- میدان کتاب</t>
  </si>
  <si>
    <t>مجید رجبی</t>
  </si>
  <si>
    <t>39348</t>
  </si>
  <si>
    <t>4324129010</t>
  </si>
  <si>
    <t>09387523830</t>
  </si>
  <si>
    <t>1404/06/20</t>
  </si>
  <si>
    <t>داریوش همتی چوری</t>
  </si>
  <si>
    <t>39349</t>
  </si>
  <si>
    <t>2730247181</t>
  </si>
  <si>
    <t>09922209066</t>
  </si>
  <si>
    <t>خط ده شال کوچه فلاح</t>
  </si>
  <si>
    <t>1404/06/16</t>
  </si>
  <si>
    <t>اعظم موسی پور پنجاه</t>
  </si>
  <si>
    <t>39350</t>
  </si>
  <si>
    <t>2738373348</t>
  </si>
  <si>
    <t>09059729540</t>
  </si>
  <si>
    <t>1404/06/23</t>
  </si>
  <si>
    <t xml:space="preserve">علی رازه </t>
  </si>
  <si>
    <t>39346</t>
  </si>
  <si>
    <t>نسیبه کوچکی پنچا</t>
  </si>
  <si>
    <t>گلسار بلوار نماز نرسیده به فروشگاه  سناتور بن بست گلها پلاک 3</t>
  </si>
  <si>
    <t>43601</t>
  </si>
  <si>
    <t>زهرا شعبانی زیبا فومنی</t>
  </si>
  <si>
    <t>راضیه خدادادی</t>
  </si>
  <si>
    <t>آیه علیزاده سدهی</t>
  </si>
  <si>
    <t>43602</t>
  </si>
  <si>
    <t>43603</t>
  </si>
  <si>
    <t>2581713615</t>
  </si>
  <si>
    <t>2581478187</t>
  </si>
  <si>
    <t>09918298878</t>
  </si>
  <si>
    <t>گلزاران خیابان درفک یاس 2 فرعی 6 ساختمان مریم واحد 2</t>
  </si>
  <si>
    <t>09374305231</t>
  </si>
  <si>
    <t>بلوار امام رضا نرسیده به دارسازی کوچه عمران پلاک 15</t>
  </si>
  <si>
    <t>09019373406</t>
  </si>
  <si>
    <t>خیابان انقلاب(حاجی اباد) رو به روی پاساژ گهر خیابان گنجه ای بن بست طلوع پلاک 96</t>
  </si>
  <si>
    <t>1402/05/16</t>
  </si>
  <si>
    <t>43701</t>
  </si>
  <si>
    <t>43702</t>
  </si>
  <si>
    <t>43703</t>
  </si>
  <si>
    <t>زینب فیضی کفترودی</t>
  </si>
  <si>
    <t>مهسا عزیزی مردخه</t>
  </si>
  <si>
    <t>میترا اکبری بریران</t>
  </si>
  <si>
    <t>2581430982</t>
  </si>
  <si>
    <t>2580791256</t>
  </si>
  <si>
    <t>2581216409</t>
  </si>
  <si>
    <t>09301166404</t>
  </si>
  <si>
    <t>فخب کوچه سوم فرعی سوم</t>
  </si>
  <si>
    <t>090118482615</t>
  </si>
  <si>
    <t>بلوار شهید افتخاری خیابان امام حسین کوچه 19 پلاک 27</t>
  </si>
  <si>
    <t>09030307029</t>
  </si>
  <si>
    <t>رازی یونس اباد انتهای کوچه دهم پلاک 270</t>
  </si>
  <si>
    <t>436-شایان آزموده پلکوئی</t>
  </si>
  <si>
    <t>شایان آزموده پلکوئی</t>
  </si>
  <si>
    <t>شین گالری</t>
  </si>
  <si>
    <t>2580934091</t>
  </si>
  <si>
    <t>خیابان شریعتی نرسیده به شهرداری تبش زیرکوچه فروشگاه شین گالری</t>
  </si>
  <si>
    <t>1404/08/01</t>
  </si>
  <si>
    <t>2581544813</t>
  </si>
  <si>
    <t>فنی</t>
  </si>
  <si>
    <t>09115048288</t>
  </si>
  <si>
    <t>بلوار لاکان-کوچه نصرالهی-ساختمان 2003-واحد 4</t>
  </si>
  <si>
    <t>09364474993</t>
  </si>
  <si>
    <t xml:space="preserve">میدان ولیعصر-رو به رو ی پمپ بنزین فرزانه-کوچه کشاورز 1- ساختمان امیر-طبقه 3 </t>
  </si>
  <si>
    <t>435-مهدی شعاعی تکرمی</t>
  </si>
  <si>
    <t>مهدی شعاعی تکرمی</t>
  </si>
  <si>
    <t>2580925368</t>
  </si>
  <si>
    <t>09351357484</t>
  </si>
  <si>
    <t>گلسار-بلوار سمیه-بلوار دیلمان-پلاک 59-ظبقه همکف</t>
  </si>
  <si>
    <t>زهره زنده دل</t>
  </si>
  <si>
    <t>42206</t>
  </si>
  <si>
    <t>2670300510</t>
  </si>
  <si>
    <t>مینا صمدی</t>
  </si>
  <si>
    <t>31301</t>
  </si>
  <si>
    <t>2580981799</t>
  </si>
  <si>
    <t>سلامت</t>
  </si>
  <si>
    <t>09115063291</t>
  </si>
  <si>
    <t>حمیدیان-انتهای امیرکبیر-8 متری موسی پور</t>
  </si>
  <si>
    <t>5892101124515152</t>
  </si>
  <si>
    <t xml:space="preserve">اناهیتا زارعی </t>
  </si>
  <si>
    <t>31302</t>
  </si>
  <si>
    <t>2581698403</t>
  </si>
  <si>
    <t>09945939170</t>
  </si>
  <si>
    <t>حمیدیان انتهای کگلستان وارش 3</t>
  </si>
  <si>
    <t>6219861053253695</t>
  </si>
  <si>
    <t>عزیزه وطن خواه پرمهر</t>
  </si>
  <si>
    <t>31303</t>
  </si>
  <si>
    <t>1610223993</t>
  </si>
  <si>
    <t>گل اوغلان</t>
  </si>
  <si>
    <t>09905983825</t>
  </si>
  <si>
    <t>حمیدیان-8 متری موسی پور-انتهای کوچه شاهرودی</t>
  </si>
  <si>
    <t>60377991752907281</t>
  </si>
  <si>
    <t>شهربانو شکوری کلوانی</t>
  </si>
  <si>
    <t>31304</t>
  </si>
  <si>
    <t>5699928790</t>
  </si>
  <si>
    <t>امین</t>
  </si>
  <si>
    <t>09117195046</t>
  </si>
  <si>
    <t>حمیدیان-خیابان گلستان قاصدک 2</t>
  </si>
  <si>
    <t>5022291098149386</t>
  </si>
  <si>
    <t>سمیه فکور گرمی</t>
  </si>
  <si>
    <t>31305</t>
  </si>
  <si>
    <t>1621786642</t>
  </si>
  <si>
    <t>توکل</t>
  </si>
  <si>
    <t>09115463318</t>
  </si>
  <si>
    <t>حمیدیان-خیابان گلستان قاصدک 5</t>
  </si>
  <si>
    <t>6037997518034542</t>
  </si>
  <si>
    <t>مهرگل ناصری نخودچری</t>
  </si>
  <si>
    <t>31306</t>
  </si>
  <si>
    <t>2580822984</t>
  </si>
  <si>
    <t>09118472996</t>
  </si>
  <si>
    <t>بلوار شهید افتخاری -دخانیات کوچه شهریور2</t>
  </si>
  <si>
    <t>5022291087294094</t>
  </si>
  <si>
    <t>مریم پرکار</t>
  </si>
  <si>
    <t>31307</t>
  </si>
  <si>
    <t>2679157151</t>
  </si>
  <si>
    <t>09309166301</t>
  </si>
  <si>
    <t xml:space="preserve">بلوار شهید افتخاری -رو به روی شیرینی پزی سیکاس </t>
  </si>
  <si>
    <t>6063731050675926</t>
  </si>
  <si>
    <t>نرجس عباسی اصل</t>
  </si>
  <si>
    <t>31308</t>
  </si>
  <si>
    <t>2591169454</t>
  </si>
  <si>
    <t>09113473732</t>
  </si>
  <si>
    <t>حمیدیان-خیابان24 متری جمهوری گلستان4</t>
  </si>
  <si>
    <t>6362141080343172</t>
  </si>
  <si>
    <t>فاطمه قربانی</t>
  </si>
  <si>
    <t>31309</t>
  </si>
  <si>
    <t>2581316039</t>
  </si>
  <si>
    <t>بنی علی</t>
  </si>
  <si>
    <t>09114520247</t>
  </si>
  <si>
    <t>حمیدیان-امیرکبیر جنب فروشگاه سینا</t>
  </si>
  <si>
    <t>6037997522271726</t>
  </si>
  <si>
    <t>31310</t>
  </si>
  <si>
    <t>31311</t>
  </si>
  <si>
    <t>31312</t>
  </si>
  <si>
    <t>31313</t>
  </si>
  <si>
    <t>31314</t>
  </si>
  <si>
    <t>31315</t>
  </si>
  <si>
    <t>ژیلا رحیمی لمر</t>
  </si>
  <si>
    <t>اعظم حسینی نوخاله</t>
  </si>
  <si>
    <t>زهرا وطن دوست</t>
  </si>
  <si>
    <t>پریسا کلانتری</t>
  </si>
  <si>
    <t>مرضیه یاری چلمه سرا</t>
  </si>
  <si>
    <t>سکینه پرکم کسبخی</t>
  </si>
  <si>
    <t>2594531677</t>
  </si>
  <si>
    <t>2670024912</t>
  </si>
  <si>
    <t>2093477831</t>
  </si>
  <si>
    <t>2580405331</t>
  </si>
  <si>
    <t>2679945476</t>
  </si>
  <si>
    <t>5709471186</t>
  </si>
  <si>
    <t>معاون</t>
  </si>
  <si>
    <t>معلم</t>
  </si>
  <si>
    <t>09112397780</t>
  </si>
  <si>
    <t>09197688657</t>
  </si>
  <si>
    <t>09113542990</t>
  </si>
  <si>
    <t>09119374208</t>
  </si>
  <si>
    <t>09119448081</t>
  </si>
  <si>
    <t>09127414860</t>
  </si>
  <si>
    <t>حمیدیان-خیابان علیزاده-کوچه 22 بهمن-ساختمان پویا-طبقه سوم</t>
  </si>
  <si>
    <t>خیابان استقامت 1-کوچه شهید رجایی-بن بست دوم-ساختمان سوگل-واحد2</t>
  </si>
  <si>
    <t>رشتیان-کوچه 56-کوچه رازقی5-ساختمان آدرین-پلاک100-طبقه اول-واحد2</t>
  </si>
  <si>
    <t>استقامت 1-کوچه سلمان ساختمان مهدی</t>
  </si>
  <si>
    <t>یخسازی-بلوارشهدای گمنام-کوچه خجسته-شهرک الغدیر2-ساختمان یادگار پدر</t>
  </si>
  <si>
    <t>چهارراه گلسار-خیابان عاطفی-کوچه شعاعی 1-ساختمان پدر-طبقه اول</t>
  </si>
  <si>
    <t>فاطمه طالع لوکلایه</t>
  </si>
  <si>
    <t>325266</t>
  </si>
  <si>
    <t>2700366085</t>
  </si>
  <si>
    <t>09397213419</t>
  </si>
  <si>
    <t xml:space="preserve">جاده موبندان-بینش 19 </t>
  </si>
  <si>
    <t>325269</t>
  </si>
  <si>
    <t>شقایق کوچکی</t>
  </si>
  <si>
    <t>325270</t>
  </si>
  <si>
    <t>0017499951</t>
  </si>
  <si>
    <t>09376590929</t>
  </si>
  <si>
    <t>میدان معین-پشت شهرداری- کوچه چلالیه</t>
  </si>
  <si>
    <t>1404/06/22</t>
  </si>
  <si>
    <t>سروناز اسدی</t>
  </si>
  <si>
    <t>325271</t>
  </si>
  <si>
    <t>2700291451</t>
  </si>
  <si>
    <t>09010159733</t>
  </si>
  <si>
    <t>لیلاکوه- خیابان آزموده- مهر هفتم</t>
  </si>
  <si>
    <t>معصومه روح افزا</t>
  </si>
  <si>
    <t>325272</t>
  </si>
  <si>
    <t>0323256414</t>
  </si>
  <si>
    <t xml:space="preserve">رمضان </t>
  </si>
  <si>
    <t>09118069692</t>
  </si>
  <si>
    <t xml:space="preserve">مسکن مهر- فاز دو- بلوک 75 طبقه 5 </t>
  </si>
  <si>
    <t>ریحانه عاشوری</t>
  </si>
  <si>
    <t>325273</t>
  </si>
  <si>
    <t>2710319896</t>
  </si>
  <si>
    <t>09038066245</t>
  </si>
  <si>
    <t>بلوار عدالت- کوچه انصار 25- پلاک54</t>
  </si>
  <si>
    <t>1404/07/05</t>
  </si>
  <si>
    <t>آرین آسوده</t>
  </si>
  <si>
    <t>325274</t>
  </si>
  <si>
    <t>یاسین</t>
  </si>
  <si>
    <t>کمک باریستا</t>
  </si>
  <si>
    <t>09211639663</t>
  </si>
  <si>
    <t>کومله- کوچه مولا پور- نبش کوی حسینی</t>
  </si>
  <si>
    <t>پارسا احدنیا</t>
  </si>
  <si>
    <t>325275</t>
  </si>
  <si>
    <t>0200749803</t>
  </si>
  <si>
    <t>حداد</t>
  </si>
  <si>
    <t>09031433235</t>
  </si>
  <si>
    <t>سردار جنگل- کوی زمانه- بهار6- ساختمان تنها</t>
  </si>
  <si>
    <t>فیروزه بشکول</t>
  </si>
  <si>
    <t>325276</t>
  </si>
  <si>
    <t>2720204102</t>
  </si>
  <si>
    <t>09118427986</t>
  </si>
  <si>
    <t>گلستان 37- ساختمان رضا - طبقه سوم</t>
  </si>
  <si>
    <t>1404/06/30</t>
  </si>
  <si>
    <t>آذر اسکندری</t>
  </si>
  <si>
    <t>325277</t>
  </si>
  <si>
    <t>2700230957</t>
  </si>
  <si>
    <t>09115582661</t>
  </si>
  <si>
    <t>کلیدبر- بالاتر از میدان الغدیر- نبش امام رضا 1</t>
  </si>
  <si>
    <t>43801</t>
  </si>
  <si>
    <t>43802</t>
  </si>
  <si>
    <t>فاطمه غیور</t>
  </si>
  <si>
    <t>فاطمه هاشمی نژاد ماسوله</t>
  </si>
  <si>
    <t>مریم باقرپور</t>
  </si>
  <si>
    <t>زهرا راشدی</t>
  </si>
  <si>
    <t>نیلوفر جوینده</t>
  </si>
  <si>
    <t>43803</t>
  </si>
  <si>
    <t>2581020229</t>
  </si>
  <si>
    <t>2581529970</t>
  </si>
  <si>
    <t>1640401393</t>
  </si>
  <si>
    <t>2670081363</t>
  </si>
  <si>
    <t>سید اسمعیل</t>
  </si>
  <si>
    <t>اسفندیار</t>
  </si>
  <si>
    <t>09377467131</t>
  </si>
  <si>
    <t>خیابان رشتیان-کوچه 42 انتهای کوچه سمت راست اولین بن بست سمت راست ساختمان نیما طبقه دوم واحد 4</t>
  </si>
  <si>
    <t>09386679630</t>
  </si>
  <si>
    <t>بلوار قلیپور-کوچه وحدت فرعی 13 ساختمان امیرحسین طبقه اول</t>
  </si>
  <si>
    <t>09211317221</t>
  </si>
  <si>
    <t>گلسار بلوار گیلان خیابان 171 پلاک 37 واحد یک</t>
  </si>
  <si>
    <t>09114299934</t>
  </si>
  <si>
    <t>گلسار خیابان استاد معین کوچه 17 انتهای کوچه رو به روی گل سرخ2 درب مشکی</t>
  </si>
  <si>
    <t>09113192474</t>
  </si>
  <si>
    <t>بلوار گیلان خیابان 179 بن بست کاکوئی ساختمان کیا طبقه دوم واحد 4</t>
  </si>
  <si>
    <t>1404/07/03</t>
  </si>
  <si>
    <t>43901</t>
  </si>
  <si>
    <t>43902</t>
  </si>
  <si>
    <t>مهدی خدمتگذار</t>
  </si>
  <si>
    <t>خیابان باقر نجفی-کوچه عدل</t>
  </si>
  <si>
    <t>1404/07/06</t>
  </si>
  <si>
    <t>39906</t>
  </si>
  <si>
    <t>مهناز شمس چوبری</t>
  </si>
  <si>
    <t>2596205734</t>
  </si>
  <si>
    <t>09906486700</t>
  </si>
  <si>
    <t xml:space="preserve">گلسار-خیابان استاد معین-کوچه شهید میرزاده-رو به روی باشگاه سون-داخل کوچه دست راست درب چهارم </t>
  </si>
  <si>
    <t>1404/07/08</t>
  </si>
  <si>
    <t>437-محمدرضا استوار</t>
  </si>
  <si>
    <t>محمدرضا استوار</t>
  </si>
  <si>
    <t>2594146943</t>
  </si>
  <si>
    <t>کورش وفایی و شهاب هدا</t>
  </si>
  <si>
    <t>گاما اسکن گیلان</t>
  </si>
  <si>
    <t>کوروش وفایی و شهاب هدا</t>
  </si>
  <si>
    <t>0052176630-2298902913</t>
  </si>
  <si>
    <t xml:space="preserve">نجات امین پور جوینی </t>
  </si>
  <si>
    <t>39530</t>
  </si>
  <si>
    <t>2659059306</t>
  </si>
  <si>
    <t>حسینقلی</t>
  </si>
  <si>
    <t>09114365840</t>
  </si>
  <si>
    <t xml:space="preserve">بلوار امام خمینی- 18 متری کریم پور-بالای خیاطی امین </t>
  </si>
  <si>
    <t xml:space="preserve">مژگان صابری علی نودهی </t>
  </si>
  <si>
    <t>39531</t>
  </si>
  <si>
    <t>0310256615</t>
  </si>
  <si>
    <t>09012363747</t>
  </si>
  <si>
    <t>مسکن مهر-مهر یک-مهر 19</t>
  </si>
  <si>
    <t>محمدعلی تثبیتی</t>
  </si>
  <si>
    <t>2593785233</t>
  </si>
  <si>
    <t>09114651921</t>
  </si>
  <si>
    <t>میدان جهاد-کوچه موج-ساختمان گلستان-طبقه سوم</t>
  </si>
  <si>
    <t>1403/12/26</t>
  </si>
  <si>
    <t>مهشید صفاریان</t>
  </si>
  <si>
    <t>0313325073</t>
  </si>
  <si>
    <t>فرید</t>
  </si>
  <si>
    <t>09054935498</t>
  </si>
  <si>
    <t>بلوار لاکان-مسکن مهر-فلکه دوم-سمت چپ-ساختمان ارغوان-واحد4</t>
  </si>
  <si>
    <t>روستای دهشال-منزل شفیعی</t>
  </si>
  <si>
    <t xml:space="preserve">زهرا افضلی </t>
  </si>
  <si>
    <t>44001</t>
  </si>
  <si>
    <t>2580565922</t>
  </si>
  <si>
    <t>اکستنشن مژه</t>
  </si>
  <si>
    <t>09358572694</t>
  </si>
  <si>
    <t xml:space="preserve"> مسکن مهر- مهر96-بلوار ذوالفقار شمالی-بلوک 2-طبقه5-واحد 10</t>
  </si>
  <si>
    <t>44002</t>
  </si>
  <si>
    <t>44003</t>
  </si>
  <si>
    <t>2580597001</t>
  </si>
  <si>
    <t xml:space="preserve">حمید </t>
  </si>
  <si>
    <t xml:space="preserve">بافت کاره </t>
  </si>
  <si>
    <t>09011672951</t>
  </si>
  <si>
    <t>جاده انزلی -بالاتر فرودگاه -کوچه شادی 3-کوچه سعدی 1 - پلاک 61</t>
  </si>
  <si>
    <t>زینب دوآبی</t>
  </si>
  <si>
    <t>2580360085</t>
  </si>
  <si>
    <t>مرضیه رخشانی</t>
  </si>
  <si>
    <t>44004</t>
  </si>
  <si>
    <t>2580738320</t>
  </si>
  <si>
    <t>09924878355</t>
  </si>
  <si>
    <t>پیربازار-روستای مبارک آباد</t>
  </si>
  <si>
    <t>سالن زیبایی آزالیا</t>
  </si>
  <si>
    <t>2580956451</t>
  </si>
  <si>
    <t>09337764630</t>
  </si>
  <si>
    <t xml:space="preserve"> فاطمه رنجبر مبارک آبادی </t>
  </si>
  <si>
    <t xml:space="preserve">440- فاطمه رنجبر مبارک آبادی </t>
  </si>
  <si>
    <t xml:space="preserve"> گلسار-خیابان 172-طبقه 3-واحد 6</t>
  </si>
  <si>
    <t>44101</t>
  </si>
  <si>
    <t>محمدرضا شعبانزاده گل سفیدی</t>
  </si>
  <si>
    <t>2691180204</t>
  </si>
  <si>
    <t>میلاد شب زنده دار قدیم</t>
  </si>
  <si>
    <t>2595913281</t>
  </si>
  <si>
    <t>11</t>
  </si>
  <si>
    <t xml:space="preserve">5)موظفی: </t>
  </si>
  <si>
    <t>چهار روز در ماه</t>
  </si>
  <si>
    <t>خشکبیجار-بلوار مطهری-طالقانی -بین جمال الدین اسدآبادی و بن بست آموزش و پرورش</t>
  </si>
  <si>
    <t>36524</t>
  </si>
  <si>
    <t>1404/07/16</t>
  </si>
  <si>
    <t>44201</t>
  </si>
  <si>
    <t>44202</t>
  </si>
  <si>
    <t>عاطفه عبدالهی چیرانی</t>
  </si>
  <si>
    <t>2660270007</t>
  </si>
  <si>
    <t>09116048271</t>
  </si>
  <si>
    <t xml:space="preserve">حمیدیان-خیابان کشاورز 24-کوچه کشاورز </t>
  </si>
  <si>
    <t>1404/02/18</t>
  </si>
  <si>
    <t>بهاره حلاجی</t>
  </si>
  <si>
    <t>2581291311</t>
  </si>
  <si>
    <t>نظام</t>
  </si>
  <si>
    <t>09118862558</t>
  </si>
  <si>
    <t>بلوار خرمشهر-کوچه پاییزان-فرعی اول-سمت راست-طبقه همکف-منزل ربابه آذرنیا</t>
  </si>
  <si>
    <t>442-سحر پورحسنی کیژدهی</t>
  </si>
  <si>
    <t xml:space="preserve"> سحر پورحسنی کیژدهی</t>
  </si>
  <si>
    <t xml:space="preserve">گلری آریایی </t>
  </si>
  <si>
    <t>2580439978</t>
  </si>
  <si>
    <t>گلسار-بین خیابان 92 و 94 -گالری آریایی</t>
  </si>
  <si>
    <t>231285</t>
  </si>
  <si>
    <t>09119278983</t>
  </si>
  <si>
    <t>441-محمدرضا شعبانزاده گل سفیدی</t>
  </si>
  <si>
    <t xml:space="preserve">چهارراه گلسار-رو به روی تجهیزات پزشکی رازی-فلافلی یوکی </t>
  </si>
  <si>
    <t xml:space="preserve">سکینه عینی  </t>
  </si>
  <si>
    <t xml:space="preserve">دبستان سرای دانش  </t>
  </si>
  <si>
    <t>شهرباران-به سمت استقامت 1 -پشت قنادی رضا-کوچه عمار 1-پلاک 15</t>
  </si>
  <si>
    <t>313-دبستان سرای دانش  .سکینه عینی</t>
  </si>
  <si>
    <t>رضا منجی آزاد</t>
  </si>
  <si>
    <t>243529</t>
  </si>
  <si>
    <t>5690111198</t>
  </si>
  <si>
    <t>09382468070</t>
  </si>
  <si>
    <t>حمیدیان-خیابان علیزاده ششم- بن بست اول16- درب اول سمت چپ</t>
  </si>
  <si>
    <t>1404/06/19</t>
  </si>
  <si>
    <t>حسن شادکام فتحکوهی</t>
  </si>
  <si>
    <t>243530</t>
  </si>
  <si>
    <t>2581602694</t>
  </si>
  <si>
    <t>09301501855</t>
  </si>
  <si>
    <t>باهنر- انتهای بن بست شعبانی</t>
  </si>
  <si>
    <t>زهرا قویدل گوشلوندانی</t>
  </si>
  <si>
    <t>243531</t>
  </si>
  <si>
    <t>2678959687</t>
  </si>
  <si>
    <t>09118369478</t>
  </si>
  <si>
    <t>حمیدیان- خیابان نوآوران- نوآور9</t>
  </si>
  <si>
    <t>1404/06/29</t>
  </si>
  <si>
    <t>مریم آب برین کله سری</t>
  </si>
  <si>
    <t>243532</t>
  </si>
  <si>
    <t>2593422130</t>
  </si>
  <si>
    <t>09365287215</t>
  </si>
  <si>
    <t>بلوار شهید انصاری- خیابان پارس- پارس 2- 8 متری فجر- کوچه فرشته- پلاک20</t>
  </si>
  <si>
    <t>1404/06/27</t>
  </si>
  <si>
    <t>میثم جعفری کرفستانی</t>
  </si>
  <si>
    <t>243533</t>
  </si>
  <si>
    <t>2595909398</t>
  </si>
  <si>
    <t>09119374916</t>
  </si>
  <si>
    <t>مسکن مهر- میدان اول- سمت چپ- بلوک کارمندی یک- واحد یک</t>
  </si>
  <si>
    <t>1404/06/26</t>
  </si>
  <si>
    <t>رحمت خجسته پشیری</t>
  </si>
  <si>
    <t>243534</t>
  </si>
  <si>
    <t>2679183495</t>
  </si>
  <si>
    <t>09934063823</t>
  </si>
  <si>
    <t>جمعه بازار- کلاشم- خ امام خمینی-107</t>
  </si>
  <si>
    <t>1404/06/11</t>
  </si>
  <si>
    <t>رقیه غضنفری</t>
  </si>
  <si>
    <t>243535</t>
  </si>
  <si>
    <t>0372554857</t>
  </si>
  <si>
    <t>ابوالفضل</t>
  </si>
  <si>
    <t>09056616836</t>
  </si>
  <si>
    <t>بلوار مدرس-بلوار فجر آزادگان-کلانتری15-خیابان عبادتی- بوستان 5- پلاک289</t>
  </si>
  <si>
    <t>معصومه حق بین</t>
  </si>
  <si>
    <t>243536</t>
  </si>
  <si>
    <t>2595434381</t>
  </si>
  <si>
    <t>پیتزا</t>
  </si>
  <si>
    <t>09902417309</t>
  </si>
  <si>
    <t>گلسار- خیابان نواب- خیابان 87- ساختمان سپهر</t>
  </si>
  <si>
    <t>1404/0713</t>
  </si>
  <si>
    <t>1404/07/13</t>
  </si>
  <si>
    <t>شادی باقری</t>
  </si>
  <si>
    <t>243537</t>
  </si>
  <si>
    <t>2670130127</t>
  </si>
  <si>
    <t>09379112891</t>
  </si>
  <si>
    <t>رازی- یونس آباد- انتهای کوچه آزادی- عمارت میلاد- واحد 2</t>
  </si>
  <si>
    <t>1404/07/14</t>
  </si>
  <si>
    <t>الهام پورجبار</t>
  </si>
  <si>
    <t>243538</t>
  </si>
  <si>
    <t>2680004981</t>
  </si>
  <si>
    <t>09223891652</t>
  </si>
  <si>
    <t>خیابان سعدی- مجتمع آزادگان- بلوک18- پلاک328</t>
  </si>
  <si>
    <t>ابراهیم دژگر ویشکائی</t>
  </si>
  <si>
    <t>243539</t>
  </si>
  <si>
    <t>0020314078</t>
  </si>
  <si>
    <t xml:space="preserve">پیتزا </t>
  </si>
  <si>
    <t>09336252900</t>
  </si>
  <si>
    <t>منظریه- خیابان ولیعصر- کوچه علی عشقی- پلاک40- ساختمان باران- واحد3</t>
  </si>
  <si>
    <t>پویا تیموری گیلانده</t>
  </si>
  <si>
    <t>243540</t>
  </si>
  <si>
    <t>2620509793</t>
  </si>
  <si>
    <t>09331815725</t>
  </si>
  <si>
    <t>فلکه گاز</t>
  </si>
  <si>
    <t>1404/07/29</t>
  </si>
  <si>
    <t>حسن صداقت منش خواجکین</t>
  </si>
  <si>
    <t>243541</t>
  </si>
  <si>
    <t>2580127496</t>
  </si>
  <si>
    <t>بردینگ</t>
  </si>
  <si>
    <t>09360315646</t>
  </si>
  <si>
    <t>رشت- بلوار امام خمینی- کوچه شهید ناصر خوش انس</t>
  </si>
  <si>
    <t>1404/07/30</t>
  </si>
  <si>
    <t>مهشید حسن پور</t>
  </si>
  <si>
    <t>2581662506</t>
  </si>
  <si>
    <t>09333360654</t>
  </si>
  <si>
    <t>حمیدیان-خیابان جمهوری1-خیابان شالیزار</t>
  </si>
  <si>
    <t>1404/08/02</t>
  </si>
  <si>
    <t>محمد پورکاظمی</t>
  </si>
  <si>
    <t>2580741968</t>
  </si>
  <si>
    <t>09114331813</t>
  </si>
  <si>
    <t>میدان قلیپور-جنب رستوران عالیجناب</t>
  </si>
  <si>
    <t>1404/08/06</t>
  </si>
  <si>
    <t xml:space="preserve">بردیا گلزاریان نویر </t>
  </si>
  <si>
    <t>2580625887</t>
  </si>
  <si>
    <t>09118280072</t>
  </si>
  <si>
    <t>خیابان رجایی-خیابان سایه 4 - بن بست دوم -پلاک 64</t>
  </si>
  <si>
    <t>1404/07/27</t>
  </si>
  <si>
    <t>امیرحسین فلاح پور بجارپسی</t>
  </si>
  <si>
    <t>2581135077</t>
  </si>
  <si>
    <t>09027285192</t>
  </si>
  <si>
    <t>گلسار -خیابان استادمعین-کوچه 25-فرعی دهم</t>
  </si>
  <si>
    <t>1404/08/08</t>
  </si>
  <si>
    <t>سارا مومن زاده بلگوری</t>
  </si>
  <si>
    <t>2581653736</t>
  </si>
  <si>
    <t>09038891587</t>
  </si>
  <si>
    <t>سام-کوچه سرچشمه ساختمان زرین 1-واحد 1</t>
  </si>
  <si>
    <t>1404/08/05</t>
  </si>
  <si>
    <t>رضا خاک باز</t>
  </si>
  <si>
    <t>5892-1012-2347-5282</t>
  </si>
  <si>
    <t>شروع به کار قبلی 1399/02/01</t>
  </si>
  <si>
    <t>سرپرست دلیوری</t>
  </si>
  <si>
    <t>زهرا اسمعیلی</t>
  </si>
  <si>
    <t>09101031789</t>
  </si>
  <si>
    <t>فلسطین-ایزددوست-ساختمان آنا -طبقه دوم</t>
  </si>
  <si>
    <t>2660259348</t>
  </si>
  <si>
    <t>خیابان علم الهدی -شین گالری</t>
  </si>
  <si>
    <t>مریم نجیب نصیر محله</t>
  </si>
  <si>
    <t>5699977740</t>
  </si>
  <si>
    <t xml:space="preserve">حمیدیان-خیابان رزمندگان-کوچه هفتم-پلاک 35-طبقه اول </t>
  </si>
  <si>
    <t>09025296488</t>
  </si>
  <si>
    <t>443-رستوران شکم الملوک(شعبه2 هتل گیلان )</t>
  </si>
  <si>
    <t>میلاد خلیل زاده کلنگستانی</t>
  </si>
  <si>
    <t>رستوران شکم الملوک(شعبه2 هتل گیلان )</t>
  </si>
  <si>
    <t>2580405951</t>
  </si>
  <si>
    <t>امیر آباد</t>
  </si>
  <si>
    <t>بلوار عباس یمینی شریف (آزادگان)-خیابان شهید آئینه وند(64)پلاک 65-مجتمع ASP-طبقه همکف-واحد66</t>
  </si>
  <si>
    <t>فاطمه فاضلی</t>
  </si>
  <si>
    <t>میدان رازی-خیابان استقامت-ساختمان دل آرام-واحد2</t>
  </si>
  <si>
    <t>عیسی ظهوریان</t>
  </si>
  <si>
    <t xml:space="preserve">ام ار- سی تی </t>
  </si>
  <si>
    <t>یخسازی-مجتمع نور-بلوک2-واحد12</t>
  </si>
  <si>
    <t>آتنا جواد نژاد</t>
  </si>
  <si>
    <t>ضیابری-کوچه فرجاد -ساختمان عرفان</t>
  </si>
  <si>
    <t>فاطمه فتحی</t>
  </si>
  <si>
    <t>خیابان تختی-کوچه خسراقی-ساختمان کسری-واحد12</t>
  </si>
  <si>
    <t>مصطفی قائم مقامی</t>
  </si>
  <si>
    <t>0073669067</t>
  </si>
  <si>
    <t>09929652325</t>
  </si>
  <si>
    <t>پشت دخانیات</t>
  </si>
  <si>
    <t>علی عبدالمحمدی</t>
  </si>
  <si>
    <t>40212</t>
  </si>
  <si>
    <t>0018025821</t>
  </si>
  <si>
    <t>09196176626</t>
  </si>
  <si>
    <t>بلوار لاکان-کوچه گل ها</t>
  </si>
  <si>
    <t>1404/05/30</t>
  </si>
  <si>
    <t>سهیلا بلوردی</t>
  </si>
  <si>
    <t>40603</t>
  </si>
  <si>
    <t>0082159092</t>
  </si>
  <si>
    <t>09113485898</t>
  </si>
  <si>
    <t>مسکن مهر - خیابان 108/5</t>
  </si>
  <si>
    <t>دنیا پارسا</t>
  </si>
  <si>
    <t>40604</t>
  </si>
  <si>
    <t>2670245781</t>
  </si>
  <si>
    <t>09025159189</t>
  </si>
  <si>
    <t>فلکه جهاد- خیابان دانش حجتی</t>
  </si>
  <si>
    <t>1404/04/15</t>
  </si>
  <si>
    <t>مبینا حقیقی لیفکوئی</t>
  </si>
  <si>
    <t>فلکه رازی-آسایش7-کوچه 26 عبادی</t>
  </si>
  <si>
    <t>1404/08/04</t>
  </si>
  <si>
    <t>1404/08/17</t>
  </si>
  <si>
    <t>150546173</t>
  </si>
  <si>
    <t>9115936021</t>
  </si>
  <si>
    <t>مهنا سهرابی</t>
  </si>
  <si>
    <t>5700090880</t>
  </si>
  <si>
    <t>09113185077</t>
  </si>
  <si>
    <t>رضوانشهر-خیابان 22 بهمن-کوی بهار 3-طبقه دوم</t>
  </si>
  <si>
    <t>ملیحه بهمن یار</t>
  </si>
  <si>
    <t>1610136020</t>
  </si>
  <si>
    <t>شکر</t>
  </si>
  <si>
    <t>09059368194</t>
  </si>
  <si>
    <t>فلکه رازی-معلولین-خیابان حکیم زاده-کوچه کنعانی</t>
  </si>
  <si>
    <t xml:space="preserve">خاطره چهره سای شاخالی </t>
  </si>
  <si>
    <t>حمید کوچکی</t>
  </si>
  <si>
    <t>2670155537</t>
  </si>
  <si>
    <t>09114628698</t>
  </si>
  <si>
    <t xml:space="preserve"> پیربازار-نوخاله اکبری-پشت مدرسه شهید محسن جلالی</t>
  </si>
  <si>
    <t>1400/10/25</t>
  </si>
  <si>
    <t>محسن قربانی</t>
  </si>
  <si>
    <t>پیمان تمجیدی</t>
  </si>
  <si>
    <t>0070644187</t>
  </si>
  <si>
    <t>0022974441</t>
  </si>
  <si>
    <t>09125060789</t>
  </si>
  <si>
    <t>09370126447</t>
  </si>
  <si>
    <t>1404/08/20</t>
  </si>
  <si>
    <t xml:space="preserve">معصومه شهبازی دهنده </t>
  </si>
  <si>
    <t>2670321313</t>
  </si>
  <si>
    <t>آرش</t>
  </si>
  <si>
    <t>09052578077</t>
  </si>
  <si>
    <t>باقرآباد-کوچه داریوش مرادی-ساختمان مهدی-واحد 11</t>
  </si>
  <si>
    <t>سعیده احمدزاده چماچائی</t>
  </si>
  <si>
    <t>2580178465</t>
  </si>
  <si>
    <t>09116152857</t>
  </si>
  <si>
    <t>مسکن مهر-پست برق-بلوک130-طبقه اول-واحد 1</t>
  </si>
  <si>
    <t>2581698969</t>
  </si>
  <si>
    <t>فاز دوم ضیابری-کوچه شیخ محمود منصوری-بن بست عباس</t>
  </si>
  <si>
    <t>زهرا وفادار رواجیری</t>
  </si>
  <si>
    <t>2581335866</t>
  </si>
  <si>
    <t xml:space="preserve">مبینا احمدی </t>
  </si>
  <si>
    <t>5160149848</t>
  </si>
  <si>
    <t>سلما آذربین</t>
  </si>
  <si>
    <t>09116932881</t>
  </si>
  <si>
    <t xml:space="preserve"> جهاد-خیابان خزر-جنب ساختمان گلسار-طبقه اول </t>
  </si>
  <si>
    <t>09116162920</t>
  </si>
  <si>
    <t xml:space="preserve"> جهاد-کوچه 23-کوچه اول -ساختمان جهان-طبقه دوم</t>
  </si>
  <si>
    <t>ذکیه عموزاده</t>
  </si>
  <si>
    <t>2581377356</t>
  </si>
  <si>
    <t>09383011390</t>
  </si>
  <si>
    <t xml:space="preserve"> قلیپور-کوچه وحدت 9-مجتمع سعید</t>
  </si>
  <si>
    <t>طناز پورجمشیدی</t>
  </si>
  <si>
    <t>2581707070</t>
  </si>
  <si>
    <t>09117644359</t>
  </si>
  <si>
    <t>چهارراه میکائیل-پشت بانک مسکن-خیابان حاتم</t>
  </si>
  <si>
    <t>سحر رهنما</t>
  </si>
  <si>
    <t>09370970156</t>
  </si>
  <si>
    <t xml:space="preserve"> حمیدیان-سه راه نواوران-بن بست ابوذر </t>
  </si>
  <si>
    <t>44401</t>
  </si>
  <si>
    <t>44402</t>
  </si>
  <si>
    <t>44403</t>
  </si>
  <si>
    <t>44404</t>
  </si>
  <si>
    <t>44405</t>
  </si>
  <si>
    <t>44406</t>
  </si>
  <si>
    <t>44407</t>
  </si>
  <si>
    <t>44408</t>
  </si>
  <si>
    <t>444-سروش امیرمحمودی</t>
  </si>
  <si>
    <t>سروش امیرمحمودی</t>
  </si>
  <si>
    <t>2280714043</t>
  </si>
  <si>
    <t>09124546933</t>
  </si>
  <si>
    <t>تابنده عزیززاده</t>
  </si>
  <si>
    <t>44501</t>
  </si>
  <si>
    <t>44502</t>
  </si>
  <si>
    <t>44503</t>
  </si>
  <si>
    <t>44504</t>
  </si>
  <si>
    <t>44505</t>
  </si>
  <si>
    <t>5198387363</t>
  </si>
  <si>
    <t>آدشیرین</t>
  </si>
  <si>
    <t>نظافت</t>
  </si>
  <si>
    <t>09359197901</t>
  </si>
  <si>
    <t>معصومه پوراحمدی خیلگاوان</t>
  </si>
  <si>
    <t>5700044285</t>
  </si>
  <si>
    <t>قلمعلی</t>
  </si>
  <si>
    <t>09106199524</t>
  </si>
  <si>
    <t>1404/07/18</t>
  </si>
  <si>
    <t>1404/08/18</t>
  </si>
  <si>
    <t>زینب صالحی  شهرستانی</t>
  </si>
  <si>
    <t>6539912986</t>
  </si>
  <si>
    <t>09900479402</t>
  </si>
  <si>
    <t xml:space="preserve"> بلوار شهید بهشتی-سه راه لامپ سازی-خیابان شهید نظری-آژانس صالحی-طبقه اول</t>
  </si>
  <si>
    <t>1397/09/11</t>
  </si>
  <si>
    <t>43604</t>
  </si>
  <si>
    <t>43605</t>
  </si>
  <si>
    <t>فاطمه مهریار احمدسرائی</t>
  </si>
  <si>
    <t>مریم شیرزادچناری</t>
  </si>
  <si>
    <t>0481128107</t>
  </si>
  <si>
    <t>09055807398</t>
  </si>
  <si>
    <t xml:space="preserve"> فلکه رازی-خیابان قلیزاده-کوچه رضایی-پلاک4</t>
  </si>
  <si>
    <t>1404/09/01</t>
  </si>
  <si>
    <t>خیابان فلاحی-خیابان مالک اشتر-کوچه سعید -پلاک 16</t>
  </si>
  <si>
    <t xml:space="preserve">امیررضا بهرامی </t>
  </si>
  <si>
    <t>367105</t>
  </si>
  <si>
    <t xml:space="preserve">خوشبود </t>
  </si>
  <si>
    <t>بلوار لاکان- خیابان رجایی- کوچه سایه 4- کوچه12</t>
  </si>
  <si>
    <t>1404/05/05</t>
  </si>
  <si>
    <t>1404/07/10</t>
  </si>
  <si>
    <t>شهناز نصیری بیرق</t>
  </si>
  <si>
    <t>367106</t>
  </si>
  <si>
    <t>1638495122</t>
  </si>
  <si>
    <t>باب اله</t>
  </si>
  <si>
    <t>09118494421</t>
  </si>
  <si>
    <t>ملاسرا- جاده رشت به فومن</t>
  </si>
  <si>
    <t>زهرا خوشخوان گیگاسری</t>
  </si>
  <si>
    <t>367107</t>
  </si>
  <si>
    <t>2670047947</t>
  </si>
  <si>
    <t>09035102391</t>
  </si>
  <si>
    <t>جمعه بازار- کلاشم پایین- پشت مسجد ولیعصر- قائم 3- پلاک 54</t>
  </si>
  <si>
    <t xml:space="preserve">پروانه زمان زاده </t>
  </si>
  <si>
    <t>367108</t>
  </si>
  <si>
    <t xml:space="preserve">رحیم  </t>
  </si>
  <si>
    <t>مناهل</t>
  </si>
  <si>
    <t>دخانیات-خیابان شهروند- کوچه 20- فرعی دوم</t>
  </si>
  <si>
    <t>1404/05/18</t>
  </si>
  <si>
    <t xml:space="preserve">امیرحسن برندق </t>
  </si>
  <si>
    <t>367109</t>
  </si>
  <si>
    <t>یعقوبعلی</t>
  </si>
  <si>
    <t>1404/04/25</t>
  </si>
  <si>
    <t>فاطمه نعیمی گیلوائی</t>
  </si>
  <si>
    <t>367110</t>
  </si>
  <si>
    <t>مدینه کارگرنژاد بیجارسری</t>
  </si>
  <si>
    <t>367111</t>
  </si>
  <si>
    <t>5699695672</t>
  </si>
  <si>
    <t>09114687215</t>
  </si>
  <si>
    <t>فلکه گاز- شهرک فجر- کوچه حافظ 5</t>
  </si>
  <si>
    <t>آتنا پارسائی</t>
  </si>
  <si>
    <t>367112</t>
  </si>
  <si>
    <t>دروازه لاکان- کوچه عباسی چوکام- کوچه سایه بن بست7</t>
  </si>
  <si>
    <t>1404/07/26</t>
  </si>
  <si>
    <t>فرشاد شادمان بهمبری</t>
  </si>
  <si>
    <t>367113</t>
  </si>
  <si>
    <t>1690363487</t>
  </si>
  <si>
    <t>09927692719</t>
  </si>
  <si>
    <t>بلوار خرمشهر- 14 متری لاله- بنبست گیل</t>
  </si>
  <si>
    <t>محمد وطنخواه</t>
  </si>
  <si>
    <t>367114</t>
  </si>
  <si>
    <t>25815354007</t>
  </si>
  <si>
    <t>09112499737</t>
  </si>
  <si>
    <t>رودبارتان- جنب مسجد رودبارتان</t>
  </si>
  <si>
    <t>1404/07/15</t>
  </si>
  <si>
    <t>آیدین فرحمند پور کتیگری</t>
  </si>
  <si>
    <t>367115</t>
  </si>
  <si>
    <t>2580925120</t>
  </si>
  <si>
    <t xml:space="preserve">آماده سازی </t>
  </si>
  <si>
    <t>09011312297</t>
  </si>
  <si>
    <t>خیابان تختی- کوچه یوسفی نژاد</t>
  </si>
  <si>
    <t>1404/07/02</t>
  </si>
  <si>
    <t xml:space="preserve">لیلا قربانی </t>
  </si>
  <si>
    <t>2591872562</t>
  </si>
  <si>
    <t>پنچاه</t>
  </si>
  <si>
    <t>احترام شعبانی</t>
  </si>
  <si>
    <t>جاده رشت به فومن - ملاسرا - کوچه میرزایی</t>
  </si>
  <si>
    <t>367116</t>
  </si>
  <si>
    <t>ولکس - خیابان شهید خرسندی - چهارراه پاسداران - سمت چپ - بعد از مسجد - کوچه روشنفکر - اولین فرعی - دست چپ</t>
  </si>
  <si>
    <t>سولماز صادقی نیامریان</t>
  </si>
  <si>
    <t>2620179955</t>
  </si>
  <si>
    <t>سعداله</t>
  </si>
  <si>
    <t>09115033417</t>
  </si>
  <si>
    <t>ساناز صادقی نیامریان</t>
  </si>
  <si>
    <t>2620414598</t>
  </si>
  <si>
    <t>09116386919</t>
  </si>
  <si>
    <t>صفرعلی آرم</t>
  </si>
  <si>
    <t>5709168701</t>
  </si>
  <si>
    <t>محب الله</t>
  </si>
  <si>
    <t>09118062807</t>
  </si>
  <si>
    <t>1403/11/05</t>
  </si>
  <si>
    <t xml:space="preserve">رضا عاشوری خیمه سری </t>
  </si>
  <si>
    <t>44506</t>
  </si>
  <si>
    <t>5709205184</t>
  </si>
  <si>
    <t>09900506164</t>
  </si>
  <si>
    <t>445-سید کاوه کلانتری</t>
  </si>
  <si>
    <t>سید کاوه کلانتری</t>
  </si>
  <si>
    <t>2649749881</t>
  </si>
  <si>
    <t>09115000170</t>
  </si>
  <si>
    <t>کیلومتر 17 جاده رضوانشهر-روستای رودپشت-بعد از اردوگاه شهید رجایی</t>
  </si>
  <si>
    <t xml:space="preserve">عاطفه نورحسین </t>
  </si>
  <si>
    <t>2710169649</t>
  </si>
  <si>
    <t>09922091563</t>
  </si>
  <si>
    <t xml:space="preserve"> چهارراه حشمت-کوی بیانی 2 -ساختمان مهر</t>
  </si>
  <si>
    <t>راحله نوری</t>
  </si>
  <si>
    <t>24028</t>
  </si>
  <si>
    <t xml:space="preserve">توشیبا-عاشورای-وحدت 2-سیکاس 8-ساختمان ریموت دار-طبقه همکف </t>
  </si>
  <si>
    <t>شکوفه محمدی</t>
  </si>
  <si>
    <t>325278</t>
  </si>
  <si>
    <t>2691597555</t>
  </si>
  <si>
    <t>09053387965</t>
  </si>
  <si>
    <t>خیابان دانشگاه- جاده شهدا- ده متری خزر- مجتمع خزر</t>
  </si>
  <si>
    <t>رضا فتح الهی</t>
  </si>
  <si>
    <t>325279</t>
  </si>
  <si>
    <t>2660342466</t>
  </si>
  <si>
    <t>09118477203</t>
  </si>
  <si>
    <t>روستای ازبر</t>
  </si>
  <si>
    <t>1404/08/10</t>
  </si>
  <si>
    <t>محمد صادق پور صفر مادرسرا</t>
  </si>
  <si>
    <t>325280</t>
  </si>
  <si>
    <t>5170117957</t>
  </si>
  <si>
    <t>09117092141</t>
  </si>
  <si>
    <t>بلوار دانشجو</t>
  </si>
  <si>
    <t>1404/08/11</t>
  </si>
  <si>
    <t>سعید علی آقایی</t>
  </si>
  <si>
    <t>325281</t>
  </si>
  <si>
    <t>3330135069</t>
  </si>
  <si>
    <t>09050320749</t>
  </si>
  <si>
    <t>میدان دانشگاه- خیابان شقایق</t>
  </si>
  <si>
    <t>بنیامین دلیلی</t>
  </si>
  <si>
    <t>325282</t>
  </si>
  <si>
    <t>2281457907</t>
  </si>
  <si>
    <t>09371373770</t>
  </si>
  <si>
    <t>روستای پیله باغ- گلباغ ششم- انتهای کوچه</t>
  </si>
  <si>
    <t>1404/07/21</t>
  </si>
  <si>
    <t>سعید فخیمی</t>
  </si>
  <si>
    <t>325283</t>
  </si>
  <si>
    <t>2710324822</t>
  </si>
  <si>
    <t>09337966248</t>
  </si>
  <si>
    <t>خیابان رجایی نژاد- انتهای رجایی 17</t>
  </si>
  <si>
    <t>آیدا پولادخان</t>
  </si>
  <si>
    <t>امیرحسین عرب</t>
  </si>
  <si>
    <t>حسین فیضی پور</t>
  </si>
  <si>
    <t>مسعود قارداش خانی</t>
  </si>
  <si>
    <t>مهان فدوی بوستانی</t>
  </si>
  <si>
    <t>الهه مودی</t>
  </si>
  <si>
    <t>محمد حسین موذن هوجقان</t>
  </si>
  <si>
    <t>محمدحسین عاطفی نیا</t>
  </si>
  <si>
    <t>محمدامین علیزاده برمی</t>
  </si>
  <si>
    <t>محمدتاجی</t>
  </si>
  <si>
    <t>محمدمهدی بهرامی ولی آباد</t>
  </si>
  <si>
    <t>نیما خزایی</t>
  </si>
  <si>
    <t>وحید احمدی</t>
  </si>
  <si>
    <t>اردلان حقدادی زیردهی</t>
  </si>
  <si>
    <t>مهشید قربانی</t>
  </si>
  <si>
    <t>میلاد کاظمی فر</t>
  </si>
  <si>
    <t>حمید زیادزاده</t>
  </si>
  <si>
    <t>44601</t>
  </si>
  <si>
    <t>44602</t>
  </si>
  <si>
    <t>44603</t>
  </si>
  <si>
    <t>44604</t>
  </si>
  <si>
    <t>44605</t>
  </si>
  <si>
    <t>44606</t>
  </si>
  <si>
    <t>44607</t>
  </si>
  <si>
    <t>44608</t>
  </si>
  <si>
    <t>44609</t>
  </si>
  <si>
    <t>44610</t>
  </si>
  <si>
    <t>44611</t>
  </si>
  <si>
    <t>44612</t>
  </si>
  <si>
    <t>44613</t>
  </si>
  <si>
    <t>44614</t>
  </si>
  <si>
    <t>44615</t>
  </si>
  <si>
    <t>44616</t>
  </si>
  <si>
    <t>44617</t>
  </si>
  <si>
    <t>1273020960</t>
  </si>
  <si>
    <t>926678477</t>
  </si>
  <si>
    <t>1362771422</t>
  </si>
  <si>
    <t>4270617799</t>
  </si>
  <si>
    <t>2581232226</t>
  </si>
  <si>
    <t>3610755989</t>
  </si>
  <si>
    <t>590505051</t>
  </si>
  <si>
    <t>2981006681</t>
  </si>
  <si>
    <t>926415069</t>
  </si>
  <si>
    <t>926265431</t>
  </si>
  <si>
    <t>927468778</t>
  </si>
  <si>
    <t>1920394869</t>
  </si>
  <si>
    <t>923146423</t>
  </si>
  <si>
    <t>1810686733</t>
  </si>
  <si>
    <t>2530105898</t>
  </si>
  <si>
    <t>0021203180</t>
  </si>
  <si>
    <t>شاهین</t>
  </si>
  <si>
    <t>قاسم علی</t>
  </si>
  <si>
    <t>مراد</t>
  </si>
  <si>
    <t>عزت الله</t>
  </si>
  <si>
    <t>سوپروایزر محتوا</t>
  </si>
  <si>
    <t>رابط کاربری</t>
  </si>
  <si>
    <t>بازی ساز</t>
  </si>
  <si>
    <t>معمار و مدلساز</t>
  </si>
  <si>
    <t>برنامه نویس</t>
  </si>
  <si>
    <t>گرافیک کار</t>
  </si>
  <si>
    <t>مدیر محتوا</t>
  </si>
  <si>
    <t>کارشناس اداری</t>
  </si>
  <si>
    <t>9134442478</t>
  </si>
  <si>
    <t>اصفهان</t>
  </si>
  <si>
    <t>خیابان محتشم کاشانی کوچه رحیمی پلاک 35</t>
  </si>
  <si>
    <t>9032716586</t>
  </si>
  <si>
    <t>مشهد</t>
  </si>
  <si>
    <t>مشهد سرافرزان 9 پلاک 10</t>
  </si>
  <si>
    <t>9353040097</t>
  </si>
  <si>
    <t>آذربایجان شرقی</t>
  </si>
  <si>
    <t>تبریز</t>
  </si>
  <si>
    <t>تبریز،خیابان ابوریحان اخر صائب کوی سهند
6متری دوم پلاک 5</t>
  </si>
  <si>
    <t>9196762640</t>
  </si>
  <si>
    <t>زنجان</t>
  </si>
  <si>
    <t>زنجان،خیابان خواجه نصیرالدین طوسی،کوچه
توفیقی،آپارتمان سحر2 واحد 11</t>
  </si>
  <si>
    <t>9034018797</t>
  </si>
  <si>
    <t>رشت میدان گیل شهرک امام حسین</t>
  </si>
  <si>
    <t>9337398649</t>
  </si>
  <si>
    <t>مشهد شرک مهرگان،فاز2 عترت 25/1،پلاک 23</t>
  </si>
  <si>
    <t>9145663265</t>
  </si>
  <si>
    <t>تهران خیابان هاشمی روبروی 21متری جی 
کوچه کشاورز رضایی بن بست فالح پلاک 3/5</t>
  </si>
  <si>
    <t>9019519694</t>
  </si>
  <si>
    <t>کرمان</t>
  </si>
  <si>
    <t>کرمان هوانیروی 64</t>
  </si>
  <si>
    <t>9938878462</t>
  </si>
  <si>
    <t>مشهد دکتر بهشتی 4 پلاک 10</t>
  </si>
  <si>
    <t>9158293988</t>
  </si>
  <si>
    <t>مشهد خواجه ربیع،یوسف زاده 9/6 پلاک 10</t>
  </si>
  <si>
    <t>9022766334</t>
  </si>
  <si>
    <t>مشهد طبرسی شمالی 6 بین شفایی 12 و 14</t>
  </si>
  <si>
    <t>9232914188</t>
  </si>
  <si>
    <t>تهران،ملارد،مارلیک،خیابان گل مریم مجتمع گلشن</t>
  </si>
  <si>
    <t>9022582858</t>
  </si>
  <si>
    <t>مشهد بلوار آوینی،شفیعی 9/36  پلاک 14</t>
  </si>
  <si>
    <t>9117639772</t>
  </si>
  <si>
    <t xml:space="preserve">گیلان،رشت،خیابان استقامت یک،شهریاران کوچه
زنبق </t>
  </si>
  <si>
    <t>09039432784</t>
  </si>
  <si>
    <t>خوزستان</t>
  </si>
  <si>
    <t>اهواز</t>
  </si>
  <si>
    <t>کوروش کوی ملت خیابان 7 عامری پلاک 61</t>
  </si>
  <si>
    <t>09178071008</t>
  </si>
  <si>
    <t>فارس</t>
  </si>
  <si>
    <t>شیراز</t>
  </si>
  <si>
    <t>شهرک انجیری،بلوار پژوهش،کوچه مهرآباد</t>
  </si>
  <si>
    <t>09029527868</t>
  </si>
  <si>
    <t>خیابان شمس تبریزی،کوی گرو،خیابان خیربانو پلاک18</t>
  </si>
  <si>
    <t>1404/06/07</t>
  </si>
  <si>
    <t>1404/05/20</t>
  </si>
  <si>
    <t>1404/04/20</t>
  </si>
  <si>
    <t>14040/9/05</t>
  </si>
  <si>
    <t>1404/08/25</t>
  </si>
  <si>
    <t>446-امیرحسین فتاحی</t>
  </si>
  <si>
    <t>امیرحسین فتاحی</t>
  </si>
  <si>
    <t>آینده سازان دنیای دیجیتال</t>
  </si>
  <si>
    <t>09352630600</t>
  </si>
  <si>
    <t>44701</t>
  </si>
  <si>
    <t>ماهرخ کاوه</t>
  </si>
  <si>
    <t>بیتا سالاری</t>
  </si>
  <si>
    <t>فاطمه سمیعی</t>
  </si>
  <si>
    <t>منصور حریری</t>
  </si>
  <si>
    <t>مونا شعبانی</t>
  </si>
  <si>
    <t>امیر حسین خزائی</t>
  </si>
  <si>
    <t>جواد رجبی</t>
  </si>
  <si>
    <t>میلاد پورنیازی</t>
  </si>
  <si>
    <t>44702</t>
  </si>
  <si>
    <t>44703</t>
  </si>
  <si>
    <t>44704</t>
  </si>
  <si>
    <t>44705</t>
  </si>
  <si>
    <t>44706</t>
  </si>
  <si>
    <t>44707</t>
  </si>
  <si>
    <t>44708</t>
  </si>
  <si>
    <t>5180020210</t>
  </si>
  <si>
    <t>5160093109</t>
  </si>
  <si>
    <t>2581229187</t>
  </si>
  <si>
    <t>0010058079</t>
  </si>
  <si>
    <t>2594740128</t>
  </si>
  <si>
    <t>بختیار</t>
  </si>
  <si>
    <t>سربانعلی</t>
  </si>
  <si>
    <t>محمد زکی</t>
  </si>
  <si>
    <t>کارشناس بخش هورمون شناسی</t>
  </si>
  <si>
    <t>09113321610</t>
  </si>
  <si>
    <t>رشت-بلوار دیلمان-کوچه همت-پلاک9</t>
  </si>
  <si>
    <t>09026316961</t>
  </si>
  <si>
    <t>رشت-میدان جهاد-کوچه پوررضا-ساختمان پرمهر</t>
  </si>
  <si>
    <t>09116549237</t>
  </si>
  <si>
    <t>رشت-مسکن مهر-میدان دوم-بلوار انقلاب اسلامی شمالی-مهر86-بلوک A1-واحد15</t>
  </si>
  <si>
    <t>رشت-مسکن مهر-مهر آزاد-مهر65-بلوک 6</t>
  </si>
  <si>
    <t>09213841856</t>
  </si>
  <si>
    <t>رشت-خیابان امام حسین-خیابان فجر آزادگان -اخرین کوچه -روبروی کلانتری 15-ساختمان یزدان 2-واحد 6</t>
  </si>
  <si>
    <t>رشت-بلوار امام خمینی-باهنر-میثم2-ساختمان امام رضا</t>
  </si>
  <si>
    <t>09116482160</t>
  </si>
  <si>
    <t>رشت-خ شهدا-ایستگاه عمو-کوچه بابائی-کوچه31-روبروی پلاک10</t>
  </si>
  <si>
    <t>رشت-خیابان لاکانی (22بهمن)-اول عطا افرین-ساختمان مهتاب-طبقه 2-واحد8</t>
  </si>
  <si>
    <t>447-هنگامه بهبودی</t>
  </si>
  <si>
    <t xml:space="preserve">آزمایشگاه پاتولوژی دی نوین </t>
  </si>
  <si>
    <t xml:space="preserve"> هنگامه بهبودی</t>
  </si>
  <si>
    <t>2595834312</t>
  </si>
  <si>
    <t xml:space="preserve">فاطمه صفرزاده احمدگورابی </t>
  </si>
  <si>
    <t>2595970380</t>
  </si>
  <si>
    <t>40502</t>
  </si>
  <si>
    <t>کیانه زینعلی توچائی</t>
  </si>
  <si>
    <t>405-شرکت به نگار آسان گستر</t>
  </si>
  <si>
    <t>شرکت به نگار آسان گستر</t>
  </si>
  <si>
    <t>چهارراه گلسار-خیابان شهید نواب صفوی-بن بست هاشمی-پلاک 2-طبقه 1</t>
  </si>
  <si>
    <t>09114649050</t>
  </si>
  <si>
    <t xml:space="preserve">سیاه اسطلخ-کوچه بهار سوم-خیابان 66-ساختمان راستین-طبقه ی چهارم </t>
  </si>
  <si>
    <t>ماهان حقگو</t>
  </si>
  <si>
    <t>2670276229</t>
  </si>
  <si>
    <t>09373253865</t>
  </si>
  <si>
    <t>تولم شهر-خیابان شهید کریمی-کوچه رز-پلاک 22</t>
  </si>
  <si>
    <t>امیر آذرهوش شیرمحله</t>
  </si>
  <si>
    <t>2680094034</t>
  </si>
  <si>
    <t>09906322059</t>
  </si>
  <si>
    <t>بلوار شهید بهشتی-خیابان نظری-کوچه شهریار</t>
  </si>
  <si>
    <t>مهدیس محمدی چوکامی</t>
  </si>
  <si>
    <t>5180149924</t>
  </si>
  <si>
    <t>09018593676</t>
  </si>
  <si>
    <t>خواچکین-خیابان شهدا-کوچه ایثار-بن بست -پلاک 37</t>
  </si>
  <si>
    <t>2710491321</t>
  </si>
  <si>
    <t>عرشیا یزدانی</t>
  </si>
  <si>
    <t>2581813105</t>
  </si>
  <si>
    <t>09022234540</t>
  </si>
  <si>
    <t>فلکه رازی-آسایشگاه معلولین -کوچه جمال زاده-جنب چای بهاره -منزل شخصی</t>
  </si>
  <si>
    <t>عسل نادی</t>
  </si>
  <si>
    <t>0250220423</t>
  </si>
  <si>
    <t>ویتر</t>
  </si>
  <si>
    <t>1403/8/01</t>
  </si>
  <si>
    <t>1404/08/14</t>
  </si>
  <si>
    <t>مطب‌دکتریاسین‌عاقبتی املشی</t>
  </si>
  <si>
    <t xml:space="preserve">گلسار-خیابان بنت الهدی-ساختمان مانا-طبقه یک و دو </t>
  </si>
  <si>
    <t>زلیخا داداش زاده مرزونی</t>
  </si>
  <si>
    <t>2593429331</t>
  </si>
  <si>
    <t>سلیمان</t>
  </si>
  <si>
    <t>09366764647</t>
  </si>
  <si>
    <t>مسکن مهر - مهر 84 - بلوک c3 - واحد 19 - طبقه 5</t>
  </si>
  <si>
    <t>مبینا صادقی</t>
  </si>
  <si>
    <t>6160096087</t>
  </si>
  <si>
    <t>09053866579</t>
  </si>
  <si>
    <t>مسکن مهر - روبروی استخر آبسار - مجتمع ناچا - بلوک 5</t>
  </si>
  <si>
    <t>1404/08/23</t>
  </si>
  <si>
    <t>40214</t>
  </si>
  <si>
    <t>پویا سلیمیان</t>
  </si>
  <si>
    <t>1160439400</t>
  </si>
  <si>
    <t>09019513001</t>
  </si>
  <si>
    <t>مسکن مهر-باهنر-شهرک مازیاران-بلوک29</t>
  </si>
  <si>
    <t>40215</t>
  </si>
  <si>
    <t>40213</t>
  </si>
  <si>
    <t>زهرا غلامی</t>
  </si>
  <si>
    <t>39416</t>
  </si>
  <si>
    <t>4400270475</t>
  </si>
  <si>
    <t>09195896628</t>
  </si>
  <si>
    <t>خ امام علی_کوچه کشاورز_پلاک 9</t>
  </si>
  <si>
    <t>سعیده رحیمی</t>
  </si>
  <si>
    <t xml:space="preserve">گلاویژ آفاقی </t>
  </si>
  <si>
    <t>243547</t>
  </si>
  <si>
    <t>2871546304</t>
  </si>
  <si>
    <t>09115475839</t>
  </si>
  <si>
    <t xml:space="preserve">علی فدائی رشت آبادی </t>
  </si>
  <si>
    <t>2596132109</t>
  </si>
  <si>
    <t>مهماندار</t>
  </si>
  <si>
    <t>09112363034</t>
  </si>
  <si>
    <t>جاده لاهیجان-کوچصفهان-لولمان-خیابان امام حسین-کوچه شهید آباگر</t>
  </si>
  <si>
    <t>1401/06/16</t>
  </si>
  <si>
    <t>1404/08/15</t>
  </si>
  <si>
    <t>37019</t>
  </si>
  <si>
    <t>حامد مرادی پور</t>
  </si>
  <si>
    <t xml:space="preserve">علی شیروان </t>
  </si>
  <si>
    <t>مسکن مهر فلکه اول مهر17 مجتمع مسکونی فولاد گیلان بلوک A2</t>
  </si>
  <si>
    <t>میررضا حیدرزاده نمین</t>
  </si>
  <si>
    <t>1610324765</t>
  </si>
  <si>
    <t>میراحمد</t>
  </si>
  <si>
    <t>09227661709</t>
  </si>
  <si>
    <t>جانبازان-ترمینال خط کناره-کوچه افضلی-بن بست دی</t>
  </si>
  <si>
    <t>1402/07/21</t>
  </si>
  <si>
    <t>پریسا زندی</t>
  </si>
  <si>
    <t>0013396862</t>
  </si>
  <si>
    <t>09129246732</t>
  </si>
  <si>
    <t>خیابان پیروزی</t>
  </si>
  <si>
    <t>1404/05/07</t>
  </si>
  <si>
    <t>مجیرکیامحمدی.</t>
  </si>
  <si>
    <t>384- گروه بازرگانی کیامحمدی.</t>
  </si>
  <si>
    <t>خانه مسافر پارادیس/سید کاوه کلانتری/رودپشت</t>
  </si>
  <si>
    <r>
      <t xml:space="preserve">مصطفی حقیقی بجاربنه </t>
    </r>
    <r>
      <rPr>
        <sz val="10"/>
        <color theme="1"/>
        <rFont val="Arial"/>
        <family val="2"/>
      </rPr>
      <t xml:space="preserve"> </t>
    </r>
  </si>
  <si>
    <t>رشتیان-بین رجایی44 و 52-مرکز دندانپزشکی رشتیان-طبقه اول</t>
  </si>
  <si>
    <t>09113064713</t>
  </si>
  <si>
    <t>41801</t>
  </si>
  <si>
    <t>418-مطب دندان پزشکی مصطفی حقیقی</t>
  </si>
  <si>
    <t>زهرا علیجانی نژاد کلدهی</t>
  </si>
  <si>
    <t>2679112334</t>
  </si>
  <si>
    <t>1404/09/17</t>
  </si>
  <si>
    <t>09117393918</t>
  </si>
  <si>
    <t>مسکن مهر-بلوک26-واحد4 شرقی</t>
  </si>
  <si>
    <t>نسیم حبیب زاده</t>
  </si>
  <si>
    <t>پوشاک نوا</t>
  </si>
  <si>
    <t>سرکار خانم</t>
  </si>
  <si>
    <t>2594755710</t>
  </si>
  <si>
    <t>09111359811</t>
  </si>
  <si>
    <t>439-نسیم حبیب زاده</t>
  </si>
  <si>
    <t xml:space="preserve">گلسار-نبش خیابان 96-بوتیک نوا </t>
  </si>
  <si>
    <t>2580817069</t>
  </si>
  <si>
    <t>09300991020</t>
  </si>
  <si>
    <t>مهدیه حکیمی ویشکایی</t>
  </si>
  <si>
    <t>43205</t>
  </si>
  <si>
    <t>6930018971</t>
  </si>
  <si>
    <t>علی شریفی پنابندانی</t>
  </si>
  <si>
    <t>43206</t>
  </si>
  <si>
    <t>43207</t>
  </si>
  <si>
    <t>43208</t>
  </si>
  <si>
    <t>43209</t>
  </si>
  <si>
    <t>43210</t>
  </si>
  <si>
    <t>43211</t>
  </si>
  <si>
    <t>2593837543</t>
  </si>
  <si>
    <t>مهرداد صدیقی کیساری</t>
  </si>
  <si>
    <t>2580450866</t>
  </si>
  <si>
    <t>محدثه صفری سیاه اسطلخی</t>
  </si>
  <si>
    <t>2581621011</t>
  </si>
  <si>
    <t>اسماعیل مهرانفر</t>
  </si>
  <si>
    <t>2659735093</t>
  </si>
  <si>
    <t>احسان کسمایی فر</t>
  </si>
  <si>
    <t>0018409032</t>
  </si>
  <si>
    <t xml:space="preserve">میدان جهاد-کوچه پشت اداره مالیات-بن بست باران-ساختمان ضامن آهو-واحد 1 </t>
  </si>
  <si>
    <t>2660366497</t>
  </si>
  <si>
    <t>جاده رشت به فومن-سه راه رودپیش-تازه آباد-کوچه فجر-پلاک15</t>
  </si>
  <si>
    <t>1404/08/26</t>
  </si>
  <si>
    <t>اداری و امور بانکی</t>
  </si>
  <si>
    <t xml:space="preserve">بلوار لاکان </t>
  </si>
  <si>
    <t>1396/06/02</t>
  </si>
  <si>
    <t>09113345784</t>
  </si>
  <si>
    <t>بلوار شهدای گمنام-ابتدای خیابان خجسته-ساختمان ارغوان-طبقه اول</t>
  </si>
  <si>
    <t>1394/08/30</t>
  </si>
  <si>
    <t>09059528472</t>
  </si>
  <si>
    <t>سیاه اسطلخ-کوچه 78- منزل مهرداد صفری</t>
  </si>
  <si>
    <t>09309566264</t>
  </si>
  <si>
    <t>بلوار شهدای گمنام-خیابان خجسته-پشت نانوایی لواشی</t>
  </si>
  <si>
    <t>1391/03/01</t>
  </si>
  <si>
    <t>09302820446</t>
  </si>
  <si>
    <t>بلوار شهدای گمنام-کوچه 66</t>
  </si>
  <si>
    <t>1403/09/26</t>
  </si>
  <si>
    <t>زهرا رضائی گیگاسری</t>
  </si>
  <si>
    <t>کورش</t>
  </si>
  <si>
    <t>حسین دلدار قاسمی رودبارکی</t>
  </si>
  <si>
    <t>31606</t>
  </si>
  <si>
    <t>2595214330</t>
  </si>
  <si>
    <t>1404/05/06</t>
  </si>
  <si>
    <t>سجاد پاک نهاد</t>
  </si>
  <si>
    <t>31607</t>
  </si>
  <si>
    <t>2650155523</t>
  </si>
  <si>
    <t xml:space="preserve">عرفان آشفته </t>
  </si>
  <si>
    <t>378-سارا رضا پور</t>
  </si>
  <si>
    <t>سنگر-بلوار 15 خرداد-روبه روی هایپرشهرک -ساختمان عرفان</t>
  </si>
  <si>
    <t>زهرا فدوی</t>
  </si>
  <si>
    <t>37812</t>
  </si>
  <si>
    <t>2581493021</t>
  </si>
  <si>
    <t>امید محمدی حقدوست</t>
  </si>
  <si>
    <t>37813</t>
  </si>
  <si>
    <t>2593393823</t>
  </si>
  <si>
    <t xml:space="preserve">راننده </t>
  </si>
  <si>
    <t>1404/03/05</t>
  </si>
  <si>
    <t xml:space="preserve">علیرضا فنون </t>
  </si>
  <si>
    <t>37814</t>
  </si>
  <si>
    <t>شاهده نوری سعید</t>
  </si>
  <si>
    <t>کافه رستوران پاد</t>
  </si>
  <si>
    <t xml:space="preserve">شاهده نوری سعید </t>
  </si>
  <si>
    <t xml:space="preserve">0386180938 </t>
  </si>
  <si>
    <t xml:space="preserve">402-شاهده نوری سعید </t>
  </si>
  <si>
    <t>باشگاه ورزشی پاد</t>
  </si>
  <si>
    <t>پریماه ایمن طلب</t>
  </si>
  <si>
    <t>فلکه گاز، جاده لاکان، بعد از مدرسه شهید جعفری، نرسیده به دانشگاه آزاد</t>
  </si>
  <si>
    <t>09332120405</t>
  </si>
  <si>
    <t>عسل جهانگیری</t>
  </si>
  <si>
    <t>1810882540</t>
  </si>
  <si>
    <t>09031399023</t>
  </si>
  <si>
    <t xml:space="preserve">جاده لاکان-خیابان شهید رجایی-نبش ازادگان 9 </t>
  </si>
  <si>
    <t>1404/07/25</t>
  </si>
  <si>
    <t>محمدرضا رمضانی کوپس</t>
  </si>
  <si>
    <t>0250357348</t>
  </si>
  <si>
    <t>09014895385</t>
  </si>
  <si>
    <t xml:space="preserve">جاده تهران-دانشگاه گیلان-خوابگاه میرزاکوچک </t>
  </si>
  <si>
    <t>40216</t>
  </si>
  <si>
    <t>شاهین شهریاری راد</t>
  </si>
  <si>
    <t>2594536911</t>
  </si>
  <si>
    <t>09113319389</t>
  </si>
  <si>
    <t>تختی-خیابان عاطفی</t>
  </si>
  <si>
    <t>سیدعلی اصغری حسین آبادی</t>
  </si>
  <si>
    <t>2680308263</t>
  </si>
  <si>
    <t>سیدجلال</t>
  </si>
  <si>
    <t>09114309525</t>
  </si>
  <si>
    <t>خیابان شهدا-کوچه شهید عسگری</t>
  </si>
  <si>
    <t>سیروس مرادی</t>
  </si>
  <si>
    <t>املش</t>
  </si>
  <si>
    <t>خیابان منتظری - کوچه شهید سمامی</t>
  </si>
  <si>
    <t>امیررضا قصدی ملاطی</t>
  </si>
  <si>
    <t>روستای ملاط - خیابان اصلی - جنب سه راه کومله</t>
  </si>
  <si>
    <t>1404/09/09</t>
  </si>
  <si>
    <t>بانو سلیمانی بستی</t>
  </si>
  <si>
    <t>1404/09/04</t>
  </si>
  <si>
    <t>میدان سردار جنگل - کوی زمانی - شهرک فرهنگیان</t>
  </si>
  <si>
    <t>رضا دلسوز لشکریانی</t>
  </si>
  <si>
    <t>245152</t>
  </si>
  <si>
    <t>5179787351</t>
  </si>
  <si>
    <t>09127250675</t>
  </si>
  <si>
    <t>خیابان فیاض12</t>
  </si>
  <si>
    <t>حسن روحی چافی</t>
  </si>
  <si>
    <t>245153</t>
  </si>
  <si>
    <t>2708465147</t>
  </si>
  <si>
    <t>09119420040</t>
  </si>
  <si>
    <t>خیابان پرهیزکار-چالکیاسر</t>
  </si>
  <si>
    <t>بنیامین یوسفی</t>
  </si>
  <si>
    <t>245154</t>
  </si>
  <si>
    <t>0064722503</t>
  </si>
  <si>
    <t>09351507734</t>
  </si>
  <si>
    <t>بلوار دیلمان وحدت 28</t>
  </si>
  <si>
    <t xml:space="preserve">فاطمه اسمعیل تبارباریکی  </t>
  </si>
  <si>
    <t xml:space="preserve">مظفر  </t>
  </si>
  <si>
    <t xml:space="preserve">ام البنین ابراهیمی مرخانی </t>
  </si>
  <si>
    <t>367117</t>
  </si>
  <si>
    <t>حدیث عبانواز</t>
  </si>
  <si>
    <t>0025673009</t>
  </si>
  <si>
    <t>ساندویچ پیچ</t>
  </si>
  <si>
    <t>09233423225</t>
  </si>
  <si>
    <t>خیابان شهید بهشتی- خیابان مهدی زاده- مهدی زاده 14</t>
  </si>
  <si>
    <t>1404/09/22</t>
  </si>
  <si>
    <t>حنانه نعمت زاده ساحلی</t>
  </si>
  <si>
    <t>2581646111</t>
  </si>
  <si>
    <t>دلیوری</t>
  </si>
  <si>
    <t>09035635343</t>
  </si>
  <si>
    <t>صیقلان به سمت تختی- کوچه یاس- ساختمان الماس- طبقه 4</t>
  </si>
  <si>
    <t>1404/09/29</t>
  </si>
  <si>
    <t>محمد موحدی کوزانی</t>
  </si>
  <si>
    <t>2582048143</t>
  </si>
  <si>
    <t>09116284516</t>
  </si>
  <si>
    <t>استقامت2- اتحاد- کوچه پوردارابی6- ساختمان صادرات- طبقه 3</t>
  </si>
  <si>
    <t>زهرا مرتضی زاده</t>
  </si>
  <si>
    <t>448-مرضیه مقتدرشعار</t>
  </si>
  <si>
    <t>مرضیه مقتدرشعار</t>
  </si>
  <si>
    <t>2580208232</t>
  </si>
  <si>
    <t>09114309959</t>
  </si>
  <si>
    <t>2722662094</t>
  </si>
  <si>
    <t>9902767294</t>
  </si>
  <si>
    <t>2710195089</t>
  </si>
  <si>
    <t>9115075263</t>
  </si>
  <si>
    <t>2709250497</t>
  </si>
  <si>
    <t>9112428619</t>
  </si>
  <si>
    <t>2738409148</t>
  </si>
  <si>
    <t>9118426579</t>
  </si>
  <si>
    <t>2709634937</t>
  </si>
  <si>
    <t>9369633579</t>
  </si>
  <si>
    <t>2596143003</t>
  </si>
  <si>
    <t>9039734327</t>
  </si>
  <si>
    <t>6309939319</t>
  </si>
  <si>
    <t>9334066009</t>
  </si>
  <si>
    <t>2700275411</t>
  </si>
  <si>
    <t>9211329633</t>
  </si>
  <si>
    <t>لولمان-روستای رودبارکی</t>
  </si>
  <si>
    <t>6309478796</t>
  </si>
  <si>
    <t>9118956514</t>
  </si>
  <si>
    <t>2700282604</t>
  </si>
  <si>
    <t>9217493763</t>
  </si>
  <si>
    <t>6539340540</t>
  </si>
  <si>
    <t>9116960381</t>
  </si>
  <si>
    <t>ابوالفضل تقی پور تخم شلی</t>
  </si>
  <si>
    <t>325284</t>
  </si>
  <si>
    <t>2710502631</t>
  </si>
  <si>
    <t>09054998454</t>
  </si>
  <si>
    <t>میدان جعفری- کوچه18- پلاک15- طبقه2</t>
  </si>
  <si>
    <t>1404/09/08</t>
  </si>
  <si>
    <t>اهورا زارع بهرام ابادی</t>
  </si>
  <si>
    <t>325285</t>
  </si>
  <si>
    <t>2710349043</t>
  </si>
  <si>
    <t>09115081152</t>
  </si>
  <si>
    <t xml:space="preserve">میدان معلم- کاشف 35 </t>
  </si>
  <si>
    <t>امیرعلی عادلی تموشلی</t>
  </si>
  <si>
    <t>325286</t>
  </si>
  <si>
    <t>2710522624</t>
  </si>
  <si>
    <t>09914052177</t>
  </si>
  <si>
    <t>بوجاییه-بلوار دیلمان- روبروی وحدت19</t>
  </si>
  <si>
    <t>زینب مهدی زاده گیلانی</t>
  </si>
  <si>
    <t>325287</t>
  </si>
  <si>
    <t>2721558072</t>
  </si>
  <si>
    <t>09117668838</t>
  </si>
  <si>
    <t>بهشتی- کوچه 11</t>
  </si>
  <si>
    <t>کلثوم دستلاف</t>
  </si>
  <si>
    <t>325288</t>
  </si>
  <si>
    <t>2722644071</t>
  </si>
  <si>
    <t>09114330882</t>
  </si>
  <si>
    <t>بلوار امام رضا- کوچه گلستان35</t>
  </si>
  <si>
    <t>ابوالفضل واعظی</t>
  </si>
  <si>
    <t>325289</t>
  </si>
  <si>
    <t>0373247176</t>
  </si>
  <si>
    <t>09964529401</t>
  </si>
  <si>
    <t>جاده چمخاله- کوچه خیری</t>
  </si>
  <si>
    <t>بلوار معین -کوچه رجبی</t>
  </si>
  <si>
    <t>فروش پوشاک آک</t>
  </si>
  <si>
    <t>خیابان امام خمینی-پاساژ پارادایس-پلاک33</t>
  </si>
  <si>
    <t>ژاله انامی بداغ</t>
  </si>
  <si>
    <t>حمیدیان-ایستگاه آخر-کوچه بهار اول</t>
  </si>
  <si>
    <t>پروانه انامی بداغ</t>
  </si>
  <si>
    <t>حمیدیان-ایستگاه آخر-کوچه بهار ساختمان کوکب</t>
  </si>
  <si>
    <t>آرش فتحی پشتمساری</t>
  </si>
  <si>
    <t>1403/09/17</t>
  </si>
  <si>
    <t>علی قادر احمدسرائی</t>
  </si>
  <si>
    <t>میدان انتظام-پشت ورزشگاه 6 هزار نفری</t>
  </si>
  <si>
    <t>1403/09/14</t>
  </si>
  <si>
    <t>ابوالفضل ارشادی لمر</t>
  </si>
  <si>
    <t>مسکن مهر-بلوک 79-واحد 2</t>
  </si>
  <si>
    <t>اسمعیل فرزانه بازقلعه</t>
  </si>
  <si>
    <t>1403/10/02</t>
  </si>
  <si>
    <t xml:space="preserve">پارسا خداخواه </t>
  </si>
  <si>
    <t>خیابان معلم-8 دی-ساختمان میلاد</t>
  </si>
  <si>
    <t>فاطمه حق وردی مداح صفت</t>
  </si>
  <si>
    <t>گلباغ نماز-پارس 2-پلاک 20</t>
  </si>
  <si>
    <t>1403/10/19</t>
  </si>
  <si>
    <t>فاطمه وفادار پیردهی</t>
  </si>
  <si>
    <t>نرسیده به رجب آباد -کوچه 32</t>
  </si>
  <si>
    <t>کیوان کرم دار ندامانی</t>
  </si>
  <si>
    <t xml:space="preserve">استقامت 1-کوچه رز-ساختمان یاس </t>
  </si>
  <si>
    <t xml:space="preserve">محمد هادی خطیبی </t>
  </si>
  <si>
    <t>خیابان رو به روی دباغیان-کوچه شهاب</t>
  </si>
  <si>
    <t>معصومه مقصودی شالدهی</t>
  </si>
  <si>
    <t>عوض</t>
  </si>
  <si>
    <t>خیابان 17 شهریور</t>
  </si>
  <si>
    <t>سیده صغری عباسی بلسبنه</t>
  </si>
  <si>
    <t>هفت کیلومتری جاده انزلی-جاده پوشش انتهای گرفم</t>
  </si>
  <si>
    <t>ابوالفضل قره داغی خاتون آبادی</t>
  </si>
  <si>
    <t>فلکه گاز -خیابان شهید نظری -کوچه 8</t>
  </si>
  <si>
    <t>ماهان رادنوعی</t>
  </si>
  <si>
    <t xml:space="preserve">جاده سنگر-سه راه ملکی روستای توسراوندان-کوچه </t>
  </si>
  <si>
    <t>مجتبی رادمرد</t>
  </si>
  <si>
    <t>مریم مرادمند محقق دوست</t>
  </si>
  <si>
    <t>مطهری-ساغری سازان-کوچه بلورچیان -پلاک 90</t>
  </si>
  <si>
    <t xml:space="preserve">فاطمه ویسی حاجی آبادی </t>
  </si>
  <si>
    <t xml:space="preserve">خیابان خرمشهر-هلال احمر-هلال 7 </t>
  </si>
  <si>
    <t>علی اکبر کارگر کویخی</t>
  </si>
  <si>
    <t xml:space="preserve">ژاندارمری-خیابان آزاد-بن بست انتهای کوچه </t>
  </si>
  <si>
    <t>1403/12/17</t>
  </si>
  <si>
    <t>محمد پورآقائی دلچه</t>
  </si>
  <si>
    <t>میدان پاسداران -خیابان دانشسرا -کوچه هشتم کوچه جعفر خواه پلاک 19</t>
  </si>
  <si>
    <t xml:space="preserve">هستی فیض بخش زبردست </t>
  </si>
  <si>
    <t xml:space="preserve">گلباغ نماز-بن بست حافظ-خوابگاه دخترانه گلریز </t>
  </si>
  <si>
    <t>1404/01/09</t>
  </si>
  <si>
    <t xml:space="preserve">سهند فرضی کویخی </t>
  </si>
  <si>
    <t>2581937521</t>
  </si>
  <si>
    <t>گلسار-استاد معین-کوچه 28-گلستان سوم</t>
  </si>
  <si>
    <t>کیانا نوروزی بلسی ...</t>
  </si>
  <si>
    <t>231247</t>
  </si>
  <si>
    <t>0151580881</t>
  </si>
  <si>
    <t>09923047909</t>
  </si>
  <si>
    <t>بلوار خرمشهر-طالقانی-مجتمع داروکوی</t>
  </si>
  <si>
    <t>امیرحسین حیدری وکیل آباد</t>
  </si>
  <si>
    <t>231249</t>
  </si>
  <si>
    <t>2581640200</t>
  </si>
  <si>
    <t>09014716710</t>
  </si>
  <si>
    <t>خیابان لاهیجان-کوچه شهید طالع(وحدت)</t>
  </si>
  <si>
    <t>1404/01/04</t>
  </si>
  <si>
    <t>جاوید میرزائی محرمانی</t>
  </si>
  <si>
    <t>231250</t>
  </si>
  <si>
    <t>5699168710</t>
  </si>
  <si>
    <t>09300273292</t>
  </si>
  <si>
    <t xml:space="preserve">فلکه جهاد-سیاه اسطلخ-کوچه 77-خوش نشین 6 </t>
  </si>
  <si>
    <t>1404/01/08</t>
  </si>
  <si>
    <t>امیرمحمد تقی زاده کفترودی</t>
  </si>
  <si>
    <t>231251</t>
  </si>
  <si>
    <t>5180250153</t>
  </si>
  <si>
    <t>09031649298</t>
  </si>
  <si>
    <t>مطهری-خیابان حاجی آباد-بن بست زاهدی-واحد 9</t>
  </si>
  <si>
    <t>1404/02/02</t>
  </si>
  <si>
    <t xml:space="preserve">امیرمحمد حسینی علی آبادی </t>
  </si>
  <si>
    <t>231252</t>
  </si>
  <si>
    <t>2581870442</t>
  </si>
  <si>
    <t>0911550078</t>
  </si>
  <si>
    <t xml:space="preserve">بیانی -کوچه نورانی .... ساختمان امیرحسین </t>
  </si>
  <si>
    <t>1404/02/29</t>
  </si>
  <si>
    <t>مریم نیک فطرت کهنه گورابی</t>
  </si>
  <si>
    <t>231253</t>
  </si>
  <si>
    <t>5699465529</t>
  </si>
  <si>
    <t>محمد اسماعیل</t>
  </si>
  <si>
    <t>09919189982</t>
  </si>
  <si>
    <t>فلکه جهاد- سیاه اسطلخ-کوچه 77- خوش نشین 6</t>
  </si>
  <si>
    <t>سهیلا باقرزاده لختکی</t>
  </si>
  <si>
    <t>231254</t>
  </si>
  <si>
    <t>2596153432</t>
  </si>
  <si>
    <t>09903167967</t>
  </si>
  <si>
    <t>سیاه اسطلخ-خیابان شهید حبیبی-بوستان 111-انتهای کوچه</t>
  </si>
  <si>
    <t>پانیذ پیغامی</t>
  </si>
  <si>
    <t>231255</t>
  </si>
  <si>
    <t>2581876395</t>
  </si>
  <si>
    <t>09111484756</t>
  </si>
  <si>
    <t xml:space="preserve">مسکن مهر-مهر6-ساختمان آریا -واحد 10 </t>
  </si>
  <si>
    <t>اسمعیل مسیبی</t>
  </si>
  <si>
    <t>231256</t>
  </si>
  <si>
    <t>2593257921</t>
  </si>
  <si>
    <t>09113359110</t>
  </si>
  <si>
    <t xml:space="preserve">استقامت اول-کوچه منصف -ساختمان اشکان </t>
  </si>
  <si>
    <t>مریم سرافراز</t>
  </si>
  <si>
    <t>231257</t>
  </si>
  <si>
    <t>1091580332</t>
  </si>
  <si>
    <t>09365850444</t>
  </si>
  <si>
    <t>پیربازار کوچه شهید قنبرزاده-پلاک 31</t>
  </si>
  <si>
    <t>سجاد اقبالی عموقین</t>
  </si>
  <si>
    <t>231258</t>
  </si>
  <si>
    <t>1451389809</t>
  </si>
  <si>
    <t>09333597283</t>
  </si>
  <si>
    <t>توشیبا-خوابگاه قائم</t>
  </si>
  <si>
    <t>1404/04/30</t>
  </si>
  <si>
    <t>آرش سمیعی</t>
  </si>
  <si>
    <t>231259</t>
  </si>
  <si>
    <t>2581552441</t>
  </si>
  <si>
    <t>09116970485</t>
  </si>
  <si>
    <t>بلوار معلم-فلاحتی-بن بست یاسمین</t>
  </si>
  <si>
    <t>منیژه آزموده پیربازاری</t>
  </si>
  <si>
    <t>231261</t>
  </si>
  <si>
    <t>2592078584</t>
  </si>
  <si>
    <t>09116534712</t>
  </si>
  <si>
    <t>خیابان انصاری- رو به روی رستوران-تعویض روغنی دو برادران</t>
  </si>
  <si>
    <t>1404/04/12</t>
  </si>
  <si>
    <t>آیلار برده بار</t>
  </si>
  <si>
    <t>231262</t>
  </si>
  <si>
    <t>4980526578</t>
  </si>
  <si>
    <t>09013250284</t>
  </si>
  <si>
    <t>حمیدیان -خیابان ایران</t>
  </si>
  <si>
    <t>1404/04/14</t>
  </si>
  <si>
    <t>بهاره نداف غلامعلی دینار</t>
  </si>
  <si>
    <t>231263</t>
  </si>
  <si>
    <t>2591188769</t>
  </si>
  <si>
    <t>09115520431</t>
  </si>
  <si>
    <t>مسکن مهر-مجتمع یک-بلوک1-طبقه 2</t>
  </si>
  <si>
    <t xml:space="preserve">مائده بخشی </t>
  </si>
  <si>
    <t>231264</t>
  </si>
  <si>
    <t>2580843868</t>
  </si>
  <si>
    <t>09363599559</t>
  </si>
  <si>
    <t>میدان قلیپور-جنب پمپ بنزین -کوچه دوم-ساختمان مادر</t>
  </si>
  <si>
    <t>1404/04/17</t>
  </si>
  <si>
    <t>امیرمحمد درگاهی قصبه</t>
  </si>
  <si>
    <t>231265</t>
  </si>
  <si>
    <t>0022368949</t>
  </si>
  <si>
    <t>09383648636</t>
  </si>
  <si>
    <t>فلکه گاز-جاده لاکان-کوچه آزادگان</t>
  </si>
  <si>
    <t>1404/04/28</t>
  </si>
  <si>
    <t>امیرحسین زعیمی طبالوندانی</t>
  </si>
  <si>
    <t>231266</t>
  </si>
  <si>
    <t>5180197600</t>
  </si>
  <si>
    <t>09960061457</t>
  </si>
  <si>
    <t>منظریه-مجیدیه 8</t>
  </si>
  <si>
    <t>امیررضا فروز شهرستانی</t>
  </si>
  <si>
    <t>231267</t>
  </si>
  <si>
    <t>6530157840</t>
  </si>
  <si>
    <t>09387834463</t>
  </si>
  <si>
    <t>مسکن مهر-فلکه دوم-مهر 85</t>
  </si>
  <si>
    <t>حسین خیرخواه دافچاهی</t>
  </si>
  <si>
    <t>231268</t>
  </si>
  <si>
    <t>5180202809</t>
  </si>
  <si>
    <t>09932019406</t>
  </si>
  <si>
    <t>خواچکین- خیابان نبوت- به سمت جاده چوکام- نرسیده به زمین فوتبال</t>
  </si>
  <si>
    <t>1404/05/08</t>
  </si>
  <si>
    <t>ماهان امیر کمالی فرد</t>
  </si>
  <si>
    <t>231269</t>
  </si>
  <si>
    <t>2581839831</t>
  </si>
  <si>
    <t>0990195887</t>
  </si>
  <si>
    <t>فلکه رازی- آسایش 7- عبادی21- روبروی سوپرمارکت 3 گل</t>
  </si>
  <si>
    <t>سیروس امتی چوکامی</t>
  </si>
  <si>
    <t>231270</t>
  </si>
  <si>
    <t>2580034757</t>
  </si>
  <si>
    <t>09024996668</t>
  </si>
  <si>
    <t>چوکام- خیابان فرهنگ- کوچه شهید حیدری</t>
  </si>
  <si>
    <t>حمیدرضا صلحی رشت آبادی</t>
  </si>
  <si>
    <t>231271</t>
  </si>
  <si>
    <t>1274796441</t>
  </si>
  <si>
    <t>09373704028</t>
  </si>
  <si>
    <t>قلیپور- بهارستان1- نبش بهارستان 5- ساختمان آسمان</t>
  </si>
  <si>
    <t>حنانه حسین پور</t>
  </si>
  <si>
    <t>231272</t>
  </si>
  <si>
    <t>2580571760</t>
  </si>
  <si>
    <t xml:space="preserve">کانتر  </t>
  </si>
  <si>
    <t>09333041285</t>
  </si>
  <si>
    <t>حمیدیان- انتهای بلوار- خیابان حسن زاده- کوچه شیرزاد- ساختمان شهرزاد</t>
  </si>
  <si>
    <t>زینب پریوز</t>
  </si>
  <si>
    <t>231273</t>
  </si>
  <si>
    <t>6930036226</t>
  </si>
  <si>
    <t>09966970148</t>
  </si>
  <si>
    <t>فلکه امام حسین- پشت آتشنشانی- خ10- کوچه4</t>
  </si>
  <si>
    <t>شکوفه اکبری کیوان گلرودباری</t>
  </si>
  <si>
    <t>231274</t>
  </si>
  <si>
    <t>2710355434</t>
  </si>
  <si>
    <t>09052327455</t>
  </si>
  <si>
    <t>میدان رازی- استقامت2</t>
  </si>
  <si>
    <t>مهدی اسدی ماتک</t>
  </si>
  <si>
    <t>231275</t>
  </si>
  <si>
    <t>2581609184</t>
  </si>
  <si>
    <t>09050322004</t>
  </si>
  <si>
    <t>عینک- خیابان امام حسین- کوچه نهم- بنبست دهم</t>
  </si>
  <si>
    <t>شهاب نوروزی سیاکوهی</t>
  </si>
  <si>
    <t>231276</t>
  </si>
  <si>
    <t>2670245080</t>
  </si>
  <si>
    <t>09059959676</t>
  </si>
  <si>
    <t>حمیدیان- نوآوران 15</t>
  </si>
  <si>
    <t>مهیار شکوفی ناو</t>
  </si>
  <si>
    <t>231277</t>
  </si>
  <si>
    <t>2610240198</t>
  </si>
  <si>
    <t>گریل</t>
  </si>
  <si>
    <t>09117209701</t>
  </si>
  <si>
    <t>دانشگاه گیلان- خوابگاه میرزاکوچک</t>
  </si>
  <si>
    <t>1404/08/12</t>
  </si>
  <si>
    <t>زهرا دودمانی گشتی</t>
  </si>
  <si>
    <t>231278</t>
  </si>
  <si>
    <t>2669712215</t>
  </si>
  <si>
    <t>09114812439</t>
  </si>
  <si>
    <t>علیرضا عقیلی مرخالی</t>
  </si>
  <si>
    <t>231279</t>
  </si>
  <si>
    <t>0110815831</t>
  </si>
  <si>
    <t>09010106610</t>
  </si>
  <si>
    <t>پلیس راه رشت به فومن- کوچه مرتضی مقدس</t>
  </si>
  <si>
    <t>231280</t>
  </si>
  <si>
    <t>0</t>
  </si>
  <si>
    <t>1404/07/28</t>
  </si>
  <si>
    <t>فاطمه علیزاده موبندانی</t>
  </si>
  <si>
    <t>231281</t>
  </si>
  <si>
    <t>2710352427</t>
  </si>
  <si>
    <t>09033920783</t>
  </si>
  <si>
    <t>فلکه رازی- استقامت 2- کوچه سوگند</t>
  </si>
  <si>
    <t>کبری رستم پور</t>
  </si>
  <si>
    <t>231282</t>
  </si>
  <si>
    <t>2590479506</t>
  </si>
  <si>
    <t>سالاد</t>
  </si>
  <si>
    <t>09119312156</t>
  </si>
  <si>
    <t>بلوار شهید انصاری- پشت نظام مهندسی- کوچه رز</t>
  </si>
  <si>
    <t>1404/0701</t>
  </si>
  <si>
    <t>معصومه صالح زاده</t>
  </si>
  <si>
    <t>231283</t>
  </si>
  <si>
    <t>2582036889</t>
  </si>
  <si>
    <t>09056775988</t>
  </si>
  <si>
    <t>بلوار مدرس- کوی شهریار- پشت آتش نشانی- کوچه یازدهم- پشت آتش نشانی</t>
  </si>
  <si>
    <t>پوریا بهروزی فر</t>
  </si>
  <si>
    <t>231284</t>
  </si>
  <si>
    <t>0200727966</t>
  </si>
  <si>
    <t>پاستا</t>
  </si>
  <si>
    <t>09120570148</t>
  </si>
  <si>
    <t>سهیل نیکخوی مرکیه</t>
  </si>
  <si>
    <t>231286</t>
  </si>
  <si>
    <t>0061682195</t>
  </si>
  <si>
    <t>09116172799</t>
  </si>
  <si>
    <t>حمیدیان- کوچه پژمان- بن بست 8</t>
  </si>
  <si>
    <t>1404/07/20</t>
  </si>
  <si>
    <t>حسن طالش تقی پور</t>
  </si>
  <si>
    <t>231287</t>
  </si>
  <si>
    <t>2279394510</t>
  </si>
  <si>
    <t>09193303558</t>
  </si>
  <si>
    <t xml:space="preserve">رشت - جاده پیربازار-نرسیده به فخب - کوچه گلستان 2- ساختمان 2- طبقه </t>
  </si>
  <si>
    <t>1404/08/22</t>
  </si>
  <si>
    <t>امید یوسفی</t>
  </si>
  <si>
    <t>231288</t>
  </si>
  <si>
    <t>2581220139</t>
  </si>
  <si>
    <t>مردعلی</t>
  </si>
  <si>
    <t>09102921695</t>
  </si>
  <si>
    <t>خیابان گلزاران- کوچه پنجم فرعی</t>
  </si>
  <si>
    <t>1404/08/29</t>
  </si>
  <si>
    <t>231289</t>
  </si>
  <si>
    <t>میدان امام حسین- خ کلانتری15- خ عبادتی- بوستان5- پلاک280</t>
  </si>
  <si>
    <t>1404/08/30</t>
  </si>
  <si>
    <t>الهه جعفری چهارده</t>
  </si>
  <si>
    <t>231290</t>
  </si>
  <si>
    <t>2581578025</t>
  </si>
  <si>
    <t>09017551407</t>
  </si>
  <si>
    <t>قلیپور، کوی درفک- یاس 2- فرعی 5</t>
  </si>
  <si>
    <t>ابوالفضل رضائی زردکامی</t>
  </si>
  <si>
    <t>231291</t>
  </si>
  <si>
    <t>2581785446</t>
  </si>
  <si>
    <t>09056629772</t>
  </si>
  <si>
    <t>استقامت 2-خیابان ایران- خیابان انصاری- کوچه زنبق1</t>
  </si>
  <si>
    <t>محسن داوری</t>
  </si>
  <si>
    <t>231292</t>
  </si>
  <si>
    <t>0671371878</t>
  </si>
  <si>
    <t>0915851</t>
  </si>
  <si>
    <t>سنگر-روستای دلچه- خ سعدی- کوچه جهاد- پ16</t>
  </si>
  <si>
    <t>1404/09/26</t>
  </si>
  <si>
    <t>راستین شمسی</t>
  </si>
  <si>
    <t>2581523212</t>
  </si>
  <si>
    <t>09378286242</t>
  </si>
  <si>
    <t xml:space="preserve">حمیدیان-نوآوران-خیابان جانباز -ساختمان راستین </t>
  </si>
  <si>
    <t>بیتا نیک سرشت</t>
  </si>
  <si>
    <t>زهرا ملکی</t>
  </si>
  <si>
    <t>رضا جان پرور</t>
  </si>
  <si>
    <t>0018132881</t>
  </si>
  <si>
    <t>رشت- میدان گیل شهرک امام حسین کوچه 10 ساختمان رضا ط1</t>
  </si>
  <si>
    <t>1400/01/03</t>
  </si>
  <si>
    <t>1400/05/11</t>
  </si>
  <si>
    <t>1400/03/03</t>
  </si>
  <si>
    <t>1400/07/12</t>
  </si>
  <si>
    <t>1400/11/16</t>
  </si>
  <si>
    <t>09111350075</t>
  </si>
  <si>
    <t>چهاراه میکائیل-خیابان امام خمینی-روبه روی اداره برق-کوچه استقامت 1</t>
  </si>
  <si>
    <t>بیوشیمی ست</t>
  </si>
  <si>
    <t>مسئول پذیرش</t>
  </si>
  <si>
    <t>کارشناس فنی</t>
  </si>
  <si>
    <t xml:space="preserve">نمونه گیر </t>
  </si>
  <si>
    <t xml:space="preserve">متصدی پذیرش </t>
  </si>
  <si>
    <t xml:space="preserve">شفارود-خیابان شهید امیرعاشوری-کاظم محله </t>
  </si>
  <si>
    <t>خیابان 22 بهمن-میدان کوثر-پشت مدرسه اندرزگو</t>
  </si>
  <si>
    <t>شهرک ولیعصر چوکا-جنب زمین ورزشی کادوس-پیش ساخته-پلاک 51</t>
  </si>
  <si>
    <t>خیابان سردار جنگل-میدان غدیر -کوچه ورزش</t>
  </si>
  <si>
    <t>خیابان سردار جنگل -کوچه نواوری 1</t>
  </si>
  <si>
    <t>جاده کانال-خیابان شهید باهنر-ستایش 4</t>
  </si>
  <si>
    <t>250169</t>
  </si>
  <si>
    <t>250170</t>
  </si>
  <si>
    <t>نعیم فدوی</t>
  </si>
  <si>
    <t>کمک مربی بدنسازی</t>
  </si>
  <si>
    <t>مسکن مهر-میدان انقلاب اسلامی-بلوار انقلاب اسلامی شمالی-ساختمان صدف-واحد 20</t>
  </si>
  <si>
    <t>سپهر احمدیان</t>
  </si>
  <si>
    <t>مربی آسیب شناسی و بدنسازی</t>
  </si>
  <si>
    <t>سیده متین میری قربائی</t>
  </si>
  <si>
    <t xml:space="preserve">گلسار-استاد معین-نبش کوچه 12-بالای املاک ملک الملوک </t>
  </si>
  <si>
    <t>سعید کوچکی دلیوندانی</t>
  </si>
  <si>
    <t xml:space="preserve">استقامت-خیابان شهید رجائی -فرعی اول -رو به روی اداره محیط زیست </t>
  </si>
  <si>
    <t>آیدا آرش</t>
  </si>
  <si>
    <t>28129</t>
  </si>
  <si>
    <t>5170128053</t>
  </si>
  <si>
    <t>09116769837</t>
  </si>
  <si>
    <t>توشیبا-کوچه محمد منتظری-بن بست بستانی-ساختمان امیر-طبقه 2- واحد3</t>
  </si>
  <si>
    <t>هاتف اقدامی شیجانی</t>
  </si>
  <si>
    <t>2581166207</t>
  </si>
  <si>
    <t>فانکشنال</t>
  </si>
  <si>
    <t>0936288462</t>
  </si>
  <si>
    <t>خیابان استاد معین-کوچه 17</t>
  </si>
  <si>
    <t>صدرا امجدی</t>
  </si>
  <si>
    <t>2581517131</t>
  </si>
  <si>
    <t>صفاری- پارک کسمائی- کوچه یازدهم- ساختمان مهدی4- طبقه 2- واحد 3</t>
  </si>
  <si>
    <t xml:space="preserve">زهرا سالک سهی  </t>
  </si>
  <si>
    <t xml:space="preserve">نورعلی  </t>
  </si>
  <si>
    <t>استاد معین- پل پستک- کوچه هفدهم</t>
  </si>
  <si>
    <t>1404/09/23</t>
  </si>
  <si>
    <t xml:space="preserve">وحید گل پور کلائی </t>
  </si>
  <si>
    <t>2594525782</t>
  </si>
  <si>
    <t>طیب</t>
  </si>
  <si>
    <t>09126790538</t>
  </si>
  <si>
    <t xml:space="preserve">میدان توشیبا-خیابان مهدی زاده -نبش کوچه 15-روبه روی ساختمان ابوالفضل </t>
  </si>
  <si>
    <t>1404/03/25</t>
  </si>
  <si>
    <t>09911662984</t>
  </si>
  <si>
    <t>عرفان - عزفان 12</t>
  </si>
  <si>
    <t>373-مجیر کیامحمدی..</t>
  </si>
  <si>
    <t>مسئول ثبت سفارش و انباردار</t>
  </si>
  <si>
    <t>1404/09/18</t>
  </si>
  <si>
    <t xml:space="preserve">447-مرمر یدک </t>
  </si>
  <si>
    <t>مرمر یدک</t>
  </si>
  <si>
    <t xml:space="preserve">آزمایشگاه پاتولوژی دی </t>
  </si>
  <si>
    <t>2593260777</t>
  </si>
  <si>
    <t>...............</t>
  </si>
  <si>
    <t xml:space="preserve"> دکتر مرمر یدک</t>
  </si>
  <si>
    <t>دکتر هنگامه بهبودی</t>
  </si>
  <si>
    <t>کارآموزی-شهرک بهار-یاسمن اول-پلاک 55</t>
  </si>
  <si>
    <t>خیابان نواب-بن بست کافی-ساختمان تلما-طبقه اول شمالی</t>
  </si>
  <si>
    <t>کارشناس بخش بیوشیمی</t>
  </si>
  <si>
    <t xml:space="preserve">کارشناس بخش بیوشیمی </t>
  </si>
  <si>
    <t>حمیدیان -خیابان ایران-کوچه وارش 5</t>
  </si>
  <si>
    <t>09012036728</t>
  </si>
  <si>
    <t>میلاد پور اسمعیل</t>
  </si>
  <si>
    <t>2580782338</t>
  </si>
  <si>
    <t>09015400812</t>
  </si>
  <si>
    <t>کوچه مولایی- جنب مدرسه عبدی نژاد</t>
  </si>
  <si>
    <t>42609</t>
  </si>
  <si>
    <t xml:space="preserve">کمربندی خرمشهر-نبش کوچه اعلایی </t>
  </si>
  <si>
    <t>جعفر طالبی..</t>
  </si>
  <si>
    <t>مرتضا خانعموئی</t>
  </si>
  <si>
    <t>2591261199</t>
  </si>
  <si>
    <t>مسعود فلاح خیرخواه لیالستانی</t>
  </si>
  <si>
    <t>حمیدرضا رعنایی</t>
  </si>
  <si>
    <t>کیانوش زارع</t>
  </si>
  <si>
    <t>محمدجواد اشکور</t>
  </si>
  <si>
    <t>مریم صداقت حق پرست صداقت</t>
  </si>
  <si>
    <t>مسعود صداقت حق پرست صداقت</t>
  </si>
  <si>
    <t>مژگان پورقلمبر</t>
  </si>
  <si>
    <t>43011</t>
  </si>
  <si>
    <t>43012</t>
  </si>
  <si>
    <t>43013</t>
  </si>
  <si>
    <t>43014</t>
  </si>
  <si>
    <t>43015</t>
  </si>
  <si>
    <t>43016</t>
  </si>
  <si>
    <t>0082660281</t>
  </si>
  <si>
    <t>2593856742</t>
  </si>
  <si>
    <t>0939749440</t>
  </si>
  <si>
    <t>2660268789</t>
  </si>
  <si>
    <t>2580917020</t>
  </si>
  <si>
    <t>عباد</t>
  </si>
  <si>
    <t>تبلیغات</t>
  </si>
  <si>
    <t>ابالفضل</t>
  </si>
  <si>
    <t>09382055004</t>
  </si>
  <si>
    <t>09111308830</t>
  </si>
  <si>
    <t>09036552700</t>
  </si>
  <si>
    <t>09033903307</t>
  </si>
  <si>
    <t>09912145542</t>
  </si>
  <si>
    <t>09117167001</t>
  </si>
  <si>
    <t>09115440053</t>
  </si>
  <si>
    <t>1404/10/15</t>
  </si>
  <si>
    <t xml:space="preserve"> رشتيان، کوچه 13، پلاک 70، ساختمان 110، واحد5</t>
  </si>
  <si>
    <t>رشتيان، کوچه 13، پلاک 70، ساختمان 110، واحد 5</t>
  </si>
  <si>
    <t>یخسازي، استقامت1، تقاطع عمار 1 و گيلستان، ساختمان معراج، واحد3</t>
  </si>
  <si>
    <t xml:space="preserve"> بلوار معلم. ميدان سرگل.خ نبوت.نبوت 9. عمارت بابک واحد 8</t>
  </si>
  <si>
    <t>خیابان لاکانی-صندوق عدالت-کوچه قدیری</t>
  </si>
  <si>
    <t>چهار راه باقر آباد- خيابان فرهاني- اول خيابان محمودزاده- پلاک 39</t>
  </si>
  <si>
    <t>خیابانی لاکانی، خیابان امین اصغری، ساختمان نوشین، واحد 2</t>
  </si>
  <si>
    <t xml:space="preserve">خیابان قلی پور، خیابان گلزاران، پلاک 67  </t>
  </si>
  <si>
    <t>گلسار- خیابان استاد معین – کوچه 25-فرعی 4</t>
  </si>
  <si>
    <t xml:space="preserve"> منظریه- چهارراه ولیعصر – کوچه میرزایی-ساختمان رومیلا- پلاک 63 </t>
  </si>
  <si>
    <t xml:space="preserve"> شهرک قدس، کوچه قربانی، فرعی پنجم، ساختمان ماهان، واحد 5 </t>
  </si>
  <si>
    <t xml:space="preserve">پیربازار-کوچه مهدیان-فرعی2- انتهای کوچه-پلاک7 </t>
  </si>
  <si>
    <t xml:space="preserve"> بلوار شهید بهشتی، خیابان فکوری، کوچه دوم، بن بست اول، پلاک58</t>
  </si>
  <si>
    <t xml:space="preserve"> بلوار معلم، حسین آباد، کوچه24، ساختمان عقیق، طبقه3، واحد 5</t>
  </si>
  <si>
    <t xml:space="preserve">سرپرست </t>
  </si>
  <si>
    <t>10</t>
  </si>
  <si>
    <t>محمدعلی قربانی</t>
  </si>
  <si>
    <t>لاهیجان - گلستان 37-بن بست 6 -سمت راست - درب اول</t>
  </si>
  <si>
    <t>1404/10/13</t>
  </si>
  <si>
    <t>مهدی طوافی</t>
  </si>
  <si>
    <t>2710402319</t>
  </si>
  <si>
    <t>09050877380</t>
  </si>
  <si>
    <t>شیخ زاهد 19</t>
  </si>
  <si>
    <t>1404/09/24</t>
  </si>
  <si>
    <t>24</t>
  </si>
  <si>
    <t>25</t>
  </si>
  <si>
    <t>مجموع مبالغ ثابت(بدون وابستگی به ساعت)</t>
  </si>
  <si>
    <t>عیدی و پاداش روزانه</t>
  </si>
  <si>
    <t>میزان ساعت کاری:</t>
  </si>
  <si>
    <t>جدول محاسبه ساعت از روی مبلغ:</t>
  </si>
  <si>
    <t>مجموع مبلغ پرداختی را اینجا وارد کنید:</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</si>
</sst>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164" formatCode="_ * #,##0.00_-_ ;_ * #,##0.00\-_ ;_ * &quot;-&quot;??_-_ ;_ @_ "/>
    <numFmt numFmtId="165" formatCode="_ * #,##0.00_-_ر_ي_ا_ل_ ;_ * #,##0.00\-_ر_ي_ا_ل_ ;_ * &quot;-&quot;??_-_ر_ي_ا_ل_ ;_ @_ "/>
    <numFmt numFmtId="166" formatCode="[$-3000401]0"/>
    <numFmt numFmtId="167" formatCode="yyyy/mm/dd"/>
    <numFmt numFmtId="168" formatCode="_(* #,##0_);_(* \(#,##0\);_(* &quot;-&quot;??_);_(@_)"/>
    <numFmt numFmtId="169" formatCode="#,#00"/>
    <numFmt numFmtId="170" formatCode="_ * #,##0_-_ ;_ * #,##0\-_ ;_ * &quot;-&quot;??_-_ ;_ @_ "/>
    <numFmt numFmtId="171" formatCode="_ * #,##0_-_ر_ي_ا_ل_ ;_ * #,##0\-_ر_ي_ا_ل_ ;_ * &quot;-&quot;??_-_ر_ي_ا_ل_ ;_ @_ "/>
    <numFmt numFmtId="172" formatCode="[$-2000401]0"/>
    <numFmt numFmtId="173" formatCode="_ * #,##0_-&quot;ريال&quot;_ ;_ * #,##0\-&quot;ريال&quot;_ ;_ * &quot;-&quot;???_-&quot;ريال&quot;_ ;_ @_ "/>
    <numFmt numFmtId="174" formatCode="[$-3010429]d/mm/yyyy\ h:mm\ AM/PM;@"/>
    <numFmt numFmtId="175" formatCode="[$-960429]dd/mm/yyyy;@"/>
    <numFmt numFmtId="176" formatCode="#,#00.00"/>
    <numFmt numFmtId="177" formatCode="#,##0_ ;[Red]\-#,##0\ "/>
    <numFmt numFmtId="178" formatCode="0.0"/>
    <numFmt numFmtId="179" formatCode="_-* #,##0.00_-;_-* #,##0.00\-;_-* &quot;-&quot;??_-;_-@_-"/>
  </numFmts>
  <fonts count="179">
    <font>
      <sz val="11"/>
      <color theme="1"/>
      <name val="Calibri"/>
      <family val="2"/>
      <scheme val="minor"/>
    </font>
    <font>
      <sz val="11"/>
      <color theme="1"/>
      <name val="Calibri"/>
      <family val="2"/>
      <charset val="178"/>
      <scheme val="minor"/>
    </font>
    <font>
      <sz val="11"/>
      <color theme="1"/>
      <name val="Calibri"/>
      <family val="2"/>
      <charset val="178"/>
      <scheme val="minor"/>
    </font>
    <font>
      <sz val="11"/>
      <color theme="1"/>
      <name val="Calibri"/>
      <family val="2"/>
      <charset val="178"/>
      <scheme val="minor"/>
    </font>
    <font>
      <sz val="11"/>
      <color theme="1"/>
      <name val="Calibri"/>
      <family val="2"/>
      <charset val="178"/>
      <scheme val="minor"/>
    </font>
    <font>
      <sz val="11"/>
      <color theme="1"/>
      <name val="Calibri"/>
      <family val="2"/>
      <charset val="178"/>
      <scheme val="minor"/>
    </font>
    <font>
      <sz val="11"/>
      <color theme="1"/>
      <name val="Calibri"/>
      <family val="2"/>
      <charset val="178"/>
      <scheme val="minor"/>
    </font>
    <font>
      <sz val="11"/>
      <color theme="1"/>
      <name val="Calibri"/>
      <family val="2"/>
      <charset val="178"/>
      <scheme val="minor"/>
    </font>
    <font>
      <sz val="11"/>
      <color theme="1"/>
      <name val="Calibri"/>
      <family val="2"/>
      <charset val="178"/>
      <scheme val="minor"/>
    </font>
    <font>
      <sz val="11"/>
      <color theme="1"/>
      <name val="Calibri"/>
      <family val="2"/>
      <charset val="178"/>
      <scheme val="minor"/>
    </font>
    <font>
      <sz val="11"/>
      <color theme="1"/>
      <name val="Calibri"/>
      <family val="2"/>
      <charset val="178"/>
      <scheme val="minor"/>
    </font>
    <font>
      <sz val="11"/>
      <color theme="1"/>
      <name val="Calibri"/>
      <family val="2"/>
      <charset val="178"/>
      <scheme val="minor"/>
    </font>
    <font>
      <sz val="11"/>
      <color theme="1"/>
      <name val="Calibri"/>
      <family val="2"/>
      <charset val="178"/>
      <scheme val="minor"/>
    </font>
    <font>
      <sz val="11"/>
      <color theme="1"/>
      <name val="Calibri"/>
      <family val="2"/>
      <charset val="178"/>
      <scheme val="minor"/>
    </font>
    <font>
      <sz val="11"/>
      <color theme="1"/>
      <name val="Vazir FD"/>
      <family val="2"/>
      <charset val="178"/>
    </font>
    <font>
      <sz val="11"/>
      <color theme="1"/>
      <name val="B Nazanin"/>
      <charset val="178"/>
    </font>
    <font>
      <sz val="14"/>
      <color theme="1"/>
      <name val="B Nazanin"/>
      <charset val="178"/>
    </font>
    <font>
      <sz val="11"/>
      <color theme="1"/>
      <name val="B Titr"/>
      <charset val="178"/>
    </font>
    <font>
      <sz val="8"/>
      <color theme="1"/>
      <name val="B Yekan"/>
      <charset val="178"/>
    </font>
    <font>
      <sz val="9"/>
      <color theme="1"/>
      <name val="B Yekan"/>
      <charset val="178"/>
    </font>
    <font>
      <sz val="10"/>
      <color theme="1"/>
      <name val="B Titr"/>
      <charset val="178"/>
    </font>
    <font>
      <b/>
      <sz val="10"/>
      <color theme="1"/>
      <name val="B Yekan"/>
      <charset val="178"/>
    </font>
    <font>
      <u/>
      <sz val="11"/>
      <color theme="1"/>
      <name val="B Yekan"/>
      <charset val="178"/>
    </font>
    <font>
      <sz val="10"/>
      <color theme="1"/>
      <name val="B Yekan"/>
      <charset val="178"/>
    </font>
    <font>
      <u/>
      <sz val="10"/>
      <color theme="1"/>
      <name val="B Yekan"/>
      <charset val="178"/>
    </font>
    <font>
      <sz val="12"/>
      <color theme="1"/>
      <name val="B Yekan"/>
      <charset val="178"/>
    </font>
    <font>
      <sz val="8"/>
      <color theme="1"/>
      <name val="B Titr"/>
      <charset val="178"/>
    </font>
    <font>
      <sz val="9"/>
      <color theme="1"/>
      <name val="B Titr"/>
      <charset val="178"/>
    </font>
    <font>
      <sz val="10"/>
      <color rgb="FF000000"/>
      <name val="B Yekan"/>
      <charset val="178"/>
    </font>
    <font>
      <u/>
      <sz val="12"/>
      <color theme="1"/>
      <name val="B Yekan"/>
      <charset val="178"/>
    </font>
    <font>
      <sz val="11"/>
      <color theme="1"/>
      <name val="Calibri"/>
      <family val="2"/>
      <scheme val="minor"/>
    </font>
    <font>
      <u/>
      <sz val="9"/>
      <color theme="1"/>
      <name val="B Titr"/>
      <charset val="178"/>
    </font>
    <font>
      <sz val="16"/>
      <color theme="1"/>
      <name val="B Titr"/>
      <charset val="178"/>
    </font>
    <font>
      <b/>
      <sz val="11"/>
      <color theme="1"/>
      <name val="B Nazanin"/>
      <charset val="178"/>
    </font>
    <font>
      <sz val="14"/>
      <color theme="1"/>
      <name val="B Titr"/>
      <charset val="178"/>
    </font>
    <font>
      <sz val="11"/>
      <color theme="1"/>
      <name val="B Yekan"/>
      <charset val="178"/>
    </font>
    <font>
      <sz val="11"/>
      <color theme="0"/>
      <name val="Calibri"/>
      <family val="2"/>
      <scheme val="minor"/>
    </font>
    <font>
      <sz val="11"/>
      <color theme="1"/>
      <name val="Vazir FD"/>
    </font>
    <font>
      <sz val="10"/>
      <color theme="1"/>
      <name val="Vazir FD"/>
    </font>
    <font>
      <sz val="10"/>
      <name val="Vazir FD"/>
    </font>
    <font>
      <b/>
      <sz val="12"/>
      <color theme="1"/>
      <name val="B Nazanin"/>
      <charset val="178"/>
    </font>
    <font>
      <b/>
      <sz val="10"/>
      <name val="Vazir FD"/>
    </font>
    <font>
      <sz val="11"/>
      <name val="Calibri"/>
      <family val="2"/>
      <scheme val="minor"/>
    </font>
    <font>
      <b/>
      <sz val="9"/>
      <color indexed="81"/>
      <name val="Tahoma"/>
      <family val="2"/>
    </font>
    <font>
      <b/>
      <sz val="12"/>
      <name val="B Nazanin"/>
      <charset val="178"/>
    </font>
    <font>
      <b/>
      <sz val="11"/>
      <name val="B Nazanin"/>
      <charset val="178"/>
    </font>
    <font>
      <sz val="8"/>
      <name val="B Yekan"/>
      <charset val="178"/>
    </font>
    <font>
      <sz val="12"/>
      <name val="B Nazanin"/>
      <charset val="178"/>
    </font>
    <font>
      <sz val="9"/>
      <name val="B Yekan"/>
      <charset val="178"/>
    </font>
    <font>
      <sz val="11"/>
      <name val="B Titr"/>
      <charset val="178"/>
    </font>
    <font>
      <sz val="10"/>
      <name val="B Titr"/>
      <charset val="178"/>
    </font>
    <font>
      <b/>
      <sz val="16"/>
      <name val="B Nazanin"/>
      <charset val="178"/>
    </font>
    <font>
      <sz val="11"/>
      <color theme="0"/>
      <name val="B Yekan"/>
      <charset val="178"/>
    </font>
    <font>
      <sz val="14"/>
      <color theme="0"/>
      <name val="B Yekan"/>
      <charset val="178"/>
    </font>
    <font>
      <sz val="10"/>
      <color theme="0"/>
      <name val="B Yekan"/>
      <charset val="178"/>
    </font>
    <font>
      <b/>
      <sz val="10"/>
      <color theme="0"/>
      <name val="B Yekan"/>
      <charset val="178"/>
    </font>
    <font>
      <sz val="9"/>
      <color indexed="81"/>
      <name val="Tahoma"/>
      <family val="2"/>
    </font>
    <font>
      <b/>
      <sz val="10"/>
      <name val="B Nazanin"/>
      <charset val="178"/>
    </font>
    <font>
      <b/>
      <sz val="10"/>
      <color rgb="FFFF0000"/>
      <name val="B Nazanin"/>
      <charset val="178"/>
    </font>
    <font>
      <sz val="11"/>
      <color rgb="FFFF0000"/>
      <name val="Calibri"/>
      <family val="2"/>
      <scheme val="minor"/>
    </font>
    <font>
      <sz val="10"/>
      <name val="Arial"/>
      <family val="2"/>
    </font>
    <font>
      <sz val="12"/>
      <name val="B Nazanin"/>
      <charset val="178"/>
    </font>
    <font>
      <sz val="8"/>
      <name val="Calibri"/>
      <family val="2"/>
      <scheme val="minor"/>
    </font>
    <font>
      <b/>
      <sz val="11"/>
      <color theme="1"/>
      <name val="Calibri"/>
      <family val="2"/>
      <charset val="178"/>
      <scheme val="minor"/>
    </font>
    <font>
      <b/>
      <sz val="11"/>
      <name val="Vazir FD"/>
    </font>
    <font>
      <b/>
      <sz val="10"/>
      <color theme="1"/>
      <name val="B Nazanin"/>
      <charset val="178"/>
    </font>
    <font>
      <sz val="11"/>
      <name val="Vazir FD"/>
    </font>
    <font>
      <sz val="9"/>
      <color theme="1"/>
      <name val="B Nazanin"/>
      <charset val="178"/>
    </font>
    <font>
      <b/>
      <sz val="11"/>
      <color theme="1"/>
      <name val="B Titr"/>
      <charset val="178"/>
    </font>
    <font>
      <b/>
      <sz val="9"/>
      <color theme="1"/>
      <name val="B Titr"/>
      <charset val="178"/>
    </font>
    <font>
      <sz val="8"/>
      <name val="Vazir FD"/>
    </font>
    <font>
      <sz val="11"/>
      <name val="B Nazanin"/>
      <charset val="178"/>
    </font>
    <font>
      <sz val="12"/>
      <name val="Calibri"/>
      <family val="2"/>
      <charset val="178"/>
      <scheme val="minor"/>
    </font>
    <font>
      <sz val="11"/>
      <name val="Calibri"/>
      <family val="2"/>
      <charset val="178"/>
      <scheme val="minor"/>
    </font>
    <font>
      <b/>
      <sz val="9"/>
      <name val="B Titr"/>
      <charset val="178"/>
    </font>
    <font>
      <sz val="11"/>
      <name val="B Yekan"/>
      <charset val="178"/>
    </font>
    <font>
      <sz val="11"/>
      <color rgb="FF9C5700"/>
      <name val="Vazir FD"/>
      <family val="2"/>
      <charset val="178"/>
    </font>
    <font>
      <sz val="11"/>
      <color theme="0"/>
      <name val="Wingdings 2"/>
      <family val="1"/>
      <charset val="2"/>
    </font>
    <font>
      <sz val="11"/>
      <color theme="0"/>
      <name val="B Nazanin"/>
      <charset val="178"/>
    </font>
    <font>
      <sz val="12"/>
      <name val="B Nazanin"/>
      <charset val="178"/>
    </font>
    <font>
      <sz val="11"/>
      <color theme="1"/>
      <name val="Arial"/>
      <family val="2"/>
    </font>
    <font>
      <sz val="10"/>
      <name val="Calibri"/>
      <family val="2"/>
      <scheme val="minor"/>
    </font>
    <font>
      <sz val="10"/>
      <color theme="1"/>
      <name val="B Nazanin"/>
      <charset val="178"/>
    </font>
    <font>
      <sz val="8"/>
      <color theme="1"/>
      <name val="B Nazanin"/>
      <charset val="178"/>
    </font>
    <font>
      <sz val="10"/>
      <color rgb="FF000000"/>
      <name val="B Nazanin"/>
      <charset val="178"/>
    </font>
    <font>
      <b/>
      <sz val="9"/>
      <color theme="1"/>
      <name val="B Lotus"/>
      <charset val="178"/>
    </font>
    <font>
      <sz val="12"/>
      <color theme="1"/>
      <name val="B Nazanin"/>
      <charset val="178"/>
    </font>
    <font>
      <b/>
      <sz val="9"/>
      <color theme="0"/>
      <name val="B Lotus"/>
      <charset val="178"/>
    </font>
    <font>
      <sz val="10"/>
      <color rgb="FF000000"/>
      <name val="Times New Roman"/>
      <family val="1"/>
    </font>
    <font>
      <sz val="18"/>
      <color theme="1"/>
      <name val="B Nazanin"/>
      <charset val="178"/>
    </font>
    <font>
      <sz val="10"/>
      <color theme="0"/>
      <name val="B Nazanin"/>
      <charset val="178"/>
    </font>
    <font>
      <sz val="11"/>
      <color theme="1"/>
      <name val="Wingdings 2"/>
      <family val="1"/>
      <charset val="2"/>
    </font>
    <font>
      <sz val="10"/>
      <color theme="1"/>
      <name val="Calibri"/>
      <family val="2"/>
      <scheme val="minor"/>
    </font>
    <font>
      <b/>
      <sz val="11"/>
      <color theme="1"/>
      <name val="Calibri"/>
      <family val="2"/>
      <scheme val="minor"/>
    </font>
    <font>
      <b/>
      <sz val="20"/>
      <color theme="1"/>
      <name val="Calibri"/>
      <family val="2"/>
      <scheme val="minor"/>
    </font>
    <font>
      <b/>
      <sz val="12"/>
      <color theme="1"/>
      <name val="Calibri"/>
      <family val="2"/>
      <scheme val="minor"/>
    </font>
    <font>
      <sz val="7"/>
      <color theme="1"/>
      <name val="B Titr"/>
      <charset val="178"/>
    </font>
    <font>
      <b/>
      <sz val="10"/>
      <color theme="1"/>
      <name val="B Lotus"/>
      <charset val="178"/>
    </font>
    <font>
      <b/>
      <sz val="10"/>
      <color theme="0"/>
      <name val="B Lotus"/>
      <charset val="178"/>
    </font>
    <font>
      <b/>
      <sz val="10"/>
      <color rgb="FF000000"/>
      <name val="B Lotus"/>
      <charset val="178"/>
    </font>
    <font>
      <sz val="11"/>
      <color rgb="FFFF0000"/>
      <name val="Calibri"/>
      <family val="2"/>
      <charset val="178"/>
      <scheme val="minor"/>
    </font>
    <font>
      <sz val="11"/>
      <color rgb="FFFFFF00"/>
      <name val="Titr"/>
      <charset val="178"/>
    </font>
    <font>
      <b/>
      <sz val="11"/>
      <color rgb="FFFF0000"/>
      <name val="Calibri"/>
      <family val="2"/>
      <charset val="178"/>
      <scheme val="minor"/>
    </font>
    <font>
      <sz val="11"/>
      <color theme="0"/>
      <name val="Titr"/>
      <charset val="178"/>
    </font>
    <font>
      <sz val="12"/>
      <color theme="0"/>
      <name val="Titr"/>
      <charset val="178"/>
    </font>
    <font>
      <sz val="11"/>
      <color rgb="FFFF0000"/>
      <name val="Titr"/>
      <charset val="178"/>
    </font>
    <font>
      <sz val="11"/>
      <color theme="1"/>
      <name val="Titr"/>
      <charset val="178"/>
    </font>
    <font>
      <b/>
      <sz val="11"/>
      <color theme="1"/>
      <name val="Titr"/>
      <charset val="178"/>
    </font>
    <font>
      <sz val="12"/>
      <color theme="1"/>
      <name val="Titr"/>
      <charset val="178"/>
    </font>
    <font>
      <b/>
      <sz val="14"/>
      <color theme="1"/>
      <name val="B Titr"/>
      <charset val="178"/>
    </font>
    <font>
      <b/>
      <sz val="11"/>
      <color theme="0"/>
      <name val="Calibri"/>
      <family val="2"/>
      <scheme val="minor"/>
    </font>
    <font>
      <b/>
      <sz val="14"/>
      <color theme="0"/>
      <name val="Calibri"/>
      <family val="2"/>
      <scheme val="minor"/>
    </font>
    <font>
      <b/>
      <sz val="11"/>
      <color theme="0"/>
      <name val="B Yekan"/>
      <charset val="178"/>
    </font>
    <font>
      <sz val="11"/>
      <color rgb="FFFF0000"/>
      <name val="B Titr"/>
      <charset val="178"/>
    </font>
    <font>
      <b/>
      <sz val="11"/>
      <color rgb="FFFF0000"/>
      <name val="B Titr"/>
      <charset val="178"/>
    </font>
    <font>
      <b/>
      <sz val="14"/>
      <color rgb="FFFF0000"/>
      <name val="B Zar"/>
      <charset val="178"/>
    </font>
    <font>
      <b/>
      <sz val="16"/>
      <color rgb="FFFF0000"/>
      <name val="B Yekan"/>
      <charset val="178"/>
    </font>
    <font>
      <b/>
      <sz val="14"/>
      <color rgb="FFFF0000"/>
      <name val="Calibri"/>
      <family val="2"/>
      <scheme val="minor"/>
    </font>
    <font>
      <b/>
      <sz val="11"/>
      <color rgb="FFFF0000"/>
      <name val="Calibri"/>
      <family val="2"/>
      <scheme val="minor"/>
    </font>
    <font>
      <b/>
      <sz val="8"/>
      <color rgb="FFFF0000"/>
      <name val="Calibri"/>
      <family val="2"/>
      <scheme val="minor"/>
    </font>
    <font>
      <b/>
      <sz val="14"/>
      <color rgb="FFFF0000"/>
      <name val="B Yekan"/>
      <charset val="178"/>
    </font>
    <font>
      <b/>
      <sz val="12"/>
      <color rgb="FFFF0000"/>
      <name val="B Yekan"/>
      <charset val="178"/>
    </font>
    <font>
      <b/>
      <sz val="12"/>
      <color rgb="FFFF0000"/>
      <name val="Calibri"/>
      <family val="2"/>
      <scheme val="minor"/>
    </font>
    <font>
      <sz val="10"/>
      <color rgb="FFFF0000"/>
      <name val="B Yekan"/>
      <charset val="178"/>
    </font>
    <font>
      <b/>
      <sz val="12"/>
      <color theme="0" tint="-0.249977111117893"/>
      <name val="B Titr"/>
      <charset val="178"/>
    </font>
    <font>
      <b/>
      <sz val="11"/>
      <color theme="0" tint="-0.249977111117893"/>
      <name val="B Titr"/>
      <charset val="178"/>
    </font>
    <font>
      <sz val="11"/>
      <color rgb="FF00B0F0"/>
      <name val="Calibri"/>
      <family val="2"/>
      <charset val="178"/>
      <scheme val="minor"/>
    </font>
    <font>
      <sz val="10"/>
      <color theme="1"/>
      <name val="Arial"/>
      <family val="2"/>
    </font>
    <font>
      <b/>
      <sz val="11"/>
      <color theme="1"/>
      <name val="B Lotus"/>
      <charset val="178"/>
    </font>
    <font>
      <sz val="10"/>
      <color rgb="FFFF0000"/>
      <name val="Vazir FD"/>
    </font>
    <font>
      <b/>
      <sz val="10"/>
      <color rgb="FFFF0000"/>
      <name val="Vazir FD"/>
    </font>
    <font>
      <sz val="11"/>
      <name val="Vazir FD"/>
      <family val="2"/>
      <charset val="178"/>
    </font>
    <font>
      <sz val="10"/>
      <color rgb="FFFF0000"/>
      <name val="Vazir FD"/>
      <charset val="178"/>
    </font>
    <font>
      <b/>
      <sz val="12"/>
      <color rgb="FFFFFF00"/>
      <name val="Titr"/>
      <charset val="178"/>
    </font>
    <font>
      <b/>
      <sz val="12"/>
      <color rgb="FFFFFF00"/>
      <name val="Calibri"/>
      <family val="2"/>
      <scheme val="minor"/>
    </font>
    <font>
      <b/>
      <sz val="12"/>
      <color theme="1"/>
      <name val="B Titr"/>
      <charset val="178"/>
    </font>
    <font>
      <b/>
      <sz val="11"/>
      <color rgb="FF00B0F0"/>
      <name val="Calibri"/>
      <family val="2"/>
      <charset val="178"/>
      <scheme val="minor"/>
    </font>
    <font>
      <b/>
      <sz val="11"/>
      <color rgb="FF00B0F0"/>
      <name val="Titr"/>
      <charset val="178"/>
    </font>
    <font>
      <b/>
      <sz val="16"/>
      <color theme="1"/>
      <name val="Calibri"/>
      <family val="2"/>
      <scheme val="minor"/>
    </font>
    <font>
      <b/>
      <sz val="14"/>
      <color theme="1"/>
      <name val="B Zar"/>
      <charset val="178"/>
    </font>
    <font>
      <u/>
      <sz val="18"/>
      <color theme="1"/>
      <name val="B Yekan"/>
      <charset val="178"/>
    </font>
    <font>
      <b/>
      <sz val="11"/>
      <color theme="1"/>
      <name val="B Yekan"/>
      <charset val="178"/>
    </font>
    <font>
      <b/>
      <sz val="16"/>
      <color theme="1"/>
      <name val="B Nazanin"/>
      <charset val="178"/>
    </font>
    <font>
      <sz val="8"/>
      <color theme="0"/>
      <name val="B Yekan"/>
      <charset val="178"/>
    </font>
    <font>
      <sz val="9"/>
      <color theme="0"/>
      <name val="B Yekan"/>
      <charset val="178"/>
    </font>
    <font>
      <sz val="11"/>
      <color theme="0"/>
      <name val="B Titr"/>
      <charset val="178"/>
    </font>
    <font>
      <sz val="10"/>
      <color theme="0"/>
      <name val="B Titr"/>
      <charset val="178"/>
    </font>
    <font>
      <u/>
      <sz val="11"/>
      <color theme="0"/>
      <name val="B Yekan"/>
      <charset val="178"/>
    </font>
    <font>
      <u/>
      <sz val="12"/>
      <color theme="0"/>
      <name val="B Yekan"/>
      <charset val="178"/>
    </font>
    <font>
      <b/>
      <sz val="10"/>
      <color rgb="FFFF0000"/>
      <name val="B Lotus"/>
      <charset val="178"/>
    </font>
    <font>
      <b/>
      <sz val="10"/>
      <color theme="0" tint="-0.249977111117893"/>
      <name val="B Titr"/>
      <charset val="178"/>
    </font>
    <font>
      <sz val="11"/>
      <color rgb="FFFF0000"/>
      <name val="Vazir FD"/>
    </font>
    <font>
      <sz val="12"/>
      <name val="B Yekan"/>
      <charset val="178"/>
    </font>
    <font>
      <b/>
      <sz val="11"/>
      <name val="Calibri"/>
      <family val="2"/>
      <scheme val="minor"/>
    </font>
    <font>
      <b/>
      <sz val="8"/>
      <name val="Calibri"/>
      <family val="2"/>
      <scheme val="minor"/>
    </font>
    <font>
      <b/>
      <sz val="12"/>
      <name val="Calibri"/>
      <family val="2"/>
      <scheme val="minor"/>
    </font>
    <font>
      <sz val="14"/>
      <name val="B Nazanin"/>
      <charset val="178"/>
    </font>
    <font>
      <sz val="10"/>
      <color rgb="FFFF0000"/>
      <name val="B Titr"/>
      <charset val="178"/>
    </font>
    <font>
      <b/>
      <sz val="12"/>
      <color rgb="FFFF0000"/>
      <name val="Calibri"/>
      <family val="2"/>
      <charset val="178"/>
      <scheme val="minor"/>
    </font>
    <font>
      <b/>
      <sz val="12"/>
      <color rgb="FFFF0000"/>
      <name val="B Titr"/>
      <charset val="178"/>
    </font>
    <font>
      <b/>
      <sz val="11"/>
      <name val="Calibri"/>
      <family val="2"/>
      <charset val="178"/>
      <scheme val="minor"/>
    </font>
    <font>
      <b/>
      <sz val="11"/>
      <name val="Titr"/>
      <charset val="178"/>
    </font>
    <font>
      <sz val="11"/>
      <color theme="0" tint="-0.14999847407452621"/>
      <name val="Calibri"/>
      <family val="2"/>
      <charset val="178"/>
      <scheme val="minor"/>
    </font>
    <font>
      <sz val="10"/>
      <color theme="1"/>
      <name val="Times New Roman"/>
      <family val="1"/>
    </font>
    <font>
      <b/>
      <sz val="10"/>
      <color theme="1"/>
      <name val="Vazir FD"/>
    </font>
    <font>
      <sz val="11"/>
      <color theme="1"/>
      <name val="B Shiraz"/>
      <charset val="178"/>
    </font>
    <font>
      <sz val="16"/>
      <color theme="1"/>
      <name val="B Shiraz"/>
      <charset val="178"/>
    </font>
    <font>
      <b/>
      <sz val="10"/>
      <color rgb="FF000000"/>
      <name val="2  Lotus"/>
      <charset val="178"/>
    </font>
    <font>
      <sz val="10"/>
      <name val="Vazir FD"/>
      <charset val="178"/>
    </font>
    <font>
      <b/>
      <sz val="10"/>
      <color rgb="FFFF0000"/>
      <name val="Vazir FD"/>
      <charset val="178"/>
    </font>
    <font>
      <sz val="9"/>
      <color rgb="FFFF0000"/>
      <name val="B Yekan"/>
      <charset val="178"/>
    </font>
    <font>
      <u/>
      <sz val="11"/>
      <color rgb="FFFF0000"/>
      <name val="B Yekan"/>
      <charset val="178"/>
    </font>
    <font>
      <u/>
      <sz val="12"/>
      <color rgb="FFFF0000"/>
      <name val="B Yekan"/>
      <charset val="178"/>
    </font>
    <font>
      <b/>
      <sz val="10"/>
      <color rgb="FFFF0000"/>
      <name val="B Yekan"/>
      <charset val="178"/>
    </font>
    <font>
      <sz val="9"/>
      <color rgb="FFFF0000"/>
      <name val="B Nazanin"/>
      <charset val="178"/>
    </font>
    <font>
      <sz val="10"/>
      <color rgb="FFFF0000"/>
      <name val="B Nazanin"/>
      <charset val="178"/>
    </font>
    <font>
      <sz val="11"/>
      <color rgb="FF000000"/>
      <name val="B Titr"/>
      <charset val="178"/>
    </font>
    <font>
      <b/>
      <sz val="12"/>
      <color theme="0"/>
      <name val="Calibri"/>
      <family val="2"/>
      <scheme val="minor"/>
    </font>
    <font>
      <b/>
      <sz val="14"/>
      <color theme="1"/>
      <name val="Calibri"/>
      <family val="2"/>
      <scheme val="minor"/>
    </font>
  </fonts>
  <fills count="48">
    <fill>
      <patternFill patternType="none"/>
    </fill>
    <fill>
      <patternFill patternType="gray125"/>
    </fill>
    <fill>
      <patternFill patternType="solid">
        <fgColor theme="4" tint="0.59999389629810485"/>
        <bgColor indexed="65"/>
      </patternFill>
    </fill>
    <fill>
      <patternFill patternType="solid">
        <fgColor theme="3" tint="0.59999389629810485"/>
        <bgColor indexed="64"/>
      </patternFill>
    </fill>
    <fill>
      <patternFill patternType="solid">
        <fgColor rgb="FFFFFF00"/>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bgColor indexed="64"/>
      </patternFill>
    </fill>
    <fill>
      <patternFill patternType="solid">
        <fgColor theme="0" tint="-4.9989318521683403E-2"/>
        <bgColor indexed="64"/>
      </patternFill>
    </fill>
    <fill>
      <patternFill patternType="solid">
        <fgColor rgb="FFFFC000"/>
        <bgColor indexed="64"/>
      </patternFill>
    </fill>
    <fill>
      <patternFill patternType="solid">
        <fgColor rgb="FF92D050"/>
        <bgColor indexed="64"/>
      </patternFill>
    </fill>
    <fill>
      <patternFill patternType="solid">
        <fgColor theme="0" tint="-0.34998626667073579"/>
        <bgColor indexed="64"/>
      </patternFill>
    </fill>
    <fill>
      <patternFill patternType="solid">
        <fgColor rgb="FF0070C0"/>
        <bgColor indexed="64"/>
      </patternFill>
    </fill>
    <fill>
      <patternFill patternType="solid">
        <fgColor theme="5" tint="-0.249977111117893"/>
        <bgColor indexed="64"/>
      </patternFill>
    </fill>
    <fill>
      <patternFill patternType="solid">
        <fgColor rgb="FFFFEB9C"/>
      </patternFill>
    </fill>
    <fill>
      <patternFill patternType="solid">
        <fgColor rgb="FFFF0000"/>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2"/>
        <bgColor indexed="64"/>
      </patternFill>
    </fill>
    <fill>
      <patternFill patternType="solid">
        <fgColor theme="9" tint="-0.249977111117893"/>
        <bgColor indexed="64"/>
      </patternFill>
    </fill>
    <fill>
      <patternFill patternType="solid">
        <fgColor theme="1" tint="0.499984740745262"/>
        <bgColor indexed="64"/>
      </patternFill>
    </fill>
    <fill>
      <patternFill patternType="solid">
        <fgColor theme="8" tint="-0.249977111117893"/>
        <bgColor indexed="64"/>
      </patternFill>
    </fill>
    <fill>
      <patternFill patternType="solid">
        <fgColor theme="7"/>
        <bgColor indexed="64"/>
      </patternFill>
    </fill>
    <fill>
      <patternFill patternType="solid">
        <fgColor theme="2" tint="-0.249977111117893"/>
        <bgColor indexed="64"/>
      </patternFill>
    </fill>
    <fill>
      <patternFill patternType="solid">
        <fgColor rgb="FFC00000"/>
        <bgColor indexed="64"/>
      </patternFill>
    </fill>
    <fill>
      <patternFill patternType="solid">
        <fgColor theme="4" tint="0.39997558519241921"/>
        <bgColor indexed="64"/>
      </patternFill>
    </fill>
    <fill>
      <patternFill patternType="solid">
        <fgColor rgb="FFFDF8D3"/>
        <bgColor indexed="64"/>
      </patternFill>
    </fill>
    <fill>
      <patternFill patternType="solid">
        <fgColor rgb="FFC1EDC1"/>
        <bgColor indexed="64"/>
      </patternFill>
    </fill>
    <fill>
      <patternFill patternType="solid">
        <fgColor theme="5" tint="0.39997558519241921"/>
        <bgColor indexed="64"/>
      </patternFill>
    </fill>
    <fill>
      <patternFill patternType="solid">
        <fgColor rgb="FFCC00CC"/>
        <bgColor indexed="64"/>
      </patternFill>
    </fill>
    <fill>
      <patternFill patternType="solid">
        <fgColor rgb="FFCC0099"/>
        <bgColor indexed="64"/>
      </patternFill>
    </fill>
    <fill>
      <patternFill patternType="solid">
        <fgColor rgb="FF00B0F0"/>
        <bgColor indexed="64"/>
      </patternFill>
    </fill>
    <fill>
      <patternFill patternType="solid">
        <fgColor theme="8" tint="0.79998168889431442"/>
        <bgColor indexed="64"/>
      </patternFill>
    </fill>
    <fill>
      <patternFill patternType="solid">
        <fgColor rgb="FFFF99CC"/>
        <bgColor indexed="64"/>
      </patternFill>
    </fill>
    <fill>
      <patternFill patternType="solid">
        <fgColor theme="7" tint="0.59999389629810485"/>
        <bgColor indexed="64"/>
      </patternFill>
    </fill>
    <fill>
      <patternFill patternType="solid">
        <fgColor rgb="FFFF9900"/>
        <bgColor indexed="64"/>
      </patternFill>
    </fill>
    <fill>
      <patternFill patternType="solid">
        <fgColor theme="4" tint="0.59999389629810485"/>
        <bgColor indexed="64"/>
      </patternFill>
    </fill>
    <fill>
      <patternFill patternType="solid">
        <fgColor theme="9"/>
        <bgColor indexed="64"/>
      </patternFill>
    </fill>
    <fill>
      <patternFill patternType="solid">
        <fgColor rgb="FFFFCDFF"/>
        <bgColor indexed="64"/>
      </patternFill>
    </fill>
    <fill>
      <patternFill patternType="solid">
        <fgColor theme="4" tint="0.59999389629810485"/>
        <bgColor theme="4" tint="0.59999389629810485"/>
      </patternFill>
    </fill>
    <fill>
      <patternFill patternType="solid">
        <fgColor rgb="FFFF99FF"/>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rgb="FF7030A0"/>
        <bgColor indexed="64"/>
      </patternFill>
    </fill>
  </fills>
  <borders count="96">
    <border>
      <left/>
      <right/>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style="medium">
        <color indexed="64"/>
      </left>
      <right style="medium">
        <color indexed="64"/>
      </right>
      <top style="medium">
        <color indexed="64"/>
      </top>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right style="medium">
        <color indexed="64"/>
      </right>
      <top/>
      <bottom style="thick">
        <color indexed="64"/>
      </bottom>
      <diagonal/>
    </border>
    <border>
      <left/>
      <right style="thin">
        <color indexed="64"/>
      </right>
      <top style="thin">
        <color indexed="64"/>
      </top>
      <bottom style="thick">
        <color indexed="64"/>
      </bottom>
      <diagonal/>
    </border>
    <border>
      <left/>
      <right style="medium">
        <color indexed="64"/>
      </right>
      <top style="thin">
        <color indexed="64"/>
      </top>
      <bottom style="thick">
        <color indexed="64"/>
      </bottom>
      <diagonal/>
    </border>
    <border>
      <left style="medium">
        <color indexed="64"/>
      </left>
      <right/>
      <top/>
      <bottom style="thick">
        <color indexed="64"/>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thick">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thick">
        <color indexed="64"/>
      </bottom>
      <diagonal/>
    </border>
    <border>
      <left style="thin">
        <color indexed="64"/>
      </left>
      <right/>
      <top style="thick">
        <color indexed="64"/>
      </top>
      <bottom style="medium">
        <color indexed="64"/>
      </bottom>
      <diagonal/>
    </border>
    <border>
      <left/>
      <right/>
      <top style="thick">
        <color indexed="64"/>
      </top>
      <bottom style="medium">
        <color indexed="64"/>
      </bottom>
      <diagonal/>
    </border>
    <border>
      <left/>
      <right style="medium">
        <color indexed="64"/>
      </right>
      <top style="thick">
        <color indexed="64"/>
      </top>
      <bottom style="medium">
        <color indexed="64"/>
      </bottom>
      <diagonal/>
    </border>
    <border>
      <left/>
      <right style="thin">
        <color indexed="64"/>
      </right>
      <top style="thick">
        <color indexed="64"/>
      </top>
      <bottom style="medium">
        <color indexed="64"/>
      </bottom>
      <diagonal/>
    </border>
    <border>
      <left style="thin">
        <color theme="0"/>
      </left>
      <right/>
      <top/>
      <bottom style="thick">
        <color theme="0"/>
      </bottom>
      <diagonal/>
    </border>
    <border>
      <left style="thin">
        <color theme="0"/>
      </left>
      <right/>
      <top style="thin">
        <color theme="0"/>
      </top>
      <bottom style="thin">
        <color theme="0"/>
      </bottom>
      <diagonal/>
    </border>
    <border>
      <left style="thin">
        <color theme="0"/>
      </left>
      <right/>
      <top style="thin">
        <color theme="0"/>
      </top>
      <bottom/>
      <diagonal/>
    </border>
    <border>
      <left style="thin">
        <color theme="0"/>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medium">
        <color indexed="64"/>
      </right>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auto="1"/>
      </right>
      <top style="thin">
        <color auto="1"/>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style="thin">
        <color theme="0"/>
      </top>
      <bottom style="thin">
        <color theme="0"/>
      </bottom>
      <diagonal/>
    </border>
    <border>
      <left/>
      <right/>
      <top/>
      <bottom style="thick">
        <color theme="0"/>
      </bottom>
      <diagonal/>
    </border>
    <border>
      <left style="thin">
        <color theme="0"/>
      </left>
      <right style="thin">
        <color theme="0"/>
      </right>
      <top style="thin">
        <color theme="0"/>
      </top>
      <bottom style="thin">
        <color theme="0"/>
      </bottom>
      <diagonal/>
    </border>
    <border>
      <left/>
      <right style="thin">
        <color theme="0"/>
      </right>
      <top style="thin">
        <color theme="0"/>
      </top>
      <bottom/>
      <diagonal/>
    </border>
    <border>
      <left style="thin">
        <color theme="0"/>
      </left>
      <right style="thin">
        <color theme="0"/>
      </right>
      <top style="thin">
        <color theme="0"/>
      </top>
      <bottom/>
      <diagonal/>
    </border>
    <border>
      <left style="dashDot">
        <color theme="0" tint="-0.34998626667073579"/>
      </left>
      <right/>
      <top/>
      <bottom/>
      <diagonal/>
    </border>
    <border>
      <left style="dashDot">
        <color theme="0" tint="-0.34998626667073579"/>
      </left>
      <right/>
      <top style="dashDot">
        <color theme="0" tint="-0.34998626667073579"/>
      </top>
      <bottom/>
      <diagonal/>
    </border>
    <border>
      <left/>
      <right/>
      <top style="dashDot">
        <color theme="0" tint="-0.34998626667073579"/>
      </top>
      <bottom/>
      <diagonal/>
    </border>
    <border>
      <left/>
      <right style="dashDot">
        <color theme="0" tint="-0.34998626667073579"/>
      </right>
      <top style="dashDot">
        <color theme="0" tint="-0.34998626667073579"/>
      </top>
      <bottom/>
      <diagonal/>
    </border>
    <border>
      <left/>
      <right style="dashDot">
        <color theme="0" tint="-0.34998626667073579"/>
      </right>
      <top/>
      <bottom/>
      <diagonal/>
    </border>
    <border>
      <left style="dashDot">
        <color theme="0" tint="-0.34998626667073579"/>
      </left>
      <right/>
      <top/>
      <bottom style="dashDot">
        <color theme="0" tint="-0.34998626667073579"/>
      </bottom>
      <diagonal/>
    </border>
    <border>
      <left/>
      <right/>
      <top/>
      <bottom style="dashDot">
        <color theme="0" tint="-0.34998626667073579"/>
      </bottom>
      <diagonal/>
    </border>
    <border>
      <left/>
      <right style="dashDot">
        <color theme="0" tint="-0.34998626667073579"/>
      </right>
      <top/>
      <bottom style="dashDot">
        <color theme="0" tint="-0.34998626667073579"/>
      </bottom>
      <diagonal/>
    </border>
    <border>
      <left/>
      <right/>
      <top/>
      <bottom style="thin">
        <color indexed="64"/>
      </bottom>
      <diagonal/>
    </border>
    <border>
      <left/>
      <right style="thin">
        <color theme="0"/>
      </right>
      <top style="thin">
        <color theme="0"/>
      </top>
      <bottom style="thin">
        <color theme="0"/>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dashDot">
        <color theme="0" tint="-0.249977111117893"/>
      </right>
      <top/>
      <bottom/>
      <diagonal/>
    </border>
    <border>
      <left/>
      <right/>
      <top/>
      <bottom style="dashDot">
        <color theme="0" tint="-0.249977111117893"/>
      </bottom>
      <diagonal/>
    </border>
    <border>
      <left/>
      <right style="dashDot">
        <color theme="0" tint="-0.249977111117893"/>
      </right>
      <top/>
      <bottom style="dashDot">
        <color theme="0" tint="-0.249977111117893"/>
      </bottom>
      <diagonal/>
    </border>
    <border>
      <left/>
      <right style="thin">
        <color indexed="64"/>
      </right>
      <top style="thin">
        <color indexed="64"/>
      </top>
      <bottom style="dashDot">
        <color theme="0" tint="-0.249977111117893"/>
      </bottom>
      <diagonal/>
    </border>
    <border>
      <left/>
      <right/>
      <top style="thin">
        <color indexed="64"/>
      </top>
      <bottom style="dashDot">
        <color theme="0" tint="-0.249977111117893"/>
      </bottom>
      <diagonal/>
    </border>
    <border>
      <left style="thin">
        <color indexed="64"/>
      </left>
      <right/>
      <top/>
      <bottom style="dashDot">
        <color theme="0" tint="-0.249977111117893"/>
      </bottom>
      <diagonal/>
    </border>
    <border>
      <left/>
      <right style="thin">
        <color indexed="64"/>
      </right>
      <top/>
      <bottom/>
      <diagonal/>
    </border>
    <border>
      <left style="thin">
        <color rgb="FF000000"/>
      </left>
      <right/>
      <top style="thin">
        <color rgb="FF000000"/>
      </top>
      <bottom/>
      <diagonal/>
    </border>
    <border>
      <left style="thin">
        <color rgb="FF000000"/>
      </left>
      <right/>
      <top/>
      <bottom style="thin">
        <color rgb="FF000000"/>
      </bottom>
      <diagonal/>
    </border>
    <border>
      <left style="thin">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indexed="64"/>
      </left>
      <right style="thin">
        <color rgb="FF000000"/>
      </right>
      <top style="thin">
        <color rgb="FF000000"/>
      </top>
      <bottom/>
      <diagonal/>
    </border>
    <border>
      <left style="thin">
        <color rgb="FF000000"/>
      </left>
      <right/>
      <top style="thin">
        <color rgb="FF000000"/>
      </top>
      <bottom style="thin">
        <color indexed="64"/>
      </bottom>
      <diagonal/>
    </border>
    <border>
      <left style="thin">
        <color indexed="64"/>
      </left>
      <right/>
      <top/>
      <bottom/>
      <diagonal/>
    </border>
    <border>
      <left/>
      <right style="mediumDashDot">
        <color theme="0" tint="-0.14999847407452621"/>
      </right>
      <top/>
      <bottom/>
      <diagonal/>
    </border>
    <border>
      <left/>
      <right/>
      <top/>
      <bottom style="mediumDashDot">
        <color theme="0" tint="-0.14999847407452621"/>
      </bottom>
      <diagonal/>
    </border>
    <border>
      <left/>
      <right style="mediumDashDot">
        <color theme="0" tint="-0.14999847407452621"/>
      </right>
      <top/>
      <bottom style="mediumDashDot">
        <color theme="0" tint="-0.14999847407452621"/>
      </bottom>
      <diagonal/>
    </border>
    <border>
      <left style="mediumDashDot">
        <color theme="0" tint="-0.14999847407452621"/>
      </left>
      <right style="mediumDashDot">
        <color theme="0" tint="-0.14999847407452621"/>
      </right>
      <top/>
      <bottom/>
      <diagonal/>
    </border>
    <border>
      <left style="mediumDashDot">
        <color theme="0" tint="-0.14999847407452621"/>
      </left>
      <right/>
      <top style="mediumDashDot">
        <color theme="0" tint="-0.14999847407452621"/>
      </top>
      <bottom/>
      <diagonal/>
    </border>
    <border>
      <left/>
      <right/>
      <top style="mediumDashDot">
        <color theme="0" tint="-0.14999847407452621"/>
      </top>
      <bottom/>
      <diagonal/>
    </border>
    <border>
      <left/>
      <right style="mediumDashDot">
        <color theme="0" tint="-0.14999847407452621"/>
      </right>
      <top style="mediumDashDot">
        <color theme="0" tint="-0.14999847407452621"/>
      </top>
      <bottom/>
      <diagonal/>
    </border>
    <border>
      <left style="mediumDashDot">
        <color theme="0" tint="-0.14999847407452621"/>
      </left>
      <right/>
      <top/>
      <bottom/>
      <diagonal/>
    </border>
    <border>
      <left style="mediumDashDot">
        <color theme="0" tint="-0.14999847407452621"/>
      </left>
      <right/>
      <top/>
      <bottom style="mediumDashDot">
        <color theme="0" tint="-0.14999847407452621"/>
      </bottom>
      <diagonal/>
    </border>
    <border>
      <left style="dashDot">
        <color theme="0" tint="-0.249977111117893"/>
      </left>
      <right/>
      <top/>
      <bottom style="dashDot">
        <color theme="0" tint="-0.249977111117893"/>
      </bottom>
      <diagonal/>
    </border>
    <border>
      <left style="thin">
        <color indexed="64"/>
      </left>
      <right style="thin">
        <color rgb="FF000000"/>
      </right>
      <top/>
      <bottom style="thin">
        <color rgb="FF000000"/>
      </bottom>
      <diagonal/>
    </border>
    <border>
      <left style="thin">
        <color indexed="64"/>
      </left>
      <right style="thin">
        <color indexed="64"/>
      </right>
      <top/>
      <bottom style="thin">
        <color indexed="64"/>
      </bottom>
      <diagonal/>
    </border>
    <border>
      <left style="dashDot">
        <color theme="0" tint="-0.249977111117893"/>
      </left>
      <right/>
      <top style="dashDot">
        <color theme="0" tint="-0.249977111117893"/>
      </top>
      <bottom/>
      <diagonal/>
    </border>
    <border>
      <left/>
      <right style="thin">
        <color indexed="64"/>
      </right>
      <top style="dashDot">
        <color theme="0" tint="-0.249977111117893"/>
      </top>
      <bottom/>
      <diagonal/>
    </border>
    <border>
      <left/>
      <right/>
      <top/>
      <bottom style="dashDot">
        <color indexed="64"/>
      </bottom>
      <diagonal/>
    </border>
    <border>
      <left/>
      <right/>
      <top style="dashDot">
        <color indexed="64"/>
      </top>
      <bottom/>
      <diagonal/>
    </border>
    <border>
      <left/>
      <right style="dashDot">
        <color indexed="64"/>
      </right>
      <top style="dashDot">
        <color indexed="64"/>
      </top>
      <bottom/>
      <diagonal/>
    </border>
    <border>
      <left style="dashDot">
        <color indexed="64"/>
      </left>
      <right/>
      <top/>
      <bottom/>
      <diagonal/>
    </border>
    <border>
      <left/>
      <right style="dashDot">
        <color indexed="64"/>
      </right>
      <top/>
      <bottom/>
      <diagonal/>
    </border>
    <border>
      <left/>
      <right style="dashDot">
        <color indexed="64"/>
      </right>
      <top/>
      <bottom style="dashDot">
        <color indexed="64"/>
      </bottom>
      <diagonal/>
    </border>
  </borders>
  <cellStyleXfs count="26">
    <xf numFmtId="0" fontId="0" fillId="0" borderId="0"/>
    <xf numFmtId="0" fontId="30" fillId="2" borderId="0" applyNumberFormat="0" applyBorder="0" applyAlignment="0" applyProtection="0"/>
    <xf numFmtId="0" fontId="30" fillId="0" borderId="0"/>
    <xf numFmtId="165" fontId="30" fillId="0" borderId="0" applyFont="0" applyFill="0" applyBorder="0" applyAlignment="0" applyProtection="0"/>
    <xf numFmtId="0" fontId="30" fillId="2" borderId="0" applyNumberFormat="0" applyBorder="0" applyAlignment="0" applyProtection="0"/>
    <xf numFmtId="0" fontId="60" fillId="0" borderId="0"/>
    <xf numFmtId="0" fontId="60" fillId="0" borderId="0"/>
    <xf numFmtId="0" fontId="76" fillId="16" borderId="0" applyNumberFormat="0" applyBorder="0" applyAlignment="0" applyProtection="0"/>
    <xf numFmtId="0" fontId="13" fillId="0" borderId="0"/>
    <xf numFmtId="0" fontId="12" fillId="0" borderId="0"/>
    <xf numFmtId="0" fontId="11" fillId="0" borderId="0"/>
    <xf numFmtId="0" fontId="8" fillId="0" borderId="0"/>
    <xf numFmtId="0" fontId="5" fillId="0" borderId="0"/>
    <xf numFmtId="164" fontId="5" fillId="0" borderId="0" applyFont="0" applyFill="0" applyBorder="0" applyAlignment="0" applyProtection="0"/>
    <xf numFmtId="0" fontId="30" fillId="0" borderId="0"/>
    <xf numFmtId="0" fontId="30" fillId="0" borderId="0"/>
    <xf numFmtId="0" fontId="30" fillId="0" borderId="0"/>
    <xf numFmtId="0" fontId="30" fillId="0" borderId="0"/>
    <xf numFmtId="0" fontId="30" fillId="0" borderId="0"/>
    <xf numFmtId="0" fontId="4" fillId="0" borderId="0"/>
    <xf numFmtId="164" fontId="4" fillId="0" borderId="0" applyFont="0" applyFill="0" applyBorder="0" applyAlignment="0" applyProtection="0"/>
    <xf numFmtId="0" fontId="3" fillId="0" borderId="0"/>
    <xf numFmtId="164" fontId="3" fillId="0" borderId="0" applyFont="0" applyFill="0" applyBorder="0" applyAlignment="0" applyProtection="0"/>
    <xf numFmtId="0" fontId="2" fillId="0" borderId="0"/>
    <xf numFmtId="164" fontId="2" fillId="0" borderId="0" applyFont="0" applyFill="0" applyBorder="0" applyAlignment="0" applyProtection="0"/>
    <xf numFmtId="179" fontId="30" fillId="0" borderId="0" applyFont="0" applyFill="0" applyBorder="0" applyAlignment="0" applyProtection="0"/>
  </cellStyleXfs>
  <cellXfs count="1663">
    <xf numFmtId="0" fontId="0" fillId="0" borderId="0" xfId="0"/>
    <xf numFmtId="0" fontId="15" fillId="0" borderId="0" xfId="0" applyFont="1"/>
    <xf numFmtId="3" fontId="0" fillId="0" borderId="0" xfId="0" applyNumberFormat="1"/>
    <xf numFmtId="0" fontId="33" fillId="3" borderId="0" xfId="0" applyFont="1" applyFill="1"/>
    <xf numFmtId="49" fontId="0" fillId="0" borderId="0" xfId="0" applyNumberFormat="1" applyAlignment="1">
      <alignment vertical="center"/>
    </xf>
    <xf numFmtId="49" fontId="0" fillId="0" borderId="0" xfId="0" applyNumberFormat="1" applyAlignment="1">
      <alignment horizontal="center" vertical="center"/>
    </xf>
    <xf numFmtId="0" fontId="17" fillId="0" borderId="0" xfId="0" applyFont="1" applyAlignment="1">
      <alignment horizontal="left"/>
    </xf>
    <xf numFmtId="0" fontId="36" fillId="9" borderId="0" xfId="0" applyFont="1" applyFill="1"/>
    <xf numFmtId="0" fontId="0" fillId="9" borderId="0" xfId="0" applyFill="1"/>
    <xf numFmtId="0" fontId="59" fillId="9" borderId="0" xfId="0" applyFont="1" applyFill="1"/>
    <xf numFmtId="0" fontId="59" fillId="9" borderId="0" xfId="0" applyFont="1" applyFill="1" applyAlignment="1">
      <alignment horizontal="left"/>
    </xf>
    <xf numFmtId="0" fontId="41" fillId="0" borderId="0" xfId="0" applyFont="1" applyAlignment="1">
      <alignment horizontal="center" vertical="center"/>
    </xf>
    <xf numFmtId="0" fontId="70" fillId="0" borderId="0" xfId="0" applyFont="1" applyAlignment="1">
      <alignment horizontal="center" vertical="center"/>
    </xf>
    <xf numFmtId="0" fontId="70" fillId="0" borderId="0" xfId="0" applyFont="1" applyAlignment="1">
      <alignment horizontal="center" vertical="center" readingOrder="2"/>
    </xf>
    <xf numFmtId="0" fontId="70" fillId="0" borderId="0" xfId="0" applyFont="1" applyAlignment="1">
      <alignment horizontal="center" vertical="center" wrapText="1"/>
    </xf>
    <xf numFmtId="0" fontId="70" fillId="0" borderId="0" xfId="0" applyFont="1" applyAlignment="1">
      <alignment horizontal="center" vertical="center" shrinkToFit="1"/>
    </xf>
    <xf numFmtId="168" fontId="70" fillId="0" borderId="0" xfId="3" applyNumberFormat="1" applyFont="1" applyFill="1" applyAlignment="1">
      <alignment horizontal="center" vertical="center" wrapText="1"/>
    </xf>
    <xf numFmtId="171" fontId="70" fillId="0" borderId="0" xfId="3" applyNumberFormat="1" applyFont="1" applyFill="1" applyAlignment="1">
      <alignment horizontal="center" vertical="center" wrapText="1"/>
    </xf>
    <xf numFmtId="0" fontId="41" fillId="5" borderId="0" xfId="0" applyFont="1" applyFill="1" applyAlignment="1">
      <alignment horizontal="center" vertical="center"/>
    </xf>
    <xf numFmtId="0" fontId="41" fillId="6" borderId="0" xfId="0" applyFont="1" applyFill="1" applyAlignment="1">
      <alignment horizontal="center" vertical="center"/>
    </xf>
    <xf numFmtId="49" fontId="39" fillId="6" borderId="0" xfId="0" applyNumberFormat="1" applyFont="1" applyFill="1" applyAlignment="1">
      <alignment horizontal="center" vertical="center"/>
    </xf>
    <xf numFmtId="0" fontId="39" fillId="6" borderId="0" xfId="0" applyFont="1" applyFill="1" applyAlignment="1">
      <alignment horizontal="center" vertical="center"/>
    </xf>
    <xf numFmtId="0" fontId="39" fillId="5" borderId="0" xfId="0" applyFont="1" applyFill="1" applyAlignment="1">
      <alignment horizontal="center" vertical="center"/>
    </xf>
    <xf numFmtId="49" fontId="39" fillId="5" borderId="0" xfId="0" applyNumberFormat="1" applyFont="1" applyFill="1" applyAlignment="1">
      <alignment horizontal="center" vertical="center"/>
    </xf>
    <xf numFmtId="171" fontId="70" fillId="0" borderId="0" xfId="3" applyNumberFormat="1" applyFont="1" applyAlignment="1">
      <alignment horizontal="center" vertical="center" wrapText="1"/>
    </xf>
    <xf numFmtId="0" fontId="14" fillId="16" borderId="31" xfId="7" applyFont="1" applyBorder="1"/>
    <xf numFmtId="0" fontId="14" fillId="16" borderId="0" xfId="7" applyFont="1"/>
    <xf numFmtId="0" fontId="14" fillId="16" borderId="0" xfId="7" applyFont="1" applyAlignment="1">
      <alignment horizontal="center"/>
    </xf>
    <xf numFmtId="0" fontId="14" fillId="16" borderId="45" xfId="7" applyFont="1" applyBorder="1" applyAlignment="1">
      <alignment horizontal="right" readingOrder="2"/>
    </xf>
    <xf numFmtId="0" fontId="14" fillId="16" borderId="32" xfId="7" applyFont="1" applyBorder="1"/>
    <xf numFmtId="0" fontId="14" fillId="16" borderId="0" xfId="7" applyFont="1" applyAlignment="1">
      <alignment horizontal="right" readingOrder="2"/>
    </xf>
    <xf numFmtId="49" fontId="14" fillId="16" borderId="0" xfId="7" applyNumberFormat="1" applyFont="1" applyAlignment="1">
      <alignment horizontal="right" readingOrder="2"/>
    </xf>
    <xf numFmtId="49" fontId="14" fillId="16" borderId="0" xfId="7" applyNumberFormat="1" applyFont="1" applyAlignment="1">
      <alignment horizontal="right"/>
    </xf>
    <xf numFmtId="49" fontId="14" fillId="16" borderId="0" xfId="7" applyNumberFormat="1" applyFont="1"/>
    <xf numFmtId="172" fontId="14" fillId="16" borderId="0" xfId="7" applyNumberFormat="1" applyFont="1" applyAlignment="1">
      <alignment horizontal="right" readingOrder="2"/>
    </xf>
    <xf numFmtId="0" fontId="14" fillId="16" borderId="34" xfId="7" applyFont="1" applyBorder="1"/>
    <xf numFmtId="166" fontId="14" fillId="16" borderId="0" xfId="7" applyNumberFormat="1" applyFont="1"/>
    <xf numFmtId="0" fontId="14" fillId="16" borderId="0" xfId="7" applyFont="1" applyAlignment="1">
      <alignment horizontal="right" shrinkToFit="1" readingOrder="2"/>
    </xf>
    <xf numFmtId="0" fontId="14" fillId="16" borderId="48" xfId="7" applyFont="1" applyBorder="1"/>
    <xf numFmtId="0" fontId="0" fillId="9" borderId="0" xfId="0" applyFill="1" applyProtection="1">
      <protection hidden="1"/>
    </xf>
    <xf numFmtId="0" fontId="15" fillId="0" borderId="0" xfId="0" applyFont="1" applyAlignment="1" applyProtection="1">
      <alignment horizontal="left"/>
      <protection hidden="1"/>
    </xf>
    <xf numFmtId="0" fontId="36" fillId="9" borderId="0" xfId="0" applyFont="1" applyFill="1" applyProtection="1">
      <protection hidden="1"/>
    </xf>
    <xf numFmtId="0" fontId="0" fillId="0" borderId="0" xfId="0" applyProtection="1">
      <protection hidden="1"/>
    </xf>
    <xf numFmtId="0" fontId="42" fillId="9" borderId="0" xfId="0" applyFont="1" applyFill="1" applyProtection="1">
      <protection hidden="1"/>
    </xf>
    <xf numFmtId="0" fontId="32" fillId="9" borderId="0" xfId="0" applyFont="1" applyFill="1" applyAlignment="1" applyProtection="1">
      <alignment horizontal="left"/>
      <protection hidden="1"/>
    </xf>
    <xf numFmtId="167" fontId="44" fillId="9" borderId="0" xfId="0" applyNumberFormat="1" applyFont="1" applyFill="1" applyAlignment="1" applyProtection="1">
      <alignment horizontal="right" vertical="center"/>
      <protection hidden="1"/>
    </xf>
    <xf numFmtId="0" fontId="36" fillId="9" borderId="0" xfId="0" applyFont="1" applyFill="1" applyAlignment="1" applyProtection="1">
      <alignment horizontal="left"/>
      <protection hidden="1"/>
    </xf>
    <xf numFmtId="0" fontId="46" fillId="9" borderId="0" xfId="0" applyFont="1" applyFill="1" applyProtection="1">
      <protection hidden="1"/>
    </xf>
    <xf numFmtId="0" fontId="26" fillId="9" borderId="0" xfId="0" applyFont="1" applyFill="1" applyAlignment="1" applyProtection="1">
      <alignment vertical="center"/>
      <protection hidden="1"/>
    </xf>
    <xf numFmtId="0" fontId="20" fillId="9" borderId="0" xfId="0" applyFont="1" applyFill="1" applyAlignment="1" applyProtection="1">
      <alignment horizontal="right" vertical="center" readingOrder="2"/>
      <protection hidden="1"/>
    </xf>
    <xf numFmtId="0" fontId="26" fillId="9" borderId="0" xfId="0" applyFont="1" applyFill="1" applyAlignment="1" applyProtection="1">
      <alignment horizontal="left" vertical="center" readingOrder="2"/>
      <protection hidden="1"/>
    </xf>
    <xf numFmtId="49" fontId="20" fillId="9" borderId="0" xfId="0" applyNumberFormat="1" applyFont="1" applyFill="1" applyAlignment="1" applyProtection="1">
      <alignment horizontal="center" vertical="center" readingOrder="2"/>
      <protection hidden="1"/>
    </xf>
    <xf numFmtId="0" fontId="48" fillId="9" borderId="0" xfId="0" applyFont="1" applyFill="1" applyAlignment="1" applyProtection="1">
      <alignment horizontal="left"/>
      <protection hidden="1"/>
    </xf>
    <xf numFmtId="0" fontId="26" fillId="9" borderId="0" xfId="0" applyFont="1" applyFill="1" applyAlignment="1" applyProtection="1">
      <alignment horizontal="right"/>
      <protection hidden="1"/>
    </xf>
    <xf numFmtId="0" fontId="31" fillId="9" borderId="0" xfId="0" applyFont="1" applyFill="1" applyAlignment="1" applyProtection="1">
      <alignment horizontal="left"/>
      <protection hidden="1"/>
    </xf>
    <xf numFmtId="0" fontId="31" fillId="9" borderId="0" xfId="0" applyFont="1" applyFill="1" applyAlignment="1" applyProtection="1">
      <alignment horizontal="center" vertical="center"/>
      <protection hidden="1"/>
    </xf>
    <xf numFmtId="0" fontId="0" fillId="8" borderId="4" xfId="0" applyFill="1" applyBorder="1" applyProtection="1">
      <protection hidden="1"/>
    </xf>
    <xf numFmtId="0" fontId="49" fillId="9" borderId="0" xfId="0" applyFont="1" applyFill="1" applyAlignment="1" applyProtection="1">
      <alignment horizontal="center" vertical="center"/>
      <protection hidden="1"/>
    </xf>
    <xf numFmtId="0" fontId="77" fillId="9" borderId="0" xfId="0" applyFont="1" applyFill="1" applyProtection="1">
      <protection hidden="1"/>
    </xf>
    <xf numFmtId="0" fontId="0" fillId="8" borderId="5" xfId="0" applyFill="1" applyBorder="1" applyProtection="1">
      <protection hidden="1"/>
    </xf>
    <xf numFmtId="0" fontId="0" fillId="9" borderId="5" xfId="0" applyFill="1" applyBorder="1" applyProtection="1">
      <protection hidden="1"/>
    </xf>
    <xf numFmtId="0" fontId="23" fillId="9" borderId="11" xfId="0" applyFont="1" applyFill="1" applyBorder="1" applyAlignment="1" applyProtection="1">
      <alignment horizontal="center"/>
      <protection hidden="1"/>
    </xf>
    <xf numFmtId="0" fontId="25" fillId="9" borderId="12" xfId="0" applyFont="1" applyFill="1" applyBorder="1" applyAlignment="1" applyProtection="1">
      <alignment horizontal="left" vertical="center"/>
      <protection hidden="1"/>
    </xf>
    <xf numFmtId="0" fontId="0" fillId="9" borderId="9" xfId="0" applyFill="1" applyBorder="1" applyProtection="1">
      <protection hidden="1"/>
    </xf>
    <xf numFmtId="0" fontId="50" fillId="9" borderId="0" xfId="0" applyFont="1" applyFill="1" applyAlignment="1" applyProtection="1">
      <alignment horizontal="center" vertical="center"/>
      <protection hidden="1"/>
    </xf>
    <xf numFmtId="0" fontId="36" fillId="9" borderId="0" xfId="0" applyFont="1" applyFill="1" applyAlignment="1" applyProtection="1">
      <alignment horizontal="right"/>
      <protection hidden="1"/>
    </xf>
    <xf numFmtId="3" fontId="25" fillId="10" borderId="15" xfId="0" applyNumberFormat="1" applyFont="1" applyFill="1" applyBorder="1" applyAlignment="1" applyProtection="1">
      <alignment horizontal="left"/>
      <protection hidden="1"/>
    </xf>
    <xf numFmtId="0" fontId="0" fillId="10" borderId="5" xfId="0" applyFill="1" applyBorder="1" applyProtection="1">
      <protection hidden="1"/>
    </xf>
    <xf numFmtId="0" fontId="23" fillId="10" borderId="8" xfId="0" applyFont="1" applyFill="1" applyBorder="1" applyAlignment="1" applyProtection="1">
      <alignment horizontal="center"/>
      <protection hidden="1"/>
    </xf>
    <xf numFmtId="0" fontId="52" fillId="9" borderId="0" xfId="0" applyFont="1" applyFill="1" applyAlignment="1" applyProtection="1">
      <alignment horizontal="center" readingOrder="2"/>
      <protection hidden="1"/>
    </xf>
    <xf numFmtId="0" fontId="52" fillId="9" borderId="0" xfId="0" applyFont="1" applyFill="1" applyAlignment="1" applyProtection="1">
      <alignment horizontal="right" readingOrder="2"/>
      <protection hidden="1"/>
    </xf>
    <xf numFmtId="0" fontId="53" fillId="9" borderId="0" xfId="0" applyFont="1" applyFill="1" applyAlignment="1" applyProtection="1">
      <alignment horizontal="right" readingOrder="2"/>
      <protection hidden="1"/>
    </xf>
    <xf numFmtId="3" fontId="25" fillId="9" borderId="15" xfId="0" applyNumberFormat="1" applyFont="1" applyFill="1" applyBorder="1" applyAlignment="1" applyProtection="1">
      <alignment horizontal="left"/>
      <protection hidden="1"/>
    </xf>
    <xf numFmtId="0" fontId="23" fillId="9" borderId="8" xfId="0" applyFont="1" applyFill="1" applyBorder="1" applyAlignment="1" applyProtection="1">
      <alignment horizontal="center"/>
      <protection hidden="1"/>
    </xf>
    <xf numFmtId="1" fontId="42" fillId="9" borderId="0" xfId="0" applyNumberFormat="1" applyFont="1" applyFill="1" applyProtection="1">
      <protection hidden="1"/>
    </xf>
    <xf numFmtId="0" fontId="25" fillId="9" borderId="15" xfId="0" applyFont="1" applyFill="1" applyBorder="1" applyAlignment="1" applyProtection="1">
      <alignment horizontal="left"/>
      <protection hidden="1"/>
    </xf>
    <xf numFmtId="0" fontId="23" fillId="9" borderId="14" xfId="0" applyFont="1" applyFill="1" applyBorder="1" applyProtection="1">
      <protection hidden="1"/>
    </xf>
    <xf numFmtId="0" fontId="42" fillId="9" borderId="0" xfId="0" applyFont="1" applyFill="1" applyAlignment="1" applyProtection="1">
      <alignment readingOrder="2"/>
      <protection hidden="1"/>
    </xf>
    <xf numFmtId="3" fontId="42" fillId="9" borderId="0" xfId="0" applyNumberFormat="1" applyFont="1" applyFill="1" applyAlignment="1" applyProtection="1">
      <alignment horizontal="right"/>
      <protection hidden="1"/>
    </xf>
    <xf numFmtId="3" fontId="42" fillId="9" borderId="0" xfId="0" applyNumberFormat="1" applyFont="1" applyFill="1" applyProtection="1">
      <protection hidden="1"/>
    </xf>
    <xf numFmtId="0" fontId="23" fillId="9" borderId="20" xfId="0" applyFont="1" applyFill="1" applyBorder="1" applyAlignment="1" applyProtection="1">
      <alignment horizontal="center"/>
      <protection hidden="1"/>
    </xf>
    <xf numFmtId="0" fontId="0" fillId="9" borderId="17" xfId="0" applyFill="1" applyBorder="1" applyProtection="1">
      <protection hidden="1"/>
    </xf>
    <xf numFmtId="0" fontId="23" fillId="7" borderId="6" xfId="0" applyFont="1" applyFill="1" applyBorder="1" applyAlignment="1" applyProtection="1">
      <alignment horizontal="center" vertical="center"/>
      <protection hidden="1"/>
    </xf>
    <xf numFmtId="3" fontId="25" fillId="7" borderId="10" xfId="0" applyNumberFormat="1" applyFont="1" applyFill="1" applyBorder="1" applyAlignment="1" applyProtection="1">
      <alignment horizontal="center" vertical="center"/>
      <protection hidden="1"/>
    </xf>
    <xf numFmtId="0" fontId="0" fillId="7" borderId="7" xfId="0" applyFill="1" applyBorder="1" applyProtection="1">
      <protection hidden="1"/>
    </xf>
    <xf numFmtId="0" fontId="23" fillId="7" borderId="1" xfId="0" applyFont="1" applyFill="1" applyBorder="1" applyAlignment="1" applyProtection="1">
      <alignment horizontal="center" vertical="center"/>
      <protection hidden="1"/>
    </xf>
    <xf numFmtId="0" fontId="59" fillId="9" borderId="0" xfId="0" applyFont="1" applyFill="1" applyProtection="1">
      <protection hidden="1"/>
    </xf>
    <xf numFmtId="0" fontId="54" fillId="9" borderId="0" xfId="0" applyFont="1" applyFill="1" applyAlignment="1" applyProtection="1">
      <alignment vertical="center"/>
      <protection hidden="1"/>
    </xf>
    <xf numFmtId="0" fontId="55" fillId="9" borderId="0" xfId="0" applyFont="1" applyFill="1" applyProtection="1">
      <protection hidden="1"/>
    </xf>
    <xf numFmtId="0" fontId="21" fillId="9" borderId="0" xfId="0" applyFont="1" applyFill="1" applyProtection="1">
      <protection hidden="1"/>
    </xf>
    <xf numFmtId="3" fontId="29" fillId="9" borderId="0" xfId="0" applyNumberFormat="1" applyFont="1" applyFill="1" applyAlignment="1" applyProtection="1">
      <alignment horizontal="center"/>
      <protection hidden="1"/>
    </xf>
    <xf numFmtId="0" fontId="21" fillId="9" borderId="0" xfId="0" applyFont="1" applyFill="1" applyAlignment="1" applyProtection="1">
      <alignment horizontal="right"/>
      <protection hidden="1"/>
    </xf>
    <xf numFmtId="0" fontId="24" fillId="9" borderId="0" xfId="0" applyFont="1" applyFill="1" applyAlignment="1" applyProtection="1">
      <alignment horizontal="center" vertical="center" readingOrder="2"/>
      <protection hidden="1"/>
    </xf>
    <xf numFmtId="0" fontId="47" fillId="0" borderId="0" xfId="0" applyFont="1" applyProtection="1">
      <protection hidden="1"/>
    </xf>
    <xf numFmtId="168" fontId="47" fillId="0" borderId="0" xfId="3" applyNumberFormat="1" applyFont="1" applyFill="1" applyProtection="1">
      <protection hidden="1"/>
    </xf>
    <xf numFmtId="0" fontId="47" fillId="12" borderId="0" xfId="0" applyFont="1" applyFill="1" applyProtection="1">
      <protection hidden="1"/>
    </xf>
    <xf numFmtId="168" fontId="47" fillId="0" borderId="35" xfId="3" applyNumberFormat="1" applyFont="1" applyFill="1" applyBorder="1" applyProtection="1">
      <protection hidden="1"/>
    </xf>
    <xf numFmtId="0" fontId="61" fillId="12" borderId="36" xfId="0" applyFont="1" applyFill="1" applyBorder="1" applyProtection="1">
      <protection hidden="1"/>
    </xf>
    <xf numFmtId="168" fontId="61" fillId="0" borderId="44" xfId="3" applyNumberFormat="1" applyFont="1" applyFill="1" applyBorder="1" applyProtection="1">
      <protection hidden="1"/>
    </xf>
    <xf numFmtId="0" fontId="0" fillId="9" borderId="0" xfId="0" applyFill="1" applyAlignment="1" applyProtection="1">
      <alignment horizontal="left"/>
      <protection hidden="1"/>
    </xf>
    <xf numFmtId="0" fontId="37" fillId="16" borderId="0" xfId="7" applyFont="1"/>
    <xf numFmtId="0" fontId="79" fillId="0" borderId="36" xfId="0" applyFont="1" applyBorder="1" applyProtection="1">
      <protection hidden="1"/>
    </xf>
    <xf numFmtId="168" fontId="79" fillId="0" borderId="44" xfId="3" applyNumberFormat="1" applyFont="1" applyFill="1" applyBorder="1" applyProtection="1">
      <protection hidden="1"/>
    </xf>
    <xf numFmtId="0" fontId="47" fillId="12" borderId="36" xfId="0" applyFont="1" applyFill="1" applyBorder="1" applyProtection="1">
      <protection hidden="1"/>
    </xf>
    <xf numFmtId="3" fontId="0" fillId="9" borderId="0" xfId="0" applyNumberFormat="1" applyFill="1" applyProtection="1">
      <protection hidden="1"/>
    </xf>
    <xf numFmtId="0" fontId="15" fillId="0" borderId="0" xfId="0" applyFont="1" applyProtection="1">
      <protection hidden="1"/>
    </xf>
    <xf numFmtId="0" fontId="82" fillId="0" borderId="0" xfId="0" applyFont="1" applyAlignment="1" applyProtection="1">
      <alignment horizontal="right"/>
      <protection hidden="1"/>
    </xf>
    <xf numFmtId="0" fontId="67" fillId="0" borderId="0" xfId="0" applyFont="1" applyAlignment="1" applyProtection="1">
      <alignment horizontal="center"/>
      <protection hidden="1"/>
    </xf>
    <xf numFmtId="0" fontId="82" fillId="0" borderId="0" xfId="0" applyFont="1" applyProtection="1">
      <protection hidden="1"/>
    </xf>
    <xf numFmtId="0" fontId="82" fillId="0" borderId="0" xfId="0" applyFont="1" applyAlignment="1" applyProtection="1">
      <alignment horizontal="left" vertical="center"/>
      <protection hidden="1"/>
    </xf>
    <xf numFmtId="0" fontId="83" fillId="0" borderId="0" xfId="0" applyFont="1" applyAlignment="1" applyProtection="1">
      <alignment vertical="center"/>
      <protection hidden="1"/>
    </xf>
    <xf numFmtId="0" fontId="82" fillId="0" borderId="0" xfId="0" applyFont="1" applyAlignment="1" applyProtection="1">
      <alignment vertical="center" readingOrder="2"/>
      <protection hidden="1"/>
    </xf>
    <xf numFmtId="0" fontId="82" fillId="0" borderId="0" xfId="0" applyFont="1" applyAlignment="1" applyProtection="1">
      <alignment horizontal="left" vertical="center" readingOrder="2"/>
      <protection hidden="1"/>
    </xf>
    <xf numFmtId="0" fontId="82" fillId="0" borderId="0" xfId="0" applyFont="1" applyAlignment="1" applyProtection="1">
      <alignment vertical="center" wrapText="1"/>
      <protection hidden="1"/>
    </xf>
    <xf numFmtId="0" fontId="33" fillId="0" borderId="0" xfId="0" applyFont="1" applyAlignment="1" applyProtection="1">
      <alignment horizontal="center" wrapText="1"/>
      <protection hidden="1"/>
    </xf>
    <xf numFmtId="0" fontId="65" fillId="0" borderId="0" xfId="0" applyFont="1" applyProtection="1">
      <protection hidden="1"/>
    </xf>
    <xf numFmtId="0" fontId="82" fillId="0" borderId="0" xfId="0" applyFont="1" applyAlignment="1" applyProtection="1">
      <alignment readingOrder="2"/>
      <protection hidden="1"/>
    </xf>
    <xf numFmtId="0" fontId="82" fillId="0" borderId="0" xfId="0" applyFont="1" applyAlignment="1" applyProtection="1">
      <alignment vertical="center"/>
      <protection hidden="1"/>
    </xf>
    <xf numFmtId="0" fontId="82" fillId="0" borderId="0" xfId="0" applyFont="1" applyAlignment="1" applyProtection="1">
      <alignment vertical="top" wrapText="1" readingOrder="2"/>
      <protection hidden="1"/>
    </xf>
    <xf numFmtId="0" fontId="82" fillId="0" borderId="0" xfId="0" applyFont="1" applyAlignment="1" applyProtection="1">
      <alignment horizontal="center" readingOrder="2"/>
      <protection hidden="1"/>
    </xf>
    <xf numFmtId="0" fontId="67" fillId="0" borderId="0" xfId="0" applyFont="1" applyProtection="1">
      <protection hidden="1"/>
    </xf>
    <xf numFmtId="0" fontId="82" fillId="0" borderId="0" xfId="0" applyFont="1" applyAlignment="1" applyProtection="1">
      <alignment horizontal="left"/>
      <protection hidden="1"/>
    </xf>
    <xf numFmtId="0" fontId="42" fillId="0" borderId="0" xfId="0" applyFont="1" applyProtection="1">
      <protection hidden="1"/>
    </xf>
    <xf numFmtId="0" fontId="42" fillId="0" borderId="0" xfId="0" applyFont="1" applyAlignment="1" applyProtection="1">
      <alignment horizontal="left"/>
      <protection hidden="1"/>
    </xf>
    <xf numFmtId="1" fontId="59" fillId="9" borderId="0" xfId="0" applyNumberFormat="1" applyFont="1" applyFill="1" applyProtection="1">
      <protection hidden="1"/>
    </xf>
    <xf numFmtId="14" fontId="59" fillId="9" borderId="0" xfId="0" applyNumberFormat="1" applyFont="1" applyFill="1" applyProtection="1">
      <protection hidden="1"/>
    </xf>
    <xf numFmtId="0" fontId="44" fillId="9" borderId="0" xfId="3" applyNumberFormat="1" applyFont="1" applyFill="1" applyAlignment="1" applyProtection="1">
      <alignment horizontal="right"/>
      <protection hidden="1"/>
    </xf>
    <xf numFmtId="171" fontId="45" fillId="9" borderId="0" xfId="3" applyNumberFormat="1" applyFont="1" applyFill="1" applyAlignment="1" applyProtection="1">
      <alignment horizontal="left" readingOrder="2"/>
      <protection hidden="1"/>
    </xf>
    <xf numFmtId="0" fontId="50" fillId="9" borderId="0" xfId="0" applyFont="1" applyFill="1" applyAlignment="1" applyProtection="1">
      <alignment horizontal="right" vertical="center"/>
      <protection hidden="1"/>
    </xf>
    <xf numFmtId="0" fontId="27" fillId="9" borderId="18" xfId="0" applyFont="1" applyFill="1" applyBorder="1" applyAlignment="1" applyProtection="1">
      <alignment horizontal="center"/>
      <protection hidden="1"/>
    </xf>
    <xf numFmtId="3" fontId="25" fillId="9" borderId="15" xfId="0" applyNumberFormat="1" applyFont="1" applyFill="1" applyBorder="1" applyAlignment="1" applyProtection="1">
      <alignment horizontal="left" vertical="center"/>
      <protection hidden="1"/>
    </xf>
    <xf numFmtId="0" fontId="23" fillId="9" borderId="14" xfId="0" applyFont="1" applyFill="1" applyBorder="1" applyAlignment="1" applyProtection="1">
      <alignment horizontal="center"/>
      <protection hidden="1"/>
    </xf>
    <xf numFmtId="0" fontId="45" fillId="9" borderId="0" xfId="0" applyFont="1" applyFill="1" applyAlignment="1" applyProtection="1">
      <alignment horizontal="left" vertical="center"/>
      <protection hidden="1"/>
    </xf>
    <xf numFmtId="0" fontId="26" fillId="9" borderId="0" xfId="0" applyFont="1" applyFill="1" applyAlignment="1" applyProtection="1">
      <alignment horizontal="left"/>
      <protection hidden="1"/>
    </xf>
    <xf numFmtId="0" fontId="26" fillId="9" borderId="0" xfId="0" applyFont="1" applyFill="1" applyAlignment="1" applyProtection="1">
      <alignment horizontal="right" vertical="center" readingOrder="2"/>
      <protection hidden="1"/>
    </xf>
    <xf numFmtId="49" fontId="20" fillId="9" borderId="0" xfId="0" applyNumberFormat="1" applyFont="1" applyFill="1" applyAlignment="1" applyProtection="1">
      <alignment horizontal="left" vertical="center" readingOrder="1"/>
      <protection hidden="1"/>
    </xf>
    <xf numFmtId="0" fontId="67" fillId="9" borderId="0" xfId="0" applyFont="1" applyFill="1" applyAlignment="1" applyProtection="1">
      <alignment horizontal="left" vertical="top"/>
      <protection hidden="1"/>
    </xf>
    <xf numFmtId="3" fontId="25" fillId="10" borderId="15" xfId="0" applyNumberFormat="1" applyFont="1" applyFill="1" applyBorder="1" applyAlignment="1" applyProtection="1">
      <alignment horizontal="left" vertical="center"/>
      <protection hidden="1"/>
    </xf>
    <xf numFmtId="0" fontId="23" fillId="10" borderId="14" xfId="0" applyFont="1" applyFill="1" applyBorder="1" applyAlignment="1" applyProtection="1">
      <alignment horizontal="center"/>
      <protection hidden="1"/>
    </xf>
    <xf numFmtId="0" fontId="33" fillId="3" borderId="0" xfId="0" applyFont="1" applyFill="1" applyAlignment="1">
      <alignment horizontal="center" readingOrder="2"/>
    </xf>
    <xf numFmtId="0" fontId="33" fillId="3" borderId="0" xfId="0" applyFont="1" applyFill="1" applyAlignment="1">
      <alignment horizontal="center" vertical="center"/>
    </xf>
    <xf numFmtId="0" fontId="17" fillId="3" borderId="35" xfId="0" applyFont="1" applyFill="1" applyBorder="1" applyAlignment="1">
      <alignment horizontal="center"/>
    </xf>
    <xf numFmtId="3" fontId="16" fillId="2" borderId="35" xfId="1" applyNumberFormat="1" applyFont="1" applyBorder="1" applyAlignment="1">
      <alignment horizontal="center" vertical="center"/>
    </xf>
    <xf numFmtId="0" fontId="14" fillId="16" borderId="59" xfId="7" applyFont="1" applyBorder="1" applyAlignment="1">
      <alignment horizontal="right" readingOrder="2"/>
    </xf>
    <xf numFmtId="0" fontId="23" fillId="9" borderId="0" xfId="0" applyFont="1" applyFill="1" applyProtection="1">
      <protection hidden="1"/>
    </xf>
    <xf numFmtId="3" fontId="81" fillId="9" borderId="0" xfId="0" applyNumberFormat="1" applyFont="1" applyFill="1" applyAlignment="1" applyProtection="1">
      <alignment horizontal="left"/>
      <protection hidden="1"/>
    </xf>
    <xf numFmtId="0" fontId="78" fillId="0" borderId="0" xfId="0" applyFont="1" applyAlignment="1" applyProtection="1">
      <alignment horizontal="left"/>
      <protection hidden="1"/>
    </xf>
    <xf numFmtId="49" fontId="15" fillId="0" borderId="0" xfId="0" applyNumberFormat="1" applyFont="1" applyAlignment="1" applyProtection="1">
      <alignment horizontal="center"/>
      <protection hidden="1"/>
    </xf>
    <xf numFmtId="0" fontId="78" fillId="0" borderId="0" xfId="0" applyFont="1" applyProtection="1">
      <protection hidden="1"/>
    </xf>
    <xf numFmtId="0" fontId="83" fillId="0" borderId="0" xfId="0" applyFont="1" applyProtection="1">
      <protection hidden="1"/>
    </xf>
    <xf numFmtId="0" fontId="15" fillId="0" borderId="0" xfId="0" applyFont="1" applyAlignment="1" applyProtection="1">
      <alignment horizontal="center" wrapText="1"/>
      <protection hidden="1"/>
    </xf>
    <xf numFmtId="0" fontId="45" fillId="22" borderId="0" xfId="0" applyFont="1" applyFill="1" applyAlignment="1" applyProtection="1">
      <alignment horizontal="left" vertical="center"/>
      <protection hidden="1"/>
    </xf>
    <xf numFmtId="49" fontId="37" fillId="16" borderId="0" xfId="7" applyNumberFormat="1" applyFont="1"/>
    <xf numFmtId="0" fontId="14" fillId="16" borderId="46" xfId="7" applyFont="1" applyBorder="1" applyAlignment="1">
      <alignment horizontal="right" readingOrder="2"/>
    </xf>
    <xf numFmtId="49" fontId="39" fillId="0" borderId="0" xfId="0" applyNumberFormat="1" applyFont="1" applyAlignment="1">
      <alignment horizontal="center" vertical="center"/>
    </xf>
    <xf numFmtId="0" fontId="39" fillId="0" borderId="0" xfId="0" applyFont="1" applyAlignment="1">
      <alignment horizontal="center" vertical="center"/>
    </xf>
    <xf numFmtId="0" fontId="37" fillId="16" borderId="0" xfId="7" applyFont="1" applyAlignment="1">
      <alignment wrapText="1"/>
    </xf>
    <xf numFmtId="0" fontId="39" fillId="0" borderId="0" xfId="0" applyFont="1" applyAlignment="1">
      <alignment horizontal="center" vertical="center" readingOrder="2"/>
    </xf>
    <xf numFmtId="0" fontId="37" fillId="16" borderId="47" xfId="7" applyFont="1" applyBorder="1"/>
    <xf numFmtId="3" fontId="50" fillId="9" borderId="0" xfId="0" applyNumberFormat="1" applyFont="1" applyFill="1" applyAlignment="1" applyProtection="1">
      <alignment horizontal="center" vertical="center"/>
      <protection hidden="1"/>
    </xf>
    <xf numFmtId="3" fontId="21" fillId="9" borderId="0" xfId="0" applyNumberFormat="1" applyFont="1" applyFill="1" applyAlignment="1" applyProtection="1">
      <alignment horizontal="right"/>
      <protection hidden="1"/>
    </xf>
    <xf numFmtId="3" fontId="22" fillId="9" borderId="0" xfId="0" applyNumberFormat="1" applyFont="1" applyFill="1" applyAlignment="1" applyProtection="1">
      <alignment horizontal="center"/>
      <protection hidden="1"/>
    </xf>
    <xf numFmtId="3" fontId="23" fillId="9" borderId="0" xfId="0" applyNumberFormat="1" applyFont="1" applyFill="1" applyProtection="1">
      <protection hidden="1"/>
    </xf>
    <xf numFmtId="3" fontId="50" fillId="15" borderId="0" xfId="0" applyNumberFormat="1" applyFont="1" applyFill="1" applyAlignment="1" applyProtection="1">
      <alignment horizontal="center" vertical="center"/>
      <protection hidden="1"/>
    </xf>
    <xf numFmtId="3" fontId="42" fillId="15" borderId="0" xfId="0" applyNumberFormat="1" applyFont="1" applyFill="1" applyProtection="1">
      <protection hidden="1"/>
    </xf>
    <xf numFmtId="3" fontId="50" fillId="23" borderId="0" xfId="0" applyNumberFormat="1" applyFont="1" applyFill="1" applyAlignment="1" applyProtection="1">
      <alignment horizontal="center" vertical="center"/>
      <protection hidden="1"/>
    </xf>
    <xf numFmtId="3" fontId="42" fillId="23" borderId="0" xfId="0" applyNumberFormat="1" applyFont="1" applyFill="1" applyProtection="1">
      <protection hidden="1"/>
    </xf>
    <xf numFmtId="0" fontId="85" fillId="0" borderId="0" xfId="0" applyFont="1" applyAlignment="1" applyProtection="1">
      <alignment horizontal="center" wrapText="1"/>
      <protection hidden="1"/>
    </xf>
    <xf numFmtId="0" fontId="78" fillId="9" borderId="0" xfId="0" applyFont="1" applyFill="1" applyProtection="1">
      <protection hidden="1"/>
    </xf>
    <xf numFmtId="0" fontId="85" fillId="0" borderId="0" xfId="0" applyFont="1" applyProtection="1">
      <protection hidden="1"/>
    </xf>
    <xf numFmtId="0" fontId="87" fillId="9" borderId="0" xfId="0" applyFont="1" applyFill="1" applyProtection="1">
      <protection hidden="1"/>
    </xf>
    <xf numFmtId="0" fontId="87" fillId="0" borderId="0" xfId="0" applyFont="1" applyAlignment="1" applyProtection="1">
      <alignment horizontal="left"/>
      <protection hidden="1"/>
    </xf>
    <xf numFmtId="49" fontId="85" fillId="0" borderId="0" xfId="0" applyNumberFormat="1" applyFont="1" applyAlignment="1" applyProtection="1">
      <alignment horizontal="center"/>
      <protection hidden="1"/>
    </xf>
    <xf numFmtId="0" fontId="87" fillId="0" borderId="0" xfId="0" applyFont="1" applyProtection="1">
      <protection hidden="1"/>
    </xf>
    <xf numFmtId="0" fontId="85" fillId="0" borderId="0" xfId="0" applyFont="1" applyAlignment="1" applyProtection="1">
      <alignment horizontal="left"/>
      <protection hidden="1"/>
    </xf>
    <xf numFmtId="0" fontId="90" fillId="9" borderId="0" xfId="0" applyFont="1" applyFill="1" applyProtection="1">
      <protection hidden="1"/>
    </xf>
    <xf numFmtId="0" fontId="90" fillId="9" borderId="0" xfId="0" applyFont="1" applyFill="1" applyAlignment="1" applyProtection="1">
      <alignment vertical="center"/>
      <protection hidden="1"/>
    </xf>
    <xf numFmtId="0" fontId="71" fillId="0" borderId="0" xfId="0" applyFont="1" applyAlignment="1" applyProtection="1">
      <alignment horizontal="left"/>
      <protection hidden="1"/>
    </xf>
    <xf numFmtId="0" fontId="66" fillId="5" borderId="0" xfId="0" applyFont="1" applyFill="1" applyAlignment="1">
      <alignment horizontal="center" vertical="center"/>
    </xf>
    <xf numFmtId="0" fontId="64" fillId="5" borderId="0" xfId="0" applyFont="1" applyFill="1" applyAlignment="1">
      <alignment horizontal="center" vertical="center"/>
    </xf>
    <xf numFmtId="49" fontId="66" fillId="5" borderId="0" xfId="0" applyNumberFormat="1" applyFont="1" applyFill="1" applyAlignment="1">
      <alignment horizontal="center" vertical="center"/>
    </xf>
    <xf numFmtId="0" fontId="37" fillId="16" borderId="0" xfId="7" applyFont="1" applyAlignment="1">
      <alignment horizontal="right" readingOrder="2"/>
    </xf>
    <xf numFmtId="3" fontId="0" fillId="3" borderId="0" xfId="0" applyNumberFormat="1" applyFill="1" applyAlignment="1" applyProtection="1">
      <alignment horizontal="center" vertical="center"/>
      <protection hidden="1"/>
    </xf>
    <xf numFmtId="0" fontId="85" fillId="0" borderId="0" xfId="0" applyFont="1" applyAlignment="1" applyProtection="1">
      <alignment horizontal="right"/>
      <protection hidden="1"/>
    </xf>
    <xf numFmtId="0" fontId="0" fillId="10" borderId="0" xfId="0" applyFill="1" applyProtection="1">
      <protection hidden="1"/>
    </xf>
    <xf numFmtId="0" fontId="0" fillId="10" borderId="0" xfId="0" applyFill="1" applyAlignment="1" applyProtection="1">
      <alignment horizontal="left"/>
      <protection hidden="1"/>
    </xf>
    <xf numFmtId="0" fontId="0" fillId="10" borderId="0" xfId="0" applyFill="1" applyAlignment="1" applyProtection="1">
      <alignment horizontal="right"/>
      <protection hidden="1"/>
    </xf>
    <xf numFmtId="0" fontId="0" fillId="24" borderId="0" xfId="0" applyFill="1" applyProtection="1">
      <protection hidden="1"/>
    </xf>
    <xf numFmtId="0" fontId="35" fillId="24" borderId="0" xfId="0" applyFont="1" applyFill="1" applyAlignment="1" applyProtection="1">
      <alignment horizontal="right" readingOrder="2"/>
      <protection hidden="1"/>
    </xf>
    <xf numFmtId="0" fontId="23" fillId="24" borderId="0" xfId="0" applyFont="1" applyFill="1" applyProtection="1">
      <protection hidden="1"/>
    </xf>
    <xf numFmtId="0" fontId="0" fillId="9" borderId="0" xfId="0" applyFill="1" applyAlignment="1" applyProtection="1">
      <alignment horizontal="right"/>
      <protection hidden="1"/>
    </xf>
    <xf numFmtId="0" fontId="0" fillId="9" borderId="0" xfId="0" applyFill="1" applyAlignment="1">
      <alignment horizontal="center" vertical="center"/>
    </xf>
    <xf numFmtId="2" fontId="0" fillId="9" borderId="0" xfId="0" applyNumberFormat="1" applyFill="1" applyAlignment="1">
      <alignment horizontal="center" vertical="center"/>
    </xf>
    <xf numFmtId="3" fontId="16" fillId="9" borderId="0" xfId="1" applyNumberFormat="1" applyFont="1" applyFill="1" applyBorder="1" applyAlignment="1">
      <alignment horizontal="center" vertical="center"/>
    </xf>
    <xf numFmtId="0" fontId="33" fillId="9" borderId="0" xfId="0" applyFont="1" applyFill="1" applyAlignment="1">
      <alignment horizontal="center" vertical="center"/>
    </xf>
    <xf numFmtId="2" fontId="16" fillId="9" borderId="0" xfId="1" applyNumberFormat="1" applyFont="1" applyFill="1" applyBorder="1" applyAlignment="1">
      <alignment horizontal="center" vertical="center"/>
    </xf>
    <xf numFmtId="0" fontId="97" fillId="0" borderId="0" xfId="0" applyFont="1" applyAlignment="1" applyProtection="1">
      <alignment horizontal="right"/>
      <protection hidden="1"/>
    </xf>
    <xf numFmtId="0" fontId="97" fillId="0" borderId="0" xfId="0" applyFont="1" applyProtection="1">
      <protection hidden="1"/>
    </xf>
    <xf numFmtId="0" fontId="97" fillId="0" borderId="0" xfId="0" applyFont="1" applyAlignment="1" applyProtection="1">
      <alignment horizontal="center"/>
      <protection hidden="1"/>
    </xf>
    <xf numFmtId="0" fontId="98" fillId="9" borderId="0" xfId="0" applyFont="1" applyFill="1" applyProtection="1">
      <protection hidden="1"/>
    </xf>
    <xf numFmtId="0" fontId="97" fillId="0" borderId="0" xfId="0" applyFont="1" applyAlignment="1" applyProtection="1">
      <alignment horizontal="left"/>
      <protection hidden="1"/>
    </xf>
    <xf numFmtId="0" fontId="97" fillId="0" borderId="13" xfId="0" applyFont="1" applyBorder="1" applyAlignment="1" applyProtection="1">
      <alignment readingOrder="2"/>
      <protection hidden="1"/>
    </xf>
    <xf numFmtId="0" fontId="97" fillId="0" borderId="16" xfId="0" applyFont="1" applyBorder="1" applyAlignment="1" applyProtection="1">
      <alignment readingOrder="2"/>
      <protection hidden="1"/>
    </xf>
    <xf numFmtId="0" fontId="97" fillId="0" borderId="38" xfId="0" applyFont="1" applyBorder="1" applyAlignment="1" applyProtection="1">
      <alignment readingOrder="2"/>
      <protection hidden="1"/>
    </xf>
    <xf numFmtId="0" fontId="97" fillId="0" borderId="7" xfId="0" applyFont="1" applyBorder="1" applyAlignment="1" applyProtection="1">
      <alignment readingOrder="2"/>
      <protection hidden="1"/>
    </xf>
    <xf numFmtId="0" fontId="97" fillId="0" borderId="0" xfId="0" applyFont="1" applyAlignment="1" applyProtection="1">
      <alignment horizontal="right" readingOrder="2"/>
      <protection hidden="1"/>
    </xf>
    <xf numFmtId="0" fontId="97" fillId="0" borderId="0" xfId="0" applyFont="1" applyAlignment="1" applyProtection="1">
      <alignment readingOrder="2"/>
      <protection hidden="1"/>
    </xf>
    <xf numFmtId="0" fontId="97" fillId="0" borderId="0" xfId="0" applyFont="1" applyAlignment="1" applyProtection="1">
      <alignment wrapText="1" readingOrder="2"/>
      <protection hidden="1"/>
    </xf>
    <xf numFmtId="0" fontId="97" fillId="0" borderId="0" xfId="0" applyFont="1" applyAlignment="1" applyProtection="1">
      <alignment horizontal="center" readingOrder="2"/>
      <protection hidden="1"/>
    </xf>
    <xf numFmtId="0" fontId="97" fillId="0" borderId="0" xfId="0" applyFont="1" applyAlignment="1" applyProtection="1">
      <alignment horizontal="center" vertical="center"/>
      <protection hidden="1"/>
    </xf>
    <xf numFmtId="0" fontId="97" fillId="0" borderId="0" xfId="0" applyFont="1" applyAlignment="1" applyProtection="1">
      <alignment wrapText="1"/>
      <protection hidden="1"/>
    </xf>
    <xf numFmtId="0" fontId="97" fillId="0" borderId="0" xfId="0" applyFont="1" applyAlignment="1" applyProtection="1">
      <alignment vertical="center"/>
      <protection hidden="1"/>
    </xf>
    <xf numFmtId="0" fontId="11" fillId="25" borderId="0" xfId="10" applyFill="1"/>
    <xf numFmtId="0" fontId="11" fillId="25" borderId="0" xfId="10" applyFill="1" applyAlignment="1">
      <alignment horizontal="center"/>
    </xf>
    <xf numFmtId="0" fontId="11" fillId="25" borderId="0" xfId="10" applyFill="1" applyAlignment="1">
      <alignment horizontal="center" vertical="center"/>
    </xf>
    <xf numFmtId="0" fontId="100" fillId="25" borderId="0" xfId="10" applyFont="1" applyFill="1" applyAlignment="1">
      <alignment horizontal="center" vertical="center"/>
    </xf>
    <xf numFmtId="0" fontId="11" fillId="9" borderId="0" xfId="10" applyFill="1" applyAlignment="1">
      <alignment horizontal="center" vertical="center"/>
    </xf>
    <xf numFmtId="0" fontId="11" fillId="9" borderId="0" xfId="10" applyFill="1"/>
    <xf numFmtId="0" fontId="100" fillId="9" borderId="0" xfId="10" applyFont="1" applyFill="1" applyAlignment="1">
      <alignment horizontal="center" vertical="center"/>
    </xf>
    <xf numFmtId="0" fontId="103" fillId="25" borderId="0" xfId="10" applyFont="1" applyFill="1"/>
    <xf numFmtId="0" fontId="103" fillId="9" borderId="0" xfId="10" applyFont="1" applyFill="1"/>
    <xf numFmtId="0" fontId="105" fillId="9" borderId="0" xfId="10" applyFont="1" applyFill="1" applyAlignment="1">
      <alignment horizontal="center" vertical="center"/>
    </xf>
    <xf numFmtId="0" fontId="103" fillId="0" borderId="0" xfId="10" applyFont="1"/>
    <xf numFmtId="0" fontId="11" fillId="7" borderId="71" xfId="10" applyFill="1" applyBorder="1" applyAlignment="1">
      <alignment horizontal="center" vertical="center" wrapText="1"/>
    </xf>
    <xf numFmtId="0" fontId="11" fillId="0" borderId="0" xfId="10"/>
    <xf numFmtId="0" fontId="11" fillId="7" borderId="0" xfId="10" applyFill="1"/>
    <xf numFmtId="0" fontId="11" fillId="0" borderId="71" xfId="10" applyBorder="1" applyAlignment="1">
      <alignment horizontal="center" vertical="center" wrapText="1"/>
    </xf>
    <xf numFmtId="0" fontId="11" fillId="0" borderId="73" xfId="10" applyBorder="1" applyAlignment="1">
      <alignment horizontal="center" vertical="center" wrapText="1"/>
    </xf>
    <xf numFmtId="0" fontId="11" fillId="0" borderId="58" xfId="10" applyBorder="1"/>
    <xf numFmtId="0" fontId="11" fillId="0" borderId="0" xfId="10" applyAlignment="1">
      <alignment horizontal="center" vertical="center"/>
    </xf>
    <xf numFmtId="0" fontId="100" fillId="0" borderId="0" xfId="10" applyFont="1" applyAlignment="1">
      <alignment horizontal="center" vertical="center"/>
    </xf>
    <xf numFmtId="0" fontId="10" fillId="9" borderId="0" xfId="10" applyFont="1" applyFill="1" applyAlignment="1">
      <alignment horizontal="center"/>
    </xf>
    <xf numFmtId="0" fontId="106" fillId="9" borderId="0" xfId="10" applyFont="1" applyFill="1" applyAlignment="1">
      <alignment horizontal="center"/>
    </xf>
    <xf numFmtId="0" fontId="10" fillId="9" borderId="0" xfId="10" applyFont="1" applyFill="1" applyAlignment="1">
      <alignment horizontal="center" vertical="center"/>
    </xf>
    <xf numFmtId="0" fontId="33" fillId="9" borderId="58" xfId="0" applyFont="1" applyFill="1" applyBorder="1"/>
    <xf numFmtId="1" fontId="17" fillId="9" borderId="0" xfId="0" applyNumberFormat="1" applyFont="1" applyFill="1" applyAlignment="1">
      <alignment horizontal="center" vertical="center"/>
    </xf>
    <xf numFmtId="0" fontId="11" fillId="9" borderId="0" xfId="10" applyFill="1" applyAlignment="1">
      <alignment readingOrder="1"/>
    </xf>
    <xf numFmtId="0" fontId="10" fillId="9" borderId="0" xfId="10" applyFont="1" applyFill="1" applyAlignment="1">
      <alignment readingOrder="1"/>
    </xf>
    <xf numFmtId="0" fontId="100" fillId="9" borderId="0" xfId="10" applyFont="1" applyFill="1" applyAlignment="1">
      <alignment horizontal="center" vertical="center" readingOrder="1"/>
    </xf>
    <xf numFmtId="0" fontId="105" fillId="9" borderId="0" xfId="10" applyFont="1" applyFill="1" applyAlignment="1">
      <alignment horizontal="center" vertical="center" readingOrder="1"/>
    </xf>
    <xf numFmtId="0" fontId="106" fillId="9" borderId="0" xfId="10" applyFont="1" applyFill="1" applyAlignment="1">
      <alignment readingOrder="1"/>
    </xf>
    <xf numFmtId="1" fontId="17" fillId="9" borderId="35" xfId="0" applyNumberFormat="1" applyFont="1" applyFill="1" applyBorder="1" applyAlignment="1">
      <alignment horizontal="center" vertical="center" readingOrder="1"/>
    </xf>
    <xf numFmtId="3" fontId="16" fillId="9" borderId="35" xfId="1" applyNumberFormat="1" applyFont="1" applyFill="1" applyBorder="1" applyAlignment="1">
      <alignment horizontal="center" vertical="center" readingOrder="1"/>
    </xf>
    <xf numFmtId="3" fontId="16" fillId="9" borderId="0" xfId="1" applyNumberFormat="1" applyFont="1" applyFill="1" applyBorder="1" applyAlignment="1">
      <alignment horizontal="center" vertical="center" readingOrder="1"/>
    </xf>
    <xf numFmtId="0" fontId="10" fillId="9" borderId="0" xfId="10" applyFont="1" applyFill="1" applyAlignment="1">
      <alignment horizontal="center" vertical="center" readingOrder="1"/>
    </xf>
    <xf numFmtId="0" fontId="101" fillId="9" borderId="0" xfId="10" applyFont="1" applyFill="1" applyAlignment="1">
      <alignment horizontal="center"/>
    </xf>
    <xf numFmtId="0" fontId="104" fillId="9" borderId="0" xfId="10" applyFont="1" applyFill="1" applyAlignment="1">
      <alignment horizontal="center" vertical="center" wrapText="1"/>
    </xf>
    <xf numFmtId="0" fontId="100" fillId="7" borderId="35" xfId="10" applyFont="1" applyFill="1" applyBorder="1" applyAlignment="1">
      <alignment horizontal="center" vertical="center" wrapText="1"/>
    </xf>
    <xf numFmtId="0" fontId="100" fillId="0" borderId="35" xfId="10" applyFont="1" applyBorder="1" applyAlignment="1">
      <alignment horizontal="center" vertical="center" wrapText="1"/>
    </xf>
    <xf numFmtId="0" fontId="107" fillId="9" borderId="0" xfId="10" applyFont="1" applyFill="1" applyAlignment="1">
      <alignment horizontal="center"/>
    </xf>
    <xf numFmtId="0" fontId="108" fillId="9" borderId="0" xfId="10" applyFont="1" applyFill="1" applyAlignment="1">
      <alignment horizontal="center" vertical="center" wrapText="1"/>
    </xf>
    <xf numFmtId="3" fontId="10" fillId="9" borderId="0" xfId="10" applyNumberFormat="1" applyFont="1" applyFill="1" applyAlignment="1">
      <alignment horizontal="center" vertical="center"/>
    </xf>
    <xf numFmtId="0" fontId="11" fillId="26" borderId="0" xfId="10" applyFill="1" applyAlignment="1">
      <alignment horizontal="center" vertical="center"/>
    </xf>
    <xf numFmtId="0" fontId="101" fillId="26" borderId="0" xfId="10" applyFont="1" applyFill="1" applyAlignment="1">
      <alignment horizontal="center"/>
    </xf>
    <xf numFmtId="0" fontId="104" fillId="26" borderId="0" xfId="10" applyFont="1" applyFill="1" applyAlignment="1">
      <alignment horizontal="center" vertical="center" wrapText="1"/>
    </xf>
    <xf numFmtId="0" fontId="11" fillId="26" borderId="0" xfId="10" applyFill="1"/>
    <xf numFmtId="0" fontId="103" fillId="26" borderId="0" xfId="10" applyFont="1" applyFill="1"/>
    <xf numFmtId="0" fontId="93" fillId="9" borderId="0" xfId="0" applyFont="1" applyFill="1" applyAlignment="1">
      <alignment horizontal="center" vertical="center"/>
    </xf>
    <xf numFmtId="169" fontId="0" fillId="9" borderId="0" xfId="0" applyNumberFormat="1" applyFill="1" applyAlignment="1">
      <alignment horizontal="center" vertical="center"/>
    </xf>
    <xf numFmtId="0" fontId="95" fillId="9" borderId="0" xfId="0" applyFont="1" applyFill="1" applyAlignment="1">
      <alignment horizontal="right"/>
    </xf>
    <xf numFmtId="169" fontId="95" fillId="9" borderId="0" xfId="0" applyNumberFormat="1" applyFont="1" applyFill="1" applyAlignment="1">
      <alignment horizontal="right" vertical="center"/>
    </xf>
    <xf numFmtId="0" fontId="95" fillId="9" borderId="0" xfId="0" applyFont="1" applyFill="1" applyAlignment="1" applyProtection="1">
      <alignment horizontal="right"/>
      <protection hidden="1"/>
    </xf>
    <xf numFmtId="0" fontId="36" fillId="9" borderId="0" xfId="0" applyFont="1" applyFill="1" applyAlignment="1">
      <alignment horizontal="center" vertical="center"/>
    </xf>
    <xf numFmtId="0" fontId="36" fillId="9" borderId="0" xfId="0" applyFont="1" applyFill="1" applyAlignment="1">
      <alignment horizontal="center" vertical="center" wrapText="1"/>
    </xf>
    <xf numFmtId="0" fontId="110" fillId="9" borderId="0" xfId="0" applyFont="1" applyFill="1" applyAlignment="1">
      <alignment horizontal="center" vertical="center"/>
    </xf>
    <xf numFmtId="169" fontId="36" fillId="9" borderId="0" xfId="0" applyNumberFormat="1" applyFont="1" applyFill="1" applyAlignment="1">
      <alignment horizontal="center" vertical="center"/>
    </xf>
    <xf numFmtId="169" fontId="110" fillId="9" borderId="0" xfId="0" applyNumberFormat="1" applyFont="1" applyFill="1" applyAlignment="1">
      <alignment horizontal="center" vertical="center"/>
    </xf>
    <xf numFmtId="2" fontId="110" fillId="9" borderId="0" xfId="0" applyNumberFormat="1" applyFont="1" applyFill="1" applyAlignment="1">
      <alignment horizontal="center" vertical="center"/>
    </xf>
    <xf numFmtId="9" fontId="36" fillId="9" borderId="0" xfId="0" applyNumberFormat="1" applyFont="1" applyFill="1" applyAlignment="1">
      <alignment horizontal="center" vertical="center"/>
    </xf>
    <xf numFmtId="169" fontId="110" fillId="9" borderId="0" xfId="0" applyNumberFormat="1" applyFont="1" applyFill="1" applyAlignment="1" applyProtection="1">
      <alignment horizontal="center" vertical="center"/>
      <protection hidden="1"/>
    </xf>
    <xf numFmtId="0" fontId="111" fillId="9" borderId="0" xfId="0" applyFont="1" applyFill="1" applyAlignment="1">
      <alignment horizontal="center" vertical="center"/>
    </xf>
    <xf numFmtId="0" fontId="52" fillId="9" borderId="0" xfId="0" applyFont="1" applyFill="1" applyAlignment="1" applyProtection="1">
      <alignment horizontal="left" wrapText="1" readingOrder="2"/>
      <protection hidden="1"/>
    </xf>
    <xf numFmtId="3" fontId="52" fillId="9" borderId="0" xfId="0" applyNumberFormat="1" applyFont="1" applyFill="1" applyAlignment="1" applyProtection="1">
      <alignment horizontal="right" wrapText="1" readingOrder="2"/>
      <protection hidden="1"/>
    </xf>
    <xf numFmtId="3" fontId="52" fillId="9" borderId="0" xfId="0" applyNumberFormat="1" applyFont="1" applyFill="1" applyAlignment="1" applyProtection="1">
      <alignment wrapText="1" readingOrder="2"/>
      <protection hidden="1"/>
    </xf>
    <xf numFmtId="169" fontId="52" fillId="9" borderId="0" xfId="0" applyNumberFormat="1" applyFont="1" applyFill="1" applyAlignment="1" applyProtection="1">
      <alignment horizontal="right" wrapText="1" readingOrder="2"/>
      <protection hidden="1"/>
    </xf>
    <xf numFmtId="177" fontId="52" fillId="9" borderId="0" xfId="0" applyNumberFormat="1" applyFont="1" applyFill="1" applyAlignment="1" applyProtection="1">
      <alignment horizontal="center" wrapText="1" readingOrder="2"/>
      <protection hidden="1"/>
    </xf>
    <xf numFmtId="3" fontId="112" fillId="9" borderId="0" xfId="0" applyNumberFormat="1" applyFont="1" applyFill="1" applyAlignment="1" applyProtection="1">
      <alignment wrapText="1" readingOrder="2"/>
      <protection hidden="1"/>
    </xf>
    <xf numFmtId="3" fontId="36" fillId="9" borderId="0" xfId="0" applyNumberFormat="1" applyFont="1" applyFill="1" applyAlignment="1" applyProtection="1">
      <alignment horizontal="right"/>
      <protection hidden="1"/>
    </xf>
    <xf numFmtId="3" fontId="36" fillId="9" borderId="0" xfId="0" applyNumberFormat="1" applyFont="1" applyFill="1" applyAlignment="1" applyProtection="1">
      <alignment horizontal="left"/>
      <protection hidden="1"/>
    </xf>
    <xf numFmtId="0" fontId="9" fillId="9" borderId="0" xfId="10" applyFont="1" applyFill="1" applyAlignment="1">
      <alignment horizontal="center" vertical="center"/>
    </xf>
    <xf numFmtId="0" fontId="113" fillId="9" borderId="0" xfId="0" applyFont="1" applyFill="1" applyAlignment="1">
      <alignment horizontal="center" vertical="center"/>
    </xf>
    <xf numFmtId="17" fontId="59" fillId="9" borderId="0" xfId="0" applyNumberFormat="1" applyFont="1" applyFill="1" applyAlignment="1">
      <alignment horizontal="center" vertical="center"/>
    </xf>
    <xf numFmtId="0" fontId="59" fillId="9" borderId="0" xfId="0" applyFont="1" applyFill="1" applyAlignment="1">
      <alignment horizontal="center" vertical="center"/>
    </xf>
    <xf numFmtId="0" fontId="114" fillId="9" borderId="0" xfId="0" applyFont="1" applyFill="1" applyAlignment="1">
      <alignment horizontal="center" vertical="center"/>
    </xf>
    <xf numFmtId="3" fontId="114" fillId="9" borderId="0" xfId="0" applyNumberFormat="1" applyFont="1" applyFill="1" applyAlignment="1">
      <alignment horizontal="center" vertical="center"/>
    </xf>
    <xf numFmtId="0" fontId="59" fillId="9" borderId="0" xfId="0" applyFont="1" applyFill="1" applyAlignment="1">
      <alignment horizontal="center" vertical="center" wrapText="1"/>
    </xf>
    <xf numFmtId="0" fontId="115" fillId="9" borderId="0" xfId="0" applyFont="1" applyFill="1" applyAlignment="1">
      <alignment horizontal="center" vertical="center"/>
    </xf>
    <xf numFmtId="1" fontId="115" fillId="9" borderId="0" xfId="0" applyNumberFormat="1" applyFont="1" applyFill="1" applyAlignment="1">
      <alignment horizontal="center" vertical="center"/>
    </xf>
    <xf numFmtId="3" fontId="59" fillId="9" borderId="0" xfId="0" applyNumberFormat="1" applyFont="1" applyFill="1" applyAlignment="1">
      <alignment horizontal="center" vertical="center"/>
    </xf>
    <xf numFmtId="169" fontId="59" fillId="9" borderId="0" xfId="0" applyNumberFormat="1" applyFont="1" applyFill="1" applyAlignment="1">
      <alignment horizontal="center" vertical="center"/>
    </xf>
    <xf numFmtId="0" fontId="59" fillId="9" borderId="0" xfId="0" applyFont="1" applyFill="1" applyAlignment="1">
      <alignment horizontal="center"/>
    </xf>
    <xf numFmtId="1" fontId="116" fillId="9" borderId="0" xfId="0" applyNumberFormat="1" applyFont="1" applyFill="1" applyAlignment="1">
      <alignment horizontal="center" vertical="center"/>
    </xf>
    <xf numFmtId="0" fontId="118" fillId="9" borderId="0" xfId="0" applyFont="1" applyFill="1"/>
    <xf numFmtId="0" fontId="118" fillId="9" borderId="0" xfId="0" applyFont="1" applyFill="1" applyAlignment="1">
      <alignment horizontal="center" vertical="center"/>
    </xf>
    <xf numFmtId="3" fontId="115" fillId="9" borderId="0" xfId="0" applyNumberFormat="1" applyFont="1" applyFill="1" applyAlignment="1">
      <alignment horizontal="center" vertical="center"/>
    </xf>
    <xf numFmtId="173" fontId="118" fillId="9" borderId="0" xfId="0" applyNumberFormat="1" applyFont="1" applyFill="1" applyAlignment="1">
      <alignment horizontal="right" readingOrder="2"/>
    </xf>
    <xf numFmtId="169" fontId="118" fillId="9" borderId="0" xfId="0" applyNumberFormat="1" applyFont="1" applyFill="1" applyAlignment="1">
      <alignment horizontal="center" vertical="center"/>
    </xf>
    <xf numFmtId="1" fontId="118" fillId="9" borderId="0" xfId="0" applyNumberFormat="1" applyFont="1" applyFill="1" applyAlignment="1">
      <alignment horizontal="center" vertical="center"/>
    </xf>
    <xf numFmtId="1" fontId="59" fillId="9" borderId="0" xfId="0" applyNumberFormat="1" applyFont="1" applyFill="1"/>
    <xf numFmtId="0" fontId="59" fillId="9" borderId="0" xfId="0" applyFont="1" applyFill="1" applyAlignment="1">
      <alignment horizontal="left" vertical="center"/>
    </xf>
    <xf numFmtId="3" fontId="118" fillId="9" borderId="0" xfId="0" applyNumberFormat="1" applyFont="1" applyFill="1" applyAlignment="1">
      <alignment horizontal="center" vertical="center"/>
    </xf>
    <xf numFmtId="169" fontId="113" fillId="9" borderId="0" xfId="0" applyNumberFormat="1" applyFont="1" applyFill="1" applyAlignment="1">
      <alignment horizontal="center" vertical="center"/>
    </xf>
    <xf numFmtId="2" fontId="118" fillId="9" borderId="0" xfId="0" applyNumberFormat="1" applyFont="1" applyFill="1" applyAlignment="1">
      <alignment horizontal="center" vertical="center"/>
    </xf>
    <xf numFmtId="3" fontId="59" fillId="9" borderId="0" xfId="0" applyNumberFormat="1" applyFont="1" applyFill="1" applyAlignment="1" applyProtection="1">
      <alignment horizontal="center" vertical="center"/>
      <protection hidden="1"/>
    </xf>
    <xf numFmtId="0" fontId="59" fillId="9" borderId="0" xfId="0" applyFont="1" applyFill="1" applyAlignment="1" applyProtection="1">
      <alignment horizontal="center" vertical="center"/>
      <protection hidden="1"/>
    </xf>
    <xf numFmtId="169" fontId="59" fillId="9" borderId="0" xfId="0" applyNumberFormat="1" applyFont="1" applyFill="1" applyAlignment="1" applyProtection="1">
      <alignment horizontal="center" vertical="center"/>
      <protection hidden="1"/>
    </xf>
    <xf numFmtId="0" fontId="119" fillId="9" borderId="0" xfId="0" applyFont="1" applyFill="1" applyAlignment="1">
      <alignment horizontal="center" vertical="center"/>
    </xf>
    <xf numFmtId="169" fontId="59" fillId="9" borderId="0" xfId="0" applyNumberFormat="1" applyFont="1" applyFill="1"/>
    <xf numFmtId="0" fontId="118" fillId="9" borderId="0" xfId="0" applyFont="1" applyFill="1" applyAlignment="1">
      <alignment horizontal="right"/>
    </xf>
    <xf numFmtId="169" fontId="118" fillId="9" borderId="0" xfId="0" applyNumberFormat="1" applyFont="1" applyFill="1"/>
    <xf numFmtId="0" fontId="119" fillId="9" borderId="0" xfId="0" applyFont="1" applyFill="1"/>
    <xf numFmtId="0" fontId="118" fillId="9" borderId="0" xfId="0" applyFont="1" applyFill="1" applyAlignment="1">
      <alignment horizontal="center" vertical="center" readingOrder="2"/>
    </xf>
    <xf numFmtId="9" fontId="59" fillId="9" borderId="0" xfId="0" applyNumberFormat="1" applyFont="1" applyFill="1" applyAlignment="1">
      <alignment horizontal="center" vertical="center"/>
    </xf>
    <xf numFmtId="0" fontId="59" fillId="9" borderId="0" xfId="0" applyFont="1" applyFill="1" applyAlignment="1" applyProtection="1">
      <alignment horizontal="left"/>
      <protection hidden="1"/>
    </xf>
    <xf numFmtId="3" fontId="59" fillId="9" borderId="0" xfId="0" applyNumberFormat="1" applyFont="1" applyFill="1" applyProtection="1">
      <protection hidden="1"/>
    </xf>
    <xf numFmtId="169" fontId="59" fillId="9" borderId="0" xfId="0" applyNumberFormat="1" applyFont="1" applyFill="1" applyProtection="1">
      <protection hidden="1"/>
    </xf>
    <xf numFmtId="0" fontId="118" fillId="9" borderId="0" xfId="0" applyFont="1" applyFill="1" applyAlignment="1">
      <alignment horizontal="center" vertical="top"/>
    </xf>
    <xf numFmtId="169" fontId="118" fillId="9" borderId="0" xfId="0" applyNumberFormat="1" applyFont="1" applyFill="1" applyAlignment="1">
      <alignment horizontal="left"/>
    </xf>
    <xf numFmtId="3" fontId="120" fillId="9" borderId="0" xfId="0" applyNumberFormat="1" applyFont="1" applyFill="1" applyAlignment="1" applyProtection="1">
      <alignment vertical="center"/>
      <protection hidden="1"/>
    </xf>
    <xf numFmtId="3" fontId="121" fillId="9" borderId="0" xfId="0" applyNumberFormat="1" applyFont="1" applyFill="1" applyAlignment="1" applyProtection="1">
      <alignment vertical="center"/>
      <protection hidden="1"/>
    </xf>
    <xf numFmtId="0" fontId="118" fillId="9" borderId="0" xfId="0" applyFont="1" applyFill="1" applyAlignment="1">
      <alignment horizontal="right" readingOrder="2"/>
    </xf>
    <xf numFmtId="0" fontId="118" fillId="9" borderId="0" xfId="0" applyFont="1" applyFill="1" applyAlignment="1">
      <alignment horizontal="left"/>
    </xf>
    <xf numFmtId="0" fontId="122" fillId="9" borderId="0" xfId="0" applyFont="1" applyFill="1" applyAlignment="1">
      <alignment horizontal="center" vertical="center"/>
    </xf>
    <xf numFmtId="3" fontId="121" fillId="9" borderId="0" xfId="0" applyNumberFormat="1" applyFont="1" applyFill="1" applyAlignment="1" applyProtection="1">
      <alignment horizontal="center" vertical="center"/>
      <protection hidden="1"/>
    </xf>
    <xf numFmtId="0" fontId="117" fillId="9" borderId="0" xfId="0" applyFont="1" applyFill="1" applyAlignment="1">
      <alignment horizontal="center" vertical="center"/>
    </xf>
    <xf numFmtId="2" fontId="59" fillId="9" borderId="0" xfId="0" applyNumberFormat="1" applyFont="1" applyFill="1"/>
    <xf numFmtId="2" fontId="118" fillId="9" borderId="0" xfId="0" applyNumberFormat="1" applyFont="1" applyFill="1" applyAlignment="1">
      <alignment vertical="center" textRotation="90" wrapText="1"/>
    </xf>
    <xf numFmtId="2" fontId="118" fillId="9" borderId="0" xfId="0" applyNumberFormat="1" applyFont="1" applyFill="1" applyAlignment="1">
      <alignment horizontal="center" textRotation="90" wrapText="1"/>
    </xf>
    <xf numFmtId="169" fontId="59" fillId="9" borderId="0" xfId="0" applyNumberFormat="1" applyFont="1" applyFill="1" applyAlignment="1">
      <alignment horizontal="center" vertical="center" wrapText="1"/>
    </xf>
    <xf numFmtId="176" fontId="59" fillId="9" borderId="0" xfId="0" applyNumberFormat="1" applyFont="1" applyFill="1" applyAlignment="1">
      <alignment horizontal="center" vertical="center"/>
    </xf>
    <xf numFmtId="2" fontId="59" fillId="9" borderId="0" xfId="0" applyNumberFormat="1" applyFont="1" applyFill="1" applyAlignment="1">
      <alignment horizontal="center" vertical="center"/>
    </xf>
    <xf numFmtId="0" fontId="123" fillId="9" borderId="0" xfId="0" applyFont="1" applyFill="1" applyAlignment="1" applyProtection="1">
      <alignment horizontal="center" vertical="center"/>
      <protection hidden="1"/>
    </xf>
    <xf numFmtId="3" fontId="120" fillId="9" borderId="0" xfId="0" applyNumberFormat="1" applyFont="1" applyFill="1" applyAlignment="1" applyProtection="1">
      <alignment horizontal="center" vertical="center"/>
      <protection hidden="1"/>
    </xf>
    <xf numFmtId="1" fontId="59" fillId="9" borderId="0" xfId="0" applyNumberFormat="1" applyFont="1" applyFill="1" applyAlignment="1">
      <alignment horizontal="center" vertical="center"/>
    </xf>
    <xf numFmtId="4" fontId="59" fillId="9" borderId="0" xfId="0" applyNumberFormat="1" applyFont="1" applyFill="1" applyProtection="1">
      <protection hidden="1"/>
    </xf>
    <xf numFmtId="49" fontId="20" fillId="9" borderId="0" xfId="0" applyNumberFormat="1" applyFont="1" applyFill="1" applyAlignment="1" applyProtection="1">
      <alignment horizontal="center" vertical="center" readingOrder="2"/>
      <protection locked="0" hidden="1"/>
    </xf>
    <xf numFmtId="49" fontId="20" fillId="9" borderId="0" xfId="0" applyNumberFormat="1" applyFont="1" applyFill="1" applyAlignment="1" applyProtection="1">
      <alignment horizontal="left" vertical="center" readingOrder="1"/>
      <protection locked="0" hidden="1"/>
    </xf>
    <xf numFmtId="0" fontId="51" fillId="11" borderId="0" xfId="0" applyFont="1" applyFill="1" applyAlignment="1" applyProtection="1">
      <alignment horizontal="right" vertical="center"/>
      <protection locked="0" hidden="1"/>
    </xf>
    <xf numFmtId="0" fontId="0" fillId="9" borderId="0" xfId="0" applyFill="1" applyProtection="1">
      <protection locked="0" hidden="1"/>
    </xf>
    <xf numFmtId="0" fontId="0" fillId="10" borderId="0" xfId="0" applyFill="1" applyAlignment="1" applyProtection="1">
      <alignment horizontal="right"/>
      <protection locked="0" hidden="1"/>
    </xf>
    <xf numFmtId="0" fontId="0" fillId="10" borderId="0" xfId="0" applyFill="1" applyAlignment="1" applyProtection="1">
      <alignment horizontal="left"/>
      <protection locked="0" hidden="1"/>
    </xf>
    <xf numFmtId="0" fontId="0" fillId="10" borderId="0" xfId="0" applyFill="1" applyProtection="1">
      <protection locked="0" hidden="1"/>
    </xf>
    <xf numFmtId="0" fontId="36" fillId="9" borderId="0" xfId="0" applyFont="1" applyFill="1" applyAlignment="1" applyProtection="1">
      <alignment horizontal="right"/>
      <protection locked="0" hidden="1"/>
    </xf>
    <xf numFmtId="0" fontId="15" fillId="10" borderId="0" xfId="0" applyFont="1" applyFill="1" applyAlignment="1" applyProtection="1">
      <alignment horizontal="left"/>
      <protection locked="0" hidden="1"/>
    </xf>
    <xf numFmtId="0" fontId="17" fillId="10" borderId="0" xfId="0" applyFont="1" applyFill="1" applyProtection="1">
      <protection locked="0" hidden="1"/>
    </xf>
    <xf numFmtId="0" fontId="0" fillId="0" borderId="0" xfId="0" applyProtection="1">
      <protection locked="0" hidden="1"/>
    </xf>
    <xf numFmtId="169" fontId="36" fillId="9" borderId="0" xfId="0" applyNumberFormat="1" applyFont="1" applyFill="1" applyProtection="1">
      <protection locked="0" hidden="1"/>
    </xf>
    <xf numFmtId="0" fontId="33" fillId="10" borderId="0" xfId="0" applyFont="1" applyFill="1" applyAlignment="1" applyProtection="1">
      <alignment horizontal="left" vertical="center"/>
      <protection locked="0" hidden="1"/>
    </xf>
    <xf numFmtId="0" fontId="67" fillId="9" borderId="0" xfId="0" applyFont="1" applyFill="1" applyAlignment="1" applyProtection="1">
      <alignment horizontal="left" vertical="top"/>
      <protection locked="0" hidden="1"/>
    </xf>
    <xf numFmtId="0" fontId="42" fillId="10" borderId="0" xfId="0" applyFont="1" applyFill="1" applyAlignment="1" applyProtection="1">
      <alignment horizontal="right"/>
      <protection locked="0" hidden="1"/>
    </xf>
    <xf numFmtId="0" fontId="32" fillId="9" borderId="0" xfId="0" applyFont="1" applyFill="1" applyAlignment="1" applyProtection="1">
      <alignment horizontal="left"/>
      <protection locked="0" hidden="1"/>
    </xf>
    <xf numFmtId="167" fontId="44" fillId="10" borderId="0" xfId="0" applyNumberFormat="1" applyFont="1" applyFill="1" applyAlignment="1" applyProtection="1">
      <alignment horizontal="right" vertical="center"/>
      <protection locked="0" hidden="1"/>
    </xf>
    <xf numFmtId="0" fontId="44" fillId="10" borderId="0" xfId="0" applyFont="1" applyFill="1" applyAlignment="1" applyProtection="1">
      <alignment horizontal="right" vertical="center"/>
      <protection locked="0" hidden="1"/>
    </xf>
    <xf numFmtId="0" fontId="26" fillId="9" borderId="0" xfId="0" applyFont="1" applyFill="1" applyAlignment="1" applyProtection="1">
      <alignment horizontal="left"/>
      <protection locked="0" hidden="1"/>
    </xf>
    <xf numFmtId="0" fontId="26" fillId="9" borderId="0" xfId="0" applyFont="1" applyFill="1" applyAlignment="1" applyProtection="1">
      <alignment vertical="center"/>
      <protection locked="0" hidden="1"/>
    </xf>
    <xf numFmtId="0" fontId="20" fillId="9" borderId="0" xfId="0" applyFont="1" applyFill="1" applyAlignment="1" applyProtection="1">
      <alignment horizontal="right" vertical="center" readingOrder="2"/>
      <protection locked="0" hidden="1"/>
    </xf>
    <xf numFmtId="0" fontId="26" fillId="9" borderId="0" xfId="0" applyFont="1" applyFill="1" applyAlignment="1" applyProtection="1">
      <alignment horizontal="left" vertical="center" readingOrder="2"/>
      <protection locked="0" hidden="1"/>
    </xf>
    <xf numFmtId="0" fontId="26" fillId="9" borderId="0" xfId="0" applyFont="1" applyFill="1" applyAlignment="1" applyProtection="1">
      <alignment horizontal="right" vertical="center" readingOrder="2"/>
      <protection locked="0" hidden="1"/>
    </xf>
    <xf numFmtId="0" fontId="31" fillId="9" borderId="0" xfId="0" applyFont="1" applyFill="1" applyAlignment="1" applyProtection="1">
      <alignment horizontal="left"/>
      <protection locked="0" hidden="1"/>
    </xf>
    <xf numFmtId="0" fontId="31" fillId="9" borderId="0" xfId="0" applyFont="1" applyFill="1" applyAlignment="1" applyProtection="1">
      <alignment horizontal="center" vertical="center"/>
      <protection locked="0" hidden="1"/>
    </xf>
    <xf numFmtId="0" fontId="91" fillId="10" borderId="0" xfId="0" applyFont="1" applyFill="1" applyProtection="1">
      <protection locked="0" hidden="1"/>
    </xf>
    <xf numFmtId="0" fontId="51" fillId="10" borderId="0" xfId="0" applyFont="1" applyFill="1" applyAlignment="1" applyProtection="1">
      <alignment horizontal="right" vertical="center"/>
      <protection locked="0" hidden="1"/>
    </xf>
    <xf numFmtId="1" fontId="42" fillId="10" borderId="0" xfId="0" applyNumberFormat="1" applyFont="1" applyFill="1" applyAlignment="1" applyProtection="1">
      <alignment horizontal="right"/>
      <protection locked="0" hidden="1"/>
    </xf>
    <xf numFmtId="0" fontId="42" fillId="10" borderId="0" xfId="0" applyFont="1" applyFill="1" applyAlignment="1" applyProtection="1">
      <alignment horizontal="right" readingOrder="2"/>
      <protection locked="0" hidden="1"/>
    </xf>
    <xf numFmtId="3" fontId="42" fillId="10" borderId="0" xfId="0" applyNumberFormat="1" applyFont="1" applyFill="1" applyAlignment="1" applyProtection="1">
      <alignment horizontal="right"/>
      <protection locked="0" hidden="1"/>
    </xf>
    <xf numFmtId="171" fontId="45" fillId="10" borderId="0" xfId="3" applyNumberFormat="1" applyFont="1" applyFill="1" applyAlignment="1" applyProtection="1">
      <alignment horizontal="right" readingOrder="2"/>
      <protection locked="0" hidden="1"/>
    </xf>
    <xf numFmtId="3" fontId="92" fillId="10" borderId="0" xfId="0" applyNumberFormat="1" applyFont="1" applyFill="1" applyAlignment="1" applyProtection="1">
      <alignment horizontal="left"/>
      <protection locked="0" hidden="1"/>
    </xf>
    <xf numFmtId="0" fontId="44" fillId="10" borderId="0" xfId="3" applyNumberFormat="1" applyFont="1" applyFill="1" applyAlignment="1" applyProtection="1">
      <alignment horizontal="right"/>
      <protection locked="0" hidden="1"/>
    </xf>
    <xf numFmtId="0" fontId="23" fillId="9" borderId="66" xfId="0" applyFont="1" applyFill="1" applyBorder="1" applyAlignment="1" applyProtection="1">
      <alignment horizontal="center" vertical="center"/>
      <protection locked="0" hidden="1"/>
    </xf>
    <xf numFmtId="3" fontId="25" fillId="9" borderId="65" xfId="0" applyNumberFormat="1" applyFont="1" applyFill="1" applyBorder="1" applyAlignment="1" applyProtection="1">
      <alignment horizontal="center" vertical="center"/>
      <protection locked="0" hidden="1"/>
    </xf>
    <xf numFmtId="0" fontId="20" fillId="10" borderId="37" xfId="0" applyFont="1" applyFill="1" applyBorder="1" applyAlignment="1" applyProtection="1">
      <alignment vertical="center"/>
      <protection locked="0" hidden="1"/>
    </xf>
    <xf numFmtId="0" fontId="20" fillId="10" borderId="0" xfId="0" applyFont="1" applyFill="1" applyAlignment="1" applyProtection="1">
      <alignment vertical="center"/>
      <protection locked="0" hidden="1"/>
    </xf>
    <xf numFmtId="0" fontId="0" fillId="9" borderId="62" xfId="0" applyFill="1" applyBorder="1" applyProtection="1">
      <protection locked="0" hidden="1"/>
    </xf>
    <xf numFmtId="0" fontId="20" fillId="10" borderId="58" xfId="0" applyFont="1" applyFill="1" applyBorder="1" applyAlignment="1" applyProtection="1">
      <alignment vertical="center"/>
      <protection locked="0" hidden="1"/>
    </xf>
    <xf numFmtId="0" fontId="23" fillId="9" borderId="0" xfId="0" applyFont="1" applyFill="1" applyAlignment="1" applyProtection="1">
      <alignment horizontal="center" vertical="center"/>
      <protection locked="0" hidden="1"/>
    </xf>
    <xf numFmtId="0" fontId="27" fillId="9" borderId="0" xfId="0" applyFont="1" applyFill="1" applyAlignment="1" applyProtection="1">
      <alignment horizontal="center" vertical="center"/>
      <protection locked="0" hidden="1"/>
    </xf>
    <xf numFmtId="0" fontId="20" fillId="9" borderId="0" xfId="0" applyFont="1" applyFill="1" applyAlignment="1" applyProtection="1">
      <alignment vertical="center"/>
      <protection locked="0" hidden="1"/>
    </xf>
    <xf numFmtId="3" fontId="50" fillId="10" borderId="0" xfId="0" applyNumberFormat="1" applyFont="1" applyFill="1" applyAlignment="1" applyProtection="1">
      <alignment horizontal="right" vertical="center"/>
      <protection locked="0" hidden="1"/>
    </xf>
    <xf numFmtId="3" fontId="20" fillId="10" borderId="0" xfId="0" applyNumberFormat="1" applyFont="1" applyFill="1" applyAlignment="1" applyProtection="1">
      <alignment horizontal="left" vertical="center"/>
      <protection locked="0" hidden="1"/>
    </xf>
    <xf numFmtId="0" fontId="59" fillId="9" borderId="0" xfId="0" applyFont="1" applyFill="1" applyProtection="1">
      <protection locked="0" hidden="1"/>
    </xf>
    <xf numFmtId="0" fontId="36" fillId="9" borderId="0" xfId="0" applyFont="1" applyFill="1" applyProtection="1">
      <protection locked="0" hidden="1"/>
    </xf>
    <xf numFmtId="3" fontId="0" fillId="9" borderId="0" xfId="0" applyNumberFormat="1" applyFill="1" applyProtection="1">
      <protection locked="0" hidden="1"/>
    </xf>
    <xf numFmtId="3" fontId="0" fillId="10" borderId="0" xfId="0" applyNumberFormat="1" applyFill="1" applyAlignment="1" applyProtection="1">
      <alignment horizontal="right"/>
      <protection locked="0" hidden="1"/>
    </xf>
    <xf numFmtId="3" fontId="0" fillId="10" borderId="0" xfId="0" applyNumberFormat="1" applyFill="1" applyProtection="1">
      <protection locked="0" hidden="1"/>
    </xf>
    <xf numFmtId="0" fontId="22" fillId="10" borderId="0" xfId="0" applyFont="1" applyFill="1" applyAlignment="1" applyProtection="1">
      <alignment horizontal="right"/>
      <protection locked="0" hidden="1"/>
    </xf>
    <xf numFmtId="0" fontId="23" fillId="10" borderId="0" xfId="0" applyFont="1" applyFill="1" applyAlignment="1" applyProtection="1">
      <alignment vertical="center"/>
      <protection locked="0" hidden="1"/>
    </xf>
    <xf numFmtId="0" fontId="75" fillId="9" borderId="0" xfId="0" applyFont="1" applyFill="1" applyAlignment="1" applyProtection="1">
      <alignment horizontal="right" wrapText="1" readingOrder="2"/>
      <protection locked="0" hidden="1"/>
    </xf>
    <xf numFmtId="0" fontId="52" fillId="9" borderId="0" xfId="0" applyFont="1" applyFill="1" applyAlignment="1" applyProtection="1">
      <alignment horizontal="left" wrapText="1" readingOrder="2"/>
      <protection locked="0" hidden="1"/>
    </xf>
    <xf numFmtId="0" fontId="75" fillId="9" borderId="0" xfId="0" applyFont="1" applyFill="1" applyAlignment="1" applyProtection="1">
      <alignment wrapText="1" readingOrder="2"/>
      <protection locked="0" hidden="1"/>
    </xf>
    <xf numFmtId="0" fontId="52" fillId="9" borderId="0" xfId="0" applyFont="1" applyFill="1" applyAlignment="1" applyProtection="1">
      <alignment horizontal="right" wrapText="1" readingOrder="2"/>
      <protection locked="0" hidden="1"/>
    </xf>
    <xf numFmtId="0" fontId="52" fillId="9" borderId="0" xfId="0" applyFont="1" applyFill="1" applyAlignment="1" applyProtection="1">
      <alignment wrapText="1" readingOrder="2"/>
      <protection locked="0" hidden="1"/>
    </xf>
    <xf numFmtId="0" fontId="24" fillId="9" borderId="0" xfId="0" applyFont="1" applyFill="1" applyAlignment="1" applyProtection="1">
      <alignment horizontal="center" vertical="center" readingOrder="2"/>
      <protection locked="0" hidden="1"/>
    </xf>
    <xf numFmtId="0" fontId="0" fillId="9" borderId="63" xfId="0" applyFill="1" applyBorder="1" applyProtection="1">
      <protection locked="0" hidden="1"/>
    </xf>
    <xf numFmtId="0" fontId="0" fillId="9" borderId="64" xfId="0" applyFill="1" applyBorder="1" applyProtection="1">
      <protection locked="0" hidden="1"/>
    </xf>
    <xf numFmtId="0" fontId="73" fillId="10" borderId="0" xfId="0" applyFont="1" applyFill="1" applyAlignment="1" applyProtection="1">
      <alignment horizontal="right"/>
      <protection hidden="1"/>
    </xf>
    <xf numFmtId="0" fontId="25" fillId="9" borderId="58" xfId="0" applyFont="1" applyFill="1" applyBorder="1" applyAlignment="1" applyProtection="1">
      <alignment horizontal="center" vertical="center"/>
      <protection locked="0" hidden="1"/>
    </xf>
    <xf numFmtId="0" fontId="25" fillId="7" borderId="58" xfId="0" applyFont="1" applyFill="1" applyBorder="1" applyAlignment="1" applyProtection="1">
      <alignment horizontal="center" vertical="center"/>
      <protection locked="0" hidden="1"/>
    </xf>
    <xf numFmtId="0" fontId="25" fillId="7" borderId="22" xfId="0" applyFont="1" applyFill="1" applyBorder="1" applyAlignment="1" applyProtection="1">
      <alignment horizontal="center" vertical="center"/>
      <protection locked="0" hidden="1"/>
    </xf>
    <xf numFmtId="3" fontId="25" fillId="9" borderId="15" xfId="0" applyNumberFormat="1" applyFont="1" applyFill="1" applyBorder="1" applyAlignment="1" applyProtection="1">
      <alignment horizontal="center" vertical="center"/>
      <protection locked="0" hidden="1"/>
    </xf>
    <xf numFmtId="0" fontId="25" fillId="9" borderId="25" xfId="0" applyFont="1" applyFill="1" applyBorder="1" applyProtection="1">
      <protection locked="0" hidden="1"/>
    </xf>
    <xf numFmtId="0" fontId="25" fillId="9" borderId="22" xfId="0" applyFont="1" applyFill="1" applyBorder="1" applyAlignment="1" applyProtection="1">
      <alignment horizontal="center" vertical="center"/>
      <protection locked="0" hidden="1"/>
    </xf>
    <xf numFmtId="0" fontId="25" fillId="7" borderId="75" xfId="0" applyFont="1" applyFill="1" applyBorder="1" applyProtection="1">
      <protection locked="0" hidden="1"/>
    </xf>
    <xf numFmtId="0" fontId="25" fillId="9" borderId="75" xfId="0" applyFont="1" applyFill="1" applyBorder="1" applyProtection="1">
      <protection locked="0" hidden="1"/>
    </xf>
    <xf numFmtId="0" fontId="25" fillId="7" borderId="43" xfId="0" applyFont="1" applyFill="1" applyBorder="1" applyProtection="1">
      <protection locked="0" hidden="1"/>
    </xf>
    <xf numFmtId="0" fontId="25" fillId="9" borderId="43" xfId="0" applyFont="1" applyFill="1" applyBorder="1" applyProtection="1">
      <protection locked="0" hidden="1"/>
    </xf>
    <xf numFmtId="0" fontId="25" fillId="8" borderId="3" xfId="0" applyFont="1" applyFill="1" applyBorder="1" applyProtection="1">
      <protection locked="0" hidden="1"/>
    </xf>
    <xf numFmtId="0" fontId="25" fillId="8" borderId="0" xfId="0" applyFont="1" applyFill="1" applyProtection="1">
      <protection locked="0" hidden="1"/>
    </xf>
    <xf numFmtId="0" fontId="0" fillId="9" borderId="58" xfId="0" applyFill="1" applyBorder="1" applyProtection="1">
      <protection locked="0" hidden="1"/>
    </xf>
    <xf numFmtId="0" fontId="26" fillId="9" borderId="58" xfId="0" applyFont="1" applyFill="1" applyBorder="1" applyAlignment="1" applyProtection="1">
      <alignment horizontal="right"/>
      <protection locked="0" hidden="1"/>
    </xf>
    <xf numFmtId="0" fontId="0" fillId="9" borderId="68" xfId="0" applyFill="1" applyBorder="1" applyProtection="1">
      <protection locked="0" hidden="1"/>
    </xf>
    <xf numFmtId="0" fontId="25" fillId="7" borderId="22" xfId="0" applyFont="1" applyFill="1" applyBorder="1" applyAlignment="1" applyProtection="1">
      <alignment horizontal="center" vertical="center" readingOrder="2"/>
      <protection locked="0" hidden="1"/>
    </xf>
    <xf numFmtId="0" fontId="73" fillId="10" borderId="0" xfId="0" applyFont="1" applyFill="1" applyProtection="1">
      <protection hidden="1"/>
    </xf>
    <xf numFmtId="0" fontId="14" fillId="16" borderId="0" xfId="7" applyFont="1" applyBorder="1"/>
    <xf numFmtId="0" fontId="14" fillId="16" borderId="45" xfId="7" applyFont="1" applyBorder="1"/>
    <xf numFmtId="0" fontId="85" fillId="0" borderId="0" xfId="0" applyFont="1" applyAlignment="1" applyProtection="1">
      <alignment wrapText="1"/>
      <protection hidden="1"/>
    </xf>
    <xf numFmtId="0" fontId="85" fillId="0" borderId="77" xfId="0" applyFont="1" applyBorder="1" applyAlignment="1" applyProtection="1">
      <alignment wrapText="1"/>
      <protection hidden="1"/>
    </xf>
    <xf numFmtId="0" fontId="97" fillId="0" borderId="77" xfId="0" applyFont="1" applyBorder="1" applyAlignment="1" applyProtection="1">
      <alignment horizontal="right" readingOrder="2"/>
      <protection hidden="1"/>
    </xf>
    <xf numFmtId="0" fontId="85" fillId="0" borderId="76" xfId="0" applyFont="1" applyBorder="1" applyAlignment="1" applyProtection="1">
      <alignment horizontal="right"/>
      <protection hidden="1"/>
    </xf>
    <xf numFmtId="0" fontId="85" fillId="0" borderId="77" xfId="0" applyFont="1" applyBorder="1" applyAlignment="1" applyProtection="1">
      <alignment horizontal="center" wrapText="1"/>
      <protection hidden="1"/>
    </xf>
    <xf numFmtId="0" fontId="85" fillId="0" borderId="79" xfId="0" applyFont="1" applyBorder="1" applyProtection="1">
      <protection hidden="1"/>
    </xf>
    <xf numFmtId="3" fontId="23" fillId="21" borderId="0" xfId="0" applyNumberFormat="1" applyFont="1" applyFill="1" applyAlignment="1" applyProtection="1">
      <alignment horizontal="right"/>
      <protection locked="0" hidden="1"/>
    </xf>
    <xf numFmtId="3" fontId="0" fillId="18" borderId="0" xfId="0" applyNumberFormat="1" applyFill="1" applyAlignment="1" applyProtection="1">
      <alignment horizontal="right" vertical="center"/>
      <protection locked="0" hidden="1"/>
    </xf>
    <xf numFmtId="3" fontId="29" fillId="18" borderId="0" xfId="0" applyNumberFormat="1" applyFont="1" applyFill="1" applyAlignment="1" applyProtection="1">
      <alignment horizontal="left"/>
      <protection locked="0" hidden="1"/>
    </xf>
    <xf numFmtId="165" fontId="23" fillId="10" borderId="0" xfId="3" applyFont="1" applyFill="1" applyProtection="1">
      <protection locked="0" hidden="1"/>
    </xf>
    <xf numFmtId="165" fontId="23" fillId="24" borderId="0" xfId="3" applyFont="1" applyFill="1" applyProtection="1">
      <protection hidden="1"/>
    </xf>
    <xf numFmtId="1" fontId="25" fillId="9" borderId="15" xfId="0" applyNumberFormat="1" applyFont="1" applyFill="1" applyBorder="1" applyAlignment="1" applyProtection="1">
      <alignment horizontal="center" vertical="center" readingOrder="2"/>
      <protection locked="0" hidden="1"/>
    </xf>
    <xf numFmtId="0" fontId="25" fillId="7" borderId="25" xfId="0" applyFont="1" applyFill="1" applyBorder="1" applyAlignment="1" applyProtection="1">
      <alignment horizontal="center" vertical="center"/>
      <protection locked="0" hidden="1"/>
    </xf>
    <xf numFmtId="0" fontId="25" fillId="7" borderId="15" xfId="0" applyFont="1" applyFill="1" applyBorder="1" applyAlignment="1" applyProtection="1">
      <alignment horizontal="center" vertical="center"/>
      <protection locked="0" hidden="1"/>
    </xf>
    <xf numFmtId="169" fontId="25" fillId="9" borderId="15" xfId="0" applyNumberFormat="1" applyFont="1" applyFill="1" applyBorder="1" applyAlignment="1" applyProtection="1">
      <alignment horizontal="center" vertical="center" readingOrder="2"/>
      <protection locked="0" hidden="1"/>
    </xf>
    <xf numFmtId="1" fontId="59" fillId="9" borderId="0" xfId="0" applyNumberFormat="1" applyFont="1" applyFill="1" applyAlignment="1">
      <alignment horizontal="center"/>
    </xf>
    <xf numFmtId="169" fontId="25" fillId="7" borderId="15" xfId="0" applyNumberFormat="1" applyFont="1" applyFill="1" applyBorder="1" applyAlignment="1" applyProtection="1">
      <alignment horizontal="center" vertical="center" readingOrder="2"/>
      <protection locked="0" hidden="1"/>
    </xf>
    <xf numFmtId="171" fontId="59" fillId="9" borderId="0" xfId="3" applyNumberFormat="1" applyFont="1" applyFill="1" applyAlignment="1">
      <alignment horizontal="center"/>
    </xf>
    <xf numFmtId="0" fontId="25" fillId="9" borderId="0" xfId="0" applyFont="1" applyFill="1" applyAlignment="1" applyProtection="1">
      <alignment horizontal="center" vertical="center"/>
      <protection locked="0" hidden="1"/>
    </xf>
    <xf numFmtId="0" fontId="25" fillId="7" borderId="36" xfId="0" applyFont="1" applyFill="1" applyBorder="1" applyProtection="1">
      <protection locked="0" hidden="1"/>
    </xf>
    <xf numFmtId="1" fontId="20" fillId="9" borderId="0" xfId="0" applyNumberFormat="1" applyFont="1" applyFill="1" applyAlignment="1" applyProtection="1">
      <alignment horizontal="right" vertical="center" readingOrder="2"/>
      <protection locked="0" hidden="1"/>
    </xf>
    <xf numFmtId="170" fontId="15" fillId="5" borderId="0" xfId="3" applyNumberFormat="1" applyFont="1" applyFill="1" applyAlignment="1">
      <alignment horizontal="center" vertical="center"/>
    </xf>
    <xf numFmtId="49" fontId="39" fillId="27" borderId="0" xfId="0" applyNumberFormat="1" applyFont="1" applyFill="1" applyAlignment="1">
      <alignment horizontal="center" vertical="center"/>
    </xf>
    <xf numFmtId="0" fontId="14" fillId="27" borderId="45" xfId="7" applyFont="1" applyFill="1" applyBorder="1" applyAlignment="1">
      <alignment horizontal="right" readingOrder="2"/>
    </xf>
    <xf numFmtId="0" fontId="14" fillId="27" borderId="32" xfId="7" applyFont="1" applyFill="1" applyBorder="1"/>
    <xf numFmtId="0" fontId="14" fillId="27" borderId="45" xfId="7" applyFont="1" applyFill="1" applyBorder="1"/>
    <xf numFmtId="0" fontId="14" fillId="27" borderId="59" xfId="7" applyFont="1" applyFill="1" applyBorder="1" applyAlignment="1">
      <alignment horizontal="right" readingOrder="2"/>
    </xf>
    <xf numFmtId="0" fontId="37" fillId="27" borderId="0" xfId="7" applyFont="1" applyFill="1"/>
    <xf numFmtId="0" fontId="14" fillId="27" borderId="0" xfId="7" applyFont="1" applyFill="1" applyAlignment="1">
      <alignment horizontal="right" readingOrder="2"/>
    </xf>
    <xf numFmtId="0" fontId="14" fillId="27" borderId="0" xfId="7" applyFont="1" applyFill="1"/>
    <xf numFmtId="49" fontId="14" fillId="27" borderId="0" xfId="7" applyNumberFormat="1" applyFont="1" applyFill="1" applyAlignment="1">
      <alignment horizontal="right" readingOrder="2"/>
    </xf>
    <xf numFmtId="0" fontId="37" fillId="27" borderId="0" xfId="7" applyFont="1" applyFill="1" applyAlignment="1">
      <alignment horizontal="right" readingOrder="2"/>
    </xf>
    <xf numFmtId="0" fontId="14" fillId="27" borderId="0" xfId="7" applyFont="1" applyFill="1" applyBorder="1"/>
    <xf numFmtId="0" fontId="14" fillId="27" borderId="0" xfId="7" applyFont="1" applyFill="1" applyAlignment="1">
      <alignment horizontal="right"/>
    </xf>
    <xf numFmtId="49" fontId="14" fillId="27" borderId="0" xfId="7" applyNumberFormat="1" applyFont="1" applyFill="1" applyAlignment="1">
      <alignment horizontal="right"/>
    </xf>
    <xf numFmtId="49" fontId="14" fillId="27" borderId="0" xfId="7" applyNumberFormat="1" applyFont="1" applyFill="1"/>
    <xf numFmtId="0" fontId="14" fillId="27" borderId="34" xfId="7" applyFont="1" applyFill="1" applyBorder="1"/>
    <xf numFmtId="0" fontId="14" fillId="27" borderId="59" xfId="7" applyFont="1" applyFill="1" applyBorder="1"/>
    <xf numFmtId="166" fontId="14" fillId="27" borderId="0" xfId="7" applyNumberFormat="1" applyFont="1" applyFill="1"/>
    <xf numFmtId="0" fontId="14" fillId="27" borderId="59" xfId="7" applyFont="1" applyFill="1" applyBorder="1" applyAlignment="1">
      <alignment horizontal="right" shrinkToFit="1" readingOrder="2"/>
    </xf>
    <xf numFmtId="0" fontId="14" fillId="27" borderId="0" xfId="7" applyFont="1" applyFill="1" applyAlignment="1">
      <alignment horizontal="right" shrinkToFit="1" readingOrder="2"/>
    </xf>
    <xf numFmtId="49" fontId="14" fillId="27" borderId="0" xfId="7" applyNumberFormat="1" applyFont="1" applyFill="1" applyAlignment="1">
      <alignment horizontal="right" shrinkToFit="1" readingOrder="2"/>
    </xf>
    <xf numFmtId="0" fontId="14" fillId="27" borderId="33" xfId="7" applyFont="1" applyFill="1" applyBorder="1"/>
    <xf numFmtId="0" fontId="14" fillId="27" borderId="47" xfId="7" applyFont="1" applyFill="1" applyBorder="1" applyAlignment="1">
      <alignment horizontal="right" readingOrder="2"/>
    </xf>
    <xf numFmtId="0" fontId="14" fillId="27" borderId="47" xfId="7" applyFont="1" applyFill="1" applyBorder="1"/>
    <xf numFmtId="0" fontId="14" fillId="27" borderId="49" xfId="7" applyFont="1" applyFill="1" applyBorder="1"/>
    <xf numFmtId="49" fontId="14" fillId="27" borderId="49" xfId="7" applyNumberFormat="1" applyFont="1" applyFill="1" applyBorder="1"/>
    <xf numFmtId="0" fontId="14" fillId="27" borderId="48" xfId="7" applyFont="1" applyFill="1" applyBorder="1"/>
    <xf numFmtId="0" fontId="37" fillId="27" borderId="59" xfId="7" applyFont="1" applyFill="1" applyBorder="1"/>
    <xf numFmtId="49" fontId="37" fillId="27" borderId="0" xfId="7" applyNumberFormat="1" applyFont="1" applyFill="1"/>
    <xf numFmtId="0" fontId="37" fillId="27" borderId="0" xfId="7" applyFont="1" applyFill="1" applyAlignment="1">
      <alignment wrapText="1"/>
    </xf>
    <xf numFmtId="166" fontId="37" fillId="27" borderId="0" xfId="7" applyNumberFormat="1" applyFont="1" applyFill="1"/>
    <xf numFmtId="166" fontId="37" fillId="27" borderId="49" xfId="7" applyNumberFormat="1" applyFont="1" applyFill="1" applyBorder="1"/>
    <xf numFmtId="0" fontId="37" fillId="27" borderId="47" xfId="7" applyFont="1" applyFill="1" applyBorder="1"/>
    <xf numFmtId="0" fontId="37" fillId="27" borderId="0" xfId="7" applyFont="1" applyFill="1" applyAlignment="1">
      <alignment vertical="center"/>
    </xf>
    <xf numFmtId="0" fontId="37" fillId="27" borderId="59" xfId="7" applyFont="1" applyFill="1" applyBorder="1" applyAlignment="1">
      <alignment vertical="center"/>
    </xf>
    <xf numFmtId="0" fontId="39" fillId="28" borderId="0" xfId="0" applyFont="1" applyFill="1" applyAlignment="1">
      <alignment horizontal="center" vertical="center"/>
    </xf>
    <xf numFmtId="0" fontId="41" fillId="28" borderId="0" xfId="0" applyFont="1" applyFill="1" applyAlignment="1">
      <alignment horizontal="center" vertical="center"/>
    </xf>
    <xf numFmtId="0" fontId="39" fillId="5" borderId="0" xfId="0" applyFont="1" applyFill="1" applyAlignment="1">
      <alignment horizontal="center" vertical="center" shrinkToFit="1" readingOrder="2"/>
    </xf>
    <xf numFmtId="49" fontId="129" fillId="5" borderId="0" xfId="0" applyNumberFormat="1" applyFont="1" applyFill="1" applyAlignment="1">
      <alignment horizontal="center" vertical="center"/>
    </xf>
    <xf numFmtId="49" fontId="129" fillId="6" borderId="0" xfId="0" applyNumberFormat="1" applyFont="1" applyFill="1" applyAlignment="1">
      <alignment horizontal="center" vertical="center"/>
    </xf>
    <xf numFmtId="0" fontId="129" fillId="5" borderId="0" xfId="0" applyFont="1" applyFill="1" applyAlignment="1">
      <alignment horizontal="center" vertical="center"/>
    </xf>
    <xf numFmtId="0" fontId="130" fillId="5" borderId="0" xfId="0" applyFont="1" applyFill="1" applyAlignment="1">
      <alignment horizontal="center" vertical="center"/>
    </xf>
    <xf numFmtId="49" fontId="39" fillId="30" borderId="0" xfId="0" applyNumberFormat="1" applyFont="1" applyFill="1" applyAlignment="1">
      <alignment horizontal="center" vertical="center"/>
    </xf>
    <xf numFmtId="0" fontId="39" fillId="4" borderId="0" xfId="0" applyFont="1" applyFill="1" applyAlignment="1">
      <alignment horizontal="center" vertical="center"/>
    </xf>
    <xf numFmtId="0" fontId="41" fillId="4" borderId="0" xfId="0" applyFont="1" applyFill="1" applyAlignment="1">
      <alignment horizontal="center" vertical="center"/>
    </xf>
    <xf numFmtId="0" fontId="14" fillId="13" borderId="0" xfId="7" applyFont="1" applyFill="1" applyAlignment="1">
      <alignment horizontal="right" readingOrder="2"/>
    </xf>
    <xf numFmtId="0" fontId="14" fillId="13" borderId="0" xfId="7" applyFont="1" applyFill="1"/>
    <xf numFmtId="49" fontId="14" fillId="13" borderId="0" xfId="7" applyNumberFormat="1" applyFont="1" applyFill="1"/>
    <xf numFmtId="0" fontId="131" fillId="16" borderId="0" xfId="7" applyFont="1" applyAlignment="1">
      <alignment horizontal="right" readingOrder="2"/>
    </xf>
    <xf numFmtId="0" fontId="39" fillId="8" borderId="0" xfId="0" applyFont="1" applyFill="1" applyAlignment="1">
      <alignment horizontal="center" vertical="center"/>
    </xf>
    <xf numFmtId="0" fontId="39" fillId="32" borderId="0" xfId="0" applyFont="1" applyFill="1" applyAlignment="1">
      <alignment horizontal="center" vertical="center"/>
    </xf>
    <xf numFmtId="0" fontId="41" fillId="32" borderId="0" xfId="0" applyFont="1" applyFill="1" applyAlignment="1">
      <alignment horizontal="center" vertical="center"/>
    </xf>
    <xf numFmtId="0" fontId="65" fillId="5" borderId="0" xfId="0" applyFont="1" applyFill="1" applyAlignment="1">
      <alignment horizontal="center" vertical="center"/>
    </xf>
    <xf numFmtId="0" fontId="39" fillId="33" borderId="0" xfId="0" applyFont="1" applyFill="1" applyAlignment="1">
      <alignment horizontal="center" vertical="center"/>
    </xf>
    <xf numFmtId="0" fontId="41" fillId="33" borderId="0" xfId="0" applyFont="1" applyFill="1" applyAlignment="1">
      <alignment horizontal="center" vertical="center"/>
    </xf>
    <xf numFmtId="0" fontId="39" fillId="34" borderId="0" xfId="0" applyFont="1" applyFill="1" applyAlignment="1">
      <alignment horizontal="center" vertical="center"/>
    </xf>
    <xf numFmtId="0" fontId="41" fillId="34" borderId="0" xfId="0" applyFont="1" applyFill="1" applyAlignment="1">
      <alignment horizontal="center" vertical="center"/>
    </xf>
    <xf numFmtId="0" fontId="132" fillId="6" borderId="0" xfId="0" applyFont="1" applyFill="1" applyAlignment="1">
      <alignment horizontal="center" vertical="center"/>
    </xf>
    <xf numFmtId="0" fontId="104" fillId="14" borderId="35" xfId="10" applyFont="1" applyFill="1" applyBorder="1" applyAlignment="1">
      <alignment horizontal="center" vertical="center" wrapText="1"/>
    </xf>
    <xf numFmtId="0" fontId="101" fillId="25" borderId="0" xfId="10" applyFont="1" applyFill="1" applyAlignment="1">
      <alignment horizontal="center"/>
    </xf>
    <xf numFmtId="0" fontId="11" fillId="0" borderId="86" xfId="10" applyBorder="1" applyAlignment="1">
      <alignment horizontal="center" vertical="center" wrapText="1"/>
    </xf>
    <xf numFmtId="171" fontId="100" fillId="0" borderId="70" xfId="3" applyNumberFormat="1" applyFont="1" applyBorder="1" applyAlignment="1">
      <alignment horizontal="center" vertical="center" wrapText="1"/>
    </xf>
    <xf numFmtId="171" fontId="11" fillId="0" borderId="70" xfId="3" applyNumberFormat="1" applyFont="1" applyBorder="1" applyAlignment="1">
      <alignment horizontal="center" vertical="center" wrapText="1"/>
    </xf>
    <xf numFmtId="171" fontId="100" fillId="4" borderId="70" xfId="3" applyNumberFormat="1" applyFont="1" applyFill="1" applyBorder="1" applyAlignment="1">
      <alignment horizontal="center" vertical="center" wrapText="1"/>
    </xf>
    <xf numFmtId="171" fontId="100" fillId="7" borderId="72" xfId="3" applyNumberFormat="1" applyFont="1" applyFill="1" applyBorder="1" applyAlignment="1">
      <alignment horizontal="center" vertical="center" wrapText="1"/>
    </xf>
    <xf numFmtId="171" fontId="11" fillId="7" borderId="72" xfId="3" applyNumberFormat="1" applyFont="1" applyFill="1" applyBorder="1" applyAlignment="1">
      <alignment horizontal="center" vertical="center" wrapText="1"/>
    </xf>
    <xf numFmtId="171" fontId="1" fillId="7" borderId="72" xfId="3" applyNumberFormat="1" applyFont="1" applyFill="1" applyBorder="1" applyAlignment="1">
      <alignment horizontal="center" vertical="center" wrapText="1"/>
    </xf>
    <xf numFmtId="171" fontId="100" fillId="4" borderId="72" xfId="3" applyNumberFormat="1" applyFont="1" applyFill="1" applyBorder="1" applyAlignment="1">
      <alignment horizontal="center" vertical="center" wrapText="1"/>
    </xf>
    <xf numFmtId="171" fontId="100" fillId="0" borderId="72" xfId="3" applyNumberFormat="1" applyFont="1" applyBorder="1" applyAlignment="1">
      <alignment horizontal="center" vertical="center" wrapText="1"/>
    </xf>
    <xf numFmtId="171" fontId="11" fillId="0" borderId="72" xfId="3" applyNumberFormat="1" applyFont="1" applyBorder="1" applyAlignment="1">
      <alignment horizontal="center" vertical="center" wrapText="1"/>
    </xf>
    <xf numFmtId="171" fontId="11" fillId="4" borderId="35" xfId="3" applyNumberFormat="1" applyFont="1" applyFill="1" applyBorder="1" applyAlignment="1">
      <alignment horizontal="center" vertical="center"/>
    </xf>
    <xf numFmtId="171" fontId="11" fillId="4" borderId="72" xfId="3" applyNumberFormat="1" applyFont="1" applyFill="1" applyBorder="1" applyAlignment="1">
      <alignment horizontal="center" vertical="center" wrapText="1"/>
    </xf>
    <xf numFmtId="171" fontId="11" fillId="9" borderId="72" xfId="3" applyNumberFormat="1" applyFont="1" applyFill="1" applyBorder="1" applyAlignment="1">
      <alignment horizontal="center" vertical="center" wrapText="1"/>
    </xf>
    <xf numFmtId="171" fontId="100" fillId="0" borderId="69" xfId="3" applyNumberFormat="1" applyFont="1" applyBorder="1" applyAlignment="1">
      <alignment horizontal="center" vertical="center" wrapText="1"/>
    </xf>
    <xf numFmtId="171" fontId="11" fillId="0" borderId="69" xfId="3" applyNumberFormat="1" applyFont="1" applyBorder="1" applyAlignment="1">
      <alignment horizontal="center" vertical="center" wrapText="1"/>
    </xf>
    <xf numFmtId="171" fontId="100" fillId="4" borderId="69" xfId="3" applyNumberFormat="1" applyFont="1" applyFill="1" applyBorder="1" applyAlignment="1">
      <alignment horizontal="center" vertical="center" wrapText="1"/>
    </xf>
    <xf numFmtId="171" fontId="11" fillId="4" borderId="69" xfId="3" applyNumberFormat="1" applyFont="1" applyFill="1" applyBorder="1" applyAlignment="1">
      <alignment horizontal="center" vertical="center" wrapText="1"/>
    </xf>
    <xf numFmtId="171" fontId="11" fillId="4" borderId="74" xfId="3" applyNumberFormat="1" applyFont="1" applyFill="1" applyBorder="1" applyAlignment="1">
      <alignment horizontal="center" vertical="center" wrapText="1"/>
    </xf>
    <xf numFmtId="171" fontId="100" fillId="4" borderId="74" xfId="3" applyNumberFormat="1" applyFont="1" applyFill="1" applyBorder="1" applyAlignment="1">
      <alignment horizontal="center" vertical="center" wrapText="1"/>
    </xf>
    <xf numFmtId="0" fontId="101" fillId="25" borderId="0" xfId="10" applyFont="1" applyFill="1" applyAlignment="1">
      <alignment textRotation="90"/>
    </xf>
    <xf numFmtId="0" fontId="100" fillId="9" borderId="35" xfId="10" applyFont="1" applyFill="1" applyBorder="1" applyAlignment="1">
      <alignment horizontal="center" vertical="center" wrapText="1"/>
    </xf>
    <xf numFmtId="0" fontId="1" fillId="9" borderId="0" xfId="10" applyFont="1" applyFill="1" applyAlignment="1">
      <alignment horizontal="center" vertical="center"/>
    </xf>
    <xf numFmtId="171" fontId="10" fillId="9" borderId="0" xfId="3" applyNumberFormat="1" applyFont="1" applyFill="1" applyAlignment="1">
      <alignment horizontal="center" vertical="center"/>
    </xf>
    <xf numFmtId="171" fontId="11" fillId="9" borderId="0" xfId="10" applyNumberFormat="1" applyFill="1" applyAlignment="1">
      <alignment horizontal="center" vertical="center"/>
    </xf>
    <xf numFmtId="171" fontId="126" fillId="9" borderId="0" xfId="3" applyNumberFormat="1" applyFont="1" applyFill="1" applyAlignment="1">
      <alignment horizontal="center" vertical="center"/>
    </xf>
    <xf numFmtId="0" fontId="10" fillId="7" borderId="0" xfId="10" applyFont="1" applyFill="1"/>
    <xf numFmtId="0" fontId="106" fillId="7" borderId="0" xfId="10" applyFont="1" applyFill="1"/>
    <xf numFmtId="0" fontId="103" fillId="7" borderId="0" xfId="10" applyFont="1" applyFill="1"/>
    <xf numFmtId="3" fontId="106" fillId="7" borderId="0" xfId="10" applyNumberFormat="1" applyFont="1" applyFill="1"/>
    <xf numFmtId="0" fontId="10" fillId="7" borderId="0" xfId="10" applyFont="1" applyFill="1" applyAlignment="1">
      <alignment horizontal="center" vertical="center"/>
    </xf>
    <xf numFmtId="0" fontId="10" fillId="7" borderId="0" xfId="10" applyFont="1" applyFill="1" applyAlignment="1">
      <alignment vertical="center"/>
    </xf>
    <xf numFmtId="3" fontId="10" fillId="7" borderId="0" xfId="10" applyNumberFormat="1" applyFont="1" applyFill="1"/>
    <xf numFmtId="0" fontId="95" fillId="31" borderId="0" xfId="10" applyFont="1" applyFill="1" applyAlignment="1">
      <alignment horizontal="center" vertical="center"/>
    </xf>
    <xf numFmtId="0" fontId="11" fillId="31" borderId="0" xfId="10" applyFill="1"/>
    <xf numFmtId="0" fontId="103" fillId="31" borderId="0" xfId="10" applyFont="1" applyFill="1"/>
    <xf numFmtId="0" fontId="7" fillId="31" borderId="0" xfId="10" applyFont="1" applyFill="1" applyAlignment="1">
      <alignment horizontal="center" vertical="center"/>
    </xf>
    <xf numFmtId="0" fontId="11" fillId="31" borderId="0" xfId="10" applyFill="1" applyAlignment="1">
      <alignment horizontal="center"/>
    </xf>
    <xf numFmtId="0" fontId="95" fillId="31" borderId="35" xfId="10" applyFont="1" applyFill="1" applyBorder="1" applyAlignment="1">
      <alignment horizontal="center" vertical="center"/>
    </xf>
    <xf numFmtId="0" fontId="1" fillId="31" borderId="35" xfId="10" applyFont="1" applyFill="1" applyBorder="1" applyAlignment="1">
      <alignment horizontal="center" vertical="center"/>
    </xf>
    <xf numFmtId="0" fontId="6" fillId="31" borderId="0" xfId="10" applyFont="1" applyFill="1" applyAlignment="1">
      <alignment horizontal="center" vertical="center"/>
    </xf>
    <xf numFmtId="0" fontId="7" fillId="31" borderId="0" xfId="10" applyFont="1" applyFill="1" applyAlignment="1">
      <alignment horizontal="right" vertical="center"/>
    </xf>
    <xf numFmtId="0" fontId="10" fillId="31" borderId="0" xfId="10" applyFont="1" applyFill="1" applyAlignment="1">
      <alignment horizontal="center"/>
    </xf>
    <xf numFmtId="1" fontId="17" fillId="10" borderId="35" xfId="0" applyNumberFormat="1" applyFont="1" applyFill="1" applyBorder="1" applyAlignment="1">
      <alignment horizontal="center" vertical="center" readingOrder="1"/>
    </xf>
    <xf numFmtId="3" fontId="16" fillId="7" borderId="35" xfId="1" applyNumberFormat="1" applyFont="1" applyFill="1" applyBorder="1" applyAlignment="1">
      <alignment horizontal="center" vertical="center" readingOrder="1"/>
    </xf>
    <xf numFmtId="1" fontId="17" fillId="7" borderId="35" xfId="0" applyNumberFormat="1" applyFont="1" applyFill="1" applyBorder="1" applyAlignment="1">
      <alignment horizontal="center" vertical="center" readingOrder="1"/>
    </xf>
    <xf numFmtId="0" fontId="136" fillId="31" borderId="35" xfId="10" applyFont="1" applyFill="1" applyBorder="1" applyAlignment="1">
      <alignment horizontal="center" vertical="center"/>
    </xf>
    <xf numFmtId="0" fontId="137" fillId="31" borderId="35" xfId="10" applyFont="1" applyFill="1" applyBorder="1" applyAlignment="1">
      <alignment horizontal="center" vertical="center"/>
    </xf>
    <xf numFmtId="0" fontId="1" fillId="35" borderId="0" xfId="10" applyFont="1" applyFill="1" applyAlignment="1">
      <alignment horizontal="center"/>
    </xf>
    <xf numFmtId="3" fontId="16" fillId="35" borderId="0" xfId="1" applyNumberFormat="1" applyFont="1" applyFill="1" applyBorder="1" applyAlignment="1">
      <alignment horizontal="center" vertical="center" readingOrder="1"/>
    </xf>
    <xf numFmtId="0" fontId="107" fillId="31" borderId="35" xfId="10" applyFont="1" applyFill="1" applyBorder="1" applyAlignment="1">
      <alignment horizontal="center" vertical="center"/>
    </xf>
    <xf numFmtId="0" fontId="68" fillId="9" borderId="0" xfId="0" applyFont="1" applyFill="1" applyAlignment="1">
      <alignment horizontal="center" vertical="center"/>
    </xf>
    <xf numFmtId="3" fontId="68" fillId="9" borderId="0" xfId="0" applyNumberFormat="1" applyFont="1" applyFill="1" applyAlignment="1">
      <alignment horizontal="center" vertical="center"/>
    </xf>
    <xf numFmtId="1" fontId="139" fillId="9" borderId="0" xfId="0" applyNumberFormat="1" applyFont="1" applyFill="1" applyAlignment="1">
      <alignment horizontal="center" vertical="center"/>
    </xf>
    <xf numFmtId="0" fontId="33" fillId="10" borderId="0" xfId="0" applyFont="1" applyFill="1" applyAlignment="1" applyProtection="1">
      <alignment horizontal="left"/>
      <protection locked="0" hidden="1"/>
    </xf>
    <xf numFmtId="0" fontId="17" fillId="20" borderId="0" xfId="0" applyFont="1" applyFill="1" applyProtection="1">
      <protection locked="0" hidden="1"/>
    </xf>
    <xf numFmtId="0" fontId="33" fillId="20" borderId="0" xfId="0" applyFont="1" applyFill="1" applyAlignment="1" applyProtection="1">
      <alignment horizontal="left" vertical="center"/>
      <protection locked="0" hidden="1"/>
    </xf>
    <xf numFmtId="0" fontId="22" fillId="20" borderId="0" xfId="0" applyFont="1" applyFill="1" applyAlignment="1" applyProtection="1">
      <alignment horizontal="right"/>
      <protection locked="0" hidden="1"/>
    </xf>
    <xf numFmtId="0" fontId="23" fillId="20" borderId="0" xfId="0" applyFont="1" applyFill="1" applyAlignment="1" applyProtection="1">
      <alignment vertical="center"/>
      <protection locked="0" hidden="1"/>
    </xf>
    <xf numFmtId="165" fontId="23" fillId="20" borderId="0" xfId="3" applyFont="1" applyFill="1" applyProtection="1">
      <protection locked="0" hidden="1"/>
    </xf>
    <xf numFmtId="0" fontId="135" fillId="21" borderId="0" xfId="0" applyFont="1" applyFill="1" applyAlignment="1" applyProtection="1">
      <alignment horizontal="left" vertical="center"/>
      <protection hidden="1"/>
    </xf>
    <xf numFmtId="3" fontId="92" fillId="21" borderId="0" xfId="0" applyNumberFormat="1" applyFont="1" applyFill="1" applyAlignment="1" applyProtection="1">
      <alignment horizontal="left"/>
      <protection locked="0" hidden="1"/>
    </xf>
    <xf numFmtId="0" fontId="0" fillId="21" borderId="0" xfId="0" applyFill="1" applyAlignment="1" applyProtection="1">
      <alignment horizontal="right"/>
      <protection locked="0" hidden="1"/>
    </xf>
    <xf numFmtId="167" fontId="40" fillId="21" borderId="0" xfId="0" applyNumberFormat="1" applyFont="1" applyFill="1" applyAlignment="1" applyProtection="1">
      <alignment horizontal="right" vertical="center"/>
      <protection locked="0" hidden="1"/>
    </xf>
    <xf numFmtId="0" fontId="40" fillId="21" borderId="0" xfId="0" applyFont="1" applyFill="1" applyAlignment="1" applyProtection="1">
      <alignment horizontal="right" vertical="center"/>
      <protection locked="0" hidden="1"/>
    </xf>
    <xf numFmtId="0" fontId="0" fillId="21" borderId="0" xfId="0" applyFill="1" applyAlignment="1" applyProtection="1">
      <alignment horizontal="left"/>
      <protection hidden="1"/>
    </xf>
    <xf numFmtId="178" fontId="0" fillId="21" borderId="0" xfId="0" applyNumberFormat="1" applyFill="1" applyAlignment="1" applyProtection="1">
      <alignment horizontal="left"/>
      <protection hidden="1"/>
    </xf>
    <xf numFmtId="0" fontId="0" fillId="21" borderId="0" xfId="0" applyFill="1" applyProtection="1">
      <protection locked="0" hidden="1"/>
    </xf>
    <xf numFmtId="3" fontId="68" fillId="21" borderId="0" xfId="0" applyNumberFormat="1" applyFont="1" applyFill="1" applyAlignment="1">
      <alignment horizontal="center" vertical="center"/>
    </xf>
    <xf numFmtId="0" fontId="68" fillId="21" borderId="0" xfId="0" applyFont="1" applyFill="1" applyAlignment="1">
      <alignment horizontal="center" vertical="center"/>
    </xf>
    <xf numFmtId="1" fontId="0" fillId="21" borderId="0" xfId="0" applyNumberFormat="1" applyFill="1" applyAlignment="1" applyProtection="1">
      <alignment horizontal="left"/>
      <protection hidden="1"/>
    </xf>
    <xf numFmtId="14" fontId="35" fillId="21" borderId="0" xfId="0" applyNumberFormat="1" applyFont="1" applyFill="1" applyAlignment="1" applyProtection="1">
      <alignment horizontal="left" readingOrder="2"/>
      <protection hidden="1"/>
    </xf>
    <xf numFmtId="1" fontId="0" fillId="21" borderId="0" xfId="0" applyNumberFormat="1" applyFill="1" applyAlignment="1" applyProtection="1">
      <alignment horizontal="right"/>
      <protection locked="0" hidden="1"/>
    </xf>
    <xf numFmtId="0" fontId="1" fillId="21" borderId="0" xfId="0" applyFont="1" applyFill="1" applyProtection="1">
      <protection hidden="1"/>
    </xf>
    <xf numFmtId="3" fontId="0" fillId="21" borderId="0" xfId="0" applyNumberFormat="1" applyFill="1" applyAlignment="1" applyProtection="1">
      <alignment horizontal="left"/>
      <protection hidden="1"/>
    </xf>
    <xf numFmtId="0" fontId="1" fillId="21" borderId="0" xfId="0" applyFont="1" applyFill="1" applyAlignment="1" applyProtection="1">
      <alignment horizontal="right"/>
      <protection hidden="1"/>
    </xf>
    <xf numFmtId="0" fontId="0" fillId="21" borderId="0" xfId="0" applyFill="1" applyAlignment="1" applyProtection="1">
      <alignment horizontal="left"/>
      <protection locked="0" hidden="1"/>
    </xf>
    <xf numFmtId="3" fontId="0" fillId="21" borderId="0" xfId="0" applyNumberFormat="1" applyFill="1" applyProtection="1">
      <protection locked="0" hidden="1"/>
    </xf>
    <xf numFmtId="3" fontId="35" fillId="21" borderId="0" xfId="0" applyNumberFormat="1" applyFont="1" applyFill="1" applyAlignment="1" applyProtection="1">
      <alignment horizontal="right" wrapText="1" readingOrder="2"/>
      <protection hidden="1"/>
    </xf>
    <xf numFmtId="169" fontId="35" fillId="21" borderId="0" xfId="0" applyNumberFormat="1" applyFont="1" applyFill="1" applyAlignment="1" applyProtection="1">
      <alignment horizontal="right" wrapText="1" readingOrder="2"/>
      <protection hidden="1"/>
    </xf>
    <xf numFmtId="3" fontId="35" fillId="21" borderId="0" xfId="0" applyNumberFormat="1" applyFont="1" applyFill="1" applyAlignment="1" applyProtection="1">
      <alignment wrapText="1" readingOrder="2"/>
      <protection hidden="1"/>
    </xf>
    <xf numFmtId="3" fontId="141" fillId="21" borderId="0" xfId="0" applyNumberFormat="1" applyFont="1" applyFill="1" applyAlignment="1" applyProtection="1">
      <alignment wrapText="1" readingOrder="2"/>
      <protection hidden="1"/>
    </xf>
    <xf numFmtId="0" fontId="0" fillId="20" borderId="0" xfId="0" applyFill="1" applyAlignment="1" applyProtection="1">
      <alignment horizontal="right"/>
      <protection hidden="1"/>
    </xf>
    <xf numFmtId="0" fontId="0" fillId="20" borderId="0" xfId="0" applyFill="1" applyAlignment="1" applyProtection="1">
      <alignment horizontal="center" vertical="center"/>
      <protection hidden="1"/>
    </xf>
    <xf numFmtId="0" fontId="0" fillId="20" borderId="0" xfId="0" applyFill="1" applyProtection="1">
      <protection hidden="1"/>
    </xf>
    <xf numFmtId="0" fontId="0" fillId="20" borderId="0" xfId="0" applyFill="1" applyAlignment="1" applyProtection="1">
      <alignment horizontal="left"/>
      <protection hidden="1"/>
    </xf>
    <xf numFmtId="0" fontId="0" fillId="20" borderId="0" xfId="0" applyFill="1" applyAlignment="1" applyProtection="1">
      <alignment horizontal="left"/>
      <protection locked="0" hidden="1"/>
    </xf>
    <xf numFmtId="0" fontId="0" fillId="20" borderId="0" xfId="0" applyFill="1" applyAlignment="1" applyProtection="1">
      <alignment horizontal="right"/>
      <protection locked="0" hidden="1"/>
    </xf>
    <xf numFmtId="0" fontId="0" fillId="20" borderId="0" xfId="0" applyFill="1" applyProtection="1">
      <protection locked="0" hidden="1"/>
    </xf>
    <xf numFmtId="0" fontId="139" fillId="9" borderId="0" xfId="0" applyFont="1" applyFill="1" applyAlignment="1">
      <alignment horizontal="center" vertical="center"/>
    </xf>
    <xf numFmtId="0" fontId="40" fillId="20" borderId="0" xfId="0" applyFont="1" applyFill="1" applyAlignment="1" applyProtection="1">
      <alignment horizontal="right" vertical="center"/>
      <protection locked="0" hidden="1"/>
    </xf>
    <xf numFmtId="175" fontId="93" fillId="9" borderId="0" xfId="0" applyNumberFormat="1" applyFont="1" applyFill="1" applyAlignment="1">
      <alignment horizontal="left" vertical="center"/>
    </xf>
    <xf numFmtId="1" fontId="0" fillId="20" borderId="0" xfId="0" applyNumberFormat="1" applyFill="1" applyAlignment="1" applyProtection="1">
      <alignment horizontal="left"/>
      <protection hidden="1"/>
    </xf>
    <xf numFmtId="3" fontId="0" fillId="20" borderId="0" xfId="0" applyNumberFormat="1" applyFill="1" applyAlignment="1" applyProtection="1">
      <alignment horizontal="right"/>
      <protection locked="0" hidden="1"/>
    </xf>
    <xf numFmtId="0" fontId="1" fillId="20" borderId="0" xfId="0" applyFont="1" applyFill="1" applyProtection="1">
      <protection hidden="1"/>
    </xf>
    <xf numFmtId="171" fontId="33" fillId="10" borderId="0" xfId="3" applyNumberFormat="1" applyFont="1" applyFill="1" applyAlignment="1" applyProtection="1">
      <alignment horizontal="right" readingOrder="2"/>
      <protection locked="0" hidden="1"/>
    </xf>
    <xf numFmtId="0" fontId="0" fillId="19" borderId="0" xfId="0" applyFill="1" applyAlignment="1" applyProtection="1">
      <alignment horizontal="left"/>
      <protection hidden="1"/>
    </xf>
    <xf numFmtId="0" fontId="40" fillId="10" borderId="0" xfId="3" applyNumberFormat="1" applyFont="1" applyFill="1" applyAlignment="1" applyProtection="1">
      <alignment horizontal="right"/>
      <protection locked="0" hidden="1"/>
    </xf>
    <xf numFmtId="0" fontId="40" fillId="20" borderId="0" xfId="3" applyNumberFormat="1" applyFont="1" applyFill="1" applyAlignment="1" applyProtection="1">
      <alignment horizontal="right"/>
      <protection locked="0" hidden="1"/>
    </xf>
    <xf numFmtId="3" fontId="20" fillId="20" borderId="0" xfId="0" applyNumberFormat="1" applyFont="1" applyFill="1" applyAlignment="1" applyProtection="1">
      <alignment horizontal="right" vertical="center"/>
      <protection locked="0" hidden="1"/>
    </xf>
    <xf numFmtId="3" fontId="0" fillId="20" borderId="0" xfId="0" applyNumberFormat="1" applyFill="1" applyAlignment="1" applyProtection="1">
      <alignment horizontal="left"/>
      <protection locked="0" hidden="1"/>
    </xf>
    <xf numFmtId="165" fontId="0" fillId="20" borderId="0" xfId="3" applyFont="1" applyFill="1" applyAlignment="1" applyProtection="1">
      <alignment horizontal="left"/>
      <protection hidden="1"/>
    </xf>
    <xf numFmtId="165" fontId="0" fillId="20" borderId="0" xfId="3" applyFont="1" applyFill="1" applyProtection="1">
      <protection hidden="1"/>
    </xf>
    <xf numFmtId="0" fontId="23" fillId="20" borderId="0" xfId="0" applyFont="1" applyFill="1" applyAlignment="1" applyProtection="1">
      <alignment horizontal="left" vertical="center"/>
      <protection hidden="1"/>
    </xf>
    <xf numFmtId="0" fontId="23" fillId="20" borderId="0" xfId="0" applyFont="1" applyFill="1" applyAlignment="1" applyProtection="1">
      <alignment vertical="center"/>
      <protection hidden="1"/>
    </xf>
    <xf numFmtId="0" fontId="35" fillId="20" borderId="0" xfId="0" applyFont="1" applyFill="1" applyAlignment="1" applyProtection="1">
      <alignment horizontal="right" wrapText="1" readingOrder="2"/>
      <protection locked="0" hidden="1"/>
    </xf>
    <xf numFmtId="3" fontId="35" fillId="20" borderId="0" xfId="0" applyNumberFormat="1" applyFont="1" applyFill="1" applyAlignment="1" applyProtection="1">
      <alignment horizontal="left" wrapText="1" readingOrder="2"/>
      <protection locked="0" hidden="1"/>
    </xf>
    <xf numFmtId="0" fontId="35" fillId="20" borderId="0" xfId="0" applyFont="1" applyFill="1" applyAlignment="1" applyProtection="1">
      <alignment wrapText="1" readingOrder="2"/>
      <protection locked="0" hidden="1"/>
    </xf>
    <xf numFmtId="0" fontId="35" fillId="20" borderId="0" xfId="0" applyFont="1" applyFill="1" applyAlignment="1" applyProtection="1">
      <alignment horizontal="left" wrapText="1" readingOrder="2"/>
      <protection locked="0" hidden="1"/>
    </xf>
    <xf numFmtId="3" fontId="35" fillId="20" borderId="0" xfId="0" applyNumberFormat="1" applyFont="1" applyFill="1" applyAlignment="1" applyProtection="1">
      <alignment horizontal="right" wrapText="1" readingOrder="2"/>
      <protection locked="0" hidden="1"/>
    </xf>
    <xf numFmtId="0" fontId="35" fillId="20" borderId="0" xfId="0" applyFont="1" applyFill="1" applyAlignment="1" applyProtection="1">
      <alignment horizontal="left" wrapText="1" readingOrder="2"/>
      <protection hidden="1"/>
    </xf>
    <xf numFmtId="177" fontId="35" fillId="20" borderId="0" xfId="0" applyNumberFormat="1" applyFont="1" applyFill="1" applyAlignment="1" applyProtection="1">
      <alignment horizontal="center" wrapText="1" readingOrder="2"/>
      <protection hidden="1"/>
    </xf>
    <xf numFmtId="0" fontId="63" fillId="9" borderId="0" xfId="0" applyFont="1" applyFill="1" applyAlignment="1" applyProtection="1">
      <alignment horizontal="left"/>
      <protection hidden="1"/>
    </xf>
    <xf numFmtId="3" fontId="0" fillId="20" borderId="0" xfId="0" applyNumberFormat="1" applyFill="1" applyAlignment="1" applyProtection="1">
      <alignment horizontal="right"/>
      <protection hidden="1"/>
    </xf>
    <xf numFmtId="169" fontId="0" fillId="9" borderId="0" xfId="0" applyNumberFormat="1" applyFill="1"/>
    <xf numFmtId="169" fontId="0" fillId="9" borderId="0" xfId="0" applyNumberFormat="1" applyFill="1" applyProtection="1">
      <protection hidden="1"/>
    </xf>
    <xf numFmtId="4" fontId="0" fillId="9" borderId="0" xfId="0" applyNumberFormat="1" applyFill="1" applyProtection="1">
      <protection hidden="1"/>
    </xf>
    <xf numFmtId="0" fontId="143" fillId="9" borderId="0" xfId="0" applyFont="1" applyFill="1" applyAlignment="1" applyProtection="1">
      <alignment horizontal="right"/>
      <protection locked="0" hidden="1"/>
    </xf>
    <xf numFmtId="0" fontId="144" fillId="9" borderId="0" xfId="0" applyFont="1" applyFill="1" applyAlignment="1" applyProtection="1">
      <alignment horizontal="right"/>
      <protection locked="0" hidden="1"/>
    </xf>
    <xf numFmtId="0" fontId="145" fillId="9" borderId="0" xfId="0" applyFont="1" applyFill="1" applyAlignment="1" applyProtection="1">
      <alignment horizontal="right" vertical="center"/>
      <protection locked="0" hidden="1"/>
    </xf>
    <xf numFmtId="1" fontId="146" fillId="9" borderId="0" xfId="0" applyNumberFormat="1" applyFont="1" applyFill="1" applyAlignment="1" applyProtection="1">
      <alignment horizontal="right" vertical="center"/>
      <protection locked="0" hidden="1"/>
    </xf>
    <xf numFmtId="0" fontId="146" fillId="9" borderId="0" xfId="0" applyFont="1" applyFill="1" applyAlignment="1" applyProtection="1">
      <alignment horizontal="right" vertical="center"/>
      <protection locked="0" hidden="1"/>
    </xf>
    <xf numFmtId="1" fontId="36" fillId="9" borderId="0" xfId="0" applyNumberFormat="1" applyFont="1" applyFill="1" applyAlignment="1" applyProtection="1">
      <alignment horizontal="right"/>
      <protection locked="0" hidden="1"/>
    </xf>
    <xf numFmtId="3" fontId="36" fillId="9" borderId="0" xfId="0" applyNumberFormat="1" applyFont="1" applyFill="1" applyAlignment="1" applyProtection="1">
      <alignment horizontal="right"/>
      <protection locked="0" hidden="1"/>
    </xf>
    <xf numFmtId="3" fontId="146" fillId="9" borderId="0" xfId="0" applyNumberFormat="1" applyFont="1" applyFill="1" applyAlignment="1" applyProtection="1">
      <alignment horizontal="right" vertical="center"/>
      <protection locked="0" hidden="1"/>
    </xf>
    <xf numFmtId="3" fontId="147" fillId="9" borderId="0" xfId="0" applyNumberFormat="1" applyFont="1" applyFill="1" applyAlignment="1" applyProtection="1">
      <alignment horizontal="right"/>
      <protection locked="0" hidden="1"/>
    </xf>
    <xf numFmtId="3" fontId="54" fillId="9" borderId="0" xfId="0" applyNumberFormat="1" applyFont="1" applyFill="1" applyAlignment="1" applyProtection="1">
      <alignment horizontal="right"/>
      <protection locked="0" hidden="1"/>
    </xf>
    <xf numFmtId="3" fontId="148" fillId="9" borderId="0" xfId="0" applyNumberFormat="1" applyFont="1" applyFill="1" applyAlignment="1" applyProtection="1">
      <alignment horizontal="right"/>
      <protection locked="0" hidden="1"/>
    </xf>
    <xf numFmtId="3" fontId="55" fillId="9" borderId="0" xfId="0" applyNumberFormat="1" applyFont="1" applyFill="1" applyAlignment="1" applyProtection="1">
      <alignment horizontal="right"/>
      <protection locked="0" hidden="1"/>
    </xf>
    <xf numFmtId="1" fontId="0" fillId="0" borderId="0" xfId="0" applyNumberFormat="1"/>
    <xf numFmtId="0" fontId="149" fillId="9" borderId="0" xfId="0" applyFont="1" applyFill="1" applyProtection="1">
      <protection hidden="1"/>
    </xf>
    <xf numFmtId="0" fontId="98" fillId="0" borderId="0" xfId="0" applyFont="1" applyAlignment="1" applyProtection="1">
      <alignment horizontal="right"/>
      <protection hidden="1"/>
    </xf>
    <xf numFmtId="0" fontId="42" fillId="9" borderId="68" xfId="0" applyFont="1" applyFill="1" applyBorder="1" applyProtection="1">
      <protection locked="0" hidden="1"/>
    </xf>
    <xf numFmtId="0" fontId="152" fillId="9" borderId="22" xfId="0" applyFont="1" applyFill="1" applyBorder="1" applyAlignment="1" applyProtection="1">
      <alignment horizontal="center" vertical="center"/>
      <protection locked="0" hidden="1"/>
    </xf>
    <xf numFmtId="0" fontId="152" fillId="9" borderId="25" xfId="0" applyFont="1" applyFill="1" applyBorder="1" applyProtection="1">
      <protection locked="0" hidden="1"/>
    </xf>
    <xf numFmtId="1" fontId="42" fillId="20" borderId="0" xfId="0" applyNumberFormat="1" applyFont="1" applyFill="1" applyAlignment="1" applyProtection="1">
      <alignment horizontal="right"/>
      <protection locked="0" hidden="1"/>
    </xf>
    <xf numFmtId="0" fontId="45" fillId="20" borderId="0" xfId="0" applyFont="1" applyFill="1" applyAlignment="1" applyProtection="1">
      <alignment horizontal="left" vertical="center"/>
      <protection locked="0" hidden="1"/>
    </xf>
    <xf numFmtId="0" fontId="42" fillId="20" borderId="0" xfId="0" applyFont="1" applyFill="1" applyProtection="1">
      <protection locked="0" hidden="1"/>
    </xf>
    <xf numFmtId="0" fontId="42" fillId="20" borderId="0" xfId="0" applyFont="1" applyFill="1" applyAlignment="1" applyProtection="1">
      <alignment horizontal="left"/>
      <protection hidden="1"/>
    </xf>
    <xf numFmtId="0" fontId="42" fillId="20" borderId="0" xfId="0" applyFont="1" applyFill="1" applyProtection="1">
      <protection hidden="1"/>
    </xf>
    <xf numFmtId="0" fontId="42" fillId="24" borderId="0" xfId="0" applyFont="1" applyFill="1" applyProtection="1">
      <protection hidden="1"/>
    </xf>
    <xf numFmtId="3" fontId="42" fillId="9" borderId="0" xfId="0" applyNumberFormat="1" applyFont="1" applyFill="1" applyAlignment="1" applyProtection="1">
      <alignment horizontal="center" vertical="center"/>
      <protection hidden="1"/>
    </xf>
    <xf numFmtId="169" fontId="153" fillId="9" borderId="0" xfId="0" applyNumberFormat="1" applyFont="1" applyFill="1"/>
    <xf numFmtId="0" fontId="154" fillId="9" borderId="0" xfId="0" applyFont="1" applyFill="1"/>
    <xf numFmtId="0" fontId="42" fillId="9" borderId="0" xfId="0" applyFont="1" applyFill="1"/>
    <xf numFmtId="0" fontId="153" fillId="9" borderId="0" xfId="0" applyFont="1" applyFill="1" applyAlignment="1">
      <alignment horizontal="center" vertical="center"/>
    </xf>
    <xf numFmtId="0" fontId="153" fillId="9" borderId="0" xfId="0" applyFont="1" applyFill="1" applyAlignment="1">
      <alignment horizontal="center" vertical="center" readingOrder="2"/>
    </xf>
    <xf numFmtId="169" fontId="153" fillId="9" borderId="0" xfId="0" applyNumberFormat="1" applyFont="1" applyFill="1" applyAlignment="1">
      <alignment horizontal="center" vertical="center"/>
    </xf>
    <xf numFmtId="169" fontId="155" fillId="9" borderId="0" xfId="0" applyNumberFormat="1" applyFont="1" applyFill="1" applyAlignment="1">
      <alignment horizontal="right" vertical="center"/>
    </xf>
    <xf numFmtId="2" fontId="42" fillId="9" borderId="0" xfId="0" applyNumberFormat="1" applyFont="1" applyFill="1" applyAlignment="1">
      <alignment horizontal="center" vertical="center"/>
    </xf>
    <xf numFmtId="2" fontId="156" fillId="9" borderId="0" xfId="1" applyNumberFormat="1" applyFont="1" applyFill="1" applyBorder="1" applyAlignment="1">
      <alignment horizontal="center" vertical="center"/>
    </xf>
    <xf numFmtId="0" fontId="152" fillId="7" borderId="43" xfId="0" applyFont="1" applyFill="1" applyBorder="1" applyProtection="1">
      <protection locked="0" hidden="1"/>
    </xf>
    <xf numFmtId="3" fontId="152" fillId="7" borderId="58" xfId="0" applyNumberFormat="1" applyFont="1" applyFill="1" applyBorder="1" applyAlignment="1" applyProtection="1">
      <alignment vertical="center" readingOrder="2"/>
      <protection locked="0" hidden="1"/>
    </xf>
    <xf numFmtId="3" fontId="152" fillId="7" borderId="42" xfId="0" applyNumberFormat="1" applyFont="1" applyFill="1" applyBorder="1" applyAlignment="1" applyProtection="1">
      <alignment horizontal="center" vertical="center" readingOrder="2"/>
      <protection locked="0" hidden="1"/>
    </xf>
    <xf numFmtId="0" fontId="42" fillId="21" borderId="0" xfId="0" applyFont="1" applyFill="1" applyAlignment="1" applyProtection="1">
      <alignment horizontal="right" readingOrder="2"/>
      <protection locked="0" hidden="1"/>
    </xf>
    <xf numFmtId="0" fontId="45" fillId="10" borderId="0" xfId="0" applyFont="1" applyFill="1" applyAlignment="1" applyProtection="1">
      <alignment horizontal="left" vertical="center"/>
      <protection locked="0" hidden="1"/>
    </xf>
    <xf numFmtId="0" fontId="42" fillId="21" borderId="0" xfId="0" applyFont="1" applyFill="1" applyProtection="1">
      <protection locked="0" hidden="1"/>
    </xf>
    <xf numFmtId="169" fontId="42" fillId="9" borderId="0" xfId="0" applyNumberFormat="1" applyFont="1" applyFill="1"/>
    <xf numFmtId="0" fontId="42" fillId="9" borderId="0" xfId="0" applyFont="1" applyFill="1" applyAlignment="1">
      <alignment horizontal="center" vertical="center"/>
    </xf>
    <xf numFmtId="9" fontId="42" fillId="9" borderId="0" xfId="0" applyNumberFormat="1" applyFont="1" applyFill="1" applyAlignment="1">
      <alignment horizontal="center" vertical="center"/>
    </xf>
    <xf numFmtId="0" fontId="152" fillId="9" borderId="75" xfId="0" applyFont="1" applyFill="1" applyBorder="1" applyProtection="1">
      <protection locked="0" hidden="1"/>
    </xf>
    <xf numFmtId="3" fontId="42" fillId="20" borderId="0" xfId="0" applyNumberFormat="1" applyFont="1" applyFill="1" applyAlignment="1" applyProtection="1">
      <alignment horizontal="right"/>
      <protection locked="0" hidden="1"/>
    </xf>
    <xf numFmtId="0" fontId="73" fillId="21" borderId="0" xfId="0" applyFont="1" applyFill="1" applyProtection="1">
      <protection hidden="1"/>
    </xf>
    <xf numFmtId="0" fontId="49" fillId="9" borderId="0" xfId="0" applyFont="1" applyFill="1" applyAlignment="1">
      <alignment horizontal="center" vertical="center"/>
    </xf>
    <xf numFmtId="0" fontId="42" fillId="9" borderId="0" xfId="0" applyFont="1" applyFill="1" applyAlignment="1" applyProtection="1">
      <alignment horizontal="left"/>
      <protection hidden="1"/>
    </xf>
    <xf numFmtId="169" fontId="42" fillId="9" borderId="0" xfId="0" applyNumberFormat="1" applyFont="1" applyFill="1" applyAlignment="1">
      <alignment horizontal="center" vertical="center"/>
    </xf>
    <xf numFmtId="3" fontId="152" fillId="9" borderId="15" xfId="0" applyNumberFormat="1" applyFont="1" applyFill="1" applyBorder="1" applyAlignment="1" applyProtection="1">
      <alignment horizontal="center" vertical="center"/>
      <protection locked="0" hidden="1"/>
    </xf>
    <xf numFmtId="0" fontId="152" fillId="7" borderId="22" xfId="0" applyFont="1" applyFill="1" applyBorder="1" applyAlignment="1" applyProtection="1">
      <alignment horizontal="center" vertical="center" readingOrder="2"/>
      <protection locked="0" hidden="1"/>
    </xf>
    <xf numFmtId="3" fontId="152" fillId="9" borderId="58" xfId="0" applyNumberFormat="1" applyFont="1" applyFill="1" applyBorder="1" applyAlignment="1" applyProtection="1">
      <alignment horizontal="center" vertical="center" readingOrder="2"/>
      <protection locked="0" hidden="1"/>
    </xf>
    <xf numFmtId="0" fontId="105" fillId="9" borderId="35" xfId="10" applyFont="1" applyFill="1" applyBorder="1" applyAlignment="1">
      <alignment horizontal="center" vertical="center" readingOrder="1"/>
    </xf>
    <xf numFmtId="1" fontId="157" fillId="9" borderId="0" xfId="0" applyNumberFormat="1" applyFont="1" applyFill="1" applyAlignment="1" applyProtection="1">
      <alignment horizontal="right" vertical="center"/>
      <protection locked="0" hidden="1"/>
    </xf>
    <xf numFmtId="165" fontId="59" fillId="9" borderId="0" xfId="3" applyFont="1" applyFill="1" applyProtection="1">
      <protection hidden="1"/>
    </xf>
    <xf numFmtId="0" fontId="123" fillId="9" borderId="0" xfId="0" applyFont="1" applyFill="1" applyAlignment="1" applyProtection="1">
      <alignment vertical="center"/>
      <protection hidden="1"/>
    </xf>
    <xf numFmtId="0" fontId="59" fillId="9" borderId="35" xfId="0" applyFont="1" applyFill="1" applyBorder="1" applyAlignment="1" applyProtection="1">
      <alignment horizontal="left"/>
      <protection hidden="1"/>
    </xf>
    <xf numFmtId="0" fontId="59" fillId="9" borderId="35" xfId="0" applyFont="1" applyFill="1" applyBorder="1" applyProtection="1">
      <protection hidden="1"/>
    </xf>
    <xf numFmtId="0" fontId="158" fillId="9" borderId="0" xfId="0" applyFont="1" applyFill="1" applyAlignment="1" applyProtection="1">
      <alignment horizontal="left" vertical="center"/>
      <protection hidden="1"/>
    </xf>
    <xf numFmtId="0" fontId="159" fillId="9" borderId="0" xfId="0" applyFont="1" applyFill="1" applyAlignment="1" applyProtection="1">
      <alignment horizontal="left" vertical="center"/>
      <protection hidden="1"/>
    </xf>
    <xf numFmtId="174" fontId="59" fillId="9" borderId="0" xfId="0" applyNumberFormat="1" applyFont="1" applyFill="1" applyAlignment="1" applyProtection="1">
      <alignment horizontal="left"/>
      <protection hidden="1"/>
    </xf>
    <xf numFmtId="175" fontId="118" fillId="9" borderId="0" xfId="0" applyNumberFormat="1" applyFont="1" applyFill="1" applyAlignment="1">
      <alignment horizontal="left" vertical="center"/>
    </xf>
    <xf numFmtId="1" fontId="59" fillId="9" borderId="0" xfId="0" applyNumberFormat="1" applyFont="1" applyFill="1" applyAlignment="1" applyProtection="1">
      <alignment horizontal="left"/>
      <protection hidden="1"/>
    </xf>
    <xf numFmtId="3" fontId="59" fillId="9" borderId="0" xfId="0" applyNumberFormat="1" applyFont="1" applyFill="1" applyAlignment="1" applyProtection="1">
      <alignment horizontal="left"/>
      <protection hidden="1"/>
    </xf>
    <xf numFmtId="165" fontId="59" fillId="9" borderId="0" xfId="3" applyFont="1" applyFill="1" applyAlignment="1" applyProtection="1">
      <alignment horizontal="left"/>
      <protection hidden="1"/>
    </xf>
    <xf numFmtId="0" fontId="123" fillId="9" borderId="0" xfId="0" applyFont="1" applyFill="1" applyAlignment="1" applyProtection="1">
      <alignment horizontal="left" vertical="center"/>
      <protection hidden="1"/>
    </xf>
    <xf numFmtId="0" fontId="102" fillId="9" borderId="0" xfId="0" applyFont="1" applyFill="1" applyAlignment="1" applyProtection="1">
      <alignment horizontal="left"/>
      <protection hidden="1"/>
    </xf>
    <xf numFmtId="171" fontId="59" fillId="9" borderId="0" xfId="3" applyNumberFormat="1" applyFont="1" applyFill="1" applyAlignment="1" applyProtection="1">
      <alignment horizontal="left"/>
      <protection hidden="1"/>
    </xf>
    <xf numFmtId="171" fontId="59" fillId="9" borderId="0" xfId="0" applyNumberFormat="1" applyFont="1" applyFill="1" applyAlignment="1" applyProtection="1">
      <alignment horizontal="left"/>
      <protection hidden="1"/>
    </xf>
    <xf numFmtId="0" fontId="152" fillId="7" borderId="22" xfId="0" applyFont="1" applyFill="1" applyBorder="1" applyAlignment="1" applyProtection="1">
      <alignment horizontal="center" vertical="center"/>
      <protection locked="0" hidden="1"/>
    </xf>
    <xf numFmtId="3" fontId="152" fillId="7" borderId="15" xfId="0" applyNumberFormat="1" applyFont="1" applyFill="1" applyBorder="1" applyAlignment="1" applyProtection="1">
      <alignment horizontal="center" vertical="center"/>
      <protection locked="0" hidden="1"/>
    </xf>
    <xf numFmtId="0" fontId="152" fillId="7" borderId="75" xfId="0" applyFont="1" applyFill="1" applyBorder="1" applyProtection="1">
      <protection locked="0" hidden="1"/>
    </xf>
    <xf numFmtId="0" fontId="152" fillId="9" borderId="58" xfId="0" applyFont="1" applyFill="1" applyBorder="1" applyAlignment="1" applyProtection="1">
      <alignment horizontal="center" vertical="center"/>
      <protection locked="0" hidden="1"/>
    </xf>
    <xf numFmtId="0" fontId="152" fillId="7" borderId="0" xfId="0" applyFont="1" applyFill="1" applyAlignment="1" applyProtection="1">
      <alignment horizontal="center" vertical="center"/>
      <protection locked="0" hidden="1"/>
    </xf>
    <xf numFmtId="0" fontId="152" fillId="7" borderId="42" xfId="0" applyFont="1" applyFill="1" applyBorder="1" applyAlignment="1" applyProtection="1">
      <alignment horizontal="center" vertical="center" readingOrder="2"/>
      <protection locked="0" hidden="1"/>
    </xf>
    <xf numFmtId="176" fontId="152" fillId="7" borderId="22" xfId="0" applyNumberFormat="1" applyFont="1" applyFill="1" applyBorder="1" applyAlignment="1" applyProtection="1">
      <alignment horizontal="center" vertical="center"/>
      <protection locked="0" hidden="1"/>
    </xf>
    <xf numFmtId="169" fontId="152" fillId="7" borderId="15" xfId="0" applyNumberFormat="1" applyFont="1" applyFill="1" applyBorder="1" applyAlignment="1" applyProtection="1">
      <alignment horizontal="center" vertical="center" readingOrder="2"/>
      <protection locked="0" hidden="1"/>
    </xf>
    <xf numFmtId="169" fontId="152" fillId="9" borderId="15" xfId="0" applyNumberFormat="1" applyFont="1" applyFill="1" applyBorder="1" applyAlignment="1" applyProtection="1">
      <alignment horizontal="center" vertical="center"/>
      <protection locked="0" hidden="1"/>
    </xf>
    <xf numFmtId="0" fontId="152" fillId="9" borderId="0" xfId="0" applyFont="1" applyFill="1" applyAlignment="1" applyProtection="1">
      <alignment horizontal="center" vertical="center"/>
      <protection locked="0" hidden="1"/>
    </xf>
    <xf numFmtId="1" fontId="152" fillId="9" borderId="15" xfId="0" applyNumberFormat="1" applyFont="1" applyFill="1" applyBorder="1" applyAlignment="1" applyProtection="1">
      <alignment horizontal="center" vertical="center" readingOrder="2"/>
      <protection locked="0" hidden="1"/>
    </xf>
    <xf numFmtId="0" fontId="152" fillId="7" borderId="58" xfId="0" applyFont="1" applyFill="1" applyBorder="1" applyAlignment="1" applyProtection="1">
      <alignment horizontal="center" vertical="center"/>
      <protection locked="0" hidden="1"/>
    </xf>
    <xf numFmtId="3" fontId="152" fillId="7" borderId="58" xfId="0" applyNumberFormat="1" applyFont="1" applyFill="1" applyBorder="1" applyAlignment="1" applyProtection="1">
      <alignment horizontal="center" vertical="center"/>
      <protection locked="0" hidden="1"/>
    </xf>
    <xf numFmtId="0" fontId="36" fillId="9" borderId="0" xfId="0" applyFont="1" applyFill="1" applyAlignment="1" applyProtection="1">
      <alignment horizontal="right" readingOrder="2"/>
      <protection locked="0" hidden="1"/>
    </xf>
    <xf numFmtId="0" fontId="73" fillId="31" borderId="0" xfId="10" applyFont="1" applyFill="1"/>
    <xf numFmtId="0" fontId="73" fillId="31" borderId="0" xfId="10" applyFont="1" applyFill="1" applyAlignment="1">
      <alignment horizontal="center" vertical="center"/>
    </xf>
    <xf numFmtId="0" fontId="160" fillId="31" borderId="35" xfId="10" applyFont="1" applyFill="1" applyBorder="1" applyAlignment="1">
      <alignment horizontal="center" vertical="center"/>
    </xf>
    <xf numFmtId="0" fontId="161" fillId="31" borderId="35" xfId="10" applyFont="1" applyFill="1" applyBorder="1" applyAlignment="1">
      <alignment horizontal="center" vertical="center" wrapText="1"/>
    </xf>
    <xf numFmtId="1" fontId="153" fillId="31" borderId="35" xfId="10" applyNumberFormat="1" applyFont="1" applyFill="1" applyBorder="1" applyAlignment="1">
      <alignment horizontal="center" vertical="center"/>
    </xf>
    <xf numFmtId="0" fontId="153" fillId="31" borderId="35" xfId="10" applyFont="1" applyFill="1" applyBorder="1" applyAlignment="1">
      <alignment horizontal="center" vertical="center"/>
    </xf>
    <xf numFmtId="171" fontId="153" fillId="31" borderId="35" xfId="3" applyNumberFormat="1" applyFont="1" applyFill="1" applyBorder="1" applyAlignment="1">
      <alignment horizontal="center" vertical="center"/>
    </xf>
    <xf numFmtId="0" fontId="73" fillId="31" borderId="0" xfId="10" applyFont="1" applyFill="1" applyAlignment="1">
      <alignment horizontal="center" vertical="center" wrapText="1"/>
    </xf>
    <xf numFmtId="1" fontId="73" fillId="31" borderId="0" xfId="10" applyNumberFormat="1" applyFont="1" applyFill="1" applyAlignment="1">
      <alignment horizontal="center" vertical="center" wrapText="1"/>
    </xf>
    <xf numFmtId="3" fontId="73" fillId="31" borderId="0" xfId="10" applyNumberFormat="1" applyFont="1" applyFill="1" applyAlignment="1">
      <alignment horizontal="center" vertical="center" wrapText="1"/>
    </xf>
    <xf numFmtId="0" fontId="161" fillId="31" borderId="0" xfId="10" applyFont="1" applyFill="1" applyAlignment="1">
      <alignment horizontal="center"/>
    </xf>
    <xf numFmtId="3" fontId="11" fillId="9" borderId="0" xfId="10" applyNumberFormat="1" applyFill="1" applyAlignment="1">
      <alignment readingOrder="1"/>
    </xf>
    <xf numFmtId="171" fontId="11" fillId="9" borderId="0" xfId="3" applyNumberFormat="1" applyFont="1" applyFill="1" applyAlignment="1">
      <alignment readingOrder="1"/>
    </xf>
    <xf numFmtId="3" fontId="11" fillId="9" borderId="0" xfId="10" applyNumberFormat="1" applyFill="1" applyAlignment="1">
      <alignment horizontal="center" vertical="center"/>
    </xf>
    <xf numFmtId="0" fontId="126" fillId="9" borderId="0" xfId="10" applyFont="1" applyFill="1" applyAlignment="1">
      <alignment horizontal="right" vertical="center" readingOrder="1"/>
    </xf>
    <xf numFmtId="0" fontId="162" fillId="9" borderId="0" xfId="10" applyFont="1" applyFill="1" applyAlignment="1">
      <alignment horizontal="center" vertical="center"/>
    </xf>
    <xf numFmtId="171" fontId="162" fillId="9" borderId="0" xfId="10" applyNumberFormat="1" applyFont="1" applyFill="1" applyAlignment="1">
      <alignment horizontal="center" vertical="center"/>
    </xf>
    <xf numFmtId="171" fontId="162" fillId="9" borderId="0" xfId="3" applyNumberFormat="1" applyFont="1" applyFill="1" applyAlignment="1">
      <alignment horizontal="center" vertical="center"/>
    </xf>
    <xf numFmtId="171" fontId="100" fillId="9" borderId="0" xfId="3" applyNumberFormat="1" applyFont="1" applyFill="1" applyAlignment="1">
      <alignment horizontal="center" vertical="center"/>
    </xf>
    <xf numFmtId="0" fontId="126" fillId="4" borderId="0" xfId="10" applyFont="1" applyFill="1" applyAlignment="1">
      <alignment horizontal="right" vertical="center" readingOrder="1"/>
    </xf>
    <xf numFmtId="171" fontId="126" fillId="4" borderId="0" xfId="3" applyNumberFormat="1" applyFont="1" applyFill="1" applyAlignment="1">
      <alignment horizontal="center" vertical="center"/>
    </xf>
    <xf numFmtId="171" fontId="93" fillId="31" borderId="35" xfId="3" applyNumberFormat="1" applyFont="1" applyFill="1" applyBorder="1" applyAlignment="1">
      <alignment horizontal="center" vertical="center"/>
    </xf>
    <xf numFmtId="0" fontId="107" fillId="31" borderId="87" xfId="10" applyFont="1" applyFill="1" applyBorder="1" applyAlignment="1">
      <alignment horizontal="center" vertical="center"/>
    </xf>
    <xf numFmtId="0" fontId="93" fillId="31" borderId="35" xfId="10" applyFont="1" applyFill="1" applyBorder="1" applyAlignment="1">
      <alignment horizontal="center" vertical="center"/>
    </xf>
    <xf numFmtId="3" fontId="107" fillId="31" borderId="35" xfId="10" applyNumberFormat="1" applyFont="1" applyFill="1" applyBorder="1" applyAlignment="1">
      <alignment horizontal="center" vertical="center"/>
    </xf>
    <xf numFmtId="0" fontId="161" fillId="31" borderId="35" xfId="10" applyFont="1" applyFill="1" applyBorder="1" applyAlignment="1">
      <alignment horizontal="center" vertical="center"/>
    </xf>
    <xf numFmtId="0" fontId="161" fillId="31" borderId="87" xfId="10" applyFont="1" applyFill="1" applyBorder="1" applyAlignment="1">
      <alignment horizontal="center" vertical="center"/>
    </xf>
    <xf numFmtId="3" fontId="140" fillId="4" borderId="0" xfId="0" applyNumberFormat="1" applyFont="1" applyFill="1" applyAlignment="1" applyProtection="1">
      <alignment horizontal="left"/>
      <protection locked="0" hidden="1"/>
    </xf>
    <xf numFmtId="49" fontId="39" fillId="0" borderId="0" xfId="0" applyNumberFormat="1" applyFont="1" applyAlignment="1">
      <alignment horizontal="center" vertical="center" readingOrder="2"/>
    </xf>
    <xf numFmtId="49" fontId="37" fillId="16" borderId="0" xfId="7" applyNumberFormat="1" applyFont="1" applyAlignment="1">
      <alignment horizontal="right" readingOrder="2"/>
    </xf>
    <xf numFmtId="49" fontId="39" fillId="4" borderId="0" xfId="0" applyNumberFormat="1" applyFont="1" applyFill="1" applyAlignment="1">
      <alignment horizontal="center" vertical="center"/>
    </xf>
    <xf numFmtId="3" fontId="25" fillId="7" borderId="15" xfId="0" applyNumberFormat="1" applyFont="1" applyFill="1" applyBorder="1" applyAlignment="1" applyProtection="1">
      <alignment horizontal="center" vertical="center"/>
      <protection locked="0" hidden="1"/>
    </xf>
    <xf numFmtId="3" fontId="25" fillId="7" borderId="58" xfId="0" applyNumberFormat="1" applyFont="1" applyFill="1" applyBorder="1" applyAlignment="1" applyProtection="1">
      <alignment horizontal="center" vertical="center"/>
      <protection locked="0" hidden="1"/>
    </xf>
    <xf numFmtId="0" fontId="39" fillId="0" borderId="0" xfId="0" applyFont="1" applyAlignment="1">
      <alignment horizontal="center" vertical="center" shrinkToFit="1" readingOrder="2"/>
    </xf>
    <xf numFmtId="0" fontId="39" fillId="19" borderId="0" xfId="0" applyFont="1" applyFill="1" applyAlignment="1">
      <alignment horizontal="center" vertical="center"/>
    </xf>
    <xf numFmtId="165" fontId="73" fillId="31" borderId="0" xfId="10" applyNumberFormat="1" applyFont="1" applyFill="1" applyAlignment="1">
      <alignment horizontal="center" vertical="center"/>
    </xf>
    <xf numFmtId="2" fontId="142" fillId="20" borderId="0" xfId="0" applyNumberFormat="1" applyFont="1" applyFill="1" applyAlignment="1" applyProtection="1">
      <alignment horizontal="right" vertical="center"/>
      <protection locked="0" hidden="1"/>
    </xf>
    <xf numFmtId="0" fontId="23" fillId="0" borderId="0" xfId="0" applyFont="1"/>
    <xf numFmtId="49" fontId="39" fillId="32" borderId="0" xfId="0" applyNumberFormat="1" applyFont="1" applyFill="1" applyAlignment="1">
      <alignment horizontal="center" vertical="center"/>
    </xf>
    <xf numFmtId="3" fontId="140" fillId="37" borderId="0" xfId="0" applyNumberFormat="1" applyFont="1" applyFill="1" applyAlignment="1" applyProtection="1">
      <alignment horizontal="left"/>
      <protection locked="0" hidden="1"/>
    </xf>
    <xf numFmtId="49" fontId="38" fillId="4" borderId="0" xfId="0" applyNumberFormat="1" applyFont="1" applyFill="1" applyAlignment="1">
      <alignment horizontal="center" vertical="center"/>
    </xf>
    <xf numFmtId="0" fontId="38" fillId="4" borderId="0" xfId="0" applyFont="1" applyFill="1" applyAlignment="1">
      <alignment horizontal="center" vertical="center"/>
    </xf>
    <xf numFmtId="49" fontId="39" fillId="20" borderId="0" xfId="0" applyNumberFormat="1" applyFont="1" applyFill="1" applyAlignment="1">
      <alignment horizontal="center" vertical="center"/>
    </xf>
    <xf numFmtId="0" fontId="39" fillId="20" borderId="0" xfId="0" applyFont="1" applyFill="1" applyAlignment="1">
      <alignment horizontal="center" vertical="center"/>
    </xf>
    <xf numFmtId="0" fontId="41" fillId="20" borderId="0" xfId="0" applyFont="1" applyFill="1" applyAlignment="1">
      <alignment horizontal="center" vertical="center"/>
    </xf>
    <xf numFmtId="49" fontId="38" fillId="5" borderId="0" xfId="0" applyNumberFormat="1" applyFont="1" applyFill="1" applyAlignment="1">
      <alignment horizontal="center" vertical="center"/>
    </xf>
    <xf numFmtId="0" fontId="38" fillId="5" borderId="0" xfId="0" applyFont="1" applyFill="1" applyAlignment="1">
      <alignment horizontal="center" vertical="center"/>
    </xf>
    <xf numFmtId="0" fontId="164" fillId="5" borderId="0" xfId="0" applyFont="1" applyFill="1" applyAlignment="1">
      <alignment horizontal="center" vertical="center"/>
    </xf>
    <xf numFmtId="49" fontId="39" fillId="38" borderId="0" xfId="0" applyNumberFormat="1" applyFont="1" applyFill="1" applyAlignment="1">
      <alignment horizontal="center" vertical="center"/>
    </xf>
    <xf numFmtId="0" fontId="39" fillId="38" borderId="0" xfId="0" applyFont="1" applyFill="1" applyAlignment="1">
      <alignment horizontal="center" vertical="center"/>
    </xf>
    <xf numFmtId="0" fontId="41" fillId="38" borderId="0" xfId="0" applyFont="1" applyFill="1" applyAlignment="1">
      <alignment horizontal="center" vertical="center"/>
    </xf>
    <xf numFmtId="171" fontId="39" fillId="38" borderId="0" xfId="3" applyNumberFormat="1" applyFont="1" applyFill="1" applyAlignment="1">
      <alignment horizontal="center" vertical="center"/>
    </xf>
    <xf numFmtId="0" fontId="39" fillId="5" borderId="0" xfId="0" applyFont="1" applyFill="1" applyAlignment="1">
      <alignment horizontal="center" vertical="center" shrinkToFit="1"/>
    </xf>
    <xf numFmtId="171" fontId="39" fillId="5" borderId="0" xfId="3" applyNumberFormat="1" applyFont="1" applyFill="1" applyAlignment="1">
      <alignment horizontal="center" vertical="center"/>
    </xf>
    <xf numFmtId="3" fontId="39" fillId="5" borderId="0" xfId="0" applyNumberFormat="1" applyFont="1" applyFill="1" applyAlignment="1">
      <alignment horizontal="center" vertical="center"/>
    </xf>
    <xf numFmtId="168" fontId="39" fillId="5" borderId="0" xfId="3" applyNumberFormat="1" applyFont="1" applyFill="1" applyAlignment="1">
      <alignment horizontal="center" vertical="center"/>
    </xf>
    <xf numFmtId="3" fontId="39" fillId="0" borderId="0" xfId="0" applyNumberFormat="1" applyFont="1" applyAlignment="1">
      <alignment horizontal="center" vertical="center"/>
    </xf>
    <xf numFmtId="0" fontId="38" fillId="5" borderId="0" xfId="0" applyFont="1" applyFill="1" applyAlignment="1">
      <alignment horizontal="center" vertical="center" shrinkToFit="1" readingOrder="2"/>
    </xf>
    <xf numFmtId="3" fontId="38" fillId="0" borderId="0" xfId="0" applyNumberFormat="1" applyFont="1" applyAlignment="1">
      <alignment horizontal="center" vertical="center"/>
    </xf>
    <xf numFmtId="0" fontId="38" fillId="5" borderId="0" xfId="0" applyFont="1" applyFill="1" applyAlignment="1">
      <alignment horizontal="center" vertical="center" shrinkToFit="1"/>
    </xf>
    <xf numFmtId="171" fontId="38" fillId="5" borderId="0" xfId="3" applyNumberFormat="1" applyFont="1" applyFill="1" applyBorder="1" applyAlignment="1">
      <alignment horizontal="center" vertical="center"/>
    </xf>
    <xf numFmtId="3" fontId="38" fillId="5" borderId="0" xfId="0" applyNumberFormat="1" applyFont="1" applyFill="1" applyAlignment="1">
      <alignment horizontal="center" vertical="center"/>
    </xf>
    <xf numFmtId="168" fontId="38" fillId="5" borderId="0" xfId="3" applyNumberFormat="1" applyFont="1" applyFill="1" applyBorder="1" applyAlignment="1">
      <alignment horizontal="center" vertical="center"/>
    </xf>
    <xf numFmtId="0" fontId="39" fillId="6" borderId="0" xfId="0" applyFont="1" applyFill="1" applyAlignment="1">
      <alignment horizontal="center" vertical="center" shrinkToFit="1" readingOrder="2"/>
    </xf>
    <xf numFmtId="0" fontId="39" fillId="6" borderId="0" xfId="0" applyFont="1" applyFill="1" applyAlignment="1">
      <alignment horizontal="center" vertical="center" shrinkToFit="1"/>
    </xf>
    <xf numFmtId="171" fontId="39" fillId="6" borderId="0" xfId="3" applyNumberFormat="1" applyFont="1" applyFill="1" applyAlignment="1">
      <alignment horizontal="center" vertical="center"/>
    </xf>
    <xf numFmtId="3" fontId="39" fillId="6" borderId="0" xfId="0" applyNumberFormat="1" applyFont="1" applyFill="1" applyAlignment="1">
      <alignment horizontal="center" vertical="center"/>
    </xf>
    <xf numFmtId="168" fontId="39" fillId="6" borderId="0" xfId="3" applyNumberFormat="1" applyFont="1" applyFill="1" applyAlignment="1">
      <alignment horizontal="center" vertical="center"/>
    </xf>
    <xf numFmtId="3" fontId="66" fillId="0" borderId="0" xfId="0" applyNumberFormat="1" applyFont="1" applyAlignment="1">
      <alignment horizontal="center" vertical="center"/>
    </xf>
    <xf numFmtId="166" fontId="39" fillId="6" borderId="0" xfId="0" applyNumberFormat="1" applyFont="1" applyFill="1" applyAlignment="1">
      <alignment horizontal="center" vertical="center"/>
    </xf>
    <xf numFmtId="0" fontId="39" fillId="5" borderId="0" xfId="0" applyFont="1" applyFill="1" applyAlignment="1">
      <alignment horizontal="center" vertical="center" wrapText="1"/>
    </xf>
    <xf numFmtId="3" fontId="39" fillId="0" borderId="0" xfId="0" applyNumberFormat="1" applyFont="1" applyAlignment="1">
      <alignment horizontal="center" vertical="center" wrapText="1"/>
    </xf>
    <xf numFmtId="0" fontId="129" fillId="5" borderId="0" xfId="0" applyFont="1" applyFill="1" applyAlignment="1">
      <alignment horizontal="center" vertical="center" wrapText="1"/>
    </xf>
    <xf numFmtId="0" fontId="151" fillId="5" borderId="0" xfId="0" applyFont="1" applyFill="1" applyAlignment="1">
      <alignment horizontal="center" vertical="center"/>
    </xf>
    <xf numFmtId="3" fontId="129" fillId="0" borderId="0" xfId="0" applyNumberFormat="1" applyFont="1" applyAlignment="1">
      <alignment horizontal="center" vertical="center"/>
    </xf>
    <xf numFmtId="0" fontId="129" fillId="0" borderId="0" xfId="0" applyFont="1" applyAlignment="1">
      <alignment horizontal="center" vertical="center"/>
    </xf>
    <xf numFmtId="168" fontId="39" fillId="6" borderId="0" xfId="3" applyNumberFormat="1" applyFont="1" applyFill="1" applyAlignment="1">
      <alignment horizontal="center" vertical="center" readingOrder="2"/>
    </xf>
    <xf numFmtId="0" fontId="39" fillId="32" borderId="0" xfId="0" applyFont="1" applyFill="1" applyAlignment="1">
      <alignment horizontal="center" vertical="center" shrinkToFit="1" readingOrder="2"/>
    </xf>
    <xf numFmtId="0" fontId="39" fillId="32" borderId="0" xfId="0" applyFont="1" applyFill="1" applyAlignment="1">
      <alignment horizontal="center" vertical="center" shrinkToFit="1"/>
    </xf>
    <xf numFmtId="171" fontId="39" fillId="32" borderId="0" xfId="3" applyNumberFormat="1" applyFont="1" applyFill="1" applyBorder="1" applyAlignment="1">
      <alignment horizontal="center" vertical="center"/>
    </xf>
    <xf numFmtId="3" fontId="39" fillId="32" borderId="0" xfId="0" applyNumberFormat="1" applyFont="1" applyFill="1" applyAlignment="1">
      <alignment horizontal="center" vertical="center"/>
    </xf>
    <xf numFmtId="168" fontId="39" fillId="32" borderId="0" xfId="3" applyNumberFormat="1" applyFont="1" applyFill="1" applyBorder="1" applyAlignment="1">
      <alignment horizontal="center" vertical="center"/>
    </xf>
    <xf numFmtId="0" fontId="129" fillId="5" borderId="0" xfId="0" applyFont="1" applyFill="1" applyAlignment="1">
      <alignment horizontal="center" vertical="center" shrinkToFit="1" readingOrder="2"/>
    </xf>
    <xf numFmtId="0" fontId="129" fillId="5" borderId="0" xfId="0" applyFont="1" applyFill="1" applyAlignment="1">
      <alignment horizontal="center" vertical="center" shrinkToFit="1"/>
    </xf>
    <xf numFmtId="166" fontId="129" fillId="5" borderId="0" xfId="0" applyNumberFormat="1" applyFont="1" applyFill="1" applyAlignment="1">
      <alignment horizontal="center" vertical="center"/>
    </xf>
    <xf numFmtId="171" fontId="129" fillId="5" borderId="0" xfId="3" applyNumberFormat="1" applyFont="1" applyFill="1" applyBorder="1" applyAlignment="1">
      <alignment horizontal="center" vertical="center"/>
    </xf>
    <xf numFmtId="3" fontId="129" fillId="5" borderId="0" xfId="0" applyNumberFormat="1" applyFont="1" applyFill="1" applyAlignment="1">
      <alignment horizontal="center" vertical="center"/>
    </xf>
    <xf numFmtId="168" fontId="129" fillId="5" borderId="0" xfId="3" applyNumberFormat="1" applyFont="1" applyFill="1" applyBorder="1" applyAlignment="1">
      <alignment horizontal="center" vertical="center"/>
    </xf>
    <xf numFmtId="0" fontId="39" fillId="19" borderId="0" xfId="0" applyFont="1" applyFill="1" applyAlignment="1">
      <alignment horizontal="center" vertical="center" shrinkToFit="1" readingOrder="2"/>
    </xf>
    <xf numFmtId="49" fontId="39" fillId="19" borderId="0" xfId="0" applyNumberFormat="1" applyFont="1" applyFill="1" applyAlignment="1">
      <alignment horizontal="center" vertical="center"/>
    </xf>
    <xf numFmtId="0" fontId="39" fillId="19" borderId="0" xfId="0" applyFont="1" applyFill="1" applyAlignment="1">
      <alignment horizontal="center" vertical="center" shrinkToFit="1"/>
    </xf>
    <xf numFmtId="171" fontId="39" fillId="19" borderId="0" xfId="3" applyNumberFormat="1" applyFont="1" applyFill="1" applyAlignment="1">
      <alignment horizontal="center" vertical="center"/>
    </xf>
    <xf numFmtId="3" fontId="39" fillId="19" borderId="0" xfId="0" applyNumberFormat="1" applyFont="1" applyFill="1" applyAlignment="1">
      <alignment horizontal="center" vertical="center"/>
    </xf>
    <xf numFmtId="168" fontId="39" fillId="19" borderId="0" xfId="3" applyNumberFormat="1" applyFont="1" applyFill="1" applyAlignment="1">
      <alignment horizontal="center" vertical="center"/>
    </xf>
    <xf numFmtId="0" fontId="39" fillId="4" borderId="0" xfId="0" applyFont="1" applyFill="1" applyAlignment="1">
      <alignment horizontal="center" vertical="center" shrinkToFit="1" readingOrder="2"/>
    </xf>
    <xf numFmtId="0" fontId="39" fillId="4" borderId="0" xfId="0" applyFont="1" applyFill="1" applyAlignment="1">
      <alignment horizontal="center" vertical="center" shrinkToFit="1"/>
    </xf>
    <xf numFmtId="171" fontId="39" fillId="4" borderId="0" xfId="3" applyNumberFormat="1" applyFont="1" applyFill="1" applyAlignment="1">
      <alignment horizontal="center" vertical="center"/>
    </xf>
    <xf numFmtId="3" fontId="39" fillId="4" borderId="0" xfId="0" applyNumberFormat="1" applyFont="1" applyFill="1" applyAlignment="1">
      <alignment horizontal="center" vertical="center"/>
    </xf>
    <xf numFmtId="168" fontId="39" fillId="4" borderId="0" xfId="3" applyNumberFormat="1" applyFont="1" applyFill="1" applyAlignment="1">
      <alignment horizontal="center" vertical="center"/>
    </xf>
    <xf numFmtId="0" fontId="38" fillId="4" borderId="0" xfId="0" applyFont="1" applyFill="1" applyAlignment="1">
      <alignment horizontal="center" vertical="center" readingOrder="2"/>
    </xf>
    <xf numFmtId="171" fontId="38" fillId="4" borderId="0" xfId="3" applyNumberFormat="1" applyFont="1" applyFill="1" applyBorder="1" applyAlignment="1">
      <alignment horizontal="center" vertical="center"/>
    </xf>
    <xf numFmtId="3" fontId="38" fillId="4" borderId="0" xfId="0" applyNumberFormat="1" applyFont="1" applyFill="1" applyAlignment="1">
      <alignment horizontal="center" vertical="center"/>
    </xf>
    <xf numFmtId="3" fontId="39" fillId="6" borderId="0" xfId="3" applyNumberFormat="1" applyFont="1" applyFill="1" applyAlignment="1">
      <alignment horizontal="center" vertical="center" readingOrder="2"/>
    </xf>
    <xf numFmtId="171" fontId="129" fillId="5" borderId="0" xfId="3" applyNumberFormat="1" applyFont="1" applyFill="1" applyAlignment="1">
      <alignment horizontal="center" vertical="center"/>
    </xf>
    <xf numFmtId="168" fontId="129" fillId="5" borderId="0" xfId="3" applyNumberFormat="1" applyFont="1" applyFill="1" applyAlignment="1">
      <alignment horizontal="center" vertical="center"/>
    </xf>
    <xf numFmtId="0" fontId="39" fillId="6" borderId="0" xfId="0" applyFont="1" applyFill="1" applyAlignment="1">
      <alignment horizontal="center" vertical="center" readingOrder="2"/>
    </xf>
    <xf numFmtId="0" fontId="0" fillId="0" borderId="0" xfId="0" applyAlignment="1">
      <alignment horizontal="center" vertical="center"/>
    </xf>
    <xf numFmtId="0" fontId="39" fillId="0" borderId="0" xfId="0" applyFont="1" applyAlignment="1">
      <alignment horizontal="center" vertical="center" shrinkToFit="1"/>
    </xf>
    <xf numFmtId="171" fontId="39" fillId="0" borderId="0" xfId="3" applyNumberFormat="1" applyFont="1" applyFill="1" applyAlignment="1">
      <alignment horizontal="center" vertical="center"/>
    </xf>
    <xf numFmtId="168" fontId="39" fillId="0" borderId="0" xfId="3" applyNumberFormat="1" applyFont="1" applyFill="1" applyAlignment="1">
      <alignment horizontal="center" vertical="center"/>
    </xf>
    <xf numFmtId="0" fontId="39" fillId="5" borderId="0" xfId="0" applyFont="1" applyFill="1" applyAlignment="1">
      <alignment horizontal="center" vertical="center" readingOrder="2"/>
    </xf>
    <xf numFmtId="0" fontId="57" fillId="5" borderId="0" xfId="0" applyFont="1" applyFill="1" applyAlignment="1">
      <alignment horizontal="center" vertical="center"/>
    </xf>
    <xf numFmtId="171" fontId="57" fillId="5" borderId="0" xfId="3" applyNumberFormat="1" applyFont="1" applyFill="1" applyAlignment="1">
      <alignment horizontal="center" vertical="center"/>
    </xf>
    <xf numFmtId="0" fontId="57" fillId="6" borderId="0" xfId="0" applyFont="1" applyFill="1" applyAlignment="1">
      <alignment horizontal="center" vertical="center"/>
    </xf>
    <xf numFmtId="171" fontId="57" fillId="6" borderId="0" xfId="3" applyNumberFormat="1" applyFont="1" applyFill="1" applyAlignment="1">
      <alignment horizontal="center" vertical="center"/>
    </xf>
    <xf numFmtId="0" fontId="132" fillId="6" borderId="0" xfId="0" applyFont="1" applyFill="1" applyAlignment="1">
      <alignment horizontal="center" vertical="center" readingOrder="2"/>
    </xf>
    <xf numFmtId="171" fontId="132" fillId="6" borderId="0" xfId="3" applyNumberFormat="1" applyFont="1" applyFill="1" applyAlignment="1">
      <alignment horizontal="center" vertical="center"/>
    </xf>
    <xf numFmtId="3" fontId="132" fillId="6" borderId="0" xfId="0" applyNumberFormat="1" applyFont="1" applyFill="1" applyAlignment="1">
      <alignment horizontal="center" vertical="center"/>
    </xf>
    <xf numFmtId="0" fontId="58" fillId="6" borderId="0" xfId="0" applyFont="1" applyFill="1" applyAlignment="1">
      <alignment horizontal="center" vertical="center"/>
    </xf>
    <xf numFmtId="171" fontId="58" fillId="6" borderId="0" xfId="3" applyNumberFormat="1" applyFont="1" applyFill="1" applyAlignment="1">
      <alignment horizontal="center" vertical="center"/>
    </xf>
    <xf numFmtId="3" fontId="132" fillId="0" borderId="0" xfId="0" applyNumberFormat="1" applyFont="1" applyAlignment="1">
      <alignment horizontal="center" vertical="center"/>
    </xf>
    <xf numFmtId="0" fontId="39" fillId="8" borderId="0" xfId="0" applyFont="1" applyFill="1" applyAlignment="1">
      <alignment horizontal="center" vertical="center" shrinkToFit="1" readingOrder="2"/>
    </xf>
    <xf numFmtId="49" fontId="39" fillId="8" borderId="0" xfId="0" applyNumberFormat="1" applyFont="1" applyFill="1" applyAlignment="1">
      <alignment horizontal="center" vertical="center"/>
    </xf>
    <xf numFmtId="0" fontId="39" fillId="8" borderId="0" xfId="0" applyFont="1" applyFill="1" applyAlignment="1">
      <alignment horizontal="center" vertical="center" shrinkToFit="1"/>
    </xf>
    <xf numFmtId="171" fontId="39" fillId="8" borderId="0" xfId="3" applyNumberFormat="1" applyFont="1" applyFill="1" applyAlignment="1">
      <alignment horizontal="center" vertical="center"/>
    </xf>
    <xf numFmtId="3" fontId="39" fillId="8" borderId="0" xfId="0" applyNumberFormat="1" applyFont="1" applyFill="1" applyAlignment="1">
      <alignment horizontal="center" vertical="center"/>
    </xf>
    <xf numFmtId="168" fontId="39" fillId="8" borderId="0" xfId="3" applyNumberFormat="1" applyFont="1" applyFill="1" applyAlignment="1">
      <alignment horizontal="center" vertical="center"/>
    </xf>
    <xf numFmtId="171" fontId="39" fillId="5" borderId="0" xfId="3" applyNumberFormat="1" applyFont="1" applyFill="1" applyBorder="1" applyAlignment="1">
      <alignment horizontal="center" vertical="center"/>
    </xf>
    <xf numFmtId="168" fontId="39" fillId="5" borderId="0" xfId="3" applyNumberFormat="1" applyFont="1" applyFill="1" applyBorder="1" applyAlignment="1">
      <alignment horizontal="center" vertical="center"/>
    </xf>
    <xf numFmtId="0" fontId="66" fillId="5" borderId="0" xfId="0" applyFont="1" applyFill="1" applyAlignment="1">
      <alignment horizontal="center" vertical="center" shrinkToFit="1" readingOrder="2"/>
    </xf>
    <xf numFmtId="0" fontId="66" fillId="5" borderId="0" xfId="0" applyFont="1" applyFill="1" applyAlignment="1">
      <alignment horizontal="center" vertical="center" shrinkToFit="1"/>
    </xf>
    <xf numFmtId="0" fontId="66" fillId="0" borderId="0" xfId="0" applyFont="1" applyAlignment="1">
      <alignment horizontal="center" vertical="center"/>
    </xf>
    <xf numFmtId="171" fontId="66" fillId="5" borderId="0" xfId="3" applyNumberFormat="1" applyFont="1" applyFill="1" applyAlignment="1">
      <alignment horizontal="center" vertical="center"/>
    </xf>
    <xf numFmtId="3" fontId="66" fillId="5" borderId="0" xfId="0" applyNumberFormat="1" applyFont="1" applyFill="1" applyAlignment="1">
      <alignment horizontal="center" vertical="center"/>
    </xf>
    <xf numFmtId="168" fontId="66" fillId="5" borderId="0" xfId="3" applyNumberFormat="1" applyFont="1" applyFill="1" applyAlignment="1">
      <alignment horizontal="center" vertical="center"/>
    </xf>
    <xf numFmtId="3" fontId="39" fillId="5" borderId="0" xfId="0" applyNumberFormat="1" applyFont="1" applyFill="1" applyAlignment="1">
      <alignment horizontal="center" vertical="center" shrinkToFit="1" readingOrder="2"/>
    </xf>
    <xf numFmtId="3" fontId="39" fillId="0" borderId="0" xfId="0" applyNumberFormat="1" applyFont="1" applyAlignment="1">
      <alignment horizontal="center" vertical="center" shrinkToFit="1" readingOrder="2"/>
    </xf>
    <xf numFmtId="171" fontId="129" fillId="6" borderId="0" xfId="3" applyNumberFormat="1" applyFont="1" applyFill="1" applyAlignment="1">
      <alignment horizontal="center" vertical="center"/>
    </xf>
    <xf numFmtId="3" fontId="129" fillId="5" borderId="0" xfId="0" applyNumberFormat="1" applyFont="1" applyFill="1" applyAlignment="1">
      <alignment horizontal="center" vertical="center" shrinkToFit="1" readingOrder="2"/>
    </xf>
    <xf numFmtId="3" fontId="129" fillId="0" borderId="0" xfId="0" applyNumberFormat="1" applyFont="1" applyAlignment="1">
      <alignment horizontal="center" vertical="center" shrinkToFit="1" readingOrder="2"/>
    </xf>
    <xf numFmtId="0" fontId="39" fillId="17" borderId="0" xfId="0" applyFont="1" applyFill="1" applyAlignment="1">
      <alignment horizontal="center" vertical="center" shrinkToFit="1" readingOrder="2"/>
    </xf>
    <xf numFmtId="3" fontId="39" fillId="6" borderId="0" xfId="0" applyNumberFormat="1" applyFont="1" applyFill="1" applyAlignment="1">
      <alignment horizontal="center" vertical="center" shrinkToFit="1" readingOrder="2"/>
    </xf>
    <xf numFmtId="0" fontId="129" fillId="6" borderId="0" xfId="0" applyFont="1" applyFill="1" applyAlignment="1">
      <alignment horizontal="center" vertical="center" shrinkToFit="1" readingOrder="2"/>
    </xf>
    <xf numFmtId="3" fontId="129" fillId="6" borderId="0" xfId="0" applyNumberFormat="1" applyFont="1" applyFill="1" applyAlignment="1">
      <alignment horizontal="center" vertical="center" shrinkToFit="1" readingOrder="2"/>
    </xf>
    <xf numFmtId="0" fontId="129" fillId="6" borderId="0" xfId="0" applyFont="1" applyFill="1" applyAlignment="1">
      <alignment horizontal="center" vertical="center"/>
    </xf>
    <xf numFmtId="3" fontId="129" fillId="6" borderId="0" xfId="0" applyNumberFormat="1" applyFont="1" applyFill="1" applyAlignment="1">
      <alignment horizontal="center" vertical="center"/>
    </xf>
    <xf numFmtId="0" fontId="129" fillId="17" borderId="0" xfId="0" applyFont="1" applyFill="1" applyAlignment="1">
      <alignment horizontal="center" vertical="center" shrinkToFit="1" readingOrder="2"/>
    </xf>
    <xf numFmtId="171" fontId="129" fillId="6" borderId="0" xfId="3" applyNumberFormat="1" applyFont="1" applyFill="1" applyBorder="1" applyAlignment="1">
      <alignment horizontal="center" vertical="center"/>
    </xf>
    <xf numFmtId="0" fontId="66" fillId="6" borderId="0" xfId="0" applyFont="1" applyFill="1" applyAlignment="1">
      <alignment horizontal="center" vertical="center"/>
    </xf>
    <xf numFmtId="0" fontId="39" fillId="29" borderId="0" xfId="0" applyFont="1" applyFill="1" applyAlignment="1">
      <alignment horizontal="center" vertical="center" shrinkToFit="1" readingOrder="2"/>
    </xf>
    <xf numFmtId="166" fontId="39" fillId="6" borderId="0" xfId="0" applyNumberFormat="1" applyFont="1" applyFill="1" applyAlignment="1">
      <alignment horizontal="center" vertical="center" shrinkToFit="1" readingOrder="2"/>
    </xf>
    <xf numFmtId="0" fontId="39" fillId="27" borderId="0" xfId="0" applyFont="1" applyFill="1" applyAlignment="1">
      <alignment horizontal="center" vertical="center" shrinkToFit="1" readingOrder="2"/>
    </xf>
    <xf numFmtId="171" fontId="39" fillId="27" borderId="0" xfId="3" applyNumberFormat="1" applyFont="1" applyFill="1" applyAlignment="1">
      <alignment horizontal="center" vertical="center"/>
    </xf>
    <xf numFmtId="3" fontId="39" fillId="27" borderId="0" xfId="0" applyNumberFormat="1" applyFont="1" applyFill="1" applyAlignment="1">
      <alignment horizontal="center" vertical="center" shrinkToFit="1" readingOrder="2"/>
    </xf>
    <xf numFmtId="0" fontId="39" fillId="27" borderId="0" xfId="0" applyFont="1" applyFill="1" applyAlignment="1">
      <alignment horizontal="center" vertical="center"/>
    </xf>
    <xf numFmtId="3" fontId="39" fillId="27" borderId="0" xfId="0" applyNumberFormat="1" applyFont="1" applyFill="1" applyAlignment="1">
      <alignment horizontal="center" vertical="center"/>
    </xf>
    <xf numFmtId="49" fontId="39" fillId="6" borderId="0" xfId="0" applyNumberFormat="1" applyFont="1" applyFill="1" applyAlignment="1">
      <alignment horizontal="center" vertical="center" readingOrder="1"/>
    </xf>
    <xf numFmtId="49" fontId="129" fillId="5" borderId="0" xfId="0" applyNumberFormat="1" applyFont="1" applyFill="1" applyAlignment="1">
      <alignment horizontal="center" vertical="center" wrapText="1"/>
    </xf>
    <xf numFmtId="3" fontId="129" fillId="0" borderId="0" xfId="0" applyNumberFormat="1" applyFont="1" applyAlignment="1">
      <alignment horizontal="center" vertical="center" wrapText="1"/>
    </xf>
    <xf numFmtId="0" fontId="39" fillId="30" borderId="0" xfId="0" applyFont="1" applyFill="1" applyAlignment="1">
      <alignment horizontal="center" vertical="center" shrinkToFit="1" readingOrder="2"/>
    </xf>
    <xf numFmtId="171" fontId="39" fillId="30" borderId="0" xfId="3" applyNumberFormat="1" applyFont="1" applyFill="1" applyAlignment="1">
      <alignment horizontal="center" vertical="center"/>
    </xf>
    <xf numFmtId="3" fontId="39" fillId="30" borderId="0" xfId="0" applyNumberFormat="1" applyFont="1" applyFill="1" applyAlignment="1">
      <alignment horizontal="center" vertical="center" shrinkToFit="1" readingOrder="2"/>
    </xf>
    <xf numFmtId="0" fontId="39" fillId="30" borderId="0" xfId="0" applyFont="1" applyFill="1" applyAlignment="1">
      <alignment horizontal="center" vertical="center"/>
    </xf>
    <xf numFmtId="3" fontId="39" fillId="30" borderId="0" xfId="0" applyNumberFormat="1" applyFont="1" applyFill="1" applyAlignment="1">
      <alignment horizontal="center" vertical="center"/>
    </xf>
    <xf numFmtId="49" fontId="39" fillId="19" borderId="0" xfId="0" applyNumberFormat="1" applyFont="1" applyFill="1" applyAlignment="1">
      <alignment horizontal="center" vertical="center" readingOrder="2"/>
    </xf>
    <xf numFmtId="0" fontId="39" fillId="28" borderId="0" xfId="0" applyFont="1" applyFill="1" applyAlignment="1">
      <alignment horizontal="center" vertical="center" shrinkToFit="1" readingOrder="2"/>
    </xf>
    <xf numFmtId="49" fontId="39" fillId="28" borderId="0" xfId="0" applyNumberFormat="1" applyFont="1" applyFill="1" applyAlignment="1">
      <alignment horizontal="center" vertical="center"/>
    </xf>
    <xf numFmtId="0" fontId="39" fillId="28" borderId="0" xfId="0" applyFont="1" applyFill="1" applyAlignment="1">
      <alignment horizontal="center" vertical="center" shrinkToFit="1"/>
    </xf>
    <xf numFmtId="171" fontId="39" fillId="28" borderId="0" xfId="3" applyNumberFormat="1" applyFont="1" applyFill="1" applyAlignment="1">
      <alignment horizontal="center" vertical="center"/>
    </xf>
    <xf numFmtId="3" fontId="39" fillId="28" borderId="0" xfId="0" applyNumberFormat="1" applyFont="1" applyFill="1" applyAlignment="1">
      <alignment horizontal="center" vertical="center"/>
    </xf>
    <xf numFmtId="168" fontId="39" fillId="28" borderId="0" xfId="3" applyNumberFormat="1" applyFont="1" applyFill="1" applyAlignment="1">
      <alignment horizontal="center" vertical="center"/>
    </xf>
    <xf numFmtId="49" fontId="65" fillId="5" borderId="0" xfId="0" applyNumberFormat="1" applyFont="1" applyFill="1" applyAlignment="1">
      <alignment horizontal="center" vertical="center"/>
    </xf>
    <xf numFmtId="0" fontId="65" fillId="5" borderId="0" xfId="0" applyFont="1" applyFill="1" applyAlignment="1">
      <alignment horizontal="center" vertical="center" shrinkToFit="1"/>
    </xf>
    <xf numFmtId="49" fontId="39" fillId="0" borderId="0" xfId="0" applyNumberFormat="1" applyFont="1" applyAlignment="1">
      <alignment horizontal="center" vertical="center" shrinkToFit="1"/>
    </xf>
    <xf numFmtId="0" fontId="39" fillId="33" borderId="0" xfId="0" applyFont="1" applyFill="1" applyAlignment="1">
      <alignment horizontal="center" vertical="center" shrinkToFit="1" readingOrder="2"/>
    </xf>
    <xf numFmtId="49" fontId="39" fillId="33" borderId="0" xfId="0" applyNumberFormat="1" applyFont="1" applyFill="1" applyAlignment="1">
      <alignment horizontal="center" vertical="center"/>
    </xf>
    <xf numFmtId="0" fontId="39" fillId="33" borderId="0" xfId="0" applyFont="1" applyFill="1" applyAlignment="1">
      <alignment horizontal="center" vertical="center" shrinkToFit="1"/>
    </xf>
    <xf numFmtId="171" fontId="39" fillId="33" borderId="0" xfId="3" applyNumberFormat="1" applyFont="1" applyFill="1" applyAlignment="1">
      <alignment horizontal="center" vertical="center"/>
    </xf>
    <xf numFmtId="3" fontId="39" fillId="33" borderId="0" xfId="0" applyNumberFormat="1" applyFont="1" applyFill="1" applyAlignment="1">
      <alignment horizontal="center" vertical="center"/>
    </xf>
    <xf numFmtId="168" fontId="39" fillId="33" borderId="0" xfId="3" applyNumberFormat="1" applyFont="1" applyFill="1" applyAlignment="1">
      <alignment horizontal="center" vertical="center"/>
    </xf>
    <xf numFmtId="0" fontId="39" fillId="34" borderId="0" xfId="0" applyFont="1" applyFill="1" applyAlignment="1">
      <alignment horizontal="center" vertical="center" shrinkToFit="1" readingOrder="2"/>
    </xf>
    <xf numFmtId="49" fontId="39" fillId="34" borderId="0" xfId="0" applyNumberFormat="1" applyFont="1" applyFill="1" applyAlignment="1">
      <alignment horizontal="center" vertical="center"/>
    </xf>
    <xf numFmtId="0" fontId="39" fillId="34" borderId="0" xfId="0" applyFont="1" applyFill="1" applyAlignment="1">
      <alignment horizontal="center" vertical="center" shrinkToFit="1"/>
    </xf>
    <xf numFmtId="171" fontId="39" fillId="34" borderId="0" xfId="3" applyNumberFormat="1" applyFont="1" applyFill="1" applyAlignment="1">
      <alignment horizontal="center" vertical="center"/>
    </xf>
    <xf numFmtId="3" fontId="39" fillId="34" borderId="0" xfId="0" applyNumberFormat="1" applyFont="1" applyFill="1" applyAlignment="1">
      <alignment horizontal="center" vertical="center"/>
    </xf>
    <xf numFmtId="168" fontId="39" fillId="34" borderId="0" xfId="3" applyNumberFormat="1" applyFont="1" applyFill="1" applyAlignment="1">
      <alignment horizontal="center" vertical="center"/>
    </xf>
    <xf numFmtId="171" fontId="39" fillId="0" borderId="0" xfId="3" applyNumberFormat="1" applyFont="1" applyFill="1" applyBorder="1" applyAlignment="1">
      <alignment horizontal="center" vertical="center"/>
    </xf>
    <xf numFmtId="168" fontId="39" fillId="0" borderId="0" xfId="3" applyNumberFormat="1" applyFont="1" applyFill="1" applyBorder="1" applyAlignment="1">
      <alignment horizontal="center" vertical="center"/>
    </xf>
    <xf numFmtId="171" fontId="39" fillId="32" borderId="0" xfId="3" applyNumberFormat="1" applyFont="1" applyFill="1" applyAlignment="1">
      <alignment horizontal="center" vertical="center"/>
    </xf>
    <xf numFmtId="168" fontId="39" fillId="32" borderId="0" xfId="3" applyNumberFormat="1" applyFont="1" applyFill="1" applyAlignment="1">
      <alignment horizontal="center" vertical="center"/>
    </xf>
    <xf numFmtId="0" fontId="39" fillId="20" borderId="0" xfId="0" applyFont="1" applyFill="1" applyAlignment="1">
      <alignment horizontal="center" vertical="center" shrinkToFit="1" readingOrder="2"/>
    </xf>
    <xf numFmtId="0" fontId="39" fillId="20" borderId="0" xfId="0" applyFont="1" applyFill="1" applyAlignment="1">
      <alignment horizontal="center" vertical="center" shrinkToFit="1"/>
    </xf>
    <xf numFmtId="171" fontId="39" fillId="20" borderId="0" xfId="3" applyNumberFormat="1" applyFont="1" applyFill="1" applyAlignment="1">
      <alignment horizontal="center" vertical="center"/>
    </xf>
    <xf numFmtId="3" fontId="39" fillId="20" borderId="0" xfId="0" applyNumberFormat="1" applyFont="1" applyFill="1" applyAlignment="1">
      <alignment horizontal="center" vertical="center"/>
    </xf>
    <xf numFmtId="168" fontId="39" fillId="20" borderId="0" xfId="3" applyNumberFormat="1" applyFont="1" applyFill="1" applyAlignment="1">
      <alignment horizontal="center" vertical="center"/>
    </xf>
    <xf numFmtId="0" fontId="39" fillId="38" borderId="0" xfId="0" applyFont="1" applyFill="1" applyAlignment="1">
      <alignment horizontal="center" vertical="center" shrinkToFit="1" readingOrder="2"/>
    </xf>
    <xf numFmtId="0" fontId="39" fillId="38" borderId="0" xfId="0" applyFont="1" applyFill="1" applyAlignment="1">
      <alignment horizontal="center" vertical="center" shrinkToFit="1"/>
    </xf>
    <xf numFmtId="3" fontId="39" fillId="38" borderId="0" xfId="0" applyNumberFormat="1" applyFont="1" applyFill="1" applyAlignment="1">
      <alignment horizontal="center" vertical="center"/>
    </xf>
    <xf numFmtId="168" fontId="39" fillId="38" borderId="0" xfId="3" applyNumberFormat="1" applyFont="1" applyFill="1" applyAlignment="1">
      <alignment horizontal="center" vertical="center"/>
    </xf>
    <xf numFmtId="171" fontId="39" fillId="0" borderId="0" xfId="3" applyNumberFormat="1" applyFont="1" applyAlignment="1">
      <alignment horizontal="center" vertical="center"/>
    </xf>
    <xf numFmtId="0" fontId="39" fillId="39" borderId="0" xfId="0" applyFont="1" applyFill="1" applyAlignment="1">
      <alignment horizontal="center" vertical="center"/>
    </xf>
    <xf numFmtId="49" fontId="39" fillId="39" borderId="0" xfId="0" applyNumberFormat="1" applyFont="1" applyFill="1" applyAlignment="1">
      <alignment horizontal="center" vertical="center"/>
    </xf>
    <xf numFmtId="0" fontId="39" fillId="39" borderId="0" xfId="0" applyFont="1" applyFill="1" applyAlignment="1">
      <alignment horizontal="center" vertical="center" shrinkToFit="1" readingOrder="2"/>
    </xf>
    <xf numFmtId="0" fontId="41" fillId="39" borderId="0" xfId="0" applyFont="1" applyFill="1" applyAlignment="1">
      <alignment horizontal="center" vertical="center"/>
    </xf>
    <xf numFmtId="0" fontId="39" fillId="39" borderId="0" xfId="0" applyFont="1" applyFill="1" applyAlignment="1">
      <alignment horizontal="center" vertical="center" shrinkToFit="1"/>
    </xf>
    <xf numFmtId="171" fontId="39" fillId="39" borderId="0" xfId="3" applyNumberFormat="1" applyFont="1" applyFill="1" applyAlignment="1">
      <alignment horizontal="center" vertical="center"/>
    </xf>
    <xf numFmtId="3" fontId="39" fillId="39" borderId="0" xfId="0" applyNumberFormat="1" applyFont="1" applyFill="1" applyAlignment="1">
      <alignment horizontal="center" vertical="center"/>
    </xf>
    <xf numFmtId="168" fontId="39" fillId="39" borderId="0" xfId="3" applyNumberFormat="1" applyFont="1" applyFill="1" applyAlignment="1">
      <alignment horizontal="center" vertical="center"/>
    </xf>
    <xf numFmtId="0" fontId="165" fillId="0" borderId="0" xfId="0" applyFont="1" applyAlignment="1">
      <alignment horizontal="center" vertical="center"/>
    </xf>
    <xf numFmtId="0" fontId="165" fillId="36" borderId="35" xfId="0" applyFont="1" applyFill="1" applyBorder="1" applyAlignment="1">
      <alignment horizontal="center" vertical="center"/>
    </xf>
    <xf numFmtId="0" fontId="166" fillId="40" borderId="35" xfId="0" applyFont="1" applyFill="1" applyBorder="1" applyAlignment="1">
      <alignment horizontal="center" vertical="center"/>
    </xf>
    <xf numFmtId="0" fontId="166" fillId="19" borderId="35" xfId="0" applyFont="1" applyFill="1" applyBorder="1" applyAlignment="1">
      <alignment horizontal="center" vertical="center"/>
    </xf>
    <xf numFmtId="0" fontId="165" fillId="20" borderId="35" xfId="0" applyFont="1" applyFill="1" applyBorder="1" applyAlignment="1">
      <alignment horizontal="center" vertical="center"/>
    </xf>
    <xf numFmtId="0" fontId="39" fillId="6" borderId="59" xfId="0" applyFont="1" applyFill="1" applyBorder="1" applyAlignment="1">
      <alignment horizontal="center" vertical="center"/>
    </xf>
    <xf numFmtId="0" fontId="38" fillId="12" borderId="0" xfId="0" applyFont="1" applyFill="1" applyAlignment="1">
      <alignment horizontal="right"/>
    </xf>
    <xf numFmtId="0" fontId="167" fillId="0" borderId="0" xfId="0" applyFont="1"/>
    <xf numFmtId="0" fontId="39" fillId="21" borderId="0" xfId="0" applyFont="1" applyFill="1" applyAlignment="1">
      <alignment horizontal="center" vertical="center"/>
    </xf>
    <xf numFmtId="49" fontId="39" fillId="21" borderId="0" xfId="0" applyNumberFormat="1" applyFont="1" applyFill="1" applyAlignment="1">
      <alignment horizontal="center" vertical="center"/>
    </xf>
    <xf numFmtId="0" fontId="39" fillId="21" borderId="0" xfId="0" applyFont="1" applyFill="1" applyAlignment="1">
      <alignment horizontal="center" vertical="center" shrinkToFit="1" readingOrder="2"/>
    </xf>
    <xf numFmtId="0" fontId="41" fillId="21" borderId="0" xfId="0" applyFont="1" applyFill="1" applyAlignment="1">
      <alignment horizontal="center" vertical="center"/>
    </xf>
    <xf numFmtId="0" fontId="39" fillId="21" borderId="0" xfId="0" applyFont="1" applyFill="1" applyAlignment="1">
      <alignment horizontal="center" vertical="center" shrinkToFit="1"/>
    </xf>
    <xf numFmtId="171" fontId="39" fillId="21" borderId="0" xfId="3" applyNumberFormat="1" applyFont="1" applyFill="1" applyAlignment="1">
      <alignment horizontal="center" vertical="center"/>
    </xf>
    <xf numFmtId="3" fontId="39" fillId="21" borderId="0" xfId="0" applyNumberFormat="1" applyFont="1" applyFill="1" applyAlignment="1">
      <alignment horizontal="center" vertical="center"/>
    </xf>
    <xf numFmtId="168" fontId="39" fillId="21" borderId="0" xfId="3" applyNumberFormat="1" applyFont="1" applyFill="1" applyAlignment="1">
      <alignment horizontal="center" vertical="center"/>
    </xf>
    <xf numFmtId="0" fontId="89" fillId="0" borderId="0" xfId="0" applyFont="1" applyAlignment="1">
      <alignment horizontal="center" vertical="center"/>
    </xf>
    <xf numFmtId="0" fontId="168" fillId="5" borderId="0" xfId="0" applyFont="1" applyFill="1" applyAlignment="1">
      <alignment horizontal="center" vertical="center"/>
    </xf>
    <xf numFmtId="1" fontId="142" fillId="41" borderId="0" xfId="0" applyNumberFormat="1" applyFont="1" applyFill="1" applyAlignment="1" applyProtection="1">
      <alignment horizontal="right" vertical="center"/>
      <protection locked="0" hidden="1"/>
    </xf>
    <xf numFmtId="3" fontId="23" fillId="6" borderId="0" xfId="0" applyNumberFormat="1" applyFont="1" applyFill="1" applyAlignment="1" applyProtection="1">
      <alignment horizontal="right"/>
      <protection locked="0" hidden="1"/>
    </xf>
    <xf numFmtId="49" fontId="20" fillId="0" borderId="0" xfId="0" applyNumberFormat="1" applyFont="1" applyAlignment="1" applyProtection="1">
      <alignment horizontal="center" vertical="center" readingOrder="2"/>
      <protection locked="0" hidden="1"/>
    </xf>
    <xf numFmtId="49" fontId="20" fillId="0" borderId="0" xfId="0" applyNumberFormat="1" applyFont="1" applyAlignment="1" applyProtection="1">
      <alignment horizontal="left" vertical="center" readingOrder="1"/>
      <protection locked="0" hidden="1"/>
    </xf>
    <xf numFmtId="0" fontId="39" fillId="42" borderId="0" xfId="0" applyFont="1" applyFill="1" applyAlignment="1">
      <alignment horizontal="center" vertical="center"/>
    </xf>
    <xf numFmtId="0" fontId="39" fillId="42" borderId="0" xfId="0" applyFont="1" applyFill="1" applyAlignment="1">
      <alignment horizontal="center" vertical="center" shrinkToFit="1" readingOrder="2"/>
    </xf>
    <xf numFmtId="49" fontId="39" fillId="42" borderId="0" xfId="0" applyNumberFormat="1" applyFont="1" applyFill="1" applyAlignment="1">
      <alignment horizontal="center" vertical="center"/>
    </xf>
    <xf numFmtId="0" fontId="41" fillId="42" borderId="0" xfId="0" applyFont="1" applyFill="1" applyAlignment="1">
      <alignment horizontal="center" vertical="center"/>
    </xf>
    <xf numFmtId="0" fontId="39" fillId="42" borderId="0" xfId="0" applyFont="1" applyFill="1" applyAlignment="1">
      <alignment horizontal="center" vertical="center" shrinkToFit="1"/>
    </xf>
    <xf numFmtId="171" fontId="39" fillId="42" borderId="0" xfId="3" applyNumberFormat="1" applyFont="1" applyFill="1" applyAlignment="1">
      <alignment horizontal="center" vertical="center"/>
    </xf>
    <xf numFmtId="3" fontId="39" fillId="42" borderId="0" xfId="0" applyNumberFormat="1" applyFont="1" applyFill="1" applyAlignment="1">
      <alignment horizontal="center" vertical="center"/>
    </xf>
    <xf numFmtId="168" fontId="39" fillId="42" borderId="0" xfId="3" applyNumberFormat="1" applyFont="1" applyFill="1" applyAlignment="1">
      <alignment horizontal="center" vertical="center"/>
    </xf>
    <xf numFmtId="0" fontId="39" fillId="40" borderId="0" xfId="0" applyFont="1" applyFill="1" applyAlignment="1">
      <alignment horizontal="center" vertical="center"/>
    </xf>
    <xf numFmtId="0" fontId="39" fillId="40" borderId="0" xfId="0" applyFont="1" applyFill="1" applyAlignment="1">
      <alignment horizontal="center" vertical="center" shrinkToFit="1" readingOrder="2"/>
    </xf>
    <xf numFmtId="49" fontId="39" fillId="40" borderId="0" xfId="0" applyNumberFormat="1" applyFont="1" applyFill="1" applyAlignment="1">
      <alignment horizontal="center" vertical="center"/>
    </xf>
    <xf numFmtId="0" fontId="41" fillId="40" borderId="0" xfId="0" applyFont="1" applyFill="1" applyAlignment="1">
      <alignment horizontal="center" vertical="center"/>
    </xf>
    <xf numFmtId="0" fontId="39" fillId="40" borderId="0" xfId="0" applyFont="1" applyFill="1" applyAlignment="1">
      <alignment horizontal="center" vertical="center" shrinkToFit="1"/>
    </xf>
    <xf numFmtId="171" fontId="39" fillId="40" borderId="0" xfId="3" applyNumberFormat="1" applyFont="1" applyFill="1" applyAlignment="1">
      <alignment horizontal="center" vertical="center"/>
    </xf>
    <xf numFmtId="3" fontId="39" fillId="40" borderId="0" xfId="0" applyNumberFormat="1" applyFont="1" applyFill="1" applyAlignment="1">
      <alignment horizontal="center" vertical="center"/>
    </xf>
    <xf numFmtId="168" fontId="39" fillId="40" borderId="0" xfId="3" applyNumberFormat="1" applyFont="1" applyFill="1" applyAlignment="1">
      <alignment horizontal="center" vertical="center"/>
    </xf>
    <xf numFmtId="171" fontId="38" fillId="5" borderId="0" xfId="3" applyNumberFormat="1" applyFont="1" applyFill="1" applyAlignment="1">
      <alignment horizontal="center" vertical="center"/>
    </xf>
    <xf numFmtId="168" fontId="38" fillId="5" borderId="0" xfId="3" applyNumberFormat="1" applyFont="1" applyFill="1" applyAlignment="1">
      <alignment horizontal="center" vertical="center"/>
    </xf>
    <xf numFmtId="0" fontId="38" fillId="0" borderId="0" xfId="0" applyFont="1" applyAlignment="1">
      <alignment horizontal="center" vertical="center"/>
    </xf>
    <xf numFmtId="0" fontId="39" fillId="19" borderId="0" xfId="0" applyFont="1" applyFill="1" applyAlignment="1">
      <alignment horizontal="right"/>
    </xf>
    <xf numFmtId="0" fontId="39" fillId="19" borderId="0" xfId="0" applyFont="1" applyFill="1" applyAlignment="1">
      <alignment horizontal="right" shrinkToFit="1" readingOrder="2"/>
    </xf>
    <xf numFmtId="49" fontId="39" fillId="19" borderId="0" xfId="0" applyNumberFormat="1" applyFont="1" applyFill="1" applyAlignment="1">
      <alignment horizontal="left"/>
    </xf>
    <xf numFmtId="0" fontId="38" fillId="19" borderId="0" xfId="0" applyFont="1" applyFill="1" applyAlignment="1">
      <alignment horizontal="right"/>
    </xf>
    <xf numFmtId="0" fontId="39" fillId="19" borderId="0" xfId="0" applyFont="1" applyFill="1"/>
    <xf numFmtId="0" fontId="41" fillId="19" borderId="0" xfId="0" applyFont="1" applyFill="1" applyAlignment="1">
      <alignment horizontal="center" vertical="center"/>
    </xf>
    <xf numFmtId="49" fontId="39" fillId="19" borderId="0" xfId="0" applyNumberFormat="1" applyFont="1" applyFill="1"/>
    <xf numFmtId="49" fontId="39" fillId="19" borderId="0" xfId="0" applyNumberFormat="1" applyFont="1" applyFill="1" applyAlignment="1">
      <alignment shrinkToFit="1"/>
    </xf>
    <xf numFmtId="0" fontId="39" fillId="19" borderId="0" xfId="0" applyFont="1" applyFill="1" applyAlignment="1">
      <alignment shrinkToFit="1"/>
    </xf>
    <xf numFmtId="171" fontId="39" fillId="19" borderId="0" xfId="3" applyNumberFormat="1" applyFont="1" applyFill="1" applyBorder="1"/>
    <xf numFmtId="3" fontId="39" fillId="19" borderId="0" xfId="0" applyNumberFormat="1" applyFont="1" applyFill="1"/>
    <xf numFmtId="168" fontId="39" fillId="19" borderId="0" xfId="3" applyNumberFormat="1" applyFont="1" applyFill="1" applyBorder="1"/>
    <xf numFmtId="0" fontId="39" fillId="0" borderId="0" xfId="0" applyFont="1" applyAlignment="1">
      <alignment horizontal="right"/>
    </xf>
    <xf numFmtId="0" fontId="39" fillId="0" borderId="0" xfId="0" applyFont="1" applyAlignment="1">
      <alignment horizontal="right" shrinkToFit="1" readingOrder="2"/>
    </xf>
    <xf numFmtId="49" fontId="39" fillId="0" borderId="0" xfId="0" applyNumberFormat="1" applyFont="1" applyAlignment="1">
      <alignment horizontal="left"/>
    </xf>
    <xf numFmtId="0" fontId="38" fillId="0" borderId="0" xfId="0" applyFont="1" applyAlignment="1">
      <alignment horizontal="right"/>
    </xf>
    <xf numFmtId="0" fontId="39" fillId="0" borderId="0" xfId="0" applyFont="1"/>
    <xf numFmtId="49" fontId="39" fillId="0" borderId="0" xfId="0" applyNumberFormat="1" applyFont="1"/>
    <xf numFmtId="49" fontId="39" fillId="0" borderId="0" xfId="0" applyNumberFormat="1" applyFont="1" applyAlignment="1">
      <alignment shrinkToFit="1"/>
    </xf>
    <xf numFmtId="0" fontId="39" fillId="0" borderId="0" xfId="0" applyFont="1" applyAlignment="1">
      <alignment shrinkToFit="1"/>
    </xf>
    <xf numFmtId="171" fontId="39" fillId="0" borderId="0" xfId="3" applyNumberFormat="1" applyFont="1" applyFill="1" applyBorder="1"/>
    <xf numFmtId="3" fontId="39" fillId="0" borderId="0" xfId="0" applyNumberFormat="1" applyFont="1"/>
    <xf numFmtId="168" fontId="39" fillId="0" borderId="0" xfId="3" applyNumberFormat="1" applyFont="1" applyFill="1" applyBorder="1"/>
    <xf numFmtId="0" fontId="39" fillId="32" borderId="0" xfId="0" applyFont="1" applyFill="1" applyAlignment="1">
      <alignment horizontal="right"/>
    </xf>
    <xf numFmtId="49" fontId="39" fillId="32" borderId="0" xfId="0" applyNumberFormat="1" applyFont="1" applyFill="1" applyAlignment="1">
      <alignment horizontal="center" vertical="center" readingOrder="2"/>
    </xf>
    <xf numFmtId="0" fontId="39" fillId="32" borderId="0" xfId="0" applyFont="1" applyFill="1" applyAlignment="1">
      <alignment horizontal="right" shrinkToFit="1" readingOrder="2"/>
    </xf>
    <xf numFmtId="49" fontId="39" fillId="32" borderId="0" xfId="0" applyNumberFormat="1" applyFont="1" applyFill="1" applyAlignment="1">
      <alignment horizontal="left"/>
    </xf>
    <xf numFmtId="0" fontId="38" fillId="32" borderId="0" xfId="0" applyFont="1" applyFill="1" applyAlignment="1">
      <alignment horizontal="right"/>
    </xf>
    <xf numFmtId="0" fontId="39" fillId="32" borderId="0" xfId="0" applyFont="1" applyFill="1"/>
    <xf numFmtId="49" fontId="39" fillId="32" borderId="0" xfId="0" applyNumberFormat="1" applyFont="1" applyFill="1"/>
    <xf numFmtId="49" fontId="39" fillId="32" borderId="0" xfId="0" applyNumberFormat="1" applyFont="1" applyFill="1" applyAlignment="1">
      <alignment shrinkToFit="1"/>
    </xf>
    <xf numFmtId="0" fontId="39" fillId="32" borderId="0" xfId="0" applyFont="1" applyFill="1" applyAlignment="1">
      <alignment shrinkToFit="1"/>
    </xf>
    <xf numFmtId="171" fontId="39" fillId="32" borderId="0" xfId="3" applyNumberFormat="1" applyFont="1" applyFill="1" applyBorder="1"/>
    <xf numFmtId="3" fontId="39" fillId="32" borderId="0" xfId="0" applyNumberFormat="1" applyFont="1" applyFill="1"/>
    <xf numFmtId="168" fontId="39" fillId="32" borderId="0" xfId="3" applyNumberFormat="1" applyFont="1" applyFill="1" applyBorder="1"/>
    <xf numFmtId="0" fontId="39" fillId="5" borderId="0" xfId="0" applyFont="1" applyFill="1" applyAlignment="1">
      <alignment horizontal="right"/>
    </xf>
    <xf numFmtId="49" fontId="39" fillId="5" borderId="0" xfId="0" applyNumberFormat="1" applyFont="1" applyFill="1" applyAlignment="1">
      <alignment horizontal="center" vertical="center" readingOrder="2"/>
    </xf>
    <xf numFmtId="0" fontId="39" fillId="5" borderId="0" xfId="0" applyFont="1" applyFill="1" applyAlignment="1">
      <alignment horizontal="right" shrinkToFit="1" readingOrder="2"/>
    </xf>
    <xf numFmtId="0" fontId="38" fillId="5" borderId="0" xfId="0" applyFont="1" applyFill="1" applyAlignment="1">
      <alignment horizontal="right"/>
    </xf>
    <xf numFmtId="0" fontId="65" fillId="5" borderId="0" xfId="0" applyFont="1" applyFill="1" applyAlignment="1">
      <alignment shrinkToFit="1"/>
    </xf>
    <xf numFmtId="0" fontId="39" fillId="5" borderId="0" xfId="0" applyFont="1" applyFill="1"/>
    <xf numFmtId="171" fontId="39" fillId="5" borderId="0" xfId="3" applyNumberFormat="1" applyFont="1" applyFill="1" applyBorder="1"/>
    <xf numFmtId="3" fontId="39" fillId="5" borderId="0" xfId="0" applyNumberFormat="1" applyFont="1" applyFill="1"/>
    <xf numFmtId="168" fontId="39" fillId="5" borderId="0" xfId="3" applyNumberFormat="1" applyFont="1" applyFill="1" applyBorder="1"/>
    <xf numFmtId="49" fontId="39" fillId="5" borderId="0" xfId="0" applyNumberFormat="1" applyFont="1" applyFill="1" applyAlignment="1">
      <alignment horizontal="left"/>
    </xf>
    <xf numFmtId="49" fontId="39" fillId="5" borderId="0" xfId="0" applyNumberFormat="1" applyFont="1" applyFill="1"/>
    <xf numFmtId="49" fontId="39" fillId="5" borderId="0" xfId="0" applyNumberFormat="1" applyFont="1" applyFill="1" applyAlignment="1">
      <alignment shrinkToFit="1"/>
    </xf>
    <xf numFmtId="0" fontId="39" fillId="5" borderId="0" xfId="0" applyFont="1" applyFill="1" applyAlignment="1">
      <alignment shrinkToFit="1"/>
    </xf>
    <xf numFmtId="0" fontId="132" fillId="5" borderId="0" xfId="0" applyFont="1" applyFill="1" applyAlignment="1">
      <alignment horizontal="right"/>
    </xf>
    <xf numFmtId="49" fontId="132" fillId="5" borderId="0" xfId="0" applyNumberFormat="1" applyFont="1" applyFill="1" applyAlignment="1">
      <alignment horizontal="center" vertical="center" readingOrder="2"/>
    </xf>
    <xf numFmtId="49" fontId="58" fillId="5" borderId="0" xfId="0" applyNumberFormat="1" applyFont="1" applyFill="1" applyAlignment="1">
      <alignment horizontal="center" vertical="center"/>
    </xf>
    <xf numFmtId="0" fontId="58" fillId="5" borderId="0" xfId="0" applyFont="1" applyFill="1" applyAlignment="1">
      <alignment horizontal="center" vertical="center"/>
    </xf>
    <xf numFmtId="0" fontId="169" fillId="5" borderId="0" xfId="0" applyFont="1" applyFill="1" applyAlignment="1">
      <alignment horizontal="center" vertical="center"/>
    </xf>
    <xf numFmtId="0" fontId="58" fillId="5" borderId="0" xfId="0" applyFont="1" applyFill="1" applyAlignment="1">
      <alignment shrinkToFit="1"/>
    </xf>
    <xf numFmtId="0" fontId="132" fillId="5" borderId="0" xfId="0" applyFont="1" applyFill="1"/>
    <xf numFmtId="171" fontId="132" fillId="5" borderId="0" xfId="3" applyNumberFormat="1" applyFont="1" applyFill="1" applyBorder="1"/>
    <xf numFmtId="3" fontId="132" fillId="5" borderId="0" xfId="0" applyNumberFormat="1" applyFont="1" applyFill="1"/>
    <xf numFmtId="168" fontId="132" fillId="5" borderId="0" xfId="3" applyNumberFormat="1" applyFont="1" applyFill="1" applyBorder="1"/>
    <xf numFmtId="0" fontId="23" fillId="0" borderId="0" xfId="0" applyFont="1" applyAlignment="1">
      <alignment horizontal="justify" vertical="center" readingOrder="2"/>
    </xf>
    <xf numFmtId="0" fontId="39" fillId="4" borderId="0" xfId="0" applyFont="1" applyFill="1" applyAlignment="1">
      <alignment horizontal="right"/>
    </xf>
    <xf numFmtId="49" fontId="39" fillId="4" borderId="0" xfId="0" applyNumberFormat="1" applyFont="1" applyFill="1"/>
    <xf numFmtId="3" fontId="39" fillId="4" borderId="0" xfId="0" applyNumberFormat="1" applyFont="1" applyFill="1" applyAlignment="1">
      <alignment horizontal="center"/>
    </xf>
    <xf numFmtId="0" fontId="39" fillId="6" borderId="0" xfId="0" applyFont="1" applyFill="1" applyAlignment="1">
      <alignment horizontal="right"/>
    </xf>
    <xf numFmtId="49" fontId="39" fillId="6" borderId="0" xfId="0" applyNumberFormat="1" applyFont="1" applyFill="1" applyAlignment="1">
      <alignment horizontal="left"/>
    </xf>
    <xf numFmtId="49" fontId="39" fillId="6" borderId="0" xfId="0" applyNumberFormat="1" applyFont="1" applyFill="1"/>
    <xf numFmtId="0" fontId="39" fillId="6" borderId="0" xfId="0" applyFont="1" applyFill="1"/>
    <xf numFmtId="0" fontId="39" fillId="6" borderId="0" xfId="0" applyFont="1" applyFill="1" applyAlignment="1">
      <alignment shrinkToFit="1"/>
    </xf>
    <xf numFmtId="171" fontId="39" fillId="6" borderId="0" xfId="3" applyNumberFormat="1" applyFont="1" applyFill="1" applyBorder="1"/>
    <xf numFmtId="3" fontId="39" fillId="6" borderId="0" xfId="0" applyNumberFormat="1" applyFont="1" applyFill="1"/>
    <xf numFmtId="168" fontId="39" fillId="6" borderId="0" xfId="3" applyNumberFormat="1" applyFont="1" applyFill="1" applyBorder="1"/>
    <xf numFmtId="0" fontId="129" fillId="6" borderId="0" xfId="0" applyFont="1" applyFill="1"/>
    <xf numFmtId="0" fontId="39" fillId="6" borderId="0" xfId="0" applyFont="1" applyFill="1" applyAlignment="1">
      <alignment horizontal="center"/>
    </xf>
    <xf numFmtId="49" fontId="39" fillId="6" borderId="0" xfId="0" applyNumberFormat="1" applyFont="1" applyFill="1" applyAlignment="1">
      <alignment horizontal="center" vertical="center" readingOrder="2"/>
    </xf>
    <xf numFmtId="0" fontId="39" fillId="6" borderId="0" xfId="0" applyFont="1" applyFill="1" applyAlignment="1">
      <alignment horizontal="right" shrinkToFit="1" readingOrder="2"/>
    </xf>
    <xf numFmtId="0" fontId="38" fillId="6" borderId="0" xfId="0" applyFont="1" applyFill="1" applyAlignment="1">
      <alignment horizontal="right"/>
    </xf>
    <xf numFmtId="49" fontId="39" fillId="6" borderId="0" xfId="0" applyNumberFormat="1" applyFont="1" applyFill="1" applyAlignment="1">
      <alignment shrinkToFit="1"/>
    </xf>
    <xf numFmtId="0" fontId="59" fillId="9" borderId="0" xfId="0" applyFont="1" applyFill="1" applyAlignment="1" applyProtection="1">
      <alignment horizontal="right"/>
      <protection locked="0" hidden="1"/>
    </xf>
    <xf numFmtId="0" fontId="170" fillId="9" borderId="0" xfId="0" applyFont="1" applyFill="1" applyAlignment="1" applyProtection="1">
      <alignment horizontal="right"/>
      <protection locked="0" hidden="1"/>
    </xf>
    <xf numFmtId="0" fontId="113" fillId="9" borderId="0" xfId="0" applyFont="1" applyFill="1" applyAlignment="1" applyProtection="1">
      <alignment horizontal="right" vertical="center"/>
      <protection locked="0" hidden="1"/>
    </xf>
    <xf numFmtId="0" fontId="157" fillId="9" borderId="0" xfId="0" applyFont="1" applyFill="1" applyAlignment="1" applyProtection="1">
      <alignment horizontal="right" vertical="center"/>
      <protection locked="0" hidden="1"/>
    </xf>
    <xf numFmtId="1" fontId="59" fillId="9" borderId="0" xfId="0" applyNumberFormat="1" applyFont="1" applyFill="1" applyAlignment="1" applyProtection="1">
      <alignment horizontal="right"/>
      <protection locked="0" hidden="1"/>
    </xf>
    <xf numFmtId="0" fontId="59" fillId="9" borderId="0" xfId="0" applyFont="1" applyFill="1" applyAlignment="1" applyProtection="1">
      <alignment horizontal="right" readingOrder="2"/>
      <protection locked="0" hidden="1"/>
    </xf>
    <xf numFmtId="3" fontId="59" fillId="9" borderId="0" xfId="0" applyNumberFormat="1" applyFont="1" applyFill="1" applyAlignment="1" applyProtection="1">
      <alignment horizontal="right"/>
      <protection locked="0" hidden="1"/>
    </xf>
    <xf numFmtId="0" fontId="59" fillId="9" borderId="0" xfId="0" applyFont="1" applyFill="1" applyAlignment="1" applyProtection="1">
      <alignment horizontal="right"/>
      <protection hidden="1"/>
    </xf>
    <xf numFmtId="3" fontId="171" fillId="9" borderId="0" xfId="0" applyNumberFormat="1" applyFont="1" applyFill="1" applyAlignment="1" applyProtection="1">
      <alignment horizontal="right"/>
      <protection locked="0" hidden="1"/>
    </xf>
    <xf numFmtId="3" fontId="123" fillId="9" borderId="0" xfId="0" applyNumberFormat="1" applyFont="1" applyFill="1" applyAlignment="1" applyProtection="1">
      <alignment horizontal="right"/>
      <protection locked="0" hidden="1"/>
    </xf>
    <xf numFmtId="3" fontId="172" fillId="9" borderId="0" xfId="0" applyNumberFormat="1" applyFont="1" applyFill="1" applyAlignment="1" applyProtection="1">
      <alignment horizontal="right"/>
      <protection locked="0" hidden="1"/>
    </xf>
    <xf numFmtId="3" fontId="173" fillId="9" borderId="0" xfId="0" applyNumberFormat="1" applyFont="1" applyFill="1" applyAlignment="1" applyProtection="1">
      <alignment horizontal="right"/>
      <protection locked="0" hidden="1"/>
    </xf>
    <xf numFmtId="3" fontId="59" fillId="9" borderId="0" xfId="0" applyNumberFormat="1" applyFont="1" applyFill="1" applyAlignment="1" applyProtection="1">
      <alignment horizontal="right"/>
      <protection hidden="1"/>
    </xf>
    <xf numFmtId="0" fontId="129" fillId="6" borderId="0" xfId="0" applyFont="1" applyFill="1" applyAlignment="1">
      <alignment horizontal="right"/>
    </xf>
    <xf numFmtId="49" fontId="129" fillId="6" borderId="0" xfId="0" applyNumberFormat="1" applyFont="1" applyFill="1" applyAlignment="1">
      <alignment horizontal="center" vertical="center" readingOrder="2"/>
    </xf>
    <xf numFmtId="0" fontId="129" fillId="6" borderId="0" xfId="0" applyFont="1" applyFill="1" applyAlignment="1">
      <alignment horizontal="right" shrinkToFit="1" readingOrder="2"/>
    </xf>
    <xf numFmtId="49" fontId="129" fillId="6" borderId="0" xfId="0" applyNumberFormat="1" applyFont="1" applyFill="1" applyAlignment="1">
      <alignment horizontal="left"/>
    </xf>
    <xf numFmtId="49" fontId="129" fillId="6" borderId="0" xfId="0" applyNumberFormat="1" applyFont="1" applyFill="1"/>
    <xf numFmtId="49" fontId="129" fillId="6" borderId="0" xfId="0" applyNumberFormat="1" applyFont="1" applyFill="1" applyAlignment="1">
      <alignment shrinkToFit="1"/>
    </xf>
    <xf numFmtId="0" fontId="129" fillId="6" borderId="0" xfId="0" applyFont="1" applyFill="1" applyAlignment="1">
      <alignment shrinkToFit="1"/>
    </xf>
    <xf numFmtId="171" fontId="129" fillId="6" borderId="0" xfId="3" applyNumberFormat="1" applyFont="1" applyFill="1" applyBorder="1"/>
    <xf numFmtId="3" fontId="129" fillId="6" borderId="0" xfId="0" applyNumberFormat="1" applyFont="1" applyFill="1"/>
    <xf numFmtId="168" fontId="129" fillId="6" borderId="0" xfId="3" applyNumberFormat="1" applyFont="1" applyFill="1" applyBorder="1"/>
    <xf numFmtId="3" fontId="129" fillId="21" borderId="0" xfId="0" applyNumberFormat="1" applyFont="1" applyFill="1" applyAlignment="1">
      <alignment horizontal="center" vertical="center"/>
    </xf>
    <xf numFmtId="0" fontId="130" fillId="21" borderId="0" xfId="0" applyFont="1" applyFill="1" applyAlignment="1">
      <alignment horizontal="center" vertical="center"/>
    </xf>
    <xf numFmtId="171" fontId="39" fillId="5" borderId="0" xfId="3" applyNumberFormat="1" applyFont="1" applyFill="1"/>
    <xf numFmtId="168" fontId="39" fillId="5" borderId="0" xfId="3" applyNumberFormat="1" applyFont="1" applyFill="1"/>
    <xf numFmtId="0" fontId="41" fillId="43" borderId="47" xfId="0" applyFont="1" applyFill="1" applyBorder="1" applyAlignment="1">
      <alignment horizontal="center" vertical="center"/>
    </xf>
    <xf numFmtId="2" fontId="37" fillId="16" borderId="0" xfId="7" applyNumberFormat="1" applyFont="1" applyAlignment="1">
      <alignment horizontal="right" readingOrder="2"/>
    </xf>
    <xf numFmtId="3" fontId="151" fillId="5" borderId="0" xfId="0" applyNumberFormat="1" applyFont="1" applyFill="1" applyAlignment="1">
      <alignment horizontal="center" vertical="center"/>
    </xf>
    <xf numFmtId="0" fontId="38" fillId="6" borderId="0" xfId="0" applyFont="1" applyFill="1" applyAlignment="1">
      <alignment horizontal="center" vertical="center" shrinkToFit="1" readingOrder="2"/>
    </xf>
    <xf numFmtId="171" fontId="38" fillId="6" borderId="0" xfId="3" applyNumberFormat="1" applyFont="1" applyFill="1" applyAlignment="1">
      <alignment horizontal="center" vertical="center"/>
    </xf>
    <xf numFmtId="3" fontId="38" fillId="6" borderId="0" xfId="0" applyNumberFormat="1" applyFont="1" applyFill="1" applyAlignment="1">
      <alignment horizontal="center" vertical="center" shrinkToFit="1" readingOrder="2"/>
    </xf>
    <xf numFmtId="0" fontId="38" fillId="6" borderId="0" xfId="0" applyFont="1" applyFill="1" applyAlignment="1">
      <alignment horizontal="center" vertical="center"/>
    </xf>
    <xf numFmtId="49" fontId="38" fillId="6" borderId="0" xfId="0" applyNumberFormat="1" applyFont="1" applyFill="1" applyAlignment="1">
      <alignment horizontal="center" vertical="center"/>
    </xf>
    <xf numFmtId="3" fontId="38" fillId="6" borderId="0" xfId="0" applyNumberFormat="1" applyFont="1" applyFill="1" applyAlignment="1">
      <alignment horizontal="center" vertical="center"/>
    </xf>
    <xf numFmtId="0" fontId="39" fillId="7" borderId="0" xfId="0" applyFont="1" applyFill="1" applyAlignment="1">
      <alignment horizontal="right"/>
    </xf>
    <xf numFmtId="49" fontId="39" fillId="7" borderId="0" xfId="0" applyNumberFormat="1" applyFont="1" applyFill="1" applyAlignment="1">
      <alignment horizontal="center" vertical="center"/>
    </xf>
    <xf numFmtId="0" fontId="39" fillId="7" borderId="0" xfId="0" applyFont="1" applyFill="1" applyAlignment="1">
      <alignment horizontal="right" shrinkToFit="1" readingOrder="2"/>
    </xf>
    <xf numFmtId="49" fontId="39" fillId="7" borderId="0" xfId="0" applyNumberFormat="1" applyFont="1" applyFill="1" applyAlignment="1">
      <alignment horizontal="left"/>
    </xf>
    <xf numFmtId="49" fontId="39" fillId="7" borderId="0" xfId="0" applyNumberFormat="1" applyFont="1" applyFill="1"/>
    <xf numFmtId="0" fontId="39" fillId="7" borderId="0" xfId="0" applyFont="1" applyFill="1" applyAlignment="1">
      <alignment horizontal="center" vertical="center"/>
    </xf>
    <xf numFmtId="0" fontId="39" fillId="7" borderId="0" xfId="0" applyFont="1" applyFill="1"/>
    <xf numFmtId="0" fontId="41" fillId="7" borderId="0" xfId="0" applyFont="1" applyFill="1" applyAlignment="1">
      <alignment horizontal="center" vertical="center"/>
    </xf>
    <xf numFmtId="0" fontId="39" fillId="7" borderId="0" xfId="0" applyFont="1" applyFill="1" applyAlignment="1">
      <alignment shrinkToFit="1"/>
    </xf>
    <xf numFmtId="171" fontId="39" fillId="7" borderId="0" xfId="3" applyNumberFormat="1" applyFont="1" applyFill="1"/>
    <xf numFmtId="3" fontId="39" fillId="7" borderId="0" xfId="0" applyNumberFormat="1" applyFont="1" applyFill="1"/>
    <xf numFmtId="168" fontId="39" fillId="7" borderId="0" xfId="3" applyNumberFormat="1" applyFont="1" applyFill="1"/>
    <xf numFmtId="3" fontId="39" fillId="7" borderId="0" xfId="0" applyNumberFormat="1" applyFont="1" applyFill="1" applyAlignment="1">
      <alignment horizontal="right" shrinkToFit="1" readingOrder="2"/>
    </xf>
    <xf numFmtId="49" fontId="39" fillId="5" borderId="0" xfId="0" applyNumberFormat="1" applyFont="1" applyFill="1" applyAlignment="1">
      <alignment horizontal="right" shrinkToFit="1" readingOrder="2"/>
    </xf>
    <xf numFmtId="0" fontId="129" fillId="5" borderId="0" xfId="0" applyFont="1" applyFill="1" applyAlignment="1">
      <alignment horizontal="right" shrinkToFit="1" readingOrder="2"/>
    </xf>
    <xf numFmtId="49" fontId="129" fillId="5" borderId="0" xfId="0" applyNumberFormat="1" applyFont="1" applyFill="1" applyAlignment="1">
      <alignment horizontal="right" shrinkToFit="1" readingOrder="2"/>
    </xf>
    <xf numFmtId="0" fontId="151" fillId="5" borderId="0" xfId="0" applyFont="1" applyFill="1"/>
    <xf numFmtId="3" fontId="129" fillId="0" borderId="0" xfId="0" applyNumberFormat="1" applyFont="1"/>
    <xf numFmtId="3" fontId="129" fillId="0" borderId="0" xfId="0" applyNumberFormat="1" applyFont="1" applyAlignment="1">
      <alignment horizontal="right" shrinkToFit="1" readingOrder="2"/>
    </xf>
    <xf numFmtId="0" fontId="39" fillId="5" borderId="0" xfId="0" applyFont="1" applyFill="1" applyAlignment="1">
      <alignment horizontal="right" readingOrder="2"/>
    </xf>
    <xf numFmtId="49" fontId="39" fillId="5" borderId="0" xfId="0" applyNumberFormat="1" applyFont="1" applyFill="1" applyAlignment="1">
      <alignment horizontal="center" vertical="center" shrinkToFit="1" readingOrder="2"/>
    </xf>
    <xf numFmtId="49" fontId="39" fillId="5" borderId="0" xfId="0" applyNumberFormat="1" applyFont="1" applyFill="1" applyAlignment="1">
      <alignment horizontal="left" shrinkToFit="1" readingOrder="2"/>
    </xf>
    <xf numFmtId="0" fontId="39" fillId="5" borderId="0" xfId="0" applyFont="1" applyFill="1" applyAlignment="1">
      <alignment shrinkToFit="1" readingOrder="2"/>
    </xf>
    <xf numFmtId="3" fontId="39" fillId="5" borderId="0" xfId="0" applyNumberFormat="1" applyFont="1" applyFill="1" applyAlignment="1">
      <alignment shrinkToFit="1" readingOrder="2"/>
    </xf>
    <xf numFmtId="3" fontId="39" fillId="5" borderId="0" xfId="0" applyNumberFormat="1" applyFont="1" applyFill="1" applyAlignment="1">
      <alignment horizontal="right" shrinkToFit="1" readingOrder="2"/>
    </xf>
    <xf numFmtId="168" fontId="39" fillId="5" borderId="0" xfId="3" applyNumberFormat="1" applyFont="1" applyFill="1" applyAlignment="1">
      <alignment horizontal="right" shrinkToFit="1" readingOrder="2"/>
    </xf>
    <xf numFmtId="171" fontId="39" fillId="5" borderId="0" xfId="3" applyNumberFormat="1" applyFont="1" applyFill="1" applyAlignment="1">
      <alignment horizontal="right" shrinkToFit="1" readingOrder="2"/>
    </xf>
    <xf numFmtId="49" fontId="38" fillId="5" borderId="0" xfId="0" applyNumberFormat="1" applyFont="1" applyFill="1" applyAlignment="1">
      <alignment horizontal="left"/>
    </xf>
    <xf numFmtId="49" fontId="38" fillId="5" borderId="0" xfId="0" applyNumberFormat="1" applyFont="1" applyFill="1"/>
    <xf numFmtId="0" fontId="38" fillId="5" borderId="0" xfId="0" applyFont="1" applyFill="1"/>
    <xf numFmtId="0" fontId="38" fillId="5" borderId="0" xfId="0" applyFont="1" applyFill="1" applyAlignment="1">
      <alignment shrinkToFit="1"/>
    </xf>
    <xf numFmtId="171" fontId="38" fillId="5" borderId="0" xfId="3" applyNumberFormat="1" applyFont="1" applyFill="1" applyBorder="1"/>
    <xf numFmtId="3" fontId="38" fillId="5" borderId="0" xfId="0" applyNumberFormat="1" applyFont="1" applyFill="1"/>
    <xf numFmtId="168" fontId="38" fillId="5" borderId="0" xfId="3" applyNumberFormat="1" applyFont="1" applyFill="1" applyBorder="1"/>
    <xf numFmtId="0" fontId="129" fillId="32" borderId="0" xfId="0" applyFont="1" applyFill="1" applyAlignment="1">
      <alignment horizontal="center" vertical="center"/>
    </xf>
    <xf numFmtId="49" fontId="129" fillId="32" borderId="0" xfId="0" applyNumberFormat="1" applyFont="1" applyFill="1" applyAlignment="1">
      <alignment horizontal="center" vertical="center"/>
    </xf>
    <xf numFmtId="0" fontId="129" fillId="32" borderId="0" xfId="0" applyFont="1" applyFill="1" applyAlignment="1">
      <alignment horizontal="center" vertical="center" shrinkToFit="1" readingOrder="2"/>
    </xf>
    <xf numFmtId="0" fontId="130" fillId="32" borderId="0" xfId="0" applyFont="1" applyFill="1" applyAlignment="1">
      <alignment horizontal="center" vertical="center"/>
    </xf>
    <xf numFmtId="0" fontId="129" fillId="32" borderId="0" xfId="0" applyFont="1" applyFill="1" applyAlignment="1">
      <alignment horizontal="center" vertical="center" shrinkToFit="1"/>
    </xf>
    <xf numFmtId="171" fontId="129" fillId="32" borderId="0" xfId="3" applyNumberFormat="1" applyFont="1" applyFill="1" applyAlignment="1">
      <alignment horizontal="center" vertical="center"/>
    </xf>
    <xf numFmtId="3" fontId="129" fillId="32" borderId="0" xfId="0" applyNumberFormat="1" applyFont="1" applyFill="1" applyAlignment="1">
      <alignment horizontal="center" vertical="center"/>
    </xf>
    <xf numFmtId="168" fontId="129" fillId="32" borderId="0" xfId="3" applyNumberFormat="1" applyFont="1" applyFill="1" applyAlignment="1">
      <alignment horizontal="center" vertical="center"/>
    </xf>
    <xf numFmtId="49" fontId="39" fillId="5" borderId="0" xfId="0" applyNumberFormat="1" applyFont="1" applyFill="1" applyAlignment="1">
      <alignment horizontal="center" vertical="center" shrinkToFit="1"/>
    </xf>
    <xf numFmtId="0" fontId="39" fillId="44" borderId="0" xfId="0" applyFont="1" applyFill="1" applyAlignment="1">
      <alignment horizontal="center" vertical="center"/>
    </xf>
    <xf numFmtId="49" fontId="39" fillId="44" borderId="0" xfId="0" applyNumberFormat="1" applyFont="1" applyFill="1" applyAlignment="1">
      <alignment horizontal="center" vertical="center"/>
    </xf>
    <xf numFmtId="0" fontId="39" fillId="44" borderId="0" xfId="0" applyFont="1" applyFill="1" applyAlignment="1">
      <alignment horizontal="center" vertical="center" shrinkToFit="1" readingOrder="2"/>
    </xf>
    <xf numFmtId="0" fontId="41" fillId="44" borderId="0" xfId="0" applyFont="1" applyFill="1" applyAlignment="1">
      <alignment horizontal="center" vertical="center"/>
    </xf>
    <xf numFmtId="0" fontId="39" fillId="44" borderId="0" xfId="0" applyFont="1" applyFill="1" applyAlignment="1">
      <alignment horizontal="center" vertical="center" shrinkToFit="1"/>
    </xf>
    <xf numFmtId="171" fontId="39" fillId="44" borderId="0" xfId="3" applyNumberFormat="1" applyFont="1" applyFill="1" applyAlignment="1">
      <alignment horizontal="center" vertical="center"/>
    </xf>
    <xf numFmtId="3" fontId="39" fillId="44" borderId="0" xfId="0" applyNumberFormat="1" applyFont="1" applyFill="1" applyAlignment="1">
      <alignment horizontal="center" vertical="center"/>
    </xf>
    <xf numFmtId="168" fontId="39" fillId="44" borderId="0" xfId="3" applyNumberFormat="1" applyFont="1" applyFill="1" applyAlignment="1">
      <alignment horizontal="center" vertical="center"/>
    </xf>
    <xf numFmtId="0" fontId="39" fillId="35" borderId="0" xfId="0" applyFont="1" applyFill="1" applyAlignment="1">
      <alignment horizontal="center" vertical="center"/>
    </xf>
    <xf numFmtId="49" fontId="39" fillId="35" borderId="0" xfId="0" applyNumberFormat="1" applyFont="1" applyFill="1" applyAlignment="1">
      <alignment horizontal="center" vertical="center"/>
    </xf>
    <xf numFmtId="0" fontId="39" fillId="35" borderId="0" xfId="0" applyFont="1" applyFill="1" applyAlignment="1">
      <alignment horizontal="center" vertical="center" shrinkToFit="1" readingOrder="2"/>
    </xf>
    <xf numFmtId="0" fontId="41" fillId="35" borderId="0" xfId="0" applyFont="1" applyFill="1" applyAlignment="1">
      <alignment horizontal="center" vertical="center"/>
    </xf>
    <xf numFmtId="0" fontId="39" fillId="35" borderId="0" xfId="0" applyFont="1" applyFill="1" applyAlignment="1">
      <alignment horizontal="center" vertical="center" shrinkToFit="1"/>
    </xf>
    <xf numFmtId="171" fontId="39" fillId="35" borderId="0" xfId="3" applyNumberFormat="1" applyFont="1" applyFill="1" applyAlignment="1">
      <alignment horizontal="center" vertical="center"/>
    </xf>
    <xf numFmtId="3" fontId="39" fillId="35" borderId="0" xfId="0" applyNumberFormat="1" applyFont="1" applyFill="1" applyAlignment="1">
      <alignment horizontal="center" vertical="center"/>
    </xf>
    <xf numFmtId="168" fontId="39" fillId="35" borderId="0" xfId="3" applyNumberFormat="1" applyFont="1" applyFill="1" applyAlignment="1">
      <alignment horizontal="center" vertical="center"/>
    </xf>
    <xf numFmtId="0" fontId="58" fillId="0" borderId="0" xfId="0" applyFont="1" applyAlignment="1" applyProtection="1">
      <alignment vertical="center" wrapText="1" readingOrder="2"/>
      <protection hidden="1"/>
    </xf>
    <xf numFmtId="49" fontId="39" fillId="19" borderId="0" xfId="0" applyNumberFormat="1" applyFont="1" applyFill="1" applyAlignment="1">
      <alignment horizontal="center" vertical="center" readingOrder="1"/>
    </xf>
    <xf numFmtId="0" fontId="129" fillId="12" borderId="0" xfId="0" applyFont="1" applyFill="1" applyAlignment="1">
      <alignment horizontal="center" vertical="center"/>
    </xf>
    <xf numFmtId="49" fontId="129" fillId="12" borderId="0" xfId="0" applyNumberFormat="1" applyFont="1" applyFill="1" applyAlignment="1">
      <alignment horizontal="center" vertical="center"/>
    </xf>
    <xf numFmtId="0" fontId="129" fillId="12" borderId="0" xfId="0" applyFont="1" applyFill="1" applyAlignment="1">
      <alignment horizontal="center" vertical="center" shrinkToFit="1" readingOrder="2"/>
    </xf>
    <xf numFmtId="0" fontId="130" fillId="12" borderId="0" xfId="0" applyFont="1" applyFill="1" applyAlignment="1">
      <alignment horizontal="center" vertical="center"/>
    </xf>
    <xf numFmtId="0" fontId="129" fillId="12" borderId="0" xfId="0" applyFont="1" applyFill="1" applyAlignment="1">
      <alignment horizontal="center" vertical="center" shrinkToFit="1"/>
    </xf>
    <xf numFmtId="171" fontId="129" fillId="12" borderId="0" xfId="3" applyNumberFormat="1" applyFont="1" applyFill="1" applyAlignment="1">
      <alignment horizontal="center" vertical="center"/>
    </xf>
    <xf numFmtId="3" fontId="129" fillId="12" borderId="0" xfId="0" applyNumberFormat="1" applyFont="1" applyFill="1" applyAlignment="1">
      <alignment horizontal="center" vertical="center"/>
    </xf>
    <xf numFmtId="168" fontId="129" fillId="12" borderId="0" xfId="3" applyNumberFormat="1" applyFont="1" applyFill="1" applyAlignment="1">
      <alignment horizontal="center" vertical="center"/>
    </xf>
    <xf numFmtId="0" fontId="39" fillId="4" borderId="0" xfId="0" applyFont="1" applyFill="1" applyAlignment="1">
      <alignment horizontal="right" readingOrder="2"/>
    </xf>
    <xf numFmtId="0" fontId="39" fillId="4" borderId="0" xfId="0" applyFont="1" applyFill="1" applyAlignment="1">
      <alignment horizontal="left"/>
    </xf>
    <xf numFmtId="0" fontId="39" fillId="4" borderId="0" xfId="0" applyFont="1" applyFill="1"/>
    <xf numFmtId="171" fontId="39" fillId="4" borderId="0" xfId="13" applyNumberFormat="1" applyFont="1" applyFill="1"/>
    <xf numFmtId="168" fontId="39" fillId="4" borderId="0" xfId="13" applyNumberFormat="1" applyFont="1" applyFill="1"/>
    <xf numFmtId="3" fontId="39" fillId="4" borderId="0" xfId="0" applyNumberFormat="1" applyFont="1" applyFill="1"/>
    <xf numFmtId="0" fontId="39" fillId="12" borderId="0" xfId="0" applyFont="1" applyFill="1" applyAlignment="1">
      <alignment horizontal="center" vertical="center"/>
    </xf>
    <xf numFmtId="49" fontId="39" fillId="12" borderId="0" xfId="0" applyNumberFormat="1" applyFont="1" applyFill="1" applyAlignment="1">
      <alignment horizontal="center" vertical="center"/>
    </xf>
    <xf numFmtId="0" fontId="39" fillId="12" borderId="0" xfId="0" applyFont="1" applyFill="1" applyAlignment="1">
      <alignment horizontal="center" vertical="center" shrinkToFit="1" readingOrder="2"/>
    </xf>
    <xf numFmtId="0" fontId="41" fillId="12" borderId="0" xfId="0" applyFont="1" applyFill="1" applyAlignment="1">
      <alignment horizontal="center" vertical="center"/>
    </xf>
    <xf numFmtId="0" fontId="39" fillId="12" borderId="0" xfId="0" applyFont="1" applyFill="1" applyAlignment="1">
      <alignment horizontal="center" vertical="center" shrinkToFit="1"/>
    </xf>
    <xf numFmtId="171" fontId="39" fillId="12" borderId="0" xfId="3" applyNumberFormat="1" applyFont="1" applyFill="1" applyAlignment="1">
      <alignment horizontal="center" vertical="center"/>
    </xf>
    <xf numFmtId="3" fontId="39" fillId="12" borderId="0" xfId="0" applyNumberFormat="1" applyFont="1" applyFill="1" applyAlignment="1">
      <alignment horizontal="center" vertical="center"/>
    </xf>
    <xf numFmtId="168" fontId="39" fillId="12" borderId="0" xfId="3" applyNumberFormat="1" applyFont="1" applyFill="1" applyAlignment="1">
      <alignment horizontal="center" vertical="center"/>
    </xf>
    <xf numFmtId="49" fontId="129" fillId="0" borderId="0" xfId="0" applyNumberFormat="1" applyFont="1" applyAlignment="1">
      <alignment horizontal="center" vertical="center"/>
    </xf>
    <xf numFmtId="0" fontId="129" fillId="0" borderId="0" xfId="0" applyFont="1" applyAlignment="1">
      <alignment horizontal="center" vertical="center" shrinkToFit="1" readingOrder="2"/>
    </xf>
    <xf numFmtId="0" fontId="130" fillId="0" borderId="0" xfId="0" applyFont="1" applyAlignment="1">
      <alignment horizontal="center" vertical="center"/>
    </xf>
    <xf numFmtId="0" fontId="129" fillId="0" borderId="0" xfId="0" applyFont="1" applyAlignment="1">
      <alignment horizontal="center" vertical="center" shrinkToFit="1"/>
    </xf>
    <xf numFmtId="171" fontId="129" fillId="0" borderId="0" xfId="3" applyNumberFormat="1" applyFont="1" applyFill="1" applyAlignment="1">
      <alignment horizontal="center" vertical="center"/>
    </xf>
    <xf numFmtId="168" fontId="129" fillId="0" borderId="0" xfId="3" applyNumberFormat="1" applyFont="1" applyFill="1" applyAlignment="1">
      <alignment horizontal="center" vertical="center"/>
    </xf>
    <xf numFmtId="0" fontId="130" fillId="6" borderId="0" xfId="0" applyFont="1" applyFill="1" applyAlignment="1">
      <alignment horizontal="center" vertical="center"/>
    </xf>
    <xf numFmtId="0" fontId="129" fillId="6" borderId="0" xfId="0" applyFont="1" applyFill="1" applyAlignment="1">
      <alignment horizontal="center" vertical="center" shrinkToFit="1"/>
    </xf>
    <xf numFmtId="168" fontId="129" fillId="6" borderId="0" xfId="3" applyNumberFormat="1" applyFont="1" applyFill="1" applyAlignment="1">
      <alignment horizontal="center" vertical="center"/>
    </xf>
    <xf numFmtId="0" fontId="38" fillId="32" borderId="0" xfId="0" applyFont="1" applyFill="1" applyAlignment="1">
      <alignment horizontal="right" shrinkToFit="1" readingOrder="2"/>
    </xf>
    <xf numFmtId="49" fontId="38" fillId="32" borderId="0" xfId="0" applyNumberFormat="1" applyFont="1" applyFill="1"/>
    <xf numFmtId="171" fontId="39" fillId="32" borderId="0" xfId="13" applyNumberFormat="1" applyFont="1" applyFill="1" applyBorder="1"/>
    <xf numFmtId="168" fontId="39" fillId="32" borderId="0" xfId="13" applyNumberFormat="1" applyFont="1" applyFill="1" applyBorder="1"/>
    <xf numFmtId="0" fontId="129" fillId="32" borderId="0" xfId="0" applyFont="1" applyFill="1" applyAlignment="1">
      <alignment horizontal="right"/>
    </xf>
    <xf numFmtId="0" fontId="129" fillId="32" borderId="0" xfId="0" applyFont="1" applyFill="1" applyAlignment="1">
      <alignment horizontal="right" shrinkToFit="1" readingOrder="2"/>
    </xf>
    <xf numFmtId="49" fontId="129" fillId="32" borderId="0" xfId="0" applyNumberFormat="1" applyFont="1" applyFill="1" applyAlignment="1">
      <alignment horizontal="left"/>
    </xf>
    <xf numFmtId="49" fontId="129" fillId="32" borderId="0" xfId="0" applyNumberFormat="1" applyFont="1" applyFill="1"/>
    <xf numFmtId="0" fontId="129" fillId="32" borderId="0" xfId="0" applyFont="1" applyFill="1"/>
    <xf numFmtId="0" fontId="129" fillId="32" borderId="0" xfId="0" applyFont="1" applyFill="1" applyAlignment="1">
      <alignment shrinkToFit="1"/>
    </xf>
    <xf numFmtId="171" fontId="129" fillId="32" borderId="0" xfId="13" applyNumberFormat="1" applyFont="1" applyFill="1" applyBorder="1"/>
    <xf numFmtId="3" fontId="129" fillId="32" borderId="0" xfId="0" applyNumberFormat="1" applyFont="1" applyFill="1"/>
    <xf numFmtId="168" fontId="129" fillId="32" borderId="0" xfId="13" applyNumberFormat="1" applyFont="1" applyFill="1" applyBorder="1"/>
    <xf numFmtId="0" fontId="123" fillId="32" borderId="0" xfId="0" applyFont="1" applyFill="1"/>
    <xf numFmtId="0" fontId="123" fillId="32" borderId="0" xfId="0" applyFont="1" applyFill="1" applyAlignment="1">
      <alignment horizontal="justify" vertical="center" readingOrder="2"/>
    </xf>
    <xf numFmtId="0" fontId="23" fillId="32" borderId="0" xfId="0" applyFont="1" applyFill="1"/>
    <xf numFmtId="0" fontId="28" fillId="32" borderId="0" xfId="0" applyFont="1" applyFill="1"/>
    <xf numFmtId="0" fontId="23" fillId="32" borderId="0" xfId="0" applyFont="1" applyFill="1" applyAlignment="1">
      <alignment horizontal="justify" vertical="center" readingOrder="2"/>
    </xf>
    <xf numFmtId="0" fontId="176" fillId="32" borderId="0" xfId="0" applyFont="1" applyFill="1"/>
    <xf numFmtId="0" fontId="132" fillId="32" borderId="0" xfId="0" applyFont="1" applyFill="1" applyAlignment="1">
      <alignment horizontal="right"/>
    </xf>
    <xf numFmtId="49" fontId="132" fillId="32" borderId="0" xfId="0" applyNumberFormat="1" applyFont="1" applyFill="1" applyAlignment="1">
      <alignment horizontal="center" vertical="center"/>
    </xf>
    <xf numFmtId="0" fontId="132" fillId="32" borderId="0" xfId="0" applyFont="1" applyFill="1" applyAlignment="1">
      <alignment horizontal="right" shrinkToFit="1" readingOrder="2"/>
    </xf>
    <xf numFmtId="49" fontId="132" fillId="32" borderId="0" xfId="0" applyNumberFormat="1" applyFont="1" applyFill="1"/>
    <xf numFmtId="0" fontId="132" fillId="32" borderId="0" xfId="0" applyFont="1" applyFill="1"/>
    <xf numFmtId="0" fontId="169" fillId="32" borderId="0" xfId="0" applyFont="1" applyFill="1" applyAlignment="1">
      <alignment horizontal="center" vertical="center"/>
    </xf>
    <xf numFmtId="171" fontId="132" fillId="32" borderId="0" xfId="13" applyNumberFormat="1" applyFont="1" applyFill="1" applyBorder="1"/>
    <xf numFmtId="3" fontId="132" fillId="32" borderId="0" xfId="0" applyNumberFormat="1" applyFont="1" applyFill="1"/>
    <xf numFmtId="168" fontId="132" fillId="32" borderId="0" xfId="13" applyNumberFormat="1" applyFont="1" applyFill="1" applyBorder="1"/>
    <xf numFmtId="0" fontId="39" fillId="32" borderId="0" xfId="0" applyFont="1" applyFill="1" applyAlignment="1">
      <alignment horizontal="center"/>
    </xf>
    <xf numFmtId="49" fontId="39" fillId="32" borderId="0" xfId="0" applyNumberFormat="1" applyFont="1" applyFill="1" applyAlignment="1">
      <alignment horizontal="center"/>
    </xf>
    <xf numFmtId="3" fontId="39" fillId="32" borderId="0" xfId="0" applyNumberFormat="1" applyFont="1" applyFill="1" applyAlignment="1">
      <alignment horizontal="center"/>
    </xf>
    <xf numFmtId="0" fontId="39" fillId="31" borderId="0" xfId="0" applyFont="1" applyFill="1" applyAlignment="1">
      <alignment horizontal="center" vertical="center"/>
    </xf>
    <xf numFmtId="49" fontId="39" fillId="31" borderId="0" xfId="0" applyNumberFormat="1" applyFont="1" applyFill="1" applyAlignment="1">
      <alignment horizontal="center" vertical="center"/>
    </xf>
    <xf numFmtId="0" fontId="39" fillId="31" borderId="0" xfId="0" applyFont="1" applyFill="1" applyAlignment="1">
      <alignment horizontal="center" vertical="center" shrinkToFit="1" readingOrder="2"/>
    </xf>
    <xf numFmtId="0" fontId="41" fillId="31" borderId="0" xfId="0" applyFont="1" applyFill="1" applyAlignment="1">
      <alignment horizontal="center" vertical="center"/>
    </xf>
    <xf numFmtId="0" fontId="39" fillId="31" borderId="0" xfId="0" applyFont="1" applyFill="1" applyAlignment="1">
      <alignment horizontal="center" vertical="center" shrinkToFit="1"/>
    </xf>
    <xf numFmtId="171" fontId="39" fillId="31" borderId="0" xfId="3" applyNumberFormat="1" applyFont="1" applyFill="1" applyAlignment="1">
      <alignment horizontal="center" vertical="center"/>
    </xf>
    <xf numFmtId="3" fontId="39" fillId="31" borderId="0" xfId="0" applyNumberFormat="1" applyFont="1" applyFill="1" applyAlignment="1">
      <alignment horizontal="center" vertical="center"/>
    </xf>
    <xf numFmtId="168" fontId="39" fillId="31" borderId="0" xfId="3" applyNumberFormat="1" applyFont="1" applyFill="1" applyAlignment="1">
      <alignment horizontal="center" vertical="center"/>
    </xf>
    <xf numFmtId="0" fontId="39" fillId="11" borderId="0" xfId="0" applyFont="1" applyFill="1" applyAlignment="1">
      <alignment horizontal="center" vertical="center"/>
    </xf>
    <xf numFmtId="171" fontId="39" fillId="11" borderId="0" xfId="3" applyNumberFormat="1" applyFont="1" applyFill="1" applyAlignment="1">
      <alignment horizontal="center" vertical="center"/>
    </xf>
    <xf numFmtId="3" fontId="39" fillId="11" borderId="0" xfId="0" applyNumberFormat="1" applyFont="1" applyFill="1" applyAlignment="1">
      <alignment horizontal="center" vertical="center"/>
    </xf>
    <xf numFmtId="49" fontId="39" fillId="11" borderId="0" xfId="0" applyNumberFormat="1" applyFont="1" applyFill="1" applyAlignment="1">
      <alignment horizontal="center" vertical="center"/>
    </xf>
    <xf numFmtId="168" fontId="39" fillId="11" borderId="0" xfId="3" applyNumberFormat="1" applyFont="1" applyFill="1" applyAlignment="1">
      <alignment horizontal="center" vertical="center"/>
    </xf>
    <xf numFmtId="0" fontId="39" fillId="17" borderId="0" xfId="0" applyFont="1" applyFill="1" applyAlignment="1">
      <alignment horizontal="center" vertical="center"/>
    </xf>
    <xf numFmtId="49" fontId="39" fillId="17" borderId="0" xfId="0" applyNumberFormat="1" applyFont="1" applyFill="1" applyAlignment="1">
      <alignment horizontal="center" vertical="center"/>
    </xf>
    <xf numFmtId="0" fontId="41" fillId="17" borderId="0" xfId="0" applyFont="1" applyFill="1" applyAlignment="1">
      <alignment horizontal="center" vertical="center"/>
    </xf>
    <xf numFmtId="49" fontId="39" fillId="17" borderId="0" xfId="0" applyNumberFormat="1" applyFont="1" applyFill="1" applyAlignment="1">
      <alignment horizontal="center" vertical="center" shrinkToFit="1"/>
    </xf>
    <xf numFmtId="0" fontId="39" fillId="17" borderId="0" xfId="0" applyFont="1" applyFill="1" applyAlignment="1">
      <alignment horizontal="center" vertical="center" shrinkToFit="1"/>
    </xf>
    <xf numFmtId="171" fontId="39" fillId="17" borderId="0" xfId="3" applyNumberFormat="1" applyFont="1" applyFill="1" applyAlignment="1">
      <alignment horizontal="center" vertical="center"/>
    </xf>
    <xf numFmtId="3" fontId="39" fillId="17" borderId="0" xfId="0" applyNumberFormat="1" applyFont="1" applyFill="1" applyAlignment="1">
      <alignment horizontal="center" vertical="center"/>
    </xf>
    <xf numFmtId="168" fontId="39" fillId="17" borderId="0" xfId="3" applyNumberFormat="1" applyFont="1" applyFill="1" applyAlignment="1">
      <alignment horizontal="center" vertical="center"/>
    </xf>
    <xf numFmtId="0" fontId="129" fillId="3" borderId="0" xfId="0" applyFont="1" applyFill="1" applyAlignment="1">
      <alignment horizontal="center" vertical="center"/>
    </xf>
    <xf numFmtId="49" fontId="129" fillId="3" borderId="0" xfId="0" applyNumberFormat="1" applyFont="1" applyFill="1" applyAlignment="1">
      <alignment horizontal="center" vertical="center"/>
    </xf>
    <xf numFmtId="0" fontId="129" fillId="3" borderId="0" xfId="0" applyFont="1" applyFill="1" applyAlignment="1">
      <alignment horizontal="center" vertical="center" shrinkToFit="1" readingOrder="2"/>
    </xf>
    <xf numFmtId="0" fontId="130" fillId="3" borderId="0" xfId="0" applyFont="1" applyFill="1" applyAlignment="1">
      <alignment horizontal="center" vertical="center"/>
    </xf>
    <xf numFmtId="0" fontId="129" fillId="3" borderId="0" xfId="0" applyFont="1" applyFill="1" applyAlignment="1">
      <alignment horizontal="center" vertical="center" shrinkToFit="1"/>
    </xf>
    <xf numFmtId="171" fontId="129" fillId="3" borderId="0" xfId="3" applyNumberFormat="1" applyFont="1" applyFill="1" applyAlignment="1">
      <alignment horizontal="center" vertical="center"/>
    </xf>
    <xf numFmtId="3" fontId="129" fillId="3" borderId="0" xfId="0" applyNumberFormat="1" applyFont="1" applyFill="1" applyAlignment="1">
      <alignment horizontal="center" vertical="center"/>
    </xf>
    <xf numFmtId="168" fontId="129" fillId="3" borderId="0" xfId="3" applyNumberFormat="1" applyFont="1" applyFill="1" applyAlignment="1">
      <alignment horizontal="center" vertical="center"/>
    </xf>
    <xf numFmtId="49" fontId="39" fillId="5" borderId="0" xfId="0" applyNumberFormat="1" applyFont="1" applyFill="1" applyAlignment="1">
      <alignment horizontal="right"/>
    </xf>
    <xf numFmtId="0" fontId="39" fillId="5" borderId="0" xfId="0" applyFont="1" applyFill="1" applyAlignment="1">
      <alignment horizontal="right" shrinkToFit="1"/>
    </xf>
    <xf numFmtId="171" fontId="39" fillId="5" borderId="0" xfId="3" applyNumberFormat="1" applyFont="1" applyFill="1" applyAlignment="1">
      <alignment horizontal="right"/>
    </xf>
    <xf numFmtId="3" fontId="39" fillId="5" borderId="0" xfId="0" applyNumberFormat="1" applyFont="1" applyFill="1" applyAlignment="1">
      <alignment horizontal="right"/>
    </xf>
    <xf numFmtId="168" fontId="39" fillId="5" borderId="0" xfId="3" applyNumberFormat="1" applyFont="1" applyFill="1" applyAlignment="1">
      <alignment horizontal="right"/>
    </xf>
    <xf numFmtId="0" fontId="132" fillId="5" borderId="0" xfId="0" applyFont="1" applyFill="1" applyAlignment="1">
      <alignment horizontal="right" shrinkToFit="1" readingOrder="2"/>
    </xf>
    <xf numFmtId="49" fontId="39" fillId="0" borderId="0" xfId="0" applyNumberFormat="1" applyFont="1" applyAlignment="1">
      <alignment horizontal="center" vertical="center" shrinkToFit="1" readingOrder="2"/>
    </xf>
    <xf numFmtId="171" fontId="39" fillId="6" borderId="0" xfId="3" applyNumberFormat="1" applyFont="1" applyFill="1"/>
    <xf numFmtId="168" fontId="39" fillId="6" borderId="0" xfId="3" applyNumberFormat="1" applyFont="1" applyFill="1"/>
    <xf numFmtId="49" fontId="39" fillId="0" borderId="0" xfId="0" applyNumberFormat="1" applyFont="1" applyAlignment="1">
      <alignment horizontal="right" shrinkToFit="1" readingOrder="2"/>
    </xf>
    <xf numFmtId="0" fontId="39" fillId="0" borderId="0" xfId="0" applyFont="1" applyAlignment="1">
      <alignment horizontal="right" readingOrder="2"/>
    </xf>
    <xf numFmtId="49" fontId="39" fillId="0" borderId="0" xfId="0" applyNumberFormat="1" applyFont="1" applyAlignment="1">
      <alignment horizontal="left" shrinkToFit="1" readingOrder="2"/>
    </xf>
    <xf numFmtId="0" fontId="39" fillId="0" borderId="0" xfId="0" applyFont="1" applyAlignment="1">
      <alignment shrinkToFit="1" readingOrder="2"/>
    </xf>
    <xf numFmtId="171" fontId="39" fillId="0" borderId="0" xfId="3" applyNumberFormat="1" applyFont="1" applyFill="1" applyAlignment="1">
      <alignment horizontal="right" shrinkToFit="1" readingOrder="2"/>
    </xf>
    <xf numFmtId="3" fontId="39" fillId="0" borderId="0" xfId="0" applyNumberFormat="1" applyFont="1" applyAlignment="1">
      <alignment horizontal="right" shrinkToFit="1" readingOrder="2"/>
    </xf>
    <xf numFmtId="168" fontId="39" fillId="0" borderId="0" xfId="3" applyNumberFormat="1" applyFont="1" applyFill="1" applyAlignment="1">
      <alignment horizontal="right" shrinkToFit="1" readingOrder="2"/>
    </xf>
    <xf numFmtId="0" fontId="14" fillId="24" borderId="0" xfId="7" applyFont="1" applyFill="1" applyAlignment="1">
      <alignment horizontal="right" readingOrder="2"/>
    </xf>
    <xf numFmtId="0" fontId="14" fillId="24" borderId="0" xfId="7" applyFont="1" applyFill="1"/>
    <xf numFmtId="0" fontId="131" fillId="24" borderId="0" xfId="7" applyFont="1" applyFill="1" applyAlignment="1">
      <alignment horizontal="right" readingOrder="2"/>
    </xf>
    <xf numFmtId="0" fontId="37" fillId="24" borderId="0" xfId="7" applyFont="1" applyFill="1"/>
    <xf numFmtId="49" fontId="37" fillId="24" borderId="0" xfId="7" applyNumberFormat="1" applyFont="1" applyFill="1"/>
    <xf numFmtId="0" fontId="14" fillId="24" borderId="32" xfId="7" applyFont="1" applyFill="1" applyBorder="1"/>
    <xf numFmtId="0" fontId="14" fillId="24" borderId="0" xfId="7" applyFont="1" applyFill="1" applyBorder="1"/>
    <xf numFmtId="49" fontId="14" fillId="24" borderId="0" xfId="7" applyNumberFormat="1" applyFont="1" applyFill="1" applyAlignment="1">
      <alignment horizontal="right" readingOrder="2"/>
    </xf>
    <xf numFmtId="49" fontId="14" fillId="24" borderId="0" xfId="7" applyNumberFormat="1" applyFont="1" applyFill="1"/>
    <xf numFmtId="0" fontId="37" fillId="24" borderId="0" xfId="7" applyFont="1" applyFill="1" applyAlignment="1">
      <alignment horizontal="right" readingOrder="2"/>
    </xf>
    <xf numFmtId="0" fontId="37" fillId="24" borderId="47" xfId="7" applyFont="1" applyFill="1" applyBorder="1"/>
    <xf numFmtId="49" fontId="37" fillId="24" borderId="0" xfId="7" applyNumberFormat="1" applyFont="1" applyFill="1" applyAlignment="1">
      <alignment horizontal="right" readingOrder="2"/>
    </xf>
    <xf numFmtId="49" fontId="129" fillId="32" borderId="0" xfId="0" applyNumberFormat="1" applyFont="1" applyFill="1" applyAlignment="1">
      <alignment horizontal="center" vertical="center" readingOrder="1"/>
    </xf>
    <xf numFmtId="49" fontId="39" fillId="32" borderId="0" xfId="0" applyNumberFormat="1" applyFont="1" applyFill="1" applyAlignment="1">
      <alignment horizontal="center" vertical="center" readingOrder="1"/>
    </xf>
    <xf numFmtId="0" fontId="38" fillId="32" borderId="0" xfId="0" applyFont="1" applyFill="1" applyAlignment="1">
      <alignment horizontal="center" vertical="center" shrinkToFit="1" readingOrder="2"/>
    </xf>
    <xf numFmtId="49" fontId="38" fillId="32" borderId="0" xfId="0" applyNumberFormat="1" applyFont="1" applyFill="1" applyAlignment="1">
      <alignment horizontal="center" vertical="center"/>
    </xf>
    <xf numFmtId="0" fontId="38" fillId="32" borderId="0" xfId="0" applyFont="1" applyFill="1" applyAlignment="1">
      <alignment horizontal="center" vertical="center"/>
    </xf>
    <xf numFmtId="49" fontId="38" fillId="32" borderId="0" xfId="0" applyNumberFormat="1" applyFont="1" applyFill="1" applyAlignment="1">
      <alignment horizontal="center" vertical="center" readingOrder="1"/>
    </xf>
    <xf numFmtId="0" fontId="164" fillId="32" borderId="0" xfId="0" applyFont="1" applyFill="1" applyAlignment="1">
      <alignment horizontal="center" vertical="center"/>
    </xf>
    <xf numFmtId="0" fontId="38" fillId="32" borderId="0" xfId="0" applyFont="1" applyFill="1" applyAlignment="1">
      <alignment horizontal="center" vertical="center" shrinkToFit="1"/>
    </xf>
    <xf numFmtId="171" fontId="38" fillId="32" borderId="0" xfId="3" applyNumberFormat="1" applyFont="1" applyFill="1" applyAlignment="1">
      <alignment horizontal="center" vertical="center"/>
    </xf>
    <xf numFmtId="3" fontId="38" fillId="32" borderId="0" xfId="0" applyNumberFormat="1" applyFont="1" applyFill="1" applyAlignment="1">
      <alignment horizontal="center" vertical="center"/>
    </xf>
    <xf numFmtId="168" fontId="38" fillId="32" borderId="0" xfId="3" applyNumberFormat="1" applyFont="1" applyFill="1" applyAlignment="1">
      <alignment horizontal="center" vertical="center"/>
    </xf>
    <xf numFmtId="0" fontId="129" fillId="11" borderId="0" xfId="0" applyFont="1" applyFill="1" applyAlignment="1">
      <alignment horizontal="center" vertical="center"/>
    </xf>
    <xf numFmtId="3" fontId="39" fillId="0" borderId="0" xfId="0" applyNumberFormat="1" applyFont="1" applyAlignment="1">
      <alignment horizontal="right"/>
    </xf>
    <xf numFmtId="49" fontId="129" fillId="11" borderId="0" xfId="0" applyNumberFormat="1" applyFont="1" applyFill="1" applyAlignment="1">
      <alignment horizontal="center" vertical="center"/>
    </xf>
    <xf numFmtId="168" fontId="129" fillId="6" borderId="0" xfId="3" applyNumberFormat="1" applyFont="1" applyFill="1" applyAlignment="1">
      <alignment horizontal="center" vertical="center" readingOrder="2"/>
    </xf>
    <xf numFmtId="0" fontId="164" fillId="6" borderId="0" xfId="0" applyFont="1" applyFill="1" applyAlignment="1">
      <alignment horizontal="center" vertical="center"/>
    </xf>
    <xf numFmtId="0" fontId="38" fillId="6" borderId="0" xfId="0" applyFont="1" applyFill="1" applyAlignment="1">
      <alignment horizontal="center" vertical="center" shrinkToFit="1"/>
    </xf>
    <xf numFmtId="168" fontId="38" fillId="6" borderId="0" xfId="3" applyNumberFormat="1" applyFont="1" applyFill="1" applyAlignment="1">
      <alignment horizontal="center" vertical="center"/>
    </xf>
    <xf numFmtId="168" fontId="38" fillId="6" borderId="0" xfId="3" applyNumberFormat="1" applyFont="1" applyFill="1" applyAlignment="1">
      <alignment horizontal="center" vertical="center" readingOrder="2"/>
    </xf>
    <xf numFmtId="171" fontId="38" fillId="32" borderId="0" xfId="3" applyNumberFormat="1" applyFont="1" applyFill="1" applyBorder="1" applyAlignment="1">
      <alignment horizontal="center" vertical="center"/>
    </xf>
    <xf numFmtId="168" fontId="38" fillId="32" borderId="0" xfId="3" applyNumberFormat="1" applyFont="1" applyFill="1" applyBorder="1" applyAlignment="1">
      <alignment horizontal="center" vertical="center"/>
    </xf>
    <xf numFmtId="49" fontId="38" fillId="6" borderId="0" xfId="0" applyNumberFormat="1" applyFont="1" applyFill="1" applyAlignment="1">
      <alignment horizontal="center" vertical="center" readingOrder="2"/>
    </xf>
    <xf numFmtId="0" fontId="38" fillId="6" borderId="0" xfId="0" applyFont="1" applyFill="1" applyAlignment="1">
      <alignment horizontal="right" shrinkToFit="1" readingOrder="2"/>
    </xf>
    <xf numFmtId="49" fontId="38" fillId="6" borderId="0" xfId="0" applyNumberFormat="1" applyFont="1" applyFill="1" applyAlignment="1">
      <alignment horizontal="left"/>
    </xf>
    <xf numFmtId="0" fontId="38" fillId="6" borderId="0" xfId="0" applyFont="1" applyFill="1"/>
    <xf numFmtId="49" fontId="38" fillId="6" borderId="0" xfId="0" applyNumberFormat="1" applyFont="1" applyFill="1"/>
    <xf numFmtId="49" fontId="38" fillId="6" borderId="0" xfId="0" applyNumberFormat="1" applyFont="1" applyFill="1" applyAlignment="1">
      <alignment shrinkToFit="1"/>
    </xf>
    <xf numFmtId="0" fontId="38" fillId="6" borderId="0" xfId="0" applyFont="1" applyFill="1" applyAlignment="1">
      <alignment shrinkToFit="1"/>
    </xf>
    <xf numFmtId="171" fontId="38" fillId="6" borderId="0" xfId="3" applyNumberFormat="1" applyFont="1" applyFill="1" applyBorder="1"/>
    <xf numFmtId="3" fontId="38" fillId="21" borderId="0" xfId="0" applyNumberFormat="1" applyFont="1" applyFill="1" applyAlignment="1">
      <alignment horizontal="center" vertical="center"/>
    </xf>
    <xf numFmtId="3" fontId="38" fillId="6" borderId="0" xfId="0" applyNumberFormat="1" applyFont="1" applyFill="1"/>
    <xf numFmtId="168" fontId="38" fillId="6" borderId="0" xfId="3" applyNumberFormat="1" applyFont="1" applyFill="1" applyBorder="1"/>
    <xf numFmtId="49" fontId="39" fillId="6" borderId="0" xfId="0" applyNumberFormat="1" applyFont="1" applyFill="1" applyAlignment="1">
      <alignment horizontal="right"/>
    </xf>
    <xf numFmtId="0" fontId="129" fillId="21" borderId="0" xfId="0" applyFont="1" applyFill="1" applyAlignment="1">
      <alignment horizontal="center" vertical="center"/>
    </xf>
    <xf numFmtId="49" fontId="129" fillId="21" borderId="0" xfId="0" applyNumberFormat="1" applyFont="1" applyFill="1" applyAlignment="1">
      <alignment horizontal="center" vertical="center"/>
    </xf>
    <xf numFmtId="0" fontId="129" fillId="21" borderId="0" xfId="0" applyFont="1" applyFill="1" applyAlignment="1">
      <alignment horizontal="center" vertical="center" shrinkToFit="1" readingOrder="2"/>
    </xf>
    <xf numFmtId="0" fontId="129" fillId="21" borderId="0" xfId="0" applyFont="1" applyFill="1" applyAlignment="1">
      <alignment horizontal="center" vertical="center" shrinkToFit="1"/>
    </xf>
    <xf numFmtId="171" fontId="129" fillId="21" borderId="0" xfId="3" applyNumberFormat="1" applyFont="1" applyFill="1" applyAlignment="1">
      <alignment horizontal="center" vertical="center"/>
    </xf>
    <xf numFmtId="168" fontId="129" fillId="21" borderId="0" xfId="3" applyNumberFormat="1" applyFont="1" applyFill="1" applyAlignment="1">
      <alignment horizontal="center" vertical="center"/>
    </xf>
    <xf numFmtId="3" fontId="39" fillId="4" borderId="0" xfId="0" applyNumberFormat="1" applyFont="1" applyFill="1" applyAlignment="1">
      <alignment horizontal="center" vertical="center" shrinkToFit="1" readingOrder="2"/>
    </xf>
    <xf numFmtId="169" fontId="0" fillId="20" borderId="0" xfId="0" applyNumberFormat="1" applyFill="1" applyAlignment="1" applyProtection="1">
      <alignment horizontal="left"/>
      <protection hidden="1"/>
    </xf>
    <xf numFmtId="3" fontId="0" fillId="20" borderId="0" xfId="0" applyNumberFormat="1" applyFill="1" applyAlignment="1">
      <alignment horizontal="left"/>
    </xf>
    <xf numFmtId="0" fontId="0" fillId="45" borderId="0" xfId="0" applyFill="1" applyAlignment="1" applyProtection="1">
      <alignment horizontal="right"/>
      <protection hidden="1"/>
    </xf>
    <xf numFmtId="169" fontId="0" fillId="45" borderId="0" xfId="0" applyNumberFormat="1" applyFill="1" applyAlignment="1" applyProtection="1">
      <alignment horizontal="left"/>
      <protection hidden="1"/>
    </xf>
    <xf numFmtId="0" fontId="0" fillId="45" borderId="0" xfId="0" applyFill="1" applyProtection="1">
      <protection hidden="1"/>
    </xf>
    <xf numFmtId="0" fontId="0" fillId="45" borderId="0" xfId="0" applyFill="1" applyAlignment="1" applyProtection="1">
      <alignment horizontal="left"/>
      <protection hidden="1"/>
    </xf>
    <xf numFmtId="0" fontId="0" fillId="5" borderId="0" xfId="0" applyFill="1" applyProtection="1">
      <protection hidden="1"/>
    </xf>
    <xf numFmtId="0" fontId="0" fillId="46" borderId="0" xfId="0" applyFill="1" applyAlignment="1" applyProtection="1">
      <alignment horizontal="right"/>
      <protection hidden="1"/>
    </xf>
    <xf numFmtId="169" fontId="0" fillId="46" borderId="0" xfId="0" applyNumberFormat="1" applyFill="1" applyAlignment="1" applyProtection="1">
      <alignment horizontal="left"/>
      <protection hidden="1"/>
    </xf>
    <xf numFmtId="0" fontId="0" fillId="46" borderId="0" xfId="0" applyFill="1" applyProtection="1">
      <protection hidden="1"/>
    </xf>
    <xf numFmtId="0" fontId="0" fillId="5" borderId="0" xfId="0" applyFill="1" applyAlignment="1" applyProtection="1">
      <alignment horizontal="right"/>
      <protection hidden="1"/>
    </xf>
    <xf numFmtId="169" fontId="0" fillId="5" borderId="0" xfId="0" applyNumberFormat="1" applyFill="1" applyAlignment="1" applyProtection="1">
      <alignment horizontal="left"/>
      <protection hidden="1"/>
    </xf>
    <xf numFmtId="0" fontId="0" fillId="6" borderId="0" xfId="0" applyFill="1" applyAlignment="1" applyProtection="1">
      <alignment horizontal="right"/>
      <protection hidden="1"/>
    </xf>
    <xf numFmtId="169" fontId="0" fillId="6" borderId="0" xfId="0" applyNumberFormat="1" applyFill="1" applyAlignment="1" applyProtection="1">
      <alignment horizontal="left"/>
      <protection hidden="1"/>
    </xf>
    <xf numFmtId="0" fontId="0" fillId="6" borderId="0" xfId="0" applyFill="1" applyProtection="1">
      <protection hidden="1"/>
    </xf>
    <xf numFmtId="0" fontId="177" fillId="23" borderId="0" xfId="0" applyFont="1" applyFill="1" applyAlignment="1" applyProtection="1">
      <alignment horizontal="left"/>
      <protection hidden="1"/>
    </xf>
    <xf numFmtId="169" fontId="93" fillId="32" borderId="0" xfId="0" applyNumberFormat="1" applyFont="1" applyFill="1" applyAlignment="1" applyProtection="1">
      <alignment horizontal="left"/>
      <protection hidden="1"/>
    </xf>
    <xf numFmtId="0" fontId="0" fillId="47" borderId="0" xfId="0" applyFill="1" applyAlignment="1" applyProtection="1">
      <alignment horizontal="right"/>
      <protection hidden="1"/>
    </xf>
    <xf numFmtId="0" fontId="0" fillId="47" borderId="0" xfId="0" applyFill="1" applyProtection="1">
      <protection hidden="1"/>
    </xf>
    <xf numFmtId="0" fontId="0" fillId="47" borderId="0" xfId="0" applyFill="1" applyAlignment="1" applyProtection="1">
      <alignment horizontal="left"/>
      <protection hidden="1"/>
    </xf>
    <xf numFmtId="169" fontId="111" fillId="47" borderId="0" xfId="0" applyNumberFormat="1" applyFont="1" applyFill="1" applyAlignment="1" applyProtection="1">
      <alignment horizontal="center" vertical="center"/>
      <protection hidden="1"/>
    </xf>
    <xf numFmtId="0" fontId="93" fillId="32" borderId="0" xfId="0" applyFont="1" applyFill="1" applyAlignment="1" applyProtection="1">
      <alignment horizontal="right" vertical="center"/>
      <protection hidden="1"/>
    </xf>
    <xf numFmtId="169" fontId="178" fillId="32" borderId="0" xfId="0" applyNumberFormat="1" applyFont="1" applyFill="1" applyAlignment="1" applyProtection="1">
      <alignment horizontal="center" vertical="center"/>
      <protection hidden="1"/>
    </xf>
    <xf numFmtId="0" fontId="93" fillId="32" borderId="0" xfId="0" applyFont="1" applyFill="1" applyAlignment="1" applyProtection="1">
      <alignment vertical="center"/>
      <protection hidden="1"/>
    </xf>
    <xf numFmtId="0" fontId="177" fillId="23" borderId="0" xfId="0" applyFont="1" applyFill="1" applyAlignment="1" applyProtection="1">
      <alignment horizontal="right" vertical="center"/>
      <protection hidden="1"/>
    </xf>
    <xf numFmtId="0" fontId="177" fillId="23" borderId="0" xfId="0" applyFont="1" applyFill="1" applyAlignment="1" applyProtection="1">
      <alignment horizontal="center" vertical="center"/>
      <protection hidden="1"/>
    </xf>
    <xf numFmtId="0" fontId="177" fillId="23" borderId="0" xfId="0" applyFont="1" applyFill="1" applyAlignment="1" applyProtection="1">
      <alignment horizontal="left" vertical="center"/>
      <protection hidden="1"/>
    </xf>
    <xf numFmtId="0" fontId="33" fillId="9" borderId="0" xfId="0" applyFont="1" applyFill="1" applyAlignment="1">
      <alignment horizontal="center" vertical="center"/>
    </xf>
    <xf numFmtId="0" fontId="26" fillId="9" borderId="0" xfId="0" applyFont="1" applyFill="1" applyAlignment="1" applyProtection="1">
      <alignment horizontal="left"/>
      <protection locked="0" hidden="1"/>
    </xf>
    <xf numFmtId="0" fontId="115" fillId="9" borderId="0" xfId="0" applyFont="1" applyFill="1" applyAlignment="1">
      <alignment horizontal="center" vertical="center"/>
    </xf>
    <xf numFmtId="0" fontId="117" fillId="9" borderId="0" xfId="0" applyFont="1" applyFill="1" applyAlignment="1">
      <alignment horizontal="right" vertical="center"/>
    </xf>
    <xf numFmtId="0" fontId="59" fillId="9" borderId="0" xfId="0" applyFont="1" applyFill="1" applyAlignment="1">
      <alignment horizontal="right" vertical="center"/>
    </xf>
    <xf numFmtId="0" fontId="113" fillId="9" borderId="0" xfId="0" applyFont="1" applyFill="1" applyAlignment="1">
      <alignment horizontal="center" vertical="center"/>
    </xf>
    <xf numFmtId="0" fontId="36" fillId="9" borderId="0" xfId="0" applyFont="1" applyFill="1" applyAlignment="1">
      <alignment horizontal="center"/>
    </xf>
    <xf numFmtId="0" fontId="67" fillId="9" borderId="0" xfId="0" applyFont="1" applyFill="1" applyAlignment="1" applyProtection="1">
      <alignment horizontal="left" vertical="top"/>
      <protection locked="0" hidden="1"/>
    </xf>
    <xf numFmtId="0" fontId="34" fillId="9" borderId="0" xfId="0" applyFont="1" applyFill="1" applyAlignment="1" applyProtection="1">
      <alignment horizontal="center"/>
      <protection locked="0" hidden="1"/>
    </xf>
    <xf numFmtId="0" fontId="23" fillId="9" borderId="0" xfId="0" applyFont="1" applyFill="1" applyAlignment="1" applyProtection="1">
      <alignment horizontal="right" readingOrder="2"/>
      <protection locked="0" hidden="1"/>
    </xf>
    <xf numFmtId="0" fontId="23" fillId="9" borderId="0" xfId="0" applyFont="1" applyFill="1" applyAlignment="1" applyProtection="1">
      <alignment horizontal="right" shrinkToFit="1"/>
      <protection locked="0" hidden="1"/>
    </xf>
    <xf numFmtId="0" fontId="25" fillId="8" borderId="36" xfId="0" applyFont="1" applyFill="1" applyBorder="1" applyAlignment="1" applyProtection="1">
      <alignment horizontal="center" vertical="center"/>
      <protection locked="0" hidden="1"/>
    </xf>
    <xf numFmtId="0" fontId="25" fillId="8" borderId="43" xfId="0" applyFont="1" applyFill="1" applyBorder="1" applyAlignment="1" applyProtection="1">
      <alignment horizontal="center" vertical="center"/>
      <protection locked="0" hidden="1"/>
    </xf>
    <xf numFmtId="0" fontId="20" fillId="8" borderId="37" xfId="0" applyFont="1" applyFill="1" applyBorder="1" applyAlignment="1" applyProtection="1">
      <alignment horizontal="center" vertical="center"/>
      <protection locked="0" hidden="1"/>
    </xf>
    <xf numFmtId="0" fontId="20" fillId="8" borderId="58" xfId="0" applyFont="1" applyFill="1" applyBorder="1" applyAlignment="1" applyProtection="1">
      <alignment horizontal="center" vertical="center"/>
      <protection locked="0" hidden="1"/>
    </xf>
    <xf numFmtId="0" fontId="69" fillId="8" borderId="37" xfId="0" applyFont="1" applyFill="1" applyBorder="1" applyAlignment="1" applyProtection="1">
      <alignment horizontal="center" vertical="center"/>
      <protection locked="0" hidden="1"/>
    </xf>
    <xf numFmtId="0" fontId="69" fillId="8" borderId="41" xfId="0" applyFont="1" applyFill="1" applyBorder="1" applyAlignment="1" applyProtection="1">
      <alignment horizontal="center" vertical="center"/>
      <protection locked="0" hidden="1"/>
    </xf>
    <xf numFmtId="0" fontId="69" fillId="8" borderId="58" xfId="0" applyFont="1" applyFill="1" applyBorder="1" applyAlignment="1" applyProtection="1">
      <alignment horizontal="center" vertical="center"/>
      <protection locked="0" hidden="1"/>
    </xf>
    <xf numFmtId="0" fontId="69" fillId="8" borderId="42" xfId="0" applyFont="1" applyFill="1" applyBorder="1" applyAlignment="1" applyProtection="1">
      <alignment horizontal="center" vertical="center"/>
      <protection locked="0" hidden="1"/>
    </xf>
    <xf numFmtId="0" fontId="20" fillId="9" borderId="25" xfId="0" applyFont="1" applyFill="1" applyBorder="1" applyAlignment="1" applyProtection="1">
      <alignment horizontal="center" vertical="center"/>
      <protection locked="0" hidden="1"/>
    </xf>
    <xf numFmtId="0" fontId="20" fillId="9" borderId="22" xfId="0" applyFont="1" applyFill="1" applyBorder="1" applyAlignment="1" applyProtection="1">
      <alignment horizontal="center" vertical="center"/>
      <protection locked="0" hidden="1"/>
    </xf>
    <xf numFmtId="0" fontId="20" fillId="9" borderId="15" xfId="0" applyFont="1" applyFill="1" applyBorder="1" applyAlignment="1" applyProtection="1">
      <alignment horizontal="center" vertical="center"/>
      <protection locked="0" hidden="1"/>
    </xf>
    <xf numFmtId="1" fontId="25" fillId="0" borderId="22" xfId="0" applyNumberFormat="1" applyFont="1" applyBorder="1" applyAlignment="1" applyProtection="1">
      <alignment horizontal="center" vertical="center"/>
      <protection locked="0" hidden="1"/>
    </xf>
    <xf numFmtId="1" fontId="25" fillId="0" borderId="15" xfId="0" applyNumberFormat="1" applyFont="1" applyBorder="1" applyAlignment="1" applyProtection="1">
      <alignment horizontal="center" vertical="center"/>
      <protection locked="0" hidden="1"/>
    </xf>
    <xf numFmtId="0" fontId="20" fillId="9" borderId="25" xfId="0" applyFont="1" applyFill="1" applyBorder="1" applyAlignment="1" applyProtection="1">
      <alignment horizontal="center" vertical="center" wrapText="1"/>
      <protection locked="0" hidden="1"/>
    </xf>
    <xf numFmtId="0" fontId="20" fillId="9" borderId="22" xfId="0" applyFont="1" applyFill="1" applyBorder="1" applyAlignment="1" applyProtection="1">
      <alignment horizontal="center" vertical="center" wrapText="1"/>
      <protection locked="0" hidden="1"/>
    </xf>
    <xf numFmtId="0" fontId="20" fillId="9" borderId="15" xfId="0" applyFont="1" applyFill="1" applyBorder="1" applyAlignment="1" applyProtection="1">
      <alignment horizontal="center" vertical="center" wrapText="1"/>
      <protection locked="0" hidden="1"/>
    </xf>
    <xf numFmtId="0" fontId="94" fillId="9" borderId="0" xfId="0" applyFont="1" applyFill="1" applyAlignment="1">
      <alignment horizontal="center" vertical="center" textRotation="90"/>
    </xf>
    <xf numFmtId="0" fontId="18" fillId="9" borderId="0" xfId="0" applyFont="1" applyFill="1" applyAlignment="1" applyProtection="1">
      <alignment horizontal="right" vertical="center"/>
      <protection locked="0" hidden="1"/>
    </xf>
    <xf numFmtId="0" fontId="26" fillId="9" borderId="0" xfId="0" applyFont="1" applyFill="1" applyAlignment="1" applyProtection="1">
      <alignment horizontal="center" vertical="center" readingOrder="2"/>
      <protection locked="0" hidden="1"/>
    </xf>
    <xf numFmtId="0" fontId="96" fillId="9" borderId="0" xfId="0" applyFont="1" applyFill="1" applyAlignment="1" applyProtection="1">
      <alignment horizontal="left"/>
      <protection locked="0" hidden="1"/>
    </xf>
    <xf numFmtId="3" fontId="25" fillId="7" borderId="22" xfId="0" applyNumberFormat="1" applyFont="1" applyFill="1" applyBorder="1" applyAlignment="1" applyProtection="1">
      <alignment horizontal="center" vertical="center"/>
      <protection locked="0" hidden="1"/>
    </xf>
    <xf numFmtId="3" fontId="25" fillId="7" borderId="15" xfId="0" applyNumberFormat="1" applyFont="1" applyFill="1" applyBorder="1" applyAlignment="1" applyProtection="1">
      <alignment horizontal="center" vertical="center"/>
      <protection locked="0" hidden="1"/>
    </xf>
    <xf numFmtId="0" fontId="20" fillId="7" borderId="25" xfId="0" applyFont="1" applyFill="1" applyBorder="1" applyAlignment="1" applyProtection="1">
      <alignment horizontal="center" vertical="center"/>
      <protection locked="0" hidden="1"/>
    </xf>
    <xf numFmtId="0" fontId="20" fillId="7" borderId="22" xfId="0" applyFont="1" applyFill="1" applyBorder="1" applyAlignment="1" applyProtection="1">
      <alignment horizontal="center" vertical="center"/>
      <protection locked="0" hidden="1"/>
    </xf>
    <xf numFmtId="0" fontId="20" fillId="7" borderId="15" xfId="0" applyFont="1" applyFill="1" applyBorder="1" applyAlignment="1" applyProtection="1">
      <alignment horizontal="center" vertical="center"/>
      <protection locked="0" hidden="1"/>
    </xf>
    <xf numFmtId="0" fontId="110" fillId="9" borderId="0" xfId="0" applyFont="1" applyFill="1" applyAlignment="1">
      <alignment horizontal="left"/>
    </xf>
    <xf numFmtId="0" fontId="20" fillId="7" borderId="25" xfId="0" applyFont="1" applyFill="1" applyBorder="1" applyAlignment="1" applyProtection="1">
      <alignment horizontal="center" vertical="center" wrapText="1"/>
      <protection locked="0" hidden="1"/>
    </xf>
    <xf numFmtId="0" fontId="20" fillId="7" borderId="22" xfId="0" applyFont="1" applyFill="1" applyBorder="1" applyAlignment="1" applyProtection="1">
      <alignment horizontal="center" vertical="center" wrapText="1"/>
      <protection locked="0" hidden="1"/>
    </xf>
    <xf numFmtId="0" fontId="20" fillId="7" borderId="15" xfId="0" applyFont="1" applyFill="1" applyBorder="1" applyAlignment="1" applyProtection="1">
      <alignment horizontal="center" vertical="center" wrapText="1"/>
      <protection locked="0" hidden="1"/>
    </xf>
    <xf numFmtId="3" fontId="25" fillId="9" borderId="22" xfId="0" applyNumberFormat="1" applyFont="1" applyFill="1" applyBorder="1" applyAlignment="1" applyProtection="1">
      <alignment horizontal="center" vertical="center"/>
      <protection locked="0" hidden="1"/>
    </xf>
    <xf numFmtId="3" fontId="25" fillId="9" borderId="15" xfId="0" applyNumberFormat="1" applyFont="1" applyFill="1" applyBorder="1" applyAlignment="1" applyProtection="1">
      <alignment horizontal="center" vertical="center"/>
      <protection locked="0" hidden="1"/>
    </xf>
    <xf numFmtId="0" fontId="152" fillId="7" borderId="25" xfId="0" applyFont="1" applyFill="1" applyBorder="1" applyAlignment="1" applyProtection="1">
      <alignment horizontal="center" vertical="center" readingOrder="2"/>
      <protection locked="0" hidden="1"/>
    </xf>
    <xf numFmtId="0" fontId="152" fillId="7" borderId="15" xfId="0" applyFont="1" applyFill="1" applyBorder="1" applyAlignment="1" applyProtection="1">
      <alignment horizontal="center" vertical="center" readingOrder="2"/>
      <protection locked="0" hidden="1"/>
    </xf>
    <xf numFmtId="0" fontId="50" fillId="7" borderId="25" xfId="0" applyFont="1" applyFill="1" applyBorder="1" applyAlignment="1" applyProtection="1">
      <alignment horizontal="center" vertical="center"/>
      <protection locked="0" hidden="1"/>
    </xf>
    <xf numFmtId="0" fontId="50" fillId="7" borderId="22" xfId="0" applyFont="1" applyFill="1" applyBorder="1" applyAlignment="1" applyProtection="1">
      <alignment horizontal="center" vertical="center"/>
      <protection locked="0" hidden="1"/>
    </xf>
    <xf numFmtId="0" fontId="50" fillId="7" borderId="15" xfId="0" applyFont="1" applyFill="1" applyBorder="1" applyAlignment="1" applyProtection="1">
      <alignment horizontal="center" vertical="center"/>
      <protection locked="0" hidden="1"/>
    </xf>
    <xf numFmtId="3" fontId="152" fillId="7" borderId="22" xfId="0" applyNumberFormat="1" applyFont="1" applyFill="1" applyBorder="1" applyAlignment="1" applyProtection="1">
      <alignment horizontal="right" vertical="center" readingOrder="2"/>
      <protection locked="0" hidden="1"/>
    </xf>
    <xf numFmtId="3" fontId="152" fillId="9" borderId="25" xfId="0" applyNumberFormat="1" applyFont="1" applyFill="1" applyBorder="1" applyAlignment="1" applyProtection="1">
      <alignment horizontal="center" vertical="center"/>
      <protection locked="0" hidden="1"/>
    </xf>
    <xf numFmtId="3" fontId="152" fillId="9" borderId="15" xfId="0" applyNumberFormat="1" applyFont="1" applyFill="1" applyBorder="1" applyAlignment="1" applyProtection="1">
      <alignment horizontal="center" vertical="center"/>
      <protection locked="0" hidden="1"/>
    </xf>
    <xf numFmtId="0" fontId="50" fillId="9" borderId="25" xfId="0" applyFont="1" applyFill="1" applyBorder="1" applyAlignment="1" applyProtection="1">
      <alignment horizontal="center" vertical="center"/>
      <protection locked="0" hidden="1"/>
    </xf>
    <xf numFmtId="0" fontId="50" fillId="9" borderId="22" xfId="0" applyFont="1" applyFill="1" applyBorder="1" applyAlignment="1" applyProtection="1">
      <alignment horizontal="center" vertical="center"/>
      <protection locked="0" hidden="1"/>
    </xf>
    <xf numFmtId="0" fontId="50" fillId="9" borderId="15" xfId="0" applyFont="1" applyFill="1" applyBorder="1" applyAlignment="1" applyProtection="1">
      <alignment horizontal="center" vertical="center"/>
      <protection locked="0" hidden="1"/>
    </xf>
    <xf numFmtId="3" fontId="152" fillId="9" borderId="22" xfId="0" applyNumberFormat="1" applyFont="1" applyFill="1" applyBorder="1" applyAlignment="1" applyProtection="1">
      <alignment horizontal="center" vertical="center" readingOrder="2"/>
      <protection locked="0" hidden="1"/>
    </xf>
    <xf numFmtId="3" fontId="152" fillId="9" borderId="15" xfId="0" applyNumberFormat="1" applyFont="1" applyFill="1" applyBorder="1" applyAlignment="1" applyProtection="1">
      <alignment horizontal="center" vertical="center" readingOrder="2"/>
      <protection locked="0" hidden="1"/>
    </xf>
    <xf numFmtId="3" fontId="152" fillId="9" borderId="22" xfId="0" applyNumberFormat="1" applyFont="1" applyFill="1" applyBorder="1" applyAlignment="1" applyProtection="1">
      <alignment horizontal="center" vertical="center"/>
      <protection locked="0" hidden="1"/>
    </xf>
    <xf numFmtId="2" fontId="20" fillId="9" borderId="25" xfId="0" applyNumberFormat="1" applyFont="1" applyFill="1" applyBorder="1" applyAlignment="1" applyProtection="1">
      <alignment horizontal="center" vertical="center"/>
      <protection locked="0" hidden="1"/>
    </xf>
    <xf numFmtId="2" fontId="20" fillId="9" borderId="22" xfId="0" applyNumberFormat="1" applyFont="1" applyFill="1" applyBorder="1" applyAlignment="1" applyProtection="1">
      <alignment horizontal="center" vertical="center"/>
      <protection locked="0" hidden="1"/>
    </xf>
    <xf numFmtId="2" fontId="20" fillId="9" borderId="15" xfId="0" applyNumberFormat="1" applyFont="1" applyFill="1" applyBorder="1" applyAlignment="1" applyProtection="1">
      <alignment horizontal="center" vertical="center"/>
      <protection locked="0" hidden="1"/>
    </xf>
    <xf numFmtId="2" fontId="118" fillId="9" borderId="0" xfId="0" applyNumberFormat="1" applyFont="1" applyFill="1" applyAlignment="1">
      <alignment horizontal="center" vertical="center" textRotation="90"/>
    </xf>
    <xf numFmtId="1" fontId="25" fillId="7" borderId="25" xfId="0" applyNumberFormat="1" applyFont="1" applyFill="1" applyBorder="1" applyAlignment="1" applyProtection="1">
      <alignment horizontal="center" vertical="center"/>
      <protection locked="0" hidden="1"/>
    </xf>
    <xf numFmtId="1" fontId="25" fillId="7" borderId="15" xfId="0" applyNumberFormat="1" applyFont="1" applyFill="1" applyBorder="1" applyAlignment="1" applyProtection="1">
      <alignment horizontal="center" vertical="center"/>
      <protection locked="0" hidden="1"/>
    </xf>
    <xf numFmtId="3" fontId="59" fillId="9" borderId="0" xfId="0" applyNumberFormat="1" applyFont="1" applyFill="1" applyAlignment="1" applyProtection="1">
      <alignment horizontal="center" vertical="center"/>
      <protection hidden="1"/>
    </xf>
    <xf numFmtId="169" fontId="118" fillId="9" borderId="0" xfId="0" applyNumberFormat="1" applyFont="1" applyFill="1" applyAlignment="1">
      <alignment horizontal="center" vertical="center"/>
    </xf>
    <xf numFmtId="0" fontId="27" fillId="7" borderId="25" xfId="0" applyFont="1" applyFill="1" applyBorder="1" applyAlignment="1" applyProtection="1">
      <alignment horizontal="center" vertical="center"/>
      <protection locked="0" hidden="1"/>
    </xf>
    <xf numFmtId="0" fontId="27" fillId="7" borderId="22" xfId="0" applyFont="1" applyFill="1" applyBorder="1" applyAlignment="1" applyProtection="1">
      <alignment horizontal="center" vertical="center"/>
      <protection locked="0" hidden="1"/>
    </xf>
    <xf numFmtId="0" fontId="27" fillId="7" borderId="15" xfId="0" applyFont="1" applyFill="1" applyBorder="1" applyAlignment="1" applyProtection="1">
      <alignment horizontal="center" vertical="center"/>
      <protection locked="0" hidden="1"/>
    </xf>
    <xf numFmtId="2" fontId="118" fillId="9" borderId="0" xfId="0" applyNumberFormat="1" applyFont="1" applyFill="1" applyAlignment="1">
      <alignment horizontal="center" vertical="center" textRotation="90" wrapText="1"/>
    </xf>
    <xf numFmtId="3" fontId="25" fillId="9" borderId="25" xfId="0" applyNumberFormat="1" applyFont="1" applyFill="1" applyBorder="1" applyAlignment="1" applyProtection="1">
      <alignment horizontal="center" vertical="center" readingOrder="2"/>
      <protection locked="0" hidden="1"/>
    </xf>
    <xf numFmtId="3" fontId="25" fillId="9" borderId="15" xfId="0" applyNumberFormat="1" applyFont="1" applyFill="1" applyBorder="1" applyAlignment="1" applyProtection="1">
      <alignment horizontal="center" vertical="center" readingOrder="2"/>
      <protection locked="0" hidden="1"/>
    </xf>
    <xf numFmtId="0" fontId="23" fillId="9" borderId="85" xfId="0" applyFont="1" applyFill="1" applyBorder="1" applyAlignment="1" applyProtection="1">
      <alignment horizontal="center" vertical="center" readingOrder="2"/>
      <protection locked="0" hidden="1"/>
    </xf>
    <xf numFmtId="0" fontId="23" fillId="9" borderId="63" xfId="0" applyFont="1" applyFill="1" applyBorder="1" applyAlignment="1" applyProtection="1">
      <alignment horizontal="center" vertical="center" readingOrder="2"/>
      <protection locked="0" hidden="1"/>
    </xf>
    <xf numFmtId="3" fontId="121" fillId="9" borderId="0" xfId="0" applyNumberFormat="1" applyFont="1" applyFill="1" applyAlignment="1" applyProtection="1">
      <alignment horizontal="center" vertical="center"/>
      <protection hidden="1"/>
    </xf>
    <xf numFmtId="0" fontId="118" fillId="9" borderId="0" xfId="0" applyFont="1" applyFill="1" applyAlignment="1">
      <alignment horizontal="center" vertical="top"/>
    </xf>
    <xf numFmtId="0" fontId="20" fillId="9" borderId="0" xfId="0" applyFont="1" applyFill="1" applyAlignment="1" applyProtection="1">
      <alignment horizontal="center" vertical="center"/>
      <protection locked="0" hidden="1"/>
    </xf>
    <xf numFmtId="0" fontId="23" fillId="9" borderId="0" xfId="0" applyFont="1" applyFill="1" applyAlignment="1" applyProtection="1">
      <alignment horizontal="right" vertical="center" wrapText="1"/>
      <protection locked="0" hidden="1"/>
    </xf>
    <xf numFmtId="0" fontId="23" fillId="9" borderId="62" xfId="0" applyFont="1" applyFill="1" applyBorder="1" applyAlignment="1" applyProtection="1">
      <alignment horizontal="right" vertical="center" wrapText="1"/>
      <protection locked="0" hidden="1"/>
    </xf>
    <xf numFmtId="0" fontId="59" fillId="9" borderId="0" xfId="0" applyFont="1" applyFill="1" applyAlignment="1" applyProtection="1">
      <alignment horizontal="center"/>
      <protection hidden="1"/>
    </xf>
    <xf numFmtId="0" fontId="59" fillId="9" borderId="0" xfId="0" applyFont="1" applyFill="1" applyAlignment="1" applyProtection="1">
      <alignment horizontal="left"/>
      <protection hidden="1"/>
    </xf>
    <xf numFmtId="0" fontId="25" fillId="9" borderId="0" xfId="0" applyFont="1" applyFill="1" applyAlignment="1" applyProtection="1">
      <alignment horizontal="center" vertical="center" readingOrder="2"/>
      <protection locked="0" hidden="1"/>
    </xf>
    <xf numFmtId="0" fontId="20" fillId="10" borderId="36" xfId="0" applyFont="1" applyFill="1" applyBorder="1" applyAlignment="1" applyProtection="1">
      <alignment horizontal="center" vertical="center"/>
      <protection locked="0" hidden="1"/>
    </xf>
    <xf numFmtId="0" fontId="20" fillId="10" borderId="37" xfId="0" applyFont="1" applyFill="1" applyBorder="1" applyAlignment="1" applyProtection="1">
      <alignment horizontal="center" vertical="center"/>
      <protection locked="0" hidden="1"/>
    </xf>
    <xf numFmtId="0" fontId="20" fillId="10" borderId="43" xfId="0" applyFont="1" applyFill="1" applyBorder="1" applyAlignment="1" applyProtection="1">
      <alignment horizontal="center" vertical="center"/>
      <protection locked="0" hidden="1"/>
    </xf>
    <xf numFmtId="0" fontId="20" fillId="10" borderId="58" xfId="0" applyFont="1" applyFill="1" applyBorder="1" applyAlignment="1" applyProtection="1">
      <alignment horizontal="center" vertical="center"/>
      <protection locked="0" hidden="1"/>
    </xf>
    <xf numFmtId="169" fontId="109" fillId="10" borderId="37" xfId="0" applyNumberFormat="1" applyFont="1" applyFill="1" applyBorder="1" applyAlignment="1" applyProtection="1">
      <alignment horizontal="center" vertical="center"/>
      <protection locked="0" hidden="1"/>
    </xf>
    <xf numFmtId="169" fontId="109" fillId="10" borderId="58" xfId="0" applyNumberFormat="1" applyFont="1" applyFill="1" applyBorder="1" applyAlignment="1" applyProtection="1">
      <alignment horizontal="center" vertical="center"/>
      <protection locked="0" hidden="1"/>
    </xf>
    <xf numFmtId="0" fontId="20" fillId="10" borderId="41" xfId="0" applyFont="1" applyFill="1" applyBorder="1" applyAlignment="1" applyProtection="1">
      <alignment horizontal="center" vertical="center"/>
      <protection locked="0" hidden="1"/>
    </xf>
    <xf numFmtId="0" fontId="20" fillId="10" borderId="42" xfId="0" applyFont="1" applyFill="1" applyBorder="1" applyAlignment="1" applyProtection="1">
      <alignment horizontal="center" vertical="center"/>
      <protection locked="0" hidden="1"/>
    </xf>
    <xf numFmtId="0" fontId="17" fillId="9" borderId="36" xfId="0" applyFont="1" applyFill="1" applyBorder="1" applyAlignment="1" applyProtection="1">
      <alignment horizontal="center" vertical="center"/>
      <protection locked="0" hidden="1"/>
    </xf>
    <xf numFmtId="0" fontId="17" fillId="9" borderId="37" xfId="0" applyFont="1" applyFill="1" applyBorder="1" applyAlignment="1" applyProtection="1">
      <alignment horizontal="center" vertical="center"/>
      <protection locked="0" hidden="1"/>
    </xf>
    <xf numFmtId="3" fontId="35" fillId="9" borderId="88" xfId="0" applyNumberFormat="1" applyFont="1" applyFill="1" applyBorder="1" applyAlignment="1" applyProtection="1">
      <alignment horizontal="center" vertical="center" readingOrder="2"/>
      <protection locked="0" hidden="1"/>
    </xf>
    <xf numFmtId="3" fontId="35" fillId="9" borderId="89" xfId="0" applyNumberFormat="1" applyFont="1" applyFill="1" applyBorder="1" applyAlignment="1" applyProtection="1">
      <alignment horizontal="center" vertical="center" readingOrder="2"/>
      <protection locked="0" hidden="1"/>
    </xf>
    <xf numFmtId="0" fontId="20" fillId="9" borderId="67" xfId="0" applyFont="1" applyFill="1" applyBorder="1" applyAlignment="1" applyProtection="1">
      <alignment horizontal="center" vertical="center"/>
      <protection locked="0" hidden="1"/>
    </xf>
    <xf numFmtId="0" fontId="20" fillId="9" borderId="63" xfId="0" applyFont="1" applyFill="1" applyBorder="1" applyAlignment="1" applyProtection="1">
      <alignment horizontal="center" vertical="center"/>
      <protection locked="0" hidden="1"/>
    </xf>
    <xf numFmtId="0" fontId="23" fillId="9" borderId="0" xfId="0" applyFont="1" applyFill="1" applyAlignment="1" applyProtection="1">
      <alignment horizontal="center" vertical="center" readingOrder="2"/>
      <protection locked="0" hidden="1"/>
    </xf>
    <xf numFmtId="0" fontId="25" fillId="9" borderId="22" xfId="0" applyFont="1" applyFill="1" applyBorder="1" applyAlignment="1" applyProtection="1">
      <alignment horizontal="center" vertical="center"/>
      <protection locked="0" hidden="1"/>
    </xf>
    <xf numFmtId="0" fontId="25" fillId="9" borderId="15" xfId="0" applyFont="1" applyFill="1" applyBorder="1" applyAlignment="1" applyProtection="1">
      <alignment horizontal="center" vertical="center"/>
      <protection locked="0" hidden="1"/>
    </xf>
    <xf numFmtId="3" fontId="25" fillId="9" borderId="58" xfId="0" applyNumberFormat="1" applyFont="1" applyFill="1" applyBorder="1" applyAlignment="1" applyProtection="1">
      <alignment horizontal="center" vertical="center"/>
      <protection locked="0" hidden="1"/>
    </xf>
    <xf numFmtId="3" fontId="25" fillId="9" borderId="42" xfId="0" applyNumberFormat="1" applyFont="1" applyFill="1" applyBorder="1" applyAlignment="1" applyProtection="1">
      <alignment horizontal="center" vertical="center"/>
      <protection locked="0" hidden="1"/>
    </xf>
    <xf numFmtId="0" fontId="20" fillId="9" borderId="58" xfId="0" applyFont="1" applyFill="1" applyBorder="1" applyAlignment="1" applyProtection="1">
      <alignment horizontal="center" vertical="center"/>
      <protection locked="0" hidden="1"/>
    </xf>
    <xf numFmtId="0" fontId="20" fillId="9" borderId="42" xfId="0" applyFont="1" applyFill="1" applyBorder="1" applyAlignment="1" applyProtection="1">
      <alignment horizontal="center" vertical="center"/>
      <protection locked="0" hidden="1"/>
    </xf>
    <xf numFmtId="0" fontId="109" fillId="10" borderId="37" xfId="0" applyFont="1" applyFill="1" applyBorder="1" applyAlignment="1" applyProtection="1">
      <alignment horizontal="center" vertical="center"/>
      <protection locked="0" hidden="1"/>
    </xf>
    <xf numFmtId="0" fontId="109" fillId="10" borderId="0" xfId="0" applyFont="1" applyFill="1" applyAlignment="1" applyProtection="1">
      <alignment horizontal="center" vertical="center"/>
      <protection locked="0" hidden="1"/>
    </xf>
    <xf numFmtId="0" fontId="109" fillId="10" borderId="58" xfId="0" applyFont="1" applyFill="1" applyBorder="1" applyAlignment="1" applyProtection="1">
      <alignment horizontal="center" vertical="center"/>
      <protection locked="0" hidden="1"/>
    </xf>
    <xf numFmtId="0" fontId="20" fillId="10" borderId="0" xfId="0" applyFont="1" applyFill="1" applyAlignment="1" applyProtection="1">
      <alignment horizontal="center" vertical="center"/>
      <protection locked="0" hidden="1"/>
    </xf>
    <xf numFmtId="0" fontId="20" fillId="10" borderId="68" xfId="0" applyFont="1" applyFill="1" applyBorder="1" applyAlignment="1" applyProtection="1">
      <alignment horizontal="center" vertical="center"/>
      <protection locked="0" hidden="1"/>
    </xf>
    <xf numFmtId="0" fontId="17" fillId="9" borderId="0" xfId="0" applyFont="1" applyFill="1" applyAlignment="1" applyProtection="1">
      <alignment horizontal="center" vertical="center"/>
      <protection locked="0" hidden="1"/>
    </xf>
    <xf numFmtId="3" fontId="35" fillId="9" borderId="0" xfId="0" applyNumberFormat="1" applyFont="1" applyFill="1" applyAlignment="1" applyProtection="1">
      <alignment horizontal="center" vertical="center" readingOrder="2"/>
      <protection locked="0" hidden="1"/>
    </xf>
    <xf numFmtId="3" fontId="152" fillId="9" borderId="58" xfId="0" applyNumberFormat="1" applyFont="1" applyFill="1" applyBorder="1" applyAlignment="1" applyProtection="1">
      <alignment horizontal="center" vertical="center"/>
      <protection locked="0" hidden="1"/>
    </xf>
    <xf numFmtId="3" fontId="152" fillId="9" borderId="42" xfId="0" applyNumberFormat="1" applyFont="1" applyFill="1" applyBorder="1" applyAlignment="1" applyProtection="1">
      <alignment horizontal="center" vertical="center"/>
      <protection locked="0" hidden="1"/>
    </xf>
    <xf numFmtId="0" fontId="20" fillId="9" borderId="68" xfId="0" applyFont="1" applyFill="1" applyBorder="1" applyAlignment="1" applyProtection="1">
      <alignment horizontal="center" vertical="center"/>
      <protection locked="0" hidden="1"/>
    </xf>
    <xf numFmtId="3" fontId="152" fillId="7" borderId="58" xfId="0" applyNumberFormat="1" applyFont="1" applyFill="1" applyBorder="1" applyAlignment="1" applyProtection="1">
      <alignment horizontal="center" vertical="center"/>
      <protection locked="0" hidden="1"/>
    </xf>
    <xf numFmtId="3" fontId="152" fillId="7" borderId="42" xfId="0" applyNumberFormat="1" applyFont="1" applyFill="1" applyBorder="1" applyAlignment="1" applyProtection="1">
      <alignment horizontal="center" vertical="center"/>
      <protection locked="0" hidden="1"/>
    </xf>
    <xf numFmtId="0" fontId="20" fillId="7" borderId="43" xfId="0" applyFont="1" applyFill="1" applyBorder="1" applyAlignment="1" applyProtection="1">
      <alignment horizontal="center" vertical="center"/>
      <protection locked="0" hidden="1"/>
    </xf>
    <xf numFmtId="0" fontId="20" fillId="7" borderId="58" xfId="0" applyFont="1" applyFill="1" applyBorder="1" applyAlignment="1" applyProtection="1">
      <alignment horizontal="center" vertical="center"/>
      <protection locked="0" hidden="1"/>
    </xf>
    <xf numFmtId="0" fontId="20" fillId="7" borderId="42" xfId="0" applyFont="1" applyFill="1" applyBorder="1" applyAlignment="1" applyProtection="1">
      <alignment horizontal="center" vertical="center"/>
      <protection locked="0" hidden="1"/>
    </xf>
    <xf numFmtId="2" fontId="50" fillId="9" borderId="25" xfId="0" applyNumberFormat="1" applyFont="1" applyFill="1" applyBorder="1" applyAlignment="1" applyProtection="1">
      <alignment horizontal="center" vertical="center"/>
      <protection locked="0" hidden="1"/>
    </xf>
    <xf numFmtId="2" fontId="50" fillId="9" borderId="22" xfId="0" applyNumberFormat="1" applyFont="1" applyFill="1" applyBorder="1" applyAlignment="1" applyProtection="1">
      <alignment horizontal="center" vertical="center"/>
      <protection locked="0" hidden="1"/>
    </xf>
    <xf numFmtId="2" fontId="50" fillId="9" borderId="15" xfId="0" applyNumberFormat="1" applyFont="1" applyFill="1" applyBorder="1" applyAlignment="1" applyProtection="1">
      <alignment horizontal="center" vertical="center"/>
      <protection locked="0" hidden="1"/>
    </xf>
    <xf numFmtId="0" fontId="20" fillId="9" borderId="43" xfId="0" applyFont="1" applyFill="1" applyBorder="1" applyAlignment="1" applyProtection="1">
      <alignment horizontal="center" vertical="center"/>
      <protection locked="0" hidden="1"/>
    </xf>
    <xf numFmtId="1" fontId="152" fillId="7" borderId="22" xfId="0" applyNumberFormat="1" applyFont="1" applyFill="1" applyBorder="1" applyAlignment="1" applyProtection="1">
      <alignment horizontal="center" vertical="center"/>
      <protection locked="0" hidden="1"/>
    </xf>
    <xf numFmtId="1" fontId="152" fillId="7" borderId="15" xfId="0" applyNumberFormat="1" applyFont="1" applyFill="1" applyBorder="1" applyAlignment="1" applyProtection="1">
      <alignment horizontal="center" vertical="center"/>
      <protection locked="0" hidden="1"/>
    </xf>
    <xf numFmtId="0" fontId="20" fillId="7" borderId="0" xfId="0" applyFont="1" applyFill="1" applyAlignment="1" applyProtection="1">
      <alignment horizontal="center" vertical="center"/>
      <protection locked="0" hidden="1"/>
    </xf>
    <xf numFmtId="0" fontId="20" fillId="7" borderId="68" xfId="0" applyFont="1" applyFill="1" applyBorder="1" applyAlignment="1" applyProtection="1">
      <alignment horizontal="center" vertical="center"/>
      <protection locked="0" hidden="1"/>
    </xf>
    <xf numFmtId="3" fontId="152" fillId="7" borderId="22" xfId="0" applyNumberFormat="1" applyFont="1" applyFill="1" applyBorder="1" applyAlignment="1" applyProtection="1">
      <alignment horizontal="center" vertical="center"/>
      <protection locked="0" hidden="1"/>
    </xf>
    <xf numFmtId="3" fontId="152" fillId="7" borderId="15" xfId="0" applyNumberFormat="1" applyFont="1" applyFill="1" applyBorder="1" applyAlignment="1" applyProtection="1">
      <alignment horizontal="center" vertical="center"/>
      <protection locked="0" hidden="1"/>
    </xf>
    <xf numFmtId="3" fontId="152" fillId="7" borderId="0" xfId="0" applyNumberFormat="1" applyFont="1" applyFill="1" applyAlignment="1" applyProtection="1">
      <alignment horizontal="center" vertical="center"/>
      <protection locked="0" hidden="1"/>
    </xf>
    <xf numFmtId="3" fontId="152" fillId="7" borderId="68" xfId="0" applyNumberFormat="1" applyFont="1" applyFill="1" applyBorder="1" applyAlignment="1" applyProtection="1">
      <alignment horizontal="center" vertical="center"/>
      <protection locked="0" hidden="1"/>
    </xf>
    <xf numFmtId="3" fontId="152" fillId="9" borderId="0" xfId="0" applyNumberFormat="1" applyFont="1" applyFill="1" applyAlignment="1" applyProtection="1">
      <alignment horizontal="center" vertical="center"/>
      <protection locked="0" hidden="1"/>
    </xf>
    <xf numFmtId="3" fontId="152" fillId="9" borderId="68" xfId="0" applyNumberFormat="1" applyFont="1" applyFill="1" applyBorder="1" applyAlignment="1" applyProtection="1">
      <alignment horizontal="center" vertical="center"/>
      <protection locked="0" hidden="1"/>
    </xf>
    <xf numFmtId="0" fontId="152" fillId="7" borderId="22" xfId="0" applyFont="1" applyFill="1" applyBorder="1" applyAlignment="1" applyProtection="1">
      <alignment horizontal="center" vertical="center" readingOrder="2"/>
      <protection locked="0" hidden="1"/>
    </xf>
    <xf numFmtId="0" fontId="50" fillId="7" borderId="36" xfId="0" applyFont="1" applyFill="1" applyBorder="1" applyAlignment="1" applyProtection="1">
      <alignment horizontal="center" vertical="center"/>
      <protection locked="0" hidden="1"/>
    </xf>
    <xf numFmtId="0" fontId="50" fillId="7" borderId="37" xfId="0" applyFont="1" applyFill="1" applyBorder="1" applyAlignment="1" applyProtection="1">
      <alignment horizontal="center" vertical="center"/>
      <protection locked="0" hidden="1"/>
    </xf>
    <xf numFmtId="0" fontId="50" fillId="7" borderId="41" xfId="0" applyFont="1" applyFill="1" applyBorder="1" applyAlignment="1" applyProtection="1">
      <alignment horizontal="center" vertical="center"/>
      <protection locked="0" hidden="1"/>
    </xf>
    <xf numFmtId="3" fontId="152" fillId="7" borderId="58" xfId="0" applyNumberFormat="1" applyFont="1" applyFill="1" applyBorder="1" applyAlignment="1" applyProtection="1">
      <alignment horizontal="right" vertical="center" readingOrder="2"/>
      <protection locked="0" hidden="1"/>
    </xf>
    <xf numFmtId="3" fontId="152" fillId="9" borderId="58" xfId="0" applyNumberFormat="1" applyFont="1" applyFill="1" applyBorder="1" applyAlignment="1" applyProtection="1">
      <alignment horizontal="center" vertical="center" readingOrder="2"/>
      <protection locked="0" hidden="1"/>
    </xf>
    <xf numFmtId="3" fontId="152" fillId="9" borderId="42" xfId="0" applyNumberFormat="1" applyFont="1" applyFill="1" applyBorder="1" applyAlignment="1" applyProtection="1">
      <alignment horizontal="center" vertical="center" readingOrder="2"/>
      <protection locked="0" hidden="1"/>
    </xf>
    <xf numFmtId="1" fontId="25" fillId="9" borderId="22" xfId="0" applyNumberFormat="1" applyFont="1" applyFill="1" applyBorder="1" applyAlignment="1" applyProtection="1">
      <alignment horizontal="center" vertical="center"/>
      <protection locked="0" hidden="1"/>
    </xf>
    <xf numFmtId="1" fontId="25" fillId="9" borderId="15" xfId="0" applyNumberFormat="1" applyFont="1" applyFill="1" applyBorder="1" applyAlignment="1" applyProtection="1">
      <alignment horizontal="center" vertical="center"/>
      <protection locked="0" hidden="1"/>
    </xf>
    <xf numFmtId="0" fontId="20" fillId="9" borderId="37" xfId="0" applyFont="1" applyFill="1" applyBorder="1" applyAlignment="1" applyProtection="1">
      <alignment horizontal="center" vertical="center" wrapText="1"/>
      <protection locked="0" hidden="1"/>
    </xf>
    <xf numFmtId="0" fontId="20" fillId="9" borderId="41" xfId="0" applyFont="1" applyFill="1" applyBorder="1" applyAlignment="1" applyProtection="1">
      <alignment horizontal="center" vertical="center" wrapText="1"/>
      <protection locked="0" hidden="1"/>
    </xf>
    <xf numFmtId="0" fontId="25" fillId="8" borderId="75" xfId="0" applyFont="1" applyFill="1" applyBorder="1" applyAlignment="1" applyProtection="1">
      <alignment horizontal="center" vertical="center"/>
      <protection locked="0" hidden="1"/>
    </xf>
    <xf numFmtId="0" fontId="69" fillId="8" borderId="0" xfId="0" applyFont="1" applyFill="1" applyAlignment="1" applyProtection="1">
      <alignment horizontal="center" vertical="center"/>
      <protection locked="0" hidden="1"/>
    </xf>
    <xf numFmtId="0" fontId="69" fillId="8" borderId="68" xfId="0" applyFont="1" applyFill="1" applyBorder="1" applyAlignment="1" applyProtection="1">
      <alignment horizontal="center" vertical="center"/>
      <protection locked="0" hidden="1"/>
    </xf>
    <xf numFmtId="0" fontId="98" fillId="9" borderId="0" xfId="0" applyFont="1" applyFill="1" applyAlignment="1" applyProtection="1">
      <alignment horizontal="center"/>
      <protection hidden="1"/>
    </xf>
    <xf numFmtId="0" fontId="97" fillId="0" borderId="0" xfId="0" applyFont="1" applyAlignment="1" applyProtection="1">
      <alignment horizontal="right" wrapText="1"/>
      <protection hidden="1"/>
    </xf>
    <xf numFmtId="0" fontId="97" fillId="0" borderId="0" xfId="0" applyFont="1" applyAlignment="1" applyProtection="1">
      <alignment horizontal="right"/>
      <protection hidden="1"/>
    </xf>
    <xf numFmtId="0" fontId="125" fillId="0" borderId="80" xfId="0" applyFont="1" applyBorder="1" applyAlignment="1" applyProtection="1">
      <alignment horizontal="center" vertical="center"/>
      <protection hidden="1"/>
    </xf>
    <xf numFmtId="0" fontId="125" fillId="0" borderId="81" xfId="0" applyFont="1" applyBorder="1" applyAlignment="1" applyProtection="1">
      <alignment horizontal="center" vertical="center"/>
      <protection hidden="1"/>
    </xf>
    <xf numFmtId="0" fontId="125" fillId="0" borderId="82" xfId="0" applyFont="1" applyBorder="1" applyAlignment="1" applyProtection="1">
      <alignment horizontal="center" vertical="center"/>
      <protection hidden="1"/>
    </xf>
    <xf numFmtId="0" fontId="125" fillId="0" borderId="83" xfId="0" applyFont="1" applyBorder="1" applyAlignment="1" applyProtection="1">
      <alignment horizontal="center" vertical="center"/>
      <protection hidden="1"/>
    </xf>
    <xf numFmtId="0" fontId="125" fillId="0" borderId="0" xfId="0" applyFont="1" applyAlignment="1" applyProtection="1">
      <alignment horizontal="center" vertical="center"/>
      <protection hidden="1"/>
    </xf>
    <xf numFmtId="0" fontId="125" fillId="0" borderId="76" xfId="0" applyFont="1" applyBorder="1" applyAlignment="1" applyProtection="1">
      <alignment horizontal="center" vertical="center"/>
      <protection hidden="1"/>
    </xf>
    <xf numFmtId="0" fontId="125" fillId="0" borderId="84" xfId="0" applyFont="1" applyBorder="1" applyAlignment="1" applyProtection="1">
      <alignment horizontal="center" vertical="center"/>
      <protection hidden="1"/>
    </xf>
    <xf numFmtId="0" fontId="125" fillId="0" borderId="77" xfId="0" applyFont="1" applyBorder="1" applyAlignment="1" applyProtection="1">
      <alignment horizontal="center" vertical="center"/>
      <protection hidden="1"/>
    </xf>
    <xf numFmtId="0" fontId="125" fillId="0" borderId="78" xfId="0" applyFont="1" applyBorder="1" applyAlignment="1" applyProtection="1">
      <alignment horizontal="center" vertical="center"/>
      <protection hidden="1"/>
    </xf>
    <xf numFmtId="0" fontId="124" fillId="0" borderId="0" xfId="0" applyFont="1" applyAlignment="1" applyProtection="1">
      <alignment horizontal="center" vertical="center"/>
      <protection hidden="1"/>
    </xf>
    <xf numFmtId="0" fontId="124" fillId="0" borderId="76" xfId="0" applyFont="1" applyBorder="1" applyAlignment="1" applyProtection="1">
      <alignment horizontal="center" vertical="center"/>
      <protection hidden="1"/>
    </xf>
    <xf numFmtId="0" fontId="124" fillId="0" borderId="77" xfId="0" applyFont="1" applyBorder="1" applyAlignment="1" applyProtection="1">
      <alignment horizontal="center" vertical="center"/>
      <protection hidden="1"/>
    </xf>
    <xf numFmtId="0" fontId="124" fillId="0" borderId="78" xfId="0" applyFont="1" applyBorder="1" applyAlignment="1" applyProtection="1">
      <alignment horizontal="center" vertical="center"/>
      <protection hidden="1"/>
    </xf>
    <xf numFmtId="0" fontId="97" fillId="0" borderId="0" xfId="0" applyFont="1" applyAlignment="1" applyProtection="1">
      <alignment horizontal="right" vertical="center" wrapText="1" readingOrder="2"/>
      <protection hidden="1"/>
    </xf>
    <xf numFmtId="0" fontId="97" fillId="0" borderId="0" xfId="0" applyFont="1" applyAlignment="1" applyProtection="1">
      <alignment horizontal="right" readingOrder="2"/>
      <protection hidden="1"/>
    </xf>
    <xf numFmtId="0" fontId="97" fillId="0" borderId="0" xfId="0" applyFont="1" applyAlignment="1" applyProtection="1">
      <alignment horizontal="right" vertical="center" readingOrder="2"/>
      <protection hidden="1"/>
    </xf>
    <xf numFmtId="0" fontId="97" fillId="0" borderId="0" xfId="0" applyFont="1" applyAlignment="1" applyProtection="1">
      <alignment horizontal="center"/>
      <protection hidden="1"/>
    </xf>
    <xf numFmtId="0" fontId="97" fillId="0" borderId="0" xfId="0" applyFont="1" applyAlignment="1" applyProtection="1">
      <alignment horizontal="center" readingOrder="2"/>
      <protection hidden="1"/>
    </xf>
    <xf numFmtId="0" fontId="97" fillId="0" borderId="14" xfId="0" applyFont="1" applyBorder="1" applyAlignment="1" applyProtection="1">
      <alignment horizontal="left"/>
      <protection hidden="1"/>
    </xf>
    <xf numFmtId="0" fontId="97" fillId="0" borderId="15" xfId="0" applyFont="1" applyBorder="1" applyAlignment="1" applyProtection="1">
      <alignment horizontal="left"/>
      <protection hidden="1"/>
    </xf>
    <xf numFmtId="3" fontId="97" fillId="0" borderId="25" xfId="0" applyNumberFormat="1" applyFont="1" applyBorder="1" applyAlignment="1" applyProtection="1">
      <alignment horizontal="left"/>
      <protection hidden="1"/>
    </xf>
    <xf numFmtId="3" fontId="97" fillId="0" borderId="22" xfId="0" applyNumberFormat="1" applyFont="1" applyBorder="1" applyAlignment="1" applyProtection="1">
      <alignment horizontal="left"/>
      <protection hidden="1"/>
    </xf>
    <xf numFmtId="0" fontId="97" fillId="0" borderId="14" xfId="0" applyFont="1" applyBorder="1" applyAlignment="1" applyProtection="1">
      <alignment horizontal="left" readingOrder="2"/>
      <protection hidden="1"/>
    </xf>
    <xf numFmtId="0" fontId="97" fillId="0" borderId="22" xfId="0" applyFont="1" applyBorder="1" applyAlignment="1" applyProtection="1">
      <alignment horizontal="left" readingOrder="2"/>
      <protection hidden="1"/>
    </xf>
    <xf numFmtId="0" fontId="97" fillId="0" borderId="15" xfId="0" applyFont="1" applyBorder="1" applyAlignment="1" applyProtection="1">
      <alignment horizontal="left" readingOrder="2"/>
      <protection hidden="1"/>
    </xf>
    <xf numFmtId="0" fontId="97" fillId="0" borderId="60" xfId="0" applyFont="1" applyBorder="1" applyAlignment="1" applyProtection="1">
      <alignment horizontal="left" readingOrder="2"/>
      <protection hidden="1"/>
    </xf>
    <xf numFmtId="0" fontId="97" fillId="0" borderId="61" xfId="0" applyFont="1" applyBorder="1" applyAlignment="1" applyProtection="1">
      <alignment horizontal="left" readingOrder="2"/>
      <protection hidden="1"/>
    </xf>
    <xf numFmtId="3" fontId="97" fillId="0" borderId="39" xfId="0" applyNumberFormat="1" applyFont="1" applyBorder="1" applyAlignment="1" applyProtection="1">
      <alignment horizontal="left"/>
      <protection hidden="1"/>
    </xf>
    <xf numFmtId="3" fontId="97" fillId="0" borderId="40" xfId="0" applyNumberFormat="1" applyFont="1" applyBorder="1" applyAlignment="1" applyProtection="1">
      <alignment horizontal="left"/>
      <protection hidden="1"/>
    </xf>
    <xf numFmtId="0" fontId="97" fillId="0" borderId="40" xfId="0" applyFont="1" applyBorder="1" applyAlignment="1" applyProtection="1">
      <alignment horizontal="left" readingOrder="2"/>
      <protection hidden="1"/>
    </xf>
    <xf numFmtId="0" fontId="97" fillId="0" borderId="0" xfId="0" applyFont="1" applyAlignment="1" applyProtection="1">
      <alignment horizontal="right" wrapText="1" readingOrder="2"/>
      <protection hidden="1"/>
    </xf>
    <xf numFmtId="0" fontId="97" fillId="0" borderId="0" xfId="0" applyFont="1" applyAlignment="1" applyProtection="1">
      <alignment horizontal="right" vertical="top" wrapText="1" readingOrder="2"/>
      <protection hidden="1"/>
    </xf>
    <xf numFmtId="0" fontId="97" fillId="0" borderId="0" xfId="0" applyFont="1" applyAlignment="1" applyProtection="1">
      <alignment horizontal="left"/>
      <protection hidden="1"/>
    </xf>
    <xf numFmtId="0" fontId="97" fillId="0" borderId="11" xfId="0" applyFont="1" applyBorder="1" applyAlignment="1" applyProtection="1">
      <alignment horizontal="left" readingOrder="2"/>
      <protection hidden="1"/>
    </xf>
    <xf numFmtId="0" fontId="97" fillId="0" borderId="12" xfId="0" applyFont="1" applyBorder="1" applyAlignment="1" applyProtection="1">
      <alignment horizontal="left" readingOrder="2"/>
      <protection hidden="1"/>
    </xf>
    <xf numFmtId="3" fontId="97" fillId="0" borderId="24" xfId="0" applyNumberFormat="1" applyFont="1" applyBorder="1" applyAlignment="1" applyProtection="1">
      <alignment horizontal="left"/>
      <protection hidden="1"/>
    </xf>
    <xf numFmtId="3" fontId="97" fillId="0" borderId="21" xfId="0" applyNumberFormat="1" applyFont="1" applyBorder="1" applyAlignment="1" applyProtection="1">
      <alignment horizontal="left"/>
      <protection hidden="1"/>
    </xf>
    <xf numFmtId="0" fontId="97" fillId="0" borderId="11" xfId="0" applyFont="1" applyBorder="1" applyAlignment="1" applyProtection="1">
      <alignment horizontal="left"/>
      <protection hidden="1"/>
    </xf>
    <xf numFmtId="0" fontId="97" fillId="0" borderId="21" xfId="0" applyFont="1" applyBorder="1" applyAlignment="1" applyProtection="1">
      <alignment horizontal="left"/>
      <protection hidden="1"/>
    </xf>
    <xf numFmtId="0" fontId="97" fillId="0" borderId="12" xfId="0" applyFont="1" applyBorder="1" applyAlignment="1" applyProtection="1">
      <alignment horizontal="left"/>
      <protection hidden="1"/>
    </xf>
    <xf numFmtId="0" fontId="97" fillId="0" borderId="25" xfId="0" applyFont="1" applyBorder="1" applyAlignment="1" applyProtection="1">
      <alignment horizontal="left"/>
      <protection hidden="1"/>
    </xf>
    <xf numFmtId="0" fontId="97" fillId="0" borderId="22" xfId="0" applyFont="1" applyBorder="1" applyAlignment="1" applyProtection="1">
      <alignment horizontal="left"/>
      <protection hidden="1"/>
    </xf>
    <xf numFmtId="0" fontId="87" fillId="9" borderId="0" xfId="0" applyFont="1" applyFill="1" applyAlignment="1" applyProtection="1">
      <alignment horizontal="center"/>
      <protection hidden="1"/>
    </xf>
    <xf numFmtId="0" fontId="97" fillId="0" borderId="0" xfId="0" applyFont="1" applyAlignment="1" applyProtection="1">
      <alignment horizontal="right" vertical="center" wrapText="1"/>
      <protection hidden="1"/>
    </xf>
    <xf numFmtId="0" fontId="150" fillId="0" borderId="80" xfId="0" applyFont="1" applyBorder="1" applyAlignment="1" applyProtection="1">
      <alignment horizontal="center" vertical="center"/>
      <protection hidden="1"/>
    </xf>
    <xf numFmtId="0" fontId="150" fillId="0" borderId="81" xfId="0" applyFont="1" applyBorder="1" applyAlignment="1" applyProtection="1">
      <alignment horizontal="center" vertical="center"/>
      <protection hidden="1"/>
    </xf>
    <xf numFmtId="0" fontId="150" fillId="0" borderId="82" xfId="0" applyFont="1" applyBorder="1" applyAlignment="1" applyProtection="1">
      <alignment horizontal="center" vertical="center"/>
      <protection hidden="1"/>
    </xf>
    <xf numFmtId="0" fontId="150" fillId="0" borderId="83" xfId="0" applyFont="1" applyBorder="1" applyAlignment="1" applyProtection="1">
      <alignment horizontal="center" vertical="center"/>
      <protection hidden="1"/>
    </xf>
    <xf numFmtId="0" fontId="150" fillId="0" borderId="0" xfId="0" applyFont="1" applyAlignment="1" applyProtection="1">
      <alignment horizontal="center" vertical="center"/>
      <protection hidden="1"/>
    </xf>
    <xf numFmtId="0" fontId="150" fillId="0" borderId="76" xfId="0" applyFont="1" applyBorder="1" applyAlignment="1" applyProtection="1">
      <alignment horizontal="center" vertical="center"/>
      <protection hidden="1"/>
    </xf>
    <xf numFmtId="0" fontId="150" fillId="0" borderId="84" xfId="0" applyFont="1" applyBorder="1" applyAlignment="1" applyProtection="1">
      <alignment horizontal="center" vertical="center"/>
      <protection hidden="1"/>
    </xf>
    <xf numFmtId="0" fontId="150" fillId="0" borderId="77" xfId="0" applyFont="1" applyBorder="1" applyAlignment="1" applyProtection="1">
      <alignment horizontal="center" vertical="center"/>
      <protection hidden="1"/>
    </xf>
    <xf numFmtId="0" fontId="150" fillId="0" borderId="78" xfId="0" applyFont="1" applyBorder="1" applyAlignment="1" applyProtection="1">
      <alignment horizontal="center" vertical="center"/>
      <protection hidden="1"/>
    </xf>
    <xf numFmtId="0" fontId="124" fillId="0" borderId="80" xfId="0" applyFont="1" applyBorder="1" applyAlignment="1" applyProtection="1">
      <alignment horizontal="center" vertical="center"/>
      <protection hidden="1"/>
    </xf>
    <xf numFmtId="0" fontId="124" fillId="0" borderId="81" xfId="0" applyFont="1" applyBorder="1" applyAlignment="1" applyProtection="1">
      <alignment horizontal="center" vertical="center"/>
      <protection hidden="1"/>
    </xf>
    <xf numFmtId="0" fontId="124" fillId="0" borderId="82" xfId="0" applyFont="1" applyBorder="1" applyAlignment="1" applyProtection="1">
      <alignment horizontal="center" vertical="center"/>
      <protection hidden="1"/>
    </xf>
    <xf numFmtId="0" fontId="124" fillId="0" borderId="83" xfId="0" applyFont="1" applyBorder="1" applyAlignment="1" applyProtection="1">
      <alignment horizontal="center" vertical="center"/>
      <protection hidden="1"/>
    </xf>
    <xf numFmtId="0" fontId="124" fillId="0" borderId="84" xfId="0" applyFont="1" applyBorder="1" applyAlignment="1" applyProtection="1">
      <alignment horizontal="center" vertical="center"/>
      <protection hidden="1"/>
    </xf>
    <xf numFmtId="0" fontId="97" fillId="0" borderId="0" xfId="0" applyFont="1" applyAlignment="1" applyProtection="1">
      <alignment horizontal="right" shrinkToFit="1"/>
      <protection hidden="1"/>
    </xf>
    <xf numFmtId="0" fontId="97" fillId="0" borderId="0" xfId="0" applyFont="1" applyAlignment="1" applyProtection="1">
      <alignment horizontal="center" vertical="center"/>
      <protection hidden="1"/>
    </xf>
    <xf numFmtId="0" fontId="97" fillId="0" borderId="0" xfId="0" applyFont="1" applyAlignment="1" applyProtection="1">
      <alignment horizontal="center" wrapText="1"/>
      <protection hidden="1"/>
    </xf>
    <xf numFmtId="0" fontId="85" fillId="0" borderId="0" xfId="0" applyFont="1" applyAlignment="1" applyProtection="1">
      <alignment readingOrder="2"/>
      <protection hidden="1"/>
    </xf>
    <xf numFmtId="0" fontId="99" fillId="0" borderId="0" xfId="0" applyFont="1" applyAlignment="1" applyProtection="1">
      <alignment horizontal="right" vertical="center" shrinkToFit="1" readingOrder="2"/>
      <protection hidden="1"/>
    </xf>
    <xf numFmtId="0" fontId="85" fillId="0" borderId="0" xfId="0" applyFont="1" applyAlignment="1" applyProtection="1">
      <alignment horizontal="left"/>
      <protection hidden="1"/>
    </xf>
    <xf numFmtId="0" fontId="85" fillId="0" borderId="0" xfId="0" applyFont="1" applyAlignment="1" applyProtection="1">
      <alignment horizontal="center"/>
      <protection hidden="1"/>
    </xf>
    <xf numFmtId="0" fontId="85" fillId="0" borderId="0" xfId="0" applyFont="1" applyAlignment="1" applyProtection="1">
      <alignment horizontal="center" shrinkToFit="1" readingOrder="2"/>
      <protection hidden="1"/>
    </xf>
    <xf numFmtId="0" fontId="128" fillId="0" borderId="0" xfId="0" applyFont="1" applyAlignment="1" applyProtection="1">
      <alignment horizontal="right" readingOrder="2"/>
      <protection hidden="1"/>
    </xf>
    <xf numFmtId="0" fontId="101" fillId="25" borderId="0" xfId="10" applyFont="1" applyFill="1" applyAlignment="1">
      <alignment horizontal="center"/>
    </xf>
    <xf numFmtId="0" fontId="134" fillId="25" borderId="0" xfId="10" applyFont="1" applyFill="1" applyAlignment="1">
      <alignment horizontal="left" vertical="center"/>
    </xf>
    <xf numFmtId="0" fontId="133" fillId="25" borderId="0" xfId="10" applyFont="1" applyFill="1" applyAlignment="1">
      <alignment horizontal="right" vertical="center" textRotation="90"/>
    </xf>
    <xf numFmtId="0" fontId="138" fillId="31" borderId="35" xfId="10" applyFont="1" applyFill="1" applyBorder="1" applyAlignment="1">
      <alignment horizontal="center"/>
    </xf>
    <xf numFmtId="0" fontId="10" fillId="7" borderId="0" xfId="10" applyFont="1" applyFill="1" applyAlignment="1">
      <alignment horizontal="center" vertical="center"/>
    </xf>
    <xf numFmtId="0" fontId="101" fillId="9" borderId="0" xfId="10" applyFont="1" applyFill="1" applyAlignment="1">
      <alignment horizontal="center"/>
    </xf>
    <xf numFmtId="0" fontId="108" fillId="35" borderId="35" xfId="10" applyFont="1" applyFill="1" applyBorder="1" applyAlignment="1">
      <alignment horizontal="center" vertical="center" wrapText="1"/>
    </xf>
    <xf numFmtId="0" fontId="105" fillId="9" borderId="25" xfId="10" applyFont="1" applyFill="1" applyBorder="1" applyAlignment="1">
      <alignment horizontal="center" vertical="center" readingOrder="1"/>
    </xf>
    <xf numFmtId="0" fontId="105" fillId="9" borderId="15" xfId="10" applyFont="1" applyFill="1" applyBorder="1" applyAlignment="1">
      <alignment horizontal="center" vertical="center" readingOrder="1"/>
    </xf>
    <xf numFmtId="0" fontId="17" fillId="0" borderId="0" xfId="0" applyFont="1" applyAlignment="1">
      <alignment horizontal="right"/>
    </xf>
    <xf numFmtId="0" fontId="65" fillId="0" borderId="0" xfId="0" applyFont="1" applyAlignment="1" applyProtection="1">
      <alignment horizontal="center" readingOrder="2"/>
      <protection hidden="1"/>
    </xf>
    <xf numFmtId="0" fontId="89" fillId="0" borderId="0" xfId="0" applyFont="1" applyAlignment="1" applyProtection="1">
      <alignment horizontal="center"/>
      <protection hidden="1"/>
    </xf>
    <xf numFmtId="0" fontId="33" fillId="0" borderId="0" xfId="0" applyFont="1" applyAlignment="1" applyProtection="1">
      <alignment horizontal="center" vertical="top"/>
      <protection hidden="1"/>
    </xf>
    <xf numFmtId="0" fontId="82" fillId="0" borderId="0" xfId="0" applyFont="1" applyAlignment="1" applyProtection="1">
      <alignment horizontal="right"/>
      <protection hidden="1"/>
    </xf>
    <xf numFmtId="0" fontId="82" fillId="0" borderId="0" xfId="0" applyFont="1" applyAlignment="1" applyProtection="1">
      <alignment horizontal="right" vertical="top" wrapText="1" readingOrder="2"/>
      <protection hidden="1"/>
    </xf>
    <xf numFmtId="0" fontId="82" fillId="0" borderId="0" xfId="0" applyFont="1" applyAlignment="1" applyProtection="1">
      <alignment horizontal="right" vertical="center" readingOrder="2"/>
      <protection hidden="1"/>
    </xf>
    <xf numFmtId="0" fontId="82" fillId="0" borderId="0" xfId="0" applyFont="1" applyAlignment="1" applyProtection="1">
      <alignment horizontal="right" vertical="center" wrapText="1" readingOrder="2"/>
      <protection hidden="1"/>
    </xf>
    <xf numFmtId="0" fontId="65" fillId="0" borderId="0" xfId="0" applyFont="1" applyAlignment="1" applyProtection="1">
      <alignment horizontal="center" vertical="top" wrapText="1"/>
      <protection hidden="1"/>
    </xf>
    <xf numFmtId="0" fontId="82" fillId="0" borderId="0" xfId="0" applyFont="1" applyAlignment="1" applyProtection="1">
      <alignment horizontal="right" shrinkToFit="1"/>
      <protection hidden="1"/>
    </xf>
    <xf numFmtId="0" fontId="65" fillId="0" borderId="0" xfId="0" applyFont="1" applyAlignment="1" applyProtection="1">
      <alignment horizontal="right"/>
      <protection hidden="1"/>
    </xf>
    <xf numFmtId="0" fontId="82" fillId="0" borderId="0" xfId="0" applyFont="1" applyAlignment="1" applyProtection="1">
      <alignment vertical="center"/>
      <protection hidden="1"/>
    </xf>
    <xf numFmtId="0" fontId="84" fillId="0" borderId="0" xfId="0" applyFont="1" applyAlignment="1" applyProtection="1">
      <alignment vertical="center" shrinkToFit="1" readingOrder="2"/>
      <protection hidden="1"/>
    </xf>
    <xf numFmtId="0" fontId="15" fillId="0" borderId="0" xfId="0" applyFont="1" applyAlignment="1" applyProtection="1">
      <alignment horizontal="left"/>
      <protection hidden="1"/>
    </xf>
    <xf numFmtId="0" fontId="86" fillId="0" borderId="0" xfId="0" applyFont="1" applyAlignment="1" applyProtection="1">
      <alignment horizontal="center" shrinkToFit="1" readingOrder="2"/>
      <protection hidden="1"/>
    </xf>
    <xf numFmtId="0" fontId="15" fillId="0" borderId="0" xfId="0" applyFont="1" applyAlignment="1" applyProtection="1">
      <alignment horizontal="right" readingOrder="2"/>
      <protection hidden="1"/>
    </xf>
    <xf numFmtId="0" fontId="82" fillId="0" borderId="0" xfId="0" applyFont="1" applyAlignment="1" applyProtection="1">
      <alignment horizontal="right" vertical="center"/>
      <protection hidden="1"/>
    </xf>
    <xf numFmtId="0" fontId="65" fillId="0" borderId="0" xfId="0" applyFont="1" applyAlignment="1" applyProtection="1">
      <alignment horizontal="right" vertical="top" wrapText="1" readingOrder="2"/>
      <protection hidden="1"/>
    </xf>
    <xf numFmtId="0" fontId="65" fillId="0" borderId="0" xfId="0" applyFont="1" applyAlignment="1" applyProtection="1">
      <alignment horizontal="right" vertical="center" wrapText="1" readingOrder="2"/>
      <protection hidden="1"/>
    </xf>
    <xf numFmtId="0" fontId="65" fillId="0" borderId="0" xfId="0" applyFont="1" applyAlignment="1" applyProtection="1">
      <alignment horizontal="right" vertical="center" readingOrder="2"/>
      <protection hidden="1"/>
    </xf>
    <xf numFmtId="0" fontId="174" fillId="0" borderId="0" xfId="0" applyFont="1" applyAlignment="1" applyProtection="1">
      <alignment horizontal="right" vertical="center" wrapText="1" readingOrder="2"/>
      <protection hidden="1"/>
    </xf>
    <xf numFmtId="0" fontId="175" fillId="0" borderId="0" xfId="0" applyFont="1" applyAlignment="1" applyProtection="1">
      <alignment horizontal="right" vertical="center" wrapText="1" readingOrder="2"/>
      <protection hidden="1"/>
    </xf>
    <xf numFmtId="0" fontId="15" fillId="0" borderId="0" xfId="0" applyFont="1" applyAlignment="1" applyProtection="1">
      <alignment horizontal="center"/>
      <protection hidden="1"/>
    </xf>
    <xf numFmtId="0" fontId="67" fillId="0" borderId="0" xfId="0" applyFont="1" applyAlignment="1" applyProtection="1">
      <alignment horizontal="center"/>
      <protection hidden="1"/>
    </xf>
    <xf numFmtId="0" fontId="20" fillId="10" borderId="25" xfId="0" applyFont="1" applyFill="1" applyBorder="1" applyAlignment="1" applyProtection="1">
      <alignment horizontal="center" vertical="center"/>
      <protection hidden="1"/>
    </xf>
    <xf numFmtId="0" fontId="20" fillId="10" borderId="22" xfId="0" applyFont="1" applyFill="1" applyBorder="1" applyAlignment="1" applyProtection="1">
      <alignment horizontal="center" vertical="center"/>
      <protection hidden="1"/>
    </xf>
    <xf numFmtId="0" fontId="20" fillId="10" borderId="16" xfId="0" applyFont="1" applyFill="1" applyBorder="1" applyAlignment="1" applyProtection="1">
      <alignment horizontal="center" vertical="center"/>
      <protection hidden="1"/>
    </xf>
    <xf numFmtId="3" fontId="25" fillId="10" borderId="22" xfId="0" applyNumberFormat="1" applyFont="1" applyFill="1" applyBorder="1" applyAlignment="1" applyProtection="1">
      <alignment horizontal="center" vertical="center"/>
      <protection hidden="1"/>
    </xf>
    <xf numFmtId="3" fontId="25" fillId="10" borderId="15" xfId="0" applyNumberFormat="1" applyFont="1" applyFill="1" applyBorder="1" applyAlignment="1" applyProtection="1">
      <alignment horizontal="center" vertical="center"/>
      <protection hidden="1"/>
    </xf>
    <xf numFmtId="0" fontId="23" fillId="9" borderId="51" xfId="0" applyFont="1" applyFill="1" applyBorder="1" applyAlignment="1" applyProtection="1">
      <alignment horizontal="right" vertical="center" wrapText="1"/>
      <protection hidden="1"/>
    </xf>
    <xf numFmtId="0" fontId="23" fillId="9" borderId="52" xfId="0" applyFont="1" applyFill="1" applyBorder="1" applyAlignment="1" applyProtection="1">
      <alignment horizontal="right" vertical="center" wrapText="1"/>
      <protection hidden="1"/>
    </xf>
    <xf numFmtId="0" fontId="23" fillId="9" borderId="53" xfId="0" applyFont="1" applyFill="1" applyBorder="1" applyAlignment="1" applyProtection="1">
      <alignment horizontal="right" vertical="center" wrapText="1"/>
      <protection hidden="1"/>
    </xf>
    <xf numFmtId="0" fontId="23" fillId="9" borderId="50" xfId="0" applyFont="1" applyFill="1" applyBorder="1" applyAlignment="1" applyProtection="1">
      <alignment horizontal="right" vertical="center" wrapText="1"/>
      <protection hidden="1"/>
    </xf>
    <xf numFmtId="0" fontId="23" fillId="9" borderId="0" xfId="0" applyFont="1" applyFill="1" applyAlignment="1" applyProtection="1">
      <alignment horizontal="right" vertical="center" wrapText="1"/>
      <protection hidden="1"/>
    </xf>
    <xf numFmtId="0" fontId="23" fillId="9" borderId="54" xfId="0" applyFont="1" applyFill="1" applyBorder="1" applyAlignment="1" applyProtection="1">
      <alignment horizontal="right" vertical="center" wrapText="1"/>
      <protection hidden="1"/>
    </xf>
    <xf numFmtId="0" fontId="23" fillId="9" borderId="55" xfId="0" applyFont="1" applyFill="1" applyBorder="1" applyAlignment="1" applyProtection="1">
      <alignment horizontal="right" vertical="center" wrapText="1"/>
      <protection hidden="1"/>
    </xf>
    <xf numFmtId="0" fontId="23" fillId="9" borderId="56" xfId="0" applyFont="1" applyFill="1" applyBorder="1" applyAlignment="1" applyProtection="1">
      <alignment horizontal="right" vertical="center" wrapText="1"/>
      <protection hidden="1"/>
    </xf>
    <xf numFmtId="0" fontId="23" fillId="9" borderId="57" xfId="0" applyFont="1" applyFill="1" applyBorder="1" applyAlignment="1" applyProtection="1">
      <alignment horizontal="right" vertical="center" wrapText="1"/>
      <protection hidden="1"/>
    </xf>
    <xf numFmtId="3" fontId="35" fillId="10" borderId="14" xfId="0" applyNumberFormat="1" applyFont="1" applyFill="1" applyBorder="1" applyAlignment="1" applyProtection="1">
      <alignment horizontal="center" vertical="center" readingOrder="2"/>
      <protection hidden="1"/>
    </xf>
    <xf numFmtId="3" fontId="35" fillId="10" borderId="15" xfId="0" applyNumberFormat="1" applyFont="1" applyFill="1" applyBorder="1" applyAlignment="1" applyProtection="1">
      <alignment horizontal="center" vertical="center" readingOrder="2"/>
      <protection hidden="1"/>
    </xf>
    <xf numFmtId="0" fontId="23" fillId="9" borderId="0" xfId="0" applyFont="1" applyFill="1" applyAlignment="1" applyProtection="1">
      <alignment horizontal="left" vertical="center"/>
      <protection hidden="1"/>
    </xf>
    <xf numFmtId="0" fontId="75" fillId="9" borderId="0" xfId="0" applyFont="1" applyFill="1" applyAlignment="1" applyProtection="1">
      <alignment horizontal="right" wrapText="1" readingOrder="2"/>
      <protection hidden="1"/>
    </xf>
    <xf numFmtId="0" fontId="23" fillId="9" borderId="52" xfId="0" applyFont="1" applyFill="1" applyBorder="1" applyAlignment="1" applyProtection="1">
      <alignment horizontal="center" vertical="center" readingOrder="2"/>
      <protection hidden="1"/>
    </xf>
    <xf numFmtId="0" fontId="23" fillId="9" borderId="0" xfId="0" applyFont="1" applyFill="1" applyAlignment="1" applyProtection="1">
      <alignment horizontal="center" vertical="center" readingOrder="2"/>
      <protection hidden="1"/>
    </xf>
    <xf numFmtId="0" fontId="20" fillId="9" borderId="26" xfId="0" applyFont="1" applyFill="1" applyBorder="1" applyAlignment="1" applyProtection="1">
      <alignment horizontal="center" vertical="center"/>
      <protection hidden="1"/>
    </xf>
    <xf numFmtId="0" fontId="20" fillId="9" borderId="23" xfId="0" applyFont="1" applyFill="1" applyBorder="1" applyAlignment="1" applyProtection="1">
      <alignment horizontal="center" vertical="center"/>
      <protection hidden="1"/>
    </xf>
    <xf numFmtId="0" fontId="20" fillId="9" borderId="19" xfId="0" applyFont="1" applyFill="1" applyBorder="1" applyAlignment="1" applyProtection="1">
      <alignment horizontal="center" vertical="center"/>
      <protection hidden="1"/>
    </xf>
    <xf numFmtId="0" fontId="17" fillId="7" borderId="27" xfId="0" applyFont="1" applyFill="1" applyBorder="1" applyAlignment="1" applyProtection="1">
      <alignment horizontal="center" vertical="center"/>
      <protection hidden="1"/>
    </xf>
    <xf numFmtId="0" fontId="17" fillId="7" borderId="28" xfId="0" applyFont="1" applyFill="1" applyBorder="1" applyAlignment="1" applyProtection="1">
      <alignment horizontal="center" vertical="center"/>
      <protection hidden="1"/>
    </xf>
    <xf numFmtId="0" fontId="17" fillId="7" borderId="29" xfId="0" applyFont="1" applyFill="1" applyBorder="1" applyAlignment="1" applyProtection="1">
      <alignment horizontal="center" vertical="center"/>
      <protection hidden="1"/>
    </xf>
    <xf numFmtId="3" fontId="25" fillId="7" borderId="28" xfId="0" applyNumberFormat="1" applyFont="1" applyFill="1" applyBorder="1" applyAlignment="1" applyProtection="1">
      <alignment horizontal="center" vertical="center"/>
      <protection hidden="1"/>
    </xf>
    <xf numFmtId="3" fontId="25" fillId="7" borderId="30" xfId="0" applyNumberFormat="1" applyFont="1" applyFill="1" applyBorder="1" applyAlignment="1" applyProtection="1">
      <alignment horizontal="center" vertical="center"/>
      <protection hidden="1"/>
    </xf>
    <xf numFmtId="3" fontId="25" fillId="9" borderId="22" xfId="0" applyNumberFormat="1" applyFont="1" applyFill="1" applyBorder="1" applyAlignment="1" applyProtection="1">
      <alignment horizontal="center" vertical="center"/>
      <protection hidden="1"/>
    </xf>
    <xf numFmtId="0" fontId="20" fillId="9" borderId="25" xfId="0" applyFont="1" applyFill="1" applyBorder="1" applyAlignment="1" applyProtection="1">
      <alignment horizontal="center" vertical="center"/>
      <protection hidden="1"/>
    </xf>
    <xf numFmtId="0" fontId="20" fillId="9" borderId="22" xfId="0" applyFont="1" applyFill="1" applyBorder="1" applyAlignment="1" applyProtection="1">
      <alignment horizontal="center" vertical="center"/>
      <protection hidden="1"/>
    </xf>
    <xf numFmtId="0" fontId="20" fillId="9" borderId="16" xfId="0" applyFont="1" applyFill="1" applyBorder="1" applyAlignment="1" applyProtection="1">
      <alignment horizontal="center" vertical="center"/>
      <protection hidden="1"/>
    </xf>
    <xf numFmtId="3" fontId="25" fillId="9" borderId="22" xfId="0" applyNumberFormat="1" applyFont="1" applyFill="1" applyBorder="1" applyAlignment="1" applyProtection="1">
      <alignment horizontal="left" vertical="center"/>
      <protection hidden="1"/>
    </xf>
    <xf numFmtId="3" fontId="25" fillId="9" borderId="15" xfId="0" applyNumberFormat="1" applyFont="1" applyFill="1" applyBorder="1" applyAlignment="1" applyProtection="1">
      <alignment horizontal="left" vertical="center"/>
      <protection hidden="1"/>
    </xf>
    <xf numFmtId="3" fontId="25" fillId="10" borderId="22" xfId="0" applyNumberFormat="1" applyFont="1" applyFill="1" applyBorder="1" applyAlignment="1" applyProtection="1">
      <alignment horizontal="left" vertical="center"/>
      <protection hidden="1"/>
    </xf>
    <xf numFmtId="3" fontId="25" fillId="10" borderId="15" xfId="0" applyNumberFormat="1" applyFont="1" applyFill="1" applyBorder="1" applyAlignment="1" applyProtection="1">
      <alignment horizontal="left" vertical="center"/>
      <protection hidden="1"/>
    </xf>
    <xf numFmtId="0" fontId="23" fillId="9" borderId="14" xfId="0" applyFont="1" applyFill="1" applyBorder="1" applyAlignment="1" applyProtection="1">
      <alignment horizontal="center" readingOrder="2"/>
      <protection hidden="1"/>
    </xf>
    <xf numFmtId="0" fontId="23" fillId="9" borderId="15" xfId="0" applyFont="1" applyFill="1" applyBorder="1" applyAlignment="1" applyProtection="1">
      <alignment horizontal="center" readingOrder="2"/>
      <protection hidden="1"/>
    </xf>
    <xf numFmtId="3" fontId="25" fillId="9" borderId="22" xfId="0" applyNumberFormat="1" applyFont="1" applyFill="1" applyBorder="1" applyAlignment="1" applyProtection="1">
      <alignment horizontal="center"/>
      <protection hidden="1"/>
    </xf>
    <xf numFmtId="3" fontId="25" fillId="9" borderId="15" xfId="0" applyNumberFormat="1" applyFont="1" applyFill="1" applyBorder="1" applyAlignment="1" applyProtection="1">
      <alignment horizontal="center"/>
      <protection hidden="1"/>
    </xf>
    <xf numFmtId="0" fontId="23" fillId="10" borderId="14" xfId="0" applyFont="1" applyFill="1" applyBorder="1" applyAlignment="1" applyProtection="1">
      <alignment horizontal="center"/>
      <protection hidden="1"/>
    </xf>
    <xf numFmtId="0" fontId="23" fillId="10" borderId="15" xfId="0" applyFont="1" applyFill="1" applyBorder="1" applyAlignment="1" applyProtection="1">
      <alignment horizontal="center"/>
      <protection hidden="1"/>
    </xf>
    <xf numFmtId="0" fontId="23" fillId="10" borderId="22" xfId="0" applyFont="1" applyFill="1" applyBorder="1" applyAlignment="1" applyProtection="1">
      <alignment horizontal="center"/>
      <protection hidden="1"/>
    </xf>
    <xf numFmtId="0" fontId="23" fillId="9" borderId="14" xfId="0" applyFont="1" applyFill="1" applyBorder="1" applyAlignment="1" applyProtection="1">
      <alignment horizontal="center"/>
      <protection hidden="1"/>
    </xf>
    <xf numFmtId="0" fontId="23" fillId="9" borderId="15" xfId="0" applyFont="1" applyFill="1" applyBorder="1" applyAlignment="1" applyProtection="1">
      <alignment horizontal="center"/>
      <protection hidden="1"/>
    </xf>
    <xf numFmtId="0" fontId="25" fillId="10" borderId="22" xfId="0" applyFont="1" applyFill="1" applyBorder="1" applyAlignment="1" applyProtection="1">
      <alignment horizontal="center"/>
      <protection hidden="1"/>
    </xf>
    <xf numFmtId="0" fontId="25" fillId="10" borderId="15" xfId="0" applyFont="1" applyFill="1" applyBorder="1" applyAlignment="1" applyProtection="1">
      <alignment horizontal="center"/>
      <protection hidden="1"/>
    </xf>
    <xf numFmtId="0" fontId="23" fillId="9" borderId="22" xfId="0" applyFont="1" applyFill="1" applyBorder="1" applyAlignment="1" applyProtection="1">
      <alignment horizontal="center"/>
      <protection hidden="1"/>
    </xf>
    <xf numFmtId="0" fontId="18" fillId="10" borderId="14" xfId="0" applyFont="1" applyFill="1" applyBorder="1" applyAlignment="1" applyProtection="1">
      <alignment horizontal="center" readingOrder="2"/>
      <protection hidden="1"/>
    </xf>
    <xf numFmtId="0" fontId="18" fillId="10" borderId="15" xfId="0" applyFont="1" applyFill="1" applyBorder="1" applyAlignment="1" applyProtection="1">
      <alignment horizontal="center" readingOrder="2"/>
      <protection hidden="1"/>
    </xf>
    <xf numFmtId="0" fontId="20" fillId="9" borderId="24" xfId="0" applyFont="1" applyFill="1" applyBorder="1" applyAlignment="1" applyProtection="1">
      <alignment horizontal="center" vertical="center"/>
      <protection hidden="1"/>
    </xf>
    <xf numFmtId="0" fontId="20" fillId="9" borderId="21" xfId="0" applyFont="1" applyFill="1" applyBorder="1" applyAlignment="1" applyProtection="1">
      <alignment horizontal="center" vertical="center"/>
      <protection hidden="1"/>
    </xf>
    <xf numFmtId="0" fontId="20" fillId="9" borderId="13" xfId="0" applyFont="1" applyFill="1" applyBorder="1" applyAlignment="1" applyProtection="1">
      <alignment horizontal="center" vertical="center"/>
      <protection hidden="1"/>
    </xf>
    <xf numFmtId="1" fontId="25" fillId="9" borderId="21" xfId="0" applyNumberFormat="1" applyFont="1" applyFill="1" applyBorder="1" applyAlignment="1" applyProtection="1">
      <alignment horizontal="left" vertical="center"/>
      <protection locked="0" hidden="1"/>
    </xf>
    <xf numFmtId="1" fontId="25" fillId="9" borderId="12" xfId="0" applyNumberFormat="1" applyFont="1" applyFill="1" applyBorder="1" applyAlignment="1" applyProtection="1">
      <alignment horizontal="left" vertical="center"/>
      <protection locked="0" hidden="1"/>
    </xf>
    <xf numFmtId="0" fontId="51" fillId="9" borderId="0" xfId="0" applyFont="1" applyFill="1" applyAlignment="1" applyProtection="1">
      <alignment horizontal="center" vertical="center"/>
      <protection hidden="1"/>
    </xf>
    <xf numFmtId="0" fontId="45" fillId="9" borderId="0" xfId="0" applyFont="1" applyFill="1" applyAlignment="1" applyProtection="1">
      <alignment horizontal="left" vertical="center"/>
      <protection hidden="1"/>
    </xf>
    <xf numFmtId="0" fontId="26" fillId="10" borderId="25" xfId="0" applyFont="1" applyFill="1" applyBorder="1" applyAlignment="1" applyProtection="1">
      <alignment horizontal="center" vertical="center"/>
      <protection hidden="1"/>
    </xf>
    <xf numFmtId="0" fontId="26" fillId="10" borderId="22" xfId="0" applyFont="1" applyFill="1" applyBorder="1" applyAlignment="1" applyProtection="1">
      <alignment horizontal="center" vertical="center"/>
      <protection hidden="1"/>
    </xf>
    <xf numFmtId="0" fontId="26" fillId="10" borderId="16" xfId="0" applyFont="1" applyFill="1" applyBorder="1" applyAlignment="1" applyProtection="1">
      <alignment horizontal="center" vertical="center"/>
      <protection hidden="1"/>
    </xf>
    <xf numFmtId="0" fontId="20" fillId="8" borderId="2" xfId="0" applyFont="1" applyFill="1" applyBorder="1" applyAlignment="1" applyProtection="1">
      <alignment horizontal="center" vertical="center"/>
      <protection hidden="1"/>
    </xf>
    <xf numFmtId="0" fontId="20" fillId="8" borderId="6" xfId="0" applyFont="1" applyFill="1" applyBorder="1" applyAlignment="1" applyProtection="1">
      <alignment horizontal="center" vertical="center"/>
      <protection hidden="1"/>
    </xf>
    <xf numFmtId="0" fontId="17" fillId="8" borderId="3" xfId="0" applyFont="1" applyFill="1" applyBorder="1" applyAlignment="1" applyProtection="1">
      <alignment horizontal="center" vertical="center"/>
      <protection hidden="1"/>
    </xf>
    <xf numFmtId="0" fontId="17" fillId="8" borderId="4" xfId="0" applyFont="1" applyFill="1" applyBorder="1" applyAlignment="1" applyProtection="1">
      <alignment horizontal="center" vertical="center"/>
      <protection hidden="1"/>
    </xf>
    <xf numFmtId="0" fontId="17" fillId="8" borderId="1" xfId="0" applyFont="1" applyFill="1" applyBorder="1" applyAlignment="1" applyProtection="1">
      <alignment horizontal="center" vertical="center"/>
      <protection hidden="1"/>
    </xf>
    <xf numFmtId="0" fontId="17" fillId="8" borderId="7" xfId="0" applyFont="1" applyFill="1" applyBorder="1" applyAlignment="1" applyProtection="1">
      <alignment horizontal="center" vertical="center"/>
      <protection hidden="1"/>
    </xf>
    <xf numFmtId="0" fontId="68" fillId="8" borderId="3" xfId="0" applyFont="1" applyFill="1" applyBorder="1" applyAlignment="1" applyProtection="1">
      <alignment horizontal="center" vertical="center"/>
      <protection hidden="1"/>
    </xf>
    <xf numFmtId="0" fontId="68" fillId="8" borderId="4" xfId="0" applyFont="1" applyFill="1" applyBorder="1" applyAlignment="1" applyProtection="1">
      <alignment horizontal="center" vertical="center"/>
      <protection hidden="1"/>
    </xf>
    <xf numFmtId="0" fontId="68" fillId="8" borderId="1" xfId="0" applyFont="1" applyFill="1" applyBorder="1" applyAlignment="1" applyProtection="1">
      <alignment horizontal="center" vertical="center"/>
      <protection hidden="1"/>
    </xf>
    <xf numFmtId="0" fontId="68" fillId="8" borderId="7" xfId="0" applyFont="1" applyFill="1" applyBorder="1" applyAlignment="1" applyProtection="1">
      <alignment horizontal="center" vertical="center"/>
      <protection hidden="1"/>
    </xf>
    <xf numFmtId="0" fontId="44" fillId="9" borderId="0" xfId="0" applyFont="1" applyFill="1" applyAlignment="1" applyProtection="1">
      <alignment horizontal="right" vertical="center"/>
      <protection hidden="1"/>
    </xf>
    <xf numFmtId="0" fontId="18" fillId="9" borderId="0" xfId="0" applyFont="1" applyFill="1" applyAlignment="1" applyProtection="1">
      <alignment horizontal="right" vertical="center"/>
      <protection hidden="1"/>
    </xf>
    <xf numFmtId="0" fontId="26" fillId="9" borderId="0" xfId="0" applyFont="1" applyFill="1" applyAlignment="1" applyProtection="1">
      <alignment horizontal="center" vertical="center" readingOrder="2"/>
      <protection hidden="1"/>
    </xf>
    <xf numFmtId="0" fontId="26" fillId="9" borderId="0" xfId="0" applyFont="1" applyFill="1" applyAlignment="1" applyProtection="1">
      <alignment horizontal="left"/>
      <protection hidden="1"/>
    </xf>
    <xf numFmtId="0" fontId="26" fillId="9" borderId="1" xfId="0" applyFont="1" applyFill="1" applyBorder="1" applyAlignment="1" applyProtection="1">
      <alignment horizontal="left"/>
      <protection hidden="1"/>
    </xf>
    <xf numFmtId="0" fontId="17" fillId="0" borderId="0" xfId="0" applyFont="1" applyAlignment="1" applyProtection="1">
      <alignment horizontal="right"/>
      <protection hidden="1"/>
    </xf>
    <xf numFmtId="0" fontId="67" fillId="9" borderId="0" xfId="0" applyFont="1" applyFill="1" applyAlignment="1" applyProtection="1">
      <alignment horizontal="left" vertical="top"/>
      <protection hidden="1"/>
    </xf>
    <xf numFmtId="0" fontId="34" fillId="9" borderId="0" xfId="0" applyFont="1" applyFill="1" applyAlignment="1" applyProtection="1">
      <alignment horizontal="center"/>
      <protection hidden="1"/>
    </xf>
    <xf numFmtId="0" fontId="23" fillId="9" borderId="0" xfId="0" applyFont="1" applyFill="1" applyAlignment="1" applyProtection="1">
      <alignment horizontal="right" readingOrder="2"/>
      <protection hidden="1"/>
    </xf>
    <xf numFmtId="0" fontId="23" fillId="9" borderId="0" xfId="0" applyFont="1" applyFill="1" applyAlignment="1" applyProtection="1">
      <alignment horizontal="right" shrinkToFit="1"/>
      <protection hidden="1"/>
    </xf>
    <xf numFmtId="0" fontId="23" fillId="9" borderId="37" xfId="0" applyFont="1" applyFill="1" applyBorder="1" applyAlignment="1" applyProtection="1">
      <alignment horizontal="center" vertical="center"/>
      <protection locked="0" hidden="1"/>
    </xf>
    <xf numFmtId="3" fontId="25" fillId="9" borderId="41" xfId="0" applyNumberFormat="1" applyFont="1" applyFill="1" applyBorder="1" applyAlignment="1" applyProtection="1">
      <alignment horizontal="center" vertical="center"/>
      <protection locked="0" hidden="1"/>
    </xf>
    <xf numFmtId="0" fontId="0" fillId="9" borderId="0" xfId="0" applyFill="1" applyBorder="1" applyProtection="1">
      <protection locked="0" hidden="1"/>
    </xf>
    <xf numFmtId="0" fontId="26" fillId="9" borderId="0" xfId="0" applyFont="1" applyFill="1" applyBorder="1" applyAlignment="1" applyProtection="1">
      <alignment horizontal="left"/>
      <protection locked="0" hidden="1"/>
    </xf>
    <xf numFmtId="0" fontId="0" fillId="0" borderId="0" xfId="0" applyBorder="1" applyProtection="1">
      <protection locked="0" hidden="1"/>
    </xf>
    <xf numFmtId="0" fontId="32" fillId="9" borderId="0" xfId="0" applyFont="1" applyFill="1" applyBorder="1" applyAlignment="1" applyProtection="1">
      <alignment horizontal="left"/>
      <protection locked="0" hidden="1"/>
    </xf>
    <xf numFmtId="3" fontId="35" fillId="9" borderId="0" xfId="0" applyNumberFormat="1" applyFont="1" applyFill="1" applyBorder="1" applyAlignment="1" applyProtection="1">
      <alignment horizontal="center" vertical="center" readingOrder="2"/>
      <protection locked="0" hidden="1"/>
    </xf>
    <xf numFmtId="3" fontId="35" fillId="9" borderId="68" xfId="0" applyNumberFormat="1" applyFont="1" applyFill="1" applyBorder="1" applyAlignment="1" applyProtection="1">
      <alignment horizontal="center" vertical="center" readingOrder="2"/>
      <protection locked="0" hidden="1"/>
    </xf>
    <xf numFmtId="0" fontId="35" fillId="9" borderId="91" xfId="0" applyFont="1" applyFill="1" applyBorder="1" applyAlignment="1" applyProtection="1">
      <alignment horizontal="right" vertical="center" wrapText="1"/>
      <protection locked="0" hidden="1"/>
    </xf>
    <xf numFmtId="0" fontId="35" fillId="9" borderId="92" xfId="0" applyFont="1" applyFill="1" applyBorder="1" applyAlignment="1" applyProtection="1">
      <alignment horizontal="right" vertical="center" wrapText="1"/>
      <protection locked="0" hidden="1"/>
    </xf>
    <xf numFmtId="0" fontId="35" fillId="9" borderId="0" xfId="0" applyFont="1" applyFill="1" applyBorder="1" applyAlignment="1" applyProtection="1">
      <alignment horizontal="right" vertical="center" wrapText="1"/>
      <protection locked="0" hidden="1"/>
    </xf>
    <xf numFmtId="0" fontId="35" fillId="9" borderId="94" xfId="0" applyFont="1" applyFill="1" applyBorder="1" applyAlignment="1" applyProtection="1">
      <alignment horizontal="right" vertical="center" wrapText="1"/>
      <protection locked="0" hidden="1"/>
    </xf>
    <xf numFmtId="0" fontId="25" fillId="9" borderId="0" xfId="0" applyFont="1" applyFill="1" applyBorder="1" applyAlignment="1" applyProtection="1">
      <alignment horizontal="center" vertical="center" readingOrder="2"/>
      <protection locked="0" hidden="1"/>
    </xf>
    <xf numFmtId="0" fontId="24" fillId="9" borderId="0" xfId="0" applyFont="1" applyFill="1" applyBorder="1" applyAlignment="1" applyProtection="1">
      <alignment horizontal="center" vertical="center" readingOrder="2"/>
      <protection locked="0" hidden="1"/>
    </xf>
    <xf numFmtId="0" fontId="0" fillId="9" borderId="94" xfId="0" applyFill="1" applyBorder="1" applyProtection="1">
      <protection locked="0" hidden="1"/>
    </xf>
    <xf numFmtId="0" fontId="23" fillId="9" borderId="90" xfId="0" applyFont="1" applyFill="1" applyBorder="1" applyAlignment="1" applyProtection="1">
      <alignment horizontal="center" vertical="center" readingOrder="2"/>
      <protection locked="0" hidden="1"/>
    </xf>
    <xf numFmtId="0" fontId="0" fillId="9" borderId="90" xfId="0" applyFill="1" applyBorder="1" applyProtection="1">
      <protection locked="0" hidden="1"/>
    </xf>
    <xf numFmtId="0" fontId="0" fillId="9" borderId="95" xfId="0" applyFill="1" applyBorder="1" applyProtection="1">
      <protection locked="0" hidden="1"/>
    </xf>
    <xf numFmtId="3" fontId="173" fillId="9" borderId="93" xfId="0" applyNumberFormat="1" applyFont="1" applyFill="1" applyBorder="1" applyAlignment="1" applyProtection="1">
      <alignment horizontal="right"/>
      <protection locked="0" hidden="1"/>
    </xf>
    <xf numFmtId="0" fontId="59" fillId="9" borderId="93" xfId="0" applyFont="1" applyFill="1" applyBorder="1" applyAlignment="1" applyProtection="1">
      <alignment horizontal="right"/>
      <protection locked="0" hidden="1"/>
    </xf>
    <xf numFmtId="0" fontId="59" fillId="9" borderId="90" xfId="0" applyFont="1" applyFill="1" applyBorder="1" applyProtection="1">
      <protection locked="0" hidden="1"/>
    </xf>
    <xf numFmtId="0" fontId="36" fillId="9" borderId="90" xfId="0" applyFont="1" applyFill="1" applyBorder="1" applyProtection="1">
      <protection locked="0" hidden="1"/>
    </xf>
    <xf numFmtId="0" fontId="20" fillId="9" borderId="75" xfId="0" applyFont="1" applyFill="1" applyBorder="1" applyAlignment="1" applyProtection="1">
      <alignment horizontal="center" vertical="center"/>
      <protection locked="0" hidden="1"/>
    </xf>
    <xf numFmtId="0" fontId="20" fillId="9" borderId="0" xfId="0" applyFont="1" applyFill="1" applyBorder="1" applyAlignment="1" applyProtection="1">
      <alignment horizontal="center" vertical="center"/>
      <protection locked="0" hidden="1"/>
    </xf>
    <xf numFmtId="0" fontId="36" fillId="9" borderId="0" xfId="0" applyFont="1" applyFill="1" applyBorder="1" applyProtection="1">
      <protection locked="0" hidden="1"/>
    </xf>
    <xf numFmtId="0" fontId="25" fillId="8" borderId="37" xfId="0" applyFont="1" applyFill="1" applyBorder="1" applyAlignment="1" applyProtection="1">
      <alignment horizontal="center" vertical="center"/>
      <protection locked="0" hidden="1"/>
    </xf>
    <xf numFmtId="0" fontId="25" fillId="8" borderId="58" xfId="0" applyFont="1" applyFill="1" applyBorder="1" applyAlignment="1" applyProtection="1">
      <alignment horizontal="center" vertical="center"/>
      <protection locked="0" hidden="1"/>
    </xf>
    <xf numFmtId="1" fontId="25" fillId="7" borderId="22" xfId="0" applyNumberFormat="1" applyFont="1" applyFill="1" applyBorder="1" applyAlignment="1" applyProtection="1">
      <alignment horizontal="center" vertical="center"/>
      <protection locked="0" hidden="1"/>
    </xf>
    <xf numFmtId="3" fontId="25" fillId="9" borderId="22" xfId="0" applyNumberFormat="1" applyFont="1" applyFill="1" applyBorder="1" applyAlignment="1" applyProtection="1">
      <alignment horizontal="center" vertical="center" readingOrder="2"/>
      <protection locked="0" hidden="1"/>
    </xf>
    <xf numFmtId="0" fontId="67" fillId="9" borderId="0" xfId="0" applyFont="1" applyFill="1" applyBorder="1" applyAlignment="1" applyProtection="1">
      <alignment horizontal="left" vertical="top"/>
      <protection locked="0" hidden="1"/>
    </xf>
    <xf numFmtId="0" fontId="67" fillId="9" borderId="0" xfId="0" applyFont="1" applyFill="1" applyBorder="1" applyAlignment="1" applyProtection="1">
      <alignment horizontal="left" vertical="top"/>
      <protection locked="0" hidden="1"/>
    </xf>
    <xf numFmtId="0" fontId="59" fillId="9" borderId="0" xfId="0" applyFont="1" applyFill="1" applyBorder="1" applyProtection="1">
      <protection locked="0" hidden="1"/>
    </xf>
    <xf numFmtId="0" fontId="0" fillId="9" borderId="0" xfId="0" applyFill="1" applyBorder="1" applyProtection="1">
      <protection hidden="1"/>
    </xf>
    <xf numFmtId="0" fontId="0" fillId="9" borderId="91" xfId="0" applyFill="1" applyBorder="1" applyProtection="1">
      <protection hidden="1"/>
    </xf>
  </cellXfs>
  <cellStyles count="26">
    <cellStyle name="40% - Accent1" xfId="1" builtinId="31"/>
    <cellStyle name="40% - Accent1 2" xfId="4" xr:uid="{00000000-0005-0000-0000-000001000000}"/>
    <cellStyle name="Comma" xfId="3" builtinId="3"/>
    <cellStyle name="Comma 2" xfId="13" xr:uid="{97FF36B7-9821-4B23-925D-EE836FAFDDB7}"/>
    <cellStyle name="Comma 3" xfId="20" xr:uid="{37E8C587-7EFB-438E-A440-E7BE35AA860C}"/>
    <cellStyle name="Comma 4" xfId="22" xr:uid="{5AB04E40-FE42-4E85-849F-50C620CE48C0}"/>
    <cellStyle name="Comma 5" xfId="24" xr:uid="{82927E80-5E25-4178-841A-FB92043FBD56}"/>
    <cellStyle name="Comma 6" xfId="25" xr:uid="{9B354294-1D41-49F9-85F3-228AA26BB909}"/>
    <cellStyle name="Neutral" xfId="7" builtinId="28"/>
    <cellStyle name="Normal" xfId="0" builtinId="0"/>
    <cellStyle name="Normal 10" xfId="21" xr:uid="{FF7720F0-6776-43DA-BEC6-4FE5B3365E7E}"/>
    <cellStyle name="Normal 11" xfId="23" xr:uid="{248C860A-FC7A-42AB-BDB3-1EEBBD9BB0B2}"/>
    <cellStyle name="Normal 2" xfId="2" xr:uid="{00000000-0005-0000-0000-000005000000}"/>
    <cellStyle name="Normal 2 2" xfId="6" xr:uid="{00000000-0005-0000-0000-000006000000}"/>
    <cellStyle name="Normal 2 2 2" xfId="16" xr:uid="{D5BD5DD8-3868-4544-AC4D-162EFDF12248}"/>
    <cellStyle name="Normal 2 3" xfId="18" xr:uid="{A4EEE555-8A8E-47CF-9990-C71552100D10}"/>
    <cellStyle name="Normal 3" xfId="5" xr:uid="{00000000-0005-0000-0000-000007000000}"/>
    <cellStyle name="Normal 3 2" xfId="14" xr:uid="{3DE0389A-3C76-46DC-B66A-63B475294D67}"/>
    <cellStyle name="Normal 4" xfId="8" xr:uid="{00000000-0005-0000-0000-000008000000}"/>
    <cellStyle name="Normal 4 2" xfId="15" xr:uid="{B22D9BE6-2637-4B96-96E7-FA70849DF7B1}"/>
    <cellStyle name="Normal 5" xfId="9" xr:uid="{1910A749-0C61-44A8-8806-7B3ACD742FD1}"/>
    <cellStyle name="Normal 5 2" xfId="17" xr:uid="{26AAB09E-D4B3-4391-8D72-8F8788124ACD}"/>
    <cellStyle name="Normal 6" xfId="10" xr:uid="{56B18FC9-E715-491B-85D1-C0FAC7FB6D33}"/>
    <cellStyle name="Normal 7" xfId="11" xr:uid="{DFFFAAC2-065B-491F-8680-82BD29306A6F}"/>
    <cellStyle name="Normal 8" xfId="12" xr:uid="{CCDC4457-C0AE-4973-8B20-614EB85DDF05}"/>
    <cellStyle name="Normal 9" xfId="19" xr:uid="{FD429D5F-347E-4E96-A9A6-62A68EA192E8}"/>
  </cellStyles>
  <dxfs count="16431">
    <dxf>
      <font>
        <strike val="0"/>
        <outline val="0"/>
        <shadow val="0"/>
        <u val="none"/>
        <vertAlign val="baseline"/>
        <sz val="12"/>
        <color auto="1"/>
        <name val="B Nazanin"/>
        <scheme val="none"/>
      </font>
      <numFmt numFmtId="168"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border>
      <protection hidden="1"/>
    </dxf>
    <dxf>
      <font>
        <strike val="0"/>
        <outline val="0"/>
        <shadow val="0"/>
        <vertAlign val="baseline"/>
        <sz val="12"/>
        <color auto="1"/>
        <name val="B Nazanin"/>
        <scheme val="none"/>
      </font>
      <fill>
        <patternFill patternType="none">
          <fgColor indexed="64"/>
          <bgColor indexed="65"/>
        </patternFill>
      </fill>
      <border diagonalUp="0" diagonalDown="0">
        <left style="thin">
          <color indexed="64"/>
        </left>
        <right/>
        <top style="thin">
          <color indexed="64"/>
        </top>
        <bottom style="thin">
          <color indexed="64"/>
        </bottom>
      </border>
      <protection hidden="1"/>
    </dxf>
    <dxf>
      <border outline="0">
        <left style="thin">
          <color indexed="64"/>
        </left>
        <bottom style="thin">
          <color indexed="64"/>
        </bottom>
      </border>
    </dxf>
    <dxf>
      <font>
        <strike val="0"/>
        <outline val="0"/>
        <shadow val="0"/>
        <vertAlign val="baseline"/>
        <sz val="12"/>
        <color auto="1"/>
        <name val="B Nazanin"/>
        <scheme val="none"/>
      </font>
      <fill>
        <patternFill patternType="none">
          <fgColor indexed="64"/>
          <bgColor auto="1"/>
        </patternFill>
      </fill>
      <protection hidden="1"/>
    </dxf>
    <dxf>
      <font>
        <strike val="0"/>
        <outline val="0"/>
        <shadow val="0"/>
        <vertAlign val="baseline"/>
        <sz val="12"/>
        <color auto="1"/>
        <name val="B Nazanin"/>
        <scheme val="none"/>
      </font>
      <fill>
        <patternFill patternType="none">
          <fgColor indexed="64"/>
          <bgColor auto="1"/>
        </patternFill>
      </fill>
      <protection hidden="1"/>
    </dxf>
    <dxf>
      <fill>
        <patternFill>
          <bgColor theme="5"/>
        </patternFill>
      </fill>
    </dxf>
    <dxf>
      <fill>
        <patternFill>
          <bgColor theme="6" tint="0.39994506668294322"/>
        </patternFill>
      </fill>
    </dxf>
    <dxf>
      <font>
        <b val="0"/>
        <i val="0"/>
        <strike val="0"/>
        <condense val="0"/>
        <extend val="0"/>
        <outline val="0"/>
        <shadow val="0"/>
        <u val="none"/>
        <vertAlign val="baseline"/>
        <sz val="18"/>
        <color theme="1"/>
        <name val="B Nazanin"/>
        <charset val="178"/>
        <scheme val="none"/>
      </font>
      <alignment horizontal="center" vertical="center" textRotation="0" wrapText="0" indent="0" justifyLastLine="0" shrinkToFit="0" readingOrder="0"/>
    </dxf>
    <dxf>
      <font>
        <b val="0"/>
        <i val="0"/>
        <strike val="0"/>
        <condense val="0"/>
        <extend val="0"/>
        <outline val="0"/>
        <shadow val="0"/>
        <u val="none"/>
        <vertAlign val="baseline"/>
        <sz val="18"/>
        <color theme="1"/>
        <name val="B Nazanin"/>
        <charset val="178"/>
        <scheme val="none"/>
      </font>
      <alignment horizontal="center" vertical="center" textRotation="0" wrapText="0" indent="0" justifyLastLine="0" shrinkToFit="0" readingOrder="0"/>
    </dxf>
    <dxf>
      <font>
        <b val="0"/>
        <i val="0"/>
        <strike val="0"/>
        <condense val="0"/>
        <extend val="0"/>
        <outline val="0"/>
        <shadow val="0"/>
        <u val="none"/>
        <vertAlign val="baseline"/>
        <sz val="18"/>
        <color theme="1"/>
        <name val="B Nazanin"/>
        <charset val="178"/>
        <scheme val="none"/>
      </font>
      <alignment horizontal="center" vertical="center" textRotation="0" wrapText="0" indent="0" justifyLastLine="0" shrinkToFit="0" readingOrder="0"/>
    </dxf>
    <dxf>
      <font>
        <b val="0"/>
        <i val="0"/>
        <strike val="0"/>
        <condense val="0"/>
        <extend val="0"/>
        <outline val="0"/>
        <shadow val="0"/>
        <u val="none"/>
        <vertAlign val="baseline"/>
        <sz val="18"/>
        <color theme="1"/>
        <name val="B Nazanin"/>
        <charset val="178"/>
        <scheme val="none"/>
      </font>
      <alignment horizontal="center" vertical="center" textRotation="0" wrapText="0" indent="0" justifyLastLine="0" shrinkToFit="0" readingOrder="0"/>
    </dxf>
    <dxf>
      <font>
        <b val="0"/>
        <i val="0"/>
        <strike val="0"/>
        <condense val="0"/>
        <extend val="0"/>
        <outline val="0"/>
        <shadow val="0"/>
        <u val="none"/>
        <vertAlign val="baseline"/>
        <sz val="18"/>
        <color theme="1"/>
        <name val="B Nazanin"/>
        <charset val="178"/>
        <scheme val="none"/>
      </font>
      <alignment horizontal="center" vertical="center" textRotation="0" wrapText="0" indent="0" justifyLastLine="0" shrinkToFit="0" readingOrder="0"/>
    </dxf>
    <dxf>
      <font>
        <b val="0"/>
        <i val="0"/>
        <strike val="0"/>
        <condense val="0"/>
        <extend val="0"/>
        <outline val="0"/>
        <shadow val="0"/>
        <u val="none"/>
        <vertAlign val="baseline"/>
        <sz val="18"/>
        <color theme="1"/>
        <name val="B Nazanin"/>
        <charset val="178"/>
        <scheme val="none"/>
      </font>
      <alignment horizontal="center" vertical="center" textRotation="0" wrapText="0" indent="0" justifyLastLine="0" shrinkToFit="0" readingOrder="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b val="0"/>
        <i val="0"/>
        <strike val="0"/>
        <condense val="0"/>
        <extend val="0"/>
        <outline val="0"/>
        <shadow val="0"/>
        <u val="none"/>
        <vertAlign val="baseline"/>
        <sz val="10"/>
        <color auto="1"/>
        <name val="Vazir FD"/>
        <scheme val="none"/>
      </font>
      <numFmt numFmtId="3" formatCode="#,##0"/>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171" formatCode="_ * #,##0_-_ر_ي_ا_ل_ ;_ * #,##0\-_ر_ي_ا_ل_ ;_ * &quot;-&quot;??_-_ر_ي_ا_ل_ ;_ @_ "/>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168" formatCode="_(* #,##0_);_(* \(#,##0\);_(* &quot;-&quot;??_);_(@_)"/>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168" formatCode="_(* #,##0_);_(* \(#,##0\);_(* &quot;-&quot;??_);_(@_)"/>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168" formatCode="_(* #,##0_);_(* \(#,##0\);_(* &quot;-&quot;??_);_(@_)"/>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168" formatCode="_(* #,##0_);_(* \(#,##0\);_(* &quot;-&quot;??_);_(@_)"/>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0" formatCode="@"/>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0"/>
        <color auto="1"/>
        <name val="Vazir FD"/>
        <scheme val="none"/>
      </font>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 formatCode="#,##0"/>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171" formatCode="_ * #,##0_-_ر_ي_ا_ل_ ;_ * #,##0\-_ر_ي_ا_ل_ ;_ * &quot;-&quot;??_-_ر_ي_ا_ل_ ;_ @_ "/>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fill>
        <patternFill patternType="none">
          <fgColor indexed="64"/>
          <bgColor auto="1"/>
        </patternFill>
      </fill>
      <alignment horizontal="center" vertical="center" textRotation="0" wrapText="0" indent="0" justifyLastLine="0" shrinkToFit="1"/>
    </dxf>
    <dxf>
      <font>
        <b val="0"/>
        <i val="0"/>
        <strike val="0"/>
        <condense val="0"/>
        <extend val="0"/>
        <outline val="0"/>
        <shadow val="0"/>
        <u val="none"/>
        <vertAlign val="baseline"/>
        <sz val="10"/>
        <color auto="1"/>
        <name val="Vazir FD"/>
        <scheme val="none"/>
      </font>
      <numFmt numFmtId="30" formatCode="@"/>
      <fill>
        <patternFill patternType="none">
          <fgColor indexed="64"/>
          <bgColor auto="1"/>
        </patternFill>
      </fill>
      <alignment horizontal="center" vertical="center" textRotation="0" indent="0" justifyLastLine="0"/>
    </dxf>
    <dxf>
      <font>
        <b val="0"/>
        <i val="0"/>
        <strike val="0"/>
        <condense val="0"/>
        <extend val="0"/>
        <outline val="0"/>
        <shadow val="0"/>
        <u val="none"/>
        <vertAlign val="baseline"/>
        <sz val="10"/>
        <color auto="1"/>
        <name val="Vazir FD"/>
        <scheme val="none"/>
      </font>
      <numFmt numFmtId="30" formatCode="@"/>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0" formatCode="@"/>
      <fill>
        <patternFill patternType="none">
          <fgColor indexed="64"/>
          <bgColor auto="1"/>
        </patternFill>
      </fill>
      <alignment horizontal="center" vertical="center" textRotation="0" indent="0" justifyLastLine="0"/>
    </dxf>
    <dxf>
      <font>
        <b/>
        <strike val="0"/>
        <outline val="0"/>
        <shadow val="0"/>
        <u val="none"/>
        <vertAlign val="baseline"/>
        <sz val="10"/>
        <color auto="1"/>
        <name val="Vazir FD"/>
        <scheme val="none"/>
      </font>
      <fill>
        <patternFill patternType="none">
          <fgColor indexed="64"/>
          <bgColor auto="1"/>
        </patternFill>
      </fill>
      <alignment horizontal="center" vertical="center" textRotation="0" indent="0" justifyLastLine="0" shrinkToFit="0" readingOrder="0"/>
    </dxf>
    <dxf>
      <font>
        <strike val="0"/>
        <outline val="0"/>
        <shadow val="0"/>
        <u val="none"/>
        <vertAlign val="baseline"/>
        <sz val="10"/>
        <color auto="1"/>
        <name val="Vazir FD"/>
        <scheme val="none"/>
      </font>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0"/>
        <color auto="1"/>
        <name val="Vazir FD"/>
        <scheme val="none"/>
      </font>
      <numFmt numFmtId="30" formatCode="@"/>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numFmt numFmtId="30" formatCode="@"/>
      <fill>
        <patternFill patternType="none">
          <fgColor indexed="64"/>
          <bgColor auto="1"/>
        </patternFill>
      </fill>
      <alignment horizontal="center" vertical="center" textRotation="0" indent="0" justifyLastLine="0"/>
    </dxf>
    <dxf>
      <font>
        <b val="0"/>
        <i val="0"/>
        <strike val="0"/>
        <condense val="0"/>
        <extend val="0"/>
        <outline val="0"/>
        <shadow val="0"/>
        <u val="none"/>
        <vertAlign val="baseline"/>
        <sz val="10"/>
        <color auto="1"/>
        <name val="Vazir FD"/>
        <scheme val="none"/>
      </font>
      <fill>
        <patternFill patternType="none">
          <fgColor indexed="64"/>
          <bgColor auto="1"/>
        </patternFill>
      </fill>
      <alignment horizontal="center" vertical="center" textRotation="0" wrapText="0" indent="0" justifyLastLine="0" shrinkToFit="1" readingOrder="2"/>
    </dxf>
    <dxf>
      <font>
        <b val="0"/>
        <i val="0"/>
        <strike val="0"/>
        <condense val="0"/>
        <extend val="0"/>
        <outline val="0"/>
        <shadow val="0"/>
        <u val="none"/>
        <vertAlign val="baseline"/>
        <sz val="10"/>
        <color auto="1"/>
        <name val="Vazir FD"/>
        <scheme val="none"/>
      </font>
      <fill>
        <patternFill patternType="none">
          <fgColor indexed="64"/>
          <bgColor auto="1"/>
        </patternFill>
      </fill>
      <alignment horizontal="center" vertical="center" textRotation="0" indent="0" justifyLastLine="0"/>
    </dxf>
    <dxf>
      <font>
        <strike val="0"/>
        <outline val="0"/>
        <shadow val="0"/>
        <u val="none"/>
        <vertAlign val="baseline"/>
        <sz val="10"/>
        <color auto="1"/>
        <name val="Vazir FD"/>
        <scheme val="none"/>
      </font>
      <fill>
        <patternFill patternType="none">
          <fgColor indexed="64"/>
          <bgColor auto="1"/>
        </patternFill>
      </fill>
      <alignment horizontal="center" vertical="center" textRotation="0" indent="0" justifyLastLine="0" shrinkToFit="0"/>
    </dxf>
    <dxf>
      <font>
        <strike val="0"/>
        <outline val="0"/>
        <shadow val="0"/>
        <u val="none"/>
        <vertAlign val="baseline"/>
        <sz val="10"/>
        <color auto="1"/>
        <name val="Vazir FD"/>
        <scheme val="none"/>
      </font>
      <fill>
        <patternFill patternType="none">
          <fgColor indexed="64"/>
          <bgColor auto="1"/>
        </patternFill>
      </fill>
      <alignment horizontal="center" vertical="center" textRotation="0" indent="0" justifyLastLine="0"/>
    </dxf>
    <dxf>
      <font>
        <strike val="0"/>
        <outline val="0"/>
        <shadow val="0"/>
        <u val="none"/>
        <vertAlign val="baseline"/>
        <sz val="8"/>
        <color auto="1"/>
        <name val="Vazir FD"/>
        <scheme val="none"/>
      </font>
      <fill>
        <patternFill patternType="none">
          <fgColor indexed="64"/>
          <bgColor auto="1"/>
        </patternFill>
      </fill>
      <alignment horizontal="center" vertical="center" textRotation="0" indent="0" justifyLastLine="0" shrinkToFit="0" readingOrder="0"/>
    </dxf>
    <dxf>
      <font>
        <color auto="1"/>
      </font>
      <fill>
        <patternFill>
          <bgColor rgb="FFFFC000"/>
        </patternFill>
      </fill>
    </dxf>
    <dxf>
      <font>
        <color auto="1"/>
      </font>
      <fill>
        <patternFill>
          <bgColor rgb="FFFF0000"/>
        </patternFill>
      </fill>
    </dxf>
    <dxf>
      <font>
        <color auto="1"/>
      </font>
      <fill>
        <patternFill>
          <bgColor rgb="FFFFC000"/>
        </patternFill>
      </fill>
    </dxf>
    <dxf>
      <font>
        <color auto="1"/>
      </font>
      <fill>
        <patternFill>
          <bgColor rgb="FFFF0000"/>
        </patternFill>
      </fill>
    </dxf>
    <dxf>
      <font>
        <strike val="0"/>
        <outline val="0"/>
        <shadow val="0"/>
        <u val="none"/>
        <vertAlign val="baseline"/>
        <sz val="11"/>
        <color theme="1"/>
        <name val="Vazir FD"/>
        <scheme val="none"/>
      </font>
    </dxf>
    <dxf>
      <font>
        <strike val="0"/>
        <outline val="0"/>
        <shadow val="0"/>
        <u val="none"/>
        <vertAlign val="baseline"/>
        <sz val="11"/>
        <color theme="1"/>
        <name val="Vazir FD"/>
        <scheme val="none"/>
      </font>
    </dxf>
    <dxf>
      <font>
        <strike val="0"/>
        <outline val="0"/>
        <shadow val="0"/>
        <u val="none"/>
        <vertAlign val="baseline"/>
        <sz val="11"/>
        <color theme="1"/>
        <name val="Vazir FD"/>
        <scheme val="none"/>
      </font>
    </dxf>
    <dxf>
      <font>
        <strike val="0"/>
        <outline val="0"/>
        <shadow val="0"/>
        <u val="none"/>
        <vertAlign val="baseline"/>
        <sz val="11"/>
        <color theme="1"/>
        <name val="Vazir FD"/>
        <scheme val="none"/>
      </font>
    </dxf>
    <dxf>
      <font>
        <strike val="0"/>
        <outline val="0"/>
        <shadow val="0"/>
        <u val="none"/>
        <vertAlign val="baseline"/>
        <sz val="11"/>
        <color theme="1"/>
        <name val="Vazir FD"/>
        <scheme val="none"/>
      </font>
    </dxf>
    <dxf>
      <font>
        <strike val="0"/>
        <outline val="0"/>
        <shadow val="0"/>
        <u val="none"/>
        <vertAlign val="baseline"/>
        <sz val="11"/>
        <color theme="1"/>
        <name val="Vazir FD"/>
        <scheme val="none"/>
      </font>
    </dxf>
    <dxf>
      <font>
        <strike val="0"/>
        <outline val="0"/>
        <shadow val="0"/>
        <u val="none"/>
        <vertAlign val="baseline"/>
        <sz val="11"/>
        <color theme="1"/>
        <name val="Vazir FD"/>
        <scheme val="none"/>
      </font>
    </dxf>
    <dxf>
      <font>
        <strike val="0"/>
        <outline val="0"/>
        <shadow val="0"/>
        <u val="none"/>
        <vertAlign val="baseline"/>
        <sz val="11"/>
        <color theme="1"/>
        <name val="Vazir FD"/>
        <scheme val="none"/>
      </font>
      <numFmt numFmtId="30" formatCode="@"/>
    </dxf>
    <dxf>
      <font>
        <strike val="0"/>
        <outline val="0"/>
        <shadow val="0"/>
        <u val="none"/>
        <vertAlign val="baseline"/>
        <sz val="11"/>
        <color theme="1"/>
        <name val="Vazir FD"/>
        <scheme val="none"/>
      </font>
    </dxf>
    <dxf>
      <font>
        <strike val="0"/>
        <outline val="0"/>
        <shadow val="0"/>
        <u val="none"/>
        <vertAlign val="baseline"/>
        <sz val="11"/>
        <color theme="1"/>
        <name val="Vazir FD"/>
        <scheme val="none"/>
      </font>
      <numFmt numFmtId="30" formatCode="@"/>
    </dxf>
    <dxf>
      <font>
        <strike val="0"/>
        <outline val="0"/>
        <shadow val="0"/>
        <u val="none"/>
        <vertAlign val="baseline"/>
        <sz val="11"/>
        <color theme="1"/>
        <name val="Vazir FD"/>
        <scheme val="none"/>
      </font>
    </dxf>
    <dxf>
      <font>
        <strike val="0"/>
        <outline val="0"/>
        <shadow val="0"/>
        <u val="none"/>
        <vertAlign val="baseline"/>
        <sz val="11"/>
        <color theme="1"/>
        <name val="Vazir FD"/>
        <scheme val="none"/>
      </font>
    </dxf>
    <dxf>
      <font>
        <strike val="0"/>
        <outline val="0"/>
        <shadow val="0"/>
        <u val="none"/>
        <vertAlign val="baseline"/>
        <sz val="11"/>
        <color theme="1"/>
        <name val="Vazir FD"/>
        <scheme val="none"/>
      </font>
    </dxf>
    <dxf>
      <font>
        <strike val="0"/>
        <outline val="0"/>
        <shadow val="0"/>
        <u val="none"/>
        <vertAlign val="baseline"/>
        <sz val="11"/>
        <color theme="1"/>
        <name val="Vazir FD"/>
        <scheme val="none"/>
      </font>
    </dxf>
    <dxf>
      <font>
        <strike val="0"/>
        <outline val="0"/>
        <shadow val="0"/>
        <u val="none"/>
        <vertAlign val="baseline"/>
        <sz val="11"/>
        <color theme="1"/>
        <name val="Vazir FD"/>
        <scheme val="none"/>
      </font>
    </dxf>
    <dxf>
      <font>
        <strike val="0"/>
        <outline val="0"/>
        <shadow val="0"/>
        <u val="none"/>
        <vertAlign val="baseline"/>
        <sz val="11"/>
        <color theme="1"/>
        <name val="Vazir FD"/>
        <scheme val="none"/>
      </font>
    </dxf>
    <dxf>
      <font>
        <strike val="0"/>
        <outline val="0"/>
        <shadow val="0"/>
        <u val="none"/>
        <vertAlign val="baseline"/>
        <sz val="11"/>
        <color theme="1"/>
        <name val="Vazir FD"/>
        <scheme val="none"/>
      </font>
    </dxf>
    <dxf>
      <font>
        <strike val="0"/>
        <outline val="0"/>
        <shadow val="0"/>
        <u val="none"/>
        <vertAlign val="baseline"/>
        <sz val="11"/>
        <color theme="1"/>
        <name val="Vazir FD"/>
        <scheme val="none"/>
      </font>
      <alignment horizontal="right" vertical="bottom" textRotation="0" wrapText="0" indent="0" justifyLastLine="0" shrinkToFit="0" readingOrder="2"/>
    </dxf>
    <dxf>
      <font>
        <strike val="0"/>
        <outline val="0"/>
        <shadow val="0"/>
        <u val="none"/>
        <vertAlign val="baseline"/>
        <sz val="11"/>
        <color theme="1"/>
        <name val="Vazir FD"/>
        <scheme val="none"/>
      </font>
      <alignment horizontal="right" vertical="bottom" textRotation="0" wrapText="0" indent="0" justifyLastLine="0" shrinkToFit="0" readingOrder="2"/>
    </dxf>
    <dxf>
      <font>
        <strike val="0"/>
        <outline val="0"/>
        <shadow val="0"/>
        <u val="none"/>
        <vertAlign val="baseline"/>
        <sz val="11"/>
        <color theme="1"/>
        <name val="Vazir FD"/>
        <scheme val="none"/>
      </font>
    </dxf>
    <dxf>
      <fill>
        <patternFill>
          <bgColor theme="5"/>
        </patternFill>
      </fill>
    </dxf>
    <dxf>
      <fill>
        <patternFill>
          <bgColor theme="6" tint="0.39994506668294322"/>
        </patternFill>
      </fill>
    </dxf>
    <dxf>
      <font>
        <color auto="1"/>
      </font>
      <fill>
        <patternFill>
          <bgColor rgb="FFFFC000"/>
        </patternFill>
      </fill>
    </dxf>
    <dxf>
      <font>
        <color auto="1"/>
      </font>
      <fill>
        <patternFill>
          <bgColor rgb="FFFF0000"/>
        </patternFill>
      </fill>
    </dxf>
    <dxf>
      <fill>
        <patternFill>
          <bgColor theme="5"/>
        </patternFill>
      </fill>
    </dxf>
    <dxf>
      <fill>
        <patternFill>
          <bgColor theme="6" tint="0.39994506668294322"/>
        </patternFill>
      </fill>
    </dxf>
    <dxf>
      <fill>
        <patternFill>
          <bgColor theme="5"/>
        </patternFill>
      </fill>
    </dxf>
    <dxf>
      <fill>
        <patternFill>
          <bgColor theme="6" tint="0.39994506668294322"/>
        </patternFill>
      </fill>
    </dxf>
  </dxfs>
  <tableStyles count="0" defaultTableStyle="TableStyleMedium9" defaultPivotStyle="PivotStyleLight16"/>
  <colors>
    <mruColors>
      <color rgb="FFC1EDC1"/>
      <color rgb="FFFFCDFF"/>
      <color rgb="FFFF99FF"/>
      <color rgb="FFFDF8D3"/>
      <color rgb="FFFF9900"/>
      <color rgb="FFCC0099"/>
      <color rgb="FFCC00CC"/>
      <color rgb="FFFF5050"/>
      <color rgb="FFFF99CC"/>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externalLink" Target="externalLinks/externalLink4.xml"/><Relationship Id="rId26" Type="http://schemas.openxmlformats.org/officeDocument/2006/relationships/externalLink" Target="externalLinks/externalLink12.xml"/><Relationship Id="rId39" Type="http://schemas.openxmlformats.org/officeDocument/2006/relationships/customXml" Target="../customXml/item1.xml"/><Relationship Id="rId21" Type="http://schemas.openxmlformats.org/officeDocument/2006/relationships/externalLink" Target="externalLinks/externalLink7.xml"/><Relationship Id="rId34" Type="http://schemas.openxmlformats.org/officeDocument/2006/relationships/externalLink" Target="externalLinks/externalLink20.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3.xml"/><Relationship Id="rId25" Type="http://schemas.openxmlformats.org/officeDocument/2006/relationships/externalLink" Target="externalLinks/externalLink11.xml"/><Relationship Id="rId33" Type="http://schemas.openxmlformats.org/officeDocument/2006/relationships/externalLink" Target="externalLinks/externalLink19.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externalLink" Target="externalLinks/externalLink6.xml"/><Relationship Id="rId29" Type="http://schemas.openxmlformats.org/officeDocument/2006/relationships/externalLink" Target="externalLinks/externalLink1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0.xml"/><Relationship Id="rId32" Type="http://schemas.openxmlformats.org/officeDocument/2006/relationships/externalLink" Target="externalLinks/externalLink18.xml"/><Relationship Id="rId37" Type="http://schemas.openxmlformats.org/officeDocument/2006/relationships/sharedStrings" Target="sharedString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openxmlformats.org/officeDocument/2006/relationships/externalLink" Target="externalLinks/externalLink9.xml"/><Relationship Id="rId28" Type="http://schemas.openxmlformats.org/officeDocument/2006/relationships/externalLink" Target="externalLinks/externalLink14.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externalLink" Target="externalLinks/externalLink5.xml"/><Relationship Id="rId31" Type="http://schemas.openxmlformats.org/officeDocument/2006/relationships/externalLink" Target="externalLinks/externalLink17.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8.xml"/><Relationship Id="rId27" Type="http://schemas.openxmlformats.org/officeDocument/2006/relationships/externalLink" Target="externalLinks/externalLink13.xml"/><Relationship Id="rId30" Type="http://schemas.openxmlformats.org/officeDocument/2006/relationships/externalLink" Target="externalLinks/externalLink16.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g"/></Relationships>
</file>

<file path=xl/drawings/_rels/drawing6.xml.rels><?xml version="1.0" encoding="UTF-8" standalone="yes"?>
<Relationships xmlns="http://schemas.openxmlformats.org/package/2006/relationships"><Relationship Id="rId1" Type="http://schemas.openxmlformats.org/officeDocument/2006/relationships/image" Target="../media/image1.jpg"/></Relationships>
</file>

<file path=xl/drawings/_rels/drawing8.xml.rels><?xml version="1.0" encoding="UTF-8" standalone="yes"?>
<Relationships xmlns="http://schemas.openxmlformats.org/package/2006/relationships"><Relationship Id="rId3" Type="http://schemas.openxmlformats.org/officeDocument/2006/relationships/hyperlink" Target="#'Smart-GH'!A1"/><Relationship Id="rId2" Type="http://schemas.openxmlformats.org/officeDocument/2006/relationships/hyperlink" Target="#'FULL-DETAILS'!A1"/><Relationship Id="rId1" Type="http://schemas.openxmlformats.org/officeDocument/2006/relationships/hyperlink" Target="#'SMART-TS'!A1"/></Relationships>
</file>

<file path=xl/drawings/drawing1.xml><?xml version="1.0" encoding="utf-8"?>
<xdr:wsDr xmlns:xdr="http://schemas.openxmlformats.org/drawingml/2006/spreadsheetDrawing" xmlns:a="http://schemas.openxmlformats.org/drawingml/2006/main">
  <xdr:twoCellAnchor>
    <xdr:from>
      <xdr:col>1</xdr:col>
      <xdr:colOff>280148</xdr:colOff>
      <xdr:row>39</xdr:row>
      <xdr:rowOff>195951</xdr:rowOff>
    </xdr:from>
    <xdr:to>
      <xdr:col>3</xdr:col>
      <xdr:colOff>244930</xdr:colOff>
      <xdr:row>44</xdr:row>
      <xdr:rowOff>33618</xdr:rowOff>
    </xdr:to>
    <xdr:sp macro="" textlink="">
      <xdr:nvSpPr>
        <xdr:cNvPr id="2" name="Rounded Rectangle 1">
          <a:extLst>
            <a:ext uri="{FF2B5EF4-FFF2-40B4-BE49-F238E27FC236}">
              <a16:creationId xmlns:a16="http://schemas.microsoft.com/office/drawing/2014/main" id="{C188E5AD-60EC-49C3-A10E-285DF11AE5EF}"/>
            </a:ext>
          </a:extLst>
        </xdr:cNvPr>
        <xdr:cNvSpPr/>
      </xdr:nvSpPr>
      <xdr:spPr>
        <a:xfrm>
          <a:off x="432548" y="9124051"/>
          <a:ext cx="1558632" cy="707617"/>
        </a:xfrm>
        <a:prstGeom prst="roundRect">
          <a:avLst/>
        </a:prstGeom>
        <a:noFill/>
        <a:ln w="12700">
          <a:solidFill>
            <a:schemeClr val="bg1">
              <a:lumMod val="75000"/>
            </a:schemeClr>
          </a:solidFill>
          <a:prstDash val="lgDashDot"/>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r>
            <a:rPr lang="fa-IR" sz="700">
              <a:cs typeface="B Yekan" pitchFamily="2" charset="-78"/>
            </a:rPr>
            <a:t>تصدیق</a:t>
          </a:r>
          <a:endParaRPr lang="fa-IR" sz="700" baseline="0">
            <a:cs typeface="B Yekan" pitchFamily="2" charset="-78"/>
          </a:endParaRPr>
        </a:p>
        <a:p>
          <a:pPr algn="ctr" rtl="1"/>
          <a:r>
            <a:rPr lang="fa-IR" sz="800" baseline="0">
              <a:cs typeface="B Yekan" pitchFamily="2" charset="-78"/>
            </a:rPr>
            <a:t>(امضاء و اثرانگشت)</a:t>
          </a:r>
          <a:endParaRPr lang="fa-IR" sz="800">
            <a:cs typeface="B Yekan" pitchFamily="2" charset="-78"/>
          </a:endParaRPr>
        </a:p>
      </xdr:txBody>
    </xdr:sp>
    <xdr:clientData/>
  </xdr:twoCellAnchor>
  <xdr:twoCellAnchor>
    <xdr:from>
      <xdr:col>21</xdr:col>
      <xdr:colOff>285751</xdr:colOff>
      <xdr:row>7</xdr:row>
      <xdr:rowOff>9524</xdr:rowOff>
    </xdr:from>
    <xdr:to>
      <xdr:col>21</xdr:col>
      <xdr:colOff>762001</xdr:colOff>
      <xdr:row>8</xdr:row>
      <xdr:rowOff>38099</xdr:rowOff>
    </xdr:to>
    <xdr:sp macro="[0]!SaveAsPDF" textlink="">
      <xdr:nvSpPr>
        <xdr:cNvPr id="3" name="Rounded Rectangle 2">
          <a:extLst>
            <a:ext uri="{FF2B5EF4-FFF2-40B4-BE49-F238E27FC236}">
              <a16:creationId xmlns:a16="http://schemas.microsoft.com/office/drawing/2014/main" id="{FA669282-129A-49EB-82BF-FCE24859E377}"/>
            </a:ext>
          </a:extLst>
        </xdr:cNvPr>
        <xdr:cNvSpPr/>
      </xdr:nvSpPr>
      <xdr:spPr>
        <a:xfrm>
          <a:off x="6883401" y="1997074"/>
          <a:ext cx="476250" cy="219075"/>
        </a:xfrm>
        <a:prstGeom prst="roundRect">
          <a:avLst/>
        </a:prstGeom>
        <a:solidFill>
          <a:schemeClr val="bg2"/>
        </a:solidFill>
        <a:ln>
          <a:solidFill>
            <a:schemeClr val="bg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304800</xdr:colOff>
      <xdr:row>8</xdr:row>
      <xdr:rowOff>133350</xdr:rowOff>
    </xdr:from>
    <xdr:to>
      <xdr:col>21</xdr:col>
      <xdr:colOff>762000</xdr:colOff>
      <xdr:row>9</xdr:row>
      <xdr:rowOff>123825</xdr:rowOff>
    </xdr:to>
    <xdr:sp macro="[0]!SaveAsPDF2" textlink="">
      <xdr:nvSpPr>
        <xdr:cNvPr id="4" name="Rounded Rectangle 3">
          <a:extLst>
            <a:ext uri="{FF2B5EF4-FFF2-40B4-BE49-F238E27FC236}">
              <a16:creationId xmlns:a16="http://schemas.microsoft.com/office/drawing/2014/main" id="{5276D9AF-B9C3-452A-B128-0C30E877BC4D}"/>
            </a:ext>
          </a:extLst>
        </xdr:cNvPr>
        <xdr:cNvSpPr/>
      </xdr:nvSpPr>
      <xdr:spPr>
        <a:xfrm>
          <a:off x="6902450" y="2311400"/>
          <a:ext cx="457200" cy="2190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243417</xdr:colOff>
      <xdr:row>42</xdr:row>
      <xdr:rowOff>176530</xdr:rowOff>
    </xdr:from>
    <xdr:to>
      <xdr:col>3</xdr:col>
      <xdr:colOff>211675</xdr:colOff>
      <xdr:row>43</xdr:row>
      <xdr:rowOff>42332</xdr:rowOff>
    </xdr:to>
    <xdr:sp macro="" textlink="">
      <xdr:nvSpPr>
        <xdr:cNvPr id="5" name="TextBox 4">
          <a:extLst>
            <a:ext uri="{FF2B5EF4-FFF2-40B4-BE49-F238E27FC236}">
              <a16:creationId xmlns:a16="http://schemas.microsoft.com/office/drawing/2014/main" id="{2A3B29A1-AAD8-4FF3-9707-0871E0E1A9D4}"/>
            </a:ext>
          </a:extLst>
        </xdr:cNvPr>
        <xdr:cNvSpPr txBox="1"/>
      </xdr:nvSpPr>
      <xdr:spPr>
        <a:xfrm>
          <a:off x="395817" y="9544050"/>
          <a:ext cx="1562108" cy="4233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endParaRPr lang="fa-IR"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362712</xdr:colOff>
      <xdr:row>10</xdr:row>
      <xdr:rowOff>19049</xdr:rowOff>
    </xdr:from>
    <xdr:to>
      <xdr:col>15</xdr:col>
      <xdr:colOff>0</xdr:colOff>
      <xdr:row>64</xdr:row>
      <xdr:rowOff>21335</xdr:rowOff>
    </xdr:to>
    <xdr:sp macro="" textlink="">
      <xdr:nvSpPr>
        <xdr:cNvPr id="2" name="Rectangle 1" hidden="1">
          <a:extLst>
            <a:ext uri="{FF2B5EF4-FFF2-40B4-BE49-F238E27FC236}">
              <a16:creationId xmlns:a16="http://schemas.microsoft.com/office/drawing/2014/main" id="{76917EB7-16E6-4697-8609-5F3302554E56}"/>
            </a:ext>
          </a:extLst>
        </xdr:cNvPr>
        <xdr:cNvSpPr/>
      </xdr:nvSpPr>
      <xdr:spPr>
        <a:xfrm>
          <a:off x="7951146150" y="2381249"/>
          <a:ext cx="6400038" cy="13356336"/>
        </a:xfrm>
        <a:prstGeom prst="rect">
          <a:avLst/>
        </a:prstGeom>
        <a:blipFill dpi="0" rotWithShape="1">
          <a:blip xmlns:r="http://schemas.openxmlformats.org/officeDocument/2006/relationships" r:embed="rId1">
            <a:alphaModFix amt="23000"/>
          </a:blip>
          <a:srcRect/>
          <a:stretch>
            <a:fillRect/>
          </a:stretch>
        </a:blipFill>
        <a:ln>
          <a:noFill/>
        </a:ln>
        <a:effectLst>
          <a:reflection endPos="0" dist="50800" dir="5400000" sy="-100000" algn="bl" rotWithShape="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rtl="1"/>
          <a:endParaRPr lang="en-US" sz="1100"/>
        </a:p>
      </xdr:txBody>
    </xdr:sp>
    <xdr:clientData/>
  </xdr:twoCellAnchor>
  <xdr:twoCellAnchor>
    <xdr:from>
      <xdr:col>14</xdr:col>
      <xdr:colOff>51287</xdr:colOff>
      <xdr:row>50</xdr:row>
      <xdr:rowOff>1221</xdr:rowOff>
    </xdr:from>
    <xdr:to>
      <xdr:col>16</xdr:col>
      <xdr:colOff>12699</xdr:colOff>
      <xdr:row>50</xdr:row>
      <xdr:rowOff>1221</xdr:rowOff>
    </xdr:to>
    <xdr:sp macro="" textlink="">
      <xdr:nvSpPr>
        <xdr:cNvPr id="3" name="TextBox 2">
          <a:extLst>
            <a:ext uri="{FF2B5EF4-FFF2-40B4-BE49-F238E27FC236}">
              <a16:creationId xmlns:a16="http://schemas.microsoft.com/office/drawing/2014/main" id="{BC99C92C-782C-473E-8BBE-669469767709}"/>
            </a:ext>
          </a:extLst>
        </xdr:cNvPr>
        <xdr:cNvSpPr txBox="1"/>
      </xdr:nvSpPr>
      <xdr:spPr>
        <a:xfrm>
          <a:off x="7950590526" y="12307521"/>
          <a:ext cx="1142512"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rtl="1"/>
          <a:r>
            <a:rPr lang="fa-IR" sz="1100">
              <a:cs typeface="B Nazanin" pitchFamily="2" charset="-78"/>
            </a:rPr>
            <a:t>صفحه</a:t>
          </a:r>
          <a:r>
            <a:rPr lang="fa-IR" sz="1100" baseline="0">
              <a:cs typeface="B Nazanin" pitchFamily="2" charset="-78"/>
            </a:rPr>
            <a:t> 1 از 2</a:t>
          </a:r>
          <a:endParaRPr lang="en-US" sz="1100">
            <a:cs typeface="B Nazanin" pitchFamily="2" charset="-78"/>
          </a:endParaRPr>
        </a:p>
      </xdr:txBody>
    </xdr:sp>
    <xdr:clientData/>
  </xdr:twoCellAnchor>
  <xdr:twoCellAnchor>
    <xdr:from>
      <xdr:col>11</xdr:col>
      <xdr:colOff>8659</xdr:colOff>
      <xdr:row>88</xdr:row>
      <xdr:rowOff>11771</xdr:rowOff>
    </xdr:from>
    <xdr:to>
      <xdr:col>14</xdr:col>
      <xdr:colOff>526530</xdr:colOff>
      <xdr:row>89</xdr:row>
      <xdr:rowOff>179304</xdr:rowOff>
    </xdr:to>
    <xdr:sp macro="" textlink="">
      <xdr:nvSpPr>
        <xdr:cNvPr id="4" name="TextBox 3">
          <a:extLst>
            <a:ext uri="{FF2B5EF4-FFF2-40B4-BE49-F238E27FC236}">
              <a16:creationId xmlns:a16="http://schemas.microsoft.com/office/drawing/2014/main" id="{309731B1-BCDA-4328-A11E-5FA194B6C112}"/>
            </a:ext>
          </a:extLst>
        </xdr:cNvPr>
        <xdr:cNvSpPr txBox="1"/>
      </xdr:nvSpPr>
      <xdr:spPr>
        <a:xfrm>
          <a:off x="7951257795" y="22462196"/>
          <a:ext cx="1584671" cy="3961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rtl="1"/>
          <a:r>
            <a:rPr lang="fa-IR" sz="1100">
              <a:cs typeface="B Nazanin" pitchFamily="2" charset="-78"/>
            </a:rPr>
            <a:t>صفحه</a:t>
          </a:r>
          <a:r>
            <a:rPr lang="fa-IR" sz="1100" baseline="0">
              <a:cs typeface="B Nazanin" pitchFamily="2" charset="-78"/>
            </a:rPr>
            <a:t> 2 از 2</a:t>
          </a:r>
          <a:endParaRPr lang="en-US" sz="1100">
            <a:cs typeface="B Nazanin" pitchFamily="2" charset="-78"/>
          </a:endParaRPr>
        </a:p>
      </xdr:txBody>
    </xdr:sp>
    <xdr:clientData/>
  </xdr:twoCellAnchor>
  <xdr:twoCellAnchor>
    <xdr:from>
      <xdr:col>10</xdr:col>
      <xdr:colOff>19050</xdr:colOff>
      <xdr:row>1</xdr:row>
      <xdr:rowOff>57150</xdr:rowOff>
    </xdr:from>
    <xdr:to>
      <xdr:col>10</xdr:col>
      <xdr:colOff>323850</xdr:colOff>
      <xdr:row>1</xdr:row>
      <xdr:rowOff>219075</xdr:rowOff>
    </xdr:to>
    <xdr:sp macro="[0]!SaveAsPDFGHTS" textlink="">
      <xdr:nvSpPr>
        <xdr:cNvPr id="5" name="Rounded Rectangle 10">
          <a:extLst>
            <a:ext uri="{FF2B5EF4-FFF2-40B4-BE49-F238E27FC236}">
              <a16:creationId xmlns:a16="http://schemas.microsoft.com/office/drawing/2014/main" id="{D29130E8-B2E2-4F45-9B5F-12D56B725DFE}"/>
            </a:ext>
          </a:extLst>
        </xdr:cNvPr>
        <xdr:cNvSpPr/>
      </xdr:nvSpPr>
      <xdr:spPr>
        <a:xfrm>
          <a:off x="7953013050" y="285750"/>
          <a:ext cx="304800" cy="161925"/>
        </a:xfrm>
        <a:prstGeom prst="roundRect">
          <a:avLst/>
        </a:prstGeom>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r" rtl="1"/>
          <a:endParaRPr lang="en-US" sz="1100"/>
        </a:p>
      </xdr:txBody>
    </xdr:sp>
    <xdr:clientData/>
  </xdr:twoCellAnchor>
  <xdr:twoCellAnchor>
    <xdr:from>
      <xdr:col>10</xdr:col>
      <xdr:colOff>9525</xdr:colOff>
      <xdr:row>2</xdr:row>
      <xdr:rowOff>85725</xdr:rowOff>
    </xdr:from>
    <xdr:to>
      <xdr:col>10</xdr:col>
      <xdr:colOff>314325</xdr:colOff>
      <xdr:row>2</xdr:row>
      <xdr:rowOff>238125</xdr:rowOff>
    </xdr:to>
    <xdr:sp macro="[0]!SaveAsPDFGHTS2" textlink="">
      <xdr:nvSpPr>
        <xdr:cNvPr id="6" name="Rounded Rectangle 11">
          <a:extLst>
            <a:ext uri="{FF2B5EF4-FFF2-40B4-BE49-F238E27FC236}">
              <a16:creationId xmlns:a16="http://schemas.microsoft.com/office/drawing/2014/main" id="{56BDA4B8-3DC6-4F68-BE7E-824C97395AA6}"/>
            </a:ext>
          </a:extLst>
        </xdr:cNvPr>
        <xdr:cNvSpPr/>
      </xdr:nvSpPr>
      <xdr:spPr>
        <a:xfrm>
          <a:off x="7953022575" y="542925"/>
          <a:ext cx="304800" cy="152400"/>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r" rtl="1"/>
          <a:endParaRPr lang="en-US" sz="1100"/>
        </a:p>
      </xdr:txBody>
    </xdr:sp>
    <xdr:clientData/>
  </xdr:twoCellAnchor>
  <xdr:twoCellAnchor>
    <xdr:from>
      <xdr:col>11</xdr:col>
      <xdr:colOff>66675</xdr:colOff>
      <xdr:row>1</xdr:row>
      <xdr:rowOff>85725</xdr:rowOff>
    </xdr:from>
    <xdr:to>
      <xdr:col>11</xdr:col>
      <xdr:colOff>552450</xdr:colOff>
      <xdr:row>1</xdr:row>
      <xdr:rowOff>219075</xdr:rowOff>
    </xdr:to>
    <xdr:sp macro="[0]!SaveAsPDFGH" textlink="">
      <xdr:nvSpPr>
        <xdr:cNvPr id="7" name="Rectangle 6">
          <a:extLst>
            <a:ext uri="{FF2B5EF4-FFF2-40B4-BE49-F238E27FC236}">
              <a16:creationId xmlns:a16="http://schemas.microsoft.com/office/drawing/2014/main" id="{11E94827-7605-480F-B9AB-44B98167500F}"/>
            </a:ext>
          </a:extLst>
        </xdr:cNvPr>
        <xdr:cNvSpPr/>
      </xdr:nvSpPr>
      <xdr:spPr>
        <a:xfrm>
          <a:off x="7952346300" y="314325"/>
          <a:ext cx="438150" cy="1333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rtl="1"/>
          <a:endParaRPr lang="en-US" sz="1100"/>
        </a:p>
      </xdr:txBody>
    </xdr:sp>
    <xdr:clientData/>
  </xdr:twoCellAnchor>
  <xdr:twoCellAnchor>
    <xdr:from>
      <xdr:col>11</xdr:col>
      <xdr:colOff>312858</xdr:colOff>
      <xdr:row>49</xdr:row>
      <xdr:rowOff>130012</xdr:rowOff>
    </xdr:from>
    <xdr:to>
      <xdr:col>14</xdr:col>
      <xdr:colOff>500486</xdr:colOff>
      <xdr:row>49</xdr:row>
      <xdr:rowOff>406224</xdr:rowOff>
    </xdr:to>
    <xdr:sp macro="" textlink="">
      <xdr:nvSpPr>
        <xdr:cNvPr id="8" name="TextBox 7">
          <a:extLst>
            <a:ext uri="{FF2B5EF4-FFF2-40B4-BE49-F238E27FC236}">
              <a16:creationId xmlns:a16="http://schemas.microsoft.com/office/drawing/2014/main" id="{8AE10EC2-07E3-447C-8457-6A116A380511}"/>
            </a:ext>
          </a:extLst>
        </xdr:cNvPr>
        <xdr:cNvSpPr txBox="1"/>
      </xdr:nvSpPr>
      <xdr:spPr>
        <a:xfrm>
          <a:off x="7951283839" y="11807662"/>
          <a:ext cx="1254428" cy="2762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rtl="1"/>
          <a:r>
            <a:rPr lang="fa-IR" sz="1100">
              <a:cs typeface="B Nazanin" pitchFamily="2" charset="-78"/>
            </a:rPr>
            <a:t>صفحه</a:t>
          </a:r>
          <a:r>
            <a:rPr lang="fa-IR" sz="1100" baseline="0">
              <a:cs typeface="B Nazanin" pitchFamily="2" charset="-78"/>
            </a:rPr>
            <a:t> 1 از 2</a:t>
          </a:r>
          <a:endParaRPr lang="en-US" sz="1100">
            <a:cs typeface="B Nazanin" pitchFamily="2" charset="-78"/>
          </a:endParaRPr>
        </a:p>
      </xdr:txBody>
    </xdr:sp>
    <xdr:clientData/>
  </xdr:twoCellAnchor>
  <xdr:twoCellAnchor>
    <xdr:from>
      <xdr:col>3</xdr:col>
      <xdr:colOff>269498</xdr:colOff>
      <xdr:row>19</xdr:row>
      <xdr:rowOff>190500</xdr:rowOff>
    </xdr:from>
    <xdr:to>
      <xdr:col>14</xdr:col>
      <xdr:colOff>45868</xdr:colOff>
      <xdr:row>20</xdr:row>
      <xdr:rowOff>165652</xdr:rowOff>
    </xdr:to>
    <xdr:sp macro="" textlink="">
      <xdr:nvSpPr>
        <xdr:cNvPr id="9" name="TextBox 8">
          <a:extLst>
            <a:ext uri="{FF2B5EF4-FFF2-40B4-BE49-F238E27FC236}">
              <a16:creationId xmlns:a16="http://schemas.microsoft.com/office/drawing/2014/main" id="{AF8D4147-F2E4-4F7C-B5EB-3CFE9AD17ED3}"/>
            </a:ext>
          </a:extLst>
        </xdr:cNvPr>
        <xdr:cNvSpPr txBox="1"/>
      </xdr:nvSpPr>
      <xdr:spPr>
        <a:xfrm>
          <a:off x="7915771324" y="4352192"/>
          <a:ext cx="4831947" cy="172979"/>
        </a:xfrm>
        <a:prstGeom prst="rect">
          <a:avLst/>
        </a:prstGeom>
        <a:solidFill>
          <a:schemeClr val="bg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rtl="1"/>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280148</xdr:colOff>
      <xdr:row>40</xdr:row>
      <xdr:rowOff>195951</xdr:rowOff>
    </xdr:from>
    <xdr:to>
      <xdr:col>3</xdr:col>
      <xdr:colOff>244930</xdr:colOff>
      <xdr:row>45</xdr:row>
      <xdr:rowOff>33618</xdr:rowOff>
    </xdr:to>
    <xdr:sp macro="" textlink="">
      <xdr:nvSpPr>
        <xdr:cNvPr id="2" name="Rounded Rectangle 1">
          <a:extLst>
            <a:ext uri="{FF2B5EF4-FFF2-40B4-BE49-F238E27FC236}">
              <a16:creationId xmlns:a16="http://schemas.microsoft.com/office/drawing/2014/main" id="{3A8FA291-BF97-4389-94D1-3E7230FB95DA}"/>
            </a:ext>
          </a:extLst>
        </xdr:cNvPr>
        <xdr:cNvSpPr/>
      </xdr:nvSpPr>
      <xdr:spPr>
        <a:xfrm>
          <a:off x="424928" y="9393291"/>
          <a:ext cx="1534502" cy="691107"/>
        </a:xfrm>
        <a:prstGeom prst="roundRect">
          <a:avLst/>
        </a:prstGeom>
        <a:noFill/>
        <a:ln w="12700">
          <a:solidFill>
            <a:schemeClr val="bg1"/>
          </a:solidFill>
          <a:prstDash val="lgDashDot"/>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r>
            <a:rPr lang="fa-IR" sz="900">
              <a:cs typeface="B Yekan" pitchFamily="2" charset="-78"/>
            </a:rPr>
            <a:t>تصدیق</a:t>
          </a:r>
          <a:endParaRPr lang="fa-IR" sz="900" baseline="0">
            <a:cs typeface="B Yekan" pitchFamily="2" charset="-78"/>
          </a:endParaRPr>
        </a:p>
        <a:p>
          <a:pPr algn="ctr" rtl="1"/>
          <a:r>
            <a:rPr lang="fa-IR" sz="1000" baseline="0">
              <a:cs typeface="B Yekan" pitchFamily="2" charset="-78"/>
            </a:rPr>
            <a:t>(امضاء و اثرانگشت)</a:t>
          </a:r>
          <a:endParaRPr lang="fa-IR" sz="1000">
            <a:cs typeface="B Yekan" pitchFamily="2" charset="-78"/>
          </a:endParaRPr>
        </a:p>
      </xdr:txBody>
    </xdr:sp>
    <xdr:clientData/>
  </xdr:twoCellAnchor>
  <xdr:twoCellAnchor>
    <xdr:from>
      <xdr:col>21</xdr:col>
      <xdr:colOff>285751</xdr:colOff>
      <xdr:row>7</xdr:row>
      <xdr:rowOff>9524</xdr:rowOff>
    </xdr:from>
    <xdr:to>
      <xdr:col>21</xdr:col>
      <xdr:colOff>762001</xdr:colOff>
      <xdr:row>8</xdr:row>
      <xdr:rowOff>38099</xdr:rowOff>
    </xdr:to>
    <xdr:sp macro="[0]!SaveAsPDF" textlink="">
      <xdr:nvSpPr>
        <xdr:cNvPr id="3" name="Rounded Rectangle 2">
          <a:extLst>
            <a:ext uri="{FF2B5EF4-FFF2-40B4-BE49-F238E27FC236}">
              <a16:creationId xmlns:a16="http://schemas.microsoft.com/office/drawing/2014/main" id="{B97D3E8E-D254-49DB-9A32-8976FDB7F104}"/>
            </a:ext>
          </a:extLst>
        </xdr:cNvPr>
        <xdr:cNvSpPr/>
      </xdr:nvSpPr>
      <xdr:spPr>
        <a:xfrm>
          <a:off x="6945631" y="2021204"/>
          <a:ext cx="476250" cy="219075"/>
        </a:xfrm>
        <a:prstGeom prst="roundRect">
          <a:avLst/>
        </a:prstGeom>
        <a:solidFill>
          <a:schemeClr val="bg2"/>
        </a:solidFill>
        <a:ln>
          <a:solidFill>
            <a:schemeClr val="bg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304800</xdr:colOff>
      <xdr:row>8</xdr:row>
      <xdr:rowOff>133350</xdr:rowOff>
    </xdr:from>
    <xdr:to>
      <xdr:col>21</xdr:col>
      <xdr:colOff>762000</xdr:colOff>
      <xdr:row>9</xdr:row>
      <xdr:rowOff>123825</xdr:rowOff>
    </xdr:to>
    <xdr:sp macro="[0]!SaveAsPDF2" textlink="">
      <xdr:nvSpPr>
        <xdr:cNvPr id="4" name="Rounded Rectangle 3">
          <a:extLst>
            <a:ext uri="{FF2B5EF4-FFF2-40B4-BE49-F238E27FC236}">
              <a16:creationId xmlns:a16="http://schemas.microsoft.com/office/drawing/2014/main" id="{98B8E488-1BFA-4B7E-82F3-839A5F4A3853}"/>
            </a:ext>
          </a:extLst>
        </xdr:cNvPr>
        <xdr:cNvSpPr/>
      </xdr:nvSpPr>
      <xdr:spPr>
        <a:xfrm>
          <a:off x="6964680" y="2335530"/>
          <a:ext cx="457200" cy="2190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243417</xdr:colOff>
      <xdr:row>43</xdr:row>
      <xdr:rowOff>176530</xdr:rowOff>
    </xdr:from>
    <xdr:to>
      <xdr:col>3</xdr:col>
      <xdr:colOff>211675</xdr:colOff>
      <xdr:row>44</xdr:row>
      <xdr:rowOff>42332</xdr:rowOff>
    </xdr:to>
    <xdr:sp macro="" textlink="">
      <xdr:nvSpPr>
        <xdr:cNvPr id="5" name="TextBox 4">
          <a:extLst>
            <a:ext uri="{FF2B5EF4-FFF2-40B4-BE49-F238E27FC236}">
              <a16:creationId xmlns:a16="http://schemas.microsoft.com/office/drawing/2014/main" id="{AE4B2B4F-B46D-4492-AA39-FD8AF43B7F9E}"/>
            </a:ext>
          </a:extLst>
        </xdr:cNvPr>
        <xdr:cNvSpPr txBox="1"/>
      </xdr:nvSpPr>
      <xdr:spPr>
        <a:xfrm>
          <a:off x="388197" y="9799320"/>
          <a:ext cx="1537978" cy="4233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endParaRPr lang="fa-IR"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280148</xdr:colOff>
      <xdr:row>40</xdr:row>
      <xdr:rowOff>195951</xdr:rowOff>
    </xdr:from>
    <xdr:to>
      <xdr:col>3</xdr:col>
      <xdr:colOff>244930</xdr:colOff>
      <xdr:row>45</xdr:row>
      <xdr:rowOff>33618</xdr:rowOff>
    </xdr:to>
    <xdr:sp macro="" textlink="">
      <xdr:nvSpPr>
        <xdr:cNvPr id="3" name="Rounded Rectangle 1">
          <a:extLst>
            <a:ext uri="{FF2B5EF4-FFF2-40B4-BE49-F238E27FC236}">
              <a16:creationId xmlns:a16="http://schemas.microsoft.com/office/drawing/2014/main" id="{4A864292-9726-4D7F-B63D-8CE4F2DA30C4}"/>
            </a:ext>
          </a:extLst>
        </xdr:cNvPr>
        <xdr:cNvSpPr/>
      </xdr:nvSpPr>
      <xdr:spPr>
        <a:xfrm>
          <a:off x="425824" y="9407186"/>
          <a:ext cx="1488782" cy="722932"/>
        </a:xfrm>
        <a:prstGeom prst="roundRect">
          <a:avLst/>
        </a:prstGeom>
        <a:noFill/>
        <a:ln w="12700">
          <a:solidFill>
            <a:schemeClr val="bg1"/>
          </a:solidFill>
          <a:prstDash val="lgDashDot"/>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r>
            <a:rPr lang="fa-IR" sz="900">
              <a:cs typeface="B Yekan" pitchFamily="2" charset="-78"/>
            </a:rPr>
            <a:t>تصدیق</a:t>
          </a:r>
          <a:endParaRPr lang="fa-IR" sz="900" baseline="0">
            <a:cs typeface="B Yekan" pitchFamily="2" charset="-78"/>
          </a:endParaRPr>
        </a:p>
        <a:p>
          <a:pPr algn="ctr" rtl="1"/>
          <a:r>
            <a:rPr lang="fa-IR" sz="1000" baseline="0">
              <a:cs typeface="B Yekan" pitchFamily="2" charset="-78"/>
            </a:rPr>
            <a:t>(امضاء و اثرانگشت)</a:t>
          </a:r>
          <a:endParaRPr lang="fa-IR" sz="1000">
            <a:cs typeface="B Yekan" pitchFamily="2" charset="-78"/>
          </a:endParaRPr>
        </a:p>
      </xdr:txBody>
    </xdr:sp>
    <xdr:clientData/>
  </xdr:twoCellAnchor>
  <xdr:twoCellAnchor>
    <xdr:from>
      <xdr:col>1</xdr:col>
      <xdr:colOff>243417</xdr:colOff>
      <xdr:row>43</xdr:row>
      <xdr:rowOff>176530</xdr:rowOff>
    </xdr:from>
    <xdr:to>
      <xdr:col>3</xdr:col>
      <xdr:colOff>211675</xdr:colOff>
      <xdr:row>44</xdr:row>
      <xdr:rowOff>42332</xdr:rowOff>
    </xdr:to>
    <xdr:sp macro="" textlink="">
      <xdr:nvSpPr>
        <xdr:cNvPr id="6" name="TextBox 5">
          <a:extLst>
            <a:ext uri="{FF2B5EF4-FFF2-40B4-BE49-F238E27FC236}">
              <a16:creationId xmlns:a16="http://schemas.microsoft.com/office/drawing/2014/main" id="{472DEEF8-7F03-4E25-AB63-C46F3B83E1E3}"/>
            </a:ext>
          </a:extLst>
        </xdr:cNvPr>
        <xdr:cNvSpPr txBox="1"/>
      </xdr:nvSpPr>
      <xdr:spPr>
        <a:xfrm>
          <a:off x="395817" y="9594850"/>
          <a:ext cx="1562108" cy="4233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endParaRPr lang="fa-IR"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362712</xdr:colOff>
      <xdr:row>10</xdr:row>
      <xdr:rowOff>0</xdr:rowOff>
    </xdr:from>
    <xdr:to>
      <xdr:col>14</xdr:col>
      <xdr:colOff>0</xdr:colOff>
      <xdr:row>36</xdr:row>
      <xdr:rowOff>0</xdr:rowOff>
    </xdr:to>
    <xdr:sp macro="" textlink="">
      <xdr:nvSpPr>
        <xdr:cNvPr id="2" name="Rectangle 1" hidden="1">
          <a:extLst>
            <a:ext uri="{FF2B5EF4-FFF2-40B4-BE49-F238E27FC236}">
              <a16:creationId xmlns:a16="http://schemas.microsoft.com/office/drawing/2014/main" id="{00000000-0008-0000-0500-000002000000}"/>
            </a:ext>
          </a:extLst>
        </xdr:cNvPr>
        <xdr:cNvSpPr/>
      </xdr:nvSpPr>
      <xdr:spPr>
        <a:xfrm>
          <a:off x="9042911175" y="2495549"/>
          <a:ext cx="6647688" cy="12422886"/>
        </a:xfrm>
        <a:prstGeom prst="rect">
          <a:avLst/>
        </a:prstGeom>
        <a:blipFill dpi="0" rotWithShape="1">
          <a:blip xmlns:r="http://schemas.openxmlformats.org/officeDocument/2006/relationships" r:embed="rId1">
            <a:alphaModFix amt="23000"/>
          </a:blip>
          <a:srcRect/>
          <a:stretch>
            <a:fillRect/>
          </a:stretch>
        </a:blipFill>
        <a:ln>
          <a:noFill/>
        </a:ln>
        <a:effectLst>
          <a:reflection endPos="0" dist="50800" dir="5400000" sy="-100000" algn="bl" rotWithShape="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rtl="1"/>
          <a:endParaRPr lang="en-US" sz="1100"/>
        </a:p>
      </xdr:txBody>
    </xdr:sp>
    <xdr:clientData/>
  </xdr:twoCellAnchor>
  <xdr:twoCellAnchor>
    <xdr:from>
      <xdr:col>10</xdr:col>
      <xdr:colOff>19050</xdr:colOff>
      <xdr:row>1</xdr:row>
      <xdr:rowOff>57150</xdr:rowOff>
    </xdr:from>
    <xdr:to>
      <xdr:col>10</xdr:col>
      <xdr:colOff>323850</xdr:colOff>
      <xdr:row>1</xdr:row>
      <xdr:rowOff>219075</xdr:rowOff>
    </xdr:to>
    <xdr:sp macro="[0]!SaveAsPDFGHTS" textlink="">
      <xdr:nvSpPr>
        <xdr:cNvPr id="9" name="Rounded Rectangle 10">
          <a:extLst>
            <a:ext uri="{FF2B5EF4-FFF2-40B4-BE49-F238E27FC236}">
              <a16:creationId xmlns:a16="http://schemas.microsoft.com/office/drawing/2014/main" id="{00000000-0008-0000-0500-000009000000}"/>
            </a:ext>
          </a:extLst>
        </xdr:cNvPr>
        <xdr:cNvSpPr/>
      </xdr:nvSpPr>
      <xdr:spPr>
        <a:xfrm>
          <a:off x="9044663775" y="304800"/>
          <a:ext cx="304800" cy="161925"/>
        </a:xfrm>
        <a:prstGeom prst="roundRect">
          <a:avLst/>
        </a:prstGeom>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r" rtl="1"/>
          <a:endParaRPr lang="en-US" sz="1100"/>
        </a:p>
      </xdr:txBody>
    </xdr:sp>
    <xdr:clientData/>
  </xdr:twoCellAnchor>
  <xdr:twoCellAnchor>
    <xdr:from>
      <xdr:col>10</xdr:col>
      <xdr:colOff>9525</xdr:colOff>
      <xdr:row>2</xdr:row>
      <xdr:rowOff>85725</xdr:rowOff>
    </xdr:from>
    <xdr:to>
      <xdr:col>10</xdr:col>
      <xdr:colOff>314325</xdr:colOff>
      <xdr:row>2</xdr:row>
      <xdr:rowOff>238125</xdr:rowOff>
    </xdr:to>
    <xdr:sp macro="[0]!SaveAsPDFGHTS2" textlink="">
      <xdr:nvSpPr>
        <xdr:cNvPr id="10" name="Rounded Rectangle 11">
          <a:extLst>
            <a:ext uri="{FF2B5EF4-FFF2-40B4-BE49-F238E27FC236}">
              <a16:creationId xmlns:a16="http://schemas.microsoft.com/office/drawing/2014/main" id="{00000000-0008-0000-0500-00000A000000}"/>
            </a:ext>
          </a:extLst>
        </xdr:cNvPr>
        <xdr:cNvSpPr/>
      </xdr:nvSpPr>
      <xdr:spPr>
        <a:xfrm>
          <a:off x="9044673300" y="581025"/>
          <a:ext cx="304800" cy="152400"/>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r" rtl="1"/>
          <a:endParaRPr lang="en-US" sz="1100"/>
        </a:p>
      </xdr:txBody>
    </xdr:sp>
    <xdr:clientData/>
  </xdr:twoCellAnchor>
  <xdr:twoCellAnchor>
    <xdr:from>
      <xdr:col>11</xdr:col>
      <xdr:colOff>66675</xdr:colOff>
      <xdr:row>1</xdr:row>
      <xdr:rowOff>85725</xdr:rowOff>
    </xdr:from>
    <xdr:to>
      <xdr:col>11</xdr:col>
      <xdr:colOff>552450</xdr:colOff>
      <xdr:row>1</xdr:row>
      <xdr:rowOff>219075</xdr:rowOff>
    </xdr:to>
    <xdr:sp macro="[0]!SaveAsPDFGH1pg" textlink="">
      <xdr:nvSpPr>
        <xdr:cNvPr id="11" name="Rectangle 10">
          <a:extLst>
            <a:ext uri="{FF2B5EF4-FFF2-40B4-BE49-F238E27FC236}">
              <a16:creationId xmlns:a16="http://schemas.microsoft.com/office/drawing/2014/main" id="{00000000-0008-0000-0500-00000B000000}"/>
            </a:ext>
          </a:extLst>
        </xdr:cNvPr>
        <xdr:cNvSpPr/>
      </xdr:nvSpPr>
      <xdr:spPr>
        <a:xfrm>
          <a:off x="9043882725" y="333375"/>
          <a:ext cx="485775" cy="1333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rtl="1"/>
          <a:endParaRPr lang="en-US" sz="1100"/>
        </a:p>
      </xdr:txBody>
    </xdr:sp>
    <xdr:clientData/>
  </xdr:twoCellAnchor>
  <xdr:twoCellAnchor editAs="oneCell">
    <xdr:from>
      <xdr:col>6</xdr:col>
      <xdr:colOff>98978</xdr:colOff>
      <xdr:row>10</xdr:row>
      <xdr:rowOff>196851</xdr:rowOff>
    </xdr:from>
    <xdr:to>
      <xdr:col>8</xdr:col>
      <xdr:colOff>98978</xdr:colOff>
      <xdr:row>12</xdr:row>
      <xdr:rowOff>247651</xdr:rowOff>
    </xdr:to>
    <xdr:pic>
      <xdr:nvPicPr>
        <xdr:cNvPr id="13" name="Picture 12">
          <a:extLst>
            <a:ext uri="{FF2B5EF4-FFF2-40B4-BE49-F238E27FC236}">
              <a16:creationId xmlns:a16="http://schemas.microsoft.com/office/drawing/2014/main" id="{00000000-0008-0000-0500-00000D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001870087" y="2300634"/>
          <a:ext cx="1383196" cy="1077843"/>
        </a:xfrm>
        <a:prstGeom prst="rect">
          <a:avLst/>
        </a:prstGeom>
      </xdr:spPr>
    </xdr:pic>
    <xdr:clientData/>
  </xdr:twoCellAnchor>
  <xdr:twoCellAnchor>
    <xdr:from>
      <xdr:col>2</xdr:col>
      <xdr:colOff>485775</xdr:colOff>
      <xdr:row>21</xdr:row>
      <xdr:rowOff>172107</xdr:rowOff>
    </xdr:from>
    <xdr:to>
      <xdr:col>3</xdr:col>
      <xdr:colOff>137621</xdr:colOff>
      <xdr:row>21</xdr:row>
      <xdr:rowOff>277210</xdr:rowOff>
    </xdr:to>
    <xdr:sp macro="" textlink="">
      <xdr:nvSpPr>
        <xdr:cNvPr id="14" name="Rectangle: Rounded Corners 13">
          <a:extLst>
            <a:ext uri="{FF2B5EF4-FFF2-40B4-BE49-F238E27FC236}">
              <a16:creationId xmlns:a16="http://schemas.microsoft.com/office/drawing/2014/main" id="{00000000-0008-0000-0500-00000E000000}"/>
            </a:ext>
          </a:extLst>
        </xdr:cNvPr>
        <xdr:cNvSpPr/>
      </xdr:nvSpPr>
      <xdr:spPr>
        <a:xfrm>
          <a:off x="9204784279" y="5772807"/>
          <a:ext cx="147146" cy="105103"/>
        </a:xfrm>
        <a:prstGeom prst="roundRect">
          <a:avLst/>
        </a:prstGeom>
        <a:noFill/>
        <a:ln>
          <a:solidFill>
            <a:schemeClr val="bg2">
              <a:lumMod val="50000"/>
            </a:schemeClr>
          </a:solidFill>
        </a:ln>
      </xdr:spPr>
      <xdr:style>
        <a:lnRef idx="2">
          <a:schemeClr val="dk1"/>
        </a:lnRef>
        <a:fillRef idx="1">
          <a:schemeClr val="lt1"/>
        </a:fillRef>
        <a:effectRef idx="0">
          <a:schemeClr val="dk1"/>
        </a:effectRef>
        <a:fontRef idx="minor">
          <a:schemeClr val="dk1"/>
        </a:fontRef>
      </xdr:style>
      <xdr:txBody>
        <a:bodyPr vertOverflow="clip" horzOverflow="clip" rtlCol="1" anchor="t"/>
        <a:lstStyle/>
        <a:p>
          <a:pPr algn="r" rtl="1"/>
          <a:endParaRPr lang="fa-IR" sz="1100"/>
        </a:p>
      </xdr:txBody>
    </xdr:sp>
    <xdr:clientData/>
  </xdr:twoCellAnchor>
  <xdr:twoCellAnchor>
    <xdr:from>
      <xdr:col>5</xdr:col>
      <xdr:colOff>282464</xdr:colOff>
      <xdr:row>21</xdr:row>
      <xdr:rowOff>156670</xdr:rowOff>
    </xdr:from>
    <xdr:to>
      <xdr:col>5</xdr:col>
      <xdr:colOff>407276</xdr:colOff>
      <xdr:row>21</xdr:row>
      <xdr:rowOff>255204</xdr:rowOff>
    </xdr:to>
    <xdr:sp macro="" textlink="">
      <xdr:nvSpPr>
        <xdr:cNvPr id="15" name="Rectangle: Rounded Corners 14">
          <a:extLst>
            <a:ext uri="{FF2B5EF4-FFF2-40B4-BE49-F238E27FC236}">
              <a16:creationId xmlns:a16="http://schemas.microsoft.com/office/drawing/2014/main" id="{00000000-0008-0000-0500-00000F000000}"/>
            </a:ext>
          </a:extLst>
        </xdr:cNvPr>
        <xdr:cNvSpPr/>
      </xdr:nvSpPr>
      <xdr:spPr>
        <a:xfrm>
          <a:off x="9203371624" y="5757370"/>
          <a:ext cx="124812" cy="98534"/>
        </a:xfrm>
        <a:prstGeom prst="roundRect">
          <a:avLst/>
        </a:prstGeom>
        <a:solidFill>
          <a:schemeClr val="bg2">
            <a:lumMod val="50000"/>
          </a:schemeClr>
        </a:solidFill>
        <a:ln>
          <a:solidFill>
            <a:schemeClr val="bg2">
              <a:lumMod val="50000"/>
            </a:schemeClr>
          </a:solidFill>
        </a:ln>
      </xdr:spPr>
      <xdr:style>
        <a:lnRef idx="2">
          <a:schemeClr val="dk1"/>
        </a:lnRef>
        <a:fillRef idx="1">
          <a:schemeClr val="lt1"/>
        </a:fillRef>
        <a:effectRef idx="0">
          <a:schemeClr val="dk1"/>
        </a:effectRef>
        <a:fontRef idx="minor">
          <a:schemeClr val="dk1"/>
        </a:fontRef>
      </xdr:style>
      <xdr:txBody>
        <a:bodyPr vertOverflow="clip" horzOverflow="clip" rtlCol="1" anchor="t"/>
        <a:lstStyle/>
        <a:p>
          <a:pPr algn="r" rtl="1"/>
          <a:endParaRPr lang="fa-IR" sz="1100"/>
        </a:p>
      </xdr:txBody>
    </xdr:sp>
    <xdr:clientData/>
  </xdr:twoCellAnchor>
  <xdr:twoCellAnchor>
    <xdr:from>
      <xdr:col>11</xdr:col>
      <xdr:colOff>413188</xdr:colOff>
      <xdr:row>21</xdr:row>
      <xdr:rowOff>153057</xdr:rowOff>
    </xdr:from>
    <xdr:to>
      <xdr:col>11</xdr:col>
      <xdr:colOff>557706</xdr:colOff>
      <xdr:row>21</xdr:row>
      <xdr:rowOff>258160</xdr:rowOff>
    </xdr:to>
    <xdr:sp macro="" textlink="">
      <xdr:nvSpPr>
        <xdr:cNvPr id="17" name="Rectangle: Rounded Corners 16">
          <a:extLst>
            <a:ext uri="{FF2B5EF4-FFF2-40B4-BE49-F238E27FC236}">
              <a16:creationId xmlns:a16="http://schemas.microsoft.com/office/drawing/2014/main" id="{00000000-0008-0000-0500-000011000000}"/>
            </a:ext>
          </a:extLst>
        </xdr:cNvPr>
        <xdr:cNvSpPr/>
      </xdr:nvSpPr>
      <xdr:spPr>
        <a:xfrm>
          <a:off x="9199820769" y="5753757"/>
          <a:ext cx="144518" cy="105103"/>
        </a:xfrm>
        <a:prstGeom prst="roundRect">
          <a:avLst/>
        </a:prstGeom>
        <a:noFill/>
        <a:ln>
          <a:solidFill>
            <a:schemeClr val="bg2">
              <a:lumMod val="50000"/>
            </a:schemeClr>
          </a:solidFill>
        </a:ln>
      </xdr:spPr>
      <xdr:style>
        <a:lnRef idx="2">
          <a:schemeClr val="dk1"/>
        </a:lnRef>
        <a:fillRef idx="1">
          <a:schemeClr val="lt1"/>
        </a:fillRef>
        <a:effectRef idx="0">
          <a:schemeClr val="dk1"/>
        </a:effectRef>
        <a:fontRef idx="minor">
          <a:schemeClr val="dk1"/>
        </a:fontRef>
      </xdr:style>
      <xdr:txBody>
        <a:bodyPr vertOverflow="clip" horzOverflow="clip" rtlCol="1" anchor="t"/>
        <a:lstStyle/>
        <a:p>
          <a:pPr algn="r" rtl="1"/>
          <a:endParaRPr lang="fa-IR"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362712</xdr:colOff>
      <xdr:row>10</xdr:row>
      <xdr:rowOff>19049</xdr:rowOff>
    </xdr:from>
    <xdr:to>
      <xdr:col>15</xdr:col>
      <xdr:colOff>0</xdr:colOff>
      <xdr:row>64</xdr:row>
      <xdr:rowOff>21335</xdr:rowOff>
    </xdr:to>
    <xdr:sp macro="" textlink="">
      <xdr:nvSpPr>
        <xdr:cNvPr id="3" name="Rectangle 2" hidden="1">
          <a:extLst>
            <a:ext uri="{FF2B5EF4-FFF2-40B4-BE49-F238E27FC236}">
              <a16:creationId xmlns:a16="http://schemas.microsoft.com/office/drawing/2014/main" id="{00000000-0008-0000-0700-000003000000}"/>
            </a:ext>
          </a:extLst>
        </xdr:cNvPr>
        <xdr:cNvSpPr/>
      </xdr:nvSpPr>
      <xdr:spPr>
        <a:xfrm>
          <a:off x="9979152000" y="2114549"/>
          <a:ext cx="7562088" cy="10689336"/>
        </a:xfrm>
        <a:prstGeom prst="rect">
          <a:avLst/>
        </a:prstGeom>
        <a:blipFill dpi="0" rotWithShape="1">
          <a:blip xmlns:r="http://schemas.openxmlformats.org/officeDocument/2006/relationships" r:embed="rId1">
            <a:alphaModFix amt="23000"/>
          </a:blip>
          <a:srcRect/>
          <a:stretch>
            <a:fillRect/>
          </a:stretch>
        </a:blipFill>
        <a:ln>
          <a:noFill/>
        </a:ln>
        <a:effectLst>
          <a:reflection endPos="0" dist="50800" dir="5400000" sy="-100000" algn="bl" rotWithShape="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rtl="1"/>
          <a:endParaRPr lang="en-US" sz="1100"/>
        </a:p>
      </xdr:txBody>
    </xdr:sp>
    <xdr:clientData/>
  </xdr:twoCellAnchor>
  <xdr:twoCellAnchor>
    <xdr:from>
      <xdr:col>14</xdr:col>
      <xdr:colOff>51287</xdr:colOff>
      <xdr:row>50</xdr:row>
      <xdr:rowOff>1221</xdr:rowOff>
    </xdr:from>
    <xdr:to>
      <xdr:col>16</xdr:col>
      <xdr:colOff>12699</xdr:colOff>
      <xdr:row>50</xdr:row>
      <xdr:rowOff>1221</xdr:rowOff>
    </xdr:to>
    <xdr:sp macro="" textlink="">
      <xdr:nvSpPr>
        <xdr:cNvPr id="5" name="TextBox 4">
          <a:extLst>
            <a:ext uri="{FF2B5EF4-FFF2-40B4-BE49-F238E27FC236}">
              <a16:creationId xmlns:a16="http://schemas.microsoft.com/office/drawing/2014/main" id="{00000000-0008-0000-0700-000005000000}"/>
            </a:ext>
          </a:extLst>
        </xdr:cNvPr>
        <xdr:cNvSpPr txBox="1"/>
      </xdr:nvSpPr>
      <xdr:spPr>
        <a:xfrm>
          <a:off x="7915108436" y="10911009"/>
          <a:ext cx="1741854"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rtl="1"/>
          <a:r>
            <a:rPr lang="fa-IR" sz="1100">
              <a:cs typeface="B Nazanin" pitchFamily="2" charset="-78"/>
            </a:rPr>
            <a:t>صفحه</a:t>
          </a:r>
          <a:r>
            <a:rPr lang="fa-IR" sz="1100" baseline="0">
              <a:cs typeface="B Nazanin" pitchFamily="2" charset="-78"/>
            </a:rPr>
            <a:t> 1 از 2</a:t>
          </a:r>
          <a:endParaRPr lang="en-US" sz="1100">
            <a:cs typeface="B Nazanin" pitchFamily="2" charset="-78"/>
          </a:endParaRPr>
        </a:p>
      </xdr:txBody>
    </xdr:sp>
    <xdr:clientData/>
  </xdr:twoCellAnchor>
  <xdr:twoCellAnchor>
    <xdr:from>
      <xdr:col>11</xdr:col>
      <xdr:colOff>8659</xdr:colOff>
      <xdr:row>88</xdr:row>
      <xdr:rowOff>11771</xdr:rowOff>
    </xdr:from>
    <xdr:to>
      <xdr:col>14</xdr:col>
      <xdr:colOff>526530</xdr:colOff>
      <xdr:row>89</xdr:row>
      <xdr:rowOff>179304</xdr:rowOff>
    </xdr:to>
    <xdr:sp macro="" textlink="">
      <xdr:nvSpPr>
        <xdr:cNvPr id="9" name="TextBox 8">
          <a:extLst>
            <a:ext uri="{FF2B5EF4-FFF2-40B4-BE49-F238E27FC236}">
              <a16:creationId xmlns:a16="http://schemas.microsoft.com/office/drawing/2014/main" id="{00000000-0008-0000-0700-000009000000}"/>
            </a:ext>
          </a:extLst>
        </xdr:cNvPr>
        <xdr:cNvSpPr txBox="1"/>
      </xdr:nvSpPr>
      <xdr:spPr>
        <a:xfrm>
          <a:off x="7998692709" y="22490771"/>
          <a:ext cx="1586328" cy="3994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rtl="1"/>
          <a:r>
            <a:rPr lang="fa-IR" sz="1100">
              <a:cs typeface="B Nazanin" pitchFamily="2" charset="-78"/>
            </a:rPr>
            <a:t>صفحه</a:t>
          </a:r>
          <a:r>
            <a:rPr lang="fa-IR" sz="1100" baseline="0">
              <a:cs typeface="B Nazanin" pitchFamily="2" charset="-78"/>
            </a:rPr>
            <a:t> 2 از 2</a:t>
          </a:r>
          <a:endParaRPr lang="en-US" sz="1100">
            <a:cs typeface="B Nazanin" pitchFamily="2" charset="-78"/>
          </a:endParaRPr>
        </a:p>
      </xdr:txBody>
    </xdr:sp>
    <xdr:clientData/>
  </xdr:twoCellAnchor>
  <xdr:twoCellAnchor>
    <xdr:from>
      <xdr:col>10</xdr:col>
      <xdr:colOff>19050</xdr:colOff>
      <xdr:row>1</xdr:row>
      <xdr:rowOff>57150</xdr:rowOff>
    </xdr:from>
    <xdr:to>
      <xdr:col>10</xdr:col>
      <xdr:colOff>323850</xdr:colOff>
      <xdr:row>1</xdr:row>
      <xdr:rowOff>219075</xdr:rowOff>
    </xdr:to>
    <xdr:sp macro="[0]!SaveAsPDFGHTS" textlink="">
      <xdr:nvSpPr>
        <xdr:cNvPr id="11" name="Rounded Rectangle 10">
          <a:extLst>
            <a:ext uri="{FF2B5EF4-FFF2-40B4-BE49-F238E27FC236}">
              <a16:creationId xmlns:a16="http://schemas.microsoft.com/office/drawing/2014/main" id="{00000000-0008-0000-0700-00000B000000}"/>
            </a:ext>
          </a:extLst>
        </xdr:cNvPr>
        <xdr:cNvSpPr/>
      </xdr:nvSpPr>
      <xdr:spPr>
        <a:xfrm>
          <a:off x="7952689200" y="304800"/>
          <a:ext cx="304800" cy="161925"/>
        </a:xfrm>
        <a:prstGeom prst="roundRect">
          <a:avLst/>
        </a:prstGeom>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r" rtl="1"/>
          <a:endParaRPr lang="en-US" sz="1100"/>
        </a:p>
      </xdr:txBody>
    </xdr:sp>
    <xdr:clientData/>
  </xdr:twoCellAnchor>
  <xdr:twoCellAnchor>
    <xdr:from>
      <xdr:col>10</xdr:col>
      <xdr:colOff>9525</xdr:colOff>
      <xdr:row>2</xdr:row>
      <xdr:rowOff>85725</xdr:rowOff>
    </xdr:from>
    <xdr:to>
      <xdr:col>10</xdr:col>
      <xdr:colOff>314325</xdr:colOff>
      <xdr:row>2</xdr:row>
      <xdr:rowOff>238125</xdr:rowOff>
    </xdr:to>
    <xdr:sp macro="[0]!SaveAsPDFGHTS2" textlink="">
      <xdr:nvSpPr>
        <xdr:cNvPr id="12" name="Rounded Rectangle 11">
          <a:extLst>
            <a:ext uri="{FF2B5EF4-FFF2-40B4-BE49-F238E27FC236}">
              <a16:creationId xmlns:a16="http://schemas.microsoft.com/office/drawing/2014/main" id="{00000000-0008-0000-0700-00000C000000}"/>
            </a:ext>
          </a:extLst>
        </xdr:cNvPr>
        <xdr:cNvSpPr/>
      </xdr:nvSpPr>
      <xdr:spPr>
        <a:xfrm>
          <a:off x="7952698725" y="581025"/>
          <a:ext cx="304800" cy="152400"/>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r" rtl="1"/>
          <a:endParaRPr lang="en-US" sz="1100"/>
        </a:p>
      </xdr:txBody>
    </xdr:sp>
    <xdr:clientData/>
  </xdr:twoCellAnchor>
  <xdr:twoCellAnchor>
    <xdr:from>
      <xdr:col>11</xdr:col>
      <xdr:colOff>66675</xdr:colOff>
      <xdr:row>1</xdr:row>
      <xdr:rowOff>85725</xdr:rowOff>
    </xdr:from>
    <xdr:to>
      <xdr:col>11</xdr:col>
      <xdr:colOff>552450</xdr:colOff>
      <xdr:row>1</xdr:row>
      <xdr:rowOff>219075</xdr:rowOff>
    </xdr:to>
    <xdr:sp macro="[0]!SaveAsPDFGH" textlink="">
      <xdr:nvSpPr>
        <xdr:cNvPr id="6" name="Rectangle 5">
          <a:extLst>
            <a:ext uri="{FF2B5EF4-FFF2-40B4-BE49-F238E27FC236}">
              <a16:creationId xmlns:a16="http://schemas.microsoft.com/office/drawing/2014/main" id="{00000000-0008-0000-0700-000006000000}"/>
            </a:ext>
          </a:extLst>
        </xdr:cNvPr>
        <xdr:cNvSpPr/>
      </xdr:nvSpPr>
      <xdr:spPr>
        <a:xfrm>
          <a:off x="7951974825" y="333375"/>
          <a:ext cx="485775" cy="1333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rtl="1"/>
          <a:endParaRPr lang="en-US" sz="1100"/>
        </a:p>
      </xdr:txBody>
    </xdr:sp>
    <xdr:clientData/>
  </xdr:twoCellAnchor>
  <xdr:twoCellAnchor>
    <xdr:from>
      <xdr:col>11</xdr:col>
      <xdr:colOff>312858</xdr:colOff>
      <xdr:row>49</xdr:row>
      <xdr:rowOff>130012</xdr:rowOff>
    </xdr:from>
    <xdr:to>
      <xdr:col>14</xdr:col>
      <xdr:colOff>500486</xdr:colOff>
      <xdr:row>49</xdr:row>
      <xdr:rowOff>406224</xdr:rowOff>
    </xdr:to>
    <xdr:sp macro="" textlink="">
      <xdr:nvSpPr>
        <xdr:cNvPr id="13" name="TextBox 12">
          <a:extLst>
            <a:ext uri="{FF2B5EF4-FFF2-40B4-BE49-F238E27FC236}">
              <a16:creationId xmlns:a16="http://schemas.microsoft.com/office/drawing/2014/main" id="{F0657C8B-C4D3-4FC5-8CAA-EFEC948D48ED}"/>
            </a:ext>
          </a:extLst>
        </xdr:cNvPr>
        <xdr:cNvSpPr txBox="1"/>
      </xdr:nvSpPr>
      <xdr:spPr>
        <a:xfrm>
          <a:off x="7998718753" y="11816773"/>
          <a:ext cx="1256085" cy="2762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rtl="1"/>
          <a:r>
            <a:rPr lang="fa-IR" sz="1100">
              <a:cs typeface="B Nazanin" pitchFamily="2" charset="-78"/>
            </a:rPr>
            <a:t>صفحه</a:t>
          </a:r>
          <a:r>
            <a:rPr lang="fa-IR" sz="1100" baseline="0">
              <a:cs typeface="B Nazanin" pitchFamily="2" charset="-78"/>
            </a:rPr>
            <a:t> 1 از 2</a:t>
          </a:r>
          <a:endParaRPr lang="en-US" sz="1100">
            <a:cs typeface="B Nazanin" pitchFamily="2" charset="-78"/>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228603</xdr:colOff>
      <xdr:row>36</xdr:row>
      <xdr:rowOff>129650</xdr:rowOff>
    </xdr:from>
    <xdr:to>
      <xdr:col>3</xdr:col>
      <xdr:colOff>222252</xdr:colOff>
      <xdr:row>41</xdr:row>
      <xdr:rowOff>47625</xdr:rowOff>
    </xdr:to>
    <xdr:sp macro="" textlink="">
      <xdr:nvSpPr>
        <xdr:cNvPr id="2" name="Rounded Rectangle 1">
          <a:extLst>
            <a:ext uri="{FF2B5EF4-FFF2-40B4-BE49-F238E27FC236}">
              <a16:creationId xmlns:a16="http://schemas.microsoft.com/office/drawing/2014/main" id="{00000000-0008-0000-1100-000002000000}"/>
            </a:ext>
          </a:extLst>
        </xdr:cNvPr>
        <xdr:cNvSpPr/>
      </xdr:nvSpPr>
      <xdr:spPr>
        <a:xfrm>
          <a:off x="371478" y="9092675"/>
          <a:ext cx="1346199" cy="899050"/>
        </a:xfrm>
        <a:prstGeom prst="roundRect">
          <a:avLst/>
        </a:prstGeom>
        <a:noFill/>
        <a:ln w="12700">
          <a:solidFill>
            <a:schemeClr val="bg1">
              <a:lumMod val="75000"/>
            </a:schemeClr>
          </a:solidFill>
          <a:prstDash val="lgDashDot"/>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r>
            <a:rPr lang="fa-IR" sz="700">
              <a:cs typeface="B Yekan" pitchFamily="2" charset="-78"/>
            </a:rPr>
            <a:t>تصدیق</a:t>
          </a:r>
          <a:endParaRPr lang="fa-IR" sz="700" baseline="0">
            <a:cs typeface="B Yekan" pitchFamily="2" charset="-78"/>
          </a:endParaRPr>
        </a:p>
        <a:p>
          <a:pPr algn="ctr" rtl="1"/>
          <a:r>
            <a:rPr lang="fa-IR" sz="800" baseline="0">
              <a:cs typeface="B Yekan" pitchFamily="2" charset="-78"/>
            </a:rPr>
            <a:t>(امضاء و اثرانگشت)</a:t>
          </a:r>
          <a:endParaRPr lang="fa-IR" sz="800">
            <a:cs typeface="B Yekan" pitchFamily="2" charset="-78"/>
          </a:endParaRPr>
        </a:p>
      </xdr:txBody>
    </xdr:sp>
    <xdr:clientData/>
  </xdr:twoCellAnchor>
  <xdr:twoCellAnchor>
    <xdr:from>
      <xdr:col>21</xdr:col>
      <xdr:colOff>285751</xdr:colOff>
      <xdr:row>7</xdr:row>
      <xdr:rowOff>9524</xdr:rowOff>
    </xdr:from>
    <xdr:to>
      <xdr:col>21</xdr:col>
      <xdr:colOff>762001</xdr:colOff>
      <xdr:row>8</xdr:row>
      <xdr:rowOff>38099</xdr:rowOff>
    </xdr:to>
    <xdr:sp macro="[0]!SaveAsPDF" textlink="">
      <xdr:nvSpPr>
        <xdr:cNvPr id="3" name="Rounded Rectangle 2">
          <a:extLst>
            <a:ext uri="{FF2B5EF4-FFF2-40B4-BE49-F238E27FC236}">
              <a16:creationId xmlns:a16="http://schemas.microsoft.com/office/drawing/2014/main" id="{00000000-0008-0000-1100-000003000000}"/>
            </a:ext>
          </a:extLst>
        </xdr:cNvPr>
        <xdr:cNvSpPr/>
      </xdr:nvSpPr>
      <xdr:spPr>
        <a:xfrm>
          <a:off x="6353176" y="1743074"/>
          <a:ext cx="476250" cy="219075"/>
        </a:xfrm>
        <a:prstGeom prst="roundRect">
          <a:avLst/>
        </a:prstGeom>
        <a:solidFill>
          <a:schemeClr val="bg2"/>
        </a:solidFill>
        <a:ln>
          <a:solidFill>
            <a:schemeClr val="bg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304800</xdr:colOff>
      <xdr:row>8</xdr:row>
      <xdr:rowOff>133350</xdr:rowOff>
    </xdr:from>
    <xdr:to>
      <xdr:col>21</xdr:col>
      <xdr:colOff>762000</xdr:colOff>
      <xdr:row>9</xdr:row>
      <xdr:rowOff>123825</xdr:rowOff>
    </xdr:to>
    <xdr:sp macro="[0]!SaveAsPDF2" textlink="">
      <xdr:nvSpPr>
        <xdr:cNvPr id="4" name="Rounded Rectangle 3">
          <a:extLst>
            <a:ext uri="{FF2B5EF4-FFF2-40B4-BE49-F238E27FC236}">
              <a16:creationId xmlns:a16="http://schemas.microsoft.com/office/drawing/2014/main" id="{00000000-0008-0000-1100-000004000000}"/>
            </a:ext>
          </a:extLst>
        </xdr:cNvPr>
        <xdr:cNvSpPr/>
      </xdr:nvSpPr>
      <xdr:spPr>
        <a:xfrm>
          <a:off x="6372225" y="2057400"/>
          <a:ext cx="457200" cy="2190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243417</xdr:colOff>
      <xdr:row>38</xdr:row>
      <xdr:rowOff>176530</xdr:rowOff>
    </xdr:from>
    <xdr:to>
      <xdr:col>3</xdr:col>
      <xdr:colOff>211675</xdr:colOff>
      <xdr:row>39</xdr:row>
      <xdr:rowOff>42332</xdr:rowOff>
    </xdr:to>
    <xdr:sp macro="" textlink="">
      <xdr:nvSpPr>
        <xdr:cNvPr id="5" name="TextBox 4">
          <a:extLst>
            <a:ext uri="{FF2B5EF4-FFF2-40B4-BE49-F238E27FC236}">
              <a16:creationId xmlns:a16="http://schemas.microsoft.com/office/drawing/2014/main" id="{00000000-0008-0000-1100-000005000000}"/>
            </a:ext>
          </a:extLst>
        </xdr:cNvPr>
        <xdr:cNvSpPr txBox="1"/>
      </xdr:nvSpPr>
      <xdr:spPr>
        <a:xfrm>
          <a:off x="405342" y="9234805"/>
          <a:ext cx="1511308" cy="4677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endParaRPr lang="fa-IR"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7</xdr:col>
      <xdr:colOff>466725</xdr:colOff>
      <xdr:row>8</xdr:row>
      <xdr:rowOff>180975</xdr:rowOff>
    </xdr:from>
    <xdr:to>
      <xdr:col>10</xdr:col>
      <xdr:colOff>95249</xdr:colOff>
      <xdr:row>11</xdr:row>
      <xdr:rowOff>38101</xdr:rowOff>
    </xdr:to>
    <xdr:sp macro="" textlink="">
      <xdr:nvSpPr>
        <xdr:cNvPr id="3" name="Rounded Rectangle 2">
          <a:hlinkClick xmlns:r="http://schemas.openxmlformats.org/officeDocument/2006/relationships" r:id="rId1"/>
          <a:extLst>
            <a:ext uri="{FF2B5EF4-FFF2-40B4-BE49-F238E27FC236}">
              <a16:creationId xmlns:a16="http://schemas.microsoft.com/office/drawing/2014/main" id="{00000000-0008-0000-4800-000003000000}"/>
            </a:ext>
          </a:extLst>
        </xdr:cNvPr>
        <xdr:cNvSpPr/>
      </xdr:nvSpPr>
      <xdr:spPr>
        <a:xfrm>
          <a:off x="9981495151" y="1704975"/>
          <a:ext cx="1457324" cy="42862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en-US" sz="1400"/>
            <a:t>Smart_TS</a:t>
          </a:r>
        </a:p>
      </xdr:txBody>
    </xdr:sp>
    <xdr:clientData/>
  </xdr:twoCellAnchor>
  <xdr:twoCellAnchor>
    <xdr:from>
      <xdr:col>7</xdr:col>
      <xdr:colOff>476250</xdr:colOff>
      <xdr:row>6</xdr:row>
      <xdr:rowOff>9525</xdr:rowOff>
    </xdr:from>
    <xdr:to>
      <xdr:col>10</xdr:col>
      <xdr:colOff>104774</xdr:colOff>
      <xdr:row>8</xdr:row>
      <xdr:rowOff>57151</xdr:rowOff>
    </xdr:to>
    <xdr:sp macro="" textlink="">
      <xdr:nvSpPr>
        <xdr:cNvPr id="2" name="Rounded Rectangle 1">
          <a:hlinkClick xmlns:r="http://schemas.openxmlformats.org/officeDocument/2006/relationships" r:id="rId2"/>
          <a:extLst>
            <a:ext uri="{FF2B5EF4-FFF2-40B4-BE49-F238E27FC236}">
              <a16:creationId xmlns:a16="http://schemas.microsoft.com/office/drawing/2014/main" id="{00000000-0008-0000-4800-000002000000}"/>
            </a:ext>
          </a:extLst>
        </xdr:cNvPr>
        <xdr:cNvSpPr/>
      </xdr:nvSpPr>
      <xdr:spPr>
        <a:xfrm>
          <a:off x="9981485626" y="1152525"/>
          <a:ext cx="1457324" cy="42862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en-US" sz="1400"/>
            <a:t>Full</a:t>
          </a:r>
          <a:r>
            <a:rPr lang="en-US" sz="1400" baseline="0"/>
            <a:t>_Details</a:t>
          </a:r>
          <a:endParaRPr lang="en-US" sz="1400"/>
        </a:p>
      </xdr:txBody>
    </xdr:sp>
    <xdr:clientData/>
  </xdr:twoCellAnchor>
  <xdr:twoCellAnchor>
    <xdr:from>
      <xdr:col>7</xdr:col>
      <xdr:colOff>438150</xdr:colOff>
      <xdr:row>11</xdr:row>
      <xdr:rowOff>180975</xdr:rowOff>
    </xdr:from>
    <xdr:to>
      <xdr:col>10</xdr:col>
      <xdr:colOff>66674</xdr:colOff>
      <xdr:row>14</xdr:row>
      <xdr:rowOff>38101</xdr:rowOff>
    </xdr:to>
    <xdr:sp macro="" textlink="">
      <xdr:nvSpPr>
        <xdr:cNvPr id="4" name="Rounded Rectangle 3">
          <a:hlinkClick xmlns:r="http://schemas.openxmlformats.org/officeDocument/2006/relationships" r:id="rId3"/>
          <a:extLst>
            <a:ext uri="{FF2B5EF4-FFF2-40B4-BE49-F238E27FC236}">
              <a16:creationId xmlns:a16="http://schemas.microsoft.com/office/drawing/2014/main" id="{00000000-0008-0000-4800-000004000000}"/>
            </a:ext>
          </a:extLst>
        </xdr:cNvPr>
        <xdr:cNvSpPr/>
      </xdr:nvSpPr>
      <xdr:spPr>
        <a:xfrm>
          <a:off x="9981523726" y="2276475"/>
          <a:ext cx="1457324" cy="42862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en-US" sz="1400"/>
            <a:t>Smart_GH</a:t>
          </a:r>
        </a:p>
      </xdr:txBody>
    </xdr:sp>
    <xdr:clientData/>
  </xdr:twoCellAnchor>
  <xdr:twoCellAnchor>
    <xdr:from>
      <xdr:col>0</xdr:col>
      <xdr:colOff>57149</xdr:colOff>
      <xdr:row>0</xdr:row>
      <xdr:rowOff>57150</xdr:rowOff>
    </xdr:from>
    <xdr:to>
      <xdr:col>0</xdr:col>
      <xdr:colOff>590549</xdr:colOff>
      <xdr:row>1</xdr:row>
      <xdr:rowOff>95250</xdr:rowOff>
    </xdr:to>
    <xdr:sp macro="[0]!Show_sheeets" textlink="">
      <xdr:nvSpPr>
        <xdr:cNvPr id="10" name="Rectangle 9">
          <a:extLst>
            <a:ext uri="{FF2B5EF4-FFF2-40B4-BE49-F238E27FC236}">
              <a16:creationId xmlns:a16="http://schemas.microsoft.com/office/drawing/2014/main" id="{00000000-0008-0000-4800-00000A000000}"/>
            </a:ext>
          </a:extLst>
        </xdr:cNvPr>
        <xdr:cNvSpPr/>
      </xdr:nvSpPr>
      <xdr:spPr>
        <a:xfrm>
          <a:off x="9987095851" y="57150"/>
          <a:ext cx="533400" cy="2286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rtl="1"/>
          <a:endParaRPr lang="en-US" sz="1100"/>
        </a:p>
      </xdr:txBody>
    </xdr:sp>
    <xdr:clientData/>
  </xdr:twoCellAnchor>
  <xdr:twoCellAnchor>
    <xdr:from>
      <xdr:col>1</xdr:col>
      <xdr:colOff>390525</xdr:colOff>
      <xdr:row>0</xdr:row>
      <xdr:rowOff>38100</xdr:rowOff>
    </xdr:from>
    <xdr:to>
      <xdr:col>2</xdr:col>
      <xdr:colOff>285750</xdr:colOff>
      <xdr:row>1</xdr:row>
      <xdr:rowOff>66675</xdr:rowOff>
    </xdr:to>
    <xdr:sp macro="[0]!Hide_sheets" textlink="">
      <xdr:nvSpPr>
        <xdr:cNvPr id="11" name="Rectangle 10">
          <a:extLst>
            <a:ext uri="{FF2B5EF4-FFF2-40B4-BE49-F238E27FC236}">
              <a16:creationId xmlns:a16="http://schemas.microsoft.com/office/drawing/2014/main" id="{00000000-0008-0000-4800-00000B000000}"/>
            </a:ext>
          </a:extLst>
        </xdr:cNvPr>
        <xdr:cNvSpPr/>
      </xdr:nvSpPr>
      <xdr:spPr>
        <a:xfrm>
          <a:off x="9986181450" y="38100"/>
          <a:ext cx="504825" cy="2190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rtl="1"/>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Farabi\250-14010413-&#1601;&#1575;&#1740;&#1604;%20&#1607;&#1575;&#1740;%20&#1575;&#1589;&#1604;&#1575;&#1581;%20&#1588;&#1583;&#1607;%20&#1601;&#1575;&#1585;&#1575;&#1576;&#1740;\14010414-139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Z:\MAC\&#1582;&#1575;&#1606;&#1605;%20&#1575;&#1587;&#1583;&#1740;\&#1575;&#1705;&#1587;&#1604;\14041009-&#1606;&#1740;&#1605;&#1607;%20&#1608;&#1602;&#1578;.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G:\14030710&#1605;...-&#1606;&#1740;&#1605;&#1607;%20&#1608;&#1602;&#1578;.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Z:\MAC\&#1582;&#1575;&#1606;&#1605;%20&#1575;&#1587;&#1583;&#1740;\14040626-&#1606;&#1740;&#1605;&#1607;%20&#1608;&#1602;&#1578;.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Kavoshgaran/Desktop/14040910-&#1606;&#1740;&#1605;&#1607;%20&#1608;&#1602;&#1578;.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Z:\MAC\&#1582;&#1575;&#1606;&#1605;%20&#1575;&#1587;&#1583;&#1740;\&#1575;&#1705;&#1587;&#1604;\14040905-&#1606;&#1740;&#1605;&#1607;%20&#1608;&#1602;&#1578;.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Z:\MAC\&#1582;&#1575;&#1606;&#1605;%20&#1575;&#1587;&#1583;&#1740;\&#1575;&#1705;&#1587;&#1604;\14040916-&#1606;&#1740;&#1605;&#1607;%20&#1608;&#1602;&#1578;.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Z:\MAC\&#1582;&#1575;&#1606;&#1605;%20&#1575;&#1587;&#1583;&#1740;\&#1575;&#1705;&#1587;&#1604;\14040626-&#1606;&#1740;&#1605;&#1607;%20&#1608;&#1602;&#1578;.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G:\New%20folder%20(2)\14030127-Smart-TS-P-%20&#1575;&#1589;&#1604;&#1575;&#1581;&#1740;&#1607;%20&#1587;&#1606;&#1608;&#1575;&#1578;.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D:\&#1705;&#1575;&#1585;&#1601;&#1585;&#1605;&#1575;&#1740;&#1740;\&#1575;&#1705;&#1587;&#1604;%20&#1607;&#1575;&#1740;%20&#1575;&#1589;&#1604;&#1740;%20&#1711;&#1584;&#1588;&#1578;&#1607;\14030313.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G:\NOD\14040814-&#1606;&#1740;&#1605;&#1607;%20&#1608;&#1602;&#1578;.xlsm"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G:\NOD\1404008120-&#1575;&#1705;&#1587;&#1604;%20&#1578;&#1605;&#1575;&#1605;%20&#1608;&#1602;&#1578;%20-&#1601;&#1585;&#1605;&#1608;&#1604;%20&#1605;&#1585;&#1582;&#1589;&#1740;%20&#1604;&#1581;&#1575;&#1592;%20&#1588;&#1583;&#1607;.xlsm"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Z:\MAC\&#1582;&#1575;&#1606;&#1605;%20&#1582;&#1587;&#1585;&#1608;&#1740;\14040916-&#1606;&#1740;&#1605;&#1607;%20&#1608;&#1602;&#1578;.xlsm"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D:\&#1705;&#1575;&#1585;&#1601;&#1585;&#1605;&#1575;&#1740;&#1740;\&#1575;&#1705;&#1587;&#1604;%20&#1607;&#1575;&#1740;%20&#1575;&#1589;&#1604;&#1740;%20&#1711;&#1584;&#1588;&#1578;&#1607;\14030928%20.....xlsm"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G:\140407015&#1575;&#1587;&#1583;&#1740;-%20&#1575;&#1705;&#1587;&#1604;%20&#1580;&#1583;&#1740;&#1583;%20&#1605;&#1586;&#1583;%20&#1575;&#1606;&#1711;&#1740;&#1586;&#1588;.xlsm"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G:\NOD\14041102-&#1575;&#1705;&#1587;&#1604;%20&#1587;&#1575;&#1740;&#1576;&#1575;&#1606;.xlsm"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Z:\MAC\&#1582;&#1575;&#1606;&#1605;%20&#1575;&#1587;&#1583;&#1740;\14040916-&#1606;&#1740;&#1605;&#1607;%20&#1608;&#1602;&#1578;.xlsm"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Z:\MAC\&#1582;&#1575;&#1606;&#1605;%20&#1575;&#1587;&#1583;&#1740;\&#1581;&#1587;&#1740;&#1606;%20&#1586;&#1575;&#1583;&#1607;\Backup%20of%2014040626-&#1606;&#1740;&#1605;&#1607;%20&#1608;&#1602;&#1578;.xlk"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file:///Z:\MAC\&#1582;&#1575;&#1606;&#1605;%20&#1575;&#1587;&#1583;&#1740;\14040905-&#1606;&#1740;&#1605;&#1607;%20&#1608;&#1602;&#1578;.xlsm"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file:///Z:\MAC\&#1582;&#1575;&#1606;&#1605;%20&#1575;&#1587;&#1583;&#1740;\-&#1575;&#1602;&#1575;&#1740;%20&#1581;&#1587;&#1740;&#1606;%20&#1586;&#1575;&#1583;&#1607;14040626-&#1606;&#1740;&#1605;&#1607;%20&#1608;&#1602;&#157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Tajmi_1399"/>
      <sheetName val="139901"/>
      <sheetName val="139902"/>
      <sheetName val="139903"/>
      <sheetName val="139904"/>
      <sheetName val="139905"/>
      <sheetName val="139906"/>
      <sheetName val="139907"/>
      <sheetName val="139908"/>
      <sheetName val="139909"/>
      <sheetName val="139910"/>
      <sheetName val="139911"/>
      <sheetName val="13991201"/>
      <sheetName val="13991202"/>
      <sheetName val="14010414-1399"/>
      <sheetName val="KARFARMA"/>
    </sheetNames>
    <sheetDataSet>
      <sheetData sheetId="0" refreshError="1"/>
      <sheetData sheetId="1" refreshError="1"/>
      <sheetData sheetId="2">
        <row r="2">
          <cell r="B2">
            <v>18212163.41</v>
          </cell>
        </row>
      </sheetData>
      <sheetData sheetId="3">
        <row r="2">
          <cell r="B2">
            <v>28517478.085999999</v>
          </cell>
        </row>
      </sheetData>
      <sheetData sheetId="4">
        <row r="2">
          <cell r="B2">
            <v>36208353.957999997</v>
          </cell>
        </row>
      </sheetData>
      <sheetData sheetId="5">
        <row r="2">
          <cell r="B2">
            <v>36505597.321999997</v>
          </cell>
        </row>
      </sheetData>
      <sheetData sheetId="6">
        <row r="2">
          <cell r="B2">
            <v>40992665.522</v>
          </cell>
        </row>
      </sheetData>
      <sheetData sheetId="7">
        <row r="2">
          <cell r="B2">
            <v>44518260.989999995</v>
          </cell>
        </row>
      </sheetData>
      <sheetData sheetId="8">
        <row r="2">
          <cell r="B2">
            <v>43490866.024999999</v>
          </cell>
        </row>
      </sheetData>
      <sheetData sheetId="9">
        <row r="2">
          <cell r="B2">
            <v>42895326.25</v>
          </cell>
        </row>
      </sheetData>
      <sheetData sheetId="10">
        <row r="2">
          <cell r="B2">
            <v>34557769.399999999</v>
          </cell>
        </row>
      </sheetData>
      <sheetData sheetId="11">
        <row r="2">
          <cell r="B2">
            <v>42299786.475000001</v>
          </cell>
        </row>
      </sheetData>
      <sheetData sheetId="12">
        <row r="2">
          <cell r="B2">
            <v>41704246.700000003</v>
          </cell>
        </row>
      </sheetData>
      <sheetData sheetId="13">
        <row r="2">
          <cell r="B2">
            <v>27411292.100000001</v>
          </cell>
        </row>
      </sheetData>
      <sheetData sheetId="14">
        <row r="2">
          <cell r="H2">
            <v>18819056.890000001</v>
          </cell>
        </row>
      </sheetData>
      <sheetData sheetId="15"/>
      <sheetData sheetId="1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sa'ati"/>
      <sheetName val="t,sahih"/>
      <sheetName val="bank"/>
      <sheetName val="t,suri"/>
      <sheetName val="DATA"/>
      <sheetName val="Dif-Day"/>
      <sheetName val="KARFARMA"/>
      <sheetName val="140012"/>
      <sheetName val="Eghrar"/>
      <sheetName val="Sheet1"/>
      <sheetName val="GH-1pg"/>
      <sheetName val="Mabehal Tafavot"/>
      <sheetName val="TS-P(S)"/>
      <sheetName val="TS-P(S3)"/>
      <sheetName val="TS-P "/>
      <sheetName val="TS-P  (2)"/>
      <sheetName val="کلاسه"/>
      <sheetName val="Smart-GH-مولایی"/>
      <sheetName val="Sheet2"/>
      <sheetName val="TS-P(S-new)"/>
      <sheetName val="TS-P"/>
      <sheetName val="SMART-TS-Bime"/>
      <sheetName val="FULL-DETAILS"/>
      <sheetName val="GH-P"/>
      <sheetName val="GHpS"/>
      <sheetName val="Farabi-1401"/>
      <sheetName val="Farabi1400"/>
      <sheetName val="Farabi99-97"/>
      <sheetName val="Fara"/>
      <sheetName val="Paye_1401"/>
      <sheetName val="Paye_1398"/>
      <sheetName val="Paye_1397"/>
      <sheetName val="Paye_1396"/>
      <sheetName val="Paye_1395"/>
      <sheetName val="Paye_1393"/>
      <sheetName val="Paye_1394"/>
      <sheetName val="Paye_1392"/>
      <sheetName val="Paye_1391"/>
      <sheetName val="Paye_1390"/>
      <sheetName val="Paye_1389"/>
      <sheetName val="Paye_1388"/>
      <sheetName val="Paye_1387"/>
      <sheetName val="Paye_1386"/>
      <sheetName val="Paye_1385"/>
      <sheetName val="Paye_1384"/>
      <sheetName val="Paye_1383"/>
      <sheetName val="Paye_1382"/>
      <sheetName val="Paye_1381"/>
      <sheetName val="Paye_1380"/>
      <sheetName val="Paye_1379"/>
      <sheetName val="Paye_1378"/>
      <sheetName val="Paye_1377"/>
      <sheetName val="Paye_1376"/>
      <sheetName val="Paye_1375"/>
      <sheetName val="Paye_1374"/>
      <sheetName val="Paye_1373"/>
      <sheetName val="Paye_1372"/>
      <sheetName val="Paye_1371"/>
      <sheetName val="San_1400"/>
      <sheetName val="Paye_1400"/>
      <sheetName val="Paye_1399"/>
      <sheetName val="Eydi_1400"/>
      <sheetName val="Tajmi_1400"/>
      <sheetName val="Eydi_1401"/>
      <sheetName val="San_1401"/>
      <sheetName val="Tajmi_1401"/>
      <sheetName val="Paye_1402"/>
      <sheetName val="Eydi_1397"/>
      <sheetName val="San_1397"/>
      <sheetName val="Tajmi_1397"/>
      <sheetName val="Eydi_1398"/>
      <sheetName val="Sna_1398"/>
      <sheetName val="Tajmi_1398"/>
      <sheetName val="Eydi_1399"/>
      <sheetName val="Sna_1399"/>
      <sheetName val="Tajmi_1399"/>
      <sheetName val="Farabi1399"/>
      <sheetName val="Home"/>
      <sheetName val="14041009-نیمه وقت"/>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sa'ati"/>
      <sheetName val="t,sahih"/>
      <sheetName val="bank"/>
      <sheetName val="t,suri"/>
      <sheetName val="DATA"/>
      <sheetName val="Dif-Day"/>
      <sheetName val="KARFARMA"/>
      <sheetName val="140012"/>
      <sheetName val="Eghrar"/>
      <sheetName val="Sheet1"/>
      <sheetName val="GH-1pg"/>
      <sheetName val="Mabehal Tafavot"/>
      <sheetName val="TS-P(S)"/>
      <sheetName val="TS-P(S3)"/>
      <sheetName val="TS-P "/>
      <sheetName val="TS-P  (2)"/>
      <sheetName val="کلاسه"/>
      <sheetName val="Smart-GH-مولایی"/>
      <sheetName val="Sheet2"/>
      <sheetName val="TS-P"/>
      <sheetName val="TS-P(S-new)"/>
      <sheetName val="FULL-DETAILS"/>
      <sheetName val="SMART-TS-Bime"/>
      <sheetName val="GH-P"/>
      <sheetName val="GHpS"/>
      <sheetName val="Farabi-1401"/>
      <sheetName val="Farabi1400"/>
      <sheetName val="Farabi99-97"/>
      <sheetName val="Fara"/>
      <sheetName val="Paye_1401"/>
      <sheetName val="Paye_1398"/>
      <sheetName val="Paye_1397"/>
      <sheetName val="Paye_1396"/>
      <sheetName val="Paye_1395"/>
      <sheetName val="Paye_1393"/>
      <sheetName val="Paye_1394"/>
      <sheetName val="Paye_1392"/>
      <sheetName val="Paye_1391"/>
      <sheetName val="Paye_1390"/>
      <sheetName val="Paye_1389"/>
      <sheetName val="Paye_1388"/>
      <sheetName val="Paye_1387"/>
      <sheetName val="Paye_1386"/>
      <sheetName val="Paye_1385"/>
      <sheetName val="Paye_1384"/>
      <sheetName val="Paye_1383"/>
      <sheetName val="Paye_1382"/>
      <sheetName val="Paye_1381"/>
      <sheetName val="Paye_1380"/>
      <sheetName val="Paye_1379"/>
      <sheetName val="Paye_1378"/>
      <sheetName val="Paye_1377"/>
      <sheetName val="Paye_1376"/>
      <sheetName val="Paye_1375"/>
      <sheetName val="Paye_1374"/>
      <sheetName val="Paye_1373"/>
      <sheetName val="Paye_1372"/>
      <sheetName val="Paye_1371"/>
      <sheetName val="San_1400"/>
      <sheetName val="Paye_1400"/>
      <sheetName val="Paye_1399"/>
      <sheetName val="Eydi_1400"/>
      <sheetName val="Tajmi_1400"/>
      <sheetName val="Eydi_1401"/>
      <sheetName val="San_1401"/>
      <sheetName val="Tajmi_1401"/>
      <sheetName val="Paye_1402"/>
      <sheetName val="Eydi_1397"/>
      <sheetName val="San_1397"/>
      <sheetName val="Tajmi_1397"/>
      <sheetName val="Eydi_1398"/>
      <sheetName val="Sna_1398"/>
      <sheetName val="Tajmi_1398"/>
      <sheetName val="Eydi_1399"/>
      <sheetName val="Sna_1399"/>
      <sheetName val="Tajmi_1399"/>
      <sheetName val="Farabi1399"/>
      <sheetName val="Home"/>
      <sheetName val="14030710م...-نیمه وقت"/>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sa'ati"/>
      <sheetName val="t,sahih"/>
      <sheetName val="bank"/>
      <sheetName val="t,suri"/>
      <sheetName val="DATA"/>
      <sheetName val="Dif-Day"/>
      <sheetName val="KARFARMA"/>
      <sheetName val="140012"/>
      <sheetName val="Eghrar"/>
      <sheetName val="Sheet1"/>
      <sheetName val="GH-1pg"/>
      <sheetName val="Mabehal Tafavot"/>
      <sheetName val="TS-P(S)"/>
      <sheetName val="TS-P(S3)"/>
      <sheetName val="TS-P "/>
      <sheetName val="TS-P  (2)"/>
      <sheetName val="کلاسه"/>
      <sheetName val="Smart-GH-مولایی"/>
      <sheetName val="Sheet2"/>
      <sheetName val="TS-P(S-new)"/>
      <sheetName val="TS-P"/>
      <sheetName val="SMART-TS-Bime"/>
      <sheetName val="FULL-DETAILS"/>
      <sheetName val="GH-P"/>
      <sheetName val="GHpS"/>
      <sheetName val="Farabi-1401"/>
      <sheetName val="Farabi1400"/>
      <sheetName val="Farabi99-97"/>
      <sheetName val="Fara"/>
      <sheetName val="Paye_1401"/>
      <sheetName val="Paye_1398"/>
      <sheetName val="Paye_1397"/>
      <sheetName val="Paye_1396"/>
      <sheetName val="Paye_1395"/>
      <sheetName val="Paye_1393"/>
      <sheetName val="Paye_1394"/>
      <sheetName val="Paye_1392"/>
      <sheetName val="Paye_1391"/>
      <sheetName val="Paye_1390"/>
      <sheetName val="Paye_1389"/>
      <sheetName val="Paye_1388"/>
      <sheetName val="Paye_1387"/>
      <sheetName val="Paye_1386"/>
      <sheetName val="Paye_1385"/>
      <sheetName val="Paye_1384"/>
      <sheetName val="Paye_1383"/>
      <sheetName val="Paye_1382"/>
      <sheetName val="Paye_1381"/>
      <sheetName val="Paye_1380"/>
      <sheetName val="Paye_1379"/>
      <sheetName val="Paye_1378"/>
      <sheetName val="Paye_1377"/>
      <sheetName val="Paye_1376"/>
      <sheetName val="Paye_1375"/>
      <sheetName val="Paye_1374"/>
      <sheetName val="Paye_1373"/>
      <sheetName val="Paye_1372"/>
      <sheetName val="Paye_1371"/>
      <sheetName val="San_1400"/>
      <sheetName val="Paye_1400"/>
      <sheetName val="Paye_1399"/>
      <sheetName val="Eydi_1400"/>
      <sheetName val="Tajmi_1400"/>
      <sheetName val="Eydi_1401"/>
      <sheetName val="San_1401"/>
      <sheetName val="Tajmi_1401"/>
      <sheetName val="Paye_1402"/>
      <sheetName val="Eydi_1397"/>
      <sheetName val="San_1397"/>
      <sheetName val="Tajmi_1397"/>
      <sheetName val="Eydi_1398"/>
      <sheetName val="Sna_1398"/>
      <sheetName val="Tajmi_1398"/>
      <sheetName val="Eydi_1399"/>
      <sheetName val="Sna_1399"/>
      <sheetName val="Tajmi_1399"/>
      <sheetName val="Farabi1399"/>
      <sheetName val="Home"/>
      <sheetName val="14040626-نیمه وقت"/>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sa'ati"/>
      <sheetName val="t,sahih"/>
      <sheetName val="bank"/>
      <sheetName val="t,suri"/>
      <sheetName val="DATA"/>
      <sheetName val="Dif-Day"/>
      <sheetName val="KARFARMA"/>
      <sheetName val="140012"/>
      <sheetName val="Eghrar"/>
      <sheetName val="Sheet1"/>
      <sheetName val="GH-1pg"/>
      <sheetName val="Mabehal Tafavot"/>
      <sheetName val="TS-P(S)"/>
      <sheetName val="TS-P(S3)"/>
      <sheetName val="TS-P "/>
      <sheetName val="TS-P  (2)"/>
      <sheetName val="کلاسه"/>
      <sheetName val="Smart-GH-مولایی"/>
      <sheetName val="Sheet2"/>
      <sheetName val="TS-P(S-new)"/>
      <sheetName val="TS-P"/>
      <sheetName val="SMART-TS-Bime"/>
      <sheetName val="FULL-DETAILS"/>
      <sheetName val="GH-P"/>
      <sheetName val="GHpS"/>
      <sheetName val="Farabi-1401"/>
      <sheetName val="Farabi1400"/>
      <sheetName val="Farabi99-97"/>
      <sheetName val="Fara"/>
      <sheetName val="Paye_1401"/>
      <sheetName val="Paye_1398"/>
      <sheetName val="Paye_1397"/>
      <sheetName val="Paye_1396"/>
      <sheetName val="Paye_1395"/>
      <sheetName val="Paye_1393"/>
      <sheetName val="Paye_1394"/>
      <sheetName val="Paye_1392"/>
      <sheetName val="Paye_1391"/>
      <sheetName val="Paye_1390"/>
      <sheetName val="Paye_1389"/>
      <sheetName val="Paye_1388"/>
      <sheetName val="Paye_1387"/>
      <sheetName val="Paye_1386"/>
      <sheetName val="Paye_1385"/>
      <sheetName val="Paye_1384"/>
      <sheetName val="Paye_1383"/>
      <sheetName val="Paye_1382"/>
      <sheetName val="Paye_1381"/>
      <sheetName val="Paye_1380"/>
      <sheetName val="Paye_1379"/>
      <sheetName val="Paye_1378"/>
      <sheetName val="Paye_1377"/>
      <sheetName val="Paye_1376"/>
      <sheetName val="Paye_1375"/>
      <sheetName val="Paye_1374"/>
      <sheetName val="Paye_1373"/>
      <sheetName val="Paye_1372"/>
      <sheetName val="Paye_1371"/>
      <sheetName val="San_1400"/>
      <sheetName val="Paye_1400"/>
      <sheetName val="Paye_1399"/>
      <sheetName val="Eydi_1400"/>
      <sheetName val="Tajmi_1400"/>
      <sheetName val="Eydi_1401"/>
      <sheetName val="San_1401"/>
      <sheetName val="Tajmi_1401"/>
      <sheetName val="Paye_1402"/>
      <sheetName val="Eydi_1397"/>
      <sheetName val="San_1397"/>
      <sheetName val="Tajmi_1397"/>
      <sheetName val="Eydi_1398"/>
      <sheetName val="Sna_1398"/>
      <sheetName val="Tajmi_1398"/>
      <sheetName val="Eydi_1399"/>
      <sheetName val="Sna_1399"/>
      <sheetName val="Tajmi_1399"/>
      <sheetName val="Farabi1399"/>
      <sheetName val="Home"/>
      <sheetName val="14040910-نیمه وقت"/>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sa'ati"/>
      <sheetName val="t,sahih"/>
      <sheetName val="bank"/>
      <sheetName val="t,suri"/>
      <sheetName val="DATA"/>
      <sheetName val="Dif-Day"/>
      <sheetName val="KARFARMA"/>
      <sheetName val="140012"/>
      <sheetName val="Eghrar"/>
      <sheetName val="Sheet1"/>
      <sheetName val="GH-1pg"/>
      <sheetName val="Mabehal Tafavot"/>
      <sheetName val="TS-P(S)"/>
      <sheetName val="TS-P(S3)"/>
      <sheetName val="TS-P "/>
      <sheetName val="TS-P  (2)"/>
      <sheetName val="کلاسه"/>
      <sheetName val="Smart-GH-مولایی"/>
      <sheetName val="Sheet2"/>
      <sheetName val="TS-P(S-new)"/>
      <sheetName val="TS-P"/>
      <sheetName val="SMART-TS-Bime"/>
      <sheetName val="FULL-DETAILS"/>
      <sheetName val="GH-P"/>
      <sheetName val="GHpS"/>
      <sheetName val="Farabi-1401"/>
      <sheetName val="Farabi1400"/>
      <sheetName val="Farabi99-97"/>
      <sheetName val="Fara"/>
      <sheetName val="Paye_1401"/>
      <sheetName val="Paye_1398"/>
      <sheetName val="Paye_1397"/>
      <sheetName val="Paye_1396"/>
      <sheetName val="Paye_1395"/>
      <sheetName val="Paye_1393"/>
      <sheetName val="Paye_1394"/>
      <sheetName val="Paye_1392"/>
      <sheetName val="Paye_1391"/>
      <sheetName val="Paye_1390"/>
      <sheetName val="Paye_1389"/>
      <sheetName val="Paye_1388"/>
      <sheetName val="Paye_1387"/>
      <sheetName val="Paye_1386"/>
      <sheetName val="Paye_1385"/>
      <sheetName val="Paye_1384"/>
      <sheetName val="Paye_1383"/>
      <sheetName val="Paye_1382"/>
      <sheetName val="Paye_1381"/>
      <sheetName val="Paye_1380"/>
      <sheetName val="Paye_1379"/>
      <sheetName val="Paye_1378"/>
      <sheetName val="Paye_1377"/>
      <sheetName val="Paye_1376"/>
      <sheetName val="Paye_1375"/>
      <sheetName val="Paye_1374"/>
      <sheetName val="Paye_1373"/>
      <sheetName val="Paye_1372"/>
      <sheetName val="Paye_1371"/>
      <sheetName val="San_1400"/>
      <sheetName val="Paye_1400"/>
      <sheetName val="Paye_1399"/>
      <sheetName val="Eydi_1400"/>
      <sheetName val="Tajmi_1400"/>
      <sheetName val="Eydi_1401"/>
      <sheetName val="San_1401"/>
      <sheetName val="Tajmi_1401"/>
      <sheetName val="Paye_1402"/>
      <sheetName val="Eydi_1397"/>
      <sheetName val="San_1397"/>
      <sheetName val="Tajmi_1397"/>
      <sheetName val="Eydi_1398"/>
      <sheetName val="Sna_1398"/>
      <sheetName val="Tajmi_1398"/>
      <sheetName val="Eydi_1399"/>
      <sheetName val="Sna_1399"/>
      <sheetName val="Tajmi_1399"/>
      <sheetName val="Farabi1399"/>
      <sheetName val="Home"/>
      <sheetName val="14040905-نیمه وقت"/>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sa'ati"/>
      <sheetName val="t,sahih"/>
      <sheetName val="bank"/>
      <sheetName val="t,suri"/>
      <sheetName val="DATA"/>
      <sheetName val="Dif-Day"/>
      <sheetName val="KARFARMA"/>
      <sheetName val="140012"/>
      <sheetName val="Eghrar"/>
      <sheetName val="Sheet1"/>
      <sheetName val="GH-1pg"/>
      <sheetName val="Mabehal Tafavot"/>
      <sheetName val="TS-P(S)"/>
      <sheetName val="TS-P(S3)"/>
      <sheetName val="TS-P "/>
      <sheetName val="TS-P  (2)"/>
      <sheetName val="کلاسه"/>
      <sheetName val="Smart-GH-مولایی"/>
      <sheetName val="Sheet2"/>
      <sheetName val="TS-P(S-new)"/>
      <sheetName val="TS-P"/>
      <sheetName val="SMART-TS-Bime"/>
      <sheetName val="FULL-DETAILS"/>
      <sheetName val="GH-P"/>
      <sheetName val="GHpS"/>
      <sheetName val="Farabi-1401"/>
      <sheetName val="Farabi1400"/>
      <sheetName val="Farabi99-97"/>
      <sheetName val="Fara"/>
      <sheetName val="Paye_1401"/>
      <sheetName val="Paye_1398"/>
      <sheetName val="Paye_1397"/>
      <sheetName val="Paye_1396"/>
      <sheetName val="Paye_1395"/>
      <sheetName val="Paye_1393"/>
      <sheetName val="Paye_1394"/>
      <sheetName val="Paye_1392"/>
      <sheetName val="Paye_1391"/>
      <sheetName val="Paye_1390"/>
      <sheetName val="Paye_1389"/>
      <sheetName val="Paye_1388"/>
      <sheetName val="Paye_1387"/>
      <sheetName val="Paye_1386"/>
      <sheetName val="Paye_1385"/>
      <sheetName val="Paye_1384"/>
      <sheetName val="Paye_1383"/>
      <sheetName val="Paye_1382"/>
      <sheetName val="Paye_1381"/>
      <sheetName val="Paye_1380"/>
      <sheetName val="Paye_1379"/>
      <sheetName val="Paye_1378"/>
      <sheetName val="Paye_1377"/>
      <sheetName val="Paye_1376"/>
      <sheetName val="Paye_1375"/>
      <sheetName val="Paye_1374"/>
      <sheetName val="Paye_1373"/>
      <sheetName val="Paye_1372"/>
      <sheetName val="Paye_1371"/>
      <sheetName val="San_1400"/>
      <sheetName val="Paye_1400"/>
      <sheetName val="Paye_1399"/>
      <sheetName val="Eydi_1400"/>
      <sheetName val="Tajmi_1400"/>
      <sheetName val="Eydi_1401"/>
      <sheetName val="San_1401"/>
      <sheetName val="Tajmi_1401"/>
      <sheetName val="Paye_1402"/>
      <sheetName val="Eydi_1397"/>
      <sheetName val="San_1397"/>
      <sheetName val="Tajmi_1397"/>
      <sheetName val="Eydi_1398"/>
      <sheetName val="Sna_1398"/>
      <sheetName val="Tajmi_1398"/>
      <sheetName val="Eydi_1399"/>
      <sheetName val="Sna_1399"/>
      <sheetName val="Tajmi_1399"/>
      <sheetName val="Farabi1399"/>
      <sheetName val="Home"/>
      <sheetName val="14040916-نیمه وقت"/>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sa'ati"/>
      <sheetName val="t,sahih"/>
      <sheetName val="bank"/>
      <sheetName val="t,suri"/>
      <sheetName val="DATA"/>
      <sheetName val="Dif-Day"/>
      <sheetName val="KARFARMA"/>
      <sheetName val="140012"/>
      <sheetName val="Eghrar"/>
      <sheetName val="Sheet1"/>
      <sheetName val="GH-1pg"/>
      <sheetName val="Mabehal Tafavot"/>
      <sheetName val="TS-P(S)"/>
      <sheetName val="TS-P(S3)"/>
      <sheetName val="TS-P "/>
      <sheetName val="TS-P  (2)"/>
      <sheetName val="کلاسه"/>
      <sheetName val="Smart-GH-مولایی"/>
      <sheetName val="Sheet2"/>
      <sheetName val="TS-P(S-new)"/>
      <sheetName val="TS-P"/>
      <sheetName val="SMART-TS-Bime"/>
      <sheetName val="FULL-DETAILS"/>
      <sheetName val="GH-P"/>
      <sheetName val="GHpS"/>
      <sheetName val="Farabi-1401"/>
      <sheetName val="Farabi1400"/>
      <sheetName val="Farabi99-97"/>
      <sheetName val="Fara"/>
      <sheetName val="Paye_1401"/>
      <sheetName val="Paye_1398"/>
      <sheetName val="Paye_1397"/>
      <sheetName val="Paye_1396"/>
      <sheetName val="Paye_1395"/>
      <sheetName val="Paye_1393"/>
      <sheetName val="Paye_1394"/>
      <sheetName val="Paye_1392"/>
      <sheetName val="Paye_1391"/>
      <sheetName val="Paye_1390"/>
      <sheetName val="Paye_1389"/>
      <sheetName val="Paye_1388"/>
      <sheetName val="Paye_1387"/>
      <sheetName val="Paye_1386"/>
      <sheetName val="Paye_1385"/>
      <sheetName val="Paye_1384"/>
      <sheetName val="Paye_1383"/>
      <sheetName val="Paye_1382"/>
      <sheetName val="Paye_1381"/>
      <sheetName val="Paye_1380"/>
      <sheetName val="Paye_1379"/>
      <sheetName val="Paye_1378"/>
      <sheetName val="Paye_1377"/>
      <sheetName val="Paye_1376"/>
      <sheetName val="Paye_1375"/>
      <sheetName val="Paye_1374"/>
      <sheetName val="Paye_1373"/>
      <sheetName val="Paye_1372"/>
      <sheetName val="Paye_1371"/>
      <sheetName val="San_1400"/>
      <sheetName val="Paye_1400"/>
      <sheetName val="Paye_1399"/>
      <sheetName val="Eydi_1400"/>
      <sheetName val="Tajmi_1400"/>
      <sheetName val="Eydi_1401"/>
      <sheetName val="San_1401"/>
      <sheetName val="Tajmi_1401"/>
      <sheetName val="Paye_1402"/>
      <sheetName val="Eydi_1397"/>
      <sheetName val="San_1397"/>
      <sheetName val="Tajmi_1397"/>
      <sheetName val="Eydi_1398"/>
      <sheetName val="Sna_1398"/>
      <sheetName val="Tajmi_1398"/>
      <sheetName val="Eydi_1399"/>
      <sheetName val="Sna_1399"/>
      <sheetName val="Tajmi_1399"/>
      <sheetName val="Farabi1399"/>
      <sheetName val="Home"/>
      <sheetName val="14040626-نیمه وقت"/>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قرارداد مسئول بهداشت"/>
      <sheetName val="Sheet3"/>
      <sheetName val="DATA"/>
      <sheetName val="Dif-Day"/>
      <sheetName val="KARFARMA"/>
      <sheetName val="140012"/>
      <sheetName val="Eghrar"/>
      <sheetName val="FULL-DETAILS"/>
      <sheetName val="Sheet1"/>
      <sheetName val="GH-1pg"/>
      <sheetName val="Mabehal Tafavot"/>
      <sheetName val="TS-P(S)"/>
      <sheetName val="TS-P(S3)"/>
      <sheetName val="TS-P "/>
      <sheetName val="TS-P  (2)"/>
      <sheetName val="کلاسه"/>
      <sheetName val="Smart-GH"/>
      <sheetName val="TS-P(S-new)"/>
      <sheetName val="Sheet2"/>
      <sheetName val="TS-P"/>
      <sheetName val="Chart1"/>
      <sheetName val="SMART-TS-Bime"/>
      <sheetName val="GH-P"/>
      <sheetName val="GHpS"/>
      <sheetName val="Farabi-1401"/>
      <sheetName val="Farabi1400"/>
      <sheetName val="Farabi99-97"/>
      <sheetName val="Fara"/>
      <sheetName val="Paye_1401"/>
      <sheetName val="Paye_1398"/>
      <sheetName val="Paye_1397"/>
      <sheetName val="Paye_1396"/>
      <sheetName val="Paye_1395"/>
      <sheetName val="Paye_1393"/>
      <sheetName val="Paye_1394"/>
      <sheetName val="Paye_1392"/>
      <sheetName val="Paye_1391"/>
      <sheetName val="Paye_1390"/>
      <sheetName val="Paye_1389"/>
      <sheetName val="Paye_1388"/>
      <sheetName val="Paye_1387"/>
      <sheetName val="Paye_1386"/>
      <sheetName val="Paye_1385"/>
      <sheetName val="Paye_1384"/>
      <sheetName val="Paye_1383"/>
      <sheetName val="Paye_1382"/>
      <sheetName val="Paye_1381"/>
      <sheetName val="Paye_1380"/>
      <sheetName val="Paye_1379"/>
      <sheetName val="Paye_1378"/>
      <sheetName val="Paye_1377"/>
      <sheetName val="Paye_1376"/>
      <sheetName val="Paye_1375"/>
      <sheetName val="Paye_1374"/>
      <sheetName val="Paye_1373"/>
      <sheetName val="Paye_1372"/>
      <sheetName val="Paye_1371"/>
      <sheetName val="San_1400"/>
      <sheetName val="Paye_1400"/>
      <sheetName val="Paye_1399"/>
      <sheetName val="Eydi_1400"/>
      <sheetName val="Tajmi_1400"/>
      <sheetName val="Eydi_1401"/>
      <sheetName val="San_1401"/>
      <sheetName val="Tajmi_1401"/>
      <sheetName val="Paye_1402"/>
      <sheetName val="Eydi_1397"/>
      <sheetName val="San_1397"/>
      <sheetName val="Tajmi_1397"/>
      <sheetName val="Eydi_1398"/>
      <sheetName val="Sna_1398"/>
      <sheetName val="Tajmi_1398"/>
      <sheetName val="Eydi_1399"/>
      <sheetName val="Sna_1399"/>
      <sheetName val="Tajmi_1399"/>
      <sheetName val="Farabi1399"/>
      <sheetName val="Home"/>
      <sheetName val="14030127-Smart-TS-P- اصلاحیه سن"/>
    </sheetNames>
    <sheetDataSet>
      <sheetData sheetId="0" refreshError="1"/>
      <sheetData sheetId="1" refreshError="1"/>
      <sheetData sheetId="2" refreshError="1"/>
      <sheetData sheetId="3" refreshError="1"/>
      <sheetData sheetId="4" refreshError="1"/>
      <sheetData sheetId="5" refreshError="1"/>
      <sheetData sheetId="6" refreshError="1"/>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سایبان آرامش"/>
      <sheetName val="t,sa'ati"/>
      <sheetName val="t,sahih"/>
      <sheetName val="bank"/>
      <sheetName val="t,suri"/>
      <sheetName val="DATA"/>
      <sheetName val="Dif-Day"/>
      <sheetName val="KARFARMA"/>
      <sheetName val="140012"/>
      <sheetName val="Eghrar"/>
      <sheetName val="Sheet1"/>
      <sheetName val="GH-1pg"/>
      <sheetName val="Mabehal Tafavot"/>
      <sheetName val="TS-P(S)"/>
      <sheetName val="TS-P(S3)"/>
      <sheetName val="TS-P "/>
      <sheetName val="TS-P  (2)"/>
      <sheetName val="کلاسه"/>
      <sheetName val="Smart-GH"/>
      <sheetName val="TS-P(S-new)"/>
      <sheetName val="Sheet2"/>
      <sheetName val="TS-P"/>
      <sheetName val="FULL-DETAILS"/>
      <sheetName val="SMART-TS-Bime"/>
      <sheetName val="GH-P"/>
      <sheetName val="GHpS"/>
      <sheetName val="Farabi-1401"/>
      <sheetName val="Farabi1400"/>
      <sheetName val="Farabi99-97"/>
      <sheetName val="Fara"/>
      <sheetName val="Paye_1401"/>
      <sheetName val="Paye_1398"/>
      <sheetName val="Paye_1397"/>
      <sheetName val="Paye_1396"/>
      <sheetName val="Paye_1395"/>
      <sheetName val="Paye_1393"/>
      <sheetName val="Paye_1394"/>
      <sheetName val="Paye_1392"/>
      <sheetName val="Paye_1391"/>
      <sheetName val="Paye_1390"/>
      <sheetName val="Paye_1389"/>
      <sheetName val="Paye_1388"/>
      <sheetName val="Paye_1387"/>
      <sheetName val="Paye_1386"/>
      <sheetName val="Paye_1385"/>
      <sheetName val="Paye_1384"/>
      <sheetName val="Paye_1383"/>
      <sheetName val="Paye_1382"/>
      <sheetName val="Paye_1381"/>
      <sheetName val="Paye_1380"/>
      <sheetName val="Paye_1379"/>
      <sheetName val="Paye_1378"/>
      <sheetName val="Paye_1377"/>
      <sheetName val="Paye_1376"/>
      <sheetName val="Paye_1375"/>
      <sheetName val="Paye_1374"/>
      <sheetName val="Paye_1373"/>
      <sheetName val="Paye_1372"/>
      <sheetName val="Paye_1371"/>
      <sheetName val="San_1400"/>
      <sheetName val="Paye_1400"/>
      <sheetName val="Paye_1399"/>
      <sheetName val="Eydi_1400"/>
      <sheetName val="Tajmi_1400"/>
      <sheetName val="Eydi_1401"/>
      <sheetName val="San_1401"/>
      <sheetName val="Tajmi_1401"/>
      <sheetName val="Paye_1402"/>
      <sheetName val="Eydi_1397"/>
      <sheetName val="San_1397"/>
      <sheetName val="Tajmi_1397"/>
      <sheetName val="Eydi_1398"/>
      <sheetName val="Sna_1398"/>
      <sheetName val="Tajmi_1398"/>
      <sheetName val="Eydi_1399"/>
      <sheetName val="Sna_1399"/>
      <sheetName val="Tajmi_1399"/>
      <sheetName val="Farabi1399"/>
      <sheetName val="Home"/>
      <sheetName val="14030313"/>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sa'ati"/>
      <sheetName val="t,sahih"/>
      <sheetName val="bank"/>
      <sheetName val="t,suri"/>
      <sheetName val="DATA"/>
      <sheetName val="Dif-Day"/>
      <sheetName val="KARFARMA"/>
      <sheetName val="140012"/>
      <sheetName val="Eghrar"/>
      <sheetName val="Sheet1"/>
      <sheetName val="GH-1pg"/>
      <sheetName val="Mabehal Tafavot"/>
      <sheetName val="TS-P(S)"/>
      <sheetName val="TS-P(S3)"/>
      <sheetName val="TS-P "/>
      <sheetName val="TS-P  (2)"/>
      <sheetName val="کلاسه"/>
      <sheetName val="Smart-GH-مولایی"/>
      <sheetName val="Sheet2"/>
      <sheetName val="TS-P(S-new)"/>
      <sheetName val="TS-P"/>
      <sheetName val="SMART-TS-Bime"/>
      <sheetName val="FULL-DETAILS"/>
      <sheetName val="GH-P"/>
      <sheetName val="GHpS"/>
      <sheetName val="Farabi-1401"/>
      <sheetName val="Farabi1400"/>
      <sheetName val="Farabi99-97"/>
      <sheetName val="Fara"/>
      <sheetName val="Paye_1401"/>
      <sheetName val="Paye_1398"/>
      <sheetName val="Paye_1397"/>
      <sheetName val="Paye_1396"/>
      <sheetName val="Paye_1395"/>
      <sheetName val="Paye_1393"/>
      <sheetName val="Paye_1394"/>
      <sheetName val="Paye_1392"/>
      <sheetName val="Paye_1391"/>
      <sheetName val="Paye_1390"/>
      <sheetName val="Paye_1389"/>
      <sheetName val="Paye_1388"/>
      <sheetName val="Paye_1387"/>
      <sheetName val="Paye_1386"/>
      <sheetName val="Paye_1385"/>
      <sheetName val="Paye_1384"/>
      <sheetName val="Paye_1383"/>
      <sheetName val="Paye_1382"/>
      <sheetName val="Paye_1381"/>
      <sheetName val="Paye_1380"/>
      <sheetName val="Paye_1379"/>
      <sheetName val="Paye_1378"/>
      <sheetName val="Paye_1377"/>
      <sheetName val="Paye_1376"/>
      <sheetName val="Paye_1375"/>
      <sheetName val="Paye_1374"/>
      <sheetName val="Paye_1373"/>
      <sheetName val="Paye_1372"/>
      <sheetName val="Paye_1371"/>
      <sheetName val="San_1400"/>
      <sheetName val="Paye_1400"/>
      <sheetName val="Paye_1399"/>
      <sheetName val="Eydi_1400"/>
      <sheetName val="Tajmi_1400"/>
      <sheetName val="Eydi_1401"/>
      <sheetName val="San_1401"/>
      <sheetName val="Tajmi_1401"/>
      <sheetName val="Paye_1402"/>
      <sheetName val="Eydi_1397"/>
      <sheetName val="San_1397"/>
      <sheetName val="Tajmi_1397"/>
      <sheetName val="Eydi_1398"/>
      <sheetName val="Sna_1398"/>
      <sheetName val="Tajmi_1398"/>
      <sheetName val="Eydi_1399"/>
      <sheetName val="Sna_1399"/>
      <sheetName val="Tajmi_1399"/>
      <sheetName val="Farabi1399"/>
      <sheetName val="Home"/>
      <sheetName val="14040814-نیمه وقت"/>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سایبان آرامش"/>
      <sheetName val="هتل گیلان"/>
      <sheetName val="t,sahih"/>
      <sheetName val="bank"/>
      <sheetName val="DATA"/>
      <sheetName val="KARFARMA"/>
      <sheetName val="GH-1pg"/>
      <sheetName val="Smart-GH"/>
      <sheetName val="FULL-DETAILS"/>
      <sheetName val="لیست تاهل"/>
      <sheetName val="نواقص قلب نور"/>
      <sheetName val="SMART-TS-Bime"/>
      <sheetName val="Home"/>
      <sheetName val="1404008120-اکسل تمام وقت -فرمول"/>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sheetData sheetId="9" refreshError="1"/>
      <sheetData sheetId="10" refreshError="1"/>
      <sheetData sheetId="11" refreshError="1"/>
      <sheetData sheetId="12" refreshError="1"/>
      <sheetData sheetId="13"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sa'ati"/>
      <sheetName val="t,sahih"/>
      <sheetName val="bank"/>
      <sheetName val="t,suri"/>
      <sheetName val="DATA"/>
      <sheetName val="Dif-Day"/>
      <sheetName val="KARFARMA"/>
      <sheetName val="140012"/>
      <sheetName val="Eghrar"/>
      <sheetName val="Sheet1"/>
      <sheetName val="GH-1pg"/>
      <sheetName val="Mabehal Tafavot"/>
      <sheetName val="TS-P(S)"/>
      <sheetName val="TS-P(S3)"/>
      <sheetName val="TS-P "/>
      <sheetName val="TS-P  (2)"/>
      <sheetName val="کلاسه"/>
      <sheetName val="Smart-GH-مولایی"/>
      <sheetName val="Sheet2"/>
      <sheetName val="TS-P(S-new)"/>
      <sheetName val="TS-P"/>
      <sheetName val="SMART-TS-Bime"/>
      <sheetName val="FULL-DETAILS"/>
      <sheetName val="GH-P"/>
      <sheetName val="GHpS"/>
      <sheetName val="Farabi-1401"/>
      <sheetName val="Farabi1400"/>
      <sheetName val="Farabi99-97"/>
      <sheetName val="Fara"/>
      <sheetName val="Paye_1401"/>
      <sheetName val="Paye_1398"/>
      <sheetName val="Paye_1397"/>
      <sheetName val="Paye_1396"/>
      <sheetName val="Paye_1395"/>
      <sheetName val="Paye_1393"/>
      <sheetName val="Paye_1394"/>
      <sheetName val="Paye_1392"/>
      <sheetName val="Paye_1391"/>
      <sheetName val="Paye_1390"/>
      <sheetName val="Paye_1389"/>
      <sheetName val="Paye_1388"/>
      <sheetName val="Paye_1387"/>
      <sheetName val="Paye_1386"/>
      <sheetName val="Paye_1385"/>
      <sheetName val="Paye_1384"/>
      <sheetName val="Paye_1383"/>
      <sheetName val="Paye_1382"/>
      <sheetName val="Paye_1381"/>
      <sheetName val="Paye_1380"/>
      <sheetName val="Paye_1379"/>
      <sheetName val="Paye_1378"/>
      <sheetName val="Paye_1377"/>
      <sheetName val="Paye_1376"/>
      <sheetName val="Paye_1375"/>
      <sheetName val="Paye_1374"/>
      <sheetName val="Paye_1373"/>
      <sheetName val="Paye_1372"/>
      <sheetName val="Paye_1371"/>
      <sheetName val="San_1400"/>
      <sheetName val="Paye_1400"/>
      <sheetName val="Paye_1399"/>
      <sheetName val="Eydi_1400"/>
      <sheetName val="Tajmi_1400"/>
      <sheetName val="Eydi_1401"/>
      <sheetName val="San_1401"/>
      <sheetName val="Tajmi_1401"/>
      <sheetName val="Paye_1402"/>
      <sheetName val="Eydi_1397"/>
      <sheetName val="San_1397"/>
      <sheetName val="Tajmi_1397"/>
      <sheetName val="Eydi_1398"/>
      <sheetName val="Sna_1398"/>
      <sheetName val="Tajmi_1398"/>
      <sheetName val="Eydi_1399"/>
      <sheetName val="Sna_1399"/>
      <sheetName val="Tajmi_1399"/>
      <sheetName val="Farabi1399"/>
      <sheetName val="Home"/>
      <sheetName val="14040916-نیمه وقت"/>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سایبان آرامش"/>
      <sheetName val="t,sa'ati"/>
      <sheetName val="Sheet3"/>
      <sheetName val="قرارداد سپهر"/>
      <sheetName val="t,sahih"/>
      <sheetName val="bank"/>
      <sheetName val="t,suri"/>
      <sheetName val="DATA"/>
      <sheetName val="Dif-Day"/>
      <sheetName val="KARFARMA"/>
      <sheetName val="140012"/>
      <sheetName val="Eghrar"/>
      <sheetName val="Sheet1"/>
      <sheetName val="GH-1pg"/>
      <sheetName val="Mabehal Tafavot"/>
      <sheetName val="TS-P(S)"/>
      <sheetName val="TS-P(S3)"/>
      <sheetName val="TS-P "/>
      <sheetName val="TS-P  (2)"/>
      <sheetName val="کلاسه"/>
      <sheetName val="Smart-GH"/>
      <sheetName val="TS-P(S-new)"/>
      <sheetName val="Sheet2"/>
      <sheetName val="TS-P"/>
      <sheetName val="FULL-DETAILS"/>
      <sheetName val="SMART-TS-Bime"/>
      <sheetName val="GH-P"/>
      <sheetName val="GHpS"/>
      <sheetName val="Farabi-1401"/>
      <sheetName val="Farabi1400"/>
      <sheetName val="Farabi99-97"/>
      <sheetName val="Fara"/>
      <sheetName val="Paye_1401"/>
      <sheetName val="Paye_1398"/>
      <sheetName val="Paye_1397"/>
      <sheetName val="Paye_1396"/>
      <sheetName val="Paye_1395"/>
      <sheetName val="Paye_1393"/>
      <sheetName val="Paye_1394"/>
      <sheetName val="Paye_1392"/>
      <sheetName val="Paye_1391"/>
      <sheetName val="Paye_1390"/>
      <sheetName val="Paye_1389"/>
      <sheetName val="Paye_1388"/>
      <sheetName val="Paye_1387"/>
      <sheetName val="Paye_1386"/>
      <sheetName val="Paye_1385"/>
      <sheetName val="Paye_1384"/>
      <sheetName val="Paye_1383"/>
      <sheetName val="Paye_1382"/>
      <sheetName val="Paye_1381"/>
      <sheetName val="Paye_1380"/>
      <sheetName val="Paye_1379"/>
      <sheetName val="Paye_1378"/>
      <sheetName val="Paye_1377"/>
      <sheetName val="Paye_1376"/>
      <sheetName val="Paye_1375"/>
      <sheetName val="Paye_1374"/>
      <sheetName val="Paye_1373"/>
      <sheetName val="Paye_1372"/>
      <sheetName val="Paye_1371"/>
      <sheetName val="San_1400"/>
      <sheetName val="Paye_1400"/>
      <sheetName val="Paye_1399"/>
      <sheetName val="Eydi_1400"/>
      <sheetName val="Tajmi_1400"/>
      <sheetName val="Eydi_1401"/>
      <sheetName val="San_1401"/>
      <sheetName val="Tajmi_1401"/>
      <sheetName val="Paye_1402"/>
      <sheetName val="Eydi_1397"/>
      <sheetName val="San_1397"/>
      <sheetName val="Tajmi_1397"/>
      <sheetName val="Eydi_1398"/>
      <sheetName val="Sna_1398"/>
      <sheetName val="Tajmi_1398"/>
      <sheetName val="Eydi_1399"/>
      <sheetName val="Sna_1399"/>
      <sheetName val="Tajmi_1399"/>
      <sheetName val="Farabi1399"/>
      <sheetName val="Home"/>
      <sheetName val="14030928 ...."/>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سایبان آرامش"/>
      <sheetName val="قرارداد سپهر"/>
      <sheetName val="قرارداد هتل کادوس"/>
      <sheetName val="کنتاکی لاهیجان"/>
      <sheetName val="t,sahih"/>
      <sheetName val="bank"/>
      <sheetName val="DATA"/>
      <sheetName val="KARFARMA"/>
      <sheetName val="GH-1pg"/>
      <sheetName val="Smart-GH"/>
      <sheetName val="FULL-DETAILS"/>
      <sheetName val="SMART-TS-Bime"/>
      <sheetName val="Home"/>
      <sheetName val="140407015اسدی- اکسل جدید مزد ان"/>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refreshError="1"/>
      <sheetData sheetId="12" refreshError="1"/>
      <sheetData sheetId="13"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سایبان آرامش"/>
      <sheetName val="bank"/>
      <sheetName val="DATA"/>
      <sheetName val="KARFARMA"/>
      <sheetName val="GH-1pg"/>
      <sheetName val="Smart-GH"/>
      <sheetName val="FULL-DETAILS"/>
      <sheetName val="لیست تاهل"/>
      <sheetName val="نواقص قلب نور"/>
      <sheetName val="SMART-TS-Bime"/>
      <sheetName val="Home"/>
      <sheetName val="14041102-اکسل سایبان"/>
    </sheetNames>
    <sheetDataSet>
      <sheetData sheetId="0" refreshError="1"/>
      <sheetData sheetId="1" refreshError="1"/>
      <sheetData sheetId="2" refreshError="1"/>
      <sheetData sheetId="3" refreshError="1"/>
      <sheetData sheetId="4" refreshError="1"/>
      <sheetData sheetId="5" refreshError="1"/>
      <sheetData sheetId="6"/>
      <sheetData sheetId="7" refreshError="1"/>
      <sheetData sheetId="8" refreshError="1"/>
      <sheetData sheetId="9" refreshError="1"/>
      <sheetData sheetId="10" refreshError="1"/>
      <sheetData sheetId="11"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sa'ati"/>
      <sheetName val="t,sahih"/>
      <sheetName val="bank"/>
      <sheetName val="t,suri"/>
      <sheetName val="DATA"/>
      <sheetName val="Dif-Day"/>
      <sheetName val="KARFARMA"/>
      <sheetName val="140012"/>
      <sheetName val="Eghrar"/>
      <sheetName val="Sheet1"/>
      <sheetName val="GH-1pg"/>
      <sheetName val="Mabehal Tafavot"/>
      <sheetName val="TS-P(S)"/>
      <sheetName val="TS-P(S3)"/>
      <sheetName val="TS-P "/>
      <sheetName val="TS-P  (2)"/>
      <sheetName val="کلاسه"/>
      <sheetName val="Smart-GH-مولایی"/>
      <sheetName val="Sheet2"/>
      <sheetName val="TS-P(S-new)"/>
      <sheetName val="TS-P"/>
      <sheetName val="SMART-TS-Bime"/>
      <sheetName val="FULL-DETAILS"/>
      <sheetName val="GH-P"/>
      <sheetName val="GHpS"/>
      <sheetName val="Farabi-1401"/>
      <sheetName val="Farabi1400"/>
      <sheetName val="Farabi99-97"/>
      <sheetName val="Fara"/>
      <sheetName val="Paye_1401"/>
      <sheetName val="Paye_1398"/>
      <sheetName val="Paye_1397"/>
      <sheetName val="Paye_1396"/>
      <sheetName val="Paye_1395"/>
      <sheetName val="Paye_1393"/>
      <sheetName val="Paye_1394"/>
      <sheetName val="Paye_1392"/>
      <sheetName val="Paye_1391"/>
      <sheetName val="Paye_1390"/>
      <sheetName val="Paye_1389"/>
      <sheetName val="Paye_1388"/>
      <sheetName val="Paye_1387"/>
      <sheetName val="Paye_1386"/>
      <sheetName val="Paye_1385"/>
      <sheetName val="Paye_1384"/>
      <sheetName val="Paye_1383"/>
      <sheetName val="Paye_1382"/>
      <sheetName val="Paye_1381"/>
      <sheetName val="Paye_1380"/>
      <sheetName val="Paye_1379"/>
      <sheetName val="Paye_1378"/>
      <sheetName val="Paye_1377"/>
      <sheetName val="Paye_1376"/>
      <sheetName val="Paye_1375"/>
      <sheetName val="Paye_1374"/>
      <sheetName val="Paye_1373"/>
      <sheetName val="Paye_1372"/>
      <sheetName val="Paye_1371"/>
      <sheetName val="San_1400"/>
      <sheetName val="Paye_1400"/>
      <sheetName val="Paye_1399"/>
      <sheetName val="Eydi_1400"/>
      <sheetName val="Tajmi_1400"/>
      <sheetName val="Eydi_1401"/>
      <sheetName val="San_1401"/>
      <sheetName val="Tajmi_1401"/>
      <sheetName val="Paye_1402"/>
      <sheetName val="Eydi_1397"/>
      <sheetName val="San_1397"/>
      <sheetName val="Tajmi_1397"/>
      <sheetName val="Eydi_1398"/>
      <sheetName val="Sna_1398"/>
      <sheetName val="Tajmi_1398"/>
      <sheetName val="Eydi_1399"/>
      <sheetName val="Sna_1399"/>
      <sheetName val="Tajmi_1399"/>
      <sheetName val="Farabi1399"/>
      <sheetName val="Home"/>
      <sheetName val="14040916-نیمه وقت"/>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sa'ati"/>
      <sheetName val="t,sahih"/>
      <sheetName val="bank"/>
      <sheetName val="t,suri"/>
      <sheetName val="DATA"/>
      <sheetName val="Dif-Day"/>
      <sheetName val="KARFARMA"/>
      <sheetName val="140012"/>
      <sheetName val="Eghrar"/>
      <sheetName val="Sheet1"/>
      <sheetName val="GH-1pg"/>
      <sheetName val="Mabehal Tafavot"/>
      <sheetName val="TS-P(S)"/>
      <sheetName val="TS-P(S3)"/>
      <sheetName val="TS-P "/>
      <sheetName val="TS-P  (2)"/>
      <sheetName val="کلاسه"/>
      <sheetName val="Smart-GH-مولایی"/>
      <sheetName val="Sheet2"/>
      <sheetName val="TS-P(S-new)"/>
      <sheetName val="TS-P"/>
      <sheetName val="SMART-TS-Bime"/>
      <sheetName val="FULL-DETAILS"/>
      <sheetName val="GH-P"/>
      <sheetName val="GHpS"/>
      <sheetName val="Farabi-1401"/>
      <sheetName val="Farabi1400"/>
      <sheetName val="Farabi99-97"/>
      <sheetName val="Fara"/>
      <sheetName val="Paye_1401"/>
      <sheetName val="Paye_1398"/>
      <sheetName val="Paye_1397"/>
      <sheetName val="Paye_1396"/>
      <sheetName val="Paye_1395"/>
      <sheetName val="Paye_1393"/>
      <sheetName val="Paye_1394"/>
      <sheetName val="Paye_1392"/>
      <sheetName val="Paye_1391"/>
      <sheetName val="Paye_1390"/>
      <sheetName val="Paye_1389"/>
      <sheetName val="Paye_1388"/>
      <sheetName val="Paye_1387"/>
      <sheetName val="Paye_1386"/>
      <sheetName val="Paye_1385"/>
      <sheetName val="Paye_1384"/>
      <sheetName val="Paye_1383"/>
      <sheetName val="Paye_1382"/>
      <sheetName val="Paye_1381"/>
      <sheetName val="Paye_1380"/>
      <sheetName val="Paye_1379"/>
      <sheetName val="Paye_1378"/>
      <sheetName val="Paye_1377"/>
      <sheetName val="Paye_1376"/>
      <sheetName val="Paye_1375"/>
      <sheetName val="Paye_1374"/>
      <sheetName val="Paye_1373"/>
      <sheetName val="Paye_1372"/>
      <sheetName val="Paye_1371"/>
      <sheetName val="San_1400"/>
      <sheetName val="Paye_1400"/>
      <sheetName val="Paye_1399"/>
      <sheetName val="Eydi_1400"/>
      <sheetName val="Tajmi_1400"/>
      <sheetName val="Eydi_1401"/>
      <sheetName val="San_1401"/>
      <sheetName val="Tajmi_1401"/>
      <sheetName val="Paye_1402"/>
      <sheetName val="Eydi_1397"/>
      <sheetName val="San_1397"/>
      <sheetName val="Tajmi_1397"/>
      <sheetName val="Eydi_1398"/>
      <sheetName val="Sna_1398"/>
      <sheetName val="Tajmi_1398"/>
      <sheetName val="Eydi_1399"/>
      <sheetName val="Sna_1399"/>
      <sheetName val="Tajmi_1399"/>
      <sheetName val="Farabi1399"/>
      <sheetName val="Home"/>
      <sheetName val="Backup of 14040626-نیمه وقت"/>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sa'ati"/>
      <sheetName val="t,sahih"/>
      <sheetName val="bank"/>
      <sheetName val="t,suri"/>
      <sheetName val="DATA"/>
      <sheetName val="Dif-Day"/>
      <sheetName val="KARFARMA"/>
      <sheetName val="140012"/>
      <sheetName val="Eghrar"/>
      <sheetName val="Sheet1"/>
      <sheetName val="GH-1pg"/>
      <sheetName val="Mabehal Tafavot"/>
      <sheetName val="TS-P(S)"/>
      <sheetName val="TS-P(S3)"/>
      <sheetName val="TS-P "/>
      <sheetName val="TS-P  (2)"/>
      <sheetName val="کلاسه"/>
      <sheetName val="Smart-GH-مولایی"/>
      <sheetName val="Sheet2"/>
      <sheetName val="TS-P(S-new)"/>
      <sheetName val="TS-P"/>
      <sheetName val="SMART-TS-Bime"/>
      <sheetName val="FULL-DETAILS"/>
      <sheetName val="GH-P"/>
      <sheetName val="GHpS"/>
      <sheetName val="Farabi-1401"/>
      <sheetName val="Farabi1400"/>
      <sheetName val="Farabi99-97"/>
      <sheetName val="Fara"/>
      <sheetName val="Paye_1401"/>
      <sheetName val="Paye_1398"/>
      <sheetName val="Paye_1397"/>
      <sheetName val="Paye_1396"/>
      <sheetName val="Paye_1395"/>
      <sheetName val="Paye_1393"/>
      <sheetName val="Paye_1394"/>
      <sheetName val="Paye_1392"/>
      <sheetName val="Paye_1391"/>
      <sheetName val="Paye_1390"/>
      <sheetName val="Paye_1389"/>
      <sheetName val="Paye_1388"/>
      <sheetName val="Paye_1387"/>
      <sheetName val="Paye_1386"/>
      <sheetName val="Paye_1385"/>
      <sheetName val="Paye_1384"/>
      <sheetName val="Paye_1383"/>
      <sheetName val="Paye_1382"/>
      <sheetName val="Paye_1381"/>
      <sheetName val="Paye_1380"/>
      <sheetName val="Paye_1379"/>
      <sheetName val="Paye_1378"/>
      <sheetName val="Paye_1377"/>
      <sheetName val="Paye_1376"/>
      <sheetName val="Paye_1375"/>
      <sheetName val="Paye_1374"/>
      <sheetName val="Paye_1373"/>
      <sheetName val="Paye_1372"/>
      <sheetName val="Paye_1371"/>
      <sheetName val="San_1400"/>
      <sheetName val="Paye_1400"/>
      <sheetName val="Paye_1399"/>
      <sheetName val="Eydi_1400"/>
      <sheetName val="Tajmi_1400"/>
      <sheetName val="Eydi_1401"/>
      <sheetName val="San_1401"/>
      <sheetName val="Tajmi_1401"/>
      <sheetName val="Paye_1402"/>
      <sheetName val="Eydi_1397"/>
      <sheetName val="San_1397"/>
      <sheetName val="Tajmi_1397"/>
      <sheetName val="Eydi_1398"/>
      <sheetName val="Sna_1398"/>
      <sheetName val="Tajmi_1398"/>
      <sheetName val="Eydi_1399"/>
      <sheetName val="Sna_1399"/>
      <sheetName val="Tajmi_1399"/>
      <sheetName val="Farabi1399"/>
      <sheetName val="Home"/>
      <sheetName val="14040905-نیمه وقت"/>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sa'ati"/>
      <sheetName val="t,sahih"/>
      <sheetName val="bank"/>
      <sheetName val="t,suri"/>
      <sheetName val="DATA"/>
      <sheetName val="Dif-Day"/>
      <sheetName val="KARFARMA"/>
      <sheetName val="140012"/>
      <sheetName val="Eghrar"/>
      <sheetName val="Sheet1"/>
      <sheetName val="GH-1pg"/>
      <sheetName val="Mabehal Tafavot"/>
      <sheetName val="TS-P(S)"/>
      <sheetName val="TS-P(S3)"/>
      <sheetName val="TS-P "/>
      <sheetName val="TS-P  (2)"/>
      <sheetName val="کلاسه"/>
      <sheetName val="Smart-GH-مولایی"/>
      <sheetName val="Sheet2"/>
      <sheetName val="TS-P(S-new)"/>
      <sheetName val="TS-P"/>
      <sheetName val="SMART-TS-Bime"/>
      <sheetName val="FULL-DETAILS"/>
      <sheetName val="GH-P"/>
      <sheetName val="GHpS"/>
      <sheetName val="Farabi-1401"/>
      <sheetName val="Farabi1400"/>
      <sheetName val="Farabi99-97"/>
      <sheetName val="Fara"/>
      <sheetName val="Paye_1401"/>
      <sheetName val="Paye_1398"/>
      <sheetName val="Paye_1397"/>
      <sheetName val="Paye_1396"/>
      <sheetName val="Paye_1395"/>
      <sheetName val="Paye_1393"/>
      <sheetName val="Paye_1394"/>
      <sheetName val="Paye_1392"/>
      <sheetName val="Paye_1391"/>
      <sheetName val="Paye_1390"/>
      <sheetName val="Paye_1389"/>
      <sheetName val="Paye_1388"/>
      <sheetName val="Paye_1387"/>
      <sheetName val="Paye_1386"/>
      <sheetName val="Paye_1385"/>
      <sheetName val="Paye_1384"/>
      <sheetName val="Paye_1383"/>
      <sheetName val="Paye_1382"/>
      <sheetName val="Paye_1381"/>
      <sheetName val="Paye_1380"/>
      <sheetName val="Paye_1379"/>
      <sheetName val="Paye_1378"/>
      <sheetName val="Paye_1377"/>
      <sheetName val="Paye_1376"/>
      <sheetName val="Paye_1375"/>
      <sheetName val="Paye_1374"/>
      <sheetName val="Paye_1373"/>
      <sheetName val="Paye_1372"/>
      <sheetName val="Paye_1371"/>
      <sheetName val="San_1400"/>
      <sheetName val="Paye_1400"/>
      <sheetName val="Paye_1399"/>
      <sheetName val="Eydi_1400"/>
      <sheetName val="Tajmi_1400"/>
      <sheetName val="Eydi_1401"/>
      <sheetName val="San_1401"/>
      <sheetName val="Tajmi_1401"/>
      <sheetName val="Paye_1402"/>
      <sheetName val="Eydi_1397"/>
      <sheetName val="San_1397"/>
      <sheetName val="Tajmi_1397"/>
      <sheetName val="Eydi_1398"/>
      <sheetName val="Sna_1398"/>
      <sheetName val="Tajmi_1398"/>
      <sheetName val="Eydi_1399"/>
      <sheetName val="Sna_1399"/>
      <sheetName val="Tajmi_1399"/>
      <sheetName val="Farabi1399"/>
      <sheetName val="Home"/>
      <sheetName val="-اقای حسین زاده14040626-نیمه وق"/>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4" displayName="Table14" ref="D1:D97" totalsRowShown="0" headerRowDxfId="16422" dataDxfId="16421" headerRowCellStyle="Neutral" dataCellStyle="Neutral">
  <autoFilter ref="D1:D97" xr:uid="{00000000-0009-0000-0100-000001000000}"/>
  <tableColumns count="1">
    <tableColumn id="1" xr3:uid="{00000000-0010-0000-0000-000001000000}" name="نام کارفرما" dataDxfId="16420" dataCellStyle="Neutral"/>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Table_Karfarma" displayName="Table_Karfarma" ref="G1:U536" totalsRowShown="0" headerRowDxfId="16419" dataDxfId="16418" headerRowCellStyle="Neutral" dataCellStyle="Neutral">
  <autoFilter ref="G1:U536" xr:uid="{00000000-0009-0000-0100-000005000000}"/>
  <tableColumns count="15">
    <tableColumn id="1" xr3:uid="{00000000-0010-0000-0100-000001000000}" name="نام کارفرما" dataDxfId="16417" dataCellStyle="Neutral"/>
    <tableColumn id="2" xr3:uid="{00000000-0010-0000-0100-000002000000}" name="نام کارگاه" dataDxfId="16416" dataCellStyle="Neutral"/>
    <tableColumn id="11" xr3:uid="{00000000-0010-0000-0100-00000B000000}" name="نوع" dataDxfId="16415" dataCellStyle="Neutral"/>
    <tableColumn id="7" xr3:uid="{00000000-0010-0000-0100-000007000000}" name="جنسیت" dataDxfId="16414" dataCellStyle="Neutral"/>
    <tableColumn id="8" xr3:uid="{00000000-0010-0000-0100-000008000000}" name="نام و نام خانوادگی" dataDxfId="16413" dataCellStyle="Neutral"/>
    <tableColumn id="9" xr3:uid="{00000000-0010-0000-0100-000009000000}" name="کد ملی" dataDxfId="16412" dataCellStyle="Neutral"/>
    <tableColumn id="10" xr3:uid="{00000000-0010-0000-0100-00000A000000}" name="شماره ثبت" dataDxfId="16411" dataCellStyle="Neutral"/>
    <tableColumn id="13" xr3:uid="{00000000-0010-0000-0100-00000D000000}" name="شماره تماس" dataDxfId="16410" dataCellStyle="Neutral"/>
    <tableColumn id="14" xr3:uid="{00000000-0010-0000-0100-00000E000000}" name="استان" dataDxfId="16409" dataCellStyle="Neutral"/>
    <tableColumn id="15" xr3:uid="{00000000-0010-0000-0100-00000F000000}" name="شهرستان" dataDxfId="16408" dataCellStyle="Neutral"/>
    <tableColumn id="16" xr3:uid="{00000000-0010-0000-0100-000010000000}" name="آدرس" dataDxfId="16407" dataCellStyle="Neutral"/>
    <tableColumn id="17" xr3:uid="{00000000-0010-0000-0100-000011000000}" name="کد پستی" dataDxfId="16406" dataCellStyle="Neutral"/>
    <tableColumn id="3" xr3:uid="{00000000-0010-0000-0100-000003000000}" name="Column1" dataDxfId="16405" dataCellStyle="Neutral"/>
    <tableColumn id="4" xr3:uid="{00000000-0010-0000-0100-000004000000}" name="Column2" dataDxfId="16404" dataCellStyle="Neutral"/>
    <tableColumn id="5" xr3:uid="{00000000-0010-0000-0100-000005000000}" name="Column3" dataDxfId="16403" dataCellStyle="Neutral"/>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54" displayName="Table54" ref="A1:XFD2753" totalsRowShown="0" headerRowDxfId="16398" dataDxfId="16397">
  <autoFilter ref="A1:XFD2753" xr:uid="{00000000-000C-0000-FFFF-FFFF02000000}"/>
  <sortState xmlns:xlrd2="http://schemas.microsoft.com/office/spreadsheetml/2017/richdata2" ref="A1286:XFD1390">
    <sortCondition ref="E1:E2668"/>
  </sortState>
  <tableColumns count="16384">
    <tableColumn id="3" xr3:uid="{00000000-0010-0000-0200-000003000000}" name="نام و نام خانوادگی" dataDxfId="16396"/>
    <tableColumn id="52" xr3:uid="{00000000-0010-0000-0200-000034000000}" name="کد" dataDxfId="16395"/>
    <tableColumn id="51" xr3:uid="{00000000-0010-0000-0200-000033000000}" name="کارفرما" dataDxfId="16394"/>
    <tableColumn id="4" xr3:uid="{00000000-0010-0000-0200-000004000000}" name="کد ملی" dataDxfId="16393"/>
    <tableColumn id="12" xr3:uid="{00000000-0010-0000-0200-00000C000000}" name="نحوه کار_x000a_نیمه وقت/تمام وقت/آزمایشی" dataDxfId="16392"/>
    <tableColumn id="5" xr3:uid="{00000000-0010-0000-0200-000005000000}" name="نام پدر " dataDxfId="16391"/>
    <tableColumn id="6" xr3:uid="{00000000-0010-0000-0200-000006000000}" name="عنوان شغلی" dataDxfId="16390"/>
    <tableColumn id="7" xr3:uid="{00000000-0010-0000-0200-000007000000}" name="وضعیت تاهل" dataDxfId="16389"/>
    <tableColumn id="8" xr3:uid="{00000000-0010-0000-0200-000008000000}" name="تعداد اولاد" dataDxfId="16388"/>
    <tableColumn id="9" xr3:uid="{00000000-0010-0000-0200-000009000000}" name="شماره تماس" dataDxfId="16387"/>
    <tableColumn id="50" xr3:uid="{00000000-0010-0000-0200-000032000000}" name="استان" dataDxfId="16386"/>
    <tableColumn id="2" xr3:uid="{00000000-0010-0000-0200-000002000000}" name="شهرستان" dataDxfId="16385"/>
    <tableColumn id="10" xr3:uid="{00000000-0010-0000-0200-00000A000000}" name="آدرس" dataDxfId="16384"/>
    <tableColumn id="11" xr3:uid="{00000000-0010-0000-0200-00000B000000}" name="کد پستی" dataDxfId="16383"/>
    <tableColumn id="13" xr3:uid="{00000000-0010-0000-0200-00000D000000}" name="نوع قرارداد_x000a_کار/پیمانکاری/اجاره" dataDxfId="16382"/>
    <tableColumn id="14" xr3:uid="{00000000-0010-0000-0200-00000E000000}" name="تاریخ شروع به کار" dataDxfId="16381"/>
    <tableColumn id="15" xr3:uid="{00000000-0010-0000-0200-00000F000000}" name="تاریخ اولین واریزی حقوق_x000a_تاریخ شروع پیمانکاری(قرارداد)" dataDxfId="16380"/>
    <tableColumn id="16" xr3:uid="{00000000-0010-0000-0200-000010000000}" name="تاریخ اولین  احتساب حق بیمه" dataDxfId="16379"/>
    <tableColumn id="17" xr3:uid="{00000000-0010-0000-0200-000011000000}" name="اضافه کاری" dataDxfId="16378" dataCellStyle="Comma"/>
    <tableColumn id="18" xr3:uid="{00000000-0010-0000-0200-000012000000}" name="سال بیمه" dataDxfId="16377">
      <calculatedColumnFormula>IF(Table54[[#This Row],[تاریخ اولین  احتساب حق بیمه]]="",1403,MID(Table54[[#This Row],[تاریخ اولین  احتساب حق بیمه]],1,4))</calculatedColumnFormula>
    </tableColumn>
    <tableColumn id="19" xr3:uid="{00000000-0010-0000-0200-000013000000}" name="نوبت کاری" dataDxfId="16376"/>
    <tableColumn id="20" xr3:uid="{00000000-0010-0000-0200-000014000000}" name="شب کاری" dataDxfId="16375"/>
    <tableColumn id="21" xr3:uid="{00000000-0010-0000-0200-000015000000}" name="تعطیل کاری" dataDxfId="16374"/>
    <tableColumn id="22" xr3:uid="{00000000-0010-0000-0200-000016000000}" name="توضیحات" dataDxfId="16373"/>
    <tableColumn id="23" xr3:uid="{00000000-0010-0000-0200-000017000000}" name="140001" dataDxfId="16372"/>
    <tableColumn id="24" xr3:uid="{00000000-0010-0000-0200-000018000000}" name="140002" dataDxfId="16371"/>
    <tableColumn id="25" xr3:uid="{00000000-0010-0000-0200-000019000000}" name="140003" dataDxfId="16370"/>
    <tableColumn id="26" xr3:uid="{00000000-0010-0000-0200-00001A000000}" name="140004" dataDxfId="16369"/>
    <tableColumn id="27" xr3:uid="{00000000-0010-0000-0200-00001B000000}" name="140005" dataDxfId="16368"/>
    <tableColumn id="28" xr3:uid="{00000000-0010-0000-0200-00001C000000}" name="140006" dataDxfId="16367"/>
    <tableColumn id="29" xr3:uid="{00000000-0010-0000-0200-00001D000000}" name="140007" dataDxfId="16366"/>
    <tableColumn id="30" xr3:uid="{00000000-0010-0000-0200-00001E000000}" name="140008" dataDxfId="16365"/>
    <tableColumn id="31" xr3:uid="{00000000-0010-0000-0200-00001F000000}" name="140009" dataDxfId="16364"/>
    <tableColumn id="32" xr3:uid="{00000000-0010-0000-0200-000020000000}" name="140010" dataDxfId="16363" dataCellStyle="Comma"/>
    <tableColumn id="33" xr3:uid="{00000000-0010-0000-0200-000021000000}" name="140011" dataDxfId="16362" dataCellStyle="Comma"/>
    <tableColumn id="34" xr3:uid="{00000000-0010-0000-0200-000022000000}" name="140012" dataDxfId="16361" dataCellStyle="Comma"/>
    <tableColumn id="35" xr3:uid="{00000000-0010-0000-0200-000023000000}" name="140101" dataDxfId="16360" dataCellStyle="Comma"/>
    <tableColumn id="36" xr3:uid="{00000000-0010-0000-0200-000024000000}" name="140102" dataDxfId="16359"/>
    <tableColumn id="37" xr3:uid="{00000000-0010-0000-0200-000025000000}" name="140103" dataDxfId="16358"/>
    <tableColumn id="38" xr3:uid="{00000000-0010-0000-0200-000026000000}" name="140104" dataDxfId="16357"/>
    <tableColumn id="39" xr3:uid="{00000000-0010-0000-0200-000027000000}" name="140105" dataDxfId="16356"/>
    <tableColumn id="40" xr3:uid="{00000000-0010-0000-0200-000028000000}" name="140106" dataDxfId="16355"/>
    <tableColumn id="41" xr3:uid="{00000000-0010-0000-0200-000029000000}" name="140107" dataDxfId="16354"/>
    <tableColumn id="42" xr3:uid="{00000000-0010-0000-0200-00002A000000}" name="140108" dataDxfId="16353"/>
    <tableColumn id="43" xr3:uid="{00000000-0010-0000-0200-00002B000000}" name="140109" dataDxfId="16352" dataCellStyle="Comma"/>
    <tableColumn id="44" xr3:uid="{00000000-0010-0000-0200-00002C000000}" name="140110" dataDxfId="16351"/>
    <tableColumn id="45" xr3:uid="{00000000-0010-0000-0200-00002D000000}" name="140111" dataDxfId="16350"/>
    <tableColumn id="46" xr3:uid="{00000000-0010-0000-0200-00002E000000}" name="140112" dataDxfId="16349"/>
    <tableColumn id="47" xr3:uid="{00000000-0010-0000-0200-00002F000000}" name="140201" dataDxfId="16348"/>
    <tableColumn id="48" xr3:uid="{00000000-0010-0000-0200-000030000000}" name="140202" dataDxfId="16347"/>
    <tableColumn id="49" xr3:uid="{00000000-0010-0000-0200-000031000000}" name="140203" dataDxfId="16346"/>
    <tableColumn id="1" xr3:uid="{00000000-0010-0000-0200-000001000000}" name="140204" dataDxfId="16345"/>
    <tableColumn id="53" xr3:uid="{00000000-0010-0000-0200-000035000000}" name="140205" dataDxfId="16344"/>
    <tableColumn id="54" xr3:uid="{00000000-0010-0000-0200-000036000000}" name="140206" dataDxfId="16343"/>
    <tableColumn id="55" xr3:uid="{00000000-0010-0000-0200-000037000000}" name="140207" dataDxfId="16342"/>
    <tableColumn id="56" xr3:uid="{00000000-0010-0000-0200-000038000000}" name="140208" dataDxfId="16341"/>
    <tableColumn id="57" xr3:uid="{00000000-0010-0000-0200-000039000000}" name="140209" dataDxfId="16340"/>
    <tableColumn id="58" xr3:uid="{00000000-0010-0000-0200-00003A000000}" name="140210" dataDxfId="16339"/>
    <tableColumn id="59" xr3:uid="{00000000-0010-0000-0200-00003B000000}" name="140211" dataDxfId="16338"/>
    <tableColumn id="60" xr3:uid="{00000000-0010-0000-0200-00003C000000}" name="140212" dataDxfId="16337"/>
    <tableColumn id="61" xr3:uid="{FBA85A6E-5999-465D-A953-CF89EC459980}" name="1402" dataDxfId="16336"/>
    <tableColumn id="62" xr3:uid="{014584E0-2407-49BB-9638-24C0BC2CD346}" name="140301" dataDxfId="16335"/>
    <tableColumn id="63" xr3:uid="{73B2F378-330B-49CF-9139-F437F2A813D6}" name="140302" dataDxfId="16334"/>
    <tableColumn id="64" xr3:uid="{8BABD636-A119-4FCC-887B-DCFC686F9798}" name="140303" dataDxfId="16333"/>
    <tableColumn id="65" xr3:uid="{5541690C-2CF0-4DBF-9AFC-671AB2BEA531}" name="140304" dataDxfId="16332"/>
    <tableColumn id="66" xr3:uid="{960931D6-F066-4316-BEFD-DC93C470F342}" name="140305" dataDxfId="16331"/>
    <tableColumn id="67" xr3:uid="{DE6911CF-A7D9-4510-9AA6-7B81262A1858}" name="140306" dataDxfId="16330"/>
    <tableColumn id="68" xr3:uid="{89D4C136-7EA3-43F4-A718-8A71EB7C960C}" name="140307" dataDxfId="16329"/>
    <tableColumn id="69" xr3:uid="{B3B883DB-9800-466D-B002-EF987FD9E9A4}" name="140308" dataDxfId="16328"/>
    <tableColumn id="70" xr3:uid="{8CC86319-8346-4AD1-AA8D-82A4B1E1E4E2}" name="140309" dataDxfId="16327"/>
    <tableColumn id="71" xr3:uid="{49B9F469-A531-4B30-8D01-D40BD6FE95C7}" name="140310" dataDxfId="16326"/>
    <tableColumn id="72" xr3:uid="{F69F9987-5D82-452C-B19E-A59D427645D6}" name="140311" dataDxfId="16325"/>
    <tableColumn id="73" xr3:uid="{4693B7D1-0B3E-418D-9AA8-3DDD84EBFABA}" name="140312" dataDxfId="16324"/>
    <tableColumn id="74" xr3:uid="{F3B4DD1F-0AC7-4293-A3D6-72FB5EA5CB18}" name="140313" dataDxfId="16323"/>
    <tableColumn id="75" xr3:uid="{9990BAB0-B624-44B0-873B-AEF5EA580A19}" name="140314" dataDxfId="16322"/>
    <tableColumn id="76" xr3:uid="{2828C92B-4191-424B-8435-F498BF940AAC}" name="140315" dataDxfId="16321"/>
    <tableColumn id="77" xr3:uid="{4F00DBC7-CCEB-459C-80C2-180AD5AD257E}" name="140316" dataDxfId="16320"/>
    <tableColumn id="78" xr3:uid="{E13DFE7B-1971-446E-B1C7-599E735062C8}" name="140317" dataDxfId="16319"/>
    <tableColumn id="79" xr3:uid="{9D81806D-8043-41C4-AD21-EB7AF3BAEA98}" name="140318" dataDxfId="16318"/>
    <tableColumn id="80" xr3:uid="{61767546-092A-45BA-A1D5-8A3E8FBACCBA}" name="140319" dataDxfId="16317"/>
    <tableColumn id="81" xr3:uid="{4BA2FC6E-4EE8-4E18-8502-F3526DF58702}" name="140320" dataDxfId="16316"/>
    <tableColumn id="82" xr3:uid="{5038540C-6ECE-4415-BE5F-B8E28CE30ABB}" name="140321" dataDxfId="16315"/>
    <tableColumn id="83" xr3:uid="{FBC26694-70EB-43FC-8520-E48CC69EFF7E}" name="140322" dataDxfId="16314"/>
    <tableColumn id="84" xr3:uid="{BCD8B8A3-0FFF-447E-8C19-69BA6F468192}" name="140323" dataDxfId="16313"/>
    <tableColumn id="85" xr3:uid="{8CE3322A-CB2C-49C6-8163-C34BD3AB94F8}" name="140324" dataDxfId="16312"/>
    <tableColumn id="86" xr3:uid="{024F2684-6BDB-4D2A-ABE7-12A3D7FFB972}" name="140325" dataDxfId="16311"/>
    <tableColumn id="87" xr3:uid="{575063F3-28B7-41E9-A2EB-3F1E88343178}" name="140326" dataDxfId="16310"/>
    <tableColumn id="88" xr3:uid="{05C8C306-B439-4566-A8C4-D3635C102AA5}" name="140327" dataDxfId="16309"/>
    <tableColumn id="89" xr3:uid="{9940C86A-EA0C-4161-9175-D3479232905E}" name="140328" dataDxfId="16308"/>
    <tableColumn id="90" xr3:uid="{5D27B2B9-5D67-4C84-BFD0-151DBA0CE23D}" name="140329" dataDxfId="16307"/>
    <tableColumn id="91" xr3:uid="{709C2C40-1995-4AEE-8D62-FFDC28E9A989}" name="140330" dataDxfId="16306"/>
    <tableColumn id="92" xr3:uid="{58A8E4E8-1414-4018-8866-F08936B19897}" name="140331" dataDxfId="16305"/>
    <tableColumn id="93" xr3:uid="{B378040F-A3FF-4086-92C1-F71D13328BBA}" name="140332" dataDxfId="16304"/>
    <tableColumn id="94" xr3:uid="{9370B4DE-0B37-44D3-856C-692EA4B5FE17}" name="140333" dataDxfId="16303"/>
    <tableColumn id="95" xr3:uid="{4A586EB5-D399-4725-AF3F-327D11FAD4D1}" name="140334" dataDxfId="16302"/>
    <tableColumn id="96" xr3:uid="{2BA7AE38-B468-430D-B804-E22771241FAC}" name="140335" dataDxfId="16301"/>
    <tableColumn id="97" xr3:uid="{7155D734-229B-494B-A6B9-23833D9D3F22}" name="140336" dataDxfId="16300"/>
    <tableColumn id="98" xr3:uid="{AFF505A7-0769-40D6-BD9D-C41CCF4EBEC7}" name="140337" dataDxfId="16299"/>
    <tableColumn id="99" xr3:uid="{81B62ACD-7A48-431F-957F-B9A7B8695C1D}" name="140338" dataDxfId="16298"/>
    <tableColumn id="100" xr3:uid="{BA553E05-362E-4C63-B0E8-44D0845890B7}" name="140339" dataDxfId="16297"/>
    <tableColumn id="101" xr3:uid="{232BAF5A-735F-44F6-8EAF-2851367F3334}" name="140340" dataDxfId="16296"/>
    <tableColumn id="102" xr3:uid="{A317EB4F-62A2-4830-B2B0-2D9F4842F16F}" name="140341" dataDxfId="16295"/>
    <tableColumn id="103" xr3:uid="{9D158EA8-E4CB-4C9B-8B7E-FA1B39DDFDF5}" name="140342" dataDxfId="16294"/>
    <tableColumn id="104" xr3:uid="{B8592228-CEA3-4709-B4D3-25BDF501C6B4}" name="140343" dataDxfId="16293"/>
    <tableColumn id="105" xr3:uid="{AA52F733-6852-48B6-BBC9-A6C41A5C9214}" name="140344" dataDxfId="16292"/>
    <tableColumn id="106" xr3:uid="{3A18DBC1-3B58-4325-B9A1-35554BE308AF}" name="140345" dataDxfId="16291"/>
    <tableColumn id="107" xr3:uid="{4D696732-76D1-4C92-ADCD-7336A58BD45B}" name="140346" dataDxfId="16290"/>
    <tableColumn id="108" xr3:uid="{5FEED567-F978-4CCD-992E-DC7C37E76D9B}" name="140347" dataDxfId="16289"/>
    <tableColumn id="109" xr3:uid="{9DEFBDAE-00F7-4C35-B773-D643F3E8F0F8}" name="140348" dataDxfId="16288"/>
    <tableColumn id="110" xr3:uid="{933E8A85-42A2-40FC-90B2-3DC3F26F5404}" name="140349" dataDxfId="16287"/>
    <tableColumn id="111" xr3:uid="{CE9EE0B0-DB33-487F-AD8E-6BAD9C57D8F7}" name="140350" dataDxfId="16286"/>
    <tableColumn id="112" xr3:uid="{57324031-C943-4804-ABB6-D6286089540E}" name="140351" dataDxfId="16285"/>
    <tableColumn id="113" xr3:uid="{B2066C70-AAE4-43E4-8988-6E5B6A8C1B60}" name="140352" dataDxfId="16284"/>
    <tableColumn id="114" xr3:uid="{5E6A5456-FEA8-4BD3-87AE-9E5B169E2DF8}" name="140353" dataDxfId="16283"/>
    <tableColumn id="115" xr3:uid="{E674D3DB-25E4-4DBD-B737-42F8E6D27FE1}" name="140354" dataDxfId="16282"/>
    <tableColumn id="116" xr3:uid="{F0AAF73C-F680-41DF-A90F-61E0A5EEC05D}" name="140355" dataDxfId="16281"/>
    <tableColumn id="117" xr3:uid="{98A7E7C8-5663-4D6B-995C-3888688502C9}" name="140356" dataDxfId="16280"/>
    <tableColumn id="118" xr3:uid="{039E2B4B-C56E-48A3-B381-77A3AB884DA9}" name="140357" dataDxfId="16279"/>
    <tableColumn id="119" xr3:uid="{9EFD47AA-F27D-4267-92A3-A8096BFCDCB0}" name="140358" dataDxfId="16278"/>
    <tableColumn id="120" xr3:uid="{52E262DC-DC30-41E8-806D-F85B7BB70362}" name="140359" dataDxfId="16277"/>
    <tableColumn id="121" xr3:uid="{57C7A102-C10A-4B73-805D-C305C12AD0FE}" name="140360" dataDxfId="16276"/>
    <tableColumn id="122" xr3:uid="{02A0A3E7-04B1-4AF6-B110-161B3C34C41C}" name="140361" dataDxfId="16275"/>
    <tableColumn id="123" xr3:uid="{1D83A253-44C4-4E7A-8229-8163412D3ED2}" name="140362" dataDxfId="16274"/>
    <tableColumn id="124" xr3:uid="{B0A56ECD-B649-4FE4-B7BC-32C41525F493}" name="140363" dataDxfId="16273"/>
    <tableColumn id="125" xr3:uid="{F6667713-CAFF-43D0-88A9-A8D1CEB92D3A}" name="140364" dataDxfId="16272"/>
    <tableColumn id="126" xr3:uid="{BE6B803E-BF27-438B-9CB7-143AB3643CF5}" name="140365" dataDxfId="16271"/>
    <tableColumn id="127" xr3:uid="{924A5FF7-8F8D-4224-A695-28E0B7A229C5}" name="140366" dataDxfId="16270"/>
    <tableColumn id="128" xr3:uid="{12C27C65-D084-4C29-8B5C-EA8FB7C2793F}" name="140367" dataDxfId="16269"/>
    <tableColumn id="129" xr3:uid="{A03D028C-F60E-4D42-B299-8C2F2E3E3889}" name="140368" dataDxfId="16268"/>
    <tableColumn id="130" xr3:uid="{4A401949-7EF7-45E1-8312-1296142EEF3F}" name="140369" dataDxfId="16267"/>
    <tableColumn id="131" xr3:uid="{C294ADE5-04D7-4C4A-80D0-CCE94313649B}" name="140370" dataDxfId="16266"/>
    <tableColumn id="132" xr3:uid="{01F2FCC8-5036-4729-98BA-BADB443DA7FC}" name="140371" dataDxfId="16265"/>
    <tableColumn id="133" xr3:uid="{CA68EAC2-B683-49F8-8009-C0A6942B9B15}" name="140372" dataDxfId="16264"/>
    <tableColumn id="134" xr3:uid="{804F640D-787A-4ADC-8C76-D0C08C42C5C5}" name="140373" dataDxfId="16263"/>
    <tableColumn id="135" xr3:uid="{E6C75E09-265A-42E8-A88E-EE38F93CD936}" name="140374" dataDxfId="16262"/>
    <tableColumn id="136" xr3:uid="{0FC2556C-D83E-48D4-94B0-EC1098F920CB}" name="140375" dataDxfId="16261"/>
    <tableColumn id="137" xr3:uid="{343A9EBF-4682-4FD3-B6AF-C50B757248E7}" name="140376" dataDxfId="16260"/>
    <tableColumn id="138" xr3:uid="{38CEA0B3-082E-4EAC-BBBA-CD59E3CEB0DA}" name="140377" dataDxfId="16259"/>
    <tableColumn id="139" xr3:uid="{044517B5-FE6B-4454-A076-C34451068F38}" name="140378" dataDxfId="16258"/>
    <tableColumn id="140" xr3:uid="{109CA6CB-D91D-4EA8-9E26-CA313DDDEDB2}" name="140379" dataDxfId="16257"/>
    <tableColumn id="141" xr3:uid="{55891D71-DB50-43DC-9067-E925024179D2}" name="140380" dataDxfId="16256"/>
    <tableColumn id="142" xr3:uid="{38CE0D8A-46D3-40AE-B928-C5AF87903BE6}" name="140381" dataDxfId="16255"/>
    <tableColumn id="143" xr3:uid="{13D910B7-4CD8-4DF8-9DDA-7D338C6D6B90}" name="140382" dataDxfId="16254"/>
    <tableColumn id="144" xr3:uid="{C967A94F-8985-45CD-AB78-EA3F54851534}" name="140383" dataDxfId="16253"/>
    <tableColumn id="145" xr3:uid="{4A7D8B41-6CE6-47DB-AB33-287ABF56F2A5}" name="140384" dataDxfId="16252"/>
    <tableColumn id="146" xr3:uid="{A8DDF2D6-A0D0-474A-8FF7-55DD7352D671}" name="140385" dataDxfId="16251"/>
    <tableColumn id="147" xr3:uid="{55895BA4-E2FC-454D-BB2D-C1D56AF91ED5}" name="140386" dataDxfId="16250"/>
    <tableColumn id="148" xr3:uid="{E9214605-A582-40D7-B70A-28180EC59AC3}" name="140387" dataDxfId="16249"/>
    <tableColumn id="149" xr3:uid="{BCBD2DA5-6C9C-42B7-85A7-62FCE970459F}" name="140388" dataDxfId="16248"/>
    <tableColumn id="150" xr3:uid="{AB0D84DE-DC09-45A9-80AD-C8C9889F5932}" name="140389" dataDxfId="16247"/>
    <tableColumn id="151" xr3:uid="{42B4635B-0818-49D5-B92E-EE2606D8B96A}" name="140390" dataDxfId="16246"/>
    <tableColumn id="152" xr3:uid="{F629098C-E998-4CBC-9E85-C3BA585D7E08}" name="140391" dataDxfId="16245"/>
    <tableColumn id="153" xr3:uid="{89972AAB-83CE-46D4-8774-8B23DDE91676}" name="140392" dataDxfId="16244"/>
    <tableColumn id="154" xr3:uid="{87D8C93D-C161-468C-BC1C-515FDE8C595B}" name="140393" dataDxfId="16243"/>
    <tableColumn id="155" xr3:uid="{33659485-0513-4B4F-A56A-17D1E7532E7E}" name="140394" dataDxfId="16242"/>
    <tableColumn id="156" xr3:uid="{402088A1-F352-4FB6-801F-565E065CE746}" name="140395" dataDxfId="16241"/>
    <tableColumn id="157" xr3:uid="{F131F966-B5ED-4CA6-B675-F7BB0D81AF49}" name="140396" dataDxfId="16240"/>
    <tableColumn id="158" xr3:uid="{7CE1884B-AA5F-4E99-BFD7-3BC239B5A4C6}" name="140397" dataDxfId="16239"/>
    <tableColumn id="159" xr3:uid="{15A45DD0-DCF5-4CF8-9E0A-30E364DBC3B2}" name="140398" dataDxfId="16238"/>
    <tableColumn id="160" xr3:uid="{FB9D1C77-E4A1-4260-B0D5-A56A0D4363DE}" name="140399" dataDxfId="16237"/>
    <tableColumn id="161" xr3:uid="{1CC0B854-7445-48DF-9105-B057846C3974}" name="140400" dataDxfId="16236"/>
    <tableColumn id="162" xr3:uid="{70A3C8F1-F630-45E3-A20B-7720DFE72377}" name="140401" dataDxfId="16235"/>
    <tableColumn id="163" xr3:uid="{EA4E0825-AB4E-4175-A17B-C067D7C3C322}" name="140402" dataDxfId="16234"/>
    <tableColumn id="164" xr3:uid="{1B822EF8-66E3-4454-A8BF-79C282C38995}" name="140403" dataDxfId="16233"/>
    <tableColumn id="165" xr3:uid="{16593822-0458-43A2-AECA-5342CFB5C9C2}" name="140404" dataDxfId="16232"/>
    <tableColumn id="166" xr3:uid="{F0D3295A-57D6-4F90-AFD0-5BA7F3E26F2A}" name="140405" dataDxfId="16231"/>
    <tableColumn id="167" xr3:uid="{94F9E607-6224-4989-A920-D8FD2940AB63}" name="140406" dataDxfId="16230"/>
    <tableColumn id="168" xr3:uid="{7CB6C10E-516F-414E-99BB-B6177695448E}" name="140407" dataDxfId="16229"/>
    <tableColumn id="169" xr3:uid="{8F9708A6-527F-488F-8F14-B05744C14B77}" name="140408" dataDxfId="16228"/>
    <tableColumn id="170" xr3:uid="{83E1E883-80A1-42EB-90E0-53C281F550F5}" name="140409" dataDxfId="16227"/>
    <tableColumn id="171" xr3:uid="{FDC5A720-3E90-41C9-BEFE-0E5A71D45C6B}" name="140410" dataDxfId="16226"/>
    <tableColumn id="172" xr3:uid="{8A3B48FF-FBE9-4F1A-AA2D-05C477F88C52}" name="140411" dataDxfId="16225"/>
    <tableColumn id="173" xr3:uid="{9F0B6E7A-0676-4DE7-8FB0-3D57E94CBDF5}" name="140412" dataDxfId="16224"/>
    <tableColumn id="174" xr3:uid="{E771EEFD-89E1-4EBF-BFD0-5D0F133400C4}" name="140413" dataDxfId="16223"/>
    <tableColumn id="175" xr3:uid="{E6BC9C91-F067-49CB-B654-AE75069D52DC}" name="140414" dataDxfId="16222"/>
    <tableColumn id="176" xr3:uid="{51AE6921-F0A8-45E7-A1A2-F84E396BFAC6}" name="140415" dataDxfId="16221"/>
    <tableColumn id="177" xr3:uid="{92E826DE-0E9E-4FF0-9AAD-A460B36385C3}" name="140416" dataDxfId="16220"/>
    <tableColumn id="178" xr3:uid="{46969F45-C2C2-4E71-9418-0429DDC9C83F}" name="140417" dataDxfId="16219"/>
    <tableColumn id="179" xr3:uid="{4B4A69DA-F6A7-4312-B46A-448A5F32408E}" name="140418" dataDxfId="16218"/>
    <tableColumn id="180" xr3:uid="{4A77DFA9-3615-463C-9758-B40A9A7B18F2}" name="140419" dataDxfId="16217"/>
    <tableColumn id="181" xr3:uid="{A9299719-3274-49FE-9235-75F8E7980B8A}" name="140420" dataDxfId="16216"/>
    <tableColumn id="182" xr3:uid="{58ECA6B4-E1B5-497E-84C0-209DBA0581AF}" name="140421" dataDxfId="16215"/>
    <tableColumn id="183" xr3:uid="{1B439546-62CA-4546-981F-161253979D11}" name="140422" dataDxfId="16214"/>
    <tableColumn id="184" xr3:uid="{CFE435C4-79C8-4F99-BE46-B3E428BE6562}" name="140423" dataDxfId="16213"/>
    <tableColumn id="185" xr3:uid="{CBAA5DFD-3F71-4247-9C25-395F8FFC448D}" name="140424" dataDxfId="16212"/>
    <tableColumn id="186" xr3:uid="{FB91CCD7-5F6E-41B3-92E6-99964E83CC56}" name="140425" dataDxfId="16211"/>
    <tableColumn id="187" xr3:uid="{1FBB1C14-4322-48E7-A574-DD9D0BF28921}" name="140426" dataDxfId="16210"/>
    <tableColumn id="188" xr3:uid="{FD59F22F-5994-4D29-A57D-6411BB0FABDB}" name="140427" dataDxfId="16209"/>
    <tableColumn id="189" xr3:uid="{504172F4-BB5B-42C3-A16E-45FEBA2D87A7}" name="140428" dataDxfId="16208"/>
    <tableColumn id="190" xr3:uid="{2C9DF8E2-BA66-45B9-9C04-4D39B02CFBCA}" name="140429" dataDxfId="16207"/>
    <tableColumn id="191" xr3:uid="{DC474749-3721-4842-B516-D566B8CDBE77}" name="140430" dataDxfId="16206"/>
    <tableColumn id="192" xr3:uid="{8E61E327-4EF1-4980-A890-6FCA0FB51B3C}" name="140431" dataDxfId="16205"/>
    <tableColumn id="193" xr3:uid="{58232B14-7EDD-4650-BDDE-56F273DDD742}" name="140432" dataDxfId="16204"/>
    <tableColumn id="194" xr3:uid="{0E0872E1-AF4B-4EBA-951A-2A7AAF6A09A9}" name="140433" dataDxfId="16203"/>
    <tableColumn id="195" xr3:uid="{4BCBA027-4F8A-444A-AC20-B6C77D56ED13}" name="140434" dataDxfId="16202"/>
    <tableColumn id="196" xr3:uid="{3DDBC636-F896-4A94-955E-A5130CFB03B8}" name="140435" dataDxfId="16201"/>
    <tableColumn id="197" xr3:uid="{8BDA996C-2FC7-4E15-A7B2-48F1F4222FA1}" name="140436" dataDxfId="16200"/>
    <tableColumn id="198" xr3:uid="{43380311-C4D4-429A-A175-3D292E3A21F0}" name="140437" dataDxfId="16199"/>
    <tableColumn id="199" xr3:uid="{A09F0C84-402E-49C4-8F3D-EC529FB121F7}" name="140438" dataDxfId="16198"/>
    <tableColumn id="200" xr3:uid="{6B3826FD-A0D6-47CD-9308-11786C1BEC87}" name="140439" dataDxfId="16197"/>
    <tableColumn id="201" xr3:uid="{F4421577-7239-4959-8765-963EF8D29CF5}" name="140440" dataDxfId="16196"/>
    <tableColumn id="202" xr3:uid="{CFF7082C-55BE-46FE-A23D-8735CC2FF2C4}" name="140441" dataDxfId="16195"/>
    <tableColumn id="203" xr3:uid="{268AA7E5-31F4-4DBC-A497-47AB34297043}" name="140442" dataDxfId="16194"/>
    <tableColumn id="204" xr3:uid="{DFE87D69-2661-40D4-BD31-B6706CFDD288}" name="140443" dataDxfId="16193"/>
    <tableColumn id="205" xr3:uid="{B64148A4-7A00-46F3-9CA1-A80E3AF27F9D}" name="140444" dataDxfId="16192"/>
    <tableColumn id="206" xr3:uid="{EB782A70-7F62-42D1-B2E7-64A18CB607A2}" name="140445" dataDxfId="16191"/>
    <tableColumn id="207" xr3:uid="{0663CA15-0786-46FF-B4B0-270C9BF36652}" name="140446" dataDxfId="16190"/>
    <tableColumn id="208" xr3:uid="{373BADF8-2D1F-4C99-83E3-DEC2781F8404}" name="140447" dataDxfId="16189"/>
    <tableColumn id="209" xr3:uid="{D79072FF-9D7B-4ECF-B5FA-7F8A4734B7A8}" name="140448" dataDxfId="16188"/>
    <tableColumn id="210" xr3:uid="{B46B2BA5-3548-4AE6-8852-63CDC5F4D9D8}" name="140449" dataDxfId="16187"/>
    <tableColumn id="211" xr3:uid="{A9443FBE-8722-4238-AEC8-DC1883555221}" name="140450" dataDxfId="16186"/>
    <tableColumn id="212" xr3:uid="{1EF1F87E-44DA-425E-B61E-BDBD4D58FD4E}" name="140451" dataDxfId="16185"/>
    <tableColumn id="213" xr3:uid="{A2EC6DB5-F2E3-4958-92FF-A85BE79B2C63}" name="140452" dataDxfId="16184"/>
    <tableColumn id="214" xr3:uid="{DAEF4F47-12B6-4A73-9587-DAF62B0E4BE0}" name="140453" dataDxfId="16183"/>
    <tableColumn id="215" xr3:uid="{69CBF390-39F0-43B5-B6E0-1794F1740C48}" name="140454" dataDxfId="16182"/>
    <tableColumn id="216" xr3:uid="{22532DF5-027A-4340-826C-DF8711866A23}" name="140455" dataDxfId="16181"/>
    <tableColumn id="217" xr3:uid="{28B7A8FC-7964-43C9-8BD7-760CF7FC600E}" name="140456" dataDxfId="16180"/>
    <tableColumn id="218" xr3:uid="{2DB8E3F2-1946-409D-B2B0-CFCC9C9EA7CF}" name="140457" dataDxfId="16179"/>
    <tableColumn id="219" xr3:uid="{FE5A34A0-18DD-4F1C-9853-28E5F49A14F0}" name="140458" dataDxfId="16178"/>
    <tableColumn id="220" xr3:uid="{D8F36CF6-A071-427C-BCDA-330EA6312746}" name="140459" dataDxfId="16177"/>
    <tableColumn id="221" xr3:uid="{C4CC9580-58AD-4859-99D7-08C51538EE5C}" name="140460" dataDxfId="16176"/>
    <tableColumn id="222" xr3:uid="{890D2A38-8452-41C3-BD01-B91DF69C6064}" name="140461" dataDxfId="16175"/>
    <tableColumn id="223" xr3:uid="{9E6F6819-4981-4317-A6F2-1FFC7E3E045C}" name="140462" dataDxfId="16174"/>
    <tableColumn id="224" xr3:uid="{DDD6161F-8318-4A8B-9B3C-FA035ED44A06}" name="140463" dataDxfId="16173"/>
    <tableColumn id="225" xr3:uid="{D5BF37C0-8B6F-41E6-B42A-8895F83D7E41}" name="140464" dataDxfId="16172"/>
    <tableColumn id="226" xr3:uid="{8313ADEF-E11A-41BD-AB50-7A1780474575}" name="140465" dataDxfId="16171"/>
    <tableColumn id="227" xr3:uid="{C3A8BDAA-5A28-4BA9-8D0E-1D731E193EFF}" name="140466" dataDxfId="16170"/>
    <tableColumn id="228" xr3:uid="{3E58C2B7-6192-47C6-A9A6-48F2DD232B53}" name="140467" dataDxfId="16169"/>
    <tableColumn id="229" xr3:uid="{9177F506-5964-4FCD-9460-CB9780744977}" name="140468" dataDxfId="16168"/>
    <tableColumn id="230" xr3:uid="{254A390F-CDE1-4ADD-AE6A-1C80FDDF69AB}" name="140469" dataDxfId="16167"/>
    <tableColumn id="231" xr3:uid="{2DB74326-DB70-4974-BB4E-37D3671AC8E5}" name="140470" dataDxfId="16166"/>
    <tableColumn id="232" xr3:uid="{2DC0168E-AB32-4113-8F61-8248C80B263B}" name="140471" dataDxfId="16165"/>
    <tableColumn id="233" xr3:uid="{B8CBC914-DA70-48AF-B653-76268A1CE090}" name="140472" dataDxfId="16164"/>
    <tableColumn id="234" xr3:uid="{A888BC50-8197-4038-90DD-04736A60AFB1}" name="140473" dataDxfId="16163"/>
    <tableColumn id="235" xr3:uid="{765990F6-8610-4808-A7FF-80B99CAE68B1}" name="140474" dataDxfId="16162"/>
    <tableColumn id="236" xr3:uid="{DE20E853-0CCE-411C-876B-C43E86140627}" name="140475" dataDxfId="16161"/>
    <tableColumn id="237" xr3:uid="{E36A78AE-623A-423D-B205-D0AB41587F43}" name="140476" dataDxfId="16160"/>
    <tableColumn id="238" xr3:uid="{5471303B-5152-41B0-9114-BCF42C93B7BD}" name="140477" dataDxfId="16159"/>
    <tableColumn id="239" xr3:uid="{37B1121B-4B82-4D02-8B7F-CD497AEF017F}" name="140478" dataDxfId="16158"/>
    <tableColumn id="240" xr3:uid="{B2EC2E1D-4D74-4A70-B2FA-5E4E16D98F3B}" name="140479" dataDxfId="16157"/>
    <tableColumn id="241" xr3:uid="{C84A5301-AF80-4E16-9C79-7137DF5F7244}" name="140480" dataDxfId="16156"/>
    <tableColumn id="242" xr3:uid="{B07923F6-D411-49C0-AB09-C855D4668D56}" name="140481" dataDxfId="16155"/>
    <tableColumn id="243" xr3:uid="{29CA0203-6D06-4113-9EF5-64E1CC5AD255}" name="140482" dataDxfId="16154"/>
    <tableColumn id="244" xr3:uid="{0AB9D602-82EF-40F5-A188-9112563B1AFE}" name="140483" dataDxfId="16153"/>
    <tableColumn id="245" xr3:uid="{A2D543A5-9FA1-4F05-B9A9-92E1A3CDEA28}" name="140484" dataDxfId="16152"/>
    <tableColumn id="246" xr3:uid="{18261870-23B8-4B90-BA33-A104B6436C90}" name="140485" dataDxfId="16151"/>
    <tableColumn id="247" xr3:uid="{7C3ADAE1-9497-4FE1-BCF5-73A95BA2FF80}" name="140486" dataDxfId="16150"/>
    <tableColumn id="248" xr3:uid="{F74B3C37-A61D-401B-8F3F-3A4209BB06AA}" name="140487" dataDxfId="16149"/>
    <tableColumn id="249" xr3:uid="{D91A286E-6157-4676-8F50-083B6BAF7B20}" name="140488" dataDxfId="16148"/>
    <tableColumn id="250" xr3:uid="{044EDD05-F982-42A7-BF58-686D54658064}" name="140489" dataDxfId="16147"/>
    <tableColumn id="251" xr3:uid="{3BC38FC8-E47F-4576-80B1-B9B6F6A5F277}" name="140490" dataDxfId="16146"/>
    <tableColumn id="252" xr3:uid="{D010945D-4837-4D2F-BADE-CB1F0FB74A06}" name="140491" dataDxfId="16145"/>
    <tableColumn id="253" xr3:uid="{B670E79B-4A57-4DF0-AFCD-E82D92648B47}" name="140492" dataDxfId="16144"/>
    <tableColumn id="254" xr3:uid="{82EC30A9-6D25-4E0B-869D-4E8C9500BD8C}" name="140493" dataDxfId="16143"/>
    <tableColumn id="255" xr3:uid="{99DFA000-25CD-41A9-AA6C-539AEFA8113D}" name="140494" dataDxfId="16142"/>
    <tableColumn id="256" xr3:uid="{E7137C87-C33C-479E-A110-0C485169A7BB}" name="140495" dataDxfId="16141"/>
    <tableColumn id="257" xr3:uid="{ABEDB515-7EFB-4C34-83F2-2FE8780B22C4}" name="140496" dataDxfId="16140"/>
    <tableColumn id="258" xr3:uid="{8DCFC5A5-69A6-446B-9FE3-4F138F0F6DAF}" name="140497" dataDxfId="16139"/>
    <tableColumn id="259" xr3:uid="{BB287205-A80A-466A-837E-E6102B116708}" name="140498" dataDxfId="16138"/>
    <tableColumn id="260" xr3:uid="{1A0589DF-6C88-4809-AD4D-274A1260FC26}" name="140499" dataDxfId="16137"/>
    <tableColumn id="261" xr3:uid="{2B0F13E9-7695-451B-A964-24BD4116C3A8}" name="140500" dataDxfId="16136"/>
    <tableColumn id="262" xr3:uid="{3759504C-ED94-4092-9B4E-89BD3E277534}" name="140501" dataDxfId="16135"/>
    <tableColumn id="263" xr3:uid="{EA510D59-86B1-4CB7-8A45-1D9F57B3B9D9}" name="140502" dataDxfId="16134"/>
    <tableColumn id="264" xr3:uid="{739FB21B-EE8E-40DE-BCC2-54A1A3AC98E7}" name="140503" dataDxfId="16133"/>
    <tableColumn id="265" xr3:uid="{28024E4F-0314-4F3D-B8FD-6881BC4DD76A}" name="140504" dataDxfId="16132"/>
    <tableColumn id="266" xr3:uid="{3CCAFC62-526C-423D-9CE4-6E1B3CF498A8}" name="140505" dataDxfId="16131"/>
    <tableColumn id="267" xr3:uid="{95B922D8-29A0-484D-9350-AEFA27095D57}" name="140506" dataDxfId="16130"/>
    <tableColumn id="268" xr3:uid="{1FA63963-2F66-4CE3-81BE-3DEA98A8EC64}" name="140507" dataDxfId="16129"/>
    <tableColumn id="269" xr3:uid="{35FDE9AA-5DB8-4227-B8A6-4FC251F42BAA}" name="140508" dataDxfId="16128"/>
    <tableColumn id="270" xr3:uid="{87133FFD-FC79-4FD2-8090-390B172E10BA}" name="140509" dataDxfId="16127"/>
    <tableColumn id="271" xr3:uid="{7EB250C5-7CA1-4C00-9CA4-A4D41C74BF94}" name="140510" dataDxfId="16126"/>
    <tableColumn id="272" xr3:uid="{A83A983B-8242-4149-99D6-16C8C1C35E83}" name="140511" dataDxfId="16125"/>
    <tableColumn id="273" xr3:uid="{383BFDF4-5228-441B-9900-86D2BF355CCC}" name="140512" dataDxfId="16124"/>
    <tableColumn id="274" xr3:uid="{7A4C42E5-50C8-4599-9696-24DF05B98E2B}" name="140513" dataDxfId="16123"/>
    <tableColumn id="275" xr3:uid="{16D7C12A-111B-4ECB-8E18-53C2843FE07B}" name="140514" dataDxfId="16122"/>
    <tableColumn id="276" xr3:uid="{6FA5FFB2-FD2A-449C-92DA-996C66283D22}" name="140515" dataDxfId="16121"/>
    <tableColumn id="277" xr3:uid="{60E4394A-9D3F-47B0-8535-5D97A957B67D}" name="140516" dataDxfId="16120"/>
    <tableColumn id="278" xr3:uid="{B2003D34-07D5-4270-B189-03030EFE08D0}" name="140517" dataDxfId="16119"/>
    <tableColumn id="279" xr3:uid="{2DA32750-CA83-4182-8C78-84B9368671F4}" name="140518" dataDxfId="16118"/>
    <tableColumn id="280" xr3:uid="{67321BC0-CF9F-4483-94A1-E2888705D713}" name="140519" dataDxfId="16117"/>
    <tableColumn id="281" xr3:uid="{6BA851B0-BE1F-42F0-9AB4-4500EECF735F}" name="140520" dataDxfId="16116"/>
    <tableColumn id="282" xr3:uid="{CF68EFFF-B271-47BE-8B13-05B1F7837AFA}" name="140521" dataDxfId="16115"/>
    <tableColumn id="283" xr3:uid="{D6B519DB-9C9F-4711-AF00-207C8ADD3F64}" name="140522" dataDxfId="16114"/>
    <tableColumn id="284" xr3:uid="{1B8B44B1-1B33-4A6D-91D6-96F9C0CF07B0}" name="140523" dataDxfId="16113"/>
    <tableColumn id="285" xr3:uid="{D307547B-8603-41DC-A52A-52E4AA84AD5F}" name="140524" dataDxfId="16112"/>
    <tableColumn id="286" xr3:uid="{F8BCEB4C-55B2-4600-B7CA-817F31ABE7ED}" name="140525" dataDxfId="16111"/>
    <tableColumn id="287" xr3:uid="{C5A66C37-C214-4B41-863B-19F41BCC3702}" name="140526" dataDxfId="16110"/>
    <tableColumn id="288" xr3:uid="{A34B6AB4-AE07-4C63-95CD-CEB0BFCAE201}" name="140527" dataDxfId="16109"/>
    <tableColumn id="289" xr3:uid="{717C1671-3962-4B74-A8B0-9DAECC32A8F9}" name="140528" dataDxfId="16108"/>
    <tableColumn id="290" xr3:uid="{9185D1A0-66BF-49DF-BD96-2BF1A6BF4956}" name="140529" dataDxfId="16107"/>
    <tableColumn id="291" xr3:uid="{BC86875D-B2D4-4A61-90B3-5353A480BB55}" name="140530" dataDxfId="16106"/>
    <tableColumn id="292" xr3:uid="{4F08AEE6-AFC8-4F24-9957-82BB9CB1E9F2}" name="140531" dataDxfId="16105"/>
    <tableColumn id="293" xr3:uid="{BFD27F9B-E82F-4C89-B797-2E5E017D130B}" name="140532" dataDxfId="16104"/>
    <tableColumn id="294" xr3:uid="{96CAFC54-D81D-4BC5-8E6C-26F48E86CF31}" name="140533" dataDxfId="16103"/>
    <tableColumn id="295" xr3:uid="{B54B3E61-5CB2-4411-B822-783C05C9198A}" name="140534" dataDxfId="16102"/>
    <tableColumn id="296" xr3:uid="{D570F7D0-D9AD-4EE7-90FB-6F62E00A20C7}" name="140535" dataDxfId="16101"/>
    <tableColumn id="297" xr3:uid="{8FE33920-EE20-4F6B-B5C9-28A276213682}" name="140536" dataDxfId="16100"/>
    <tableColumn id="298" xr3:uid="{FAC1FE3F-F28B-4AAC-9D00-A0F240714A50}" name="140537" dataDxfId="16099"/>
    <tableColumn id="299" xr3:uid="{C1B31899-218C-43F6-9DD7-1B35C65051FB}" name="140538" dataDxfId="16098"/>
    <tableColumn id="300" xr3:uid="{05E96DF2-34B9-4CA9-AFA5-1F412F7F7B7C}" name="140539" dataDxfId="16097"/>
    <tableColumn id="301" xr3:uid="{ED6CBAA9-5C27-498D-A07B-F07642D68C86}" name="140540" dataDxfId="16096"/>
    <tableColumn id="302" xr3:uid="{90F9D397-5847-40D5-909C-9747019B829E}" name="140541" dataDxfId="16095"/>
    <tableColumn id="303" xr3:uid="{376108A3-F385-420D-9591-F21D6C75E1F2}" name="140542" dataDxfId="16094"/>
    <tableColumn id="304" xr3:uid="{8DBE7FA4-1495-4190-88EC-02C480F7846C}" name="140543" dataDxfId="16093"/>
    <tableColumn id="305" xr3:uid="{D736FCB1-EADC-456C-AE45-6661839CF393}" name="140544" dataDxfId="16092"/>
    <tableColumn id="306" xr3:uid="{C1AEB492-176C-4A48-9527-F621B92440E0}" name="140545" dataDxfId="16091"/>
    <tableColumn id="307" xr3:uid="{83A0E9D0-3275-4AC5-A1F7-A931CCE6EB75}" name="140546" dataDxfId="16090"/>
    <tableColumn id="308" xr3:uid="{F632B56A-8A6C-4D56-B0AE-4DEB8A8F6209}" name="140547" dataDxfId="16089"/>
    <tableColumn id="309" xr3:uid="{FD514FDE-0302-46DF-B8BA-77ACB8DBBD64}" name="140548" dataDxfId="16088"/>
    <tableColumn id="310" xr3:uid="{D2325A5C-FAA7-41F6-81F5-FD65F8082256}" name="140549" dataDxfId="16087"/>
    <tableColumn id="311" xr3:uid="{A75026DF-4739-4E26-9E81-D876B3D116F0}" name="140550" dataDxfId="16086"/>
    <tableColumn id="312" xr3:uid="{5463C84C-7799-403B-BD1F-41AC372BD32F}" name="140551" dataDxfId="16085"/>
    <tableColumn id="313" xr3:uid="{FA9212B8-C3D4-4DDF-A39F-AA392D232E83}" name="140552" dataDxfId="16084"/>
    <tableColumn id="314" xr3:uid="{899F7D92-C52D-46F6-9527-EF62823DD0B2}" name="140553" dataDxfId="16083"/>
    <tableColumn id="315" xr3:uid="{B440B5BF-F862-46FC-9834-8754C3B027F8}" name="140554" dataDxfId="16082"/>
    <tableColumn id="316" xr3:uid="{370C0D30-5C4B-49E2-8434-6FBAB141A610}" name="140555" dataDxfId="16081"/>
    <tableColumn id="317" xr3:uid="{B943D7C6-A2E1-4564-8475-210651DAA92B}" name="140556" dataDxfId="16080"/>
    <tableColumn id="318" xr3:uid="{DBC4C247-9AB3-4A28-90A7-B8A43F3CAB1A}" name="140557" dataDxfId="16079"/>
    <tableColumn id="319" xr3:uid="{2CEE6DF2-FA1C-403E-A727-C5455661C37B}" name="140558" dataDxfId="16078"/>
    <tableColumn id="320" xr3:uid="{9E834969-7725-4CEC-AAEA-5CA05D822911}" name="140559" dataDxfId="16077"/>
    <tableColumn id="321" xr3:uid="{98B3F2F1-C85A-4A46-A530-C95C54EECA27}" name="140560" dataDxfId="16076"/>
    <tableColumn id="322" xr3:uid="{27688A74-2A3A-46B0-9381-7B40F53B7969}" name="140561" dataDxfId="16075"/>
    <tableColumn id="323" xr3:uid="{36106A34-A0AA-4496-AD89-E1E502500642}" name="140562" dataDxfId="16074"/>
    <tableColumn id="324" xr3:uid="{679A0D92-3C0C-4745-BDB5-2F9B7496B69B}" name="140563" dataDxfId="16073"/>
    <tableColumn id="325" xr3:uid="{CE40FFD5-5A2A-4EC9-ACEF-41EE7EEA2905}" name="140564" dataDxfId="16072"/>
    <tableColumn id="326" xr3:uid="{33148010-4F46-4C83-A48D-AE38870824FF}" name="140565" dataDxfId="16071"/>
    <tableColumn id="327" xr3:uid="{CC29344F-C052-4C3D-9384-8109E2AAFCE9}" name="140566" dataDxfId="16070"/>
    <tableColumn id="328" xr3:uid="{81CAC8A1-9B2B-4153-99D1-5151A4170780}" name="140567" dataDxfId="16069"/>
    <tableColumn id="329" xr3:uid="{FAD64AEA-4671-49A3-A4AD-F18D3615BE75}" name="140568" dataDxfId="16068"/>
    <tableColumn id="330" xr3:uid="{2300FB74-F97C-44A6-8F2E-2B0D0A0DECBD}" name="140569" dataDxfId="16067"/>
    <tableColumn id="331" xr3:uid="{F95BB3A6-4451-4E4B-B9C1-08001A8AB5FF}" name="140570" dataDxfId="16066"/>
    <tableColumn id="332" xr3:uid="{8922D86C-97D9-440E-AA5D-70EB214B41B6}" name="140571" dataDxfId="16065"/>
    <tableColumn id="333" xr3:uid="{6EDCB552-2C94-41A3-B85D-6398E3426745}" name="140572" dataDxfId="16064"/>
    <tableColumn id="334" xr3:uid="{8ABB7E91-24AD-4572-B153-3F2FC3559386}" name="140573" dataDxfId="16063"/>
    <tableColumn id="335" xr3:uid="{7FD3A8F5-FC58-4B69-BD61-319151D5D287}" name="140574" dataDxfId="16062"/>
    <tableColumn id="336" xr3:uid="{E7C0434F-8A8C-4910-9E5C-B0A10467BED1}" name="140575" dataDxfId="16061"/>
    <tableColumn id="337" xr3:uid="{08CDCDF8-4BE0-49B8-A585-F77872A9F35A}" name="140576" dataDxfId="16060"/>
    <tableColumn id="338" xr3:uid="{332F5E91-38BF-46D9-975C-381A6F0BF632}" name="140577" dataDxfId="16059"/>
    <tableColumn id="339" xr3:uid="{21E84FB3-134C-4D73-8566-C5734BF25864}" name="140578" dataDxfId="16058"/>
    <tableColumn id="340" xr3:uid="{54C30DB1-065B-4574-ADE3-A54A592B39BB}" name="140579" dataDxfId="16057"/>
    <tableColumn id="341" xr3:uid="{DF998DF2-1E80-493C-B1E4-E6C6373F1764}" name="140580" dataDxfId="16056"/>
    <tableColumn id="342" xr3:uid="{15F9B45E-E9F2-4350-AC9B-F74126C94838}" name="140581" dataDxfId="16055"/>
    <tableColumn id="343" xr3:uid="{978889E2-4EFF-4E09-906B-47955CF6654E}" name="140582" dataDxfId="16054"/>
    <tableColumn id="344" xr3:uid="{B9683725-FE06-4F35-BDAC-78873739CD8D}" name="140583" dataDxfId="16053"/>
    <tableColumn id="345" xr3:uid="{EF4A26BB-01A8-4512-A992-AADFE0814DF5}" name="140584" dataDxfId="16052"/>
    <tableColumn id="346" xr3:uid="{DC37CEC5-3BCD-4BF1-BF49-9E412483F686}" name="140585" dataDxfId="16051"/>
    <tableColumn id="347" xr3:uid="{BA30B860-9451-43F6-B01F-E81994C7B5A2}" name="140586" dataDxfId="16050"/>
    <tableColumn id="348" xr3:uid="{30F64609-A69F-44AB-91BB-688F26ACBDB9}" name="140587" dataDxfId="16049"/>
    <tableColumn id="349" xr3:uid="{3E8B41AF-413A-49D3-9C0D-0FA0281803DC}" name="140588" dataDxfId="16048"/>
    <tableColumn id="350" xr3:uid="{03BC6EF8-A562-48E2-A37B-C75C7FCB5957}" name="140589" dataDxfId="16047"/>
    <tableColumn id="351" xr3:uid="{880EA649-9B15-41E6-85D1-65A57682798F}" name="140590" dataDxfId="16046"/>
    <tableColumn id="352" xr3:uid="{0BDB6644-FE90-4BC0-9E8B-BEF34744229F}" name="140591" dataDxfId="16045"/>
    <tableColumn id="353" xr3:uid="{B1FD2F29-90FE-4A99-BD1D-A45551B3457C}" name="140592" dataDxfId="16044"/>
    <tableColumn id="354" xr3:uid="{26B7D913-7884-4F79-9C85-EE43B71BA871}" name="140593" dataDxfId="16043"/>
    <tableColumn id="355" xr3:uid="{AFB9D8DE-01FB-4668-8216-7C5F747E2872}" name="140594" dataDxfId="16042"/>
    <tableColumn id="356" xr3:uid="{B4A2D7C1-CAE8-4889-94D2-45D385BD131B}" name="140595" dataDxfId="16041"/>
    <tableColumn id="357" xr3:uid="{3467F9A8-8934-4C38-8C4C-56C3111CF14D}" name="140596" dataDxfId="16040"/>
    <tableColumn id="358" xr3:uid="{B9B540F4-7C52-4A06-83EE-7E77F9A3AB25}" name="140597" dataDxfId="16039"/>
    <tableColumn id="359" xr3:uid="{E65D7BE9-2BA5-4CD1-9B33-B25C4C2722FD}" name="140598" dataDxfId="16038"/>
    <tableColumn id="360" xr3:uid="{DE5ADC6A-2034-4B6B-8482-E638B410CF1A}" name="140599" dataDxfId="16037"/>
    <tableColumn id="361" xr3:uid="{2A52B93E-8955-47E7-A99C-F6BEFA802CFF}" name="140600" dataDxfId="16036"/>
    <tableColumn id="362" xr3:uid="{24D816E8-BD45-4078-B794-5644A717EAE0}" name="140601" dataDxfId="16035"/>
    <tableColumn id="363" xr3:uid="{B1C68D75-688E-41B3-9162-052CF79A8359}" name="140602" dataDxfId="16034"/>
    <tableColumn id="364" xr3:uid="{F7939E41-B3B4-4A1C-896F-5877285C98C9}" name="140603" dataDxfId="16033"/>
    <tableColumn id="365" xr3:uid="{9C042DBD-3632-4368-97FC-1C316A0B9EDD}" name="140604" dataDxfId="16032"/>
    <tableColumn id="366" xr3:uid="{D74AEC0F-8F7C-41BD-B0D4-C1FA44FDBE96}" name="140605" dataDxfId="16031"/>
    <tableColumn id="367" xr3:uid="{58D2E08E-0362-4121-A3B1-5CA796B06594}" name="140606" dataDxfId="16030"/>
    <tableColumn id="368" xr3:uid="{F1B2AC08-A1B7-4795-8EEA-26DF1D9B0BF8}" name="140607" dataDxfId="16029"/>
    <tableColumn id="369" xr3:uid="{DB4694E4-BE6B-4C6D-AD97-A826B9AA3C23}" name="140608" dataDxfId="16028"/>
    <tableColumn id="370" xr3:uid="{01923C2D-6AD1-4222-B927-8DEC649D1F2C}" name="140609" dataDxfId="16027"/>
    <tableColumn id="371" xr3:uid="{BB74FFFB-449D-4115-9425-BDB109F82030}" name="140610" dataDxfId="16026"/>
    <tableColumn id="372" xr3:uid="{4020072E-01AE-4174-9FCE-9D38467566E5}" name="140611" dataDxfId="16025"/>
    <tableColumn id="373" xr3:uid="{C86815FA-C0F8-42E9-BC05-A8FE4CFA0134}" name="140612" dataDxfId="16024"/>
    <tableColumn id="374" xr3:uid="{BE2238C3-D81C-4B50-BF6E-278135750AD4}" name="140613" dataDxfId="16023"/>
    <tableColumn id="375" xr3:uid="{9166B8C0-4ADD-4A67-A996-24BF3D37B92B}" name="140614" dataDxfId="16022"/>
    <tableColumn id="376" xr3:uid="{F253D132-52B5-49BF-AD12-899EA49C890A}" name="140615" dataDxfId="16021"/>
    <tableColumn id="377" xr3:uid="{7D6D2ABC-777B-42AA-8EE4-81F3E25AA872}" name="140616" dataDxfId="16020"/>
    <tableColumn id="378" xr3:uid="{726117E6-B472-4DB6-9096-BE2422295AA0}" name="140617" dataDxfId="16019"/>
    <tableColumn id="379" xr3:uid="{AE9D0008-D290-4E3F-9AD5-C27F19CF9522}" name="140618" dataDxfId="16018"/>
    <tableColumn id="380" xr3:uid="{41DE55C1-81B9-4189-BD5F-2F90F8D1BAFD}" name="140619" dataDxfId="16017"/>
    <tableColumn id="381" xr3:uid="{057D1E44-8520-4CF4-A99E-21C0F6119EA7}" name="140620" dataDxfId="16016"/>
    <tableColumn id="382" xr3:uid="{BFAAFA68-4B8D-4FEF-A3AE-66A7682638B0}" name="140621" dataDxfId="16015"/>
    <tableColumn id="383" xr3:uid="{7F1E28B8-81F6-433D-BAC2-B93593B9B867}" name="140622" dataDxfId="16014"/>
    <tableColumn id="384" xr3:uid="{E2DCF49A-FED3-435A-9901-AD93398C4867}" name="140623" dataDxfId="16013"/>
    <tableColumn id="385" xr3:uid="{3FE6E30B-C9C6-4508-A41D-9FF0D485D959}" name="140624" dataDxfId="16012"/>
    <tableColumn id="386" xr3:uid="{B37D2061-F386-4CD6-8C3D-FC4FF59414B1}" name="140625" dataDxfId="16011"/>
    <tableColumn id="387" xr3:uid="{94A42915-3800-497E-BD01-C423DC590A2F}" name="140626" dataDxfId="16010"/>
    <tableColumn id="388" xr3:uid="{70D05FE1-B4F8-4FF3-9D7A-B03189539DA1}" name="140627" dataDxfId="16009"/>
    <tableColumn id="389" xr3:uid="{1508A282-25C1-4666-9B64-DAF545D38596}" name="140628" dataDxfId="16008"/>
    <tableColumn id="390" xr3:uid="{E53EA1E6-6B27-4F06-BF38-1C11FB6CA6F1}" name="140629" dataDxfId="16007"/>
    <tableColumn id="391" xr3:uid="{93BFA006-F04D-461A-B299-346CCDC457F4}" name="140630" dataDxfId="16006"/>
    <tableColumn id="392" xr3:uid="{2257786D-3D22-47E0-8C89-1D74143F191C}" name="140631" dataDxfId="16005"/>
    <tableColumn id="393" xr3:uid="{AD699D0C-6AC4-41A4-B582-D63372E0BF68}" name="140632" dataDxfId="16004"/>
    <tableColumn id="394" xr3:uid="{2FFDD426-0943-483A-9E24-DB07B45775AC}" name="140633" dataDxfId="16003"/>
    <tableColumn id="395" xr3:uid="{C31A2020-003E-4255-ACFC-B0EB9979AFA0}" name="140634" dataDxfId="16002"/>
    <tableColumn id="396" xr3:uid="{A21FD57B-D701-47BC-8CD5-1F805070D8D0}" name="140635" dataDxfId="16001"/>
    <tableColumn id="397" xr3:uid="{D2808C7D-6F68-4E82-B2FE-7589E6029EBC}" name="140636" dataDxfId="16000"/>
    <tableColumn id="398" xr3:uid="{6750FF90-BC93-4AB1-BC9B-16ED867212D5}" name="140637" dataDxfId="15999"/>
    <tableColumn id="399" xr3:uid="{F5D4150A-6627-4774-BEED-DA40F1D43697}" name="140638" dataDxfId="15998"/>
    <tableColumn id="400" xr3:uid="{B71638F8-3D09-44D1-9249-39B18E698ED0}" name="140639" dataDxfId="15997"/>
    <tableColumn id="401" xr3:uid="{2D678582-A9CD-4514-820C-DD032B69D348}" name="140640" dataDxfId="15996"/>
    <tableColumn id="402" xr3:uid="{8239ABD0-1368-44FA-BADE-F85C56C5E38D}" name="140641" dataDxfId="15995"/>
    <tableColumn id="403" xr3:uid="{DC9DB0D0-0960-4959-95F9-ED621AA748A1}" name="140642" dataDxfId="15994"/>
    <tableColumn id="404" xr3:uid="{814158A0-D80A-4B75-8B38-E9BC845CBDFE}" name="140643" dataDxfId="15993"/>
    <tableColumn id="405" xr3:uid="{FD30556F-A7CE-429F-A7CB-375538F37EE8}" name="140644" dataDxfId="15992"/>
    <tableColumn id="406" xr3:uid="{E05B3D7A-EF1C-4E50-9707-7A5B031778C5}" name="140645" dataDxfId="15991"/>
    <tableColumn id="407" xr3:uid="{D65CA3AA-4F24-485F-A15E-FC15FB0BA0A7}" name="140646" dataDxfId="15990"/>
    <tableColumn id="408" xr3:uid="{6AC162FB-85ED-43DA-B7B7-4105FE152656}" name="140647" dataDxfId="15989"/>
    <tableColumn id="409" xr3:uid="{64139058-3C10-4A9E-8C39-D0E922F2DCAA}" name="140648" dataDxfId="15988"/>
    <tableColumn id="410" xr3:uid="{D69C16E6-6907-4476-94D0-A1060C9BBA7B}" name="140649" dataDxfId="15987"/>
    <tableColumn id="411" xr3:uid="{45FAAED8-52EB-414F-B301-F97A1755028A}" name="140650" dataDxfId="15986"/>
    <tableColumn id="412" xr3:uid="{54C83D16-EBDE-45F3-B3F0-FE06B22D6595}" name="140651" dataDxfId="15985"/>
    <tableColumn id="413" xr3:uid="{E4AD3BB7-A25D-4881-AF4D-4B0B9B1650A1}" name="140652" dataDxfId="15984"/>
    <tableColumn id="414" xr3:uid="{9F52A30C-5118-4ADC-8A57-DA7995BCA63A}" name="140653" dataDxfId="15983"/>
    <tableColumn id="415" xr3:uid="{CE4920BB-190B-4DE0-BF60-A0D0F0FA4178}" name="140654" dataDxfId="15982"/>
    <tableColumn id="416" xr3:uid="{EEC7CA4F-0312-4C00-BD0E-C3B87DD88811}" name="140655" dataDxfId="15981"/>
    <tableColumn id="417" xr3:uid="{F93876DC-1664-4FDF-A9C8-FD80427D4407}" name="140656" dataDxfId="15980"/>
    <tableColumn id="418" xr3:uid="{9EE769AD-CBF0-4AA7-871E-E73FA12C2079}" name="140657" dataDxfId="15979"/>
    <tableColumn id="419" xr3:uid="{36E03D86-C7B9-4270-9D3A-A9BFF8C66D66}" name="140658" dataDxfId="15978"/>
    <tableColumn id="420" xr3:uid="{DECB648E-7494-4ADF-9F07-E06EA7B15436}" name="140659" dataDxfId="15977"/>
    <tableColumn id="421" xr3:uid="{404603FD-8158-47F9-90DE-6E7AE197D934}" name="140660" dataDxfId="15976"/>
    <tableColumn id="422" xr3:uid="{8E4CDA80-8BFE-4234-B1DE-9EA370587260}" name="140661" dataDxfId="15975"/>
    <tableColumn id="423" xr3:uid="{C1959476-81CE-400E-83AB-BB185FBF33BA}" name="140662" dataDxfId="15974"/>
    <tableColumn id="424" xr3:uid="{F14F6761-81E6-4FF5-94C8-C2B308E2E63B}" name="140663" dataDxfId="15973"/>
    <tableColumn id="425" xr3:uid="{B7DF7D00-CF42-42CA-A67E-34050A9AD9E3}" name="140664" dataDxfId="15972"/>
    <tableColumn id="426" xr3:uid="{820F4D7A-13EC-4C9F-B3D7-BFDD2C3FAEF5}" name="140665" dataDxfId="15971"/>
    <tableColumn id="427" xr3:uid="{F7F9390F-7D21-4B70-9C75-49533A4FDD20}" name="140666" dataDxfId="15970"/>
    <tableColumn id="428" xr3:uid="{33B12634-0A06-4BAD-B1A8-224F52277872}" name="140667" dataDxfId="15969"/>
    <tableColumn id="429" xr3:uid="{9B460CF2-0F0D-4D57-9735-AB8AA1C7DDC3}" name="140668" dataDxfId="15968"/>
    <tableColumn id="430" xr3:uid="{6466372B-B40F-41CD-AFAB-D6A739855E49}" name="140669" dataDxfId="15967"/>
    <tableColumn id="431" xr3:uid="{5C8F571E-7540-4355-8849-09B142E4DDD2}" name="140670" dataDxfId="15966"/>
    <tableColumn id="432" xr3:uid="{FD20868A-C7D9-4450-ADED-203C668DC269}" name="140671" dataDxfId="15965"/>
    <tableColumn id="433" xr3:uid="{F23F9772-C39A-4AC6-9BBE-25647916C17D}" name="140672" dataDxfId="15964"/>
    <tableColumn id="434" xr3:uid="{FB4236D4-FD53-4A0F-A337-FA8496962953}" name="140673" dataDxfId="15963"/>
    <tableColumn id="435" xr3:uid="{0D050392-B1E4-44B8-A914-965786A0AC8B}" name="140674" dataDxfId="15962"/>
    <tableColumn id="436" xr3:uid="{5C5DC64A-53DD-4E8D-B996-85BACEBB1990}" name="140675" dataDxfId="15961"/>
    <tableColumn id="437" xr3:uid="{20A497BA-2D3A-4D5E-A514-6F0FCDE4CE10}" name="140676" dataDxfId="15960"/>
    <tableColumn id="438" xr3:uid="{6F22DE0B-BF16-42EA-867D-4C08D35C3195}" name="140677" dataDxfId="15959"/>
    <tableColumn id="439" xr3:uid="{8A5211DD-F640-4460-BF16-BCE9C7711398}" name="140678" dataDxfId="15958"/>
    <tableColumn id="440" xr3:uid="{5155A56D-0A12-48CE-AB48-7514E02B74A6}" name="140679" dataDxfId="15957"/>
    <tableColumn id="441" xr3:uid="{0A4AB1BE-25C7-4EA7-AC0E-D30180A3FA92}" name="140680" dataDxfId="15956"/>
    <tableColumn id="442" xr3:uid="{12492062-2E43-484F-8FE6-17D65572B2EE}" name="140681" dataDxfId="15955"/>
    <tableColumn id="443" xr3:uid="{C47ADE13-5351-44CF-B8B1-E3A13BD0AE63}" name="140682" dataDxfId="15954"/>
    <tableColumn id="444" xr3:uid="{6EC94E2B-5617-4754-B575-074D851578E0}" name="140683" dataDxfId="15953"/>
    <tableColumn id="445" xr3:uid="{D4D043C7-5303-484E-8438-6D865E13344B}" name="140684" dataDxfId="15952"/>
    <tableColumn id="446" xr3:uid="{92C37AC3-CE87-4390-9E8A-89873698C1F9}" name="140685" dataDxfId="15951"/>
    <tableColumn id="447" xr3:uid="{5D3C8681-6895-4512-9144-94CE432861DE}" name="140686" dataDxfId="15950"/>
    <tableColumn id="448" xr3:uid="{4B2A7A87-DD3E-4D3B-812B-E0940792BC4D}" name="140687" dataDxfId="15949"/>
    <tableColumn id="449" xr3:uid="{108C3942-494A-4FDB-9D3B-5F0E52658098}" name="140688" dataDxfId="15948"/>
    <tableColumn id="450" xr3:uid="{86330CBD-7228-4FE4-8D3A-5F0285CBBFE0}" name="140689" dataDxfId="15947"/>
    <tableColumn id="451" xr3:uid="{CDC9E93E-7423-4DA8-B634-76DDDE2C0670}" name="140690" dataDxfId="15946"/>
    <tableColumn id="452" xr3:uid="{78528BE6-0906-497F-8FD5-61523B5BAC71}" name="140691" dataDxfId="15945"/>
    <tableColumn id="453" xr3:uid="{A202A74D-E729-41B0-807C-CCE576DE91A2}" name="140692" dataDxfId="15944"/>
    <tableColumn id="454" xr3:uid="{CEA3DE0C-8403-426E-B694-173718FF6149}" name="140693" dataDxfId="15943"/>
    <tableColumn id="455" xr3:uid="{299E99C7-7FE5-462F-BABB-403E6B291046}" name="140694" dataDxfId="15942"/>
    <tableColumn id="456" xr3:uid="{671CAC68-123A-4373-8103-B1D024C87CC5}" name="140695" dataDxfId="15941"/>
    <tableColumn id="457" xr3:uid="{D16CD457-8922-476D-8341-062C9DC55927}" name="140696" dataDxfId="15940"/>
    <tableColumn id="458" xr3:uid="{38495035-E958-4E9C-87C6-022976E0DFD0}" name="140697" dataDxfId="15939"/>
    <tableColumn id="459" xr3:uid="{F73ED7A9-C9A8-4DD3-BFEF-E36AB2FE80E4}" name="140698" dataDxfId="15938"/>
    <tableColumn id="460" xr3:uid="{135D9733-B5EB-47A6-BF19-BFA4BD2173BA}" name="140699" dataDxfId="15937"/>
    <tableColumn id="461" xr3:uid="{B921D25E-C468-43C9-B095-8E23018DF9AD}" name="140700" dataDxfId="15936"/>
    <tableColumn id="462" xr3:uid="{F1A4B98A-F625-48CD-B0F3-4695253851DF}" name="140701" dataDxfId="15935"/>
    <tableColumn id="463" xr3:uid="{B0C7CB49-83D7-4536-B69C-FF73604A03B9}" name="140702" dataDxfId="15934"/>
    <tableColumn id="464" xr3:uid="{B01872B5-2E41-4CBD-90BA-F76D9F7D2A36}" name="140703" dataDxfId="15933"/>
    <tableColumn id="465" xr3:uid="{A223BF5A-CEF2-47BE-9106-62D4A79B95D6}" name="140704" dataDxfId="15932"/>
    <tableColumn id="466" xr3:uid="{AB68AEA4-7535-41C2-8AC9-66770F96210B}" name="140705" dataDxfId="15931"/>
    <tableColumn id="467" xr3:uid="{37EEE6DF-5856-4D6F-B17B-81F14FB737A3}" name="140706" dataDxfId="15930"/>
    <tableColumn id="468" xr3:uid="{2C7BE446-0B1B-4ADA-874D-073D835F1604}" name="140707" dataDxfId="15929"/>
    <tableColumn id="469" xr3:uid="{0CFE4D19-99D8-49B6-B218-B14051A7E629}" name="140708" dataDxfId="15928"/>
    <tableColumn id="470" xr3:uid="{A38C5B3A-51C7-4613-BD85-6B0D2ACE1C0D}" name="140709" dataDxfId="15927"/>
    <tableColumn id="471" xr3:uid="{5F702770-C261-430C-84C7-60EB1A3CDA52}" name="140710" dataDxfId="15926"/>
    <tableColumn id="472" xr3:uid="{B1D83AC2-1283-4343-BC08-D4ED2CC72A18}" name="140711" dataDxfId="15925"/>
    <tableColumn id="473" xr3:uid="{A7EA6D41-0EDE-44EC-A1D7-EEA598AE0102}" name="140712" dataDxfId="15924"/>
    <tableColumn id="474" xr3:uid="{5A1293C8-168D-4A0F-B82B-F0A492434DB2}" name="140713" dataDxfId="15923"/>
    <tableColumn id="475" xr3:uid="{FD5FD01C-B957-46BC-B237-74772E60F078}" name="140714" dataDxfId="15922"/>
    <tableColumn id="476" xr3:uid="{C83A4C14-6FC2-403E-BFA6-C22D3F082BE4}" name="140715" dataDxfId="15921"/>
    <tableColumn id="477" xr3:uid="{F47FAB25-1678-4A9E-A899-2564C248D98A}" name="140716" dataDxfId="15920"/>
    <tableColumn id="478" xr3:uid="{6E6EF86D-9EF9-4F5B-80A2-0BD3BD600114}" name="140717" dataDxfId="15919"/>
    <tableColumn id="479" xr3:uid="{CA558BF6-9AEF-4D04-ACE3-14F70512024F}" name="140718" dataDxfId="15918"/>
    <tableColumn id="480" xr3:uid="{E11C3B74-88CB-47F6-B7E8-C691F45C9135}" name="140719" dataDxfId="15917"/>
    <tableColumn id="481" xr3:uid="{CAF770B0-5024-4318-935B-F4B8B88D82B1}" name="140720" dataDxfId="15916"/>
    <tableColumn id="482" xr3:uid="{3118CEDE-714F-44C9-9EAE-52BF7FB03025}" name="140721" dataDxfId="15915"/>
    <tableColumn id="483" xr3:uid="{C5F9C458-42CC-4C1E-BA00-33F3A7FE2EFC}" name="140722" dataDxfId="15914"/>
    <tableColumn id="484" xr3:uid="{62B706C1-8EF7-4A37-B755-408046997914}" name="140723" dataDxfId="15913"/>
    <tableColumn id="485" xr3:uid="{D1F18197-7BDC-4FD8-A444-B2794D3CC0D7}" name="140724" dataDxfId="15912"/>
    <tableColumn id="486" xr3:uid="{ED660E8C-5F32-4B79-A8E2-DC6CE6F70289}" name="140725" dataDxfId="15911"/>
    <tableColumn id="487" xr3:uid="{A1532CC3-1F1B-4106-8080-064BBFD19FB7}" name="140726" dataDxfId="15910"/>
    <tableColumn id="488" xr3:uid="{44C41264-FB18-4C53-B4FB-D4AE440D1841}" name="140727" dataDxfId="15909"/>
    <tableColumn id="489" xr3:uid="{A02D9D55-B2A4-416E-BC8E-441D1DF61CC2}" name="140728" dataDxfId="15908"/>
    <tableColumn id="490" xr3:uid="{969A5B81-68E5-44AC-B586-986298D0D918}" name="140729" dataDxfId="15907"/>
    <tableColumn id="491" xr3:uid="{913C9E83-8D50-4653-AE73-6BEE156DFFFE}" name="140730" dataDxfId="15906"/>
    <tableColumn id="492" xr3:uid="{7F8E7E36-0A7F-43BC-855F-92B6F12194D0}" name="140731" dataDxfId="15905"/>
    <tableColumn id="493" xr3:uid="{A54401DE-C540-44CF-8511-65ECBE7D98F0}" name="140732" dataDxfId="15904"/>
    <tableColumn id="494" xr3:uid="{918F68DC-758E-4D1F-A8C8-4284072D07E6}" name="140733" dataDxfId="15903"/>
    <tableColumn id="495" xr3:uid="{9015E14A-585F-4376-9355-3D4E1688329F}" name="140734" dataDxfId="15902"/>
    <tableColumn id="496" xr3:uid="{469FA877-61D9-4F0A-A042-077B82658E90}" name="140735" dataDxfId="15901"/>
    <tableColumn id="497" xr3:uid="{E9D64C71-CA16-4D55-A58C-04D9C903E7CA}" name="140736" dataDxfId="15900"/>
    <tableColumn id="498" xr3:uid="{F4705285-5BDB-447D-AADE-9574AB04B9DE}" name="140737" dataDxfId="15899"/>
    <tableColumn id="499" xr3:uid="{5F03AA3A-B818-40FC-A285-F9FAD77E1BD5}" name="140738" dataDxfId="15898"/>
    <tableColumn id="500" xr3:uid="{58BB27A2-2622-4B9F-B697-905CF12881C1}" name="140739" dataDxfId="15897"/>
    <tableColumn id="501" xr3:uid="{D10A81F3-A6F7-454B-BBA5-E638F8A5DAE4}" name="140740" dataDxfId="15896"/>
    <tableColumn id="502" xr3:uid="{9AC6F0B1-DD2F-470C-9F04-FBD9EE10EB01}" name="140741" dataDxfId="15895"/>
    <tableColumn id="503" xr3:uid="{53D354A6-F3DF-4045-9359-AB8FD43DC9D1}" name="140742" dataDxfId="15894"/>
    <tableColumn id="504" xr3:uid="{B988021B-B6B7-4795-A03B-C4769EADDB5B}" name="140743" dataDxfId="15893"/>
    <tableColumn id="505" xr3:uid="{B2BC5360-C1EC-43DD-8E52-07CDF9D1F5AC}" name="140744" dataDxfId="15892"/>
    <tableColumn id="506" xr3:uid="{B5C93A46-ECDE-4CF7-9B82-04A7C1D3155D}" name="140745" dataDxfId="15891"/>
    <tableColumn id="507" xr3:uid="{D424CCA1-0197-47C7-BAF5-E564B4228E56}" name="140746" dataDxfId="15890"/>
    <tableColumn id="508" xr3:uid="{4F53B12D-8444-4090-AAD1-BF6236BA0268}" name="140747" dataDxfId="15889"/>
    <tableColumn id="509" xr3:uid="{DA6DB2A4-8A7E-4E12-BB9A-D3834E2AE86C}" name="140748" dataDxfId="15888"/>
    <tableColumn id="510" xr3:uid="{7413915E-9C93-4ACA-8930-740112722F72}" name="140749" dataDxfId="15887"/>
    <tableColumn id="511" xr3:uid="{81101734-CC54-4D15-A721-7E7A5D96A760}" name="140750" dataDxfId="15886"/>
    <tableColumn id="512" xr3:uid="{AD438F86-D95E-43C9-8F28-415966BCAC55}" name="140751" dataDxfId="15885"/>
    <tableColumn id="513" xr3:uid="{6F19320D-C16B-4DBA-9521-B84A33543415}" name="140752" dataDxfId="15884"/>
    <tableColumn id="514" xr3:uid="{D1FB08F9-9F70-411E-9BEB-6C2183D8C480}" name="140753" dataDxfId="15883"/>
    <tableColumn id="515" xr3:uid="{22EFA6DF-EE1F-48CD-8403-83B63419EAA5}" name="140754" dataDxfId="15882"/>
    <tableColumn id="516" xr3:uid="{A823448B-4759-4F5A-B209-985F1B433A4F}" name="140755" dataDxfId="15881"/>
    <tableColumn id="517" xr3:uid="{F2BB3266-4D48-4946-94ED-2F85D4A2B853}" name="140756" dataDxfId="15880"/>
    <tableColumn id="518" xr3:uid="{7A46C072-7B61-4ACF-B65A-0C1C21313892}" name="140757" dataDxfId="15879"/>
    <tableColumn id="519" xr3:uid="{E9980C26-9B86-4CFA-929D-8FC948DE2A23}" name="140758" dataDxfId="15878"/>
    <tableColumn id="520" xr3:uid="{B2E1ACDB-0A27-484B-85EB-F8DDE1D39349}" name="140759" dataDxfId="15877"/>
    <tableColumn id="521" xr3:uid="{BB418317-4E07-4DDA-B841-FD3F4F7264A4}" name="140760" dataDxfId="15876"/>
    <tableColumn id="522" xr3:uid="{E071FD92-5D4F-4611-85B5-71A44B6D6C04}" name="140761" dataDxfId="15875"/>
    <tableColumn id="523" xr3:uid="{D27FD079-3A47-4CAF-BD23-DAD691C32846}" name="140762" dataDxfId="15874"/>
    <tableColumn id="524" xr3:uid="{72F91DBC-4BC5-48FA-A173-AB76782A1A97}" name="140763" dataDxfId="15873"/>
    <tableColumn id="525" xr3:uid="{6D278FE7-861E-48AC-9417-80ED8C25253F}" name="140764" dataDxfId="15872"/>
    <tableColumn id="526" xr3:uid="{E12AD29B-A67E-45E4-AE9A-CECE5A8CC547}" name="140765" dataDxfId="15871"/>
    <tableColumn id="527" xr3:uid="{B1C68B2E-E5B5-4A84-9F08-37C733BFF9F2}" name="140766" dataDxfId="15870"/>
    <tableColumn id="528" xr3:uid="{0E11C32D-84A0-40A9-91FA-1E5BBCE310FA}" name="140767" dataDxfId="15869"/>
    <tableColumn id="529" xr3:uid="{0E2B0A52-57AF-47BF-B17A-0CF02AB552D4}" name="140768" dataDxfId="15868"/>
    <tableColumn id="530" xr3:uid="{1CB3ED6F-6C29-47A4-932A-3B4FA30A86F8}" name="140769" dataDxfId="15867"/>
    <tableColumn id="531" xr3:uid="{2281D587-350E-44C6-AECC-860FE6FFA9E1}" name="140770" dataDxfId="15866"/>
    <tableColumn id="532" xr3:uid="{AD3CA783-7116-4CAC-99A8-D0233B0A1603}" name="140771" dataDxfId="15865"/>
    <tableColumn id="533" xr3:uid="{0C0E0E54-B572-430D-8FE9-DBFA78FBBA83}" name="140772" dataDxfId="15864"/>
    <tableColumn id="534" xr3:uid="{3E879B6B-A913-415D-BAB7-AC5971ECD136}" name="140773" dataDxfId="15863"/>
    <tableColumn id="535" xr3:uid="{D532337A-E6D9-45EA-AE31-87F016804608}" name="140774" dataDxfId="15862"/>
    <tableColumn id="536" xr3:uid="{9191F48D-3841-4956-AB27-4DA749E0B41D}" name="140775" dataDxfId="15861"/>
    <tableColumn id="537" xr3:uid="{1FB7014C-9881-4853-A34F-9D5AE456FE28}" name="140776" dataDxfId="15860"/>
    <tableColumn id="538" xr3:uid="{825DCEA4-1E63-4918-A435-859D4F5B3F74}" name="140777" dataDxfId="15859"/>
    <tableColumn id="539" xr3:uid="{4254B085-F032-49A4-BFFB-F7C355083AA8}" name="140778" dataDxfId="15858"/>
    <tableColumn id="540" xr3:uid="{E5AF2909-75E7-4422-A582-F23C46B6F759}" name="140779" dataDxfId="15857"/>
    <tableColumn id="541" xr3:uid="{E7CC3CCF-0C30-427A-A874-0A9DCBEB6588}" name="140780" dataDxfId="15856"/>
    <tableColumn id="542" xr3:uid="{8429BEAF-F435-46B4-B264-3E1C3F959B17}" name="140781" dataDxfId="15855"/>
    <tableColumn id="543" xr3:uid="{BC22DCA0-A7B1-468C-88B6-62C9D0BFDBEC}" name="140782" dataDxfId="15854"/>
    <tableColumn id="544" xr3:uid="{7BFD78AF-9B56-4267-BFD4-7A980AC9A192}" name="140783" dataDxfId="15853"/>
    <tableColumn id="545" xr3:uid="{0D87B15B-6559-47B6-99B5-4C0584614C8E}" name="140784" dataDxfId="15852"/>
    <tableColumn id="546" xr3:uid="{68B8D46B-F7CE-498A-BB5A-DD905F94D6C2}" name="140785" dataDxfId="15851"/>
    <tableColumn id="547" xr3:uid="{F2EDEE4D-E41C-42D2-B96A-E69BA88F3657}" name="140786" dataDxfId="15850"/>
    <tableColumn id="548" xr3:uid="{A2E9E1D6-ACFF-4B14-BFF7-FC793D08D30D}" name="140787" dataDxfId="15849"/>
    <tableColumn id="549" xr3:uid="{E2E5AB71-9C27-4215-B2B1-727EA8C8A16B}" name="140788" dataDxfId="15848"/>
    <tableColumn id="550" xr3:uid="{4A0042B2-2A9D-414F-97D5-400EBD77BCE8}" name="140789" dataDxfId="15847"/>
    <tableColumn id="551" xr3:uid="{47A3F1A9-9028-492F-AA16-AA751DEC3003}" name="140790" dataDxfId="15846"/>
    <tableColumn id="552" xr3:uid="{660DE991-2286-44C9-A0EE-29344217B3CB}" name="140791" dataDxfId="15845"/>
    <tableColumn id="553" xr3:uid="{3B47A128-9AEC-4E08-BD42-A0307622B373}" name="140792" dataDxfId="15844"/>
    <tableColumn id="554" xr3:uid="{2BAA7877-721A-4463-9FF8-43B1B7880F99}" name="140793" dataDxfId="15843"/>
    <tableColumn id="555" xr3:uid="{3B05678D-4265-42EE-AE81-23C31CCE594E}" name="140794" dataDxfId="15842"/>
    <tableColumn id="556" xr3:uid="{233D0C42-CAAC-4301-9A76-C32E9ED6B621}" name="140795" dataDxfId="15841"/>
    <tableColumn id="557" xr3:uid="{ACA673D6-AE9D-4DDE-BA3D-1A5D0DCB37D1}" name="140796" dataDxfId="15840"/>
    <tableColumn id="558" xr3:uid="{3F80D674-2465-4767-9EF9-47D8AA340BEC}" name="140797" dataDxfId="15839"/>
    <tableColumn id="559" xr3:uid="{50DC31BC-FA22-4917-AAA8-F8F60EC35681}" name="140798" dataDxfId="15838"/>
    <tableColumn id="560" xr3:uid="{57FFE33B-1D76-45E0-ADC2-1D125768BC7C}" name="140799" dataDxfId="15837"/>
    <tableColumn id="561" xr3:uid="{23FB7057-1138-43E3-82CA-9BA544C999F8}" name="140800" dataDxfId="15836"/>
    <tableColumn id="562" xr3:uid="{F28EC4DE-BE45-4070-B42D-767B759EAC94}" name="140801" dataDxfId="15835"/>
    <tableColumn id="563" xr3:uid="{4349A6DA-E46B-4995-A903-B35628888879}" name="140802" dataDxfId="15834"/>
    <tableColumn id="564" xr3:uid="{E6F42BB3-E238-4E8F-86E8-5B473CC8BE59}" name="140803" dataDxfId="15833"/>
    <tableColumn id="565" xr3:uid="{7C78DB34-4458-4B07-8314-5BD659E1E1DA}" name="140804" dataDxfId="15832"/>
    <tableColumn id="566" xr3:uid="{EA034A1B-FB1D-49A6-B911-F57D98EF3760}" name="140805" dataDxfId="15831"/>
    <tableColumn id="567" xr3:uid="{7A8A099A-446A-4BB8-AEFA-30668A2FB434}" name="140806" dataDxfId="15830"/>
    <tableColumn id="568" xr3:uid="{6750B2B7-972D-464D-95E6-793B29465792}" name="140807" dataDxfId="15829"/>
    <tableColumn id="569" xr3:uid="{F96E68B4-2541-488F-ADFB-7A445B7BF816}" name="140808" dataDxfId="15828"/>
    <tableColumn id="570" xr3:uid="{BB1CE34E-37CF-45E6-AD0A-99975ABD6A58}" name="140809" dataDxfId="15827"/>
    <tableColumn id="571" xr3:uid="{B115E62C-4EA7-4737-BC52-30DD9838245E}" name="140810" dataDxfId="15826"/>
    <tableColumn id="572" xr3:uid="{7A42927E-08CB-4CCC-B7E9-2009296D2057}" name="140811" dataDxfId="15825"/>
    <tableColumn id="573" xr3:uid="{6ED20376-CC5C-4D51-897C-4043DBEAAA5C}" name="140812" dataDxfId="15824"/>
    <tableColumn id="574" xr3:uid="{61072713-941B-40CA-8B50-D43D1A4EE707}" name="140813" dataDxfId="15823"/>
    <tableColumn id="575" xr3:uid="{3A6C81C9-0B82-4E06-86B8-04212A87C7C0}" name="140814" dataDxfId="15822"/>
    <tableColumn id="576" xr3:uid="{4F8E0201-2D90-4D5D-870A-443C26234FA5}" name="140815" dataDxfId="15821"/>
    <tableColumn id="577" xr3:uid="{751ABD1A-7C53-4C39-A707-76716BC41797}" name="140816" dataDxfId="15820"/>
    <tableColumn id="578" xr3:uid="{87263B9E-E30E-4ACF-93BE-697483D3E930}" name="140817" dataDxfId="15819"/>
    <tableColumn id="579" xr3:uid="{81070A8B-767C-4A95-9C99-90BCF375C161}" name="140818" dataDxfId="15818"/>
    <tableColumn id="580" xr3:uid="{9A98A749-1218-45BA-8FA1-197A237C7FA4}" name="140819" dataDxfId="15817"/>
    <tableColumn id="581" xr3:uid="{145F0F16-CF58-4CAF-ADD8-C506CA3C14F2}" name="140820" dataDxfId="15816"/>
    <tableColumn id="582" xr3:uid="{E5AA914A-66E0-4923-8EEF-C12BEF8E603A}" name="140821" dataDxfId="15815"/>
    <tableColumn id="583" xr3:uid="{88C0A5B6-F1EC-435B-9CB6-0277DA163631}" name="140822" dataDxfId="15814"/>
    <tableColumn id="584" xr3:uid="{E4B33639-AF36-4311-8093-521543427F25}" name="140823" dataDxfId="15813"/>
    <tableColumn id="585" xr3:uid="{13E62236-C1D0-44B7-B4A5-A90986432E13}" name="140824" dataDxfId="15812"/>
    <tableColumn id="586" xr3:uid="{B869C1B2-367B-4AC8-A366-386C3A825A76}" name="140825" dataDxfId="15811"/>
    <tableColumn id="587" xr3:uid="{58901653-8418-44AC-B28A-D3DCC2EFED78}" name="140826" dataDxfId="15810"/>
    <tableColumn id="588" xr3:uid="{0A4D725C-F309-4AE9-A8D3-A6097455E5FE}" name="140827" dataDxfId="15809"/>
    <tableColumn id="589" xr3:uid="{3D4B8CCE-0149-4F7A-A35E-AC97D27A96E4}" name="140828" dataDxfId="15808"/>
    <tableColumn id="590" xr3:uid="{16D10635-7ECE-4E54-B6C1-E9C63648E7BB}" name="140829" dataDxfId="15807"/>
    <tableColumn id="591" xr3:uid="{B7F6B150-0732-48C2-B17B-B24324B1719E}" name="140830" dataDxfId="15806"/>
    <tableColumn id="592" xr3:uid="{056433A0-92F6-4680-9098-1C03F6397901}" name="140831" dataDxfId="15805"/>
    <tableColumn id="593" xr3:uid="{F692CBE1-CABB-4591-9C6A-6A66C0790584}" name="140832" dataDxfId="15804"/>
    <tableColumn id="594" xr3:uid="{559EEDC2-AB34-4296-AAF9-6B4E10297372}" name="140833" dataDxfId="15803"/>
    <tableColumn id="595" xr3:uid="{071B3515-FA79-47C2-A40C-611AEB4CBA9B}" name="140834" dataDxfId="15802"/>
    <tableColumn id="596" xr3:uid="{61CD1CAA-8755-4478-BAFE-C90103431C2D}" name="140835" dataDxfId="15801"/>
    <tableColumn id="597" xr3:uid="{B615D1F4-39EF-4F71-8211-65BD978B9D5E}" name="140836" dataDxfId="15800"/>
    <tableColumn id="598" xr3:uid="{0C95A963-02BC-4C62-B551-9EDB9430B9DA}" name="140837" dataDxfId="15799"/>
    <tableColumn id="599" xr3:uid="{1646F29C-8902-4DD9-AF48-B88DCB36DDDF}" name="140838" dataDxfId="15798"/>
    <tableColumn id="600" xr3:uid="{0A5F2568-9F09-4A34-B235-45336730263C}" name="140839" dataDxfId="15797"/>
    <tableColumn id="601" xr3:uid="{D6361DD8-EA4C-479A-B322-9E7E3D023860}" name="140840" dataDxfId="15796"/>
    <tableColumn id="602" xr3:uid="{24BDD2BD-4AB2-41ED-95D6-5E724FC4806D}" name="140841" dataDxfId="15795"/>
    <tableColumn id="603" xr3:uid="{7E99C0B3-AFE3-4218-9A99-977104D95269}" name="140842" dataDxfId="15794"/>
    <tableColumn id="604" xr3:uid="{6A9DA734-D7FC-4B2A-98B0-151C0B0DAAC2}" name="140843" dataDxfId="15793"/>
    <tableColumn id="605" xr3:uid="{395E26E4-EC07-4A20-9B20-E312B1996020}" name="140844" dataDxfId="15792"/>
    <tableColumn id="606" xr3:uid="{98A63412-56BE-466E-9D24-C647E38CAEB6}" name="140845" dataDxfId="15791"/>
    <tableColumn id="607" xr3:uid="{B8E04DBE-4623-49DD-8C19-72F5149B79DA}" name="140846" dataDxfId="15790"/>
    <tableColumn id="608" xr3:uid="{60C41D62-B07B-4768-986C-68A7DBCF691C}" name="140847" dataDxfId="15789"/>
    <tableColumn id="609" xr3:uid="{8554A7DE-F872-437D-A5DC-CC5159CFD257}" name="140848" dataDxfId="15788"/>
    <tableColumn id="610" xr3:uid="{F7767226-701F-4C9A-971F-7DAA2F50E74A}" name="140849" dataDxfId="15787"/>
    <tableColumn id="611" xr3:uid="{CB1BC79B-3E47-44F1-B8CB-C18DC0D7F1F9}" name="140850" dataDxfId="15786"/>
    <tableColumn id="612" xr3:uid="{3EB4A92F-593F-42F5-8552-5BD83F095FED}" name="140851" dataDxfId="15785"/>
    <tableColumn id="613" xr3:uid="{5FA101CA-D815-4657-B483-84F1D0AA0C93}" name="140852" dataDxfId="15784"/>
    <tableColumn id="614" xr3:uid="{4BA952CA-E72A-4A94-942C-06E8A0A69176}" name="140853" dataDxfId="15783"/>
    <tableColumn id="615" xr3:uid="{937F1F29-7435-4031-914A-0AB05540894C}" name="140854" dataDxfId="15782"/>
    <tableColumn id="616" xr3:uid="{14B08C7D-F7BC-4218-8BCB-BB53B302A354}" name="140855" dataDxfId="15781"/>
    <tableColumn id="617" xr3:uid="{A19FC645-062C-45F4-8A1A-7CDB023D743A}" name="140856" dataDxfId="15780"/>
    <tableColumn id="618" xr3:uid="{66B87539-ABB3-4DF8-9564-9CF8C79244FF}" name="140857" dataDxfId="15779"/>
    <tableColumn id="619" xr3:uid="{DD823B24-61CC-4CAF-929E-676908A57A25}" name="140858" dataDxfId="15778"/>
    <tableColumn id="620" xr3:uid="{BEB4903E-2B94-4E98-B5D0-5C5002A1CF4F}" name="140859" dataDxfId="15777"/>
    <tableColumn id="621" xr3:uid="{54629927-5D84-4FE4-8701-F1F1D47495CA}" name="140860" dataDxfId="15776"/>
    <tableColumn id="622" xr3:uid="{94580A38-CD53-4ACE-AC48-4F59E48F21CD}" name="140861" dataDxfId="15775"/>
    <tableColumn id="623" xr3:uid="{993F9295-CCDC-4A87-A142-B856C5494388}" name="140862" dataDxfId="15774"/>
    <tableColumn id="624" xr3:uid="{4FF892B6-4DA7-42DD-AA3B-76ABF9271BAF}" name="140863" dataDxfId="15773"/>
    <tableColumn id="625" xr3:uid="{89A9DC45-614C-44FC-AAB8-921C6B5D119A}" name="140864" dataDxfId="15772"/>
    <tableColumn id="626" xr3:uid="{B87FBFE3-A78C-49A1-9532-F098436ABC4B}" name="140865" dataDxfId="15771"/>
    <tableColumn id="627" xr3:uid="{00AF33D0-E516-4E8D-9C72-C416ADF97A6A}" name="140866" dataDxfId="15770"/>
    <tableColumn id="628" xr3:uid="{A3AD590B-7451-471E-84C3-8B77B0504FB9}" name="140867" dataDxfId="15769"/>
    <tableColumn id="629" xr3:uid="{3DAEE300-5A3D-4977-B1E5-88131DF2D247}" name="140868" dataDxfId="15768"/>
    <tableColumn id="630" xr3:uid="{17B79D45-DE74-40F2-BD7F-5CF085A4A1A1}" name="140869" dataDxfId="15767"/>
    <tableColumn id="631" xr3:uid="{6EE03F94-4087-4A4F-948B-FA2BE5870804}" name="140870" dataDxfId="15766"/>
    <tableColumn id="632" xr3:uid="{1EDB462D-BEFA-46A6-A4F1-8D74B6082227}" name="140871" dataDxfId="15765"/>
    <tableColumn id="633" xr3:uid="{0F08A934-F447-4DBA-A53E-8623F2C46094}" name="140872" dataDxfId="15764"/>
    <tableColumn id="634" xr3:uid="{0EB9A352-6557-459C-B8F4-A278FF782FE6}" name="140873" dataDxfId="15763"/>
    <tableColumn id="635" xr3:uid="{9B77F358-31D6-49BA-B705-5CDEF652A1C4}" name="140874" dataDxfId="15762"/>
    <tableColumn id="636" xr3:uid="{ECC30C0D-0B98-4415-B1CC-5BE1DC55248B}" name="140875" dataDxfId="15761"/>
    <tableColumn id="637" xr3:uid="{819064A8-CF90-42B4-9F69-065A0A56B40F}" name="140876" dataDxfId="15760"/>
    <tableColumn id="638" xr3:uid="{B93CCD73-2E01-41E6-BAAD-37F3FB1D742A}" name="140877" dataDxfId="15759"/>
    <tableColumn id="639" xr3:uid="{43F206C7-F7D9-4800-864A-145FF8577F7A}" name="140878" dataDxfId="15758"/>
    <tableColumn id="640" xr3:uid="{095CB14B-1CBA-484D-A139-53A2A8B86B13}" name="140879" dataDxfId="15757"/>
    <tableColumn id="641" xr3:uid="{B1AFA3CE-42B9-42EC-8000-3539C62581AF}" name="140880" dataDxfId="15756"/>
    <tableColumn id="642" xr3:uid="{FC93D404-7D8E-4873-80B5-E52FE9063985}" name="140881" dataDxfId="15755"/>
    <tableColumn id="643" xr3:uid="{4A9E77AF-C6AE-410F-A6DD-CFB4F4F07653}" name="140882" dataDxfId="15754"/>
    <tableColumn id="644" xr3:uid="{2AA528EB-20E5-42D4-9D40-E1395004B6F4}" name="140883" dataDxfId="15753"/>
    <tableColumn id="645" xr3:uid="{0C8C7EC6-6C4E-4730-8137-9C3C65A3AC6E}" name="140884" dataDxfId="15752"/>
    <tableColumn id="646" xr3:uid="{6DFD2F44-E4CA-475F-88D3-0C71B80CAF7E}" name="140885" dataDxfId="15751"/>
    <tableColumn id="647" xr3:uid="{6DA5A67B-1232-41DE-8F19-6AE827B7E397}" name="140886" dataDxfId="15750"/>
    <tableColumn id="648" xr3:uid="{6B0CDDB8-7613-4051-9E64-903718CA8F66}" name="140887" dataDxfId="15749"/>
    <tableColumn id="649" xr3:uid="{16B59F3D-E9EB-46AC-B299-4DDCEF684FB6}" name="140888" dataDxfId="15748"/>
    <tableColumn id="650" xr3:uid="{8F973AEB-A037-446F-9A68-D74544258576}" name="140889" dataDxfId="15747"/>
    <tableColumn id="651" xr3:uid="{CF8D9408-E7A3-47BF-9C51-0C08F877D7DC}" name="140890" dataDxfId="15746"/>
    <tableColumn id="652" xr3:uid="{F55646D6-2B18-4C8D-A81B-E921F919B28B}" name="140891" dataDxfId="15745"/>
    <tableColumn id="653" xr3:uid="{9DDC201D-B647-469D-BDEB-382A2817A6BC}" name="140892" dataDxfId="15744"/>
    <tableColumn id="654" xr3:uid="{0BCD9DEB-34F6-42C1-B7D0-F03CD785CA9D}" name="140893" dataDxfId="15743"/>
    <tableColumn id="655" xr3:uid="{5254F4AB-1634-4DA8-A41B-373A5587F786}" name="140894" dataDxfId="15742"/>
    <tableColumn id="656" xr3:uid="{21519B0C-74FF-4662-897F-3A699AA977A2}" name="140895" dataDxfId="15741"/>
    <tableColumn id="657" xr3:uid="{27A8F7F7-FD29-4298-9B30-DF5A5517CE5C}" name="140896" dataDxfId="15740"/>
    <tableColumn id="658" xr3:uid="{AD8AB576-01D5-4F91-9AB1-3217A61DB4B0}" name="140897" dataDxfId="15739"/>
    <tableColumn id="659" xr3:uid="{6FCACA0C-0DAB-4657-8949-8EE2608981B1}" name="140898" dataDxfId="15738"/>
    <tableColumn id="660" xr3:uid="{C4E0EAC7-172E-41B2-B581-FD393399B166}" name="140899" dataDxfId="15737"/>
    <tableColumn id="661" xr3:uid="{FC32C687-49D9-429E-8B48-443530238899}" name="140900" dataDxfId="15736"/>
    <tableColumn id="662" xr3:uid="{4034E822-B480-45B5-9134-5187645453F9}" name="140901" dataDxfId="15735"/>
    <tableColumn id="663" xr3:uid="{A1D5D692-63C1-4E0B-BE1B-9A5B66E6755D}" name="140902" dataDxfId="15734"/>
    <tableColumn id="664" xr3:uid="{A0EEE5C5-F10D-472C-8C8A-A9E8941DD86C}" name="140903" dataDxfId="15733"/>
    <tableColumn id="665" xr3:uid="{70B3A1DD-CF98-4697-BFDD-423CB6B73E5E}" name="140904" dataDxfId="15732"/>
    <tableColumn id="666" xr3:uid="{35EB7CB6-5331-4F6F-8F84-B453AD73395E}" name="140905" dataDxfId="15731"/>
    <tableColumn id="667" xr3:uid="{96FFECA2-0F88-4740-B9F5-5AB5709A3655}" name="140906" dataDxfId="15730"/>
    <tableColumn id="668" xr3:uid="{96DEDEFA-EECD-44F0-BEA1-C1EFEB38A222}" name="140907" dataDxfId="15729"/>
    <tableColumn id="669" xr3:uid="{94110014-067D-4D94-9CFB-65693FA4D9E0}" name="140908" dataDxfId="15728"/>
    <tableColumn id="670" xr3:uid="{8A57C4E5-8210-43ED-8F8E-9B452FDD87C3}" name="140909" dataDxfId="15727"/>
    <tableColumn id="671" xr3:uid="{CB0C37B4-AF32-4F20-B04C-39059E2893F8}" name="140910" dataDxfId="15726"/>
    <tableColumn id="672" xr3:uid="{FC2051E2-474B-4742-9558-301ADC51A549}" name="140911" dataDxfId="15725"/>
    <tableColumn id="673" xr3:uid="{0191CF02-0268-4B46-90CC-7CCBDF49FF23}" name="140912" dataDxfId="15724"/>
    <tableColumn id="674" xr3:uid="{6D9A7761-85BD-4539-AEFA-E8F918F649A8}" name="140913" dataDxfId="15723"/>
    <tableColumn id="675" xr3:uid="{6E2C0708-CD79-48CA-B773-36D83FDAD0EA}" name="140914" dataDxfId="15722"/>
    <tableColumn id="676" xr3:uid="{0ABF855B-A47D-428D-B096-3F04E3AFA912}" name="140915" dataDxfId="15721"/>
    <tableColumn id="677" xr3:uid="{A67D379F-2126-43A7-9A2C-A1E62B56D1DB}" name="140916" dataDxfId="15720"/>
    <tableColumn id="678" xr3:uid="{464C1D9F-0BD0-406B-9122-41AF82495566}" name="140917" dataDxfId="15719"/>
    <tableColumn id="679" xr3:uid="{A575DDD5-37AD-49D7-95EE-43DEC9AAB941}" name="140918" dataDxfId="15718"/>
    <tableColumn id="680" xr3:uid="{91899141-674E-4DCA-8DF7-89830C45F299}" name="140919" dataDxfId="15717"/>
    <tableColumn id="681" xr3:uid="{8747BDD6-0B0C-4AD5-BE2F-EF64CF9C3743}" name="140920" dataDxfId="15716"/>
    <tableColumn id="682" xr3:uid="{765A40B5-4BBA-47A8-8F6B-64AA811B432A}" name="140921" dataDxfId="15715"/>
    <tableColumn id="683" xr3:uid="{4EC05C35-809E-4080-B400-D390355B7711}" name="140922" dataDxfId="15714"/>
    <tableColumn id="684" xr3:uid="{BE8DECAD-3DD4-44B8-8F1A-374D74FBEC28}" name="140923" dataDxfId="15713"/>
    <tableColumn id="685" xr3:uid="{22680E0D-B479-40DE-A669-8767AA5DA195}" name="140924" dataDxfId="15712"/>
    <tableColumn id="686" xr3:uid="{1C1A32D8-F7C2-4090-9025-1A6D913E6EFD}" name="140925" dataDxfId="15711"/>
    <tableColumn id="687" xr3:uid="{B4659F35-E1A1-438C-AEAF-CB55AA15263E}" name="140926" dataDxfId="15710"/>
    <tableColumn id="688" xr3:uid="{4B5A45A6-C2B8-4E01-8E61-913E917E2168}" name="140927" dataDxfId="15709"/>
    <tableColumn id="689" xr3:uid="{5131C85B-8B3C-4DCE-A99A-EF49F3E9C45C}" name="140928" dataDxfId="15708"/>
    <tableColumn id="690" xr3:uid="{808AF64D-CA5F-4AA2-9D1D-557C5C1D9C2D}" name="140929" dataDxfId="15707"/>
    <tableColumn id="691" xr3:uid="{8FD73892-7071-4EAF-BA72-477FA328C52D}" name="140930" dataDxfId="15706"/>
    <tableColumn id="692" xr3:uid="{FFD20D90-F473-4C0E-AFB6-88E8741603CF}" name="140931" dataDxfId="15705"/>
    <tableColumn id="693" xr3:uid="{E9F6D0E2-4F48-4E00-96CF-0E91E005361B}" name="140932" dataDxfId="15704"/>
    <tableColumn id="694" xr3:uid="{1E71CA47-53E1-4E29-AFA1-1F539BD1F7DE}" name="140933" dataDxfId="15703"/>
    <tableColumn id="695" xr3:uid="{3A88FBFC-2E55-43FB-83F1-3C52AB393388}" name="140934" dataDxfId="15702"/>
    <tableColumn id="696" xr3:uid="{0F2F3D7E-27C7-4E73-B62B-22D52A04D317}" name="140935" dataDxfId="15701"/>
    <tableColumn id="697" xr3:uid="{46569571-0076-4BC4-ACBA-B1138E7352C4}" name="140936" dataDxfId="15700"/>
    <tableColumn id="698" xr3:uid="{9924571B-F4B8-4A1C-83A2-5298BAAAE6B7}" name="140937" dataDxfId="15699"/>
    <tableColumn id="699" xr3:uid="{0CD585B8-EBEF-48E4-8BEE-8CA9E9BCCAAC}" name="140938" dataDxfId="15698"/>
    <tableColumn id="700" xr3:uid="{B82E4FB5-9A16-4A91-8847-70B104059E58}" name="140939" dataDxfId="15697"/>
    <tableColumn id="701" xr3:uid="{7B3F3BE3-8BF6-428E-98CD-10EE41E8D1EA}" name="140940" dataDxfId="15696"/>
    <tableColumn id="702" xr3:uid="{FC92665D-AF1C-4EAB-97F1-E3C83732C0B9}" name="140941" dataDxfId="15695"/>
    <tableColumn id="703" xr3:uid="{729F47B3-4E0A-4469-BC6C-8A1EBD37F108}" name="140942" dataDxfId="15694"/>
    <tableColumn id="704" xr3:uid="{61B6203F-B43E-4BDD-8513-86F0EE32CEE5}" name="140943" dataDxfId="15693"/>
    <tableColumn id="705" xr3:uid="{D13BFF9A-8AF3-4364-A0BC-F5E0268BBBF6}" name="140944" dataDxfId="15692"/>
    <tableColumn id="706" xr3:uid="{ADA45C67-2A8E-4FA6-801D-0D5A6BE9955D}" name="140945" dataDxfId="15691"/>
    <tableColumn id="707" xr3:uid="{6E7070C3-2B5D-47E4-A9B8-66EC71C03EE7}" name="140946" dataDxfId="15690"/>
    <tableColumn id="708" xr3:uid="{937742CF-4826-4A45-9D3C-4FA11E6F7013}" name="140947" dataDxfId="15689"/>
    <tableColumn id="709" xr3:uid="{01021C6E-9A47-416E-8263-8E4843D715DE}" name="140948" dataDxfId="15688"/>
    <tableColumn id="710" xr3:uid="{954B5132-81FB-4562-9BA7-9E36E85B897B}" name="140949" dataDxfId="15687"/>
    <tableColumn id="711" xr3:uid="{9399A4BC-382A-4403-8370-A04111EA922F}" name="140950" dataDxfId="15686"/>
    <tableColumn id="712" xr3:uid="{21662BC0-64F0-47EA-BDA1-297D995763E6}" name="140951" dataDxfId="15685"/>
    <tableColumn id="713" xr3:uid="{C17B6E4F-C1BD-4752-AE12-062E8A64D2F4}" name="140952" dataDxfId="15684"/>
    <tableColumn id="714" xr3:uid="{404A5A11-E9B4-4A51-9683-04CFDB0D7FFD}" name="140953" dataDxfId="15683"/>
    <tableColumn id="715" xr3:uid="{D3074406-70CE-4D9B-951C-C350DB0E8DCC}" name="140954" dataDxfId="15682"/>
    <tableColumn id="716" xr3:uid="{E444E6A6-5729-4021-A7C0-5A5376F670E1}" name="140955" dataDxfId="15681"/>
    <tableColumn id="717" xr3:uid="{1B97AAB4-92E8-4CD3-8589-7A5C925A031C}" name="140956" dataDxfId="15680"/>
    <tableColumn id="718" xr3:uid="{BB02D021-3D96-463A-B506-8459BCCE8411}" name="140957" dataDxfId="15679"/>
    <tableColumn id="719" xr3:uid="{02017D0B-7EE4-4AE5-9F52-A9ECE7F9C573}" name="140958" dataDxfId="15678"/>
    <tableColumn id="720" xr3:uid="{F723010D-1524-4E3F-8BE5-2D0C84E94897}" name="140959" dataDxfId="15677"/>
    <tableColumn id="721" xr3:uid="{C53B2308-ADE3-40C2-B70F-366F4398ABD2}" name="140960" dataDxfId="15676"/>
    <tableColumn id="722" xr3:uid="{63607F21-F67A-410C-AC71-8F9AD0F12BBB}" name="140961" dataDxfId="15675"/>
    <tableColumn id="723" xr3:uid="{75B254C5-1973-44C4-8DFE-F4DFFBC55C92}" name="140962" dataDxfId="15674"/>
    <tableColumn id="724" xr3:uid="{AC5DB41C-5DA1-424F-97AD-1DE23A24C2B9}" name="140963" dataDxfId="15673"/>
    <tableColumn id="725" xr3:uid="{224BBEDC-D416-4DCE-AB5E-867E7F49CE3A}" name="140964" dataDxfId="15672"/>
    <tableColumn id="726" xr3:uid="{4FEB804A-6E56-41E2-9FB3-DADE6308587B}" name="140965" dataDxfId="15671"/>
    <tableColumn id="727" xr3:uid="{8BC47C0F-C2BB-4FD5-8883-FFD025DADD6E}" name="140966" dataDxfId="15670"/>
    <tableColumn id="728" xr3:uid="{9D86823A-5197-4AA5-8421-F553E34AB5E4}" name="140967" dataDxfId="15669"/>
    <tableColumn id="729" xr3:uid="{34FF4886-01CE-47B0-BB74-8503FD51705C}" name="140968" dataDxfId="15668"/>
    <tableColumn id="730" xr3:uid="{ED46B2B1-E692-4B31-84FA-9EB4EC1DC2EE}" name="140969" dataDxfId="15667"/>
    <tableColumn id="731" xr3:uid="{0267F026-344B-4C73-A29F-D881729F1BF9}" name="140970" dataDxfId="15666"/>
    <tableColumn id="732" xr3:uid="{9FD50406-59EC-441B-B643-CD2D7105FDF3}" name="140971" dataDxfId="15665"/>
    <tableColumn id="733" xr3:uid="{81B7A6DE-EA4C-4477-BE51-F8CA6FC404EB}" name="140972" dataDxfId="15664"/>
    <tableColumn id="734" xr3:uid="{D09B6B8D-16BE-45D8-8C8C-0435CD46BD33}" name="140973" dataDxfId="15663"/>
    <tableColumn id="735" xr3:uid="{0BC88B8C-17DA-429A-B917-7B166C5492E1}" name="140974" dataDxfId="15662"/>
    <tableColumn id="736" xr3:uid="{C69BD082-A5C4-40CF-92D2-9529195312E5}" name="140975" dataDxfId="15661"/>
    <tableColumn id="737" xr3:uid="{EF75772B-D626-4D98-A793-628680803009}" name="140976" dataDxfId="15660"/>
    <tableColumn id="738" xr3:uid="{2F02BB26-A20D-459E-A6C5-3A6D73B1A5E9}" name="140977" dataDxfId="15659"/>
    <tableColumn id="739" xr3:uid="{BF6DBE46-6DEF-46FA-9233-A8182EBB3084}" name="140978" dataDxfId="15658"/>
    <tableColumn id="740" xr3:uid="{04E2F7F4-6C3B-4584-BE52-3479BB3DF2D5}" name="140979" dataDxfId="15657"/>
    <tableColumn id="741" xr3:uid="{65C37A13-F510-42AD-B2EC-25D157FCC979}" name="140980" dataDxfId="15656"/>
    <tableColumn id="742" xr3:uid="{1008859B-1382-4F7A-A81C-9E99BCE9FAD5}" name="140981" dataDxfId="15655"/>
    <tableColumn id="743" xr3:uid="{D9320C4C-48F8-4072-8164-2085E80173D9}" name="140982" dataDxfId="15654"/>
    <tableColumn id="744" xr3:uid="{D89C74AC-7F94-4DA7-90CB-BFB982B185A0}" name="140983" dataDxfId="15653"/>
    <tableColumn id="745" xr3:uid="{0F75D905-22A9-46E5-AA6C-4395BA47BB5E}" name="140984" dataDxfId="15652"/>
    <tableColumn id="746" xr3:uid="{D8899F40-EFA2-456D-A6A5-B1DAD0450DD0}" name="140985" dataDxfId="15651"/>
    <tableColumn id="747" xr3:uid="{0006D9D5-C028-40E3-8E79-7C0DF763645F}" name="140986" dataDxfId="15650"/>
    <tableColumn id="748" xr3:uid="{587C091C-D26E-431F-9526-DBF9C9672F43}" name="140987" dataDxfId="15649"/>
    <tableColumn id="749" xr3:uid="{664E4839-D8E8-4527-8857-C1A888820521}" name="140988" dataDxfId="15648"/>
    <tableColumn id="750" xr3:uid="{E7556484-01C2-49CF-B484-93F867D6C685}" name="140989" dataDxfId="15647"/>
    <tableColumn id="751" xr3:uid="{515FC0E0-6C73-4F83-8CFD-44D8EF97A8B7}" name="140990" dataDxfId="15646"/>
    <tableColumn id="752" xr3:uid="{CB9C5F2B-9925-471F-8897-A186BE1EA1CA}" name="140991" dataDxfId="15645"/>
    <tableColumn id="753" xr3:uid="{94ED5B7D-C8FE-4E72-9CF0-9B467CB1F816}" name="140992" dataDxfId="15644"/>
    <tableColumn id="754" xr3:uid="{37C0CFFD-ADA7-4286-9C28-44F3855D7866}" name="140993" dataDxfId="15643"/>
    <tableColumn id="755" xr3:uid="{BD351BAD-7AE5-49AB-ABD9-4E394FEE63E3}" name="140994" dataDxfId="15642"/>
    <tableColumn id="756" xr3:uid="{35FADE66-8CD0-4350-BF70-04B3659439A7}" name="140995" dataDxfId="15641"/>
    <tableColumn id="757" xr3:uid="{1F5F31EF-6BC2-4ADE-A852-ADFB7DC70D86}" name="140996" dataDxfId="15640"/>
    <tableColumn id="758" xr3:uid="{CB9037E2-72F8-45E7-824D-15EFE8416D55}" name="140997" dataDxfId="15639"/>
    <tableColumn id="759" xr3:uid="{D989486F-E9AC-4843-923D-F411811C17E4}" name="140998" dataDxfId="15638"/>
    <tableColumn id="760" xr3:uid="{8DDB70A4-7CA5-4D0D-BD45-8736D085A2D2}" name="140999" dataDxfId="15637"/>
    <tableColumn id="761" xr3:uid="{A1899BF1-EC31-4D54-BDAC-FFD69DD35DF3}" name="141000" dataDxfId="15636"/>
    <tableColumn id="762" xr3:uid="{90C510FC-BE33-4CB6-8488-45960B077147}" name="141001" dataDxfId="15635"/>
    <tableColumn id="763" xr3:uid="{0049D57A-B328-4ED0-ABF6-5DD3FD3E2F24}" name="141002" dataDxfId="15634"/>
    <tableColumn id="764" xr3:uid="{8BC3694A-7DE3-4139-9762-86D75070CEA5}" name="141003" dataDxfId="15633"/>
    <tableColumn id="765" xr3:uid="{BAC740AA-B573-431B-AC21-AF269D652E2D}" name="141004" dataDxfId="15632"/>
    <tableColumn id="766" xr3:uid="{B168A7FC-FCF0-49C9-9910-1AD88C6BC8EE}" name="141005" dataDxfId="15631"/>
    <tableColumn id="767" xr3:uid="{2308C6E9-1D7D-497B-869A-8AED766C281D}" name="141006" dataDxfId="15630"/>
    <tableColumn id="768" xr3:uid="{FB3283F4-322B-4696-A148-811C66CC2353}" name="141007" dataDxfId="15629"/>
    <tableColumn id="769" xr3:uid="{A560B352-FEA7-46C0-BC60-382E0D0BC36A}" name="141008" dataDxfId="15628"/>
    <tableColumn id="770" xr3:uid="{F00BA920-EE62-4562-A78E-C6C105E6CB66}" name="141009" dataDxfId="15627"/>
    <tableColumn id="771" xr3:uid="{EE8CBEE0-BCB5-4528-BE9D-F5AB0C55CEA2}" name="141010" dataDxfId="15626"/>
    <tableColumn id="772" xr3:uid="{DBC8A5DD-7ABD-496C-AA13-79832EACD27F}" name="141011" dataDxfId="15625"/>
    <tableColumn id="773" xr3:uid="{282C8FFD-8D7B-4C81-8E82-DA112DE7EAE7}" name="141012" dataDxfId="15624"/>
    <tableColumn id="774" xr3:uid="{02C693D6-D2CC-428C-879B-1FEE64DDD4FA}" name="141013" dataDxfId="15623"/>
    <tableColumn id="775" xr3:uid="{4D85F36B-5B5E-41E2-9550-CFF1780C5EA8}" name="141014" dataDxfId="15622"/>
    <tableColumn id="776" xr3:uid="{74FD444D-D7F4-4F0F-811F-B6FBBE496A83}" name="141015" dataDxfId="15621"/>
    <tableColumn id="777" xr3:uid="{B138A3F1-3265-4F1E-8951-1B96BA348FCF}" name="141016" dataDxfId="15620"/>
    <tableColumn id="778" xr3:uid="{C83664FB-E517-4CBC-A45D-6D6F7070E644}" name="141017" dataDxfId="15619"/>
    <tableColumn id="779" xr3:uid="{3A47B1AE-CC93-460E-8FF4-9FD1761F5D3D}" name="141018" dataDxfId="15618"/>
    <tableColumn id="780" xr3:uid="{43B61786-10DD-40E4-9E34-08EF881F3F51}" name="141019" dataDxfId="15617"/>
    <tableColumn id="781" xr3:uid="{42E87BB6-B45C-41B3-83FD-083455FE3859}" name="141020" dataDxfId="15616"/>
    <tableColumn id="782" xr3:uid="{8CE908B8-FE9A-4D50-A12D-2325B4473155}" name="141021" dataDxfId="15615"/>
    <tableColumn id="783" xr3:uid="{9307C7C6-7ABE-44B0-ACC3-27C3B46907A8}" name="141022" dataDxfId="15614"/>
    <tableColumn id="784" xr3:uid="{7225B5BD-9160-466A-9548-9CC4536FA606}" name="141023" dataDxfId="15613"/>
    <tableColumn id="785" xr3:uid="{EB5C8AD7-7916-4E38-8E97-CC51A5689383}" name="141024" dataDxfId="15612"/>
    <tableColumn id="786" xr3:uid="{61F53EF4-5BC9-4410-A4C1-E13E02D2C020}" name="141025" dataDxfId="15611"/>
    <tableColumn id="787" xr3:uid="{8E85A947-D201-4E86-BBFA-8C614023108D}" name="141026" dataDxfId="15610"/>
    <tableColumn id="788" xr3:uid="{B68AFA06-967F-4CAD-8350-CC57EF89D951}" name="141027" dataDxfId="15609"/>
    <tableColumn id="789" xr3:uid="{1822A2DA-59DB-4D3D-9B85-CCD2C5407C83}" name="141028" dataDxfId="15608"/>
    <tableColumn id="790" xr3:uid="{AE5FE4FE-174D-4438-AD5C-59D3945DD321}" name="141029" dataDxfId="15607"/>
    <tableColumn id="791" xr3:uid="{F631A680-7E80-451A-B909-569CCF628150}" name="141030" dataDxfId="15606"/>
    <tableColumn id="792" xr3:uid="{FDDEB7BD-2C46-4EAA-830F-3E70B719D1B4}" name="141031" dataDxfId="15605"/>
    <tableColumn id="793" xr3:uid="{4C171BD3-7988-4ACC-8035-4ADAE70D6171}" name="141032" dataDxfId="15604"/>
    <tableColumn id="794" xr3:uid="{F8FA2130-837F-4FAC-B976-007FAC8785B2}" name="141033" dataDxfId="15603"/>
    <tableColumn id="795" xr3:uid="{8BB35382-ED34-45FC-B980-DDB6A3D3853A}" name="141034" dataDxfId="15602"/>
    <tableColumn id="796" xr3:uid="{D591A3A3-C449-4015-85CC-C7B622B5FE6B}" name="141035" dataDxfId="15601"/>
    <tableColumn id="797" xr3:uid="{5872267A-BE04-486E-8721-E91144469817}" name="141036" dataDxfId="15600"/>
    <tableColumn id="798" xr3:uid="{3BD8348E-52D0-4D0D-AC41-931E8F3684F8}" name="141037" dataDxfId="15599"/>
    <tableColumn id="799" xr3:uid="{8ED7EE2E-99FA-4390-A49B-5127FDEF6424}" name="141038" dataDxfId="15598"/>
    <tableColumn id="800" xr3:uid="{205B4B84-AB60-42E4-A728-ABE547BCB173}" name="141039" dataDxfId="15597"/>
    <tableColumn id="801" xr3:uid="{1A1612F4-C387-443C-BA81-A352B438CD5F}" name="141040" dataDxfId="15596"/>
    <tableColumn id="802" xr3:uid="{A67DB51C-69C0-4CE5-AC3E-CB44A050733B}" name="141041" dataDxfId="15595"/>
    <tableColumn id="803" xr3:uid="{918E77F5-4325-4BD3-A87C-A40BBF20E78C}" name="141042" dataDxfId="15594"/>
    <tableColumn id="804" xr3:uid="{3887C75F-D9B2-4E5B-81A7-DF2D2D404774}" name="141043" dataDxfId="15593"/>
    <tableColumn id="805" xr3:uid="{4B800012-89EF-4841-AE36-5E2EE907985D}" name="141044" dataDxfId="15592"/>
    <tableColumn id="806" xr3:uid="{958FF29C-D266-444E-91F7-393A1DF3BBEB}" name="141045" dataDxfId="15591"/>
    <tableColumn id="807" xr3:uid="{78CD6129-5043-44DE-BE5D-59B7C4BFFDB8}" name="141046" dataDxfId="15590"/>
    <tableColumn id="808" xr3:uid="{55116B3F-8C17-4EBC-83F2-0DEF634DB59F}" name="141047" dataDxfId="15589"/>
    <tableColumn id="809" xr3:uid="{5A945AB8-0A3C-4FD2-AA00-1507FE1A785E}" name="141048" dataDxfId="15588"/>
    <tableColumn id="810" xr3:uid="{EE668864-F093-436B-9C93-4BBA6B2A5774}" name="141049" dataDxfId="15587"/>
    <tableColumn id="811" xr3:uid="{894FA82F-D623-462E-9D62-08CBB74AB152}" name="141050" dataDxfId="15586"/>
    <tableColumn id="812" xr3:uid="{81700B3B-A681-4C56-B158-C8042264E11C}" name="141051" dataDxfId="15585"/>
    <tableColumn id="813" xr3:uid="{44D8E613-0748-4A94-B4F6-F8C1ECEDFC6A}" name="141052" dataDxfId="15584"/>
    <tableColumn id="814" xr3:uid="{DCFB0BB6-8200-4AA0-9BF5-257A9B30070D}" name="141053" dataDxfId="15583"/>
    <tableColumn id="815" xr3:uid="{6F21BC2F-EE5B-40EF-B93D-0308EEBE0012}" name="141054" dataDxfId="15582"/>
    <tableColumn id="816" xr3:uid="{47D64522-035C-4E0D-9490-C05E5B831352}" name="141055" dataDxfId="15581"/>
    <tableColumn id="817" xr3:uid="{652A2B43-FEF1-4101-BC17-5F2ADD675C5C}" name="141056" dataDxfId="15580"/>
    <tableColumn id="818" xr3:uid="{3FFD27E2-15A0-4017-B853-91A905190A4C}" name="141057" dataDxfId="15579"/>
    <tableColumn id="819" xr3:uid="{1519C3F7-4243-411F-9A1F-3770440758C2}" name="141058" dataDxfId="15578"/>
    <tableColumn id="820" xr3:uid="{AD78C25B-3D8F-47EA-8581-487481B5EA67}" name="141059" dataDxfId="15577"/>
    <tableColumn id="821" xr3:uid="{C41F0EAD-23C4-482D-BB86-2C311E7B0A93}" name="141060" dataDxfId="15576"/>
    <tableColumn id="822" xr3:uid="{6FD092C1-5A75-4418-BCB7-BFCB63DB2D99}" name="141061" dataDxfId="15575"/>
    <tableColumn id="823" xr3:uid="{7ED17142-8935-455A-B910-C7A6F31937A2}" name="141062" dataDxfId="15574"/>
    <tableColumn id="824" xr3:uid="{A26D1257-6148-42DC-B350-C62F5E12FAEE}" name="141063" dataDxfId="15573"/>
    <tableColumn id="825" xr3:uid="{8C21CAD3-90FA-48B1-872D-D9692A57D0FD}" name="141064" dataDxfId="15572"/>
    <tableColumn id="826" xr3:uid="{282B6DB4-8902-4413-9DC3-0F99FEDA1B28}" name="141065" dataDxfId="15571"/>
    <tableColumn id="827" xr3:uid="{1B937EA5-4115-4DCB-BFF6-859B72053398}" name="141066" dataDxfId="15570"/>
    <tableColumn id="828" xr3:uid="{18CAE3A6-96EF-4EE5-B510-860F831946BB}" name="141067" dataDxfId="15569"/>
    <tableColumn id="829" xr3:uid="{1B2E3E56-D995-448E-8161-8346DD8E54F1}" name="141068" dataDxfId="15568"/>
    <tableColumn id="830" xr3:uid="{B8768B2F-C052-429F-858C-5E00E018C27B}" name="141069" dataDxfId="15567"/>
    <tableColumn id="831" xr3:uid="{D4A525D3-D344-40FF-A500-F12B45A914D2}" name="141070" dataDxfId="15566"/>
    <tableColumn id="832" xr3:uid="{E9F76131-CC50-467D-A9F8-C7538640562E}" name="141071" dataDxfId="15565"/>
    <tableColumn id="833" xr3:uid="{B8BDABE2-9993-4CFF-BB75-A6A4E52946D5}" name="141072" dataDxfId="15564"/>
    <tableColumn id="834" xr3:uid="{4B336F38-63C2-44E6-8993-A314E37A7590}" name="141073" dataDxfId="15563"/>
    <tableColumn id="835" xr3:uid="{C7DB8345-85EE-4688-A04F-59831F094AAF}" name="141074" dataDxfId="15562"/>
    <tableColumn id="836" xr3:uid="{94F3D990-00D0-41D2-8801-D82615BBC9B4}" name="141075" dataDxfId="15561"/>
    <tableColumn id="837" xr3:uid="{BF011271-3970-4DB4-A4D9-9484CF1D3622}" name="141076" dataDxfId="15560"/>
    <tableColumn id="838" xr3:uid="{3D43B7D6-871B-4444-8D1C-E58D505EE388}" name="141077" dataDxfId="15559"/>
    <tableColumn id="839" xr3:uid="{F47F4D1E-A9C2-4C5D-AA11-81C987D30BBC}" name="141078" dataDxfId="15558"/>
    <tableColumn id="840" xr3:uid="{018F4D04-7D09-476A-B3F8-828D93CFF9A0}" name="141079" dataDxfId="15557"/>
    <tableColumn id="841" xr3:uid="{E655E1AC-739F-4CE8-AD05-78EFC35EA178}" name="141080" dataDxfId="15556"/>
    <tableColumn id="842" xr3:uid="{880B4A0F-2258-4973-9709-D6D2F3135229}" name="141081" dataDxfId="15555"/>
    <tableColumn id="843" xr3:uid="{590A6F6B-1872-4276-BEDD-2409617AF2A4}" name="141082" dataDxfId="15554"/>
    <tableColumn id="844" xr3:uid="{57F3C103-3CA4-41C5-910B-28E30BEF01B1}" name="141083" dataDxfId="15553"/>
    <tableColumn id="845" xr3:uid="{38B70DFD-A661-4ACA-B658-703D50B3DA6F}" name="141084" dataDxfId="15552"/>
    <tableColumn id="846" xr3:uid="{B6BDD447-C3BE-4888-9765-E906DD0107E1}" name="141085" dataDxfId="15551"/>
    <tableColumn id="847" xr3:uid="{85BB3127-B10A-4C3E-84B7-752AE2C44BC7}" name="141086" dataDxfId="15550"/>
    <tableColumn id="848" xr3:uid="{E7867763-11BD-437F-AB67-F5E1A8786519}" name="141087" dataDxfId="15549"/>
    <tableColumn id="849" xr3:uid="{C703E517-DE53-46BC-8E73-8E9521765281}" name="141088" dataDxfId="15548"/>
    <tableColumn id="850" xr3:uid="{1CCCAFDB-C011-4BD1-B7FE-65914436C69B}" name="141089" dataDxfId="15547"/>
    <tableColumn id="851" xr3:uid="{6002F1CF-09B4-4D69-8669-B778F1B9C8D6}" name="141090" dataDxfId="15546"/>
    <tableColumn id="852" xr3:uid="{C2C254FC-1E21-441E-B2B4-4F2E173B9ED8}" name="141091" dataDxfId="15545"/>
    <tableColumn id="853" xr3:uid="{02E6A96D-BBD4-46BF-8703-370ED3D4994C}" name="141092" dataDxfId="15544"/>
    <tableColumn id="854" xr3:uid="{128D0F81-69AF-400D-ABE5-F4E4F086319C}" name="141093" dataDxfId="15543"/>
    <tableColumn id="855" xr3:uid="{B767DE87-4B9D-4DDA-9FF8-C8326A04DB5C}" name="141094" dataDxfId="15542"/>
    <tableColumn id="856" xr3:uid="{F6E4E668-4345-4D68-85BC-B0031384FF8F}" name="141095" dataDxfId="15541"/>
    <tableColumn id="857" xr3:uid="{34BE4F12-0747-49AE-8E71-DFD2C95CB55B}" name="141096" dataDxfId="15540"/>
    <tableColumn id="858" xr3:uid="{9C52F5CB-76AB-4D94-93A0-5D4B22B2F784}" name="141097" dataDxfId="15539"/>
    <tableColumn id="859" xr3:uid="{AB811B86-ADB8-4807-B705-3AFE749316D9}" name="141098" dataDxfId="15538"/>
    <tableColumn id="860" xr3:uid="{BF7275F8-F411-4296-A38C-5F2618F27F14}" name="141099" dataDxfId="15537"/>
    <tableColumn id="861" xr3:uid="{2ABA0A14-577C-48E8-A7C9-A9E5A743B7BB}" name="141100" dataDxfId="15536"/>
    <tableColumn id="862" xr3:uid="{7779A7CE-7FAE-49CC-8F4E-A78110F128A2}" name="141101" dataDxfId="15535"/>
    <tableColumn id="863" xr3:uid="{106F544D-76FE-4EA5-8536-5DBDA43F6588}" name="141102" dataDxfId="15534"/>
    <tableColumn id="864" xr3:uid="{F400CFF4-93F2-459D-8BB7-685378D7F2FD}" name="141103" dataDxfId="15533"/>
    <tableColumn id="865" xr3:uid="{AC02D93D-3F42-400D-A978-F91268BFD9EC}" name="141104" dataDxfId="15532"/>
    <tableColumn id="866" xr3:uid="{6888CEF8-67D4-4DFD-AB2C-B45DEDD85127}" name="141105" dataDxfId="15531"/>
    <tableColumn id="867" xr3:uid="{6F68F829-0AFC-4B74-BAAA-D661F37400E5}" name="141106" dataDxfId="15530"/>
    <tableColumn id="868" xr3:uid="{A087829B-1230-44DB-9E38-0D5FD483523E}" name="141107" dataDxfId="15529"/>
    <tableColumn id="869" xr3:uid="{28E93E92-5DC2-471C-8423-78D3D10B7280}" name="141108" dataDxfId="15528"/>
    <tableColumn id="870" xr3:uid="{935721F3-C394-4E0C-A211-4C15A3F1BE9C}" name="141109" dataDxfId="15527"/>
    <tableColumn id="871" xr3:uid="{1A7DABCE-E096-43B2-AC22-C9492D7A5A34}" name="141110" dataDxfId="15526"/>
    <tableColumn id="872" xr3:uid="{86E3DAA3-4744-47FE-A2BD-84C71C99D80A}" name="141111" dataDxfId="15525"/>
    <tableColumn id="873" xr3:uid="{BE5519AA-43B9-4630-BD5B-C10D24CA60C5}" name="141112" dataDxfId="15524"/>
    <tableColumn id="874" xr3:uid="{1B3B3D1B-E03B-4A12-BA83-26583A3B821C}" name="141113" dataDxfId="15523"/>
    <tableColumn id="875" xr3:uid="{9BE51933-D873-402D-A5F5-73142ADBEB8D}" name="141114" dataDxfId="15522"/>
    <tableColumn id="876" xr3:uid="{AC2705DC-F03D-4789-A9FD-150E2440786C}" name="141115" dataDxfId="15521"/>
    <tableColumn id="877" xr3:uid="{3E05CA54-8F88-4122-BBC2-44F1A2F0A26A}" name="141116" dataDxfId="15520"/>
    <tableColumn id="878" xr3:uid="{3E5F1DB4-2CA9-4BE2-9C55-04A8518D9649}" name="141117" dataDxfId="15519"/>
    <tableColumn id="879" xr3:uid="{B6B262C2-C107-4FEF-B4A9-621B341D2DA4}" name="141118" dataDxfId="15518"/>
    <tableColumn id="880" xr3:uid="{F25F1451-B716-4F2B-BB38-28F0B9A0D5F8}" name="141119" dataDxfId="15517"/>
    <tableColumn id="881" xr3:uid="{4BD5EE7B-68EF-4F05-8C2B-E68E1CA73281}" name="141120" dataDxfId="15516"/>
    <tableColumn id="882" xr3:uid="{CEE8A1D9-85A7-4DF0-A938-0B6647230603}" name="141121" dataDxfId="15515"/>
    <tableColumn id="883" xr3:uid="{68333333-D0C9-410F-B6B8-B61A2E0DC801}" name="141122" dataDxfId="15514"/>
    <tableColumn id="884" xr3:uid="{785BFAFF-6FA6-4F08-BC88-E05C852F234B}" name="141123" dataDxfId="15513"/>
    <tableColumn id="885" xr3:uid="{C44FFCF8-F890-496D-B088-D316D573A1D4}" name="141124" dataDxfId="15512"/>
    <tableColumn id="886" xr3:uid="{FA86568E-66C1-4A44-8D62-FFB98AC71DC4}" name="141125" dataDxfId="15511"/>
    <tableColumn id="887" xr3:uid="{9BBF0A3B-776A-449A-B22E-140F8770874E}" name="141126" dataDxfId="15510"/>
    <tableColumn id="888" xr3:uid="{34448AD0-8184-42C1-8B40-0F58B7A679A9}" name="141127" dataDxfId="15509"/>
    <tableColumn id="889" xr3:uid="{E9FEB011-7AC3-44A6-A179-36942C561288}" name="141128" dataDxfId="15508"/>
    <tableColumn id="890" xr3:uid="{2463055A-6EEC-43C1-BAAA-2E48D51AE172}" name="141129" dataDxfId="15507"/>
    <tableColumn id="891" xr3:uid="{3ADAAD27-23FF-40C7-8053-CE131215E58D}" name="141130" dataDxfId="15506"/>
    <tableColumn id="892" xr3:uid="{1C4A2AD9-E598-4AEF-90E0-43C2CC213DC3}" name="141131" dataDxfId="15505"/>
    <tableColumn id="893" xr3:uid="{23FFFB6A-43BF-4960-BC2F-13A764AF81E4}" name="141132" dataDxfId="15504"/>
    <tableColumn id="894" xr3:uid="{B5F912C6-A1B3-4894-AD5A-E90ACF8B1811}" name="141133" dataDxfId="15503"/>
    <tableColumn id="895" xr3:uid="{0BE1754D-BC53-434D-87A2-E3F2340060DF}" name="141134" dataDxfId="15502"/>
    <tableColumn id="896" xr3:uid="{C56D06B7-BDF8-41AF-A9DE-ED3E985335FF}" name="141135" dataDxfId="15501"/>
    <tableColumn id="897" xr3:uid="{199D8CA1-75AB-41FC-B6CE-B581E80F2057}" name="141136" dataDxfId="15500"/>
    <tableColumn id="898" xr3:uid="{1EC27E58-96EF-46A8-B30F-A47617213B16}" name="141137" dataDxfId="15499"/>
    <tableColumn id="899" xr3:uid="{D62C9319-A491-4B44-9848-26DE08ECDDD5}" name="141138" dataDxfId="15498"/>
    <tableColumn id="900" xr3:uid="{723C0D5E-6EF3-4BBD-8DEC-2B9A8EFD686E}" name="141139" dataDxfId="15497"/>
    <tableColumn id="901" xr3:uid="{C0BA6545-F6F0-4AAA-9EFC-734694AFD29C}" name="141140" dataDxfId="15496"/>
    <tableColumn id="902" xr3:uid="{185F53B7-ABB1-4489-B0F7-9C5D94C3902C}" name="141141" dataDxfId="15495"/>
    <tableColumn id="903" xr3:uid="{3FE90A0F-BBAF-4467-B6BC-10ADB47D3B8D}" name="141142" dataDxfId="15494"/>
    <tableColumn id="904" xr3:uid="{CE393595-9DDC-4E34-ADE1-F481B0E8C0D9}" name="141143" dataDxfId="15493"/>
    <tableColumn id="905" xr3:uid="{708E88F5-24C4-4AA5-9CE5-6790561B0323}" name="141144" dataDxfId="15492"/>
    <tableColumn id="906" xr3:uid="{DA93B5D1-89A0-46F2-BF1F-5BE5A5AD1A8E}" name="141145" dataDxfId="15491"/>
    <tableColumn id="907" xr3:uid="{2108B549-6016-4884-922A-D3E04CFBD0CF}" name="141146" dataDxfId="15490"/>
    <tableColumn id="908" xr3:uid="{28503429-2369-4B23-BCFA-A1BC39F4B291}" name="141147" dataDxfId="15489"/>
    <tableColumn id="909" xr3:uid="{E97280E0-5265-4E9E-B7BF-0E506B4E313A}" name="141148" dataDxfId="15488"/>
    <tableColumn id="910" xr3:uid="{B5529175-1735-489E-88C3-704505AAECA7}" name="141149" dataDxfId="15487"/>
    <tableColumn id="911" xr3:uid="{C570A819-9F99-432C-881E-E0560662F866}" name="141150" dataDxfId="15486"/>
    <tableColumn id="912" xr3:uid="{2A786B2D-93E3-4DE3-AC7C-4FE350F08D10}" name="141151" dataDxfId="15485"/>
    <tableColumn id="913" xr3:uid="{3B1EE134-EFB3-4F48-BAA6-D2FF37D7B27D}" name="141152" dataDxfId="15484"/>
    <tableColumn id="914" xr3:uid="{99A1D4C0-7341-4597-8087-29FD9A7DC183}" name="141153" dataDxfId="15483"/>
    <tableColumn id="915" xr3:uid="{65FD7A46-1E73-4766-8D1D-D29F12FAF830}" name="141154" dataDxfId="15482"/>
    <tableColumn id="916" xr3:uid="{05FE1971-2A49-4E6B-9A71-EA03F1F9427E}" name="141155" dataDxfId="15481"/>
    <tableColumn id="917" xr3:uid="{7C58EDA3-7A9D-4DAE-8364-A13870CC1824}" name="141156" dataDxfId="15480"/>
    <tableColumn id="918" xr3:uid="{846401C1-9AAA-4F44-84D5-6D24B887F35F}" name="141157" dataDxfId="15479"/>
    <tableColumn id="919" xr3:uid="{7367FDF1-6666-4D5C-BC07-019602E68FF0}" name="141158" dataDxfId="15478"/>
    <tableColumn id="920" xr3:uid="{779D5261-36B7-4A99-B164-59FF52E6E646}" name="141159" dataDxfId="15477"/>
    <tableColumn id="921" xr3:uid="{81AAE7B3-C8D4-4DC6-9ECD-51EB843A9AD6}" name="141160" dataDxfId="15476"/>
    <tableColumn id="922" xr3:uid="{EB13406D-F393-4A43-8CBD-0AC75E8E3D15}" name="141161" dataDxfId="15475"/>
    <tableColumn id="923" xr3:uid="{9B492437-61B2-4E40-9AEF-F231437230E9}" name="141162" dataDxfId="15474"/>
    <tableColumn id="924" xr3:uid="{EB3C860C-ED03-4F8F-85A2-29E9561E04BD}" name="141163" dataDxfId="15473"/>
    <tableColumn id="925" xr3:uid="{A09B0BC9-20F7-44B3-97B9-3BE38EAAD209}" name="141164" dataDxfId="15472"/>
    <tableColumn id="926" xr3:uid="{7D21A6A4-E7B0-4F8C-AA1A-7B770A971B68}" name="141165" dataDxfId="15471"/>
    <tableColumn id="927" xr3:uid="{ECD13FB1-3D04-450C-ADF8-2B5BBA3C1F3C}" name="141166" dataDxfId="15470"/>
    <tableColumn id="928" xr3:uid="{46A9734F-6213-4824-B37A-607D5F3A3009}" name="141167" dataDxfId="15469"/>
    <tableColumn id="929" xr3:uid="{0AE08970-7543-4590-A965-0F9990C89C95}" name="141168" dataDxfId="15468"/>
    <tableColumn id="930" xr3:uid="{AF4858BB-77B2-46BB-8377-9EB8688DCF21}" name="141169" dataDxfId="15467"/>
    <tableColumn id="931" xr3:uid="{B806AE7C-341F-4098-A7EF-C8D10D65BC62}" name="141170" dataDxfId="15466"/>
    <tableColumn id="932" xr3:uid="{88CAA7B0-B77C-460C-A04B-B0B7D24CD4DC}" name="141171" dataDxfId="15465"/>
    <tableColumn id="933" xr3:uid="{F555391D-4C2F-4F71-8F2D-283490125FDF}" name="141172" dataDxfId="15464"/>
    <tableColumn id="934" xr3:uid="{9B70997E-4110-420D-8583-1F29FFF325AE}" name="141173" dataDxfId="15463"/>
    <tableColumn id="935" xr3:uid="{56693A34-DC83-4C44-8DF0-F5FE251CA788}" name="141174" dataDxfId="15462"/>
    <tableColumn id="936" xr3:uid="{AEF669DD-9AE2-4553-A7F8-2717CCC020AE}" name="141175" dataDxfId="15461"/>
    <tableColumn id="937" xr3:uid="{400E6464-936B-47C5-84DF-4E0840061E94}" name="141176" dataDxfId="15460"/>
    <tableColumn id="938" xr3:uid="{95F34507-79DA-4803-809C-0EB9D2F1050A}" name="141177" dataDxfId="15459"/>
    <tableColumn id="939" xr3:uid="{5F8E97E2-EF8F-4691-B9E8-5D480173D9CF}" name="141178" dataDxfId="15458"/>
    <tableColumn id="940" xr3:uid="{B4897B1C-5F97-4972-AA5D-F9218EFC2C52}" name="141179" dataDxfId="15457"/>
    <tableColumn id="941" xr3:uid="{05159075-3DF1-4000-A7F7-35842212487F}" name="141180" dataDxfId="15456"/>
    <tableColumn id="942" xr3:uid="{BC01A7F7-05D2-4D43-A491-47B1BF65F082}" name="141181" dataDxfId="15455"/>
    <tableColumn id="943" xr3:uid="{7A1C71D1-E972-47D1-97C2-A74EF044C6EC}" name="141182" dataDxfId="15454"/>
    <tableColumn id="944" xr3:uid="{136C7FA3-306F-44E5-AD31-C06ABDDC2C13}" name="141183" dataDxfId="15453"/>
    <tableColumn id="945" xr3:uid="{56B97984-D4E3-4C79-9672-8EBA8731B027}" name="141184" dataDxfId="15452"/>
    <tableColumn id="946" xr3:uid="{5FF87AAB-4A26-44FF-ADE5-3B6223BCC200}" name="141185" dataDxfId="15451"/>
    <tableColumn id="947" xr3:uid="{D4137CEF-6D89-4A97-9E5C-85FC416DCFBE}" name="141186" dataDxfId="15450"/>
    <tableColumn id="948" xr3:uid="{F688957F-ED2A-40CB-A820-B001D9DF075C}" name="141187" dataDxfId="15449"/>
    <tableColumn id="949" xr3:uid="{880CF8C5-422F-4D6B-817F-D34D2BB7D4B1}" name="141188" dataDxfId="15448"/>
    <tableColumn id="950" xr3:uid="{97D08437-1BC7-4BAE-91A1-2DAF32285692}" name="141189" dataDxfId="15447"/>
    <tableColumn id="951" xr3:uid="{61D43BC6-BD2F-4BB4-9521-49A012A326E9}" name="141190" dataDxfId="15446"/>
    <tableColumn id="952" xr3:uid="{DA56AEB9-268D-449E-86EC-4DEA1986DBDE}" name="141191" dataDxfId="15445"/>
    <tableColumn id="953" xr3:uid="{FCF0BEA3-C4A1-408F-85DB-D5CF17F5187F}" name="141192" dataDxfId="15444"/>
    <tableColumn id="954" xr3:uid="{1698D966-77A7-428D-8951-845FEE3C5F9A}" name="141193" dataDxfId="15443"/>
    <tableColumn id="955" xr3:uid="{5FCB0A3F-53B0-40CF-AC92-06529D09B1F8}" name="141194" dataDxfId="15442"/>
    <tableColumn id="956" xr3:uid="{F05CC6C4-A3AE-4F62-AB28-BD813425166B}" name="141195" dataDxfId="15441"/>
    <tableColumn id="957" xr3:uid="{17F7D563-6912-494D-BC34-64B4D8926A2A}" name="141196" dataDxfId="15440"/>
    <tableColumn id="958" xr3:uid="{2887D1DF-9FEA-418A-B379-0B6A23BFBD1B}" name="141197" dataDxfId="15439"/>
    <tableColumn id="959" xr3:uid="{85055B6D-3FE0-4C7F-A435-A4B3F05A392C}" name="141198" dataDxfId="15438"/>
    <tableColumn id="960" xr3:uid="{4B07C35D-45A9-4C4F-A25F-268E55ADE232}" name="141199" dataDxfId="15437"/>
    <tableColumn id="961" xr3:uid="{93BCF0DD-001E-46C9-AE71-1ED858150CD5}" name="141200" dataDxfId="15436"/>
    <tableColumn id="962" xr3:uid="{2F5B5DE3-68C5-4FDD-AE97-3ABFDE944523}" name="141201" dataDxfId="15435"/>
    <tableColumn id="963" xr3:uid="{915E860F-29A0-4490-B2D5-A97D173BF3BB}" name="141202" dataDxfId="15434"/>
    <tableColumn id="964" xr3:uid="{C0E625E8-2169-46B2-BFA1-2C070FAD5AF6}" name="141203" dataDxfId="15433"/>
    <tableColumn id="965" xr3:uid="{DC68DB31-9B5E-44DE-9B25-5C89B92F8D0F}" name="141204" dataDxfId="15432"/>
    <tableColumn id="966" xr3:uid="{EA0C583D-E981-47B4-8A0A-290F315918B5}" name="141205" dataDxfId="15431"/>
    <tableColumn id="967" xr3:uid="{F7AE44BA-B5C5-433A-A375-D3B2BBD847BC}" name="141206" dataDxfId="15430"/>
    <tableColumn id="968" xr3:uid="{947CA201-5A2C-4D01-8A7D-35A1987065C4}" name="141207" dataDxfId="15429"/>
    <tableColumn id="969" xr3:uid="{3C027053-F42D-4977-9AA7-AC52D518546B}" name="141208" dataDxfId="15428"/>
    <tableColumn id="970" xr3:uid="{C4BF8B17-D5F4-4424-96BB-B5101A8E50A9}" name="141209" dataDxfId="15427"/>
    <tableColumn id="971" xr3:uid="{0426B89A-3F83-4784-B501-2CAAC83FF496}" name="141210" dataDxfId="15426"/>
    <tableColumn id="972" xr3:uid="{129EF29E-DEB6-4508-8A92-5FC3DDE46E5E}" name="141211" dataDxfId="15425"/>
    <tableColumn id="973" xr3:uid="{59784256-5419-4198-BAC0-8536B7BFC8A2}" name="141212" dataDxfId="15424"/>
    <tableColumn id="974" xr3:uid="{FB37EAFE-0C91-40A1-8BE9-23FC27822B58}" name="141213" dataDxfId="15423"/>
    <tableColumn id="975" xr3:uid="{DB74D960-0FB2-4F92-865A-54644672FF81}" name="141214" dataDxfId="15422"/>
    <tableColumn id="976" xr3:uid="{E6A5FEF1-6C5B-4932-AC3E-0BD400EF914D}" name="141215" dataDxfId="15421"/>
    <tableColumn id="977" xr3:uid="{85D33029-94B9-430F-92B4-7531123BD550}" name="141216" dataDxfId="15420"/>
    <tableColumn id="978" xr3:uid="{E02ABB03-AE6F-445A-8B1E-CF4F6A7B117D}" name="141217" dataDxfId="15419"/>
    <tableColumn id="979" xr3:uid="{04CE91FE-62CD-4221-9331-F2613D9321D3}" name="141218" dataDxfId="15418"/>
    <tableColumn id="980" xr3:uid="{00F844A2-A3B1-467A-B0E3-F696059EA557}" name="141219" dataDxfId="15417"/>
    <tableColumn id="981" xr3:uid="{84DA11D5-761C-432C-B102-30A72613F2B7}" name="141220" dataDxfId="15416"/>
    <tableColumn id="982" xr3:uid="{37F73DDC-3166-4268-8797-8F883E137FDF}" name="141221" dataDxfId="15415"/>
    <tableColumn id="983" xr3:uid="{F559DB26-8181-41FC-B34B-0A54106754D1}" name="141222" dataDxfId="15414"/>
    <tableColumn id="984" xr3:uid="{8AEECFF7-09A2-411E-A347-1E90B376EE1C}" name="141223" dataDxfId="15413"/>
    <tableColumn id="985" xr3:uid="{077B74F7-F0D4-43BA-ACBB-635070BC7F42}" name="141224" dataDxfId="15412"/>
    <tableColumn id="986" xr3:uid="{974D1D4A-87BA-4D39-AFD0-6A2D0D68BADC}" name="141225" dataDxfId="15411"/>
    <tableColumn id="987" xr3:uid="{C148ADE5-E397-4F6D-970F-E880AC03037F}" name="141226" dataDxfId="15410"/>
    <tableColumn id="988" xr3:uid="{AC897625-4620-4328-86CB-429C0AFCA6E9}" name="141227" dataDxfId="15409"/>
    <tableColumn id="989" xr3:uid="{704BFBDD-24F2-465D-8F99-083711611E5F}" name="141228" dataDxfId="15408"/>
    <tableColumn id="990" xr3:uid="{7D77C9D0-3AA1-401B-B454-81291DCA5767}" name="141229" dataDxfId="15407"/>
    <tableColumn id="991" xr3:uid="{25C8429F-5923-4FE6-897D-520393F21766}" name="141230" dataDxfId="15406"/>
    <tableColumn id="992" xr3:uid="{70C5B791-3AC1-43B7-B782-942CE7C21F0D}" name="141231" dataDxfId="15405"/>
    <tableColumn id="993" xr3:uid="{F0178413-6C39-411A-9EBE-E28453F983D5}" name="141232" dataDxfId="15404"/>
    <tableColumn id="994" xr3:uid="{D35E1350-03E4-4157-9A75-45C4ED6C1025}" name="141233" dataDxfId="15403"/>
    <tableColumn id="995" xr3:uid="{65775D5C-E3B4-4440-812B-8EB374D180A0}" name="141234" dataDxfId="15402"/>
    <tableColumn id="996" xr3:uid="{F2B0EB9D-9DA7-4EE8-98AF-858C45814D4A}" name="141235" dataDxfId="15401"/>
    <tableColumn id="997" xr3:uid="{D49D143C-AA5E-4AA9-BCC8-D4EF33FF2E04}" name="141236" dataDxfId="15400"/>
    <tableColumn id="998" xr3:uid="{0275AAEF-4AB3-4FB5-B3E4-C1B8DB0F3A4E}" name="141237" dataDxfId="15399"/>
    <tableColumn id="999" xr3:uid="{9D9CA50A-2AFF-4D0C-8EA4-6FF282B0A9F4}" name="141238" dataDxfId="15398"/>
    <tableColumn id="1000" xr3:uid="{EE1377A7-6F51-44FE-94A5-5C30BA9CB731}" name="141239" dataDxfId="15397"/>
    <tableColumn id="1001" xr3:uid="{42F62BDD-8664-4B8C-B29F-290D51D45065}" name="141240" dataDxfId="15396"/>
    <tableColumn id="1002" xr3:uid="{9BC93FDB-769C-4215-AFE0-5F1C9961B843}" name="141241" dataDxfId="15395"/>
    <tableColumn id="1003" xr3:uid="{2DD4C8E8-58EC-496D-B1C8-574DD5AC58F8}" name="141242" dataDxfId="15394"/>
    <tableColumn id="1004" xr3:uid="{535B320B-DF2C-48F0-9205-C46BB7F3A380}" name="141243" dataDxfId="15393"/>
    <tableColumn id="1005" xr3:uid="{3D791FD9-43E4-4FD3-A482-5C9D4E979FE4}" name="141244" dataDxfId="15392"/>
    <tableColumn id="1006" xr3:uid="{C40FDDC1-9FC8-4BBF-A96D-0C10EF0DFB61}" name="141245" dataDxfId="15391"/>
    <tableColumn id="1007" xr3:uid="{9D1BF79B-BB65-4F66-963D-51AF2224156F}" name="141246" dataDxfId="15390"/>
    <tableColumn id="1008" xr3:uid="{25F8804B-55C7-4D1E-872A-CD3787F08FA4}" name="141247" dataDxfId="15389"/>
    <tableColumn id="1009" xr3:uid="{A48C4BBD-957E-45E0-AC7D-AB42E7E13E83}" name="141248" dataDxfId="15388"/>
    <tableColumn id="1010" xr3:uid="{5C7B3074-0534-4EBA-8BDE-B7243FFB51A9}" name="141249" dataDxfId="15387"/>
    <tableColumn id="1011" xr3:uid="{2EFB886A-486B-4FEB-808C-FF9CFEE2FEE1}" name="141250" dataDxfId="15386"/>
    <tableColumn id="1012" xr3:uid="{3CBD95C3-BBD2-4437-8955-13B2E0FD1A06}" name="141251" dataDxfId="15385"/>
    <tableColumn id="1013" xr3:uid="{60DB910D-6005-43E8-9253-B8368B37DE4F}" name="141252" dataDxfId="15384"/>
    <tableColumn id="1014" xr3:uid="{494BBA65-CD03-4F8B-8403-7D7C4B864B57}" name="141253" dataDxfId="15383"/>
    <tableColumn id="1015" xr3:uid="{032E249D-412E-4C44-A9D3-5631508CEE42}" name="141254" dataDxfId="15382"/>
    <tableColumn id="1016" xr3:uid="{102BD6E5-FD9B-41A3-8624-9528D7720033}" name="141255" dataDxfId="15381"/>
    <tableColumn id="1017" xr3:uid="{9871A8F9-3A79-4A9C-9177-CBB4AB610CCC}" name="141256" dataDxfId="15380"/>
    <tableColumn id="1018" xr3:uid="{B784C1BC-56B5-4363-8A36-6763D752BE26}" name="141257" dataDxfId="15379"/>
    <tableColumn id="1019" xr3:uid="{7EB170B2-7B4B-42C8-8786-195AEF8BC42C}" name="141258" dataDxfId="15378"/>
    <tableColumn id="1020" xr3:uid="{FEA49C2F-2603-4752-BF7F-35A136BD9053}" name="141259" dataDxfId="15377"/>
    <tableColumn id="1021" xr3:uid="{0B3BC8B6-2F86-46AD-BE72-995195607E8E}" name="141260" dataDxfId="15376"/>
    <tableColumn id="1022" xr3:uid="{83C694CB-F404-43B8-8CDC-85931D02331D}" name="141261" dataDxfId="15375"/>
    <tableColumn id="1023" xr3:uid="{A6D09406-D185-4786-B15A-8C7FBA978876}" name="141262" dataDxfId="15374"/>
    <tableColumn id="1024" xr3:uid="{97086DAD-D78A-455F-8A0C-109DC55B210D}" name="141263" dataDxfId="15373"/>
    <tableColumn id="1025" xr3:uid="{4F1DE528-B901-4DE0-BB91-2029390A65D2}" name="141264" dataDxfId="15372"/>
    <tableColumn id="1026" xr3:uid="{606898A8-49AB-4383-8D74-C07CAAC49E11}" name="141265" dataDxfId="15371"/>
    <tableColumn id="1027" xr3:uid="{2A3E43FD-CC86-40DD-A333-FA2AF6805DAC}" name="141266" dataDxfId="15370"/>
    <tableColumn id="1028" xr3:uid="{D3DB2C74-38BA-4A5C-B08C-F3C36653D932}" name="141267" dataDxfId="15369"/>
    <tableColumn id="1029" xr3:uid="{E8F64415-75A8-4C13-8C7E-84AAE66B3D6F}" name="141268" dataDxfId="15368"/>
    <tableColumn id="1030" xr3:uid="{5E41DBA9-895D-436C-B101-A96C55C24553}" name="141269" dataDxfId="15367"/>
    <tableColumn id="1031" xr3:uid="{1DC01489-A52C-4420-88A3-62A08C6D0588}" name="141270" dataDxfId="15366"/>
    <tableColumn id="1032" xr3:uid="{43C90D01-16C6-4DF8-92F6-7D7F7AD4C02C}" name="141271" dataDxfId="15365"/>
    <tableColumn id="1033" xr3:uid="{4325214C-AB80-4643-B492-5F0C2EA4B152}" name="141272" dataDxfId="15364"/>
    <tableColumn id="1034" xr3:uid="{9FD4C356-5C0A-48F4-8439-96CC0A637914}" name="141273" dataDxfId="15363"/>
    <tableColumn id="1035" xr3:uid="{256034FD-4008-4819-94A2-4972EFAF7764}" name="141274" dataDxfId="15362"/>
    <tableColumn id="1036" xr3:uid="{83661A86-54FB-4378-B9EB-56FC2B6C2137}" name="141275" dataDxfId="15361"/>
    <tableColumn id="1037" xr3:uid="{B509E494-A06C-475B-8BBC-75B7EB64D9FA}" name="141276" dataDxfId="15360"/>
    <tableColumn id="1038" xr3:uid="{8974991C-ADDE-4D70-A64A-BA67AC529680}" name="141277" dataDxfId="15359"/>
    <tableColumn id="1039" xr3:uid="{E3713DD1-4E0C-46EA-B2AD-95376A8487EB}" name="141278" dataDxfId="15358"/>
    <tableColumn id="1040" xr3:uid="{935F8E06-61BE-48C3-8C02-33B5A49CDB33}" name="141279" dataDxfId="15357"/>
    <tableColumn id="1041" xr3:uid="{8A0D2153-E5E9-4702-AC97-BA99B97BC876}" name="141280" dataDxfId="15356"/>
    <tableColumn id="1042" xr3:uid="{60BFE8B5-F904-47DB-BC59-C4DF7CF4AC7F}" name="141281" dataDxfId="15355"/>
    <tableColumn id="1043" xr3:uid="{9D24872B-D200-4907-8301-3B4AFF0CD77E}" name="141282" dataDxfId="15354"/>
    <tableColumn id="1044" xr3:uid="{A03A3379-49F6-405F-8977-41D4A3F67186}" name="141283" dataDxfId="15353"/>
    <tableColumn id="1045" xr3:uid="{C2910827-4E76-4C68-935A-FFF9EC4F80CC}" name="141284" dataDxfId="15352"/>
    <tableColumn id="1046" xr3:uid="{9C71F35E-0AB6-41FA-86DD-BE040BAE32A5}" name="141285" dataDxfId="15351"/>
    <tableColumn id="1047" xr3:uid="{20816799-466F-4F89-BCE6-61DEE9124166}" name="141286" dataDxfId="15350"/>
    <tableColumn id="1048" xr3:uid="{E19827C3-D630-4F0B-96BE-CAEFEAF142E9}" name="141287" dataDxfId="15349"/>
    <tableColumn id="1049" xr3:uid="{FF9ADDB6-8B23-4CF9-8253-CD198D5E348A}" name="141288" dataDxfId="15348"/>
    <tableColumn id="1050" xr3:uid="{A84B1EBE-A151-43C9-9282-2620165C9429}" name="141289" dataDxfId="15347"/>
    <tableColumn id="1051" xr3:uid="{E0991F18-8DBE-4F5A-A8A3-0AEA3DFD392E}" name="141290" dataDxfId="15346"/>
    <tableColumn id="1052" xr3:uid="{5022D5C5-FAAD-4B5E-94F9-80D767E36D8D}" name="141291" dataDxfId="15345"/>
    <tableColumn id="1053" xr3:uid="{386C10B2-687A-4BBF-9F11-968C71672D8D}" name="141292" dataDxfId="15344"/>
    <tableColumn id="1054" xr3:uid="{71DC0D08-BB91-48BE-AEDC-6F5BEB58FE7A}" name="141293" dataDxfId="15343"/>
    <tableColumn id="1055" xr3:uid="{7E6E95FA-BA2B-4442-B85D-A886AF79A008}" name="141294" dataDxfId="15342"/>
    <tableColumn id="1056" xr3:uid="{3D7B928C-FE8C-43A8-AF56-C428C7180083}" name="141295" dataDxfId="15341"/>
    <tableColumn id="1057" xr3:uid="{1FACC967-730F-475F-AA2A-799339B5A6AB}" name="141296" dataDxfId="15340"/>
    <tableColumn id="1058" xr3:uid="{FF78D6C7-DFE6-4C23-985A-056BE1E60E42}" name="141297" dataDxfId="15339"/>
    <tableColumn id="1059" xr3:uid="{85286B0F-9FD5-4581-B41F-23D975312D2F}" name="141298" dataDxfId="15338"/>
    <tableColumn id="1060" xr3:uid="{C6B10196-1514-4C02-A8FB-7875EC132449}" name="141299" dataDxfId="15337"/>
    <tableColumn id="1061" xr3:uid="{E11805FF-8E2B-431C-986E-79D9C2DC34AD}" name="141300" dataDxfId="15336"/>
    <tableColumn id="1062" xr3:uid="{781E65C9-530A-443D-9BBE-D55D313FEEA0}" name="141301" dataDxfId="15335"/>
    <tableColumn id="1063" xr3:uid="{890DADC9-226A-4C1E-A159-31275F27C3E7}" name="141302" dataDxfId="15334"/>
    <tableColumn id="1064" xr3:uid="{7C0BEE59-9FDD-425B-918F-FBE6D52EEE2D}" name="141303" dataDxfId="15333"/>
    <tableColumn id="1065" xr3:uid="{2AD9371B-C2D1-453D-A11F-9C6236085559}" name="141304" dataDxfId="15332"/>
    <tableColumn id="1066" xr3:uid="{C022698A-38FB-41F9-B26C-0F64049AE55A}" name="141305" dataDxfId="15331"/>
    <tableColumn id="1067" xr3:uid="{7215D936-EB5F-42AD-9954-37CF0AA958B3}" name="141306" dataDxfId="15330"/>
    <tableColumn id="1068" xr3:uid="{44041E79-515F-40D4-A337-3B8D4AD90F5C}" name="141307" dataDxfId="15329"/>
    <tableColumn id="1069" xr3:uid="{BE31DC51-CA54-4B44-976D-67A8CB034898}" name="141308" dataDxfId="15328"/>
    <tableColumn id="1070" xr3:uid="{57A9FA7E-42B1-4B65-B9E6-BB162A8C3474}" name="141309" dataDxfId="15327"/>
    <tableColumn id="1071" xr3:uid="{C158CEE8-4B9E-43FB-A266-395BD42DD0C3}" name="141310" dataDxfId="15326"/>
    <tableColumn id="1072" xr3:uid="{CF5E2BFA-93DA-4F3C-B420-50B05A73F3AC}" name="141311" dataDxfId="15325"/>
    <tableColumn id="1073" xr3:uid="{82C0C259-2B6D-4BF3-A353-4C1824740D72}" name="141312" dataDxfId="15324"/>
    <tableColumn id="1074" xr3:uid="{085E5BCC-FB7D-4689-A9E9-689663F3A0BA}" name="141313" dataDxfId="15323"/>
    <tableColumn id="1075" xr3:uid="{CB9D3AC5-1A10-432A-90CD-A8C3D671458F}" name="141314" dataDxfId="15322"/>
    <tableColumn id="1076" xr3:uid="{CB09A9A2-FB92-40AD-8C24-C0572F8F41DC}" name="141315" dataDxfId="15321"/>
    <tableColumn id="1077" xr3:uid="{5398CA1C-F760-44C7-93B8-CCBC2B1A2BAE}" name="141316" dataDxfId="15320"/>
    <tableColumn id="1078" xr3:uid="{69DC0AFF-43C2-4373-9879-1F361BDD9531}" name="141317" dataDxfId="15319"/>
    <tableColumn id="1079" xr3:uid="{08F44435-0416-401B-831A-C2E458B55D75}" name="141318" dataDxfId="15318"/>
    <tableColumn id="1080" xr3:uid="{BAB3138D-3423-4BFC-B377-1DB18C35E33A}" name="141319" dataDxfId="15317"/>
    <tableColumn id="1081" xr3:uid="{28197320-3CA7-4E2D-94D4-088A2A8E820D}" name="141320" dataDxfId="15316"/>
    <tableColumn id="1082" xr3:uid="{248F2CE5-9A42-4E1A-A5B0-6EB53A920F4F}" name="141321" dataDxfId="15315"/>
    <tableColumn id="1083" xr3:uid="{9EAF1E21-F120-4756-9A5B-CD60507FF301}" name="141322" dataDxfId="15314"/>
    <tableColumn id="1084" xr3:uid="{DF16F402-D985-4E76-8CD0-0787EA60400D}" name="141323" dataDxfId="15313"/>
    <tableColumn id="1085" xr3:uid="{599F2E3F-51AD-423B-B2F1-0794D3D4FF93}" name="141324" dataDxfId="15312"/>
    <tableColumn id="1086" xr3:uid="{FE346AA9-6A24-4E2E-9988-86E1E5534EB7}" name="141325" dataDxfId="15311"/>
    <tableColumn id="1087" xr3:uid="{B0C3CCA5-BF71-4BF3-8732-2915F4897B34}" name="141326" dataDxfId="15310"/>
    <tableColumn id="1088" xr3:uid="{D451B783-DDE1-44E1-B8D4-5EDED80B92BC}" name="141327" dataDxfId="15309"/>
    <tableColumn id="1089" xr3:uid="{5FA4AB7B-20BE-416A-80CA-F19DF5EE699B}" name="141328" dataDxfId="15308"/>
    <tableColumn id="1090" xr3:uid="{746D956F-2E62-4CA8-B0DA-0C91C56520E5}" name="141329" dataDxfId="15307"/>
    <tableColumn id="1091" xr3:uid="{2E45ABAF-C171-4135-9596-A2C4DEB469C6}" name="141330" dataDxfId="15306"/>
    <tableColumn id="1092" xr3:uid="{BC505A50-67B3-4F55-9D1A-470FF2B17AA7}" name="141331" dataDxfId="15305"/>
    <tableColumn id="1093" xr3:uid="{8ED0067E-2D23-45E3-8B19-FAB1DD5A1668}" name="141332" dataDxfId="15304"/>
    <tableColumn id="1094" xr3:uid="{D2D26B60-5600-47FC-B421-D362CBC21DAC}" name="141333" dataDxfId="15303"/>
    <tableColumn id="1095" xr3:uid="{E27229DB-3C72-414C-B69C-20DA7611A426}" name="141334" dataDxfId="15302"/>
    <tableColumn id="1096" xr3:uid="{5EB715DF-E45B-43DF-BEA1-ABD331D10FAB}" name="141335" dataDxfId="15301"/>
    <tableColumn id="1097" xr3:uid="{6FF098AC-8B47-4584-9E8E-FCCC713304C6}" name="141336" dataDxfId="15300"/>
    <tableColumn id="1098" xr3:uid="{B2A34152-C77B-490B-935A-F394AC95C77C}" name="141337" dataDxfId="15299"/>
    <tableColumn id="1099" xr3:uid="{F5D6B015-F7C2-4ECC-8326-74C6BA3625E4}" name="141338" dataDxfId="15298"/>
    <tableColumn id="1100" xr3:uid="{90D0C0A2-EB42-494E-A0F3-0E4F441D84D2}" name="141339" dataDxfId="15297"/>
    <tableColumn id="1101" xr3:uid="{BA78C4F0-8F17-4293-A2D9-BD85E2D7B437}" name="141340" dataDxfId="15296"/>
    <tableColumn id="1102" xr3:uid="{43852974-8B66-4E51-BAEC-68C4C3BC3E72}" name="141341" dataDxfId="15295"/>
    <tableColumn id="1103" xr3:uid="{2EF95E3A-FDF4-412B-A5F9-3AEEA09EDAD7}" name="141342" dataDxfId="15294"/>
    <tableColumn id="1104" xr3:uid="{D84E293C-EE62-43A8-8A07-F7E6C625EAC5}" name="141343" dataDxfId="15293"/>
    <tableColumn id="1105" xr3:uid="{F945A6DB-4202-43B3-8E66-45E80160C6DF}" name="141344" dataDxfId="15292"/>
    <tableColumn id="1106" xr3:uid="{DFE876C4-8875-4225-B81F-C0EDFE5F8095}" name="141345" dataDxfId="15291"/>
    <tableColumn id="1107" xr3:uid="{D2DC772D-6566-4B97-B109-CDCE10464379}" name="141346" dataDxfId="15290"/>
    <tableColumn id="1108" xr3:uid="{9FA159B0-A20D-4A2D-95B0-2227B6DDC2C8}" name="141347" dataDxfId="15289"/>
    <tableColumn id="1109" xr3:uid="{C3BFEC5D-BAEC-4FD6-897D-BF1034F7DF66}" name="141348" dataDxfId="15288"/>
    <tableColumn id="1110" xr3:uid="{D7A46C2F-B555-410C-BB49-B00DAC4D57F3}" name="141349" dataDxfId="15287"/>
    <tableColumn id="1111" xr3:uid="{AF5D3F69-6E58-413C-92EF-9D42F806081B}" name="141350" dataDxfId="15286"/>
    <tableColumn id="1112" xr3:uid="{11D226D0-F3F5-4C59-A053-EE0FD0329CF5}" name="141351" dataDxfId="15285"/>
    <tableColumn id="1113" xr3:uid="{EF328FDA-7981-429D-9C67-468B26EE28D1}" name="141352" dataDxfId="15284"/>
    <tableColumn id="1114" xr3:uid="{0149BE8D-A284-4332-9C68-0D966C8DF7AF}" name="141353" dataDxfId="15283"/>
    <tableColumn id="1115" xr3:uid="{94844405-E5B5-4071-851A-3A5BFD51622B}" name="141354" dataDxfId="15282"/>
    <tableColumn id="1116" xr3:uid="{612FF868-53A5-4711-8644-3A5DFC67182C}" name="141355" dataDxfId="15281"/>
    <tableColumn id="1117" xr3:uid="{36388AFA-6EB9-4DB1-A0A0-908F8A9C527F}" name="141356" dataDxfId="15280"/>
    <tableColumn id="1118" xr3:uid="{D3B08C5E-53BB-44A4-8080-9C50DE7879CC}" name="141357" dataDxfId="15279"/>
    <tableColumn id="1119" xr3:uid="{0B2602F1-6AF7-4068-85F2-7A6B2BC9AF72}" name="141358" dataDxfId="15278"/>
    <tableColumn id="1120" xr3:uid="{ECE8702C-74D9-483A-AF90-A8F3EE43E18E}" name="141359" dataDxfId="15277"/>
    <tableColumn id="1121" xr3:uid="{3BA9CCE3-C254-4FBF-AA5C-60C3DC1A7ACA}" name="141360" dataDxfId="15276"/>
    <tableColumn id="1122" xr3:uid="{872B0500-A9D1-4859-8095-9524F674FA8D}" name="141361" dataDxfId="15275"/>
    <tableColumn id="1123" xr3:uid="{DEC03918-F0BA-43CE-8BDF-022A83987440}" name="141362" dataDxfId="15274"/>
    <tableColumn id="1124" xr3:uid="{D5F7611C-479E-4CC5-B188-B9C32EB3A466}" name="141363" dataDxfId="15273"/>
    <tableColumn id="1125" xr3:uid="{95CD1845-A5E2-4CF6-A186-BF0448A1B8AA}" name="141364" dataDxfId="15272"/>
    <tableColumn id="1126" xr3:uid="{DC1CDCEA-913D-44CD-964E-E8B0D5334293}" name="141365" dataDxfId="15271"/>
    <tableColumn id="1127" xr3:uid="{A90CA6ED-31A8-4B4E-BEA2-D4D9F37C949E}" name="141366" dataDxfId="15270"/>
    <tableColumn id="1128" xr3:uid="{2DDFBDA9-53D9-445F-9F4F-3934FD8E7CB9}" name="141367" dataDxfId="15269"/>
    <tableColumn id="1129" xr3:uid="{D82347A7-8E64-4EED-B754-E9F89D76D029}" name="141368" dataDxfId="15268"/>
    <tableColumn id="1130" xr3:uid="{29320F1E-09D3-4F0E-B6F1-9E268AAA57F3}" name="141369" dataDxfId="15267"/>
    <tableColumn id="1131" xr3:uid="{317A748A-0531-4AF9-B655-F6012C0B465F}" name="141370" dataDxfId="15266"/>
    <tableColumn id="1132" xr3:uid="{06D84E80-BD82-4806-8119-42A42971A930}" name="141371" dataDxfId="15265"/>
    <tableColumn id="1133" xr3:uid="{72B525E7-E5B0-49E1-9A61-2993F51E1268}" name="141372" dataDxfId="15264"/>
    <tableColumn id="1134" xr3:uid="{EEF8E54F-BA01-4DCF-B87D-2BDFA59EBA94}" name="141373" dataDxfId="15263"/>
    <tableColumn id="1135" xr3:uid="{28155A63-BF82-4290-ACE4-7AE47BE7E574}" name="141374" dataDxfId="15262"/>
    <tableColumn id="1136" xr3:uid="{3FE2A5E0-6F47-431C-91C2-BCE74E9C07C9}" name="141375" dataDxfId="15261"/>
    <tableColumn id="1137" xr3:uid="{E8CA038C-AFEC-40FC-9DC8-B23220237633}" name="141376" dataDxfId="15260"/>
    <tableColumn id="1138" xr3:uid="{2C60997E-6803-46E7-9140-982C0CF88360}" name="141377" dataDxfId="15259"/>
    <tableColumn id="1139" xr3:uid="{B173369A-6DDB-42FE-82AD-88FF7C08D647}" name="141378" dataDxfId="15258"/>
    <tableColumn id="1140" xr3:uid="{6224F88F-B436-41C1-8840-37D875C7A4F4}" name="141379" dataDxfId="15257"/>
    <tableColumn id="1141" xr3:uid="{7D720BE0-7C23-43B0-88BB-1B33B51DCC9E}" name="141380" dataDxfId="15256"/>
    <tableColumn id="1142" xr3:uid="{D3F46994-6449-4998-8C9A-1D7ECD4DA696}" name="141381" dataDxfId="15255"/>
    <tableColumn id="1143" xr3:uid="{B32ECCEE-12F4-4FD0-8AED-1A95A026C2D3}" name="141382" dataDxfId="15254"/>
    <tableColumn id="1144" xr3:uid="{3177A063-415E-46A6-AB13-5618655018E3}" name="141383" dataDxfId="15253"/>
    <tableColumn id="1145" xr3:uid="{DA1948BC-77CB-4389-A881-262FB234CFA1}" name="141384" dataDxfId="15252"/>
    <tableColumn id="1146" xr3:uid="{FBFB8DBE-E749-4DE9-A3EA-F5F4C90D3B7D}" name="141385" dataDxfId="15251"/>
    <tableColumn id="1147" xr3:uid="{32A03275-F956-4DA6-ADCF-5ADCDED4FE92}" name="141386" dataDxfId="15250"/>
    <tableColumn id="1148" xr3:uid="{4DA6A6E6-1639-4E38-A0CD-407F16FFE471}" name="141387" dataDxfId="15249"/>
    <tableColumn id="1149" xr3:uid="{3AA35063-70ED-4648-8635-909F5F6A6385}" name="141388" dataDxfId="15248"/>
    <tableColumn id="1150" xr3:uid="{635CAD0F-D719-41BC-9A94-640AE09323EE}" name="141389" dataDxfId="15247"/>
    <tableColumn id="1151" xr3:uid="{E5C34FB2-E954-4711-9103-5239B6E1875C}" name="141390" dataDxfId="15246"/>
    <tableColumn id="1152" xr3:uid="{7778F9B3-9A64-4EC0-8C20-98CDD39F671C}" name="141391" dataDxfId="15245"/>
    <tableColumn id="1153" xr3:uid="{238A1710-D316-43E8-9E12-6B66F11BF199}" name="141392" dataDxfId="15244"/>
    <tableColumn id="1154" xr3:uid="{58775166-4C2F-4DBE-B67A-103FC4AF9448}" name="141393" dataDxfId="15243"/>
    <tableColumn id="1155" xr3:uid="{015EFE03-40D3-4C5E-A064-07AEA3A4D621}" name="141394" dataDxfId="15242"/>
    <tableColumn id="1156" xr3:uid="{81979DE3-2525-4977-A336-D540ECDB7D47}" name="141395" dataDxfId="15241"/>
    <tableColumn id="1157" xr3:uid="{12B841C4-EC74-4E68-86E4-37E05C5C6351}" name="141396" dataDxfId="15240"/>
    <tableColumn id="1158" xr3:uid="{E3F1B680-9B77-4A87-AC31-82795AC66894}" name="141397" dataDxfId="15239"/>
    <tableColumn id="1159" xr3:uid="{48F6E811-1334-492F-A0AE-B677C69DEE0E}" name="141398" dataDxfId="15238"/>
    <tableColumn id="1160" xr3:uid="{25E1B2E3-CC21-4102-A002-D4F04C8ED0D5}" name="141399" dataDxfId="15237"/>
    <tableColumn id="1161" xr3:uid="{7A7B1710-D436-45C1-ACE7-51B3E28390CA}" name="141400" dataDxfId="15236"/>
    <tableColumn id="1162" xr3:uid="{E86B393D-5DA5-4B63-B759-2B440FAD9099}" name="141401" dataDxfId="15235"/>
    <tableColumn id="1163" xr3:uid="{443A9EC5-22A1-47D7-B07C-748B6AE2EDBC}" name="141402" dataDxfId="15234"/>
    <tableColumn id="1164" xr3:uid="{A4FC88A6-7BB9-49FA-BAA0-D28DC3B1E7C5}" name="141403" dataDxfId="15233"/>
    <tableColumn id="1165" xr3:uid="{FE196B50-2161-4A2D-A3B0-CF835F4CF036}" name="141404" dataDxfId="15232"/>
    <tableColumn id="1166" xr3:uid="{781EBA38-190C-436A-AC0A-BA8A7801AB1A}" name="141405" dataDxfId="15231"/>
    <tableColumn id="1167" xr3:uid="{E42A4EDA-D6DB-47C7-AC64-D179F77042F9}" name="141406" dataDxfId="15230"/>
    <tableColumn id="1168" xr3:uid="{7A5BF8E4-F257-47C4-9070-9E80E65FB623}" name="141407" dataDxfId="15229"/>
    <tableColumn id="1169" xr3:uid="{FC02DEA9-C96C-4D7E-BF53-CA8C325BDE0F}" name="141408" dataDxfId="15228"/>
    <tableColumn id="1170" xr3:uid="{865A61EC-11FC-47A8-BDC0-7E888536E1D0}" name="141409" dataDxfId="15227"/>
    <tableColumn id="1171" xr3:uid="{0C8BA217-0DE4-46B0-82E4-E15BDF9C2D57}" name="141410" dataDxfId="15226"/>
    <tableColumn id="1172" xr3:uid="{F4EE7242-15B5-42DF-B8FD-2E8602F88C5C}" name="141411" dataDxfId="15225"/>
    <tableColumn id="1173" xr3:uid="{D7CD031A-DCED-4150-A56E-37BDCB65E0E8}" name="141412" dataDxfId="15224"/>
    <tableColumn id="1174" xr3:uid="{41F29022-0CAD-4647-962C-AB399B9473AE}" name="141413" dataDxfId="15223"/>
    <tableColumn id="1175" xr3:uid="{132E11A4-C16D-445D-B020-686132F9813D}" name="141414" dataDxfId="15222"/>
    <tableColumn id="1176" xr3:uid="{6FCE335A-2819-4FD5-8B1B-4B752D085226}" name="141415" dataDxfId="15221"/>
    <tableColumn id="1177" xr3:uid="{D08F0E61-3FD7-4EC4-9816-D57A53823DA4}" name="141416" dataDxfId="15220"/>
    <tableColumn id="1178" xr3:uid="{AFDF5AE6-FB33-464F-B021-74CAFB70E04B}" name="141417" dataDxfId="15219"/>
    <tableColumn id="1179" xr3:uid="{6AFD83F2-3A57-4077-982C-9EE90FCA9E1A}" name="141418" dataDxfId="15218"/>
    <tableColumn id="1180" xr3:uid="{342BF4DD-C1A5-47D1-A620-E2E470930AB8}" name="141419" dataDxfId="15217"/>
    <tableColumn id="1181" xr3:uid="{AA144F7B-1445-446C-A462-8E77F6D3D2C1}" name="141420" dataDxfId="15216"/>
    <tableColumn id="1182" xr3:uid="{EE49C3D0-C544-42BC-98B6-68F4EDC31F5C}" name="141421" dataDxfId="15215"/>
    <tableColumn id="1183" xr3:uid="{13FA283A-5A44-4BBB-93BE-D1DB6CA94800}" name="141422" dataDxfId="15214"/>
    <tableColumn id="1184" xr3:uid="{48B63005-A8A5-425A-9674-58977E5E1D97}" name="141423" dataDxfId="15213"/>
    <tableColumn id="1185" xr3:uid="{A95B20C5-D0D9-4B6F-B2C4-3DC21B4D83A3}" name="141424" dataDxfId="15212"/>
    <tableColumn id="1186" xr3:uid="{68CD6479-25C6-4BC5-BF63-5BE64881D700}" name="141425" dataDxfId="15211"/>
    <tableColumn id="1187" xr3:uid="{C9A62D9D-E57E-42CD-8415-14698E96A83D}" name="141426" dataDxfId="15210"/>
    <tableColumn id="1188" xr3:uid="{CDC282D6-6926-42D0-8917-52F7D6F92198}" name="141427" dataDxfId="15209"/>
    <tableColumn id="1189" xr3:uid="{FC7634E7-507C-44BB-A8F6-22445EFBE9AC}" name="141428" dataDxfId="15208"/>
    <tableColumn id="1190" xr3:uid="{554A9CF9-D93E-4BD0-B7B9-2D0CA5ACAA58}" name="141429" dataDxfId="15207"/>
    <tableColumn id="1191" xr3:uid="{946A6FD8-2BA9-46D2-8669-D49F59F1935B}" name="141430" dataDxfId="15206"/>
    <tableColumn id="1192" xr3:uid="{93027518-B106-44A2-A393-DC20BBABE9DC}" name="141431" dataDxfId="15205"/>
    <tableColumn id="1193" xr3:uid="{794E976E-4AA1-472F-B934-6CAD178651D7}" name="141432" dataDxfId="15204"/>
    <tableColumn id="1194" xr3:uid="{040FF491-1AD2-4287-86E2-761BC723DC95}" name="141433" dataDxfId="15203"/>
    <tableColumn id="1195" xr3:uid="{A8A3DD09-820B-49BF-BDDD-D4B921A28E9D}" name="141434" dataDxfId="15202"/>
    <tableColumn id="1196" xr3:uid="{610EB2EA-4E59-4154-9640-761517678A6D}" name="141435" dataDxfId="15201"/>
    <tableColumn id="1197" xr3:uid="{2AD81566-CD9A-47AF-B743-954AB8A35D3B}" name="141436" dataDxfId="15200"/>
    <tableColumn id="1198" xr3:uid="{A8278007-1615-4980-99C9-FA2773DAB270}" name="141437" dataDxfId="15199"/>
    <tableColumn id="1199" xr3:uid="{66FEE23A-BC7C-4A59-AE3F-3BAF48832D38}" name="141438" dataDxfId="15198"/>
    <tableColumn id="1200" xr3:uid="{A330A5A5-F122-4EE5-BA10-AD469F7C0D15}" name="141439" dataDxfId="15197"/>
    <tableColumn id="1201" xr3:uid="{FC389CF8-153C-4186-8374-3A714F33791C}" name="141440" dataDxfId="15196"/>
    <tableColumn id="1202" xr3:uid="{0990843E-DBEE-4415-BD20-BECECDA4B06E}" name="141441" dataDxfId="15195"/>
    <tableColumn id="1203" xr3:uid="{18649CDD-EAB8-425B-882A-DC399738E063}" name="141442" dataDxfId="15194"/>
    <tableColumn id="1204" xr3:uid="{B5675D3D-80D5-4096-8A98-A107534ED44B}" name="141443" dataDxfId="15193"/>
    <tableColumn id="1205" xr3:uid="{77DFA308-CD5E-4ECB-9D32-CE0855A54120}" name="141444" dataDxfId="15192"/>
    <tableColumn id="1206" xr3:uid="{B5C6D675-E5BA-432C-ABD1-D389C33AE8A5}" name="141445" dataDxfId="15191"/>
    <tableColumn id="1207" xr3:uid="{6721569F-0AB7-40E4-BA17-2205921EC8D5}" name="141446" dataDxfId="15190"/>
    <tableColumn id="1208" xr3:uid="{E0497E08-CD34-4DC2-9ADA-0E7BF6182B18}" name="141447" dataDxfId="15189"/>
    <tableColumn id="1209" xr3:uid="{875E9901-E00A-40CF-A924-CF66C111C940}" name="141448" dataDxfId="15188"/>
    <tableColumn id="1210" xr3:uid="{C1AC4873-8C36-489A-8A71-825D2836440E}" name="141449" dataDxfId="15187"/>
    <tableColumn id="1211" xr3:uid="{D7F68625-4CA8-4BA3-ADD1-73D4585D4E0D}" name="141450" dataDxfId="15186"/>
    <tableColumn id="1212" xr3:uid="{5535FFD4-36A8-4A6E-877D-297A4C5BEEA5}" name="141451" dataDxfId="15185"/>
    <tableColumn id="1213" xr3:uid="{852A687E-99B7-4AFD-9062-C47743DD1067}" name="141452" dataDxfId="15184"/>
    <tableColumn id="1214" xr3:uid="{7CC47966-0CD5-441F-99A7-2739795BB06F}" name="141453" dataDxfId="15183"/>
    <tableColumn id="1215" xr3:uid="{0C3D23CF-1E8D-479A-ACE4-047AB464F790}" name="141454" dataDxfId="15182"/>
    <tableColumn id="1216" xr3:uid="{9FBCD6E3-DED0-4863-94F2-2ACD7A6A4A23}" name="141455" dataDxfId="15181"/>
    <tableColumn id="1217" xr3:uid="{CBD492A2-BD36-4178-874F-FF3EBB000F89}" name="141456" dataDxfId="15180"/>
    <tableColumn id="1218" xr3:uid="{AE55CCA5-4C6A-427F-8C21-1494CD380701}" name="141457" dataDxfId="15179"/>
    <tableColumn id="1219" xr3:uid="{A7CAB220-F3DB-45DE-84C1-578A9FB03D9F}" name="141458" dataDxfId="15178"/>
    <tableColumn id="1220" xr3:uid="{EAAC70A7-29B3-4095-8175-CD333ADE64D5}" name="141459" dataDxfId="15177"/>
    <tableColumn id="1221" xr3:uid="{FA58B6B0-D23C-437E-90E0-160879426A16}" name="141460" dataDxfId="15176"/>
    <tableColumn id="1222" xr3:uid="{A2164B0B-AFB7-4556-9D70-1CBBFF3CF10F}" name="141461" dataDxfId="15175"/>
    <tableColumn id="1223" xr3:uid="{5F516E60-677B-4306-A22E-A026550F19A2}" name="141462" dataDxfId="15174"/>
    <tableColumn id="1224" xr3:uid="{981A6212-E3FF-4C99-99BC-E8FA68A3AFAA}" name="141463" dataDxfId="15173"/>
    <tableColumn id="1225" xr3:uid="{2D7C20DE-43B3-4A98-8C2C-D4BA66D19384}" name="141464" dataDxfId="15172"/>
    <tableColumn id="1226" xr3:uid="{AA6D3DDA-19DB-452A-B06D-122C1B21A5C6}" name="141465" dataDxfId="15171"/>
    <tableColumn id="1227" xr3:uid="{7A56A0CC-E734-4BB0-BB4C-F34EAE0A80F5}" name="141466" dataDxfId="15170"/>
    <tableColumn id="1228" xr3:uid="{C1532478-D3BD-4B67-B8EC-FCA7187FD4EC}" name="141467" dataDxfId="15169"/>
    <tableColumn id="1229" xr3:uid="{BB77F84A-DF05-41EC-8202-B682622E90E7}" name="141468" dataDxfId="15168"/>
    <tableColumn id="1230" xr3:uid="{482F233F-F2F0-4753-995F-C9A789C8A9B3}" name="141469" dataDxfId="15167"/>
    <tableColumn id="1231" xr3:uid="{7154AE83-1EE7-4453-AFB1-5BFA638A1BCB}" name="141470" dataDxfId="15166"/>
    <tableColumn id="1232" xr3:uid="{9CCA70A8-3564-465D-B073-B779F1A55EA5}" name="141471" dataDxfId="15165"/>
    <tableColumn id="1233" xr3:uid="{A759BD7B-9963-4341-95D0-C107F87B2071}" name="141472" dataDxfId="15164"/>
    <tableColumn id="1234" xr3:uid="{3CEF081D-D097-48D3-A1F8-98A9F5375B89}" name="141473" dataDxfId="15163"/>
    <tableColumn id="1235" xr3:uid="{E59A049C-A76A-43AB-935D-72C5CFC9C619}" name="141474" dataDxfId="15162"/>
    <tableColumn id="1236" xr3:uid="{4EED1F68-27D5-43B7-84C9-2D3BE36A50DA}" name="141475" dataDxfId="15161"/>
    <tableColumn id="1237" xr3:uid="{49F58EE7-7B21-40CE-945F-E6C3206F8703}" name="141476" dataDxfId="15160"/>
    <tableColumn id="1238" xr3:uid="{84FDCB01-699F-477C-B500-143E7D67CBCE}" name="141477" dataDxfId="15159"/>
    <tableColumn id="1239" xr3:uid="{28D53FA0-3DAB-4478-8607-D7F5E955E597}" name="141478" dataDxfId="15158"/>
    <tableColumn id="1240" xr3:uid="{96D0C137-C0D3-40C1-9D33-8F1D181E81B0}" name="141479" dataDxfId="15157"/>
    <tableColumn id="1241" xr3:uid="{8A416098-F349-461D-B263-E0ABFEAC21DB}" name="141480" dataDxfId="15156"/>
    <tableColumn id="1242" xr3:uid="{86F685D0-0A95-432C-A65A-64645467C983}" name="141481" dataDxfId="15155"/>
    <tableColumn id="1243" xr3:uid="{584E9942-5FAC-4B0A-8CA7-41157CA7A74A}" name="141482" dataDxfId="15154"/>
    <tableColumn id="1244" xr3:uid="{C7C9A6BB-8E95-419B-8DA2-105807A6C6AD}" name="141483" dataDxfId="15153"/>
    <tableColumn id="1245" xr3:uid="{DD54207C-E215-4209-95D3-9483874850B5}" name="141484" dataDxfId="15152"/>
    <tableColumn id="1246" xr3:uid="{3332030F-233E-4C91-BEB7-E8C4C3B88E9F}" name="141485" dataDxfId="15151"/>
    <tableColumn id="1247" xr3:uid="{B03F690F-6932-4799-9483-18770AACDB40}" name="141486" dataDxfId="15150"/>
    <tableColumn id="1248" xr3:uid="{E7236216-ED0D-408D-BDE6-B4E35637D71D}" name="141487" dataDxfId="15149"/>
    <tableColumn id="1249" xr3:uid="{0D9206C2-C1E0-4BEF-98BF-6F7998CB8461}" name="141488" dataDxfId="15148"/>
    <tableColumn id="1250" xr3:uid="{BE804C73-5303-4C8A-9649-86DEA2DBA20A}" name="141489" dataDxfId="15147"/>
    <tableColumn id="1251" xr3:uid="{9163CA20-BBF6-4B19-A96B-F99B649481A5}" name="141490" dataDxfId="15146"/>
    <tableColumn id="1252" xr3:uid="{775A5D4F-42C9-4712-8C6B-EAC291D7345A}" name="141491" dataDxfId="15145"/>
    <tableColumn id="1253" xr3:uid="{472F4E3D-2DC4-47F6-9DBF-3C3290B56CA2}" name="141492" dataDxfId="15144"/>
    <tableColumn id="1254" xr3:uid="{74766756-247A-4330-A399-5C555B40ECB5}" name="141493" dataDxfId="15143"/>
    <tableColumn id="1255" xr3:uid="{549D6420-5E8A-478B-A31C-3F8F5BB4B7CA}" name="141494" dataDxfId="15142"/>
    <tableColumn id="1256" xr3:uid="{58BA5932-1515-4215-A127-4165965E48AF}" name="141495" dataDxfId="15141"/>
    <tableColumn id="1257" xr3:uid="{E3E09282-459B-4F85-B0C7-E68D3390C9A4}" name="141496" dataDxfId="15140"/>
    <tableColumn id="1258" xr3:uid="{17A7F772-5535-46B9-91ED-405507CBEED2}" name="141497" dataDxfId="15139"/>
    <tableColumn id="1259" xr3:uid="{929E688E-9A69-45BA-BB1E-2CC0ADD6E332}" name="141498" dataDxfId="15138"/>
    <tableColumn id="1260" xr3:uid="{45730A0B-1632-4583-9D6C-C1DA085A5088}" name="141499" dataDxfId="15137"/>
    <tableColumn id="1261" xr3:uid="{E2267D00-CF7D-4936-B175-02014C95A068}" name="141500" dataDxfId="15136"/>
    <tableColumn id="1262" xr3:uid="{43781176-711C-47D3-83C1-92419BF6D274}" name="141501" dataDxfId="15135"/>
    <tableColumn id="1263" xr3:uid="{F009D457-AF1F-4FA9-93A4-4BF7652C4577}" name="141502" dataDxfId="15134"/>
    <tableColumn id="1264" xr3:uid="{282000A8-3774-4A7C-A622-7C3B67CFBF2F}" name="141503" dataDxfId="15133"/>
    <tableColumn id="1265" xr3:uid="{AF8ED4C9-EB4E-4983-BDEE-CD4714FBB5A0}" name="141504" dataDxfId="15132"/>
    <tableColumn id="1266" xr3:uid="{75CF6752-B4F4-4A98-8FDC-046165F2B58A}" name="141505" dataDxfId="15131"/>
    <tableColumn id="1267" xr3:uid="{66361123-8B15-4105-B9F8-3D2A16B7723A}" name="141506" dataDxfId="15130"/>
    <tableColumn id="1268" xr3:uid="{A8B7D9F4-7AC8-4635-9B57-0EF4D3567B1C}" name="141507" dataDxfId="15129"/>
    <tableColumn id="1269" xr3:uid="{9F55F6AC-61BF-4A63-B612-556C6BFACF78}" name="141508" dataDxfId="15128"/>
    <tableColumn id="1270" xr3:uid="{71E76CC7-4F4D-4251-A3FC-FD787AE883C7}" name="141509" dataDxfId="15127"/>
    <tableColumn id="1271" xr3:uid="{45F01D3E-6FE7-4741-BA28-2D8797FE8D1D}" name="141510" dataDxfId="15126"/>
    <tableColumn id="1272" xr3:uid="{BF96A4D3-B1C3-4FF8-BD56-0AA546720DA4}" name="141511" dataDxfId="15125"/>
    <tableColumn id="1273" xr3:uid="{497ECF88-5B93-442E-AE2F-2CAFA5AEA6DA}" name="141512" dataDxfId="15124"/>
    <tableColumn id="1274" xr3:uid="{FEE5DC63-C2C3-4FC8-9486-223DE9D6FBB0}" name="141513" dataDxfId="15123"/>
    <tableColumn id="1275" xr3:uid="{02CF8E4D-2D1F-42D8-B217-1EB61C97901A}" name="141514" dataDxfId="15122"/>
    <tableColumn id="1276" xr3:uid="{502A8D39-103B-47F4-B116-31A53799E255}" name="141515" dataDxfId="15121"/>
    <tableColumn id="1277" xr3:uid="{A3B4E472-2056-4452-8973-29EBD5925BD1}" name="141516" dataDxfId="15120"/>
    <tableColumn id="1278" xr3:uid="{7D3D9282-8004-4A10-9399-CD9A4FE49415}" name="141517" dataDxfId="15119"/>
    <tableColumn id="1279" xr3:uid="{FAEFEA15-A9E8-468E-B63A-D6101DF25DAA}" name="141518" dataDxfId="15118"/>
    <tableColumn id="1280" xr3:uid="{BC2C8612-29A6-4CAF-9A6C-AF183BE49494}" name="141519" dataDxfId="15117"/>
    <tableColumn id="1281" xr3:uid="{9F2A1DD1-4108-4095-AA46-7E2A62667B78}" name="141520" dataDxfId="15116"/>
    <tableColumn id="1282" xr3:uid="{A76F0F18-94E4-4853-BD53-122A6FF8178B}" name="141521" dataDxfId="15115"/>
    <tableColumn id="1283" xr3:uid="{BB37A970-4024-4583-A51F-72E520023080}" name="141522" dataDxfId="15114"/>
    <tableColumn id="1284" xr3:uid="{48204D25-2027-44EE-8613-47D3BA0DDBAE}" name="141523" dataDxfId="15113"/>
    <tableColumn id="1285" xr3:uid="{B5BB720B-8883-4FF3-8D28-999CAE5226F8}" name="141524" dataDxfId="15112"/>
    <tableColumn id="1286" xr3:uid="{C74BEF91-E298-4BD8-8EF7-82D407421994}" name="141525" dataDxfId="15111"/>
    <tableColumn id="1287" xr3:uid="{47E0FC6F-10A3-4FFF-8010-5D744CEFED24}" name="141526" dataDxfId="15110"/>
    <tableColumn id="1288" xr3:uid="{756A4C46-72D0-45BB-B227-5EFF0389D240}" name="141527" dataDxfId="15109"/>
    <tableColumn id="1289" xr3:uid="{CB312E48-9D82-43D3-894F-2947384A25E6}" name="141528" dataDxfId="15108"/>
    <tableColumn id="1290" xr3:uid="{A17CC73C-E49C-43AF-941E-54AD76B9BA80}" name="141529" dataDxfId="15107"/>
    <tableColumn id="1291" xr3:uid="{5D685CFA-19FD-496B-BC07-AD7831A2651D}" name="141530" dataDxfId="15106"/>
    <tableColumn id="1292" xr3:uid="{96314911-C15D-4274-A5D4-FD15642A0C84}" name="141531" dataDxfId="15105"/>
    <tableColumn id="1293" xr3:uid="{56B32ABF-071D-4637-9848-7E0E600F7405}" name="141532" dataDxfId="15104"/>
    <tableColumn id="1294" xr3:uid="{B9F67E3C-18B1-4B0B-9DF2-5A5A8BF42933}" name="141533" dataDxfId="15103"/>
    <tableColumn id="1295" xr3:uid="{14E944E3-D870-4E2A-8D20-0DC6064A9517}" name="141534" dataDxfId="15102"/>
    <tableColumn id="1296" xr3:uid="{C79D7718-B74C-4B9F-8CD6-B8FE4C293485}" name="141535" dataDxfId="15101"/>
    <tableColumn id="1297" xr3:uid="{54EB184A-90E3-4469-BD1E-F88D05DF8A33}" name="141536" dataDxfId="15100"/>
    <tableColumn id="1298" xr3:uid="{C5F8AC31-84E7-4273-B58F-0DA922E5302A}" name="141537" dataDxfId="15099"/>
    <tableColumn id="1299" xr3:uid="{CA07B692-186D-4CA1-A3BB-2CE43C424D1A}" name="141538" dataDxfId="15098"/>
    <tableColumn id="1300" xr3:uid="{B99C233D-ED19-47DF-B244-9379AB6FE00F}" name="141539" dataDxfId="15097"/>
    <tableColumn id="1301" xr3:uid="{4CD80170-CC04-4576-9966-D0B2A23A1127}" name="141540" dataDxfId="15096"/>
    <tableColumn id="1302" xr3:uid="{9A48A868-AD01-4259-A876-41A1879FABA4}" name="141541" dataDxfId="15095"/>
    <tableColumn id="1303" xr3:uid="{DA643295-B6F3-44C6-967D-3C60FFC1D764}" name="141542" dataDxfId="15094"/>
    <tableColumn id="1304" xr3:uid="{80678569-8EEA-4F23-AFD1-F7C3DAA5451B}" name="141543" dataDxfId="15093"/>
    <tableColumn id="1305" xr3:uid="{E55B4A70-3D59-406F-AC68-67BE5D0CE42C}" name="141544" dataDxfId="15092"/>
    <tableColumn id="1306" xr3:uid="{5C9B986D-B036-4FDF-A1FE-B79162B347BB}" name="141545" dataDxfId="15091"/>
    <tableColumn id="1307" xr3:uid="{B60F55E5-5F5A-42B8-BA21-B2D766201FDC}" name="141546" dataDxfId="15090"/>
    <tableColumn id="1308" xr3:uid="{E28DF8EC-AEDB-48C1-A162-90D70E1606DF}" name="141547" dataDxfId="15089"/>
    <tableColumn id="1309" xr3:uid="{44668AE6-73B6-4A6E-B977-E439380465C6}" name="141548" dataDxfId="15088"/>
    <tableColumn id="1310" xr3:uid="{0F2056E3-ACA2-4AF5-AF08-7FB2368AF37C}" name="141549" dataDxfId="15087"/>
    <tableColumn id="1311" xr3:uid="{DDFA9CC2-C727-490D-A0A5-6FB23C20A794}" name="141550" dataDxfId="15086"/>
    <tableColumn id="1312" xr3:uid="{6E9EC05F-D294-4D71-B11B-DBBC0FD847B4}" name="141551" dataDxfId="15085"/>
    <tableColumn id="1313" xr3:uid="{5AB9CB99-1538-414C-8456-DF3E4719FE66}" name="141552" dataDxfId="15084"/>
    <tableColumn id="1314" xr3:uid="{64C64388-A467-40EA-9EDC-0BFA1E679FCE}" name="141553" dataDxfId="15083"/>
    <tableColumn id="1315" xr3:uid="{6E607E0D-E8A0-4949-BD83-43B1331F2311}" name="141554" dataDxfId="15082"/>
    <tableColumn id="1316" xr3:uid="{A8F5AF12-BF62-4823-9556-3E4D076E9A46}" name="141555" dataDxfId="15081"/>
    <tableColumn id="1317" xr3:uid="{A18F918A-D833-4F21-9735-5E81AFEF03E0}" name="141556" dataDxfId="15080"/>
    <tableColumn id="1318" xr3:uid="{D6A13D80-CA47-4857-B1AF-18797AC23EF2}" name="141557" dataDxfId="15079"/>
    <tableColumn id="1319" xr3:uid="{96098980-D5C9-435D-BCBB-2E749D0BBC07}" name="141558" dataDxfId="15078"/>
    <tableColumn id="1320" xr3:uid="{F14DD1F3-56AC-457B-9D58-8C2D95C42D8A}" name="141559" dataDxfId="15077"/>
    <tableColumn id="1321" xr3:uid="{53361F2E-C410-40C1-ACD2-D90D3CCB70A7}" name="141560" dataDxfId="15076"/>
    <tableColumn id="1322" xr3:uid="{F875803C-D847-411F-A069-12D6797B6966}" name="141561" dataDxfId="15075"/>
    <tableColumn id="1323" xr3:uid="{BF568FC6-81B7-4D9E-9476-1BFBD7E248F7}" name="141562" dataDxfId="15074"/>
    <tableColumn id="1324" xr3:uid="{95330190-377E-4744-BC2A-DB72135C771C}" name="141563" dataDxfId="15073"/>
    <tableColumn id="1325" xr3:uid="{81AE98CE-BFA7-4A30-B554-90C36F540240}" name="141564" dataDxfId="15072"/>
    <tableColumn id="1326" xr3:uid="{92808E7D-F1B9-4F22-8DE6-07F9BDCB9E8B}" name="141565" dataDxfId="15071"/>
    <tableColumn id="1327" xr3:uid="{13955302-A8D2-42DE-8011-A55F639C5CEA}" name="141566" dataDxfId="15070"/>
    <tableColumn id="1328" xr3:uid="{1E58202D-F1FA-407D-B449-0CB1200D4B93}" name="141567" dataDxfId="15069"/>
    <tableColumn id="1329" xr3:uid="{086F5007-CD66-4486-857F-AE8270C32863}" name="141568" dataDxfId="15068"/>
    <tableColumn id="1330" xr3:uid="{3E65D226-5D4A-4E57-A19D-2AD7B13A501B}" name="141569" dataDxfId="15067"/>
    <tableColumn id="1331" xr3:uid="{FCEE663A-87F6-4F7B-BA66-B5A5E4FBE652}" name="141570" dataDxfId="15066"/>
    <tableColumn id="1332" xr3:uid="{AD41BE59-5DE2-45E5-A038-E6653BDED359}" name="141571" dataDxfId="15065"/>
    <tableColumn id="1333" xr3:uid="{6C0B7452-A06C-469C-B881-1700465A327B}" name="141572" dataDxfId="15064"/>
    <tableColumn id="1334" xr3:uid="{2700812E-9385-49A9-92CE-B1961DA574AB}" name="141573" dataDxfId="15063"/>
    <tableColumn id="1335" xr3:uid="{B9A51D11-59F3-49C1-BD8F-1C74282CFBBC}" name="141574" dataDxfId="15062"/>
    <tableColumn id="1336" xr3:uid="{089C7814-FDB3-44BB-94CD-CBB27B49F376}" name="141575" dataDxfId="15061"/>
    <tableColumn id="1337" xr3:uid="{A6BBD7F3-2FE6-46C2-91F3-5D22FFFC48EF}" name="141576" dataDxfId="15060"/>
    <tableColumn id="1338" xr3:uid="{71433BED-51EE-4129-A899-4D4B33B6E960}" name="141577" dataDxfId="15059"/>
    <tableColumn id="1339" xr3:uid="{EFFAB1E7-22E9-454A-A01A-6401AB1EB83A}" name="141578" dataDxfId="15058"/>
    <tableColumn id="1340" xr3:uid="{C4BFA2DD-FA38-4CE2-9F77-1ED6FBBF47D3}" name="141579" dataDxfId="15057"/>
    <tableColumn id="1341" xr3:uid="{55AD5AD0-409A-4DBB-9081-E2147F0A8CB2}" name="141580" dataDxfId="15056"/>
    <tableColumn id="1342" xr3:uid="{66C431CB-BB13-463E-BA55-B46010192AF4}" name="141581" dataDxfId="15055"/>
    <tableColumn id="1343" xr3:uid="{EA52DC42-53F4-45C8-9213-0DF657CD47D8}" name="141582" dataDxfId="15054"/>
    <tableColumn id="1344" xr3:uid="{0A587067-C0E4-4717-81CF-F780439D647C}" name="141583" dataDxfId="15053"/>
    <tableColumn id="1345" xr3:uid="{85EB78CD-C430-4B63-ACA2-8DC6F64B2548}" name="141584" dataDxfId="15052"/>
    <tableColumn id="1346" xr3:uid="{D8C1017B-3F54-4465-9853-3EFBB42C6628}" name="141585" dataDxfId="15051"/>
    <tableColumn id="1347" xr3:uid="{0BA31B34-2640-499F-9221-D5A4BB4B86DF}" name="141586" dataDxfId="15050"/>
    <tableColumn id="1348" xr3:uid="{C5A94032-F023-430D-BD7D-5D21B91FF947}" name="141587" dataDxfId="15049"/>
    <tableColumn id="1349" xr3:uid="{9F18BE0C-D932-4A88-9263-35CBC7B0B48F}" name="141588" dataDxfId="15048"/>
    <tableColumn id="1350" xr3:uid="{3F7E4BE7-6A80-4A56-B39D-E07494E582D7}" name="141589" dataDxfId="15047"/>
    <tableColumn id="1351" xr3:uid="{08154ED9-9F22-43CA-BB1C-47A48F27BD3A}" name="141590" dataDxfId="15046"/>
    <tableColumn id="1352" xr3:uid="{94B2A5C7-B71D-4185-B73E-4142222B72AD}" name="141591" dataDxfId="15045"/>
    <tableColumn id="1353" xr3:uid="{55BB6C29-6576-4A6B-A50F-DA6D7DD3E4C2}" name="141592" dataDxfId="15044"/>
    <tableColumn id="1354" xr3:uid="{290D2ABD-28EA-42B3-82C8-8BEAF14B8331}" name="141593" dataDxfId="15043"/>
    <tableColumn id="1355" xr3:uid="{D4E37440-8F54-4AA9-B0EE-2F61715AD945}" name="141594" dataDxfId="15042"/>
    <tableColumn id="1356" xr3:uid="{2C151F55-96C5-4F1C-AB9C-1451E8E650C4}" name="141595" dataDxfId="15041"/>
    <tableColumn id="1357" xr3:uid="{E9868341-2F8D-4B41-925F-2F8C6DF94889}" name="141596" dataDxfId="15040"/>
    <tableColumn id="1358" xr3:uid="{D9FC7A70-FEF7-49C9-BB4A-9E04017C5E5C}" name="141597" dataDxfId="15039"/>
    <tableColumn id="1359" xr3:uid="{94ED12F1-CB48-450F-889B-042C39FA2676}" name="141598" dataDxfId="15038"/>
    <tableColumn id="1360" xr3:uid="{7C7D085A-6FA3-4AE5-AE70-2545F782B62F}" name="141599" dataDxfId="15037"/>
    <tableColumn id="1361" xr3:uid="{D0392B11-6E8F-4EBD-A3A5-72625E662CE1}" name="141600" dataDxfId="15036"/>
    <tableColumn id="1362" xr3:uid="{42F49B45-AC1E-493C-9FC4-FFE17EF25FF1}" name="141601" dataDxfId="15035"/>
    <tableColumn id="1363" xr3:uid="{FEFAD668-E4CC-4EF9-9195-9D9CA4BE8C34}" name="141602" dataDxfId="15034"/>
    <tableColumn id="1364" xr3:uid="{3BDA0B53-93C0-499C-A808-20344B0E5EC9}" name="141603" dataDxfId="15033"/>
    <tableColumn id="1365" xr3:uid="{95FB38C8-AD53-45FA-ACAB-5FBC47D817DA}" name="141604" dataDxfId="15032"/>
    <tableColumn id="1366" xr3:uid="{D1B3ED3B-0F4C-434B-93FC-51196798C1DA}" name="141605" dataDxfId="15031"/>
    <tableColumn id="1367" xr3:uid="{07FF3DFF-2555-446F-951E-54283403576D}" name="141606" dataDxfId="15030"/>
    <tableColumn id="1368" xr3:uid="{7EA7C336-118F-4DF0-8E5C-D28CC565C3CF}" name="141607" dataDxfId="15029"/>
    <tableColumn id="1369" xr3:uid="{B2E0F7BC-30BA-498C-9F31-CCCB587A3974}" name="141608" dataDxfId="15028"/>
    <tableColumn id="1370" xr3:uid="{B9C690CD-7FFD-424C-AE6D-85D07E943656}" name="141609" dataDxfId="15027"/>
    <tableColumn id="1371" xr3:uid="{018971BE-0D62-4CC5-BA23-FB6C7A234830}" name="141610" dataDxfId="15026"/>
    <tableColumn id="1372" xr3:uid="{D7EB71FF-B93C-4333-BCA7-DF755148F94C}" name="141611" dataDxfId="15025"/>
    <tableColumn id="1373" xr3:uid="{E6D53F2A-3BEB-4845-AB26-FCF9179DB04A}" name="141612" dataDxfId="15024"/>
    <tableColumn id="1374" xr3:uid="{85196298-2477-4865-8929-FF073C31CD59}" name="141613" dataDxfId="15023"/>
    <tableColumn id="1375" xr3:uid="{A5B9AC28-CD34-4FAB-9C00-681EECF1E5BD}" name="141614" dataDxfId="15022"/>
    <tableColumn id="1376" xr3:uid="{6BE2205A-FB22-4732-A705-FD5676CF5919}" name="141615" dataDxfId="15021"/>
    <tableColumn id="1377" xr3:uid="{90FA1F54-F38D-476B-9DFF-E5620139C7FD}" name="141616" dataDxfId="15020"/>
    <tableColumn id="1378" xr3:uid="{56848E6B-67A8-4824-9CCC-764F524D27B2}" name="141617" dataDxfId="15019"/>
    <tableColumn id="1379" xr3:uid="{6E8F2B34-4C56-4E46-8A7F-D23B3E5B5D74}" name="141618" dataDxfId="15018"/>
    <tableColumn id="1380" xr3:uid="{84FAE437-3D29-4BA1-A1D0-E6F9804AAC79}" name="141619" dataDxfId="15017"/>
    <tableColumn id="1381" xr3:uid="{FD49A800-8CAA-424E-A43F-F25F449A6C1E}" name="141620" dataDxfId="15016"/>
    <tableColumn id="1382" xr3:uid="{3F85F3C8-85A4-496C-9766-8E7D35A27313}" name="141621" dataDxfId="15015"/>
    <tableColumn id="1383" xr3:uid="{E82FF8F3-39A2-4F15-9B82-B285892A3753}" name="141622" dataDxfId="15014"/>
    <tableColumn id="1384" xr3:uid="{5F5CE119-55D0-4A28-A79B-570858912220}" name="141623" dataDxfId="15013"/>
    <tableColumn id="1385" xr3:uid="{0A39179E-4CF7-4613-87E3-A4459FAA6C03}" name="141624" dataDxfId="15012"/>
    <tableColumn id="1386" xr3:uid="{B24E748D-44F2-4BFA-9CDC-0BE2A3A5E98D}" name="141625" dataDxfId="15011"/>
    <tableColumn id="1387" xr3:uid="{DEF34219-4DBC-428B-ABC6-141E4E4253FA}" name="141626" dataDxfId="15010"/>
    <tableColumn id="1388" xr3:uid="{B51896E6-1AA8-44C4-B120-3E65062CFA2B}" name="141627" dataDxfId="15009"/>
    <tableColumn id="1389" xr3:uid="{BF04F248-0E26-4DA5-8FD1-D721CD43F1D2}" name="141628" dataDxfId="15008"/>
    <tableColumn id="1390" xr3:uid="{0AA22714-CD7A-4778-82E2-073C2CF28687}" name="141629" dataDxfId="15007"/>
    <tableColumn id="1391" xr3:uid="{E99F597E-8C93-44E9-8FBC-4DD9F4E79EDD}" name="141630" dataDxfId="15006"/>
    <tableColumn id="1392" xr3:uid="{E64D339D-4EE9-4F33-A38B-7996CC36A6D6}" name="141631" dataDxfId="15005"/>
    <tableColumn id="1393" xr3:uid="{9B19B755-0D49-43A5-91B5-59DD41649577}" name="141632" dataDxfId="15004"/>
    <tableColumn id="1394" xr3:uid="{24D9D5FD-3D6E-4F37-A9EC-AC0918C7F397}" name="141633" dataDxfId="15003"/>
    <tableColumn id="1395" xr3:uid="{1DCD4B4A-AF81-4DF5-A694-8D04B4247FA9}" name="141634" dataDxfId="15002"/>
    <tableColumn id="1396" xr3:uid="{45D0BA63-59B5-4124-8C04-1F1845033C87}" name="141635" dataDxfId="15001"/>
    <tableColumn id="1397" xr3:uid="{B4BF35D4-E81D-4E5D-A62D-DA02722CE369}" name="141636" dataDxfId="15000"/>
    <tableColumn id="1398" xr3:uid="{DB3131AD-3231-4715-85AA-F907C1E50A2B}" name="141637" dataDxfId="14999"/>
    <tableColumn id="1399" xr3:uid="{0B46EFB8-3B4C-40C7-8E50-56541FCCE9A6}" name="141638" dataDxfId="14998"/>
    <tableColumn id="1400" xr3:uid="{B631E676-2335-47AB-80D9-F99D158CBA11}" name="141639" dataDxfId="14997"/>
    <tableColumn id="1401" xr3:uid="{E93255F9-032D-40E1-AEB7-C72B64784AEF}" name="141640" dataDxfId="14996"/>
    <tableColumn id="1402" xr3:uid="{15D138EF-CB5F-4F8B-8A25-886335C2067F}" name="141641" dataDxfId="14995"/>
    <tableColumn id="1403" xr3:uid="{6F0DC799-CEDD-4EF9-BC32-EFAA96AC2EFC}" name="141642" dataDxfId="14994"/>
    <tableColumn id="1404" xr3:uid="{1F046CB4-CE47-4182-B8CE-A849477F2FF4}" name="141643" dataDxfId="14993"/>
    <tableColumn id="1405" xr3:uid="{F380D668-CA32-4356-BAF4-F7F943172D18}" name="141644" dataDxfId="14992"/>
    <tableColumn id="1406" xr3:uid="{5AF46CF4-0F12-4779-AB85-4895274D0448}" name="141645" dataDxfId="14991"/>
    <tableColumn id="1407" xr3:uid="{390FA24A-88C5-40E1-A766-5616E7C7AF3F}" name="141646" dataDxfId="14990"/>
    <tableColumn id="1408" xr3:uid="{A7F09C15-92F0-4396-930F-8F5E69175B17}" name="141647" dataDxfId="14989"/>
    <tableColumn id="1409" xr3:uid="{1BAAFB9B-C3BA-4D85-97EB-66547A683F26}" name="141648" dataDxfId="14988"/>
    <tableColumn id="1410" xr3:uid="{E024F712-8A80-4E40-8069-36B6FF2E2612}" name="141649" dataDxfId="14987"/>
    <tableColumn id="1411" xr3:uid="{48546C54-98EF-4AF3-8B31-04E607ECAA2C}" name="141650" dataDxfId="14986"/>
    <tableColumn id="1412" xr3:uid="{DEE94DB1-1D47-4F6B-8AB6-880A23875793}" name="141651" dataDxfId="14985"/>
    <tableColumn id="1413" xr3:uid="{29985FCC-7898-41E2-8A23-4E079FCC9E54}" name="141652" dataDxfId="14984"/>
    <tableColumn id="1414" xr3:uid="{310976D4-87A5-4E91-A483-238D50D8EAEC}" name="141653" dataDxfId="14983"/>
    <tableColumn id="1415" xr3:uid="{8CFC6096-AD16-42FD-B9B5-62D809263078}" name="141654" dataDxfId="14982"/>
    <tableColumn id="1416" xr3:uid="{BFDB25AD-57BD-4405-B6A0-7DEF779BB4D8}" name="141655" dataDxfId="14981"/>
    <tableColumn id="1417" xr3:uid="{E218E1B4-6B70-4E0E-B1AC-B189234D460B}" name="141656" dataDxfId="14980"/>
    <tableColumn id="1418" xr3:uid="{8C4C9E23-D7E4-43CB-A8F2-085CAFDE5580}" name="141657" dataDxfId="14979"/>
    <tableColumn id="1419" xr3:uid="{9EDDF429-61CD-491B-867B-5672C3A8247E}" name="141658" dataDxfId="14978"/>
    <tableColumn id="1420" xr3:uid="{FEEA9B89-BEFB-42E6-ACA6-BB0B1D0570BE}" name="141659" dataDxfId="14977"/>
    <tableColumn id="1421" xr3:uid="{B9A7ED57-1B26-45C6-921A-C1445E52B27E}" name="141660" dataDxfId="14976"/>
    <tableColumn id="1422" xr3:uid="{306A966A-527E-4D23-B809-FD6071BE3558}" name="141661" dataDxfId="14975"/>
    <tableColumn id="1423" xr3:uid="{F6FEFE97-6AE2-4CA0-857C-47135FAD3699}" name="141662" dataDxfId="14974"/>
    <tableColumn id="1424" xr3:uid="{0AA85B52-E082-4E8E-9B00-51F67CC43010}" name="141663" dataDxfId="14973"/>
    <tableColumn id="1425" xr3:uid="{CC27F680-9BFD-4742-AEA2-85ECF1826ACD}" name="141664" dataDxfId="14972"/>
    <tableColumn id="1426" xr3:uid="{6FF78CE0-921B-4906-81CE-49944EB84DBD}" name="141665" dataDxfId="14971"/>
    <tableColumn id="1427" xr3:uid="{DF0CED83-2FF4-4923-9924-7992A68877F4}" name="141666" dataDxfId="14970"/>
    <tableColumn id="1428" xr3:uid="{545C7457-C19B-4E29-95F6-9E0ACC997872}" name="141667" dataDxfId="14969"/>
    <tableColumn id="1429" xr3:uid="{1795B6A1-3960-44B9-A753-CF213957BF12}" name="141668" dataDxfId="14968"/>
    <tableColumn id="1430" xr3:uid="{DA076B2B-090B-4F0F-855D-D283369DC111}" name="141669" dataDxfId="14967"/>
    <tableColumn id="1431" xr3:uid="{0BFF9083-BCEF-4359-9E6F-E6AFB65F1D42}" name="141670" dataDxfId="14966"/>
    <tableColumn id="1432" xr3:uid="{DEC205FD-72C1-401D-9A0C-8EC078EF1E1D}" name="141671" dataDxfId="14965"/>
    <tableColumn id="1433" xr3:uid="{B267F3C1-6B31-4509-BF1D-940F9D89EB78}" name="141672" dataDxfId="14964"/>
    <tableColumn id="1434" xr3:uid="{71A4EA64-7777-452D-8CEA-E09CDBEBF168}" name="141673" dataDxfId="14963"/>
    <tableColumn id="1435" xr3:uid="{F4F24829-2DAB-40D2-BE38-33344FE0513A}" name="141674" dataDxfId="14962"/>
    <tableColumn id="1436" xr3:uid="{46325E31-86E3-4339-B35F-1D4CFA6D5E00}" name="141675" dataDxfId="14961"/>
    <tableColumn id="1437" xr3:uid="{04E7CB9C-108E-44E3-BCA3-7E5CB8F00878}" name="141676" dataDxfId="14960"/>
    <tableColumn id="1438" xr3:uid="{182DE8EF-819C-49E5-94D4-76BB256A2CC8}" name="141677" dataDxfId="14959"/>
    <tableColumn id="1439" xr3:uid="{37FF92AF-537E-4792-B4F7-41FA6F388064}" name="141678" dataDxfId="14958"/>
    <tableColumn id="1440" xr3:uid="{250D23F5-CA7F-4F1B-B030-346148D380F2}" name="141679" dataDxfId="14957"/>
    <tableColumn id="1441" xr3:uid="{2044A51C-2226-43EF-8974-1107FF07077A}" name="141680" dataDxfId="14956"/>
    <tableColumn id="1442" xr3:uid="{279B8D39-AA46-464B-8B53-F2103F74D109}" name="141681" dataDxfId="14955"/>
    <tableColumn id="1443" xr3:uid="{C7FA8798-8B83-4EEB-855D-253DE81CF7D0}" name="141682" dataDxfId="14954"/>
    <tableColumn id="1444" xr3:uid="{DB3705D7-0B00-4CFE-83A0-4D7568DD9664}" name="141683" dataDxfId="14953"/>
    <tableColumn id="1445" xr3:uid="{E20D3995-5E71-4540-A846-0997DA2C4FE1}" name="141684" dataDxfId="14952"/>
    <tableColumn id="1446" xr3:uid="{6948C3AC-C60F-4B49-8742-FB45F6CB0FFE}" name="141685" dataDxfId="14951"/>
    <tableColumn id="1447" xr3:uid="{93E97390-13A2-4918-B879-46411DD0A0C3}" name="141686" dataDxfId="14950"/>
    <tableColumn id="1448" xr3:uid="{310C021F-8E31-4090-8F83-E3F037487727}" name="141687" dataDxfId="14949"/>
    <tableColumn id="1449" xr3:uid="{821803E4-496B-455E-BF7E-DE5ADAE0DDA4}" name="141688" dataDxfId="14948"/>
    <tableColumn id="1450" xr3:uid="{BC067A30-3AD0-415F-B41C-03047196295B}" name="141689" dataDxfId="14947"/>
    <tableColumn id="1451" xr3:uid="{B37CD8EC-7C1E-47B9-B84E-CB1E9189162D}" name="141690" dataDxfId="14946"/>
    <tableColumn id="1452" xr3:uid="{F0231A93-6C34-4761-9374-B0F717D4762A}" name="141691" dataDxfId="14945"/>
    <tableColumn id="1453" xr3:uid="{ADB66FE2-FCCB-4D8E-963B-3F9EB19204B5}" name="141692" dataDxfId="14944"/>
    <tableColumn id="1454" xr3:uid="{C51B3DA0-AFD7-4826-A92F-9D12B5FB63B7}" name="141693" dataDxfId="14943"/>
    <tableColumn id="1455" xr3:uid="{3F6A09CD-8018-4582-BDBF-A5C0E521DBC6}" name="141694" dataDxfId="14942"/>
    <tableColumn id="1456" xr3:uid="{268C0B84-3C7E-4412-9FB2-3DA56B6039BC}" name="141695" dataDxfId="14941"/>
    <tableColumn id="1457" xr3:uid="{744168FA-4C61-47AF-B6F1-78CFE1C638B8}" name="141696" dataDxfId="14940"/>
    <tableColumn id="1458" xr3:uid="{6F82E530-4728-4094-9C38-1B500826DA69}" name="141697" dataDxfId="14939"/>
    <tableColumn id="1459" xr3:uid="{3E2E908D-9E76-45CA-81C1-E08EDD7A0361}" name="141698" dataDxfId="14938"/>
    <tableColumn id="1460" xr3:uid="{38DE8307-0E64-48F0-AFCD-D56510D82B6A}" name="141699" dataDxfId="14937"/>
    <tableColumn id="1461" xr3:uid="{8C703CCA-6183-4956-B08A-53CF8E656DDF}" name="141700" dataDxfId="14936"/>
    <tableColumn id="1462" xr3:uid="{85A6D72F-F9CB-4945-B402-310002FD7E8F}" name="141701" dataDxfId="14935"/>
    <tableColumn id="1463" xr3:uid="{3E4DFE3A-2621-43E2-AAA7-13BC3D959ED2}" name="141702" dataDxfId="14934"/>
    <tableColumn id="1464" xr3:uid="{E5631696-B27C-49A4-A672-D3677522E6BD}" name="141703" dataDxfId="14933"/>
    <tableColumn id="1465" xr3:uid="{75F07419-AA90-4684-BB33-6541E43AD64C}" name="141704" dataDxfId="14932"/>
    <tableColumn id="1466" xr3:uid="{B4652C37-F86B-4DFD-A09C-BD9EB54F4CB3}" name="141705" dataDxfId="14931"/>
    <tableColumn id="1467" xr3:uid="{B57C3CBB-FF0C-409C-83A1-85309D5F98D7}" name="141706" dataDxfId="14930"/>
    <tableColumn id="1468" xr3:uid="{1D1EF977-19B1-49B6-98BB-A6E0DB7E09E2}" name="141707" dataDxfId="14929"/>
    <tableColumn id="1469" xr3:uid="{6671CDBC-B1DB-4347-A761-98E65C91F732}" name="141708" dataDxfId="14928"/>
    <tableColumn id="1470" xr3:uid="{521C9F70-6F43-4D2B-93C7-2C698DC56E04}" name="141709" dataDxfId="14927"/>
    <tableColumn id="1471" xr3:uid="{E7E3FCB1-83C9-4C6A-9ACE-B714DA56C8D1}" name="141710" dataDxfId="14926"/>
    <tableColumn id="1472" xr3:uid="{4AD01416-B1D0-4564-9C71-BE9F7F38864A}" name="141711" dataDxfId="14925"/>
    <tableColumn id="1473" xr3:uid="{59E8E2CB-0015-4E11-A91A-A1024A67842E}" name="141712" dataDxfId="14924"/>
    <tableColumn id="1474" xr3:uid="{057965B1-A7BC-4588-90F8-0DC110E5AB87}" name="141713" dataDxfId="14923"/>
    <tableColumn id="1475" xr3:uid="{9D04522D-703E-4F73-82F6-BACB9D5D1226}" name="141714" dataDxfId="14922"/>
    <tableColumn id="1476" xr3:uid="{1E75B88F-A5B6-4F92-A45A-838B8B3B0ED5}" name="141715" dataDxfId="14921"/>
    <tableColumn id="1477" xr3:uid="{EDBDB335-BD13-48BB-8004-DF8E0BAC8B80}" name="141716" dataDxfId="14920"/>
    <tableColumn id="1478" xr3:uid="{4F58B931-48F5-4C33-98DF-D343D1508569}" name="141717" dataDxfId="14919"/>
    <tableColumn id="1479" xr3:uid="{327376F6-B41E-4CBC-9CA1-0317D4923AF1}" name="141718" dataDxfId="14918"/>
    <tableColumn id="1480" xr3:uid="{C6F06D62-85CC-4E50-869C-01FF5BCBCC97}" name="141719" dataDxfId="14917"/>
    <tableColumn id="1481" xr3:uid="{670CCBB5-9407-4226-88D8-DAD227A141AD}" name="141720" dataDxfId="14916"/>
    <tableColumn id="1482" xr3:uid="{936229B9-69BE-4504-B9F8-A18436AC02E2}" name="141721" dataDxfId="14915"/>
    <tableColumn id="1483" xr3:uid="{2A74FADC-0433-4573-9F27-98397C9237B6}" name="141722" dataDxfId="14914"/>
    <tableColumn id="1484" xr3:uid="{2981D094-7BFC-4975-9BAC-D568889788AA}" name="141723" dataDxfId="14913"/>
    <tableColumn id="1485" xr3:uid="{E8606702-51F9-427E-A15F-111FD8688D85}" name="141724" dataDxfId="14912"/>
    <tableColumn id="1486" xr3:uid="{A8645AE9-B0B0-4E20-B224-84266C6871DE}" name="141725" dataDxfId="14911"/>
    <tableColumn id="1487" xr3:uid="{45659B4F-D181-482E-9899-FBDE915D9DF7}" name="141726" dataDxfId="14910"/>
    <tableColumn id="1488" xr3:uid="{DDEFAEEE-036E-4EA4-9394-578554B6D44C}" name="141727" dataDxfId="14909"/>
    <tableColumn id="1489" xr3:uid="{2CD99780-29F3-4D76-8407-96CB96F4635F}" name="141728" dataDxfId="14908"/>
    <tableColumn id="1490" xr3:uid="{60E00D7B-1605-4A65-ADA3-3F0932135805}" name="141729" dataDxfId="14907"/>
    <tableColumn id="1491" xr3:uid="{F1BD3ADE-9634-42E6-8EE5-C52A6190E0BD}" name="141730" dataDxfId="14906"/>
    <tableColumn id="1492" xr3:uid="{63315E19-F019-4A43-A25C-9091D3BC1FE5}" name="141731" dataDxfId="14905"/>
    <tableColumn id="1493" xr3:uid="{11C04FDA-060E-4958-AC45-ED7293F7CCA7}" name="141732" dataDxfId="14904"/>
    <tableColumn id="1494" xr3:uid="{DB1C9F33-3343-4AAA-9DD2-D25B807044CA}" name="141733" dataDxfId="14903"/>
    <tableColumn id="1495" xr3:uid="{219F69E2-227A-42F0-BD2D-6F60789C431B}" name="141734" dataDxfId="14902"/>
    <tableColumn id="1496" xr3:uid="{F5DA695E-8012-4E36-B413-9EF5ACAD7FB2}" name="141735" dataDxfId="14901"/>
    <tableColumn id="1497" xr3:uid="{FDFE1CC1-AC61-4C65-A960-3668B1A55A1C}" name="141736" dataDxfId="14900"/>
    <tableColumn id="1498" xr3:uid="{E7DCD1F5-C4A3-474D-B70F-CFBC3517F62C}" name="141737" dataDxfId="14899"/>
    <tableColumn id="1499" xr3:uid="{2404FBC2-422E-422D-AFD9-E7064C22D364}" name="141738" dataDxfId="14898"/>
    <tableColumn id="1500" xr3:uid="{73A7319D-88D4-4365-B1FB-EC4E395365D6}" name="141739" dataDxfId="14897"/>
    <tableColumn id="1501" xr3:uid="{567187AE-C667-459C-B1C7-F5FF2581B570}" name="141740" dataDxfId="14896"/>
    <tableColumn id="1502" xr3:uid="{D6BC7972-35DD-4A74-B47D-CA388878B138}" name="141741" dataDxfId="14895"/>
    <tableColumn id="1503" xr3:uid="{E4FE3D1C-911C-4E83-BC00-9B2516E2F1FF}" name="141742" dataDxfId="14894"/>
    <tableColumn id="1504" xr3:uid="{611CA873-36B5-4A86-B237-9B36361BA752}" name="141743" dataDxfId="14893"/>
    <tableColumn id="1505" xr3:uid="{C32560B8-5875-4F07-ABF7-533AD080F60D}" name="141744" dataDxfId="14892"/>
    <tableColumn id="1506" xr3:uid="{61A8666B-1CCD-4479-9368-D4076A39C634}" name="141745" dataDxfId="14891"/>
    <tableColumn id="1507" xr3:uid="{C166F94C-9B41-41C8-80E6-D60D9746EB83}" name="141746" dataDxfId="14890"/>
    <tableColumn id="1508" xr3:uid="{B5871AB6-E306-4E1E-9BC5-29DD58628072}" name="141747" dataDxfId="14889"/>
    <tableColumn id="1509" xr3:uid="{E3A79877-DED8-40A8-9673-C7B16D652CD8}" name="141748" dataDxfId="14888"/>
    <tableColumn id="1510" xr3:uid="{A7495894-EAB4-468A-9FFF-84D2FD8FBE15}" name="141749" dataDxfId="14887"/>
    <tableColumn id="1511" xr3:uid="{B66DB598-2940-4D57-A56F-32CCDDF5D5AF}" name="141750" dataDxfId="14886"/>
    <tableColumn id="1512" xr3:uid="{BCAC1BA3-9C46-493B-9E5F-10C893C69473}" name="141751" dataDxfId="14885"/>
    <tableColumn id="1513" xr3:uid="{DC879DF4-0C64-4B00-95F2-D658704BEA08}" name="141752" dataDxfId="14884"/>
    <tableColumn id="1514" xr3:uid="{940B31B8-45E3-47B5-A9EA-916268624A00}" name="141753" dataDxfId="14883"/>
    <tableColumn id="1515" xr3:uid="{2CDE2AF3-F810-494F-8C67-EBE9CC5C9607}" name="141754" dataDxfId="14882"/>
    <tableColumn id="1516" xr3:uid="{F773BB93-1DCD-44D9-ABEB-EC910A743F52}" name="141755" dataDxfId="14881"/>
    <tableColumn id="1517" xr3:uid="{1891920B-8AAE-4647-BC9C-62C1F6A85EA0}" name="141756" dataDxfId="14880"/>
    <tableColumn id="1518" xr3:uid="{CCF050E2-6062-4D16-BE5B-B92B347A7462}" name="141757" dataDxfId="14879"/>
    <tableColumn id="1519" xr3:uid="{862F2D2B-0AA6-4EAC-8D09-A86667535121}" name="141758" dataDxfId="14878"/>
    <tableColumn id="1520" xr3:uid="{62820DEB-002A-42C2-BE25-F4911161C0D8}" name="141759" dataDxfId="14877"/>
    <tableColumn id="1521" xr3:uid="{A7F12A13-7965-4FEC-96CF-BBA4AD1F51E0}" name="141760" dataDxfId="14876"/>
    <tableColumn id="1522" xr3:uid="{0B9FD160-4D2C-437E-BBC3-3F3514D5AB93}" name="141761" dataDxfId="14875"/>
    <tableColumn id="1523" xr3:uid="{AB33090C-0ACE-458C-8984-5B558634DFBB}" name="141762" dataDxfId="14874"/>
    <tableColumn id="1524" xr3:uid="{0F191D35-97E3-4D6C-8B83-DF8A7F88361F}" name="141763" dataDxfId="14873"/>
    <tableColumn id="1525" xr3:uid="{6249F26E-57AA-4377-8AC9-6EEC1D4FA27F}" name="141764" dataDxfId="14872"/>
    <tableColumn id="1526" xr3:uid="{B13D7787-1EAD-483E-A679-FA860ABF1503}" name="141765" dataDxfId="14871"/>
    <tableColumn id="1527" xr3:uid="{F05ADE51-C90D-4E67-AA5B-F3E073A454D1}" name="141766" dataDxfId="14870"/>
    <tableColumn id="1528" xr3:uid="{AB89F404-304C-4640-888B-22B43BB6E39B}" name="141767" dataDxfId="14869"/>
    <tableColumn id="1529" xr3:uid="{FC4C621F-2065-42F1-8081-71EAE166947E}" name="141768" dataDxfId="14868"/>
    <tableColumn id="1530" xr3:uid="{973C360F-8236-44C1-A37A-1B35D72FC9A2}" name="141769" dataDxfId="14867"/>
    <tableColumn id="1531" xr3:uid="{0D9D61A6-F36C-479D-872C-C80D9B035F52}" name="141770" dataDxfId="14866"/>
    <tableColumn id="1532" xr3:uid="{D6C9C989-9314-4063-AFE4-BECB80815AB9}" name="141771" dataDxfId="14865"/>
    <tableColumn id="1533" xr3:uid="{2E16A4B0-280B-4A28-AE33-05DD588222B8}" name="141772" dataDxfId="14864"/>
    <tableColumn id="1534" xr3:uid="{C7985144-71D2-4175-A01A-500E3A920A51}" name="141773" dataDxfId="14863"/>
    <tableColumn id="1535" xr3:uid="{E50217D7-4595-49E3-9F1F-74DE7C405406}" name="141774" dataDxfId="14862"/>
    <tableColumn id="1536" xr3:uid="{6C127BA8-3F82-4C48-85FD-008C19421157}" name="141775" dataDxfId="14861"/>
    <tableColumn id="1537" xr3:uid="{CFE7ED29-C338-423B-AC6D-E2009647834C}" name="141776" dataDxfId="14860"/>
    <tableColumn id="1538" xr3:uid="{92DF8631-9CFB-4B2C-8508-2A7D01D87477}" name="141777" dataDxfId="14859"/>
    <tableColumn id="1539" xr3:uid="{4F0AE4EC-19EF-4EA3-8F5F-60893B757A06}" name="141778" dataDxfId="14858"/>
    <tableColumn id="1540" xr3:uid="{3BD65686-0E0F-4756-80EE-09C561F63970}" name="141779" dataDxfId="14857"/>
    <tableColumn id="1541" xr3:uid="{1D759C12-301A-4334-B5BB-2DCD6F6AE59F}" name="141780" dataDxfId="14856"/>
    <tableColumn id="1542" xr3:uid="{35AD5DA5-2AA6-469B-8B31-A00064F67E4C}" name="141781" dataDxfId="14855"/>
    <tableColumn id="1543" xr3:uid="{18E4906A-E607-40FA-B7DD-571170BF63C7}" name="141782" dataDxfId="14854"/>
    <tableColumn id="1544" xr3:uid="{A5C89D4D-61AE-429D-8381-F5706F10B53D}" name="141783" dataDxfId="14853"/>
    <tableColumn id="1545" xr3:uid="{ACE9F5E7-8ABA-4B0F-B5EC-3661C71C0A49}" name="141784" dataDxfId="14852"/>
    <tableColumn id="1546" xr3:uid="{276365E1-998F-4CA5-AB10-8847A12CDA19}" name="141785" dataDxfId="14851"/>
    <tableColumn id="1547" xr3:uid="{7B7D0723-BC0C-49F6-8999-5696A462186F}" name="141786" dataDxfId="14850"/>
    <tableColumn id="1548" xr3:uid="{8FFFD7E0-8188-4D67-BD12-ABC064B66CEF}" name="141787" dataDxfId="14849"/>
    <tableColumn id="1549" xr3:uid="{AFEF019D-A99B-4015-BDBB-81D5C959E968}" name="141788" dataDxfId="14848"/>
    <tableColumn id="1550" xr3:uid="{4AF8018B-7D2D-403C-A0C2-91947BC50519}" name="141789" dataDxfId="14847"/>
    <tableColumn id="1551" xr3:uid="{3C922E37-E7FB-4C41-9497-900916F605DF}" name="141790" dataDxfId="14846"/>
    <tableColumn id="1552" xr3:uid="{D1577700-4542-474E-AB82-488B0F9C958D}" name="141791" dataDxfId="14845"/>
    <tableColumn id="1553" xr3:uid="{34B72AF9-C704-4412-A27D-3D9085147147}" name="141792" dataDxfId="14844"/>
    <tableColumn id="1554" xr3:uid="{BCCC12D4-235D-46D7-B459-FC86CD84B023}" name="141793" dataDxfId="14843"/>
    <tableColumn id="1555" xr3:uid="{1DD67337-788D-4DCF-B9F3-722711D415DF}" name="141794" dataDxfId="14842"/>
    <tableColumn id="1556" xr3:uid="{18FA99F4-A847-45C6-B0A5-C81FFADC537B}" name="141795" dataDxfId="14841"/>
    <tableColumn id="1557" xr3:uid="{216B1624-D7FA-438F-8132-D6FC5B5C7F8E}" name="141796" dataDxfId="14840"/>
    <tableColumn id="1558" xr3:uid="{7275687B-BC9C-4B01-BF47-3D2D5F45A659}" name="141797" dataDxfId="14839"/>
    <tableColumn id="1559" xr3:uid="{4231B412-0FC6-4224-BD9B-811C8A7D8240}" name="141798" dataDxfId="14838"/>
    <tableColumn id="1560" xr3:uid="{25B95045-B09A-4F9D-995C-3463F2C38A44}" name="141799" dataDxfId="14837"/>
    <tableColumn id="1561" xr3:uid="{12A6AD59-DD81-46D7-AC7B-6F526C6EE4FD}" name="141800" dataDxfId="14836"/>
    <tableColumn id="1562" xr3:uid="{E4EE312B-5694-45A6-96FA-D6E200382619}" name="141801" dataDxfId="14835"/>
    <tableColumn id="1563" xr3:uid="{86FE879D-E931-4587-B183-3CCE93D91DE8}" name="141802" dataDxfId="14834"/>
    <tableColumn id="1564" xr3:uid="{9D73863D-CAB4-42C4-BF97-3957467E2BB0}" name="141803" dataDxfId="14833"/>
    <tableColumn id="1565" xr3:uid="{5FE92D8C-3B0A-4796-B9EA-86B51FBB5EDF}" name="141804" dataDxfId="14832"/>
    <tableColumn id="1566" xr3:uid="{E9FFB4BC-FBDB-4B84-8034-43B1401A7B32}" name="141805" dataDxfId="14831"/>
    <tableColumn id="1567" xr3:uid="{AABF7276-0F08-4D73-8F3C-9B21097912E7}" name="141806" dataDxfId="14830"/>
    <tableColumn id="1568" xr3:uid="{822C0F5C-5284-4952-9917-5E5D79CC7A28}" name="141807" dataDxfId="14829"/>
    <tableColumn id="1569" xr3:uid="{8289A396-FEBE-431A-884D-4AA6A2CCB44A}" name="141808" dataDxfId="14828"/>
    <tableColumn id="1570" xr3:uid="{B0424625-5A7F-455E-82E3-9BDF69FDB802}" name="141809" dataDxfId="14827"/>
    <tableColumn id="1571" xr3:uid="{73E46436-3703-4EBD-A4A4-97654F2DDEAB}" name="141810" dataDxfId="14826"/>
    <tableColumn id="1572" xr3:uid="{1A40FD6F-19EC-4EA2-91A8-54439243854F}" name="141811" dataDxfId="14825"/>
    <tableColumn id="1573" xr3:uid="{66464574-A582-4087-8F67-3DFEA0F2695E}" name="141812" dataDxfId="14824"/>
    <tableColumn id="1574" xr3:uid="{D8C71EE0-53D1-4EF3-8C69-FDFAF7DF9384}" name="141813" dataDxfId="14823"/>
    <tableColumn id="1575" xr3:uid="{7979E5ED-DA5D-4FC2-8F26-95135306D074}" name="141814" dataDxfId="14822"/>
    <tableColumn id="1576" xr3:uid="{DFB24C5D-B820-4064-AB8A-2F07F90A5CA4}" name="141815" dataDxfId="14821"/>
    <tableColumn id="1577" xr3:uid="{2F8F6CE4-0AE6-4BA2-9709-8C47371028B8}" name="141816" dataDxfId="14820"/>
    <tableColumn id="1578" xr3:uid="{2E5BA87B-E4F6-47AB-8903-7FACA856A2BA}" name="141817" dataDxfId="14819"/>
    <tableColumn id="1579" xr3:uid="{2B3E9302-73C9-4D2D-943C-5BD99F7AE4C3}" name="141818" dataDxfId="14818"/>
    <tableColumn id="1580" xr3:uid="{136139FA-B0E3-4870-86AE-C91116321A5E}" name="141819" dataDxfId="14817"/>
    <tableColumn id="1581" xr3:uid="{30BCB46D-4ABD-4911-B555-CF9AFA6D3209}" name="141820" dataDxfId="14816"/>
    <tableColumn id="1582" xr3:uid="{4E15F756-CF4A-4890-8D5F-0ADF451A8ABF}" name="141821" dataDxfId="14815"/>
    <tableColumn id="1583" xr3:uid="{D3EA965B-6BA5-44BA-8ADF-D07C420F002F}" name="141822" dataDxfId="14814"/>
    <tableColumn id="1584" xr3:uid="{5D1F036B-CB15-4059-96D7-56CD88156FB4}" name="141823" dataDxfId="14813"/>
    <tableColumn id="1585" xr3:uid="{6DEA995E-8CFE-4355-8262-9C497FD88687}" name="141824" dataDxfId="14812"/>
    <tableColumn id="1586" xr3:uid="{A0030239-9EB9-4881-96F0-9215E0B608EB}" name="141825" dataDxfId="14811"/>
    <tableColumn id="1587" xr3:uid="{895A7AFF-8947-40EA-824A-20FFAD19BF30}" name="141826" dataDxfId="14810"/>
    <tableColumn id="1588" xr3:uid="{10F42E9C-A347-464B-97FF-8F3768C2675D}" name="141827" dataDxfId="14809"/>
    <tableColumn id="1589" xr3:uid="{31328A4F-F048-4BFA-9CBA-88B60A59E579}" name="141828" dataDxfId="14808"/>
    <tableColumn id="1590" xr3:uid="{2FADA32A-857B-42F6-A05D-1CB2312722EF}" name="141829" dataDxfId="14807"/>
    <tableColumn id="1591" xr3:uid="{E9347C4F-6497-48FD-B41D-8ECDD6105FCC}" name="141830" dataDxfId="14806"/>
    <tableColumn id="1592" xr3:uid="{B24A0055-1762-49A4-B000-977C2F058825}" name="141831" dataDxfId="14805"/>
    <tableColumn id="1593" xr3:uid="{1F11E29B-E184-49F2-8A8C-1FB788FD25AE}" name="141832" dataDxfId="14804"/>
    <tableColumn id="1594" xr3:uid="{E2350702-657C-4985-B985-EF564DE28DBC}" name="141833" dataDxfId="14803"/>
    <tableColumn id="1595" xr3:uid="{1F2A8141-41D6-4546-8B70-2E2E4586E981}" name="141834" dataDxfId="14802"/>
    <tableColumn id="1596" xr3:uid="{6CE814A3-037F-4B60-B43C-F58CB21C8E33}" name="141835" dataDxfId="14801"/>
    <tableColumn id="1597" xr3:uid="{C61B9251-D4EF-49C4-B2F4-34D2446EBEC3}" name="141836" dataDxfId="14800"/>
    <tableColumn id="1598" xr3:uid="{87724850-F85D-436F-958C-0C5C32FF9C7E}" name="141837" dataDxfId="14799"/>
    <tableColumn id="1599" xr3:uid="{95740B05-EEEB-416C-8923-810B55D0453C}" name="141838" dataDxfId="14798"/>
    <tableColumn id="1600" xr3:uid="{A6701FA5-F7DB-4D86-B16D-0E9BB02CC8E5}" name="141839" dataDxfId="14797"/>
    <tableColumn id="1601" xr3:uid="{87567124-F9F5-45E1-A537-712534A7ACD9}" name="141840" dataDxfId="14796"/>
    <tableColumn id="1602" xr3:uid="{730A8375-FA15-4D4A-9543-53D62397C789}" name="141841" dataDxfId="14795"/>
    <tableColumn id="1603" xr3:uid="{E7799AE3-92C3-465F-A6AB-8582E9C0F979}" name="141842" dataDxfId="14794"/>
    <tableColumn id="1604" xr3:uid="{93A1FAA0-1AF4-4022-A0F9-17715724C0A7}" name="141843" dataDxfId="14793"/>
    <tableColumn id="1605" xr3:uid="{C6D7D196-BBA2-4ED3-9876-4A193AEA76DE}" name="141844" dataDxfId="14792"/>
    <tableColumn id="1606" xr3:uid="{B9CCE702-E508-4687-8720-5D504D424466}" name="141845" dataDxfId="14791"/>
    <tableColumn id="1607" xr3:uid="{FB88ED06-25DE-43B1-965A-CB94059B94BB}" name="141846" dataDxfId="14790"/>
    <tableColumn id="1608" xr3:uid="{583798B2-6E07-47DF-B45E-36915B83AACE}" name="141847" dataDxfId="14789"/>
    <tableColumn id="1609" xr3:uid="{A6F8427C-FDE2-4324-9D49-F7EC9A74B4FA}" name="141848" dataDxfId="14788"/>
    <tableColumn id="1610" xr3:uid="{265248A0-AFE2-4A62-9149-42A66E27D89D}" name="141849" dataDxfId="14787"/>
    <tableColumn id="1611" xr3:uid="{EF4E35ED-7078-4706-9926-D99B0E219EF0}" name="141850" dataDxfId="14786"/>
    <tableColumn id="1612" xr3:uid="{C5CB8F4A-3612-4DFF-94DD-F2C6AAC4613C}" name="141851" dataDxfId="14785"/>
    <tableColumn id="1613" xr3:uid="{3A2F6CEE-471F-427E-9E6A-6CA532DEEDE1}" name="141852" dataDxfId="14784"/>
    <tableColumn id="1614" xr3:uid="{8322FE84-832A-4F44-AF7C-D6AD35D870D8}" name="141853" dataDxfId="14783"/>
    <tableColumn id="1615" xr3:uid="{9CCA735A-ABD8-421F-AC40-C16E2F8907E4}" name="141854" dataDxfId="14782"/>
    <tableColumn id="1616" xr3:uid="{FD73B595-4F61-41CC-B260-2CCFD94105E4}" name="141855" dataDxfId="14781"/>
    <tableColumn id="1617" xr3:uid="{EC439C4B-754E-4AE5-99B7-BB96661B08D9}" name="141856" dataDxfId="14780"/>
    <tableColumn id="1618" xr3:uid="{4F9C92AE-C45A-4332-A690-7C0AB64BF709}" name="141857" dataDxfId="14779"/>
    <tableColumn id="1619" xr3:uid="{BCB2DCAF-18FC-4DDE-9EAE-9288D8B4F486}" name="141858" dataDxfId="14778"/>
    <tableColumn id="1620" xr3:uid="{0E6C0D43-9460-4A0A-9E66-B090A6A2D94F}" name="141859" dataDxfId="14777"/>
    <tableColumn id="1621" xr3:uid="{0E9F01FA-5020-48C3-9CB5-7267333E955C}" name="141860" dataDxfId="14776"/>
    <tableColumn id="1622" xr3:uid="{A1FA06C0-24DC-41A9-B21E-4E568869B473}" name="141861" dataDxfId="14775"/>
    <tableColumn id="1623" xr3:uid="{3EFA1063-2667-43DC-B8D0-C14014A53B12}" name="141862" dataDxfId="14774"/>
    <tableColumn id="1624" xr3:uid="{18175787-5AB6-4A36-898A-15900D632F7D}" name="141863" dataDxfId="14773"/>
    <tableColumn id="1625" xr3:uid="{59C6BDDD-CC67-4BCA-937F-75ED7ACF1B1B}" name="141864" dataDxfId="14772"/>
    <tableColumn id="1626" xr3:uid="{4739791B-ED99-4D41-9DE3-606160EC0C33}" name="141865" dataDxfId="14771"/>
    <tableColumn id="1627" xr3:uid="{45D36B8E-3991-4C69-A43B-3260F78200B8}" name="141866" dataDxfId="14770"/>
    <tableColumn id="1628" xr3:uid="{790AD7B8-2F0D-4E79-BAEB-CECEA1EE7AFF}" name="141867" dataDxfId="14769"/>
    <tableColumn id="1629" xr3:uid="{9E9F3614-DB38-4ADB-9221-82FE68099481}" name="141868" dataDxfId="14768"/>
    <tableColumn id="1630" xr3:uid="{39D1003B-F9D7-42DE-ACC6-0F85D8181074}" name="141869" dataDxfId="14767"/>
    <tableColumn id="1631" xr3:uid="{982BC568-81D9-4939-A2AE-456125F46DDA}" name="141870" dataDxfId="14766"/>
    <tableColumn id="1632" xr3:uid="{45CC3BEE-78AA-4008-AB6B-6FE665633221}" name="141871" dataDxfId="14765"/>
    <tableColumn id="1633" xr3:uid="{A1ABD2E1-A7DA-4D85-A3B0-5D429F1FA3FD}" name="141872" dataDxfId="14764"/>
    <tableColumn id="1634" xr3:uid="{26445702-653B-4B58-B8E0-07A92A086ED7}" name="141873" dataDxfId="14763"/>
    <tableColumn id="1635" xr3:uid="{FA8C4C3C-9F87-4DA3-B428-7B5000A74B7C}" name="141874" dataDxfId="14762"/>
    <tableColumn id="1636" xr3:uid="{A8EE884D-75BD-4329-A45B-6CD78DE27148}" name="141875" dataDxfId="14761"/>
    <tableColumn id="1637" xr3:uid="{BF502C09-ECD5-4853-B3B8-444AB21D0CBA}" name="141876" dataDxfId="14760"/>
    <tableColumn id="1638" xr3:uid="{5439E007-ED06-4B51-8061-61538E43783F}" name="141877" dataDxfId="14759"/>
    <tableColumn id="1639" xr3:uid="{D778D992-4A53-47E9-9F02-11B2E67C776F}" name="141878" dataDxfId="14758"/>
    <tableColumn id="1640" xr3:uid="{749A6CD0-063D-472A-81E0-FF12AEF2B602}" name="141879" dataDxfId="14757"/>
    <tableColumn id="1641" xr3:uid="{9A9B6FA7-ADA0-4EE2-A54A-7277ABE38D7F}" name="141880" dataDxfId="14756"/>
    <tableColumn id="1642" xr3:uid="{7EC50904-86A2-451B-9519-6F0D9DABC32B}" name="141881" dataDxfId="14755"/>
    <tableColumn id="1643" xr3:uid="{2583897B-2C06-4CA0-88EA-59873125C24E}" name="141882" dataDxfId="14754"/>
    <tableColumn id="1644" xr3:uid="{41E1C3D4-631D-4658-9F72-64D42F582C2E}" name="141883" dataDxfId="14753"/>
    <tableColumn id="1645" xr3:uid="{9AE39366-0570-4579-96F2-38F25E99C754}" name="141884" dataDxfId="14752"/>
    <tableColumn id="1646" xr3:uid="{B8E5D3E5-CF22-4069-925D-35637D168682}" name="141885" dataDxfId="14751"/>
    <tableColumn id="1647" xr3:uid="{F274A49F-5E94-44B4-89B3-ACEE94217650}" name="141886" dataDxfId="14750"/>
    <tableColumn id="1648" xr3:uid="{06B2AA41-7ECE-42DC-9E3A-108743BF496A}" name="141887" dataDxfId="14749"/>
    <tableColumn id="1649" xr3:uid="{3A36E491-3628-49C3-B248-A6E56B71F695}" name="141888" dataDxfId="14748"/>
    <tableColumn id="1650" xr3:uid="{45871596-826D-4AF5-955D-A40E69A2B30D}" name="141889" dataDxfId="14747"/>
    <tableColumn id="1651" xr3:uid="{870A8D58-CDAC-4BB2-91B3-0E3D3C7E0E05}" name="141890" dataDxfId="14746"/>
    <tableColumn id="1652" xr3:uid="{1FA7B62F-8AF7-4344-81B9-0BD0315435F8}" name="141891" dataDxfId="14745"/>
    <tableColumn id="1653" xr3:uid="{D57B468C-9B18-4EEE-B43E-959CF29CC1CF}" name="141892" dataDxfId="14744"/>
    <tableColumn id="1654" xr3:uid="{1A2636A7-18B1-42BE-93CD-C6787FF19E3C}" name="141893" dataDxfId="14743"/>
    <tableColumn id="1655" xr3:uid="{1C9B1595-576A-4E26-9C79-711EA9D31AEF}" name="141894" dataDxfId="14742"/>
    <tableColumn id="1656" xr3:uid="{901B22E1-99EA-45C4-AD8D-9A2AD47485AD}" name="141895" dataDxfId="14741"/>
    <tableColumn id="1657" xr3:uid="{CB5150D2-1850-4A73-8814-BBF3D8D8EFB5}" name="141896" dataDxfId="14740"/>
    <tableColumn id="1658" xr3:uid="{71E84D3E-532C-4C92-9FD0-7CC32D2BF55C}" name="141897" dataDxfId="14739"/>
    <tableColumn id="1659" xr3:uid="{C103F3E5-667A-4830-90BD-92665EF64E46}" name="141898" dataDxfId="14738"/>
    <tableColumn id="1660" xr3:uid="{904886AA-7782-4E17-928F-6EFC8588DE03}" name="141899" dataDxfId="14737"/>
    <tableColumn id="1661" xr3:uid="{C677CD5B-D0F4-4106-9F38-605E75CD3453}" name="141900" dataDxfId="14736"/>
    <tableColumn id="1662" xr3:uid="{89F8FC60-C7A4-4B19-B8B5-794B9B3D7B5B}" name="141901" dataDxfId="14735"/>
    <tableColumn id="1663" xr3:uid="{5022249B-08C1-4C18-A1F4-2E8BE5155E7A}" name="141902" dataDxfId="14734"/>
    <tableColumn id="1664" xr3:uid="{DCFD3792-442E-4E41-A44F-0957EE181099}" name="141903" dataDxfId="14733"/>
    <tableColumn id="1665" xr3:uid="{B38D5596-06EA-4F52-95F5-4EBD10F246AA}" name="141904" dataDxfId="14732"/>
    <tableColumn id="1666" xr3:uid="{ECF51687-0804-4B3F-83DD-CE0C32CFE057}" name="141905" dataDxfId="14731"/>
    <tableColumn id="1667" xr3:uid="{7E86B0F6-F51A-4998-88FC-5DCE2F202579}" name="141906" dataDxfId="14730"/>
    <tableColumn id="1668" xr3:uid="{97464E4D-CEB0-408E-A4E3-FE7EBE11DD2F}" name="141907" dataDxfId="14729"/>
    <tableColumn id="1669" xr3:uid="{B01B999E-0B5E-445D-ADAD-9EE6E8B189E9}" name="141908" dataDxfId="14728"/>
    <tableColumn id="1670" xr3:uid="{48A5F1E9-D634-4129-8778-25BD6219EA7A}" name="141909" dataDxfId="14727"/>
    <tableColumn id="1671" xr3:uid="{8E9B6489-C039-4271-9A68-430ADA99BA9D}" name="141910" dataDxfId="14726"/>
    <tableColumn id="1672" xr3:uid="{112977F2-02C1-41B6-BF5B-B7182AB0797A}" name="141911" dataDxfId="14725"/>
    <tableColumn id="1673" xr3:uid="{389B971A-DAA9-459D-8CC2-B173755552DB}" name="141912" dataDxfId="14724"/>
    <tableColumn id="1674" xr3:uid="{6853EC9B-3454-4F7D-AD7D-86A6D3FA5A73}" name="141913" dataDxfId="14723"/>
    <tableColumn id="1675" xr3:uid="{7EB87A37-18BA-416E-84D8-A7450561F1BD}" name="141914" dataDxfId="14722"/>
    <tableColumn id="1676" xr3:uid="{97ACB414-D1A2-445B-92CA-EBA1DEB55F05}" name="141915" dataDxfId="14721"/>
    <tableColumn id="1677" xr3:uid="{99FCA126-8B0C-43E8-A8C6-C0890AC60D4E}" name="141916" dataDxfId="14720"/>
    <tableColumn id="1678" xr3:uid="{C14AF4C6-BBAB-457F-A4CA-A07F7ECE656A}" name="141917" dataDxfId="14719"/>
    <tableColumn id="1679" xr3:uid="{2689A8AF-28D8-4EDB-85B9-C5086485AA07}" name="141918" dataDxfId="14718"/>
    <tableColumn id="1680" xr3:uid="{E11003FB-E0C1-405D-8680-09E98F3BCF0F}" name="141919" dataDxfId="14717"/>
    <tableColumn id="1681" xr3:uid="{04C4D59C-E848-4621-8EAE-82F9BD69D844}" name="141920" dataDxfId="14716"/>
    <tableColumn id="1682" xr3:uid="{D7627372-81C0-4CEB-A337-5CB1F3E3CBBF}" name="141921" dataDxfId="14715"/>
    <tableColumn id="1683" xr3:uid="{037E3E66-571B-4E95-BE59-C0CC01F53695}" name="141922" dataDxfId="14714"/>
    <tableColumn id="1684" xr3:uid="{70027BB6-AA91-4C53-82F9-83B8D085B800}" name="141923" dataDxfId="14713"/>
    <tableColumn id="1685" xr3:uid="{95B45D07-83E7-4B2B-82F6-99B81DEF37BE}" name="141924" dataDxfId="14712"/>
    <tableColumn id="1686" xr3:uid="{DCA70F59-82D8-4E84-B40E-2A2313260B4D}" name="141925" dataDxfId="14711"/>
    <tableColumn id="1687" xr3:uid="{72C14D45-A59A-4E48-A744-2C119D93D0A1}" name="141926" dataDxfId="14710"/>
    <tableColumn id="1688" xr3:uid="{D8CF0C17-13F8-435F-B500-7893CED99EB9}" name="141927" dataDxfId="14709"/>
    <tableColumn id="1689" xr3:uid="{95C63C0A-0BF1-404D-B6DA-821F24108708}" name="141928" dataDxfId="14708"/>
    <tableColumn id="1690" xr3:uid="{625E21AA-2ADE-4A88-839E-8B029EF52E6A}" name="141929" dataDxfId="14707"/>
    <tableColumn id="1691" xr3:uid="{979D82EF-A19A-4110-BBD8-39C6B10FCE16}" name="141930" dataDxfId="14706"/>
    <tableColumn id="1692" xr3:uid="{775E024D-0EF4-413D-9B35-457E8C0E4519}" name="141931" dataDxfId="14705"/>
    <tableColumn id="1693" xr3:uid="{8855677B-F7C3-4E71-A07C-F7D27F13465C}" name="141932" dataDxfId="14704"/>
    <tableColumn id="1694" xr3:uid="{F2D2D2D0-7295-4900-A66B-FC5171BBA176}" name="141933" dataDxfId="14703"/>
    <tableColumn id="1695" xr3:uid="{11A81EF8-51F7-46FD-B300-43F89176BA67}" name="141934" dataDxfId="14702"/>
    <tableColumn id="1696" xr3:uid="{E8DE52A7-D5F1-4C7D-85D2-48D7260BE6D1}" name="141935" dataDxfId="14701"/>
    <tableColumn id="1697" xr3:uid="{99CC6063-DF98-4744-9ED5-C1DA3971F0C2}" name="141936" dataDxfId="14700"/>
    <tableColumn id="1698" xr3:uid="{4662D8D6-B25B-48AC-96DE-4D93A0DD7273}" name="141937" dataDxfId="14699"/>
    <tableColumn id="1699" xr3:uid="{6257F89C-3822-4826-AD16-54B03A18367B}" name="141938" dataDxfId="14698"/>
    <tableColumn id="1700" xr3:uid="{A3D8C60F-DDCD-4715-A56D-B4761CA99BC3}" name="141939" dataDxfId="14697"/>
    <tableColumn id="1701" xr3:uid="{FF839BF6-3B45-4993-BAFC-435C9D7DA80C}" name="141940" dataDxfId="14696"/>
    <tableColumn id="1702" xr3:uid="{44306431-8F54-4372-B65C-D5904EEF4573}" name="141941" dataDxfId="14695"/>
    <tableColumn id="1703" xr3:uid="{3E84BB71-61FD-4A55-9FC0-0503670D74CC}" name="141942" dataDxfId="14694"/>
    <tableColumn id="1704" xr3:uid="{981E9CDD-FCC0-4BB2-B77E-35CBA50CFEFE}" name="141943" dataDxfId="14693"/>
    <tableColumn id="1705" xr3:uid="{97A514B1-F010-43DE-9C1B-CC598B9DC3F6}" name="141944" dataDxfId="14692"/>
    <tableColumn id="1706" xr3:uid="{9A575F21-4BF8-4BFA-8662-1E1D25412220}" name="141945" dataDxfId="14691"/>
    <tableColumn id="1707" xr3:uid="{BB42A73B-9E06-49DC-ADD8-1BB5826C000C}" name="141946" dataDxfId="14690"/>
    <tableColumn id="1708" xr3:uid="{E8E48AC8-4B85-48A3-BEEE-41A5AFB30550}" name="141947" dataDxfId="14689"/>
    <tableColumn id="1709" xr3:uid="{2FB2176E-EEDF-4213-8854-E4236EC4BD7B}" name="141948" dataDxfId="14688"/>
    <tableColumn id="1710" xr3:uid="{3AFAA12C-CC06-4034-88D5-606027465840}" name="141949" dataDxfId="14687"/>
    <tableColumn id="1711" xr3:uid="{90F2758B-742E-467C-813F-4EB2AE83122E}" name="141950" dataDxfId="14686"/>
    <tableColumn id="1712" xr3:uid="{4887C006-EE7E-42CF-B4A2-CD9FA008D487}" name="141951" dataDxfId="14685"/>
    <tableColumn id="1713" xr3:uid="{DBF778D7-0D10-44F1-B26B-AFD2D9F30590}" name="141952" dataDxfId="14684"/>
    <tableColumn id="1714" xr3:uid="{F62BC48A-9923-45AB-B963-F0C90A0C9641}" name="141953" dataDxfId="14683"/>
    <tableColumn id="1715" xr3:uid="{CCAC51BC-EE3D-4EBE-9656-557A95566B1B}" name="141954" dataDxfId="14682"/>
    <tableColumn id="1716" xr3:uid="{03BFB205-C05B-4A3E-8575-42585C925E06}" name="141955" dataDxfId="14681"/>
    <tableColumn id="1717" xr3:uid="{0CD13409-6BE1-4A9D-BEB6-D151E012B93E}" name="141956" dataDxfId="14680"/>
    <tableColumn id="1718" xr3:uid="{4E2A01D9-A950-4070-A9D4-8D54C51004CE}" name="141957" dataDxfId="14679"/>
    <tableColumn id="1719" xr3:uid="{D74A3D90-4C8C-45AD-A00A-ECB82B613686}" name="141958" dataDxfId="14678"/>
    <tableColumn id="1720" xr3:uid="{AE40FF6F-E459-460D-BDD7-49B57AB8EB54}" name="141959" dataDxfId="14677"/>
    <tableColumn id="1721" xr3:uid="{A22B1798-9768-43BC-BDB8-112068D5E766}" name="141960" dataDxfId="14676"/>
    <tableColumn id="1722" xr3:uid="{0BCCA74A-A1C8-4801-9EBE-887D20E0CE64}" name="141961" dataDxfId="14675"/>
    <tableColumn id="1723" xr3:uid="{A248197B-14FA-4D3B-9D8C-DD40EC1C4ECD}" name="141962" dataDxfId="14674"/>
    <tableColumn id="1724" xr3:uid="{807F6FB1-0612-4A0B-B3A6-236B0DEA51E3}" name="141963" dataDxfId="14673"/>
    <tableColumn id="1725" xr3:uid="{C2D280D9-C686-49E3-9D87-292503C8C7E2}" name="141964" dataDxfId="14672"/>
    <tableColumn id="1726" xr3:uid="{558DEC48-60E2-4497-9B69-A5C3F2A41EA4}" name="141965" dataDxfId="14671"/>
    <tableColumn id="1727" xr3:uid="{E3D6048A-E6EF-4BDF-BFA7-FCB7F26FEE5F}" name="141966" dataDxfId="14670"/>
    <tableColumn id="1728" xr3:uid="{B9CBFE75-7ED2-467D-B032-1917BB546C79}" name="141967" dataDxfId="14669"/>
    <tableColumn id="1729" xr3:uid="{3D890E5E-9DCA-49B1-B5B2-53C159574BCC}" name="141968" dataDxfId="14668"/>
    <tableColumn id="1730" xr3:uid="{E7CAD6FC-5795-4D56-B9AC-13D6F5B83834}" name="141969" dataDxfId="14667"/>
    <tableColumn id="1731" xr3:uid="{83CEC510-1A7A-48A3-9747-B482DAD77D47}" name="141970" dataDxfId="14666"/>
    <tableColumn id="1732" xr3:uid="{5756E6A8-5DF5-482A-ABDA-7E488354FFF7}" name="141971" dataDxfId="14665"/>
    <tableColumn id="1733" xr3:uid="{EB5209FE-C97B-45D5-A50A-23A2D21FCEB9}" name="141972" dataDxfId="14664"/>
    <tableColumn id="1734" xr3:uid="{B8B9AE72-7319-45DE-A8D9-6D3AED89403C}" name="141973" dataDxfId="14663"/>
    <tableColumn id="1735" xr3:uid="{95457526-B03E-4D21-9540-A5ED923AB260}" name="141974" dataDxfId="14662"/>
    <tableColumn id="1736" xr3:uid="{41BA3729-EEF0-4F00-B875-B15F2DDD2A4C}" name="141975" dataDxfId="14661"/>
    <tableColumn id="1737" xr3:uid="{76BA6CC3-807E-41D0-B39B-CCF6A0BDB497}" name="141976" dataDxfId="14660"/>
    <tableColumn id="1738" xr3:uid="{5C598FB4-2021-4CF8-9AB4-EF8A5C435307}" name="141977" dataDxfId="14659"/>
    <tableColumn id="1739" xr3:uid="{C9955175-ACAC-4D50-BB4E-0FE000CE0EAF}" name="141978" dataDxfId="14658"/>
    <tableColumn id="1740" xr3:uid="{C29D046F-7A70-4212-BD59-AECD92C20A40}" name="141979" dataDxfId="14657"/>
    <tableColumn id="1741" xr3:uid="{EDC70151-A82F-4156-8043-AC6A08EDDBF3}" name="141980" dataDxfId="14656"/>
    <tableColumn id="1742" xr3:uid="{9D6B41C2-4F7C-4D49-BF72-DE7A6BC5686D}" name="141981" dataDxfId="14655"/>
    <tableColumn id="1743" xr3:uid="{BA7377C0-6E7F-45C1-A850-063DCE392C7D}" name="141982" dataDxfId="14654"/>
    <tableColumn id="1744" xr3:uid="{44B8BD7B-718C-46F8-AD9C-3B8E1DE74A98}" name="141983" dataDxfId="14653"/>
    <tableColumn id="1745" xr3:uid="{BC6C91AB-F63A-4188-B220-4D76A27786AA}" name="141984" dataDxfId="14652"/>
    <tableColumn id="1746" xr3:uid="{8F8C88AF-0F13-4C34-AD61-D334A7523F1F}" name="141985" dataDxfId="14651"/>
    <tableColumn id="1747" xr3:uid="{06CA9E1A-B826-4D7C-9364-2D590C2AD24E}" name="141986" dataDxfId="14650"/>
    <tableColumn id="1748" xr3:uid="{8F2FB12F-1690-4301-B98D-C7DA401276C5}" name="141987" dataDxfId="14649"/>
    <tableColumn id="1749" xr3:uid="{7996A05B-4FBA-4852-91C9-9227D491B026}" name="141988" dataDxfId="14648"/>
    <tableColumn id="1750" xr3:uid="{12CAAB9C-A41B-4DE7-BD86-9F4709772060}" name="141989" dataDxfId="14647"/>
    <tableColumn id="1751" xr3:uid="{977C54FD-52D1-4BC2-B04C-6BCE0C87CDBF}" name="141990" dataDxfId="14646"/>
    <tableColumn id="1752" xr3:uid="{2198258C-65C7-4BBC-A431-07A6CCFF8862}" name="141991" dataDxfId="14645"/>
    <tableColumn id="1753" xr3:uid="{E86EE21F-DCE6-4D8C-ABA1-3F29375E1038}" name="141992" dataDxfId="14644"/>
    <tableColumn id="1754" xr3:uid="{84D1780D-738F-464D-9837-5414BCE635D4}" name="141993" dataDxfId="14643"/>
    <tableColumn id="1755" xr3:uid="{A156EE6C-5B02-48B8-AD82-69A8AC5D9A12}" name="141994" dataDxfId="14642"/>
    <tableColumn id="1756" xr3:uid="{F64F8590-DD24-4552-9F36-63B56D3763EF}" name="141995" dataDxfId="14641"/>
    <tableColumn id="1757" xr3:uid="{8A3BFD43-F7F0-44F4-99B7-223F18EE5120}" name="141996" dataDxfId="14640"/>
    <tableColumn id="1758" xr3:uid="{E14DFF1A-AE72-4BEC-95DA-6F6851436485}" name="141997" dataDxfId="14639"/>
    <tableColumn id="1759" xr3:uid="{C7300DE1-95C6-4570-99DA-8580859B9EB2}" name="141998" dataDxfId="14638"/>
    <tableColumn id="1760" xr3:uid="{AC2D9247-3413-4F59-A311-FF57DB2A8330}" name="141999" dataDxfId="14637"/>
    <tableColumn id="1761" xr3:uid="{8A9BD8D9-4AB2-478C-A8D3-A8C2799E7641}" name="142000" dataDxfId="14636"/>
    <tableColumn id="1762" xr3:uid="{3DA17246-8F19-4ED9-AC4C-F0C2D28911C4}" name="142001" dataDxfId="14635"/>
    <tableColumn id="1763" xr3:uid="{169FF8F1-839B-4113-B92C-5D86AFDBE33A}" name="142002" dataDxfId="14634"/>
    <tableColumn id="1764" xr3:uid="{8939CFBB-59F0-44FB-9B78-032F94854B8E}" name="142003" dataDxfId="14633"/>
    <tableColumn id="1765" xr3:uid="{A53D73CB-D9D8-4527-91BD-C33C8101FF5B}" name="142004" dataDxfId="14632"/>
    <tableColumn id="1766" xr3:uid="{B643E80A-F144-471D-AC47-26219A25793D}" name="142005" dataDxfId="14631"/>
    <tableColumn id="1767" xr3:uid="{DA3EAB71-657C-4C5D-A31A-D1966036FB63}" name="142006" dataDxfId="14630"/>
    <tableColumn id="1768" xr3:uid="{4AD8106A-E743-4D06-8493-4CFFD2FAC092}" name="142007" dataDxfId="14629"/>
    <tableColumn id="1769" xr3:uid="{563B0459-4BA5-4662-9211-FD6687A6102E}" name="142008" dataDxfId="14628"/>
    <tableColumn id="1770" xr3:uid="{60A32A29-F7BE-4B8C-AF0F-A8D4912AF346}" name="142009" dataDxfId="14627"/>
    <tableColumn id="1771" xr3:uid="{9267CB47-BF4A-40ED-9063-A63E8C8F3737}" name="142010" dataDxfId="14626"/>
    <tableColumn id="1772" xr3:uid="{A8DEE33B-1196-4F36-AD13-13DD06279F40}" name="142011" dataDxfId="14625"/>
    <tableColumn id="1773" xr3:uid="{7261C95C-8744-4C28-B3F6-DBAEE1682BE4}" name="142012" dataDxfId="14624"/>
    <tableColumn id="1774" xr3:uid="{3C1D8E0B-751B-4C85-8DC0-A13FB5AF7A9F}" name="142013" dataDxfId="14623"/>
    <tableColumn id="1775" xr3:uid="{20698D10-87F0-4B57-A87B-518A5410E984}" name="142014" dataDxfId="14622"/>
    <tableColumn id="1776" xr3:uid="{77CDAEC9-5F07-44CF-9002-37AAB1069B18}" name="142015" dataDxfId="14621"/>
    <tableColumn id="1777" xr3:uid="{CE1BEDC8-36A5-4695-AEA4-F4F2E3ECDED4}" name="142016" dataDxfId="14620"/>
    <tableColumn id="1778" xr3:uid="{A20DA387-E022-49FA-B89E-45EBDAA64C52}" name="142017" dataDxfId="14619"/>
    <tableColumn id="1779" xr3:uid="{B952660C-AEBE-456A-BD14-05BDB2CC3C68}" name="142018" dataDxfId="14618"/>
    <tableColumn id="1780" xr3:uid="{2DC9C85B-60C4-4F0A-AF1D-B83BAF7CD76B}" name="142019" dataDxfId="14617"/>
    <tableColumn id="1781" xr3:uid="{98996A43-3204-4B69-9C29-4F8C6BE70210}" name="142020" dataDxfId="14616"/>
    <tableColumn id="1782" xr3:uid="{114B29ED-504A-4217-B40D-3D0C56014C9F}" name="142021" dataDxfId="14615"/>
    <tableColumn id="1783" xr3:uid="{CF9776A6-A131-4955-A489-6371BED68858}" name="142022" dataDxfId="14614"/>
    <tableColumn id="1784" xr3:uid="{CD445BA2-85F2-480D-B66A-8C67527A590A}" name="142023" dataDxfId="14613"/>
    <tableColumn id="1785" xr3:uid="{C22E3BBE-1E77-495A-A1BE-1FF0F56A7A87}" name="142024" dataDxfId="14612"/>
    <tableColumn id="1786" xr3:uid="{869A3ED7-A0DE-47A2-B004-75B3A5E6FF5D}" name="142025" dataDxfId="14611"/>
    <tableColumn id="1787" xr3:uid="{1600FD83-CFDC-46E4-800E-4E5F535933FF}" name="142026" dataDxfId="14610"/>
    <tableColumn id="1788" xr3:uid="{5C5B3861-0505-4ADB-80D5-D94266BA16C3}" name="142027" dataDxfId="14609"/>
    <tableColumn id="1789" xr3:uid="{A9AB45B5-2CFA-4982-91EA-A0AF071D35F5}" name="142028" dataDxfId="14608"/>
    <tableColumn id="1790" xr3:uid="{2197A4E6-5ADD-4A7E-98BB-8A6652CCACC5}" name="142029" dataDxfId="14607"/>
    <tableColumn id="1791" xr3:uid="{36991D89-801A-4B6A-95D9-8BDE5AA5EE53}" name="142030" dataDxfId="14606"/>
    <tableColumn id="1792" xr3:uid="{8CE80A9C-5057-4465-A6F9-69B02729D465}" name="142031" dataDxfId="14605"/>
    <tableColumn id="1793" xr3:uid="{2945A824-160B-41F5-9F0B-C991C1BFF184}" name="142032" dataDxfId="14604"/>
    <tableColumn id="1794" xr3:uid="{3088F2DC-A86B-40C3-8C36-974BB7A8FDB1}" name="142033" dataDxfId="14603"/>
    <tableColumn id="1795" xr3:uid="{A39ECF23-41EB-49BD-BECE-ADD1DEDD7A55}" name="142034" dataDxfId="14602"/>
    <tableColumn id="1796" xr3:uid="{DFDFAE2B-0718-4255-AC4F-54D6A2AABB47}" name="142035" dataDxfId="14601"/>
    <tableColumn id="1797" xr3:uid="{A1227218-44EA-43C2-87FD-8DB1BF1EAEA4}" name="142036" dataDxfId="14600"/>
    <tableColumn id="1798" xr3:uid="{EB628533-6BEB-4B81-B07B-7A38F5D861B3}" name="142037" dataDxfId="14599"/>
    <tableColumn id="1799" xr3:uid="{8CA5E862-12F8-4D6D-9B75-6BE74968ED44}" name="142038" dataDxfId="14598"/>
    <tableColumn id="1800" xr3:uid="{E7CE8774-01CD-40B0-B1C1-36D81C43F098}" name="142039" dataDxfId="14597"/>
    <tableColumn id="1801" xr3:uid="{8C13967B-EF6A-42D1-B75E-40C1E064645F}" name="142040" dataDxfId="14596"/>
    <tableColumn id="1802" xr3:uid="{7F8E1E9A-F408-4790-BFA1-B3CE8F1D4A20}" name="142041" dataDxfId="14595"/>
    <tableColumn id="1803" xr3:uid="{31A7B59B-08DD-4336-BFF1-6B5EF78A2ED4}" name="142042" dataDxfId="14594"/>
    <tableColumn id="1804" xr3:uid="{578F49AC-CECB-4853-846A-34162A4D4F04}" name="142043" dataDxfId="14593"/>
    <tableColumn id="1805" xr3:uid="{038EAEED-2B2C-477E-B5B9-484BF8DD0C36}" name="142044" dataDxfId="14592"/>
    <tableColumn id="1806" xr3:uid="{182071EA-90A8-45B1-977B-2201EA4956DE}" name="142045" dataDxfId="14591"/>
    <tableColumn id="1807" xr3:uid="{F383708A-3FB6-4D6C-B0A8-DA21C1CA9BE7}" name="142046" dataDxfId="14590"/>
    <tableColumn id="1808" xr3:uid="{99330EB2-EDD9-49BC-B2DC-7B8B130F88BB}" name="142047" dataDxfId="14589"/>
    <tableColumn id="1809" xr3:uid="{621E5B01-7929-48F9-B9E1-7026001D057F}" name="142048" dataDxfId="14588"/>
    <tableColumn id="1810" xr3:uid="{427A88A9-0D37-46BE-8939-285B6EADECDC}" name="142049" dataDxfId="14587"/>
    <tableColumn id="1811" xr3:uid="{3DE44547-507B-4145-9161-7B8A5283DEEF}" name="142050" dataDxfId="14586"/>
    <tableColumn id="1812" xr3:uid="{223CAA67-0A25-4754-91BB-00C977384224}" name="142051" dataDxfId="14585"/>
    <tableColumn id="1813" xr3:uid="{2D3BA1EB-1D8E-486D-83AB-0BAA128FB9E2}" name="142052" dataDxfId="14584"/>
    <tableColumn id="1814" xr3:uid="{B0BFD9B3-5B6F-4FA9-8948-1F31641C69B3}" name="142053" dataDxfId="14583"/>
    <tableColumn id="1815" xr3:uid="{6AAFEF79-956E-4DE8-909D-E64C892CC54C}" name="142054" dataDxfId="14582"/>
    <tableColumn id="1816" xr3:uid="{BA849698-7843-40EA-ADE9-D247A7D5DAE9}" name="142055" dataDxfId="14581"/>
    <tableColumn id="1817" xr3:uid="{7FE7500F-60A3-4B1D-ADD6-F0AEC1A05439}" name="142056" dataDxfId="14580"/>
    <tableColumn id="1818" xr3:uid="{4275F512-AE2F-4345-9F0E-D1D06068373E}" name="142057" dataDxfId="14579"/>
    <tableColumn id="1819" xr3:uid="{13E30135-E611-49F9-B6FC-B9F8FF57E81A}" name="142058" dataDxfId="14578"/>
    <tableColumn id="1820" xr3:uid="{FCE78376-95B1-46CA-A0D5-55FA71068A7B}" name="142059" dataDxfId="14577"/>
    <tableColumn id="1821" xr3:uid="{368B54D6-3B3D-4382-B12E-39550319BA81}" name="142060" dataDxfId="14576"/>
    <tableColumn id="1822" xr3:uid="{5A0B1B0D-D2CD-4492-8950-CF8BDBA49FC5}" name="142061" dataDxfId="14575"/>
    <tableColumn id="1823" xr3:uid="{97673D45-66FB-4878-B060-E3DB026BE84C}" name="142062" dataDxfId="14574"/>
    <tableColumn id="1824" xr3:uid="{0CA1AC55-1125-423E-B605-9002E3D9725E}" name="142063" dataDxfId="14573"/>
    <tableColumn id="1825" xr3:uid="{94F023A7-EA9B-421F-9B1A-89E621218506}" name="142064" dataDxfId="14572"/>
    <tableColumn id="1826" xr3:uid="{406C1B56-3D29-4415-AC52-634305C240FC}" name="142065" dataDxfId="14571"/>
    <tableColumn id="1827" xr3:uid="{842DFDB0-A8A6-4B60-9DF6-9E95A57E4E15}" name="142066" dataDxfId="14570"/>
    <tableColumn id="1828" xr3:uid="{672A022A-A431-4113-8802-FD1485CD92EA}" name="142067" dataDxfId="14569"/>
    <tableColumn id="1829" xr3:uid="{FAA09E28-FF78-43BE-A660-20728BCA101D}" name="142068" dataDxfId="14568"/>
    <tableColumn id="1830" xr3:uid="{DB0FF2DD-76E3-41C7-A4AE-0E1E74A43E34}" name="142069" dataDxfId="14567"/>
    <tableColumn id="1831" xr3:uid="{8F4991CF-4D43-49D6-B7B2-077BC7E7294C}" name="142070" dataDxfId="14566"/>
    <tableColumn id="1832" xr3:uid="{213B2E0B-D9E8-414A-A02C-DEA2B186F3D4}" name="142071" dataDxfId="14565"/>
    <tableColumn id="1833" xr3:uid="{B8648414-99BE-4FF8-AE18-F4A4E65BE7DB}" name="142072" dataDxfId="14564"/>
    <tableColumn id="1834" xr3:uid="{C0457EB4-EF17-4B0A-8980-5B7FD11377B7}" name="142073" dataDxfId="14563"/>
    <tableColumn id="1835" xr3:uid="{08B78360-385F-4FAB-96B0-04DC00429A3A}" name="142074" dataDxfId="14562"/>
    <tableColumn id="1836" xr3:uid="{F01B9F65-EBED-400D-BD15-163BD1C8D77B}" name="142075" dataDxfId="14561"/>
    <tableColumn id="1837" xr3:uid="{34CC71E1-2F1F-423C-A780-5F66A2558118}" name="142076" dataDxfId="14560"/>
    <tableColumn id="1838" xr3:uid="{39852777-E0F6-4C4A-8B46-EBC49EE5ADA2}" name="142077" dataDxfId="14559"/>
    <tableColumn id="1839" xr3:uid="{71BF6DB8-00D1-443F-8F1F-34F05F086A35}" name="142078" dataDxfId="14558"/>
    <tableColumn id="1840" xr3:uid="{CFB19DD8-E3F2-48A2-BDCF-E545FF2BBE6D}" name="142079" dataDxfId="14557"/>
    <tableColumn id="1841" xr3:uid="{1BAA8A75-0B02-42CD-865B-A7D640D72B7D}" name="142080" dataDxfId="14556"/>
    <tableColumn id="1842" xr3:uid="{82B266D5-F60D-4025-B068-9264FC82AB48}" name="142081" dataDxfId="14555"/>
    <tableColumn id="1843" xr3:uid="{0C4DB61A-91DC-4DBD-8C20-BFCC7F299515}" name="142082" dataDxfId="14554"/>
    <tableColumn id="1844" xr3:uid="{FF2638AF-961F-4D44-9791-9BD4A9376C6A}" name="142083" dataDxfId="14553"/>
    <tableColumn id="1845" xr3:uid="{12BFF3BD-AA5E-4D2E-8DFB-E5044C1E0371}" name="142084" dataDxfId="14552"/>
    <tableColumn id="1846" xr3:uid="{A70BADAF-3C32-49DA-93E3-0ABB31D17C66}" name="142085" dataDxfId="14551"/>
    <tableColumn id="1847" xr3:uid="{2879F023-1F51-4B72-8BA3-4D90F4F7209C}" name="142086" dataDxfId="14550"/>
    <tableColumn id="1848" xr3:uid="{891F21B9-DDA6-43AB-9DCD-164CFCB1672F}" name="142087" dataDxfId="14549"/>
    <tableColumn id="1849" xr3:uid="{4F452EC2-B73B-400F-ACF0-0D0C1C72D784}" name="142088" dataDxfId="14548"/>
    <tableColumn id="1850" xr3:uid="{243F4C03-D893-41EC-A1C9-A2A4E83B553C}" name="142089" dataDxfId="14547"/>
    <tableColumn id="1851" xr3:uid="{15DB27BB-734C-4773-A406-1B5C8BBBCA0C}" name="142090" dataDxfId="14546"/>
    <tableColumn id="1852" xr3:uid="{FFA434BA-0DCD-4D79-8FBD-05C700CE7AD5}" name="142091" dataDxfId="14545"/>
    <tableColumn id="1853" xr3:uid="{6123FEF4-BC95-4F65-8314-C1DC0D944460}" name="142092" dataDxfId="14544"/>
    <tableColumn id="1854" xr3:uid="{895F4A7D-22DD-4A20-AE11-1CED6D458960}" name="142093" dataDxfId="14543"/>
    <tableColumn id="1855" xr3:uid="{9F28623B-026B-4BBA-B50F-19DB482C6B5A}" name="142094" dataDxfId="14542"/>
    <tableColumn id="1856" xr3:uid="{0BB341EC-30A1-44E5-81F1-BA13988C528E}" name="142095" dataDxfId="14541"/>
    <tableColumn id="1857" xr3:uid="{E40E7524-F600-4A4C-901F-EA0E278C5B2A}" name="142096" dataDxfId="14540"/>
    <tableColumn id="1858" xr3:uid="{9DAB41F8-9B8B-4EE5-B4CB-8C36504B14C5}" name="142097" dataDxfId="14539"/>
    <tableColumn id="1859" xr3:uid="{E67CE934-2A7D-4E10-9CEF-E6CEC21653F2}" name="142098" dataDxfId="14538"/>
    <tableColumn id="1860" xr3:uid="{3E7A9339-D601-43FE-B2E8-5FC945E48D7B}" name="142099" dataDxfId="14537"/>
    <tableColumn id="1861" xr3:uid="{42A07754-D4A9-42D7-A248-1157FADA02BB}" name="142100" dataDxfId="14536"/>
    <tableColumn id="1862" xr3:uid="{283D3EB6-0DFC-4453-930D-FD8B5C8B736E}" name="142101" dataDxfId="14535"/>
    <tableColumn id="1863" xr3:uid="{EA0E31B5-8578-4888-A955-C7486FAEFA65}" name="142102" dataDxfId="14534"/>
    <tableColumn id="1864" xr3:uid="{B1C7D08D-4AC6-4D57-AD6D-AD54A4C550CF}" name="142103" dataDxfId="14533"/>
    <tableColumn id="1865" xr3:uid="{6BF50F98-2581-460D-8B75-ADD2BB01F7AE}" name="142104" dataDxfId="14532"/>
    <tableColumn id="1866" xr3:uid="{70C34E03-1348-4777-BCC9-177B18A16178}" name="142105" dataDxfId="14531"/>
    <tableColumn id="1867" xr3:uid="{859B3F52-7D19-400F-857F-EF9B6E86D5C9}" name="142106" dataDxfId="14530"/>
    <tableColumn id="1868" xr3:uid="{CDCAB2DD-5DE3-4D11-BEF1-24B179C218DF}" name="142107" dataDxfId="14529"/>
    <tableColumn id="1869" xr3:uid="{5F407675-7795-4465-A1DF-C8FC4CFE917C}" name="142108" dataDxfId="14528"/>
    <tableColumn id="1870" xr3:uid="{28556C0E-AAFB-4EFF-B9F6-72841B48DB09}" name="142109" dataDxfId="14527"/>
    <tableColumn id="1871" xr3:uid="{2387F5B7-C05E-420D-B024-9B11AC4526AF}" name="142110" dataDxfId="14526"/>
    <tableColumn id="1872" xr3:uid="{8B97CC3A-C2F2-4045-8740-5E64C5198FFF}" name="142111" dataDxfId="14525"/>
    <tableColumn id="1873" xr3:uid="{4CF676DF-8AE1-4CEC-9CA0-52D8F4649911}" name="142112" dataDxfId="14524"/>
    <tableColumn id="1874" xr3:uid="{C8BB535D-87C7-4518-BA83-0BE64E67C460}" name="142113" dataDxfId="14523"/>
    <tableColumn id="1875" xr3:uid="{DAD3AAFB-EF2A-46B7-80C3-88F592FA9A70}" name="142114" dataDxfId="14522"/>
    <tableColumn id="1876" xr3:uid="{93D2D0D0-4906-41D7-A3CD-AB31752268F7}" name="142115" dataDxfId="14521"/>
    <tableColumn id="1877" xr3:uid="{20E7DD1D-9FDA-445B-B4FB-4FC464163209}" name="142116" dataDxfId="14520"/>
    <tableColumn id="1878" xr3:uid="{3732551A-3C83-4DE9-BE8B-577966814F91}" name="142117" dataDxfId="14519"/>
    <tableColumn id="1879" xr3:uid="{4AFFBA5D-F09C-4AEF-8F81-5DA688623C65}" name="142118" dataDxfId="14518"/>
    <tableColumn id="1880" xr3:uid="{112CCF9F-18D3-4A18-9E22-F9A183130F8D}" name="142119" dataDxfId="14517"/>
    <tableColumn id="1881" xr3:uid="{D30ABBF7-A50E-4331-91FB-0A9F693DBAF7}" name="142120" dataDxfId="14516"/>
    <tableColumn id="1882" xr3:uid="{521B4180-23A5-46A3-A820-7D92A3D5FAB8}" name="142121" dataDxfId="14515"/>
    <tableColumn id="1883" xr3:uid="{191909FA-A307-42CF-AA38-151DC3714CEB}" name="142122" dataDxfId="14514"/>
    <tableColumn id="1884" xr3:uid="{08A8310D-C43F-45D6-BB9F-2ABD38631ADB}" name="142123" dataDxfId="14513"/>
    <tableColumn id="1885" xr3:uid="{D12121BA-A620-43D7-90B2-2BF6387EA299}" name="142124" dataDxfId="14512"/>
    <tableColumn id="1886" xr3:uid="{35B0B69B-A86D-4928-88FB-5FF77446418B}" name="142125" dataDxfId="14511"/>
    <tableColumn id="1887" xr3:uid="{BE79FF1B-ACC5-4187-9802-9114A95B79CD}" name="142126" dataDxfId="14510"/>
    <tableColumn id="1888" xr3:uid="{4721E3D5-69DC-4596-8B66-3EAEEFE6F6C9}" name="142127" dataDxfId="14509"/>
    <tableColumn id="1889" xr3:uid="{3C50E1E4-99D2-48F2-AC50-239CEB782134}" name="142128" dataDxfId="14508"/>
    <tableColumn id="1890" xr3:uid="{9D40E1F9-99A9-48EC-B679-41990BDAD525}" name="142129" dataDxfId="14507"/>
    <tableColumn id="1891" xr3:uid="{9ED7461B-6C13-4709-8204-9CEA72C757BE}" name="142130" dataDxfId="14506"/>
    <tableColumn id="1892" xr3:uid="{F674FD83-43F4-49A0-ACF9-C2F1676602FD}" name="142131" dataDxfId="14505"/>
    <tableColumn id="1893" xr3:uid="{F69C67C1-3B61-4789-A2C1-E089F2B5CAF4}" name="142132" dataDxfId="14504"/>
    <tableColumn id="1894" xr3:uid="{ADE4EF2A-03E1-4FD3-8FAD-B487A94E9EAC}" name="142133" dataDxfId="14503"/>
    <tableColumn id="1895" xr3:uid="{06D23280-EFA9-4125-B45F-F6144C3A7678}" name="142134" dataDxfId="14502"/>
    <tableColumn id="1896" xr3:uid="{659DDA9D-CB05-4ABD-9ECB-0431AFFF5953}" name="142135" dataDxfId="14501"/>
    <tableColumn id="1897" xr3:uid="{7A791CFA-113A-4DFB-B05C-74718C21E6F8}" name="142136" dataDxfId="14500"/>
    <tableColumn id="1898" xr3:uid="{B65580B6-97A6-4C29-80E6-D8458F0D3ADF}" name="142137" dataDxfId="14499"/>
    <tableColumn id="1899" xr3:uid="{E8C1C145-5108-490A-AF26-491FF5845D51}" name="142138" dataDxfId="14498"/>
    <tableColumn id="1900" xr3:uid="{1C9E959B-56A5-493C-A0BD-8183BA5BE94A}" name="142139" dataDxfId="14497"/>
    <tableColumn id="1901" xr3:uid="{981125DB-1732-436B-A496-8B05245B3876}" name="142140" dataDxfId="14496"/>
    <tableColumn id="1902" xr3:uid="{E6F70B89-0A66-4C86-A395-076D92CA764C}" name="142141" dataDxfId="14495"/>
    <tableColumn id="1903" xr3:uid="{A3839C0B-4EB5-4F4E-95C6-E4239C143B27}" name="142142" dataDxfId="14494"/>
    <tableColumn id="1904" xr3:uid="{AE293880-AD9F-412E-AB28-1BCE44B1FA0B}" name="142143" dataDxfId="14493"/>
    <tableColumn id="1905" xr3:uid="{4C977E2E-7A36-4CC2-98EC-B73F4D273D29}" name="142144" dataDxfId="14492"/>
    <tableColumn id="1906" xr3:uid="{575924A6-E8D7-4EB5-B61E-D3744ADA6488}" name="142145" dataDxfId="14491"/>
    <tableColumn id="1907" xr3:uid="{7C198868-1894-4A13-B728-F4CE303BB0F3}" name="142146" dataDxfId="14490"/>
    <tableColumn id="1908" xr3:uid="{CE68576D-6382-4203-A9E6-92F1C315887E}" name="142147" dataDxfId="14489"/>
    <tableColumn id="1909" xr3:uid="{FEC5F430-F417-4C9B-96AD-330663EF64CD}" name="142148" dataDxfId="14488"/>
    <tableColumn id="1910" xr3:uid="{DFE8B518-0C52-4424-8136-E6D97B4E13B7}" name="142149" dataDxfId="14487"/>
    <tableColumn id="1911" xr3:uid="{B71655AC-7B24-41F5-B3CD-35680B20A8E0}" name="142150" dataDxfId="14486"/>
    <tableColumn id="1912" xr3:uid="{DC616E4A-0A30-42A9-909C-8DBE22108401}" name="142151" dataDxfId="14485"/>
    <tableColumn id="1913" xr3:uid="{81E20C7B-1C22-4377-8F02-9C4679E4261B}" name="142152" dataDxfId="14484"/>
    <tableColumn id="1914" xr3:uid="{15F89F56-DC7B-4A5A-939A-8EDF7F70FC29}" name="142153" dataDxfId="14483"/>
    <tableColumn id="1915" xr3:uid="{FCE782EB-D5BF-4D05-8A8A-DF2D51A2CFF2}" name="142154" dataDxfId="14482"/>
    <tableColumn id="1916" xr3:uid="{B6424E67-503C-4B5E-8B78-27E6E8596DC0}" name="142155" dataDxfId="14481"/>
    <tableColumn id="1917" xr3:uid="{ED41957E-953A-4746-A908-19DC94D0668C}" name="142156" dataDxfId="14480"/>
    <tableColumn id="1918" xr3:uid="{67BA23BF-4611-44C8-ABBF-19AEE8B3C6BD}" name="142157" dataDxfId="14479"/>
    <tableColumn id="1919" xr3:uid="{14AC073C-97DC-4841-A1E3-3A40FEF02579}" name="142158" dataDxfId="14478"/>
    <tableColumn id="1920" xr3:uid="{9B9EE635-983B-4510-96ED-67A24AC817B9}" name="142159" dataDxfId="14477"/>
    <tableColumn id="1921" xr3:uid="{B3DE3BCC-216E-4D9F-A130-5B2AB5DBEBD1}" name="142160" dataDxfId="14476"/>
    <tableColumn id="1922" xr3:uid="{A7E7C1E3-A490-400B-932D-675DFE486C02}" name="142161" dataDxfId="14475"/>
    <tableColumn id="1923" xr3:uid="{B4335669-1C08-4853-950E-E3DE9C4B94C9}" name="142162" dataDxfId="14474"/>
    <tableColumn id="1924" xr3:uid="{7D0B52E4-2CEE-4C16-88A3-7F277385741A}" name="142163" dataDxfId="14473"/>
    <tableColumn id="1925" xr3:uid="{DB3841D5-5E26-4654-AA07-6BFC0D6AC3FB}" name="142164" dataDxfId="14472"/>
    <tableColumn id="1926" xr3:uid="{593458E5-24BB-4D6E-A13E-6F67AB1466D9}" name="142165" dataDxfId="14471"/>
    <tableColumn id="1927" xr3:uid="{5A0B78D4-9014-4328-885B-2C7B9919C825}" name="142166" dataDxfId="14470"/>
    <tableColumn id="1928" xr3:uid="{E82E09D1-1B27-421E-A120-FCEBDD49AE33}" name="142167" dataDxfId="14469"/>
    <tableColumn id="1929" xr3:uid="{36D49F4A-6D6B-442D-9419-648BFE4D8C21}" name="142168" dataDxfId="14468"/>
    <tableColumn id="1930" xr3:uid="{9F8E3CD7-B959-4064-A6DB-77DAE511EABA}" name="142169" dataDxfId="14467"/>
    <tableColumn id="1931" xr3:uid="{CAB51DF2-1F76-4BCF-8200-8845D207ABDB}" name="142170" dataDxfId="14466"/>
    <tableColumn id="1932" xr3:uid="{834DF476-280B-4ACA-9C00-DA6E09C21CC2}" name="142171" dataDxfId="14465"/>
    <tableColumn id="1933" xr3:uid="{63B07D94-261A-41DE-BE8E-0C0F6C98829B}" name="142172" dataDxfId="14464"/>
    <tableColumn id="1934" xr3:uid="{66F47431-8208-4CAB-89B6-E076864F3AEC}" name="142173" dataDxfId="14463"/>
    <tableColumn id="1935" xr3:uid="{72AF21A7-2202-49F9-A88F-E157ADC7A12B}" name="142174" dataDxfId="14462"/>
    <tableColumn id="1936" xr3:uid="{6EE5346E-16BB-4CF2-8209-9261FF5A8D58}" name="142175" dataDxfId="14461"/>
    <tableColumn id="1937" xr3:uid="{48576151-B77E-40BF-9275-11E9F9DEC2DB}" name="142176" dataDxfId="14460"/>
    <tableColumn id="1938" xr3:uid="{E7AE202E-693C-43B0-93C0-3624E98A7930}" name="142177" dataDxfId="14459"/>
    <tableColumn id="1939" xr3:uid="{2D48897A-C9EF-409B-A1C1-8DFFEC4FAB6C}" name="142178" dataDxfId="14458"/>
    <tableColumn id="1940" xr3:uid="{F6F555CD-F352-4FEF-8DBC-373F0BFCB3E2}" name="142179" dataDxfId="14457"/>
    <tableColumn id="1941" xr3:uid="{22500578-DBC7-4EDD-9DB6-2AD173E7B2A5}" name="142180" dataDxfId="14456"/>
    <tableColumn id="1942" xr3:uid="{3CE43A9F-5E24-4DFD-8A4A-6C6199F91C49}" name="142181" dataDxfId="14455"/>
    <tableColumn id="1943" xr3:uid="{30DD42A1-1629-4258-8F8C-63B702EDA01E}" name="142182" dataDxfId="14454"/>
    <tableColumn id="1944" xr3:uid="{68EA008E-4257-4226-B14A-E1CA84A01291}" name="142183" dataDxfId="14453"/>
    <tableColumn id="1945" xr3:uid="{3CCE489C-800C-49FD-812D-DF4ACCA39061}" name="142184" dataDxfId="14452"/>
    <tableColumn id="1946" xr3:uid="{229B181E-3B5D-4951-ADE1-0D7B3561EC86}" name="142185" dataDxfId="14451"/>
    <tableColumn id="1947" xr3:uid="{521CAF30-C6FF-4F94-A3B9-FA13EEF4537E}" name="142186" dataDxfId="14450"/>
    <tableColumn id="1948" xr3:uid="{40B8A36C-ED5E-44DA-990D-52E447487DF4}" name="142187" dataDxfId="14449"/>
    <tableColumn id="1949" xr3:uid="{F74714A4-6EB5-4E0E-A884-F4AA03698BB0}" name="142188" dataDxfId="14448"/>
    <tableColumn id="1950" xr3:uid="{08242DBA-ADF0-4220-A311-A4B7719F2701}" name="142189" dataDxfId="14447"/>
    <tableColumn id="1951" xr3:uid="{ED0E4291-02F2-48BF-BC57-E4529F8951E6}" name="142190" dataDxfId="14446"/>
    <tableColumn id="1952" xr3:uid="{FDDA48FC-9B32-4ECF-A05D-FFC670320BAC}" name="142191" dataDxfId="14445"/>
    <tableColumn id="1953" xr3:uid="{F1F2E5C7-F65E-4930-9B1B-C11350D0D7DD}" name="142192" dataDxfId="14444"/>
    <tableColumn id="1954" xr3:uid="{8E80FA08-790D-4443-AE65-B3012F33021D}" name="142193" dataDxfId="14443"/>
    <tableColumn id="1955" xr3:uid="{0D8D8B25-FCCE-42D1-940D-5930A53840F8}" name="142194" dataDxfId="14442"/>
    <tableColumn id="1956" xr3:uid="{40528963-BC68-4082-BB2F-1C9CDE0FDB21}" name="142195" dataDxfId="14441"/>
    <tableColumn id="1957" xr3:uid="{7E216578-C2EA-433B-B99A-C63D05C47C16}" name="142196" dataDxfId="14440"/>
    <tableColumn id="1958" xr3:uid="{6684ABE6-0E05-4686-BE01-B7C04D995DE5}" name="142197" dataDxfId="14439"/>
    <tableColumn id="1959" xr3:uid="{8BD5464E-6BDF-40C3-B359-A4B9D603E50F}" name="142198" dataDxfId="14438"/>
    <tableColumn id="1960" xr3:uid="{03B8825A-5289-4CC5-9FB7-074726C728E3}" name="142199" dataDxfId="14437"/>
    <tableColumn id="1961" xr3:uid="{563B0C01-7A19-4268-88BC-C6A97985F887}" name="142200" dataDxfId="14436"/>
    <tableColumn id="1962" xr3:uid="{3D97E1E6-945F-433F-B349-F74A72B654AC}" name="142201" dataDxfId="14435"/>
    <tableColumn id="1963" xr3:uid="{9D09DBF3-18B4-44FB-932F-2686D9812E73}" name="142202" dataDxfId="14434"/>
    <tableColumn id="1964" xr3:uid="{34A49A63-09B6-4AAA-B581-7832BFB7447A}" name="142203" dataDxfId="14433"/>
    <tableColumn id="1965" xr3:uid="{ABEBDE4F-C3AF-4098-9FA1-09ED304D4AEF}" name="142204" dataDxfId="14432"/>
    <tableColumn id="1966" xr3:uid="{0F1A62DA-A3EE-4158-AAFB-B1A40E53E015}" name="142205" dataDxfId="14431"/>
    <tableColumn id="1967" xr3:uid="{74C2DCD7-7B7A-4842-8F21-C1476CEF514D}" name="142206" dataDxfId="14430"/>
    <tableColumn id="1968" xr3:uid="{6517E669-64E5-4600-A3F5-8302652ACEAF}" name="142207" dataDxfId="14429"/>
    <tableColumn id="1969" xr3:uid="{E564E77E-8159-490F-BFF6-28500D6AEBA9}" name="142208" dataDxfId="14428"/>
    <tableColumn id="1970" xr3:uid="{C55410AB-4A89-4C6C-AC60-6E69270FF683}" name="142209" dataDxfId="14427"/>
    <tableColumn id="1971" xr3:uid="{F6531EEA-2CCF-4FFB-A44A-7EFE68284BD8}" name="142210" dataDxfId="14426"/>
    <tableColumn id="1972" xr3:uid="{62933BD0-FE39-4551-BABE-204EBA018A45}" name="142211" dataDxfId="14425"/>
    <tableColumn id="1973" xr3:uid="{2B1C977C-255E-43E5-BEFD-52CC408EA641}" name="142212" dataDxfId="14424"/>
    <tableColumn id="1974" xr3:uid="{FCA05957-A627-4772-A366-AE4D89690B5C}" name="142213" dataDxfId="14423"/>
    <tableColumn id="1975" xr3:uid="{C3509A18-08F0-4841-A7C1-7552069C4B97}" name="142214" dataDxfId="14422"/>
    <tableColumn id="1976" xr3:uid="{CF8D6A73-863D-40A3-B7C4-E2DA944425CD}" name="142215" dataDxfId="14421"/>
    <tableColumn id="1977" xr3:uid="{C06133C0-E591-4453-926F-62059A4EFE2B}" name="142216" dataDxfId="14420"/>
    <tableColumn id="1978" xr3:uid="{831C0C9F-5267-4D11-9AD7-23133F5C777E}" name="142217" dataDxfId="14419"/>
    <tableColumn id="1979" xr3:uid="{FC2295CC-3113-4A3A-960F-B0FEBBCE18DA}" name="142218" dataDxfId="14418"/>
    <tableColumn id="1980" xr3:uid="{A31807B7-CE45-4173-A567-FFDB27FAAEA9}" name="142219" dataDxfId="14417"/>
    <tableColumn id="1981" xr3:uid="{2A0D7F8C-0BD7-4186-848B-D77C6AF2C5BE}" name="142220" dataDxfId="14416"/>
    <tableColumn id="1982" xr3:uid="{6BD415EE-310C-45ED-AE9B-19C33D98F92B}" name="142221" dataDxfId="14415"/>
    <tableColumn id="1983" xr3:uid="{1FC02D16-A915-4EBB-81A9-678A5995E0D4}" name="142222" dataDxfId="14414"/>
    <tableColumn id="1984" xr3:uid="{B80CD967-DCAB-42ED-87CC-E13CB2A1BBDD}" name="142223" dataDxfId="14413"/>
    <tableColumn id="1985" xr3:uid="{B4D380FB-ECD9-4885-A535-6CF2AEBFF51E}" name="142224" dataDxfId="14412"/>
    <tableColumn id="1986" xr3:uid="{A85E6A5E-4820-47DA-AAAC-D565A4B623BE}" name="142225" dataDxfId="14411"/>
    <tableColumn id="1987" xr3:uid="{552D5CBD-7162-4AAA-BD55-14CE3596587C}" name="142226" dataDxfId="14410"/>
    <tableColumn id="1988" xr3:uid="{AD9C90B2-D971-4E73-90C9-0E098BBF3F00}" name="142227" dataDxfId="14409"/>
    <tableColumn id="1989" xr3:uid="{610AC297-3BAA-4FCF-AE90-C67D2738EC3C}" name="142228" dataDxfId="14408"/>
    <tableColumn id="1990" xr3:uid="{7DD924CD-3860-47E8-81BE-FE4238B5F809}" name="142229" dataDxfId="14407"/>
    <tableColumn id="1991" xr3:uid="{FB1DD765-2AA7-4EC3-997A-F5D3F6F61C69}" name="142230" dataDxfId="14406"/>
    <tableColumn id="1992" xr3:uid="{8FD4CCA2-88C7-4722-9665-F2B28EE6D74A}" name="142231" dataDxfId="14405"/>
    <tableColumn id="1993" xr3:uid="{2C28778C-36B6-416C-96B8-14E8871539F1}" name="142232" dataDxfId="14404"/>
    <tableColumn id="1994" xr3:uid="{5253C9A4-E4B1-4343-B6C2-26D23F2DCB83}" name="142233" dataDxfId="14403"/>
    <tableColumn id="1995" xr3:uid="{3D86E8EE-7325-48EC-B2E8-394C5318D458}" name="142234" dataDxfId="14402"/>
    <tableColumn id="1996" xr3:uid="{C31237D7-9BD1-41BD-A4F5-11924A58AA0F}" name="142235" dataDxfId="14401"/>
    <tableColumn id="1997" xr3:uid="{2BD379FD-3E2D-4A61-8D49-8A17CA30C626}" name="142236" dataDxfId="14400"/>
    <tableColumn id="1998" xr3:uid="{0CBA9CAE-A0F9-4BA2-915F-B1CD99883A49}" name="142237" dataDxfId="14399"/>
    <tableColumn id="1999" xr3:uid="{F950B401-79AC-4D05-A472-A31C90241675}" name="142238" dataDxfId="14398"/>
    <tableColumn id="2000" xr3:uid="{B689F9F5-2D61-4A6D-98C4-6E48D2D02767}" name="142239" dataDxfId="14397"/>
    <tableColumn id="2001" xr3:uid="{F753526F-B093-481A-A067-E7BBD5B7DAD3}" name="142240" dataDxfId="14396"/>
    <tableColumn id="2002" xr3:uid="{8DE1E0EB-1532-4248-8187-92A69432AB4C}" name="142241" dataDxfId="14395"/>
    <tableColumn id="2003" xr3:uid="{D767E16A-067B-4618-8271-783C708B02B9}" name="142242" dataDxfId="14394"/>
    <tableColumn id="2004" xr3:uid="{33C8D927-7753-4EF7-A09B-84CB7C9252D7}" name="142243" dataDxfId="14393"/>
    <tableColumn id="2005" xr3:uid="{0C28B208-51C8-4F6F-801A-6EE3767CD20E}" name="142244" dataDxfId="14392"/>
    <tableColumn id="2006" xr3:uid="{179365C6-1789-481C-A657-96A720A73940}" name="142245" dataDxfId="14391"/>
    <tableColumn id="2007" xr3:uid="{C528AFF5-CD66-41C3-9EEC-2738F80340F5}" name="142246" dataDxfId="14390"/>
    <tableColumn id="2008" xr3:uid="{4CD8DC98-46A7-4F04-9C03-DF923C2C9891}" name="142247" dataDxfId="14389"/>
    <tableColumn id="2009" xr3:uid="{064C87CF-FE7B-4DD9-99E7-280CF609C6A2}" name="142248" dataDxfId="14388"/>
    <tableColumn id="2010" xr3:uid="{F314B702-F903-4967-ABF3-81A5FB305F53}" name="142249" dataDxfId="14387"/>
    <tableColumn id="2011" xr3:uid="{6C688DDC-28A6-4299-B67C-A5A8C39B6FF2}" name="142250" dataDxfId="14386"/>
    <tableColumn id="2012" xr3:uid="{A3512D64-1425-48F2-940C-BFF924ABDBAB}" name="142251" dataDxfId="14385"/>
    <tableColumn id="2013" xr3:uid="{789E1808-727D-4856-940B-8C4D992E099B}" name="142252" dataDxfId="14384"/>
    <tableColumn id="2014" xr3:uid="{6116767A-F2A7-45E3-9F19-20A015A28D85}" name="142253" dataDxfId="14383"/>
    <tableColumn id="2015" xr3:uid="{AD2C6B3A-E367-41C9-8D01-4A3DC873C585}" name="142254" dataDxfId="14382"/>
    <tableColumn id="2016" xr3:uid="{B6FE5197-52DA-4EBF-914B-AED70752B038}" name="142255" dataDxfId="14381"/>
    <tableColumn id="2017" xr3:uid="{FBFFC6D3-52B0-456B-B730-620B7645FD12}" name="142256" dataDxfId="14380"/>
    <tableColumn id="2018" xr3:uid="{1166CA8B-815D-4090-82E9-AF153C9E938D}" name="142257" dataDxfId="14379"/>
    <tableColumn id="2019" xr3:uid="{223610D8-A824-4FF6-8898-4EBC749D6F10}" name="142258" dataDxfId="14378"/>
    <tableColumn id="2020" xr3:uid="{FE6E9AC3-E4E0-4072-9450-74394714BBA5}" name="142259" dataDxfId="14377"/>
    <tableColumn id="2021" xr3:uid="{D60B9E59-F558-4FA1-A312-40E870637D56}" name="142260" dataDxfId="14376"/>
    <tableColumn id="2022" xr3:uid="{C1C67E46-21EA-48E6-A9F3-F821E3240426}" name="142261" dataDxfId="14375"/>
    <tableColumn id="2023" xr3:uid="{B8316C40-82DA-49C5-9F85-6C7577CA212B}" name="142262" dataDxfId="14374"/>
    <tableColumn id="2024" xr3:uid="{CBE570F5-4BF0-4C5B-870F-4E7D11FAA453}" name="142263" dataDxfId="14373"/>
    <tableColumn id="2025" xr3:uid="{FC350AA8-FD03-406D-8219-45B9DA8FC8DB}" name="142264" dataDxfId="14372"/>
    <tableColumn id="2026" xr3:uid="{5C496B5E-EE80-4CB6-A2F4-3587BB70DF09}" name="142265" dataDxfId="14371"/>
    <tableColumn id="2027" xr3:uid="{A7F0CF2D-4C64-42BC-AA83-CBEED02263F3}" name="142266" dataDxfId="14370"/>
    <tableColumn id="2028" xr3:uid="{CA21197A-12DE-4BD4-97F5-7665456AD8A6}" name="142267" dataDxfId="14369"/>
    <tableColumn id="2029" xr3:uid="{DEDEC9C4-A037-45AA-9D8A-454E080C96AC}" name="142268" dataDxfId="14368"/>
    <tableColumn id="2030" xr3:uid="{368A3C72-4556-461B-817E-7E9FBAF16F94}" name="142269" dataDxfId="14367"/>
    <tableColumn id="2031" xr3:uid="{5A536F2A-F00D-4B27-9321-4E77B1FED4F6}" name="142270" dataDxfId="14366"/>
    <tableColumn id="2032" xr3:uid="{2E71531B-40F4-4002-8263-9D59E30940E9}" name="142271" dataDxfId="14365"/>
    <tableColumn id="2033" xr3:uid="{19612E4E-FF91-4B68-88AF-3740945FD1F8}" name="142272" dataDxfId="14364"/>
    <tableColumn id="2034" xr3:uid="{2F07A7D1-105B-47E1-AAE2-E411C140C315}" name="142273" dataDxfId="14363"/>
    <tableColumn id="2035" xr3:uid="{264E6D33-53B2-46E3-996B-7390304D7AE6}" name="142274" dataDxfId="14362"/>
    <tableColumn id="2036" xr3:uid="{B9567B00-CBB8-44E2-87F6-3C6623BC7CE3}" name="142275" dataDxfId="14361"/>
    <tableColumn id="2037" xr3:uid="{0F0970D6-55B6-415D-9FB1-44CFF0109EF9}" name="142276" dataDxfId="14360"/>
    <tableColumn id="2038" xr3:uid="{63521429-B861-4595-89D2-12A33ADC0877}" name="142277" dataDxfId="14359"/>
    <tableColumn id="2039" xr3:uid="{F8A496AF-D634-42BA-8BBF-9C1592CE4A90}" name="142278" dataDxfId="14358"/>
    <tableColumn id="2040" xr3:uid="{15FE66EB-FE34-4911-9ACE-A76DF2F1FE8A}" name="142279" dataDxfId="14357"/>
    <tableColumn id="2041" xr3:uid="{0A441423-03CD-4E22-B347-28F6A71C9250}" name="142280" dataDxfId="14356"/>
    <tableColumn id="2042" xr3:uid="{BE2745C3-0FC4-4803-AAA9-245DEFEF03AC}" name="142281" dataDxfId="14355"/>
    <tableColumn id="2043" xr3:uid="{23B385B8-30C8-4B7A-A8F4-61E71ACA3904}" name="142282" dataDxfId="14354"/>
    <tableColumn id="2044" xr3:uid="{A6A33F64-C263-42C0-9E2F-06ED06FB3430}" name="142283" dataDxfId="14353"/>
    <tableColumn id="2045" xr3:uid="{4135C510-BFBE-47A1-86F2-CA21231AF92A}" name="142284" dataDxfId="14352"/>
    <tableColumn id="2046" xr3:uid="{749CA132-BAF6-4437-99DE-2E905DB29849}" name="142285" dataDxfId="14351"/>
    <tableColumn id="2047" xr3:uid="{A3E14E05-AC60-4A0B-BFFC-A292F19E8DBE}" name="142286" dataDxfId="14350"/>
    <tableColumn id="2048" xr3:uid="{15FAF37A-3698-4482-8E8F-6BB697DA65FD}" name="142287" dataDxfId="14349"/>
    <tableColumn id="2049" xr3:uid="{C9300072-8519-417A-85C3-D8C48DA31B88}" name="142288" dataDxfId="14348"/>
    <tableColumn id="2050" xr3:uid="{953797A2-4A4D-49DE-A266-B90AE15A6607}" name="142289" dataDxfId="14347"/>
    <tableColumn id="2051" xr3:uid="{F744FCBF-2119-4181-A4C8-89FB7F989D24}" name="142290" dataDxfId="14346"/>
    <tableColumn id="2052" xr3:uid="{DC8F0F24-64D6-46D8-89DD-13AD3D1D7A0C}" name="142291" dataDxfId="14345"/>
    <tableColumn id="2053" xr3:uid="{23901842-00F9-4AA8-99A8-423125DA1D30}" name="142292" dataDxfId="14344"/>
    <tableColumn id="2054" xr3:uid="{83DA4922-F641-4A00-A740-B1957357850D}" name="142293" dataDxfId="14343"/>
    <tableColumn id="2055" xr3:uid="{AC30615D-0FC4-4D30-B408-8FE56A415C2E}" name="142294" dataDxfId="14342"/>
    <tableColumn id="2056" xr3:uid="{52C6A2E7-C035-4C7A-B5B4-4E9DAA0516EC}" name="142295" dataDxfId="14341"/>
    <tableColumn id="2057" xr3:uid="{6849C0D0-180B-45D2-A1AD-7D2CCDE05B01}" name="142296" dataDxfId="14340"/>
    <tableColumn id="2058" xr3:uid="{E484D803-3A02-4C2C-8825-1791062B100F}" name="142297" dataDxfId="14339"/>
    <tableColumn id="2059" xr3:uid="{64C6AC4A-95A3-4871-B6A4-54F183E5DF4D}" name="142298" dataDxfId="14338"/>
    <tableColumn id="2060" xr3:uid="{20688053-C3D3-45CC-B362-31D15D1A28B8}" name="142299" dataDxfId="14337"/>
    <tableColumn id="2061" xr3:uid="{94DBF1E9-A8D2-4852-8952-6A8AE45544AC}" name="142300" dataDxfId="14336"/>
    <tableColumn id="2062" xr3:uid="{9C82555D-9260-44EA-9246-EC7A264D4229}" name="142301" dataDxfId="14335"/>
    <tableColumn id="2063" xr3:uid="{F10E41FB-70A6-4FF4-97CD-AD08FC682B16}" name="142302" dataDxfId="14334"/>
    <tableColumn id="2064" xr3:uid="{29DAA5AE-D71B-4489-80D9-51391925CBAC}" name="142303" dataDxfId="14333"/>
    <tableColumn id="2065" xr3:uid="{D62B0382-28D0-44F3-9DC5-AE6DBF3E692E}" name="142304" dataDxfId="14332"/>
    <tableColumn id="2066" xr3:uid="{12C92B04-566C-4AF8-B11D-A1DE0E1DCEF0}" name="142305" dataDxfId="14331"/>
    <tableColumn id="2067" xr3:uid="{F6F617A7-AB73-4988-8415-1EE9ED4E97E8}" name="142306" dataDxfId="14330"/>
    <tableColumn id="2068" xr3:uid="{E106B56D-8CC0-4BFE-902C-8DBF4C427B2C}" name="142307" dataDxfId="14329"/>
    <tableColumn id="2069" xr3:uid="{83871BB5-7946-4D95-A4A9-6430557930DB}" name="142308" dataDxfId="14328"/>
    <tableColumn id="2070" xr3:uid="{0926CC72-0D7F-401A-90C7-BCB28982433A}" name="142309" dataDxfId="14327"/>
    <tableColumn id="2071" xr3:uid="{D67CEA33-CA5D-40AE-92D1-297EBE62F1D7}" name="142310" dataDxfId="14326"/>
    <tableColumn id="2072" xr3:uid="{1519C704-1D2F-49D8-927D-20B8A4099B21}" name="142311" dataDxfId="14325"/>
    <tableColumn id="2073" xr3:uid="{F389CE58-812A-45C5-8839-BD1A85877B9D}" name="142312" dataDxfId="14324"/>
    <tableColumn id="2074" xr3:uid="{B24A8DE2-836B-4344-8B7F-AA3D2C1D4943}" name="142313" dataDxfId="14323"/>
    <tableColumn id="2075" xr3:uid="{A744B586-A5CD-42B8-817F-2265BA7DEA1C}" name="142314" dataDxfId="14322"/>
    <tableColumn id="2076" xr3:uid="{8D17FC19-1F68-487E-9AAB-1761768F52EC}" name="142315" dataDxfId="14321"/>
    <tableColumn id="2077" xr3:uid="{06160976-A766-42FA-A389-C0CD97015B7F}" name="142316" dataDxfId="14320"/>
    <tableColumn id="2078" xr3:uid="{DC04C098-1D8B-4F2E-9224-C80A9B9B3686}" name="142317" dataDxfId="14319"/>
    <tableColumn id="2079" xr3:uid="{5114F756-D1A1-4067-A479-46019AD4CAA6}" name="142318" dataDxfId="14318"/>
    <tableColumn id="2080" xr3:uid="{BA9098B1-8642-498E-A6A6-452F38B25B49}" name="142319" dataDxfId="14317"/>
    <tableColumn id="2081" xr3:uid="{EBDCCE0C-9165-4145-94AA-945E5B2BF0FA}" name="142320" dataDxfId="14316"/>
    <tableColumn id="2082" xr3:uid="{6E6FC91C-4170-464F-9270-650FBD1F8E85}" name="142321" dataDxfId="14315"/>
    <tableColumn id="2083" xr3:uid="{2160F504-4317-421B-B2E7-7AAB5E793BE8}" name="142322" dataDxfId="14314"/>
    <tableColumn id="2084" xr3:uid="{DADB83AD-C3D0-4EF9-A86D-39B95A383353}" name="142323" dataDxfId="14313"/>
    <tableColumn id="2085" xr3:uid="{3BFF7C15-A42D-45DD-BC40-DBB59D63E8A4}" name="142324" dataDxfId="14312"/>
    <tableColumn id="2086" xr3:uid="{C3F0E493-CA69-4033-A6C7-1B265BBBB381}" name="142325" dataDxfId="14311"/>
    <tableColumn id="2087" xr3:uid="{C66A7A05-53EA-4078-A530-CE84BB839B8C}" name="142326" dataDxfId="14310"/>
    <tableColumn id="2088" xr3:uid="{3C73560F-87E5-4953-94A3-B21782B01196}" name="142327" dataDxfId="14309"/>
    <tableColumn id="2089" xr3:uid="{1D3E7018-92AA-4B09-944C-536FD8B3C681}" name="142328" dataDxfId="14308"/>
    <tableColumn id="2090" xr3:uid="{7147C4C7-D81F-438A-AB11-D18BA27CBCC6}" name="142329" dataDxfId="14307"/>
    <tableColumn id="2091" xr3:uid="{C298519A-BC1E-4C96-A50A-B59E20A3872E}" name="142330" dataDxfId="14306"/>
    <tableColumn id="2092" xr3:uid="{7DB156FD-10D0-45A8-A9D7-4C3A46C6E63B}" name="142331" dataDxfId="14305"/>
    <tableColumn id="2093" xr3:uid="{048FBB70-2DD3-4D8A-A46A-750070E35A63}" name="142332" dataDxfId="14304"/>
    <tableColumn id="2094" xr3:uid="{F3E3085C-BBD2-4DC7-A546-62D9F9DF1E13}" name="142333" dataDxfId="14303"/>
    <tableColumn id="2095" xr3:uid="{0F81CBBF-5088-458E-A651-E38E7B2ADB57}" name="142334" dataDxfId="14302"/>
    <tableColumn id="2096" xr3:uid="{A4C43A66-8A30-455E-8CE7-58E85B3781CD}" name="142335" dataDxfId="14301"/>
    <tableColumn id="2097" xr3:uid="{7CF492F9-0739-4533-8D64-9229EAFED566}" name="142336" dataDxfId="14300"/>
    <tableColumn id="2098" xr3:uid="{33C0DD6C-C582-4274-A516-E50539451612}" name="142337" dataDxfId="14299"/>
    <tableColumn id="2099" xr3:uid="{AB6555FA-6A98-43FB-9A3E-8CD75F805817}" name="142338" dataDxfId="14298"/>
    <tableColumn id="2100" xr3:uid="{97BBD8C5-FF13-4B2B-9804-9AAC62A9C877}" name="142339" dataDxfId="14297"/>
    <tableColumn id="2101" xr3:uid="{27F2DCF0-ABFB-4B38-B890-4EAE7B108970}" name="142340" dataDxfId="14296"/>
    <tableColumn id="2102" xr3:uid="{BBAA6838-5EC1-4589-A054-31EF90953642}" name="142341" dataDxfId="14295"/>
    <tableColumn id="2103" xr3:uid="{27F2608B-B052-4352-A0B9-287D3C804555}" name="142342" dataDxfId="14294"/>
    <tableColumn id="2104" xr3:uid="{CF6A0E9E-F2B4-4171-B218-24A2D35880F4}" name="142343" dataDxfId="14293"/>
    <tableColumn id="2105" xr3:uid="{FEBC83CD-3347-424F-B469-118365AB59E6}" name="142344" dataDxfId="14292"/>
    <tableColumn id="2106" xr3:uid="{D1BC5D44-46F4-4419-9617-A17E0E62BBC3}" name="142345" dataDxfId="14291"/>
    <tableColumn id="2107" xr3:uid="{70022366-8BC0-42C9-AADB-AF2A214E4150}" name="142346" dataDxfId="14290"/>
    <tableColumn id="2108" xr3:uid="{1CF9AD83-D0B5-447C-832F-3F817C72D3A3}" name="142347" dataDxfId="14289"/>
    <tableColumn id="2109" xr3:uid="{F17C43D3-08F2-4716-823C-2AC4B294E7EB}" name="142348" dataDxfId="14288"/>
    <tableColumn id="2110" xr3:uid="{FF41C8E4-9BB5-4A30-ADBB-BA15343C46C8}" name="142349" dataDxfId="14287"/>
    <tableColumn id="2111" xr3:uid="{C0F90969-E655-45E7-9356-B4A2721DCD21}" name="142350" dataDxfId="14286"/>
    <tableColumn id="2112" xr3:uid="{C21D69E4-831B-4EC0-9D1B-CEF5DFBF81A0}" name="142351" dataDxfId="14285"/>
    <tableColumn id="2113" xr3:uid="{D9590DF2-BCDC-4919-AB11-0B97FE12F236}" name="142352" dataDxfId="14284"/>
    <tableColumn id="2114" xr3:uid="{6E3EC3CC-476F-4B55-903D-101AF148EBA0}" name="142353" dataDxfId="14283"/>
    <tableColumn id="2115" xr3:uid="{DD35700E-610F-4F8E-9F65-22F14436C47A}" name="142354" dataDxfId="14282"/>
    <tableColumn id="2116" xr3:uid="{A3653175-C70E-495A-BEE4-CE9B322FC756}" name="142355" dataDxfId="14281"/>
    <tableColumn id="2117" xr3:uid="{D41EE533-0CF5-42AB-8E58-A4405FDBA3D5}" name="142356" dataDxfId="14280"/>
    <tableColumn id="2118" xr3:uid="{17226F4D-F6FD-4C62-B599-B978306EFFC2}" name="142357" dataDxfId="14279"/>
    <tableColumn id="2119" xr3:uid="{973934CF-F93F-45CC-BEE1-1BDBE55CF5D0}" name="142358" dataDxfId="14278"/>
    <tableColumn id="2120" xr3:uid="{9D5599E9-29CC-40D3-B0FF-149762AD5BA8}" name="142359" dataDxfId="14277"/>
    <tableColumn id="2121" xr3:uid="{6EDF2903-44C5-4EFE-9192-7FF3B264765F}" name="142360" dataDxfId="14276"/>
    <tableColumn id="2122" xr3:uid="{615EF812-BEF1-4A4D-86C2-3CA31E47A5E7}" name="142361" dataDxfId="14275"/>
    <tableColumn id="2123" xr3:uid="{27B4474E-6B66-461A-BC35-A44EE43A01CB}" name="142362" dataDxfId="14274"/>
    <tableColumn id="2124" xr3:uid="{F7F07FCF-7140-4A7B-8149-82CA2DD22C77}" name="142363" dataDxfId="14273"/>
    <tableColumn id="2125" xr3:uid="{C556F1DB-1825-4FB0-9F79-8A8656EB929A}" name="142364" dataDxfId="14272"/>
    <tableColumn id="2126" xr3:uid="{AAAEDFA9-57B8-4367-A8D9-453633AA3035}" name="142365" dataDxfId="14271"/>
    <tableColumn id="2127" xr3:uid="{294CB74A-82B7-4539-A328-71DBA4022A18}" name="142366" dataDxfId="14270"/>
    <tableColumn id="2128" xr3:uid="{D45C3903-0920-461E-8895-E599697AD2B9}" name="142367" dataDxfId="14269"/>
    <tableColumn id="2129" xr3:uid="{A4A1F056-62D3-4A04-A59A-81720FB907E3}" name="142368" dataDxfId="14268"/>
    <tableColumn id="2130" xr3:uid="{C5388993-2A96-49D2-B383-F3B491E49D03}" name="142369" dataDxfId="14267"/>
    <tableColumn id="2131" xr3:uid="{B785BBAE-5CA4-4DC5-8FB4-28241CC354CF}" name="142370" dataDxfId="14266"/>
    <tableColumn id="2132" xr3:uid="{98F351B2-8C70-439A-B827-03DEAF42206B}" name="142371" dataDxfId="14265"/>
    <tableColumn id="2133" xr3:uid="{2A8637F6-ECEF-4C8C-B11C-30C3937D25C8}" name="142372" dataDxfId="14264"/>
    <tableColumn id="2134" xr3:uid="{8229130E-83D6-41C2-B86D-6DF7F3FA1C26}" name="142373" dataDxfId="14263"/>
    <tableColumn id="2135" xr3:uid="{E1C26AE0-4355-4535-94C3-BA2590C6D1FA}" name="142374" dataDxfId="14262"/>
    <tableColumn id="2136" xr3:uid="{034F040C-9E79-4840-AD6B-EE59CB8A5D63}" name="142375" dataDxfId="14261"/>
    <tableColumn id="2137" xr3:uid="{CE68D095-BEC2-4AD9-8700-CE08886823CD}" name="142376" dataDxfId="14260"/>
    <tableColumn id="2138" xr3:uid="{FF247428-E05A-4AEE-86F5-5E8F5F9D4C05}" name="142377" dataDxfId="14259"/>
    <tableColumn id="2139" xr3:uid="{B4E623DE-87BB-49C3-A573-370FBAF7C8A6}" name="142378" dataDxfId="14258"/>
    <tableColumn id="2140" xr3:uid="{6847C12A-9073-4F95-A2BD-C68882438E07}" name="142379" dataDxfId="14257"/>
    <tableColumn id="2141" xr3:uid="{5E2458F8-3106-4929-99C2-766CCE3F2BCC}" name="142380" dataDxfId="14256"/>
    <tableColumn id="2142" xr3:uid="{16FFAEDD-D85B-4A3D-9A3C-D2B1422B704B}" name="142381" dataDxfId="14255"/>
    <tableColumn id="2143" xr3:uid="{84D5B5A4-A440-47C5-8FED-C49960C57700}" name="142382" dataDxfId="14254"/>
    <tableColumn id="2144" xr3:uid="{FEB1F99B-7CF7-4F6B-B13D-1002AB227A9A}" name="142383" dataDxfId="14253"/>
    <tableColumn id="2145" xr3:uid="{AE29C098-CB06-4C88-B382-9C1892EEE713}" name="142384" dataDxfId="14252"/>
    <tableColumn id="2146" xr3:uid="{CB47EBAA-3DF7-46A6-A4D2-BB3F929F7AA8}" name="142385" dataDxfId="14251"/>
    <tableColumn id="2147" xr3:uid="{495E22C4-2DC5-48DF-87FD-7E56F8A570EE}" name="142386" dataDxfId="14250"/>
    <tableColumn id="2148" xr3:uid="{8755F7F7-4C96-404E-9D7B-80E18DE25236}" name="142387" dataDxfId="14249"/>
    <tableColumn id="2149" xr3:uid="{988C89FD-E04D-40E5-AE27-9AC5CA2D6BF4}" name="142388" dataDxfId="14248"/>
    <tableColumn id="2150" xr3:uid="{88883276-EA7B-4AAE-A415-5A6C41CE9F6E}" name="142389" dataDxfId="14247"/>
    <tableColumn id="2151" xr3:uid="{6D36CA74-79F5-445C-B090-CC426ED70614}" name="142390" dataDxfId="14246"/>
    <tableColumn id="2152" xr3:uid="{96075B2B-7D76-4549-9BB1-BE6EEB2D1C11}" name="142391" dataDxfId="14245"/>
    <tableColumn id="2153" xr3:uid="{8A3A1BD7-5794-4D32-A4DB-B26BE8DD8807}" name="142392" dataDxfId="14244"/>
    <tableColumn id="2154" xr3:uid="{18A99427-F0F7-4EFB-84BB-17948EC11285}" name="142393" dataDxfId="14243"/>
    <tableColumn id="2155" xr3:uid="{5F40A529-4B64-42BA-BB10-B6D758435B23}" name="142394" dataDxfId="14242"/>
    <tableColumn id="2156" xr3:uid="{360AFF31-89B0-4E84-B898-C3BBE9691014}" name="142395" dataDxfId="14241"/>
    <tableColumn id="2157" xr3:uid="{C096AEEA-5A9C-4B2C-A0FF-757380E5FA6F}" name="142396" dataDxfId="14240"/>
    <tableColumn id="2158" xr3:uid="{0F2DFD34-8DC8-4A52-92D7-A25DF8C5D796}" name="142397" dataDxfId="14239"/>
    <tableColumn id="2159" xr3:uid="{AE5E6B70-CFB9-41EA-B32B-5479D9A4E370}" name="142398" dataDxfId="14238"/>
    <tableColumn id="2160" xr3:uid="{7B677641-A7A2-441E-8EF2-B0B96A3021B1}" name="142399" dataDxfId="14237"/>
    <tableColumn id="2161" xr3:uid="{FFE60072-BF8B-4DDF-A8A1-059FD1FBC8E4}" name="142400" dataDxfId="14236"/>
    <tableColumn id="2162" xr3:uid="{28DA024B-3248-4E30-9229-7864D90C73B4}" name="142401" dataDxfId="14235"/>
    <tableColumn id="2163" xr3:uid="{A1C6D5D6-B979-44DF-AF53-57D55EEFF039}" name="142402" dataDxfId="14234"/>
    <tableColumn id="2164" xr3:uid="{7162E927-DDF8-4D59-A777-4705DA9973FF}" name="142403" dataDxfId="14233"/>
    <tableColumn id="2165" xr3:uid="{63F1DE19-22BE-4F60-BA15-39A051EF56D5}" name="142404" dataDxfId="14232"/>
    <tableColumn id="2166" xr3:uid="{80EB9B5C-1DD1-4CBC-8EFA-7FE971E7BA9B}" name="142405" dataDxfId="14231"/>
    <tableColumn id="2167" xr3:uid="{5EE116DC-E613-4C8F-8FCF-181587F1DBD8}" name="142406" dataDxfId="14230"/>
    <tableColumn id="2168" xr3:uid="{91054066-A203-4C61-ADE2-D058FAF364BA}" name="142407" dataDxfId="14229"/>
    <tableColumn id="2169" xr3:uid="{87B01DFB-E99F-477F-98F5-1CC65BD8ECEC}" name="142408" dataDxfId="14228"/>
    <tableColumn id="2170" xr3:uid="{DEB7FB7F-9EA9-45D4-A683-62DD8D4ED6D3}" name="142409" dataDxfId="14227"/>
    <tableColumn id="2171" xr3:uid="{8B8A9A85-635B-4530-8B58-87394000A024}" name="142410" dataDxfId="14226"/>
    <tableColumn id="2172" xr3:uid="{053A1FB4-6915-4467-BE6B-12D05DC71E2D}" name="142411" dataDxfId="14225"/>
    <tableColumn id="2173" xr3:uid="{07626B30-8CB7-49A4-9B33-A21E3DF43EA7}" name="142412" dataDxfId="14224"/>
    <tableColumn id="2174" xr3:uid="{3510B96D-7E5B-4B27-A4B7-E8ABF02F0489}" name="142413" dataDxfId="14223"/>
    <tableColumn id="2175" xr3:uid="{C9263188-34DD-4316-B7E9-1A85EAFCF055}" name="142414" dataDxfId="14222"/>
    <tableColumn id="2176" xr3:uid="{A45BF9C4-B0DB-411D-8648-006C191DCD2A}" name="142415" dataDxfId="14221"/>
    <tableColumn id="2177" xr3:uid="{EAC59058-0704-4425-8DC3-1620F4297591}" name="142416" dataDxfId="14220"/>
    <tableColumn id="2178" xr3:uid="{F5B0C2EA-9B4A-4209-AEA6-17EE281E165E}" name="142417" dataDxfId="14219"/>
    <tableColumn id="2179" xr3:uid="{6A0B8456-DDD5-459F-8D8F-EF8A85209ECC}" name="142418" dataDxfId="14218"/>
    <tableColumn id="2180" xr3:uid="{F2150777-5FCA-4618-9B85-66928670EA0E}" name="142419" dataDxfId="14217"/>
    <tableColumn id="2181" xr3:uid="{0859C0BD-159D-4F28-AE99-B3F24BCB56FA}" name="142420" dataDxfId="14216"/>
    <tableColumn id="2182" xr3:uid="{7F77C4B8-63AC-4EE3-9EA8-D9A859C6BAA2}" name="142421" dataDxfId="14215"/>
    <tableColumn id="2183" xr3:uid="{235587B8-258D-4694-8742-93F97576C394}" name="142422" dataDxfId="14214"/>
    <tableColumn id="2184" xr3:uid="{E740C159-005D-423F-B732-EA61080F43BF}" name="142423" dataDxfId="14213"/>
    <tableColumn id="2185" xr3:uid="{27BE17AF-5117-4442-9768-AA27A72BC9E0}" name="142424" dataDxfId="14212"/>
    <tableColumn id="2186" xr3:uid="{3B08A262-AC5A-4155-B457-430B6C4AF08C}" name="142425" dataDxfId="14211"/>
    <tableColumn id="2187" xr3:uid="{A2626882-BDB1-4619-A904-9336DE82AF67}" name="142426" dataDxfId="14210"/>
    <tableColumn id="2188" xr3:uid="{9F3F9923-7BC0-455B-BDB0-E50F5159F3A3}" name="142427" dataDxfId="14209"/>
    <tableColumn id="2189" xr3:uid="{F825CEEA-EDFC-42E2-8E26-479C1196CFBF}" name="142428" dataDxfId="14208"/>
    <tableColumn id="2190" xr3:uid="{8BA27A2E-A9AE-43CB-BD17-1C0CD4FFC219}" name="142429" dataDxfId="14207"/>
    <tableColumn id="2191" xr3:uid="{1BCC42B8-3ED5-417A-AC18-CE43322FE7F5}" name="142430" dataDxfId="14206"/>
    <tableColumn id="2192" xr3:uid="{083DCAAF-8BD6-45E6-9860-5C64B1D7957C}" name="142431" dataDxfId="14205"/>
    <tableColumn id="2193" xr3:uid="{8FCA0CFC-4629-4652-BFE1-D0D469EBBFB0}" name="142432" dataDxfId="14204"/>
    <tableColumn id="2194" xr3:uid="{6B39C9F9-4030-44FB-83EC-B1D1CC6D0101}" name="142433" dataDxfId="14203"/>
    <tableColumn id="2195" xr3:uid="{28695FAA-8008-4300-B115-09FBD9A8459A}" name="142434" dataDxfId="14202"/>
    <tableColumn id="2196" xr3:uid="{8CB1D87A-2BC2-4D2A-9816-528EDE4CFC00}" name="142435" dataDxfId="14201"/>
    <tableColumn id="2197" xr3:uid="{EA52350A-AF7E-4F0A-84C9-B338BB1DCA33}" name="142436" dataDxfId="14200"/>
    <tableColumn id="2198" xr3:uid="{1135FE13-2506-4018-B870-41FC9E16F2B3}" name="142437" dataDxfId="14199"/>
    <tableColumn id="2199" xr3:uid="{1356B805-3F18-4E1B-AEA2-B7118B0E5262}" name="142438" dataDxfId="14198"/>
    <tableColumn id="2200" xr3:uid="{7A7EEDD4-6BD3-4922-8408-63B471D79A37}" name="142439" dataDxfId="14197"/>
    <tableColumn id="2201" xr3:uid="{A64270C9-05DA-412A-A784-949D16388ECA}" name="142440" dataDxfId="14196"/>
    <tableColumn id="2202" xr3:uid="{C375CC95-4899-44BC-BE55-27858D7AB55A}" name="142441" dataDxfId="14195"/>
    <tableColumn id="2203" xr3:uid="{42E8BDB9-BEBD-400B-964A-93C0032B125C}" name="142442" dataDxfId="14194"/>
    <tableColumn id="2204" xr3:uid="{6B8C10F2-244A-4B5B-9290-E40C9A5271D6}" name="142443" dataDxfId="14193"/>
    <tableColumn id="2205" xr3:uid="{62970396-234F-4060-A792-D3E1D9EFD29F}" name="142444" dataDxfId="14192"/>
    <tableColumn id="2206" xr3:uid="{3B8CFF3D-DDC6-42B4-AAB3-6B6DBD030B42}" name="142445" dataDxfId="14191"/>
    <tableColumn id="2207" xr3:uid="{6103EF9A-D61C-461D-9760-8D27C6FD44CB}" name="142446" dataDxfId="14190"/>
    <tableColumn id="2208" xr3:uid="{A7D24201-A5A3-4AEE-8CD3-0B65244D469C}" name="142447" dataDxfId="14189"/>
    <tableColumn id="2209" xr3:uid="{8EA63B70-7E8A-47D5-B4F3-F26333C1DC42}" name="142448" dataDxfId="14188"/>
    <tableColumn id="2210" xr3:uid="{42F8337F-667D-42E0-BA18-6ECCCE71CD31}" name="142449" dataDxfId="14187"/>
    <tableColumn id="2211" xr3:uid="{9FC6B484-0B49-425B-9DAD-90FD2E064FED}" name="142450" dataDxfId="14186"/>
    <tableColumn id="2212" xr3:uid="{E9B4E98D-67C6-4309-8F33-A3201548B73E}" name="142451" dataDxfId="14185"/>
    <tableColumn id="2213" xr3:uid="{E86BD49B-4629-4D7B-8192-522DE1D1BDC5}" name="142452" dataDxfId="14184"/>
    <tableColumn id="2214" xr3:uid="{082E7EB7-01FD-4915-927F-B2073774A120}" name="142453" dataDxfId="14183"/>
    <tableColumn id="2215" xr3:uid="{EA33BEAE-39F7-48A1-9A75-503850C21F70}" name="142454" dataDxfId="14182"/>
    <tableColumn id="2216" xr3:uid="{10229A82-08C2-417E-B98E-CC0FD38ED339}" name="142455" dataDxfId="14181"/>
    <tableColumn id="2217" xr3:uid="{272A86BC-8F3F-464D-8401-7D352E6115CC}" name="142456" dataDxfId="14180"/>
    <tableColumn id="2218" xr3:uid="{085AE3DB-E8BB-47E1-93E3-23E31C03585A}" name="142457" dataDxfId="14179"/>
    <tableColumn id="2219" xr3:uid="{15C568E2-F93A-4D26-9EB7-A60B01D3415E}" name="142458" dataDxfId="14178"/>
    <tableColumn id="2220" xr3:uid="{8B937E85-D704-4196-AD71-480743D3475D}" name="142459" dataDxfId="14177"/>
    <tableColumn id="2221" xr3:uid="{679C3572-FEC9-4FAE-B9D2-ACC1D855CE5C}" name="142460" dataDxfId="14176"/>
    <tableColumn id="2222" xr3:uid="{A30C7BAE-FE53-47FD-8203-C51A82D6BD42}" name="142461" dataDxfId="14175"/>
    <tableColumn id="2223" xr3:uid="{64C00F6F-1385-456B-A87E-13AC7C6655B9}" name="142462" dataDxfId="14174"/>
    <tableColumn id="2224" xr3:uid="{6C92F462-3B1C-4D1F-B9B6-0CCBB0F9D99D}" name="142463" dataDxfId="14173"/>
    <tableColumn id="2225" xr3:uid="{0AD85B49-6B40-4002-BE77-8A27AD5942D7}" name="142464" dataDxfId="14172"/>
    <tableColumn id="2226" xr3:uid="{07BC048A-664F-45D7-952D-5CF15651BBB1}" name="142465" dataDxfId="14171"/>
    <tableColumn id="2227" xr3:uid="{9A9AC661-4CB3-47CC-BEAF-E57801FAB0CD}" name="142466" dataDxfId="14170"/>
    <tableColumn id="2228" xr3:uid="{C50924A7-19FD-4650-8642-C97C9C1632A0}" name="142467" dataDxfId="14169"/>
    <tableColumn id="2229" xr3:uid="{52A946F2-032C-4465-8EFA-8B6E3FDEC756}" name="142468" dataDxfId="14168"/>
    <tableColumn id="2230" xr3:uid="{28FB6FBB-FF81-44BF-B3E3-20E1390409D2}" name="142469" dataDxfId="14167"/>
    <tableColumn id="2231" xr3:uid="{C775456B-6B43-4CF1-9753-56ADC2208782}" name="142470" dataDxfId="14166"/>
    <tableColumn id="2232" xr3:uid="{5E4520C4-CD10-4FCB-A9D1-35CC78CD821C}" name="142471" dataDxfId="14165"/>
    <tableColumn id="2233" xr3:uid="{04C8C679-5124-40B3-8843-AD54A5267101}" name="142472" dataDxfId="14164"/>
    <tableColumn id="2234" xr3:uid="{BE5EE395-3FF7-4D73-9EBD-28DC45CCF907}" name="142473" dataDxfId="14163"/>
    <tableColumn id="2235" xr3:uid="{4DB3570B-229E-41A6-8F05-98A8663D7955}" name="142474" dataDxfId="14162"/>
    <tableColumn id="2236" xr3:uid="{D2CB67B0-976A-49E0-A4FA-0D8483A1906F}" name="142475" dataDxfId="14161"/>
    <tableColumn id="2237" xr3:uid="{A7229B8F-45EE-40D9-BE01-6ADB1EC2BF26}" name="142476" dataDxfId="14160"/>
    <tableColumn id="2238" xr3:uid="{3E2232B7-E359-41A7-8E5A-6CDC36D48F6C}" name="142477" dataDxfId="14159"/>
    <tableColumn id="2239" xr3:uid="{E7655E6C-9A75-4671-B92C-7FE7DEC350FD}" name="142478" dataDxfId="14158"/>
    <tableColumn id="2240" xr3:uid="{69B406A1-C670-45C7-9B6C-BC1935C8446C}" name="142479" dataDxfId="14157"/>
    <tableColumn id="2241" xr3:uid="{15AE8487-1522-4C4B-A1C1-A8DE06E87AC3}" name="142480" dataDxfId="14156"/>
    <tableColumn id="2242" xr3:uid="{F43CC49A-9634-42E9-896B-B71FDF3D2B17}" name="142481" dataDxfId="14155"/>
    <tableColumn id="2243" xr3:uid="{CA1FBF1E-E0A0-4648-9D80-A13632C88481}" name="142482" dataDxfId="14154"/>
    <tableColumn id="2244" xr3:uid="{CCA0BE27-DC83-4862-A074-A41492B1E8DC}" name="142483" dataDxfId="14153"/>
    <tableColumn id="2245" xr3:uid="{48DA536C-C066-4A93-AC50-79614FE5266D}" name="142484" dataDxfId="14152"/>
    <tableColumn id="2246" xr3:uid="{229ABB0E-0E2E-4F3A-B3A5-6D7DCE389D30}" name="142485" dataDxfId="14151"/>
    <tableColumn id="2247" xr3:uid="{FB629E8C-6520-40A2-9405-6A52F8FF54B6}" name="142486" dataDxfId="14150"/>
    <tableColumn id="2248" xr3:uid="{2AE6723A-CA0B-4F4A-897E-E8E16220DDAD}" name="142487" dataDxfId="14149"/>
    <tableColumn id="2249" xr3:uid="{00704CD7-DF55-4952-AC65-131509BDDE41}" name="142488" dataDxfId="14148"/>
    <tableColumn id="2250" xr3:uid="{4C665D83-B1B8-4A06-B304-C1692DB4C83F}" name="142489" dataDxfId="14147"/>
    <tableColumn id="2251" xr3:uid="{287A0764-06B2-4573-A5C4-A2101175D9DC}" name="142490" dataDxfId="14146"/>
    <tableColumn id="2252" xr3:uid="{9FB83020-0C68-4867-942A-B2BEAE4A4187}" name="142491" dataDxfId="14145"/>
    <tableColumn id="2253" xr3:uid="{ED5DC564-8CFD-4E0A-90D9-27CE498D9CB9}" name="142492" dataDxfId="14144"/>
    <tableColumn id="2254" xr3:uid="{AF62DCBF-DEE6-4310-A6AE-ED1F20794F79}" name="142493" dataDxfId="14143"/>
    <tableColumn id="2255" xr3:uid="{DC1C464E-B66D-42BE-94AE-AA862CB4C298}" name="142494" dataDxfId="14142"/>
    <tableColumn id="2256" xr3:uid="{73D818F7-F9A7-482A-A835-8BCA417B9FA5}" name="142495" dataDxfId="14141"/>
    <tableColumn id="2257" xr3:uid="{D3BCB1A3-C388-4303-BC86-1D5BFA55EF1A}" name="142496" dataDxfId="14140"/>
    <tableColumn id="2258" xr3:uid="{D78A4DAA-2564-4AFF-8220-BFCE9FDC8DC0}" name="142497" dataDxfId="14139"/>
    <tableColumn id="2259" xr3:uid="{C16F8EDB-5A3D-4B80-9E9C-24832C0B65CA}" name="142498" dataDxfId="14138"/>
    <tableColumn id="2260" xr3:uid="{69858D6A-DE2B-473B-A940-650ED7F3763A}" name="142499" dataDxfId="14137"/>
    <tableColumn id="2261" xr3:uid="{D1E8F79B-CF2E-4B22-B6B0-29585D4DDD61}" name="142500" dataDxfId="14136"/>
    <tableColumn id="2262" xr3:uid="{E7929AC7-09AB-4B67-9209-5AD9404BED06}" name="142501" dataDxfId="14135"/>
    <tableColumn id="2263" xr3:uid="{E44338A2-66A6-43BB-AE7A-353E11BD27D6}" name="142502" dataDxfId="14134"/>
    <tableColumn id="2264" xr3:uid="{A81C6E13-352A-412C-BD28-75830E5CB840}" name="142503" dataDxfId="14133"/>
    <tableColumn id="2265" xr3:uid="{1CF76E55-4EB6-4D55-B147-A8E9FA810FF9}" name="142504" dataDxfId="14132"/>
    <tableColumn id="2266" xr3:uid="{36AC26FE-940B-43D7-BED4-9F700339D571}" name="142505" dataDxfId="14131"/>
    <tableColumn id="2267" xr3:uid="{03D6197D-BC8B-4437-9AA9-80886984AEDF}" name="142506" dataDxfId="14130"/>
    <tableColumn id="2268" xr3:uid="{D2354687-62CF-4BC1-BCD7-91FF50C6966D}" name="142507" dataDxfId="14129"/>
    <tableColumn id="2269" xr3:uid="{9DD61D40-0DFD-4729-9951-CB252C9BC66B}" name="142508" dataDxfId="14128"/>
    <tableColumn id="2270" xr3:uid="{4275682A-BA34-4A48-A1A3-D696BE20E3B5}" name="142509" dataDxfId="14127"/>
    <tableColumn id="2271" xr3:uid="{8B738DFA-84DC-462B-87DD-5C960C5EB64F}" name="142510" dataDxfId="14126"/>
    <tableColumn id="2272" xr3:uid="{6D7A3507-59B2-4A56-84CB-E13FC774F068}" name="142511" dataDxfId="14125"/>
    <tableColumn id="2273" xr3:uid="{41BB59AF-4D63-4212-BA01-CF3E980CE602}" name="142512" dataDxfId="14124"/>
    <tableColumn id="2274" xr3:uid="{2AC74ABD-FFB9-4ACB-B55F-DD63D82FE37F}" name="142513" dataDxfId="14123"/>
    <tableColumn id="2275" xr3:uid="{A2C986D6-9628-4CFF-BBAE-846C1A898098}" name="142514" dataDxfId="14122"/>
    <tableColumn id="2276" xr3:uid="{9254B3B8-709C-404E-9276-3942BD755016}" name="142515" dataDxfId="14121"/>
    <tableColumn id="2277" xr3:uid="{7BA95666-AC3D-454C-8B13-348D35EB66D1}" name="142516" dataDxfId="14120"/>
    <tableColumn id="2278" xr3:uid="{50A039DA-AE1C-4446-AFE1-0E74C6E8AF0C}" name="142517" dataDxfId="14119"/>
    <tableColumn id="2279" xr3:uid="{22B44C7F-4332-4D1C-9F46-F61E746FF2E1}" name="142518" dataDxfId="14118"/>
    <tableColumn id="2280" xr3:uid="{FC367E4D-C813-44DD-87D4-2A2C95C46E5E}" name="142519" dataDxfId="14117"/>
    <tableColumn id="2281" xr3:uid="{743231FE-C164-46FC-8809-C747D7A60C94}" name="142520" dataDxfId="14116"/>
    <tableColumn id="2282" xr3:uid="{61815187-1980-448A-A638-B1B80EF8241B}" name="142521" dataDxfId="14115"/>
    <tableColumn id="2283" xr3:uid="{D80F2F0D-FCAF-47ED-9154-98B1BD3FC9BF}" name="142522" dataDxfId="14114"/>
    <tableColumn id="2284" xr3:uid="{C0083133-93D0-41B1-AE5D-E2F29BC5E748}" name="142523" dataDxfId="14113"/>
    <tableColumn id="2285" xr3:uid="{3D0C4854-BC30-4A2B-AECF-9E15C4E711F6}" name="142524" dataDxfId="14112"/>
    <tableColumn id="2286" xr3:uid="{7FB77DF2-6D0D-4974-9CC7-6DA5DE18F741}" name="142525" dataDxfId="14111"/>
    <tableColumn id="2287" xr3:uid="{283AD729-2CA4-4997-B365-11F93120CB20}" name="142526" dataDxfId="14110"/>
    <tableColumn id="2288" xr3:uid="{4AA44488-E6A2-4F3E-B753-E3AA3C5A5509}" name="142527" dataDxfId="14109"/>
    <tableColumn id="2289" xr3:uid="{DBEA88B0-BD7A-40D1-AE4E-632FA0F7D90D}" name="142528" dataDxfId="14108"/>
    <tableColumn id="2290" xr3:uid="{804A6DF5-6A05-47F5-A06F-986D190E3CFC}" name="142529" dataDxfId="14107"/>
    <tableColumn id="2291" xr3:uid="{4E861257-06E8-43B8-A4C8-495C899B8A85}" name="142530" dataDxfId="14106"/>
    <tableColumn id="2292" xr3:uid="{0A6DD5DC-2C51-4C9A-8587-F148DB8EA369}" name="142531" dataDxfId="14105"/>
    <tableColumn id="2293" xr3:uid="{BD621C8E-4A24-4E2C-A3CF-B7E575C17471}" name="142532" dataDxfId="14104"/>
    <tableColumn id="2294" xr3:uid="{70122375-A10F-4F84-A90F-B69E7B17E775}" name="142533" dataDxfId="14103"/>
    <tableColumn id="2295" xr3:uid="{65C865A3-A9D9-4AB6-9A55-8C15E4331809}" name="142534" dataDxfId="14102"/>
    <tableColumn id="2296" xr3:uid="{2F00E47C-A3FE-4600-9481-D2D185E63BAA}" name="142535" dataDxfId="14101"/>
    <tableColumn id="2297" xr3:uid="{9BEF98CD-3FD9-42CE-B1DF-6CFE9A9C990D}" name="142536" dataDxfId="14100"/>
    <tableColumn id="2298" xr3:uid="{ABAE9D74-6479-4865-AAC6-55C8010CE141}" name="142537" dataDxfId="14099"/>
    <tableColumn id="2299" xr3:uid="{1DBD4C63-8242-40E3-AF9A-F08D62CF7D20}" name="142538" dataDxfId="14098"/>
    <tableColumn id="2300" xr3:uid="{2E60BD49-B561-4BF4-8CD1-CD428B8C616D}" name="142539" dataDxfId="14097"/>
    <tableColumn id="2301" xr3:uid="{8FA3DBDB-EDE3-4B1C-98E2-5E216047DA79}" name="142540" dataDxfId="14096"/>
    <tableColumn id="2302" xr3:uid="{821B0F08-355C-437B-B7A5-B3E1E1ECC6F5}" name="142541" dataDxfId="14095"/>
    <tableColumn id="2303" xr3:uid="{2CDC6CAC-9813-4E35-8DD5-779C7AA7905E}" name="142542" dataDxfId="14094"/>
    <tableColumn id="2304" xr3:uid="{B8FD7E18-625F-44D9-8A0B-EDF0F5DECC61}" name="142543" dataDxfId="14093"/>
    <tableColumn id="2305" xr3:uid="{E9DEAF82-EDD4-4811-82A4-032D670AF900}" name="142544" dataDxfId="14092"/>
    <tableColumn id="2306" xr3:uid="{F7EE0CFC-0E8C-4F43-AEAE-9F571870685D}" name="142545" dataDxfId="14091"/>
    <tableColumn id="2307" xr3:uid="{262954EB-0C05-42EA-804F-EA246E23B15C}" name="142546" dataDxfId="14090"/>
    <tableColumn id="2308" xr3:uid="{42983A5D-506A-4F63-A666-DF5848199AFD}" name="142547" dataDxfId="14089"/>
    <tableColumn id="2309" xr3:uid="{67E0A7B0-490B-4C8B-9C58-894D2CCEE570}" name="142548" dataDxfId="14088"/>
    <tableColumn id="2310" xr3:uid="{8C7D8CDD-DBDE-4371-B3CF-CF9B66837D80}" name="142549" dataDxfId="14087"/>
    <tableColumn id="2311" xr3:uid="{B699164B-EDAC-4711-80B0-05D7618D1F44}" name="142550" dataDxfId="14086"/>
    <tableColumn id="2312" xr3:uid="{19863C3A-DD4D-45D2-8968-6331CA2367CF}" name="142551" dataDxfId="14085"/>
    <tableColumn id="2313" xr3:uid="{4B01E662-7BD7-4C91-8EE7-D512BEA296D5}" name="142552" dataDxfId="14084"/>
    <tableColumn id="2314" xr3:uid="{B8FDDE20-0E5A-4407-9760-2950BEADE4F1}" name="142553" dataDxfId="14083"/>
    <tableColumn id="2315" xr3:uid="{C866EACE-1970-418D-B513-901C7BD642D1}" name="142554" dataDxfId="14082"/>
    <tableColumn id="2316" xr3:uid="{70EE31E6-4739-48F4-9C4A-8D47803D63FF}" name="142555" dataDxfId="14081"/>
    <tableColumn id="2317" xr3:uid="{A4A08B3B-BE3C-4038-87A7-365D7D8958DD}" name="142556" dataDxfId="14080"/>
    <tableColumn id="2318" xr3:uid="{7426D5ED-45F6-4DBA-A157-3A69A0379360}" name="142557" dataDxfId="14079"/>
    <tableColumn id="2319" xr3:uid="{F852628C-F6AF-43BB-8824-D3284292E9A6}" name="142558" dataDxfId="14078"/>
    <tableColumn id="2320" xr3:uid="{53962156-E788-4BD9-8840-0A4D513CD4F6}" name="142559" dataDxfId="14077"/>
    <tableColumn id="2321" xr3:uid="{69CDB634-02A3-46E1-ACDA-89C479898DFE}" name="142560" dataDxfId="14076"/>
    <tableColumn id="2322" xr3:uid="{52425605-1E22-41FE-9F4D-6921B7C83006}" name="142561" dataDxfId="14075"/>
    <tableColumn id="2323" xr3:uid="{2D0E362E-D375-490F-8CC7-F81251FFF584}" name="142562" dataDxfId="14074"/>
    <tableColumn id="2324" xr3:uid="{17DA17DB-DCC8-4E5F-9896-278601B4E44D}" name="142563" dataDxfId="14073"/>
    <tableColumn id="2325" xr3:uid="{0C2DF68F-0342-4892-BD4F-87C78E065620}" name="142564" dataDxfId="14072"/>
    <tableColumn id="2326" xr3:uid="{D382F158-B9CC-4656-8845-1E2FD44FF60E}" name="142565" dataDxfId="14071"/>
    <tableColumn id="2327" xr3:uid="{2A64E037-7DEB-41BD-8434-A1697FCD7ADF}" name="142566" dataDxfId="14070"/>
    <tableColumn id="2328" xr3:uid="{B3783E35-7377-4729-8FCA-A3F36F09849A}" name="142567" dataDxfId="14069"/>
    <tableColumn id="2329" xr3:uid="{8B88410A-C8F3-4FE7-9374-3880F835316F}" name="142568" dataDxfId="14068"/>
    <tableColumn id="2330" xr3:uid="{2B4AA688-F24C-4E8D-AF37-D8FA0B17AA57}" name="142569" dataDxfId="14067"/>
    <tableColumn id="2331" xr3:uid="{7604E0BB-76AC-4762-B424-C824B74112A9}" name="142570" dataDxfId="14066"/>
    <tableColumn id="2332" xr3:uid="{497CFC6E-624F-4417-81B1-1EDEACBDCF31}" name="142571" dataDxfId="14065"/>
    <tableColumn id="2333" xr3:uid="{A01084E6-340F-4A05-A969-7F6B7E351398}" name="142572" dataDxfId="14064"/>
    <tableColumn id="2334" xr3:uid="{F3291EA3-755B-4F6B-A423-2302D99C7BDC}" name="142573" dataDxfId="14063"/>
    <tableColumn id="2335" xr3:uid="{EBDEDBB0-43FC-41ED-B1B9-385F837BCE8D}" name="142574" dataDxfId="14062"/>
    <tableColumn id="2336" xr3:uid="{20470F62-AAED-4119-BD2C-DE3884A5155B}" name="142575" dataDxfId="14061"/>
    <tableColumn id="2337" xr3:uid="{2EC35A18-37AE-43CD-B36F-84252D8DADBC}" name="142576" dataDxfId="14060"/>
    <tableColumn id="2338" xr3:uid="{9DC8CE2E-2070-498E-BA34-28B232FEDF1F}" name="142577" dataDxfId="14059"/>
    <tableColumn id="2339" xr3:uid="{B3DF2C8C-A68C-4461-B476-C5D1C4946B9F}" name="142578" dataDxfId="14058"/>
    <tableColumn id="2340" xr3:uid="{1D10958F-B5DA-4DF4-ADDF-7B014126757A}" name="142579" dataDxfId="14057"/>
    <tableColumn id="2341" xr3:uid="{44F18216-0472-4E42-98B5-44E551496529}" name="142580" dataDxfId="14056"/>
    <tableColumn id="2342" xr3:uid="{28890450-364F-484B-8880-39A41F631A83}" name="142581" dataDxfId="14055"/>
    <tableColumn id="2343" xr3:uid="{D2582169-1F0F-4310-938D-436BC5CAAA94}" name="142582" dataDxfId="14054"/>
    <tableColumn id="2344" xr3:uid="{439ECA8D-A83A-461A-955C-5D5A015D4CCD}" name="142583" dataDxfId="14053"/>
    <tableColumn id="2345" xr3:uid="{A678A29A-CF1F-46B0-B808-2D37DFD6694B}" name="142584" dataDxfId="14052"/>
    <tableColumn id="2346" xr3:uid="{F89A59BF-9C6E-4031-812B-988DF27744EF}" name="142585" dataDxfId="14051"/>
    <tableColumn id="2347" xr3:uid="{727B8C37-D0D7-45D7-916D-735584768758}" name="142586" dataDxfId="14050"/>
    <tableColumn id="2348" xr3:uid="{8466540B-09EB-4939-A92B-4D00DA5FD4F3}" name="142587" dataDxfId="14049"/>
    <tableColumn id="2349" xr3:uid="{21711FBD-46F9-45A9-847C-2C61C83B87CD}" name="142588" dataDxfId="14048"/>
    <tableColumn id="2350" xr3:uid="{E7A4BE74-F1B4-473F-86A5-5C4B30280B2C}" name="142589" dataDxfId="14047"/>
    <tableColumn id="2351" xr3:uid="{AABE8ECB-7234-4A00-90F3-D272F1563F87}" name="142590" dataDxfId="14046"/>
    <tableColumn id="2352" xr3:uid="{5BC76593-0A1E-4B5C-81AA-68BC77B1E3EF}" name="142591" dataDxfId="14045"/>
    <tableColumn id="2353" xr3:uid="{FFD8D8CD-C6BC-437D-B67B-F850E3665A79}" name="142592" dataDxfId="14044"/>
    <tableColumn id="2354" xr3:uid="{B724AF60-BBE9-4C25-A1D0-C81F6DFCA38D}" name="142593" dataDxfId="14043"/>
    <tableColumn id="2355" xr3:uid="{5D1C925D-912C-4682-A730-D985951800AB}" name="142594" dataDxfId="14042"/>
    <tableColumn id="2356" xr3:uid="{A5CBCD9F-0550-41F5-AC18-42BC2199E84A}" name="142595" dataDxfId="14041"/>
    <tableColumn id="2357" xr3:uid="{60ED797C-B940-4789-BA5B-053FF5BB3469}" name="142596" dataDxfId="14040"/>
    <tableColumn id="2358" xr3:uid="{2E2CB118-72B5-4144-810A-1414440EFF59}" name="142597" dataDxfId="14039"/>
    <tableColumn id="2359" xr3:uid="{3B73B3CB-36DC-4E01-AC37-8101214054DB}" name="142598" dataDxfId="14038"/>
    <tableColumn id="2360" xr3:uid="{2257BFB6-22C1-4A14-BFD0-F780AFBEB39D}" name="142599" dataDxfId="14037"/>
    <tableColumn id="2361" xr3:uid="{A6A4265A-2D4C-4637-9AAC-764AAF7A7ADB}" name="142600" dataDxfId="14036"/>
    <tableColumn id="2362" xr3:uid="{52095493-ACAC-43A3-BCC5-00EBE6191455}" name="142601" dataDxfId="14035"/>
    <tableColumn id="2363" xr3:uid="{1E0A22F6-F3AA-4E26-9F91-1DB454E4F865}" name="142602" dataDxfId="14034"/>
    <tableColumn id="2364" xr3:uid="{6F7040D7-239F-47D8-8421-E4C096C2B184}" name="142603" dataDxfId="14033"/>
    <tableColumn id="2365" xr3:uid="{D8113E6D-1B5F-430D-B1B5-E29571A91B60}" name="142604" dataDxfId="14032"/>
    <tableColumn id="2366" xr3:uid="{91B3223F-CF7D-4874-AF97-C00E456FF7FC}" name="142605" dataDxfId="14031"/>
    <tableColumn id="2367" xr3:uid="{A9626170-23A6-4766-86E5-759778E5E7D6}" name="142606" dataDxfId="14030"/>
    <tableColumn id="2368" xr3:uid="{635A0203-6361-4E05-A5FA-F7F285F8AA46}" name="142607" dataDxfId="14029"/>
    <tableColumn id="2369" xr3:uid="{B55F1E6D-A1CA-4A7A-8215-E4115BC69892}" name="142608" dataDxfId="14028"/>
    <tableColumn id="2370" xr3:uid="{A6A9C48D-6002-41A6-A546-8BF0965F4BB6}" name="142609" dataDxfId="14027"/>
    <tableColumn id="2371" xr3:uid="{2114FE26-AB07-4CB4-A389-60A74387EE7B}" name="142610" dataDxfId="14026"/>
    <tableColumn id="2372" xr3:uid="{441ABE1A-2409-43B0-B317-23BA7DFF5137}" name="142611" dataDxfId="14025"/>
    <tableColumn id="2373" xr3:uid="{DB593896-C749-446D-9573-3100C6E849CA}" name="142612" dataDxfId="14024"/>
    <tableColumn id="2374" xr3:uid="{DBFE88BA-47FB-4CCE-BAA1-1BC6EDB63157}" name="142613" dataDxfId="14023"/>
    <tableColumn id="2375" xr3:uid="{0BD3ABCA-390D-4166-AEE6-85FCBAC087CE}" name="142614" dataDxfId="14022"/>
    <tableColumn id="2376" xr3:uid="{D84421E9-A0A6-4160-8AD5-97DF748CE924}" name="142615" dataDxfId="14021"/>
    <tableColumn id="2377" xr3:uid="{91775CAC-81D9-4EAD-BCE8-C322EC4A1C1E}" name="142616" dataDxfId="14020"/>
    <tableColumn id="2378" xr3:uid="{7679BC63-80BD-4EBF-80A9-9BE8097490F0}" name="142617" dataDxfId="14019"/>
    <tableColumn id="2379" xr3:uid="{C54EDCFD-79B9-47F0-918D-1C7B906D4FF1}" name="142618" dataDxfId="14018"/>
    <tableColumn id="2380" xr3:uid="{56139CDF-3ECD-4534-84AC-C76C21D63455}" name="142619" dataDxfId="14017"/>
    <tableColumn id="2381" xr3:uid="{15BA823D-DED3-4D90-A079-1508DCC96EB8}" name="142620" dataDxfId="14016"/>
    <tableColumn id="2382" xr3:uid="{D5BF8731-7F50-491A-BE03-9CC763A86FF8}" name="142621" dataDxfId="14015"/>
    <tableColumn id="2383" xr3:uid="{184449F4-BFA1-496B-9E68-69B61F1A4F2F}" name="142622" dataDxfId="14014"/>
    <tableColumn id="2384" xr3:uid="{BBAB04FF-FFB2-4A87-9F64-FA18333F1E07}" name="142623" dataDxfId="14013"/>
    <tableColumn id="2385" xr3:uid="{3A165ED5-051F-4A1B-A627-C467739F3791}" name="142624" dataDxfId="14012"/>
    <tableColumn id="2386" xr3:uid="{9AF8DA62-492E-45CB-B06D-EAC5B098EDAF}" name="142625" dataDxfId="14011"/>
    <tableColumn id="2387" xr3:uid="{4EE5DAE7-29A3-4EA2-889B-403E8CD695EF}" name="142626" dataDxfId="14010"/>
    <tableColumn id="2388" xr3:uid="{385DB36E-C3F2-444A-9F15-D9BD1D6CB9BF}" name="142627" dataDxfId="14009"/>
    <tableColumn id="2389" xr3:uid="{DBA80202-6184-43DD-84E4-68F700B3BB17}" name="142628" dataDxfId="14008"/>
    <tableColumn id="2390" xr3:uid="{1FE3A7E5-B0E1-4364-A716-4EAC260EF2F9}" name="142629" dataDxfId="14007"/>
    <tableColumn id="2391" xr3:uid="{BCE8E208-E373-4E22-9D57-E25DE3499D4F}" name="142630" dataDxfId="14006"/>
    <tableColumn id="2392" xr3:uid="{74E14A0C-E34A-41C8-ADFD-63CE444A341F}" name="142631" dataDxfId="14005"/>
    <tableColumn id="2393" xr3:uid="{2EA55025-D97A-4A33-A46A-F3E9C66300CE}" name="142632" dataDxfId="14004"/>
    <tableColumn id="2394" xr3:uid="{4C751576-F7CD-49F1-93CD-35EFD29E2115}" name="142633" dataDxfId="14003"/>
    <tableColumn id="2395" xr3:uid="{28318480-F7C5-4937-97A1-C0CFAD8AD92E}" name="142634" dataDxfId="14002"/>
    <tableColumn id="2396" xr3:uid="{CEC7EDC0-D18E-4910-9B59-052A56C77EAB}" name="142635" dataDxfId="14001"/>
    <tableColumn id="2397" xr3:uid="{FE50301D-8396-4142-B53F-419EBB9D4637}" name="142636" dataDxfId="14000"/>
    <tableColumn id="2398" xr3:uid="{BCECFB73-F59D-44E8-A93D-3182E56A8BD5}" name="142637" dataDxfId="13999"/>
    <tableColumn id="2399" xr3:uid="{610BCB3A-1FA1-4934-944F-12436CD552D2}" name="142638" dataDxfId="13998"/>
    <tableColumn id="2400" xr3:uid="{8E1040BA-B7EF-4A38-8B56-652514DF39D3}" name="142639" dataDxfId="13997"/>
    <tableColumn id="2401" xr3:uid="{AC838B84-3AF4-4C08-8D9B-ADAC80AD5D52}" name="142640" dataDxfId="13996"/>
    <tableColumn id="2402" xr3:uid="{17B46670-A3C4-4D9C-9587-7C72C791FCB5}" name="142641" dataDxfId="13995"/>
    <tableColumn id="2403" xr3:uid="{F23F0C62-9DEB-42B5-93F3-1646BFCCB057}" name="142642" dataDxfId="13994"/>
    <tableColumn id="2404" xr3:uid="{3F5F18C9-6E0B-48BA-B374-7711EE450A9F}" name="142643" dataDxfId="13993"/>
    <tableColumn id="2405" xr3:uid="{60CDE96F-F3B7-459D-A897-97114D6F61AC}" name="142644" dataDxfId="13992"/>
    <tableColumn id="2406" xr3:uid="{3FCE83C8-EC1C-4514-8E61-B14D55D0E4FE}" name="142645" dataDxfId="13991"/>
    <tableColumn id="2407" xr3:uid="{889E300C-A0CC-42F8-A631-C137BF6E3C3A}" name="142646" dataDxfId="13990"/>
    <tableColumn id="2408" xr3:uid="{48DED32A-93FD-4E6B-B1CF-56137074149D}" name="142647" dataDxfId="13989"/>
    <tableColumn id="2409" xr3:uid="{D16ABBE6-987D-4DC1-9716-B0E9A60E7B35}" name="142648" dataDxfId="13988"/>
    <tableColumn id="2410" xr3:uid="{0CE4230E-E314-46CB-909B-A0E71EBD921D}" name="142649" dataDxfId="13987"/>
    <tableColumn id="2411" xr3:uid="{8FD2542E-1BFC-4EDA-8062-D68DACF5012B}" name="142650" dataDxfId="13986"/>
    <tableColumn id="2412" xr3:uid="{0AD8FA17-8DBC-4DCC-9BA0-4498D407F93E}" name="142651" dataDxfId="13985"/>
    <tableColumn id="2413" xr3:uid="{0A317D04-A1B9-4821-9B1E-19A1F08C9DA6}" name="142652" dataDxfId="13984"/>
    <tableColumn id="2414" xr3:uid="{5690DFBF-06E2-4224-ABFE-7855FA907960}" name="142653" dataDxfId="13983"/>
    <tableColumn id="2415" xr3:uid="{EC69B52C-5E61-4FF8-9BAB-895B061083B1}" name="142654" dataDxfId="13982"/>
    <tableColumn id="2416" xr3:uid="{88647410-9A97-4357-869E-6A2E7DBA813B}" name="142655" dataDxfId="13981"/>
    <tableColumn id="2417" xr3:uid="{34682DF7-CCD6-4B91-B4EE-755093197AEA}" name="142656" dataDxfId="13980"/>
    <tableColumn id="2418" xr3:uid="{84451D8F-C219-4F41-AA0E-7F0902CC6D23}" name="142657" dataDxfId="13979"/>
    <tableColumn id="2419" xr3:uid="{CCFDE739-8F01-476C-8D90-71CEDE6594F4}" name="142658" dataDxfId="13978"/>
    <tableColumn id="2420" xr3:uid="{B464CAF2-7F81-4263-8BA6-6DDA7746201E}" name="142659" dataDxfId="13977"/>
    <tableColumn id="2421" xr3:uid="{41CCBF83-5960-43B7-9745-E4642D63A95F}" name="142660" dataDxfId="13976"/>
    <tableColumn id="2422" xr3:uid="{09F0232D-607C-4E4E-9E8F-2B275C715856}" name="142661" dataDxfId="13975"/>
    <tableColumn id="2423" xr3:uid="{52BBB5BB-0BDA-4926-9FD1-9A8FFC6E3790}" name="142662" dataDxfId="13974"/>
    <tableColumn id="2424" xr3:uid="{9A8E9AFD-E35D-442C-A39E-71BE0F9B539F}" name="142663" dataDxfId="13973"/>
    <tableColumn id="2425" xr3:uid="{AB731014-4AE8-489D-B885-F2D0AAEBE18F}" name="142664" dataDxfId="13972"/>
    <tableColumn id="2426" xr3:uid="{A4E2D28F-A238-4D93-9AAA-B19D32217734}" name="142665" dataDxfId="13971"/>
    <tableColumn id="2427" xr3:uid="{167555E4-B259-4D91-8364-E190DC6EB908}" name="142666" dataDxfId="13970"/>
    <tableColumn id="2428" xr3:uid="{F9C81851-CB34-43B4-A851-23C704DF7CF5}" name="142667" dataDxfId="13969"/>
    <tableColumn id="2429" xr3:uid="{2EC20368-9759-4CF4-8799-3437AA1FF8E4}" name="142668" dataDxfId="13968"/>
    <tableColumn id="2430" xr3:uid="{553500AF-C083-4DF4-9E1A-21EF3CD37B2D}" name="142669" dataDxfId="13967"/>
    <tableColumn id="2431" xr3:uid="{B19E6FE9-DD7F-43D0-8A58-86013A1CBCE7}" name="142670" dataDxfId="13966"/>
    <tableColumn id="2432" xr3:uid="{8A00AAA8-880C-4F4B-A6E3-6DF5BCA274DA}" name="142671" dataDxfId="13965"/>
    <tableColumn id="2433" xr3:uid="{329F320B-1C85-433B-8B8B-343E7EB191C2}" name="142672" dataDxfId="13964"/>
    <tableColumn id="2434" xr3:uid="{E9AE7681-A144-4DBF-974D-E17CEADA7742}" name="142673" dataDxfId="13963"/>
    <tableColumn id="2435" xr3:uid="{674D6FD7-47CC-40E9-967E-165BF84B50FB}" name="142674" dataDxfId="13962"/>
    <tableColumn id="2436" xr3:uid="{ADD3AF45-9F7D-4853-B11D-32BA0712C66B}" name="142675" dataDxfId="13961"/>
    <tableColumn id="2437" xr3:uid="{3FE26629-0144-4A58-999C-F892ECC7DD46}" name="142676" dataDxfId="13960"/>
    <tableColumn id="2438" xr3:uid="{8561D81C-52FC-4C07-8F16-8F5496AB6384}" name="142677" dataDxfId="13959"/>
    <tableColumn id="2439" xr3:uid="{4C3CCFB0-AAD9-4998-8531-E26B4BBD4B1B}" name="142678" dataDxfId="13958"/>
    <tableColumn id="2440" xr3:uid="{D8988418-5E5A-4F0C-BE71-6E97E66BA7F7}" name="142679" dataDxfId="13957"/>
    <tableColumn id="2441" xr3:uid="{C9BF9448-9A93-4DCA-9C91-47BC7F72AF1A}" name="142680" dataDxfId="13956"/>
    <tableColumn id="2442" xr3:uid="{3AB687A0-4963-42A9-B41E-592B2F90483B}" name="142681" dataDxfId="13955"/>
    <tableColumn id="2443" xr3:uid="{599228F4-D4B5-45CE-AA4C-1FCF40ABA68D}" name="142682" dataDxfId="13954"/>
    <tableColumn id="2444" xr3:uid="{E0364480-E8B0-4689-934F-7B51CF8CF5AA}" name="142683" dataDxfId="13953"/>
    <tableColumn id="2445" xr3:uid="{E0D73C4E-0397-4594-9CCD-5EB38A75D1B3}" name="142684" dataDxfId="13952"/>
    <tableColumn id="2446" xr3:uid="{9BE2853F-ED58-477B-990A-56C182BB33C2}" name="142685" dataDxfId="13951"/>
    <tableColumn id="2447" xr3:uid="{90A367C7-5A36-49A0-B92D-6E7BD1DFFE09}" name="142686" dataDxfId="13950"/>
    <tableColumn id="2448" xr3:uid="{BEB11FA7-E7E3-4304-AA65-D8543C5915A0}" name="142687" dataDxfId="13949"/>
    <tableColumn id="2449" xr3:uid="{4BD7E537-D31E-43F5-A46A-CA93E4A27A5E}" name="142688" dataDxfId="13948"/>
    <tableColumn id="2450" xr3:uid="{F94F3E05-81C6-43EA-B960-7CCBCB139921}" name="142689" dataDxfId="13947"/>
    <tableColumn id="2451" xr3:uid="{73A2B063-C00F-4299-B309-49C121EA62D6}" name="142690" dataDxfId="13946"/>
    <tableColumn id="2452" xr3:uid="{887C4869-3FDF-443C-933A-19C1567B638D}" name="142691" dataDxfId="13945"/>
    <tableColumn id="2453" xr3:uid="{111DDF08-48FF-48B8-AD71-8BA4EAC67688}" name="142692" dataDxfId="13944"/>
    <tableColumn id="2454" xr3:uid="{E74E5908-30AE-469A-A9B1-6A7E171B2636}" name="142693" dataDxfId="13943"/>
    <tableColumn id="2455" xr3:uid="{CDAC4E78-3025-4821-8242-462606B2C09F}" name="142694" dataDxfId="13942"/>
    <tableColumn id="2456" xr3:uid="{88A11506-399D-4610-BC2F-FA2D9A63A73A}" name="142695" dataDxfId="13941"/>
    <tableColumn id="2457" xr3:uid="{3406874F-CD57-49FF-AAD0-70379F95BA28}" name="142696" dataDxfId="13940"/>
    <tableColumn id="2458" xr3:uid="{C14F2F04-C21C-4EA8-8E40-DA275F7F9C8E}" name="142697" dataDxfId="13939"/>
    <tableColumn id="2459" xr3:uid="{F5387596-8E99-4152-9D3B-9D1FE0C71EE3}" name="142698" dataDxfId="13938"/>
    <tableColumn id="2460" xr3:uid="{E0BB2276-D004-48E9-BFE9-F839727014A5}" name="142699" dataDxfId="13937"/>
    <tableColumn id="2461" xr3:uid="{DD3E56CE-FCC4-4BA2-AB71-BD8D564ABC41}" name="142700" dataDxfId="13936"/>
    <tableColumn id="2462" xr3:uid="{440BB1AC-E3E9-47BF-9A2B-F3D5E5E46F87}" name="142701" dataDxfId="13935"/>
    <tableColumn id="2463" xr3:uid="{0107BFCD-8520-4979-B43D-4D2A20F2AD46}" name="142702" dataDxfId="13934"/>
    <tableColumn id="2464" xr3:uid="{AF7EC012-7184-4ED6-80AC-53696C242A22}" name="142703" dataDxfId="13933"/>
    <tableColumn id="2465" xr3:uid="{E8180EF5-7499-4687-9816-8E0D12A1D928}" name="142704" dataDxfId="13932"/>
    <tableColumn id="2466" xr3:uid="{2EC68C1C-0533-45A6-863E-1D4503127411}" name="142705" dataDxfId="13931"/>
    <tableColumn id="2467" xr3:uid="{72001EBA-A3D4-4416-940B-061D4659E20E}" name="142706" dataDxfId="13930"/>
    <tableColumn id="2468" xr3:uid="{740B980A-2820-4C1B-94E6-875C11E67CE6}" name="142707" dataDxfId="13929"/>
    <tableColumn id="2469" xr3:uid="{77EA86F8-A3A9-4968-9D66-8E403BC830AA}" name="142708" dataDxfId="13928"/>
    <tableColumn id="2470" xr3:uid="{8C1DF1E0-F867-4C60-83F0-5D517D1F0037}" name="142709" dataDxfId="13927"/>
    <tableColumn id="2471" xr3:uid="{130CB598-A5D9-490B-834C-DEAE34ED85CD}" name="142710" dataDxfId="13926"/>
    <tableColumn id="2472" xr3:uid="{5313739F-60E8-47DA-BCD3-31D35D13CAD8}" name="142711" dataDxfId="13925"/>
    <tableColumn id="2473" xr3:uid="{FAD04B00-0C3F-48DA-9AD6-DD15BB6EF4ED}" name="142712" dataDxfId="13924"/>
    <tableColumn id="2474" xr3:uid="{D98CD137-F951-4616-A21B-7DED0BC7564F}" name="142713" dataDxfId="13923"/>
    <tableColumn id="2475" xr3:uid="{5CDC4285-5113-41FF-9AB3-2946B5F29FEF}" name="142714" dataDxfId="13922"/>
    <tableColumn id="2476" xr3:uid="{12049A4C-FF2F-4C8C-8606-8278B6376EFC}" name="142715" dataDxfId="13921"/>
    <tableColumn id="2477" xr3:uid="{15FE6149-B325-4AED-B0FE-35664D0AA034}" name="142716" dataDxfId="13920"/>
    <tableColumn id="2478" xr3:uid="{20E35659-FC84-434D-BBF9-0DD7EE6901B8}" name="142717" dataDxfId="13919"/>
    <tableColumn id="2479" xr3:uid="{4087F383-AF82-4E3C-8789-6DCA0CF5FD45}" name="142718" dataDxfId="13918"/>
    <tableColumn id="2480" xr3:uid="{EF596A6E-2BBF-46E2-8BDE-EF39810C6AEA}" name="142719" dataDxfId="13917"/>
    <tableColumn id="2481" xr3:uid="{E813BE50-C7E7-4D90-B194-3CD675BB1DBB}" name="142720" dataDxfId="13916"/>
    <tableColumn id="2482" xr3:uid="{672E9D58-77E0-4E45-A7F4-65CDAFACA02F}" name="142721" dataDxfId="13915"/>
    <tableColumn id="2483" xr3:uid="{4448F371-6563-4F67-9612-3B549758E100}" name="142722" dataDxfId="13914"/>
    <tableColumn id="2484" xr3:uid="{FB56941F-E582-4634-BDB8-00C1E8007DE7}" name="142723" dataDxfId="13913"/>
    <tableColumn id="2485" xr3:uid="{4E366071-72F7-4D80-9342-EC166946F2C9}" name="142724" dataDxfId="13912"/>
    <tableColumn id="2486" xr3:uid="{BEB5FD53-D910-4EA2-875E-3974334801A8}" name="142725" dataDxfId="13911"/>
    <tableColumn id="2487" xr3:uid="{B064D294-0531-4589-A625-9F54EC9B7705}" name="142726" dataDxfId="13910"/>
    <tableColumn id="2488" xr3:uid="{F950C440-7E60-460A-8FE5-E75D2CACBF00}" name="142727" dataDxfId="13909"/>
    <tableColumn id="2489" xr3:uid="{9AB2E385-40AE-43C4-8B78-22D98EE6D3BC}" name="142728" dataDxfId="13908"/>
    <tableColumn id="2490" xr3:uid="{44CC7B59-1FCF-4AC2-B3B1-903A3D8956F1}" name="142729" dataDxfId="13907"/>
    <tableColumn id="2491" xr3:uid="{5F6E7CBE-83F2-48DF-ABE4-4EDF83D192D5}" name="142730" dataDxfId="13906"/>
    <tableColumn id="2492" xr3:uid="{1B9FB02D-EC9F-4283-AC55-4F425168110E}" name="142731" dataDxfId="13905"/>
    <tableColumn id="2493" xr3:uid="{AAE762B2-39EE-4EB9-A52A-CE7B3B21D8F0}" name="142732" dataDxfId="13904"/>
    <tableColumn id="2494" xr3:uid="{9B5F2A19-26D3-4E49-B555-7E4752F69606}" name="142733" dataDxfId="13903"/>
    <tableColumn id="2495" xr3:uid="{74C6159A-F046-459A-B2AD-AA7ACD64FD56}" name="142734" dataDxfId="13902"/>
    <tableColumn id="2496" xr3:uid="{8B60C2FA-8E43-4F1E-B8C6-739FE67EFD32}" name="142735" dataDxfId="13901"/>
    <tableColumn id="2497" xr3:uid="{F25677A2-E7BA-4F0F-AE31-7C54BCCED33C}" name="142736" dataDxfId="13900"/>
    <tableColumn id="2498" xr3:uid="{4F537D07-3F1D-438D-BF13-49F276106EB6}" name="142737" dataDxfId="13899"/>
    <tableColumn id="2499" xr3:uid="{A6DE7D3F-53DE-4C3D-8025-0BD292825470}" name="142738" dataDxfId="13898"/>
    <tableColumn id="2500" xr3:uid="{C27B7151-F6BD-4173-8402-49880F6E5BF6}" name="142739" dataDxfId="13897"/>
    <tableColumn id="2501" xr3:uid="{F34DE6C8-3792-4F04-89E8-23B28CDC5B82}" name="142740" dataDxfId="13896"/>
    <tableColumn id="2502" xr3:uid="{BA242D4B-D572-4824-A068-FD1F82A7A133}" name="142741" dataDxfId="13895"/>
    <tableColumn id="2503" xr3:uid="{960160CD-46C7-436F-ACFD-6A6EB0AABD3F}" name="142742" dataDxfId="13894"/>
    <tableColumn id="2504" xr3:uid="{4E70CB0C-7075-416F-9950-F27729DE748A}" name="142743" dataDxfId="13893"/>
    <tableColumn id="2505" xr3:uid="{F16654E3-A1F5-4619-9402-C85E1CE17EEE}" name="142744" dataDxfId="13892"/>
    <tableColumn id="2506" xr3:uid="{F80F5DCF-8615-490E-ACAC-7EB0AF514BD8}" name="142745" dataDxfId="13891"/>
    <tableColumn id="2507" xr3:uid="{FC4732F3-7A26-4DD3-A2F4-2D39239E1C67}" name="142746" dataDxfId="13890"/>
    <tableColumn id="2508" xr3:uid="{5623B6CD-32F7-481A-8797-1908D86DA920}" name="142747" dataDxfId="13889"/>
    <tableColumn id="2509" xr3:uid="{9A5100B7-8215-47D6-9BE6-E356C524521B}" name="142748" dataDxfId="13888"/>
    <tableColumn id="2510" xr3:uid="{21E07856-57B8-4E11-A980-436CF04A2463}" name="142749" dataDxfId="13887"/>
    <tableColumn id="2511" xr3:uid="{EE61F81F-BA05-4D47-B097-0A0DE283C3A7}" name="142750" dataDxfId="13886"/>
    <tableColumn id="2512" xr3:uid="{E849EAFB-573A-4661-B8B6-4923EFC514E2}" name="142751" dataDxfId="13885"/>
    <tableColumn id="2513" xr3:uid="{C5AB5C8C-87AA-43EB-BC2B-E615741CE02B}" name="142752" dataDxfId="13884"/>
    <tableColumn id="2514" xr3:uid="{97535587-F922-4FB6-B51A-6B5F715D5287}" name="142753" dataDxfId="13883"/>
    <tableColumn id="2515" xr3:uid="{373995B0-D976-43D9-9CF9-A6D72A0D28A4}" name="142754" dataDxfId="13882"/>
    <tableColumn id="2516" xr3:uid="{CCC83A19-B436-483A-B2F6-16C3C6673A3D}" name="142755" dataDxfId="13881"/>
    <tableColumn id="2517" xr3:uid="{CFBD151D-0936-4678-82A9-0E90D34C38ED}" name="142756" dataDxfId="13880"/>
    <tableColumn id="2518" xr3:uid="{925F470E-102D-4A73-9774-987CCFC6157A}" name="142757" dataDxfId="13879"/>
    <tableColumn id="2519" xr3:uid="{69B61C50-9875-409E-9ABB-DB232F192AB9}" name="142758" dataDxfId="13878"/>
    <tableColumn id="2520" xr3:uid="{F65203C2-1741-4348-A96D-9969A56E5A1D}" name="142759" dataDxfId="13877"/>
    <tableColumn id="2521" xr3:uid="{4BF77174-52F6-4D96-A755-862AB2FE87DF}" name="142760" dataDxfId="13876"/>
    <tableColumn id="2522" xr3:uid="{8C355147-F2CC-4532-A42F-3C68C0F4FD1A}" name="142761" dataDxfId="13875"/>
    <tableColumn id="2523" xr3:uid="{3DA6E39E-1BCB-4250-9A16-DEAB59F64C6B}" name="142762" dataDxfId="13874"/>
    <tableColumn id="2524" xr3:uid="{22A0A75D-534D-4CC5-8D94-1F3487F3903E}" name="142763" dataDxfId="13873"/>
    <tableColumn id="2525" xr3:uid="{05C1719D-10DB-4034-B0C1-145A1641C98C}" name="142764" dataDxfId="13872"/>
    <tableColumn id="2526" xr3:uid="{663034A1-23D9-4935-857D-CDB41A038BC4}" name="142765" dataDxfId="13871"/>
    <tableColumn id="2527" xr3:uid="{28C2B3F5-648A-40EA-9B20-A20AFD9B69AE}" name="142766" dataDxfId="13870"/>
    <tableColumn id="2528" xr3:uid="{D1B17A9E-C9AB-4E61-AEEE-DC40082E0A3C}" name="142767" dataDxfId="13869"/>
    <tableColumn id="2529" xr3:uid="{42DEF0B7-1F0A-40FC-A239-133FAA1CB27E}" name="142768" dataDxfId="13868"/>
    <tableColumn id="2530" xr3:uid="{E7BCB7FF-8D9A-4B19-A1A8-8DDB75D2AECE}" name="142769" dataDxfId="13867"/>
    <tableColumn id="2531" xr3:uid="{63AC5D69-C5FC-4E2F-9BEB-6A4FF8BE5EF8}" name="142770" dataDxfId="13866"/>
    <tableColumn id="2532" xr3:uid="{94FE8A30-3048-4161-97EC-5801A04859D9}" name="142771" dataDxfId="13865"/>
    <tableColumn id="2533" xr3:uid="{190D91C3-4536-49F2-A918-CADE029ED160}" name="142772" dataDxfId="13864"/>
    <tableColumn id="2534" xr3:uid="{0F01CB96-3E4D-4FBB-BAC8-61AF23E35B5F}" name="142773" dataDxfId="13863"/>
    <tableColumn id="2535" xr3:uid="{6183BDF8-CC0A-4DCF-9E55-D0B8456D7EA2}" name="142774" dataDxfId="13862"/>
    <tableColumn id="2536" xr3:uid="{81595DD5-7B56-4037-BFF2-9FEC7177EBDB}" name="142775" dataDxfId="13861"/>
    <tableColumn id="2537" xr3:uid="{FCD860C0-0A2D-46C9-B6A8-C15BAC53B8FC}" name="142776" dataDxfId="13860"/>
    <tableColumn id="2538" xr3:uid="{FDE21CA6-5B08-4F56-BAA6-B9802D1FD174}" name="142777" dataDxfId="13859"/>
    <tableColumn id="2539" xr3:uid="{C55BDF82-A8C9-460E-B1A6-2644D41D46A3}" name="142778" dataDxfId="13858"/>
    <tableColumn id="2540" xr3:uid="{4AF65FC4-086D-4C67-8269-53CA2992A3F9}" name="142779" dataDxfId="13857"/>
    <tableColumn id="2541" xr3:uid="{9FDAABA5-704D-4486-8111-30A20588419F}" name="142780" dataDxfId="13856"/>
    <tableColumn id="2542" xr3:uid="{95D9DAAD-A5CA-449D-8E7E-5F95F880ECD3}" name="142781" dataDxfId="13855"/>
    <tableColumn id="2543" xr3:uid="{4A34433F-139B-4B63-93C0-E8F2FD5371D1}" name="142782" dataDxfId="13854"/>
    <tableColumn id="2544" xr3:uid="{81C2792D-25F7-4A58-AC9B-4EB5492D1D7E}" name="142783" dataDxfId="13853"/>
    <tableColumn id="2545" xr3:uid="{19E4E952-ED36-418D-9DE0-B1DF4249C164}" name="142784" dataDxfId="13852"/>
    <tableColumn id="2546" xr3:uid="{64CE66CD-D56A-4C4D-BB20-6878D8CED816}" name="142785" dataDxfId="13851"/>
    <tableColumn id="2547" xr3:uid="{4F3DBE9F-77D5-4BE3-999D-5A1FD7887785}" name="142786" dataDxfId="13850"/>
    <tableColumn id="2548" xr3:uid="{BDDE5FA7-2EB5-4E71-BE4E-068B6CFDFD17}" name="142787" dataDxfId="13849"/>
    <tableColumn id="2549" xr3:uid="{549C105E-0EAE-47C9-9170-C8C735E911F6}" name="142788" dataDxfId="13848"/>
    <tableColumn id="2550" xr3:uid="{0A945FBE-9170-4AEF-92AA-F91B830DC548}" name="142789" dataDxfId="13847"/>
    <tableColumn id="2551" xr3:uid="{4C4B61AD-A665-4753-822D-E9EA2216D955}" name="142790" dataDxfId="13846"/>
    <tableColumn id="2552" xr3:uid="{F3650DB8-5B9F-4572-A87E-49A7E812AAD5}" name="142791" dataDxfId="13845"/>
    <tableColumn id="2553" xr3:uid="{BE8B1529-A801-45E4-8F43-0447652D7256}" name="142792" dataDxfId="13844"/>
    <tableColumn id="2554" xr3:uid="{A4468EF3-E8D5-4265-8D33-046612F19C9D}" name="142793" dataDxfId="13843"/>
    <tableColumn id="2555" xr3:uid="{A873B7A4-AF44-4F87-9F23-1C32857ACE1A}" name="142794" dataDxfId="13842"/>
    <tableColumn id="2556" xr3:uid="{941D4890-33F1-4BEE-9B75-3133CCCACECF}" name="142795" dataDxfId="13841"/>
    <tableColumn id="2557" xr3:uid="{683F6465-B1FB-4A02-8879-9E403EBF3DC5}" name="142796" dataDxfId="13840"/>
    <tableColumn id="2558" xr3:uid="{D3523187-2431-4034-9A5C-728A67EE0F3A}" name="142797" dataDxfId="13839"/>
    <tableColumn id="2559" xr3:uid="{0742A00D-D2D6-4844-A641-50710A8B93FC}" name="142798" dataDxfId="13838"/>
    <tableColumn id="2560" xr3:uid="{189E5505-A44E-4F09-ABC5-F222F872E36A}" name="142799" dataDxfId="13837"/>
    <tableColumn id="2561" xr3:uid="{A569D5A0-AD6A-41E5-A578-F42FD653DAA6}" name="142800" dataDxfId="13836"/>
    <tableColumn id="2562" xr3:uid="{7CBF6EC4-9DC0-4D84-B8DB-C85B79544DB2}" name="142801" dataDxfId="13835"/>
    <tableColumn id="2563" xr3:uid="{771B354E-5332-4AF0-875A-93F6071D79DA}" name="142802" dataDxfId="13834"/>
    <tableColumn id="2564" xr3:uid="{2E18159D-2BE1-412D-A766-A6FEF5417FCA}" name="142803" dataDxfId="13833"/>
    <tableColumn id="2565" xr3:uid="{D48B7E86-F850-47B5-801B-BD2C056EE1D1}" name="142804" dataDxfId="13832"/>
    <tableColumn id="2566" xr3:uid="{262290C6-A70E-412F-A09C-F278E4D1F8F0}" name="142805" dataDxfId="13831"/>
    <tableColumn id="2567" xr3:uid="{6DABF3A9-9BEE-4B10-8451-F5E55E886042}" name="142806" dataDxfId="13830"/>
    <tableColumn id="2568" xr3:uid="{44D31605-9797-4C41-B80C-BDDE06E431E2}" name="142807" dataDxfId="13829"/>
    <tableColumn id="2569" xr3:uid="{4B3CE8FF-45ED-4513-A991-65A9BFF2FC88}" name="142808" dataDxfId="13828"/>
    <tableColumn id="2570" xr3:uid="{FDF4E12F-A492-4E90-B796-EAC6712FE256}" name="142809" dataDxfId="13827"/>
    <tableColumn id="2571" xr3:uid="{2C40D850-6EBC-4837-A3C9-BF38DE7A8F31}" name="142810" dataDxfId="13826"/>
    <tableColumn id="2572" xr3:uid="{0F9CF980-2DE5-4298-BA46-92CCE77569DA}" name="142811" dataDxfId="13825"/>
    <tableColumn id="2573" xr3:uid="{B667A7B6-EB34-445B-AEEA-5A51C1BFFE98}" name="142812" dataDxfId="13824"/>
    <tableColumn id="2574" xr3:uid="{827AB667-A000-4D63-A686-208AE7ADC994}" name="142813" dataDxfId="13823"/>
    <tableColumn id="2575" xr3:uid="{8284986D-B2E6-4867-B606-6657B308DFE3}" name="142814" dataDxfId="13822"/>
    <tableColumn id="2576" xr3:uid="{AC34C46D-5A6D-4EAD-87E6-3C79EB32517C}" name="142815" dataDxfId="13821"/>
    <tableColumn id="2577" xr3:uid="{10BDA29E-F5C3-4416-BA79-E2AB423F23DB}" name="142816" dataDxfId="13820"/>
    <tableColumn id="2578" xr3:uid="{C1F58F77-746D-492F-95FA-DB7F2765979F}" name="142817" dataDxfId="13819"/>
    <tableColumn id="2579" xr3:uid="{5F7C68B4-1EC8-4CE2-8A54-CB48A6F487DE}" name="142818" dataDxfId="13818"/>
    <tableColumn id="2580" xr3:uid="{8B90676E-F711-4CF4-9FF7-0053EE3B94C5}" name="142819" dataDxfId="13817"/>
    <tableColumn id="2581" xr3:uid="{3068949F-30D6-4A54-8B50-8CA02F984FA1}" name="142820" dataDxfId="13816"/>
    <tableColumn id="2582" xr3:uid="{A1A37F87-DA75-4067-8425-164E438E909F}" name="142821" dataDxfId="13815"/>
    <tableColumn id="2583" xr3:uid="{C499441B-33F2-4667-A2C0-49D041252FDE}" name="142822" dataDxfId="13814"/>
    <tableColumn id="2584" xr3:uid="{0F2ED892-4D67-4909-A505-E0C79A818E06}" name="142823" dataDxfId="13813"/>
    <tableColumn id="2585" xr3:uid="{240FF8F6-8CDB-4D3A-94A1-F93C15920C90}" name="142824" dataDxfId="13812"/>
    <tableColumn id="2586" xr3:uid="{B0371708-573F-4A1B-829B-29BE42A5B07E}" name="142825" dataDxfId="13811"/>
    <tableColumn id="2587" xr3:uid="{533CF8B1-82FD-4A27-8840-02019365FB47}" name="142826" dataDxfId="13810"/>
    <tableColumn id="2588" xr3:uid="{2777A8DF-64E5-4FFF-B3DF-2ACED98AC918}" name="142827" dataDxfId="13809"/>
    <tableColumn id="2589" xr3:uid="{DC74D5D0-0A6A-408F-BD74-32C666930480}" name="142828" dataDxfId="13808"/>
    <tableColumn id="2590" xr3:uid="{752850E3-7774-46C8-A26E-B5C5194B383E}" name="142829" dataDxfId="13807"/>
    <tableColumn id="2591" xr3:uid="{26B7A6A0-AF87-4EF5-BD98-A0547F799B2E}" name="142830" dataDxfId="13806"/>
    <tableColumn id="2592" xr3:uid="{758B73FE-0E8C-49C8-ABF9-46E44C7941CC}" name="142831" dataDxfId="13805"/>
    <tableColumn id="2593" xr3:uid="{1A0FE3C3-1B95-4A70-9E72-D99506F61D50}" name="142832" dataDxfId="13804"/>
    <tableColumn id="2594" xr3:uid="{137E7610-DB18-4312-BACA-164C52378D77}" name="142833" dataDxfId="13803"/>
    <tableColumn id="2595" xr3:uid="{67B3B8D0-3922-4420-9433-CF8DD3DD3266}" name="142834" dataDxfId="13802"/>
    <tableColumn id="2596" xr3:uid="{4212D0B9-E208-4271-9FA7-4BDA64C0101B}" name="142835" dataDxfId="13801"/>
    <tableColumn id="2597" xr3:uid="{3828C20D-6917-4E21-AB1B-5E2D47DF1912}" name="142836" dataDxfId="13800"/>
    <tableColumn id="2598" xr3:uid="{3EAE9A71-33B1-48CA-83DC-8739CE7B559D}" name="142837" dataDxfId="13799"/>
    <tableColumn id="2599" xr3:uid="{9FB6D4E5-4DA5-4D6F-8720-A832FFDB0F99}" name="142838" dataDxfId="13798"/>
    <tableColumn id="2600" xr3:uid="{C8E68E69-4EE1-4AA4-AD56-E2B51500E8C6}" name="142839" dataDxfId="13797"/>
    <tableColumn id="2601" xr3:uid="{4CE4BD7E-8C5F-483E-82C9-239BAA19B91A}" name="142840" dataDxfId="13796"/>
    <tableColumn id="2602" xr3:uid="{BA35985F-05F6-4CB3-99E9-B7100ECD0C5D}" name="142841" dataDxfId="13795"/>
    <tableColumn id="2603" xr3:uid="{1565CA20-C0AB-4171-9E6F-661FD1838D63}" name="142842" dataDxfId="13794"/>
    <tableColumn id="2604" xr3:uid="{A987EC38-79E9-4608-B482-233ABB49E592}" name="142843" dataDxfId="13793"/>
    <tableColumn id="2605" xr3:uid="{810B6612-806A-4142-995A-4A00B737CE8F}" name="142844" dataDxfId="13792"/>
    <tableColumn id="2606" xr3:uid="{4498A1B8-DE90-4881-9133-3DB69F318562}" name="142845" dataDxfId="13791"/>
    <tableColumn id="2607" xr3:uid="{594DD512-A815-4F9A-9E4A-1A097C787524}" name="142846" dataDxfId="13790"/>
    <tableColumn id="2608" xr3:uid="{423901BD-DA88-4D0B-98BC-B1E1D029FAB6}" name="142847" dataDxfId="13789"/>
    <tableColumn id="2609" xr3:uid="{40A1EE90-2F57-4BB9-AFC3-9AEA401A0CCA}" name="142848" dataDxfId="13788"/>
    <tableColumn id="2610" xr3:uid="{34389F78-CBE2-4980-8C94-7AA8F222BF3D}" name="142849" dataDxfId="13787"/>
    <tableColumn id="2611" xr3:uid="{62447FD9-0975-4B41-99F8-3659CCA3EA34}" name="142850" dataDxfId="13786"/>
    <tableColumn id="2612" xr3:uid="{2492C2F7-EA91-422D-9984-B212B975D1DC}" name="142851" dataDxfId="13785"/>
    <tableColumn id="2613" xr3:uid="{C2E75764-F013-499D-892C-784977727ED4}" name="142852" dataDxfId="13784"/>
    <tableColumn id="2614" xr3:uid="{A11B4924-24B2-40B5-BE59-F881E300EEB6}" name="142853" dataDxfId="13783"/>
    <tableColumn id="2615" xr3:uid="{A5C6F40D-219D-48F8-AB7E-BE0B884BF66E}" name="142854" dataDxfId="13782"/>
    <tableColumn id="2616" xr3:uid="{25FE6D6E-DF59-4520-B386-C1721DC9BF4A}" name="142855" dataDxfId="13781"/>
    <tableColumn id="2617" xr3:uid="{6A538823-022C-496C-9F53-B3E1014E2D16}" name="142856" dataDxfId="13780"/>
    <tableColumn id="2618" xr3:uid="{15D2D2D7-6B2C-4DEE-B7BB-981764F90DA8}" name="142857" dataDxfId="13779"/>
    <tableColumn id="2619" xr3:uid="{8A9A4B7C-EACE-4C26-8AC6-79CA3CED8ACC}" name="142858" dataDxfId="13778"/>
    <tableColumn id="2620" xr3:uid="{403619DA-1019-4F00-A716-0BE9368729DC}" name="142859" dataDxfId="13777"/>
    <tableColumn id="2621" xr3:uid="{A7B68322-E8BB-4149-B567-8AD087C5A899}" name="142860" dataDxfId="13776"/>
    <tableColumn id="2622" xr3:uid="{480E0A1A-57F9-49E4-830D-8A66ABF77652}" name="142861" dataDxfId="13775"/>
    <tableColumn id="2623" xr3:uid="{49CDA2A7-74B3-412B-818C-2A5B7B134598}" name="142862" dataDxfId="13774"/>
    <tableColumn id="2624" xr3:uid="{C1E9091E-AAC4-44A1-B0D3-3E303C9E3016}" name="142863" dataDxfId="13773"/>
    <tableColumn id="2625" xr3:uid="{DD220BA3-0DD4-4D39-BAC7-B85CA4AB2850}" name="142864" dataDxfId="13772"/>
    <tableColumn id="2626" xr3:uid="{A7F05933-ACF4-402B-88D5-0B126606D69F}" name="142865" dataDxfId="13771"/>
    <tableColumn id="2627" xr3:uid="{F2AE5C79-C30E-48D0-B946-D065EC7A3B6F}" name="142866" dataDxfId="13770"/>
    <tableColumn id="2628" xr3:uid="{5E4FC695-0BDE-4329-B65E-A8C055AD146E}" name="142867" dataDxfId="13769"/>
    <tableColumn id="2629" xr3:uid="{DF916DAB-3480-41B4-BCFF-2EB35FE36B9E}" name="142868" dataDxfId="13768"/>
    <tableColumn id="2630" xr3:uid="{211F158D-0853-4A82-B01E-2491E63119B6}" name="142869" dataDxfId="13767"/>
    <tableColumn id="2631" xr3:uid="{77F07DA5-A9F6-41C6-86E1-30EAD0CE59B6}" name="142870" dataDxfId="13766"/>
    <tableColumn id="2632" xr3:uid="{BC8A1901-2B6E-4EB4-BDD2-2C6D604AFC93}" name="142871" dataDxfId="13765"/>
    <tableColumn id="2633" xr3:uid="{93A9552E-5465-413E-A2BA-05F832CE7C88}" name="142872" dataDxfId="13764"/>
    <tableColumn id="2634" xr3:uid="{C8E4A665-CB2A-42B4-A8EC-B6E1C8634525}" name="142873" dataDxfId="13763"/>
    <tableColumn id="2635" xr3:uid="{70FDF54E-5972-4746-BA24-E142A48A22C3}" name="142874" dataDxfId="13762"/>
    <tableColumn id="2636" xr3:uid="{728D011A-BB1F-4B97-8F1F-E487B4BA88D3}" name="142875" dataDxfId="13761"/>
    <tableColumn id="2637" xr3:uid="{3849E3A2-A500-42CF-8D2B-35FA59F13166}" name="142876" dataDxfId="13760"/>
    <tableColumn id="2638" xr3:uid="{8CBC544E-6713-4917-B47C-C86898F13351}" name="142877" dataDxfId="13759"/>
    <tableColumn id="2639" xr3:uid="{01003034-3448-4192-925A-0F34472D5644}" name="142878" dataDxfId="13758"/>
    <tableColumn id="2640" xr3:uid="{EF071448-9543-4367-A23E-452CD5B009CF}" name="142879" dataDxfId="13757"/>
    <tableColumn id="2641" xr3:uid="{4C910060-9B3B-47FD-8B1C-841038C2AB78}" name="142880" dataDxfId="13756"/>
    <tableColumn id="2642" xr3:uid="{D694F680-8DA6-4C59-BAF1-DEC9060C25BF}" name="142881" dataDxfId="13755"/>
    <tableColumn id="2643" xr3:uid="{37592735-1B6D-4F5D-97D1-D42BB3D2205E}" name="142882" dataDxfId="13754"/>
    <tableColumn id="2644" xr3:uid="{02AA7038-F0BE-4A58-B718-22651DA4CB36}" name="142883" dataDxfId="13753"/>
    <tableColumn id="2645" xr3:uid="{2A45D262-C3A4-487B-AB20-1D4CDBF6B5F7}" name="142884" dataDxfId="13752"/>
    <tableColumn id="2646" xr3:uid="{42C21F65-C5CE-4EB5-837E-36F3A00CA7F9}" name="142885" dataDxfId="13751"/>
    <tableColumn id="2647" xr3:uid="{689E3FF2-DB30-4251-ADA0-F338C97EA04C}" name="142886" dataDxfId="13750"/>
    <tableColumn id="2648" xr3:uid="{F4A47B98-EBD9-435D-9287-D6FEA06BDF0A}" name="142887" dataDxfId="13749"/>
    <tableColumn id="2649" xr3:uid="{AE49F8CB-7E61-4A2C-9CCE-5A947CD6490C}" name="142888" dataDxfId="13748"/>
    <tableColumn id="2650" xr3:uid="{2D69E9A2-A3AF-4BD0-83E8-00A91DDA1085}" name="142889" dataDxfId="13747"/>
    <tableColumn id="2651" xr3:uid="{F7D739E7-AAA6-4B84-BB3B-31B3271E384C}" name="142890" dataDxfId="13746"/>
    <tableColumn id="2652" xr3:uid="{5B66E99C-45DD-4F2A-8C3E-67BE310BB9B5}" name="142891" dataDxfId="13745"/>
    <tableColumn id="2653" xr3:uid="{3A706BAF-4D39-4FF3-AED1-31BF1A2341E3}" name="142892" dataDxfId="13744"/>
    <tableColumn id="2654" xr3:uid="{AC5BAF4D-6326-41EF-B177-959E64570DD9}" name="142893" dataDxfId="13743"/>
    <tableColumn id="2655" xr3:uid="{D9091541-0E45-4468-8F4B-FFA711EC68F6}" name="142894" dataDxfId="13742"/>
    <tableColumn id="2656" xr3:uid="{63452A48-0C9E-4125-8671-7A421D1FCA6D}" name="142895" dataDxfId="13741"/>
    <tableColumn id="2657" xr3:uid="{E17BAE5C-D9A0-412E-9907-04F99D5EE5DD}" name="142896" dataDxfId="13740"/>
    <tableColumn id="2658" xr3:uid="{C58EA615-3D43-4421-97BA-A8D260580EAC}" name="142897" dataDxfId="13739"/>
    <tableColumn id="2659" xr3:uid="{2B300C09-55AD-4363-97B5-005CCDC7C71F}" name="142898" dataDxfId="13738"/>
    <tableColumn id="2660" xr3:uid="{1C759F0A-D96F-462C-87C5-E86B2513EE0C}" name="142899" dataDxfId="13737"/>
    <tableColumn id="2661" xr3:uid="{2A8B08FF-0CA8-4CE8-B4EF-DFD39A3A8F1F}" name="142900" dataDxfId="13736"/>
    <tableColumn id="2662" xr3:uid="{1825028B-8F6D-4F6F-95BD-72C4839714CB}" name="142901" dataDxfId="13735"/>
    <tableColumn id="2663" xr3:uid="{9B7C68B8-52CD-4085-BBDA-A366087B84B3}" name="142902" dataDxfId="13734"/>
    <tableColumn id="2664" xr3:uid="{748FB236-B84C-4582-A5AC-7286DF97A0DB}" name="142903" dataDxfId="13733"/>
    <tableColumn id="2665" xr3:uid="{FDA1D74F-16D5-48D8-B85B-269113B5BBEB}" name="142904" dataDxfId="13732"/>
    <tableColumn id="2666" xr3:uid="{DC0BB4AC-3B74-43AD-9AE2-E94EAEE972FF}" name="142905" dataDxfId="13731"/>
    <tableColumn id="2667" xr3:uid="{29018828-0AE6-4F0D-B954-BAF015B0AA94}" name="142906" dataDxfId="13730"/>
    <tableColumn id="2668" xr3:uid="{9FE80CAA-BD08-4437-A8B0-06C4B1AF019D}" name="142907" dataDxfId="13729"/>
    <tableColumn id="2669" xr3:uid="{B9B7699F-7903-4496-8717-DCBDF780B15C}" name="142908" dataDxfId="13728"/>
    <tableColumn id="2670" xr3:uid="{0733F964-0E21-4235-ACC1-F7B95B7E09E5}" name="142909" dataDxfId="13727"/>
    <tableColumn id="2671" xr3:uid="{46B5CA99-01C6-425E-BA95-0A5D350E7CB6}" name="142910" dataDxfId="13726"/>
    <tableColumn id="2672" xr3:uid="{3CF5331F-220A-450A-A115-74AE69095B4B}" name="142911" dataDxfId="13725"/>
    <tableColumn id="2673" xr3:uid="{9D8622D5-158C-40C4-A989-7DFE863DAE5D}" name="142912" dataDxfId="13724"/>
    <tableColumn id="2674" xr3:uid="{4FA9CE33-69BC-49D9-906D-01D7214F1BFD}" name="142913" dataDxfId="13723"/>
    <tableColumn id="2675" xr3:uid="{2DE0DF60-8167-465F-8BB9-D623FC4EB083}" name="142914" dataDxfId="13722"/>
    <tableColumn id="2676" xr3:uid="{9F9F7E33-843F-49B3-97AF-4F788012249D}" name="142915" dataDxfId="13721"/>
    <tableColumn id="2677" xr3:uid="{D4C43A85-57CA-4239-B847-D781344F2FDA}" name="142916" dataDxfId="13720"/>
    <tableColumn id="2678" xr3:uid="{89854EF6-3FB1-46EA-8403-70DB2C8B3179}" name="142917" dataDxfId="13719"/>
    <tableColumn id="2679" xr3:uid="{AE994AED-30CD-40E8-9DB0-41BF4F96E2F3}" name="142918" dataDxfId="13718"/>
    <tableColumn id="2680" xr3:uid="{E7614B5E-F8BD-4042-B9A8-C5F59A35EC9D}" name="142919" dataDxfId="13717"/>
    <tableColumn id="2681" xr3:uid="{9BF570AA-16A8-4BDE-A16F-7CB7F6199B22}" name="142920" dataDxfId="13716"/>
    <tableColumn id="2682" xr3:uid="{2FB88F51-40CE-478F-9855-67EF16BF12D2}" name="142921" dataDxfId="13715"/>
    <tableColumn id="2683" xr3:uid="{0E81F1F8-4560-44C9-A49D-0E08AEFD2F27}" name="142922" dataDxfId="13714"/>
    <tableColumn id="2684" xr3:uid="{20DECD4E-0B90-4D90-850C-4BB7F049AE95}" name="142923" dataDxfId="13713"/>
    <tableColumn id="2685" xr3:uid="{97CF1277-22AA-4FC6-B493-852C8AB2AECA}" name="142924" dataDxfId="13712"/>
    <tableColumn id="2686" xr3:uid="{7DAD6C9A-4053-4B01-9525-AEA322243C9D}" name="142925" dataDxfId="13711"/>
    <tableColumn id="2687" xr3:uid="{26BEABDB-11A0-495A-A75A-0A81CB52EF57}" name="142926" dataDxfId="13710"/>
    <tableColumn id="2688" xr3:uid="{8D13BF02-912A-4844-B892-E652832732D0}" name="142927" dataDxfId="13709"/>
    <tableColumn id="2689" xr3:uid="{E5ED9519-20E6-4BDB-A6ED-4DD34435EBEE}" name="142928" dataDxfId="13708"/>
    <tableColumn id="2690" xr3:uid="{424B8609-0584-4C05-A3F8-A3721B498736}" name="142929" dataDxfId="13707"/>
    <tableColumn id="2691" xr3:uid="{4804401A-562F-4A97-9B3D-A6075B4A5757}" name="142930" dataDxfId="13706"/>
    <tableColumn id="2692" xr3:uid="{AD0EA153-41CC-4087-AA60-697BC3B6D7AA}" name="142931" dataDxfId="13705"/>
    <tableColumn id="2693" xr3:uid="{6C850620-87D9-471B-B0CA-A7FFE5CDDA64}" name="142932" dataDxfId="13704"/>
    <tableColumn id="2694" xr3:uid="{86EEC400-038D-4EAD-AE1E-45233B867CF5}" name="142933" dataDxfId="13703"/>
    <tableColumn id="2695" xr3:uid="{33A9E384-CFD2-4B78-BC94-CA7879ECCD9F}" name="142934" dataDxfId="13702"/>
    <tableColumn id="2696" xr3:uid="{A329DA6A-CC11-44E3-AB79-FCA71F950D17}" name="142935" dataDxfId="13701"/>
    <tableColumn id="2697" xr3:uid="{A1D4111A-E0D1-4973-9720-F497482D774A}" name="142936" dataDxfId="13700"/>
    <tableColumn id="2698" xr3:uid="{E3BFF62D-EFD3-4F6B-B7CE-2BC27ADB476C}" name="142937" dataDxfId="13699"/>
    <tableColumn id="2699" xr3:uid="{9816AF33-00DF-43F7-BB42-3CDA12084E39}" name="142938" dataDxfId="13698"/>
    <tableColumn id="2700" xr3:uid="{8C62AB27-130F-4488-81A6-034928A69261}" name="142939" dataDxfId="13697"/>
    <tableColumn id="2701" xr3:uid="{4633A12E-15E8-422C-B3A1-18ECD0DEE840}" name="142940" dataDxfId="13696"/>
    <tableColumn id="2702" xr3:uid="{32CE221B-F6AF-447E-814A-D9BD36870F37}" name="142941" dataDxfId="13695"/>
    <tableColumn id="2703" xr3:uid="{63C13E59-B02D-4D7C-BF24-6A81F71281D4}" name="142942" dataDxfId="13694"/>
    <tableColumn id="2704" xr3:uid="{B7BFC505-9F1D-4372-AA24-FEC0CB0B49AC}" name="142943" dataDxfId="13693"/>
    <tableColumn id="2705" xr3:uid="{2068A7F9-6398-4172-AC60-8E284B4C142D}" name="142944" dataDxfId="13692"/>
    <tableColumn id="2706" xr3:uid="{C088B330-E6C7-493D-B1A4-0E9B9A00F15E}" name="142945" dataDxfId="13691"/>
    <tableColumn id="2707" xr3:uid="{9B67D95F-5BE0-4A70-BE13-98A93EFD18B7}" name="142946" dataDxfId="13690"/>
    <tableColumn id="2708" xr3:uid="{E32A755B-B6E9-442B-84B1-757393C6F4CD}" name="142947" dataDxfId="13689"/>
    <tableColumn id="2709" xr3:uid="{4B54B388-DD36-43CC-81CC-56DADA81BE38}" name="142948" dataDxfId="13688"/>
    <tableColumn id="2710" xr3:uid="{B8F99C03-44DD-479D-941B-B7C6E9BC331A}" name="142949" dataDxfId="13687"/>
    <tableColumn id="2711" xr3:uid="{01ADDD1B-B193-45F3-892A-5C5C7CC43CCF}" name="142950" dataDxfId="13686"/>
    <tableColumn id="2712" xr3:uid="{E894A6D7-242E-42D1-A2B8-30795B0E097E}" name="142951" dataDxfId="13685"/>
    <tableColumn id="2713" xr3:uid="{5991DDF9-435C-42FD-B229-A7A9FC8A0292}" name="142952" dataDxfId="13684"/>
    <tableColumn id="2714" xr3:uid="{CD93E634-CEB2-4B43-978C-AA8B82B29590}" name="142953" dataDxfId="13683"/>
    <tableColumn id="2715" xr3:uid="{23573813-B96A-46B8-B76A-9DFA087FD083}" name="142954" dataDxfId="13682"/>
    <tableColumn id="2716" xr3:uid="{7F86B38A-B616-4361-8695-36A34333C887}" name="142955" dataDxfId="13681"/>
    <tableColumn id="2717" xr3:uid="{C26A61F5-A3A8-4056-AAE1-F8A36AB36CB0}" name="142956" dataDxfId="13680"/>
    <tableColumn id="2718" xr3:uid="{CE4BBABA-2074-4973-B12D-0066666B56F4}" name="142957" dataDxfId="13679"/>
    <tableColumn id="2719" xr3:uid="{BFE36158-8197-44E6-9504-C798324243F0}" name="142958" dataDxfId="13678"/>
    <tableColumn id="2720" xr3:uid="{8D4B0C74-CC5F-4015-B1A8-33E725159D4F}" name="142959" dataDxfId="13677"/>
    <tableColumn id="2721" xr3:uid="{F698981C-1DBC-4643-90F0-8DFF47155627}" name="142960" dataDxfId="13676"/>
    <tableColumn id="2722" xr3:uid="{43A17B7C-3CE3-40ED-93F7-AFB538388FAB}" name="142961" dataDxfId="13675"/>
    <tableColumn id="2723" xr3:uid="{A9394391-7723-4210-8224-6454B4D20A1E}" name="142962" dataDxfId="13674"/>
    <tableColumn id="2724" xr3:uid="{76CE517D-2C2C-4957-A80F-10AD45E4DF43}" name="142963" dataDxfId="13673"/>
    <tableColumn id="2725" xr3:uid="{04C98B34-2992-4D0D-8953-8DFF3620F5E1}" name="142964" dataDxfId="13672"/>
    <tableColumn id="2726" xr3:uid="{F90FEEC1-0FBB-4C02-B2AD-DE857557D80F}" name="142965" dataDxfId="13671"/>
    <tableColumn id="2727" xr3:uid="{5D485C43-A082-4A2C-B61B-7D6CE86A4AAE}" name="142966" dataDxfId="13670"/>
    <tableColumn id="2728" xr3:uid="{962235E0-D477-4E04-A148-161BACB071EA}" name="142967" dataDxfId="13669"/>
    <tableColumn id="2729" xr3:uid="{970958D6-5BEC-467E-AEB2-85A973CAFC84}" name="142968" dataDxfId="13668"/>
    <tableColumn id="2730" xr3:uid="{0C84AA76-1E2F-4550-9A2A-4CE6B9A6C818}" name="142969" dataDxfId="13667"/>
    <tableColumn id="2731" xr3:uid="{6DD8B333-9348-40C8-869A-EC477B465D00}" name="142970" dataDxfId="13666"/>
    <tableColumn id="2732" xr3:uid="{CC421F47-2857-4581-988E-4447436CE9E9}" name="142971" dataDxfId="13665"/>
    <tableColumn id="2733" xr3:uid="{56A256FE-DBC6-4D00-9F06-37535609A31F}" name="142972" dataDxfId="13664"/>
    <tableColumn id="2734" xr3:uid="{B0922E19-6C03-4AA0-9EE2-E1FC67802F79}" name="142973" dataDxfId="13663"/>
    <tableColumn id="2735" xr3:uid="{1F09118B-6594-4823-B6E1-E817C8F041DF}" name="142974" dataDxfId="13662"/>
    <tableColumn id="2736" xr3:uid="{FC6F9F97-44B0-402D-A79F-F2A9D21A94EC}" name="142975" dataDxfId="13661"/>
    <tableColumn id="2737" xr3:uid="{3481AD8C-B2BE-4879-9713-939962E57CBE}" name="142976" dataDxfId="13660"/>
    <tableColumn id="2738" xr3:uid="{E90D0A52-EED6-420B-B0DD-9AE4C831A653}" name="142977" dataDxfId="13659"/>
    <tableColumn id="2739" xr3:uid="{0F92EC37-289C-4ED9-8289-C51F0D29A7E5}" name="142978" dataDxfId="13658"/>
    <tableColumn id="2740" xr3:uid="{401D46FC-8804-402E-A186-9CB58A25B7EB}" name="142979" dataDxfId="13657"/>
    <tableColumn id="2741" xr3:uid="{FB8B0FCC-9890-434E-BD03-C5A462E018F5}" name="142980" dataDxfId="13656"/>
    <tableColumn id="2742" xr3:uid="{5648952C-F6D9-43B6-A0A7-21757745ECAD}" name="142981" dataDxfId="13655"/>
    <tableColumn id="2743" xr3:uid="{B6927897-CF27-4F1D-A853-980138B27579}" name="142982" dataDxfId="13654"/>
    <tableColumn id="2744" xr3:uid="{23E48A21-7BB0-421D-A9D3-7F75CF6C1819}" name="142983" dataDxfId="13653"/>
    <tableColumn id="2745" xr3:uid="{D5005DC2-46B0-4606-B4E5-E93809382BB9}" name="142984" dataDxfId="13652"/>
    <tableColumn id="2746" xr3:uid="{CDE8FCD6-F686-42D2-BD38-2E804EC3C644}" name="142985" dataDxfId="13651"/>
    <tableColumn id="2747" xr3:uid="{5A448DD4-6322-4D17-8E4F-F7C8958B3848}" name="142986" dataDxfId="13650"/>
    <tableColumn id="2748" xr3:uid="{E4EE7303-2B87-4939-83E4-15CCBA31924C}" name="142987" dataDxfId="13649"/>
    <tableColumn id="2749" xr3:uid="{D3D6F631-6B33-4D8B-AC0F-E487F9F1097A}" name="142988" dataDxfId="13648"/>
    <tableColumn id="2750" xr3:uid="{1D80B9E9-7F66-4484-90B4-68E7D93BAC2C}" name="142989" dataDxfId="13647"/>
    <tableColumn id="2751" xr3:uid="{AF8C0520-0F07-415F-96FB-064084FBF3CE}" name="142990" dataDxfId="13646"/>
    <tableColumn id="2752" xr3:uid="{874EE584-3A54-4278-B3E9-3784AB243845}" name="142991" dataDxfId="13645"/>
    <tableColumn id="2753" xr3:uid="{F3F3628A-CB32-4F46-958F-C52BD4BD1EC6}" name="142992" dataDxfId="13644"/>
    <tableColumn id="2754" xr3:uid="{511AA459-B82A-4997-BD2A-304426120F51}" name="142993" dataDxfId="13643"/>
    <tableColumn id="2755" xr3:uid="{D45232DF-F6A7-45DA-BED4-BF11E282E8BD}" name="142994" dataDxfId="13642"/>
    <tableColumn id="2756" xr3:uid="{C6FE0459-5F8A-421B-B5E3-B8E8AAA9B235}" name="142995" dataDxfId="13641"/>
    <tableColumn id="2757" xr3:uid="{5C885ABE-B44A-4343-B987-BC49F4D28ACF}" name="142996" dataDxfId="13640"/>
    <tableColumn id="2758" xr3:uid="{ACFEA29C-E8C6-4F79-BFC5-6EBDB283C6DE}" name="142997" dataDxfId="13639"/>
    <tableColumn id="2759" xr3:uid="{009EC237-9638-4706-90D6-4DC5A5E9CACF}" name="142998" dataDxfId="13638"/>
    <tableColumn id="2760" xr3:uid="{763B9F81-5B42-4C87-A93A-90041B36DE2B}" name="142999" dataDxfId="13637"/>
    <tableColumn id="2761" xr3:uid="{8874834E-DF90-4B49-8408-58D7B30FED88}" name="143000" dataDxfId="13636"/>
    <tableColumn id="2762" xr3:uid="{3DB08CC3-C371-416E-8DEA-3DB382DE9E7E}" name="143001" dataDxfId="13635"/>
    <tableColumn id="2763" xr3:uid="{5D00F7ED-D711-4F1D-A665-B6D2DEAAD662}" name="143002" dataDxfId="13634"/>
    <tableColumn id="2764" xr3:uid="{C7A22042-4E3C-43B0-81E9-47DBEE2471BB}" name="143003" dataDxfId="13633"/>
    <tableColumn id="2765" xr3:uid="{B1BB1243-DF28-41CF-9CCD-E5E2EE44C078}" name="143004" dataDxfId="13632"/>
    <tableColumn id="2766" xr3:uid="{2E63D929-1F54-4ABA-9905-5116CDCEF9F9}" name="143005" dataDxfId="13631"/>
    <tableColumn id="2767" xr3:uid="{2C4432B3-1F8E-435D-B65B-14BD6F6234ED}" name="143006" dataDxfId="13630"/>
    <tableColumn id="2768" xr3:uid="{1D83190D-9D13-424B-B696-6AA41A242207}" name="143007" dataDxfId="13629"/>
    <tableColumn id="2769" xr3:uid="{B722903D-1FD9-46C7-87B3-D1E2342E82CD}" name="143008" dataDxfId="13628"/>
    <tableColumn id="2770" xr3:uid="{A9CB8C6F-0DCF-409E-97A3-C7F6892E3774}" name="143009" dataDxfId="13627"/>
    <tableColumn id="2771" xr3:uid="{B2768B78-16EE-409B-A197-A7B4EF70351D}" name="143010" dataDxfId="13626"/>
    <tableColumn id="2772" xr3:uid="{044F0B06-29D0-4144-9AF8-83801EF262B0}" name="143011" dataDxfId="13625"/>
    <tableColumn id="2773" xr3:uid="{8653E1B2-AA88-4867-AF1D-BDA772CACF02}" name="143012" dataDxfId="13624"/>
    <tableColumn id="2774" xr3:uid="{2E739E86-612F-41F9-B842-AB37FCCC3214}" name="143013" dataDxfId="13623"/>
    <tableColumn id="2775" xr3:uid="{A85FBCC8-9ED3-49D5-9620-01E895EE0F98}" name="143014" dataDxfId="13622"/>
    <tableColumn id="2776" xr3:uid="{6D8745C7-93D6-4EAC-B861-A160BD762C06}" name="143015" dataDxfId="13621"/>
    <tableColumn id="2777" xr3:uid="{B95CBB33-6C79-4038-A357-BCEED987A560}" name="143016" dataDxfId="13620"/>
    <tableColumn id="2778" xr3:uid="{2D1CFA0A-83C9-4EA7-B462-5C9A5833C153}" name="143017" dataDxfId="13619"/>
    <tableColumn id="2779" xr3:uid="{D9186511-F66D-4E12-AEF5-5F487EBCF996}" name="143018" dataDxfId="13618"/>
    <tableColumn id="2780" xr3:uid="{2879353A-7DB4-45C2-8A1B-F9FB03EC9FF2}" name="143019" dataDxfId="13617"/>
    <tableColumn id="2781" xr3:uid="{0BCB9EFA-08E8-4E63-BE7A-D9483135F701}" name="143020" dataDxfId="13616"/>
    <tableColumn id="2782" xr3:uid="{DAE96097-B5BE-4A74-8725-9D2AC5FAF5FF}" name="143021" dataDxfId="13615"/>
    <tableColumn id="2783" xr3:uid="{15CA908E-AFD4-4DA3-A41B-DB3AC525DEAF}" name="143022" dataDxfId="13614"/>
    <tableColumn id="2784" xr3:uid="{8D054C41-FE08-41BA-921B-D89B5BDA8B36}" name="143023" dataDxfId="13613"/>
    <tableColumn id="2785" xr3:uid="{C2DDF5CC-C83F-4C03-8FF4-8BE7B53D418E}" name="143024" dataDxfId="13612"/>
    <tableColumn id="2786" xr3:uid="{2603B1EE-4C4B-4B4B-8373-F0CA88FF73E5}" name="143025" dataDxfId="13611"/>
    <tableColumn id="2787" xr3:uid="{0F466AD3-DFFC-45CB-B418-75DE6E7AC7CC}" name="143026" dataDxfId="13610"/>
    <tableColumn id="2788" xr3:uid="{E431F8CB-8F9E-42DB-901E-0AFED95D633D}" name="143027" dataDxfId="13609"/>
    <tableColumn id="2789" xr3:uid="{D4B79EBC-24C6-46B4-B595-CEADBB533B86}" name="143028" dataDxfId="13608"/>
    <tableColumn id="2790" xr3:uid="{96483CAC-F819-4A36-88D5-F1C7F7114E5B}" name="143029" dataDxfId="13607"/>
    <tableColumn id="2791" xr3:uid="{7C5A1476-CD43-45C5-88C1-490ACB5B7D86}" name="143030" dataDxfId="13606"/>
    <tableColumn id="2792" xr3:uid="{408638ED-4FDF-4699-82D2-B81C6873458F}" name="143031" dataDxfId="13605"/>
    <tableColumn id="2793" xr3:uid="{524FE75D-C3EC-4A5C-8EE2-8DDF09C06DC1}" name="143032" dataDxfId="13604"/>
    <tableColumn id="2794" xr3:uid="{DC20022A-BFD0-4038-AB62-9B2A4E18E98C}" name="143033" dataDxfId="13603"/>
    <tableColumn id="2795" xr3:uid="{61BA2E23-C0FC-4BAA-8C2F-1E120D289BDC}" name="143034" dataDxfId="13602"/>
    <tableColumn id="2796" xr3:uid="{D986B290-0154-4047-B483-FF42A68D24D5}" name="143035" dataDxfId="13601"/>
    <tableColumn id="2797" xr3:uid="{41C94860-B4C5-4186-ADE7-90975D6AF916}" name="143036" dataDxfId="13600"/>
    <tableColumn id="2798" xr3:uid="{BF6E3F25-C9D7-42EA-99E1-ACD972A2F49B}" name="143037" dataDxfId="13599"/>
    <tableColumn id="2799" xr3:uid="{5080BA88-12E5-4816-B66C-7D0396324A29}" name="143038" dataDxfId="13598"/>
    <tableColumn id="2800" xr3:uid="{903C251C-1255-4549-B652-4969F1AEB9E1}" name="143039" dataDxfId="13597"/>
    <tableColumn id="2801" xr3:uid="{4A2624AE-4542-472C-A0ED-FFBD2E71D16B}" name="143040" dataDxfId="13596"/>
    <tableColumn id="2802" xr3:uid="{1105384B-7A1E-463B-94BF-B7EB5BEC9D26}" name="143041" dataDxfId="13595"/>
    <tableColumn id="2803" xr3:uid="{E05CD54F-EE53-4C18-B37D-C661AAFC03AC}" name="143042" dataDxfId="13594"/>
    <tableColumn id="2804" xr3:uid="{85384824-E873-48F0-A715-420711A1359F}" name="143043" dataDxfId="13593"/>
    <tableColumn id="2805" xr3:uid="{B1CDB366-5033-40F9-8016-E05B316380AB}" name="143044" dataDxfId="13592"/>
    <tableColumn id="2806" xr3:uid="{E4057034-62C0-4BBA-82DB-A1BAE3A60559}" name="143045" dataDxfId="13591"/>
    <tableColumn id="2807" xr3:uid="{A2F77CA2-B44F-4896-AF49-164D3F9BEDD8}" name="143046" dataDxfId="13590"/>
    <tableColumn id="2808" xr3:uid="{4FB2FD20-2350-4F26-87F4-41A7FF8D7691}" name="143047" dataDxfId="13589"/>
    <tableColumn id="2809" xr3:uid="{B72EFDAD-9CDF-4722-9762-9D13A7578674}" name="143048" dataDxfId="13588"/>
    <tableColumn id="2810" xr3:uid="{E767A5C2-0EB8-4D2C-89DC-A60FF75433E2}" name="143049" dataDxfId="13587"/>
    <tableColumn id="2811" xr3:uid="{4EEAF81F-810B-47F9-8618-5C4C5322EB61}" name="143050" dataDxfId="13586"/>
    <tableColumn id="2812" xr3:uid="{9BA6A9B3-2FE4-43CA-94E4-731783924288}" name="143051" dataDxfId="13585"/>
    <tableColumn id="2813" xr3:uid="{EF0FD9FD-953B-4201-B47D-30E0B261C803}" name="143052" dataDxfId="13584"/>
    <tableColumn id="2814" xr3:uid="{37FD3FCA-1E69-4D34-A6D1-5953B32C322A}" name="143053" dataDxfId="13583"/>
    <tableColumn id="2815" xr3:uid="{9548FAE4-47D0-41A3-8189-ACFF6FDCF356}" name="143054" dataDxfId="13582"/>
    <tableColumn id="2816" xr3:uid="{383D3380-88C6-491E-B539-B6F80438441D}" name="143055" dataDxfId="13581"/>
    <tableColumn id="2817" xr3:uid="{81EE457D-12B2-4B8B-B1B2-906F6231D61C}" name="143056" dataDxfId="13580"/>
    <tableColumn id="2818" xr3:uid="{708B18E5-1FAA-4089-831F-869AB87CE203}" name="143057" dataDxfId="13579"/>
    <tableColumn id="2819" xr3:uid="{6D5FE366-41BF-47F2-ACCC-5818A61BB22B}" name="143058" dataDxfId="13578"/>
    <tableColumn id="2820" xr3:uid="{45649FFA-A048-43FD-A317-A122EC0447F8}" name="143059" dataDxfId="13577"/>
    <tableColumn id="2821" xr3:uid="{199BACD5-CC6F-42B9-9D19-0D8D10526818}" name="143060" dataDxfId="13576"/>
    <tableColumn id="2822" xr3:uid="{9C85FA6E-08B9-4EE2-ACA6-8BDB8D5D3BDA}" name="143061" dataDxfId="13575"/>
    <tableColumn id="2823" xr3:uid="{F0E7D397-7F6D-44C2-8EEB-04232210A2A7}" name="143062" dataDxfId="13574"/>
    <tableColumn id="2824" xr3:uid="{6D609378-B370-4C70-944D-59A4561AF761}" name="143063" dataDxfId="13573"/>
    <tableColumn id="2825" xr3:uid="{676B2AB5-381D-48C4-8E15-FF985EEBDB48}" name="143064" dataDxfId="13572"/>
    <tableColumn id="2826" xr3:uid="{3D2F2B1B-9F13-43AE-ABD7-04973D0DCAD7}" name="143065" dataDxfId="13571"/>
    <tableColumn id="2827" xr3:uid="{893307C4-4A98-48F5-A005-4EA8FDE90C16}" name="143066" dataDxfId="13570"/>
    <tableColumn id="2828" xr3:uid="{A7C684BB-BDED-49EB-8201-9469B87ABA53}" name="143067" dataDxfId="13569"/>
    <tableColumn id="2829" xr3:uid="{F7C77FB3-7FB7-4495-BD8D-0EF071CAE18C}" name="143068" dataDxfId="13568"/>
    <tableColumn id="2830" xr3:uid="{7BCAE63D-6275-445E-8C6E-41E38A9FD836}" name="143069" dataDxfId="13567"/>
    <tableColumn id="2831" xr3:uid="{A611CF38-8C9D-451D-945D-94D4B2E486ED}" name="143070" dataDxfId="13566"/>
    <tableColumn id="2832" xr3:uid="{CB32FC4A-F81E-4CCD-B3A2-8B29BEE2F6FC}" name="143071" dataDxfId="13565"/>
    <tableColumn id="2833" xr3:uid="{F4F3592F-4241-4515-BDDD-B99A6F69C975}" name="143072" dataDxfId="13564"/>
    <tableColumn id="2834" xr3:uid="{AD9BB5E6-AB33-4100-BDAA-85F5527449F1}" name="143073" dataDxfId="13563"/>
    <tableColumn id="2835" xr3:uid="{1F0E1AD3-B55D-454B-A238-D2A69A30AFB9}" name="143074" dataDxfId="13562"/>
    <tableColumn id="2836" xr3:uid="{30782521-AA1B-4201-92F9-749B080E61DE}" name="143075" dataDxfId="13561"/>
    <tableColumn id="2837" xr3:uid="{30A2B0BA-333E-4242-9E76-9E9A6B9FF29D}" name="143076" dataDxfId="13560"/>
    <tableColumn id="2838" xr3:uid="{AD98BC7E-5BB1-4E3E-B738-7290AF191820}" name="143077" dataDxfId="13559"/>
    <tableColumn id="2839" xr3:uid="{C6A1F392-9820-4FC1-BB4C-4BFD1A4D8AAF}" name="143078" dataDxfId="13558"/>
    <tableColumn id="2840" xr3:uid="{7FD81174-49F7-4846-BD89-67C01EF886CB}" name="143079" dataDxfId="13557"/>
    <tableColumn id="2841" xr3:uid="{49CDC4B9-229E-45BF-9506-868FF40CE091}" name="143080" dataDxfId="13556"/>
    <tableColumn id="2842" xr3:uid="{62ED27D1-1A6A-475A-AB0B-A75C1D9129B9}" name="143081" dataDxfId="13555"/>
    <tableColumn id="2843" xr3:uid="{58D78B10-13C2-4FC7-98C2-98BA0533281A}" name="143082" dataDxfId="13554"/>
    <tableColumn id="2844" xr3:uid="{A2DBB34B-5D10-44E8-851B-2E9B53D2EFF3}" name="143083" dataDxfId="13553"/>
    <tableColumn id="2845" xr3:uid="{96F5ABE0-E547-4C1A-932A-4A6744544A7A}" name="143084" dataDxfId="13552"/>
    <tableColumn id="2846" xr3:uid="{B1ADC6F5-357D-4723-9899-89F61F2CCD10}" name="143085" dataDxfId="13551"/>
    <tableColumn id="2847" xr3:uid="{59B6FE42-6F92-4DF7-927A-BBE99C0013C6}" name="143086" dataDxfId="13550"/>
    <tableColumn id="2848" xr3:uid="{728ADB6C-142A-4D32-812A-DEEB5E96EDB0}" name="143087" dataDxfId="13549"/>
    <tableColumn id="2849" xr3:uid="{FDE6AB93-5639-4619-97EF-934FFA83061B}" name="143088" dataDxfId="13548"/>
    <tableColumn id="2850" xr3:uid="{5D7F77C8-35C0-4A36-B4A5-16F018E73B92}" name="143089" dataDxfId="13547"/>
    <tableColumn id="2851" xr3:uid="{9D9B43AF-E2AE-4100-A4C1-D369B45FECE0}" name="143090" dataDxfId="13546"/>
    <tableColumn id="2852" xr3:uid="{11BC025A-59BA-485E-B17D-22CB2908BBE7}" name="143091" dataDxfId="13545"/>
    <tableColumn id="2853" xr3:uid="{D295421E-9D8D-4F54-85AE-49603023CB3C}" name="143092" dataDxfId="13544"/>
    <tableColumn id="2854" xr3:uid="{B919D9E8-DC6C-4BD8-951B-316E4479A707}" name="143093" dataDxfId="13543"/>
    <tableColumn id="2855" xr3:uid="{F819BB68-2F08-4EC4-B06E-26D7BE90B083}" name="143094" dataDxfId="13542"/>
    <tableColumn id="2856" xr3:uid="{3401496F-746C-435D-A9BC-BE9B91CB8E90}" name="143095" dataDxfId="13541"/>
    <tableColumn id="2857" xr3:uid="{A9B6CB4A-0E60-4062-A174-0F7762CB8A03}" name="143096" dataDxfId="13540"/>
    <tableColumn id="2858" xr3:uid="{635DD98F-CA32-4B43-B82C-0A48FCB61D1D}" name="143097" dataDxfId="13539"/>
    <tableColumn id="2859" xr3:uid="{E984F3F4-E04C-42EE-B9AC-3BA0904E752D}" name="143098" dataDxfId="13538"/>
    <tableColumn id="2860" xr3:uid="{EE6902E4-930B-4F8C-9516-DD44E7896205}" name="143099" dataDxfId="13537"/>
    <tableColumn id="2861" xr3:uid="{E98D24F4-9D38-4FEE-8BAA-AAFD1FE8E382}" name="143100" dataDxfId="13536"/>
    <tableColumn id="2862" xr3:uid="{52709492-3483-4C9B-B127-7CF39DF594AA}" name="143101" dataDxfId="13535"/>
    <tableColumn id="2863" xr3:uid="{B98248A3-3B2E-4A75-B7B2-515D6118A336}" name="143102" dataDxfId="13534"/>
    <tableColumn id="2864" xr3:uid="{D15C3A10-7133-455A-9C22-99B00733F4B7}" name="143103" dataDxfId="13533"/>
    <tableColumn id="2865" xr3:uid="{3D723594-A522-4D89-97E9-EE3715EE7CBB}" name="143104" dataDxfId="13532"/>
    <tableColumn id="2866" xr3:uid="{BFB2982E-4F18-422E-9077-FFE6DA7D4058}" name="143105" dataDxfId="13531"/>
    <tableColumn id="2867" xr3:uid="{B9B1AB1A-E939-4422-895A-BB39BBF1EBB8}" name="143106" dataDxfId="13530"/>
    <tableColumn id="2868" xr3:uid="{F367220D-2BF6-4AA5-9378-21C8CD05A797}" name="143107" dataDxfId="13529"/>
    <tableColumn id="2869" xr3:uid="{C12B584E-CCEF-449A-B6C8-6F1CFE6AA7F5}" name="143108" dataDxfId="13528"/>
    <tableColumn id="2870" xr3:uid="{47EEEA90-1330-4CCA-91E8-0416750AE5C0}" name="143109" dataDxfId="13527"/>
    <tableColumn id="2871" xr3:uid="{2C36D409-BB72-4EE6-A476-428690907236}" name="143110" dataDxfId="13526"/>
    <tableColumn id="2872" xr3:uid="{7B12ECE7-F6C8-4594-B112-5AE6A237BF22}" name="143111" dataDxfId="13525"/>
    <tableColumn id="2873" xr3:uid="{15AE3500-5E61-42D5-B324-78037B4F042B}" name="143112" dataDxfId="13524"/>
    <tableColumn id="2874" xr3:uid="{96F825B4-6FD9-42D7-9C2D-B6CB008D2B3C}" name="143113" dataDxfId="13523"/>
    <tableColumn id="2875" xr3:uid="{1FD90F86-9D06-44DA-8269-AA64AE63FDC5}" name="143114" dataDxfId="13522"/>
    <tableColumn id="2876" xr3:uid="{FC91D74E-3786-40B3-AAA2-5142EEFCB186}" name="143115" dataDxfId="13521"/>
    <tableColumn id="2877" xr3:uid="{7A1A4885-A0E2-414F-AEC9-AA4E2B062BE1}" name="143116" dataDxfId="13520"/>
    <tableColumn id="2878" xr3:uid="{F00A5EEF-0D95-4B0E-B7AD-ECAE91A199A1}" name="143117" dataDxfId="13519"/>
    <tableColumn id="2879" xr3:uid="{DC534E17-373B-41B7-BDD1-ABEB10628883}" name="143118" dataDxfId="13518"/>
    <tableColumn id="2880" xr3:uid="{ECF5B990-F909-422F-BD2D-57D2F6F984E4}" name="143119" dataDxfId="13517"/>
    <tableColumn id="2881" xr3:uid="{20D32940-BA2E-4A37-8C41-5C1E718BBC2A}" name="143120" dataDxfId="13516"/>
    <tableColumn id="2882" xr3:uid="{208E3C03-8689-4042-9C9F-4289F91D69ED}" name="143121" dataDxfId="13515"/>
    <tableColumn id="2883" xr3:uid="{C12D01BB-D844-49CC-87C1-2CBE0A361597}" name="143122" dataDxfId="13514"/>
    <tableColumn id="2884" xr3:uid="{B0ED70D9-0F1A-4677-9499-64013672CBA4}" name="143123" dataDxfId="13513"/>
    <tableColumn id="2885" xr3:uid="{7ABE4D8C-CF08-4549-B5DC-8A02FAFBF65D}" name="143124" dataDxfId="13512"/>
    <tableColumn id="2886" xr3:uid="{F4A1332C-D8FF-4D69-BC92-F80CFC268D40}" name="143125" dataDxfId="13511"/>
    <tableColumn id="2887" xr3:uid="{5A1C8F61-3E19-4EC0-943F-70DA0FF71E19}" name="143126" dataDxfId="13510"/>
    <tableColumn id="2888" xr3:uid="{3B0D1F39-193E-432D-A670-4BC3C44832CC}" name="143127" dataDxfId="13509"/>
    <tableColumn id="2889" xr3:uid="{B0A6C84E-1F95-4BAA-A200-A1013EA8408A}" name="143128" dataDxfId="13508"/>
    <tableColumn id="2890" xr3:uid="{BC2907E1-7716-404B-90D4-43E71A24FDAE}" name="143129" dataDxfId="13507"/>
    <tableColumn id="2891" xr3:uid="{BB1197EE-140F-402B-8A95-33D5D699C0B3}" name="143130" dataDxfId="13506"/>
    <tableColumn id="2892" xr3:uid="{F9A98503-795B-466D-9408-803EBEAF6088}" name="143131" dataDxfId="13505"/>
    <tableColumn id="2893" xr3:uid="{824128F4-6392-4223-B142-3CE5362E15FF}" name="143132" dataDxfId="13504"/>
    <tableColumn id="2894" xr3:uid="{D9C9A69C-0BB3-4484-A20F-4C74045E4EC0}" name="143133" dataDxfId="13503"/>
    <tableColumn id="2895" xr3:uid="{B2A8BFDA-ACC8-4C6D-8078-FD88CCF2D9F9}" name="143134" dataDxfId="13502"/>
    <tableColumn id="2896" xr3:uid="{8309C6CF-D300-4B37-81F6-8C9A9BACA42F}" name="143135" dataDxfId="13501"/>
    <tableColumn id="2897" xr3:uid="{963946ED-C970-46B0-ABC4-868F679B4024}" name="143136" dataDxfId="13500"/>
    <tableColumn id="2898" xr3:uid="{E8BC167C-07D7-4A83-B688-BDA78CD19F40}" name="143137" dataDxfId="13499"/>
    <tableColumn id="2899" xr3:uid="{B76405E8-7D5B-4AD2-AF27-F1B3AFEEE8F7}" name="143138" dataDxfId="13498"/>
    <tableColumn id="2900" xr3:uid="{FE84919C-FA26-42CD-990D-B717B48E93E8}" name="143139" dataDxfId="13497"/>
    <tableColumn id="2901" xr3:uid="{32323BA1-0DB7-4591-81CE-675C215268B5}" name="143140" dataDxfId="13496"/>
    <tableColumn id="2902" xr3:uid="{21F73DAE-8B10-46AD-B108-0C8B36DC7C56}" name="143141" dataDxfId="13495"/>
    <tableColumn id="2903" xr3:uid="{8FA6C832-F7FC-4C2E-AD1B-0DDC55478462}" name="143142" dataDxfId="13494"/>
    <tableColumn id="2904" xr3:uid="{D11C1319-08F5-4C87-A64E-2203314063DF}" name="143143" dataDxfId="13493"/>
    <tableColumn id="2905" xr3:uid="{D3D1D6B9-B2CA-410C-8E96-A92BD1562D32}" name="143144" dataDxfId="13492"/>
    <tableColumn id="2906" xr3:uid="{BC4096B1-6BE0-4AFB-9A82-D3E7EE416407}" name="143145" dataDxfId="13491"/>
    <tableColumn id="2907" xr3:uid="{BC677DDA-4308-4D1D-92F2-E0991C13C43A}" name="143146" dataDxfId="13490"/>
    <tableColumn id="2908" xr3:uid="{2544D25D-2C3D-422C-BC13-93B476DAC2EE}" name="143147" dataDxfId="13489"/>
    <tableColumn id="2909" xr3:uid="{3A684F45-1284-45CE-9536-322692076B38}" name="143148" dataDxfId="13488"/>
    <tableColumn id="2910" xr3:uid="{1C2FE851-74E3-4EDF-A69D-0A077DAB7461}" name="143149" dataDxfId="13487"/>
    <tableColumn id="2911" xr3:uid="{FEC46A33-D197-47D0-9C6D-83BA1380A1CE}" name="143150" dataDxfId="13486"/>
    <tableColumn id="2912" xr3:uid="{7538DEBF-E960-48D5-952C-0288DE71FBB2}" name="143151" dataDxfId="13485"/>
    <tableColumn id="2913" xr3:uid="{6EBADF1D-AAD0-4DC2-8E4E-5D84C277AAF0}" name="143152" dataDxfId="13484"/>
    <tableColumn id="2914" xr3:uid="{96554559-E014-4AD8-91AE-31F34976DE40}" name="143153" dataDxfId="13483"/>
    <tableColumn id="2915" xr3:uid="{500C963D-8E29-4FC3-AA07-7C3FA70528C0}" name="143154" dataDxfId="13482"/>
    <tableColumn id="2916" xr3:uid="{47DA99FB-530E-4351-9873-F3307681E56E}" name="143155" dataDxfId="13481"/>
    <tableColumn id="2917" xr3:uid="{7440506A-10C3-49A3-B588-58830A4D4393}" name="143156" dataDxfId="13480"/>
    <tableColumn id="2918" xr3:uid="{485BEB99-AD69-4A32-BC3B-73C9392D2657}" name="143157" dataDxfId="13479"/>
    <tableColumn id="2919" xr3:uid="{A04FA834-E548-41FA-906B-22C10F54E9D8}" name="143158" dataDxfId="13478"/>
    <tableColumn id="2920" xr3:uid="{B3819F07-677A-47AE-A004-00466C60F334}" name="143159" dataDxfId="13477"/>
    <tableColumn id="2921" xr3:uid="{7EB9C4E4-60AC-451F-8C8E-E9C64A35D8AB}" name="143160" dataDxfId="13476"/>
    <tableColumn id="2922" xr3:uid="{9131F66E-C644-4078-8F8E-B72EAC01DEDE}" name="143161" dataDxfId="13475"/>
    <tableColumn id="2923" xr3:uid="{7D56C318-175C-40E8-87C1-37732319B726}" name="143162" dataDxfId="13474"/>
    <tableColumn id="2924" xr3:uid="{97D8B56D-8BEB-42EA-AE92-82C18066CF23}" name="143163" dataDxfId="13473"/>
    <tableColumn id="2925" xr3:uid="{9E801C80-9529-442E-8EBA-1107CEBEEF33}" name="143164" dataDxfId="13472"/>
    <tableColumn id="2926" xr3:uid="{23F795CB-EDE9-4A27-B6A1-EC88415A67DE}" name="143165" dataDxfId="13471"/>
    <tableColumn id="2927" xr3:uid="{C7C5F748-949C-4F6E-AD14-A5CA7925B8C7}" name="143166" dataDxfId="13470"/>
    <tableColumn id="2928" xr3:uid="{986C8D7D-39E8-4A42-9A4E-F4E75A7F24E9}" name="143167" dataDxfId="13469"/>
    <tableColumn id="2929" xr3:uid="{A476C2E2-7A7A-4A83-99FE-C0A264EEAE91}" name="143168" dataDxfId="13468"/>
    <tableColumn id="2930" xr3:uid="{3641EC79-9415-4A6A-9FDA-58930CB1C562}" name="143169" dataDxfId="13467"/>
    <tableColumn id="2931" xr3:uid="{49EE5698-C9AE-439A-AB18-0554C9670AC0}" name="143170" dataDxfId="13466"/>
    <tableColumn id="2932" xr3:uid="{06C028CD-8C29-4A20-A38F-7FF27AC2C0FC}" name="143171" dataDxfId="13465"/>
    <tableColumn id="2933" xr3:uid="{C6B75FA7-8412-4893-9C0C-281879017E7A}" name="143172" dataDxfId="13464"/>
    <tableColumn id="2934" xr3:uid="{63910653-F79C-4DEB-8F0C-58FED05FE98C}" name="143173" dataDxfId="13463"/>
    <tableColumn id="2935" xr3:uid="{302DC44E-53A0-4D97-A944-137342D0A553}" name="143174" dataDxfId="13462"/>
    <tableColumn id="2936" xr3:uid="{AB61797F-95B3-44E0-9FE4-DDACB9753E3D}" name="143175" dataDxfId="13461"/>
    <tableColumn id="2937" xr3:uid="{450E920D-B738-4150-8BEB-71DD2FE0620B}" name="143176" dataDxfId="13460"/>
    <tableColumn id="2938" xr3:uid="{D14F7B66-7E32-4990-9AE3-C230096C01E7}" name="143177" dataDxfId="13459"/>
    <tableColumn id="2939" xr3:uid="{D622EF19-AE4F-40C5-8329-CE117CBBC274}" name="143178" dataDxfId="13458"/>
    <tableColumn id="2940" xr3:uid="{5ADBFA0E-1462-47A9-8EE9-66C6F9007E20}" name="143179" dataDxfId="13457"/>
    <tableColumn id="2941" xr3:uid="{46E90A38-CEB3-4CE7-A72B-397DD9A62D14}" name="143180" dataDxfId="13456"/>
    <tableColumn id="2942" xr3:uid="{95CC0F4B-CCC0-4F60-B578-974800EA5B5D}" name="143181" dataDxfId="13455"/>
    <tableColumn id="2943" xr3:uid="{4F2DAEFE-7D6D-40FD-985F-219456D7A0FF}" name="143182" dataDxfId="13454"/>
    <tableColumn id="2944" xr3:uid="{C878F788-0AD4-41EA-A9DF-714A068E6895}" name="143183" dataDxfId="13453"/>
    <tableColumn id="2945" xr3:uid="{44189871-E36E-4420-B640-060033739866}" name="143184" dataDxfId="13452"/>
    <tableColumn id="2946" xr3:uid="{CC3B0DBD-1CB2-4C44-93FB-9406485DB854}" name="143185" dataDxfId="13451"/>
    <tableColumn id="2947" xr3:uid="{D8CCF1D6-D7F2-4642-9DFC-3C98EE894875}" name="143186" dataDxfId="13450"/>
    <tableColumn id="2948" xr3:uid="{78BC96DA-24C9-483B-B5FF-890EDE760C64}" name="143187" dataDxfId="13449"/>
    <tableColumn id="2949" xr3:uid="{8ED0A9B8-E37F-449F-8AF6-EBE647D4A4A1}" name="143188" dataDxfId="13448"/>
    <tableColumn id="2950" xr3:uid="{E22FC900-90F1-4943-B1D7-6DF0B97C3E08}" name="143189" dataDxfId="13447"/>
    <tableColumn id="2951" xr3:uid="{A83FEC8F-5D3B-4ED1-8A60-F0854F620757}" name="143190" dataDxfId="13446"/>
    <tableColumn id="2952" xr3:uid="{F3568F5F-796C-4F1E-AB9B-1D2D78FCC583}" name="143191" dataDxfId="13445"/>
    <tableColumn id="2953" xr3:uid="{B23FBA69-2159-4E0E-8D05-5FA952E34A6F}" name="143192" dataDxfId="13444"/>
    <tableColumn id="2954" xr3:uid="{1763725C-DC91-49BB-BD1E-0AF9FEDA7B43}" name="143193" dataDxfId="13443"/>
    <tableColumn id="2955" xr3:uid="{775B582E-CF31-4B5F-8DE4-B0770C7C4668}" name="143194" dataDxfId="13442"/>
    <tableColumn id="2956" xr3:uid="{E07E0D53-0C3C-4C31-9596-62948FF2FDD7}" name="143195" dataDxfId="13441"/>
    <tableColumn id="2957" xr3:uid="{34990443-5F8F-4432-A07B-25E6037E3841}" name="143196" dataDxfId="13440"/>
    <tableColumn id="2958" xr3:uid="{9404589D-0668-428C-9048-73288DEA3D97}" name="143197" dataDxfId="13439"/>
    <tableColumn id="2959" xr3:uid="{7049D84D-FC0F-446B-BBBA-97D02BB93CFA}" name="143198" dataDxfId="13438"/>
    <tableColumn id="2960" xr3:uid="{9E64F9E5-CE07-4EE5-BF25-68AC5A202A68}" name="143199" dataDxfId="13437"/>
    <tableColumn id="2961" xr3:uid="{72877A65-1D3C-439F-891E-C84004F1A5C3}" name="143200" dataDxfId="13436"/>
    <tableColumn id="2962" xr3:uid="{4BC547D7-CD08-4AF9-9AC5-0FEDCFD51D9D}" name="143201" dataDxfId="13435"/>
    <tableColumn id="2963" xr3:uid="{0A5A48CC-3C3C-4FE2-BF60-77B688BB2CAB}" name="143202" dataDxfId="13434"/>
    <tableColumn id="2964" xr3:uid="{D58C2CBD-745C-48DE-94EC-CF50B10619C1}" name="143203" dataDxfId="13433"/>
    <tableColumn id="2965" xr3:uid="{30244CB2-031B-43CC-B7F6-747768E58599}" name="143204" dataDxfId="13432"/>
    <tableColumn id="2966" xr3:uid="{073DC468-7336-43E5-B328-4B71A9654490}" name="143205" dataDxfId="13431"/>
    <tableColumn id="2967" xr3:uid="{698271CC-26DF-4F83-9104-69B789F47EDC}" name="143206" dataDxfId="13430"/>
    <tableColumn id="2968" xr3:uid="{C56098DB-CA01-4EFE-B569-76FB1C075630}" name="143207" dataDxfId="13429"/>
    <tableColumn id="2969" xr3:uid="{6ABA2F24-36B4-42E8-A59E-744F1D302637}" name="143208" dataDxfId="13428"/>
    <tableColumn id="2970" xr3:uid="{A4E259BC-95B3-40EE-B499-1FA501E30322}" name="143209" dataDxfId="13427"/>
    <tableColumn id="2971" xr3:uid="{33E01D93-31F7-4B47-8A85-D506FF9E3931}" name="143210" dataDxfId="13426"/>
    <tableColumn id="2972" xr3:uid="{5C560A7C-5C14-4BB3-B8B8-AF5787C57D9D}" name="143211" dataDxfId="13425"/>
    <tableColumn id="2973" xr3:uid="{42E01FD2-60B7-4C6F-82E6-E88C252D33B0}" name="143212" dataDxfId="13424"/>
    <tableColumn id="2974" xr3:uid="{EE97AB27-E410-4A26-BEAE-82C1B717D571}" name="143213" dataDxfId="13423"/>
    <tableColumn id="2975" xr3:uid="{545844CE-03FA-4457-9F81-7A99B5997DDB}" name="143214" dataDxfId="13422"/>
    <tableColumn id="2976" xr3:uid="{D793B3D2-195C-4F3E-A594-FF6699C70FFE}" name="143215" dataDxfId="13421"/>
    <tableColumn id="2977" xr3:uid="{D823A090-8F22-4DB0-B4E8-BF00B5B21D9D}" name="143216" dataDxfId="13420"/>
    <tableColumn id="2978" xr3:uid="{26B2A96B-4321-4449-92AD-41A1DDBC0AF4}" name="143217" dataDxfId="13419"/>
    <tableColumn id="2979" xr3:uid="{13C249E6-CBC7-4714-9292-ED1BD4F9C631}" name="143218" dataDxfId="13418"/>
    <tableColumn id="2980" xr3:uid="{896F0ACF-C2B9-467C-BCBA-2CFD984ECDFC}" name="143219" dataDxfId="13417"/>
    <tableColumn id="2981" xr3:uid="{CC909483-0235-411B-8666-E99C8D29B632}" name="143220" dataDxfId="13416"/>
    <tableColumn id="2982" xr3:uid="{75AD6101-5A13-4AAF-B8BA-D93432DFB5BA}" name="143221" dataDxfId="13415"/>
    <tableColumn id="2983" xr3:uid="{B20F141D-DD30-4D17-8C1F-D067BFD5723D}" name="143222" dataDxfId="13414"/>
    <tableColumn id="2984" xr3:uid="{C14C69AE-201B-4885-8B64-DF1C6F54397F}" name="143223" dataDxfId="13413"/>
    <tableColumn id="2985" xr3:uid="{FB3260CA-5DEF-4BE2-93A3-69AC77A20FB6}" name="143224" dataDxfId="13412"/>
    <tableColumn id="2986" xr3:uid="{9D8B4E5C-7824-43B9-A252-17A465EB43CF}" name="143225" dataDxfId="13411"/>
    <tableColumn id="2987" xr3:uid="{B0AC8DD1-7405-4D76-8E2A-30E2A8EF25B7}" name="143226" dataDxfId="13410"/>
    <tableColumn id="2988" xr3:uid="{9708A686-D192-4569-A99D-7ADBB081547D}" name="143227" dataDxfId="13409"/>
    <tableColumn id="2989" xr3:uid="{323959A2-484A-472A-BE6C-E675606D5A2F}" name="143228" dataDxfId="13408"/>
    <tableColumn id="2990" xr3:uid="{AF89C75B-87EB-4B5D-8DA4-D20268FF1A93}" name="143229" dataDxfId="13407"/>
    <tableColumn id="2991" xr3:uid="{74967214-4F88-4BE1-97B8-C1E5F100DACF}" name="143230" dataDxfId="13406"/>
    <tableColumn id="2992" xr3:uid="{638AC803-94F7-40D1-B1D6-846ABB84BE29}" name="143231" dataDxfId="13405"/>
    <tableColumn id="2993" xr3:uid="{EB21368C-7E82-4110-A848-34E4CE390253}" name="143232" dataDxfId="13404"/>
    <tableColumn id="2994" xr3:uid="{996022FF-FBD7-48A3-B015-5C3F21C3054B}" name="143233" dataDxfId="13403"/>
    <tableColumn id="2995" xr3:uid="{B7C785AA-6C7A-42C5-B8D5-D238415AE086}" name="143234" dataDxfId="13402"/>
    <tableColumn id="2996" xr3:uid="{15923814-0A88-443A-8C80-3C9F2A7852C2}" name="143235" dataDxfId="13401"/>
    <tableColumn id="2997" xr3:uid="{F8950E0A-3422-4A7A-B55B-0200B1954E03}" name="143236" dataDxfId="13400"/>
    <tableColumn id="2998" xr3:uid="{7E342DB6-AEDE-41B5-BDA4-7F2D2069E15C}" name="143237" dataDxfId="13399"/>
    <tableColumn id="2999" xr3:uid="{7F313C43-9B0A-4B48-8069-80F5CD76243C}" name="143238" dataDxfId="13398"/>
    <tableColumn id="3000" xr3:uid="{33A9EA51-98E1-4ABC-BE53-C00085764FE8}" name="143239" dataDxfId="13397"/>
    <tableColumn id="3001" xr3:uid="{07551CB4-C0F2-446A-AAD4-E49484A2DA28}" name="143240" dataDxfId="13396"/>
    <tableColumn id="3002" xr3:uid="{5EE48CF5-A6FC-40CF-B2BF-D33E1477A076}" name="143241" dataDxfId="13395"/>
    <tableColumn id="3003" xr3:uid="{67647A01-7A92-48E9-88BE-8879DE0B53B0}" name="143242" dataDxfId="13394"/>
    <tableColumn id="3004" xr3:uid="{DB93F028-0DE1-42CB-BE91-3AE06ADA975D}" name="143243" dataDxfId="13393"/>
    <tableColumn id="3005" xr3:uid="{D5298880-577A-4E0D-8C63-80A67A4BDF7B}" name="143244" dataDxfId="13392"/>
    <tableColumn id="3006" xr3:uid="{DD6EC7AB-6561-49D3-B63B-0D98042D370F}" name="143245" dataDxfId="13391"/>
    <tableColumn id="3007" xr3:uid="{9F05E467-79D5-458A-BBF2-13286D2F4982}" name="143246" dataDxfId="13390"/>
    <tableColumn id="3008" xr3:uid="{512C7CE9-3DC3-44CE-852C-BA9A258C737B}" name="143247" dataDxfId="13389"/>
    <tableColumn id="3009" xr3:uid="{E55D0EE1-077B-4C94-8DDB-C130949588C9}" name="143248" dataDxfId="13388"/>
    <tableColumn id="3010" xr3:uid="{8120FC3F-B898-4C1B-83F0-97614CBF8E84}" name="143249" dataDxfId="13387"/>
    <tableColumn id="3011" xr3:uid="{10257E72-B713-42DC-8E38-0125216D9445}" name="143250" dataDxfId="13386"/>
    <tableColumn id="3012" xr3:uid="{18A96572-171A-469A-A692-EA1C4C6C7A57}" name="143251" dataDxfId="13385"/>
    <tableColumn id="3013" xr3:uid="{17867F09-716D-4979-845E-EEA99F1362E6}" name="143252" dataDxfId="13384"/>
    <tableColumn id="3014" xr3:uid="{12477903-7B15-4DC0-A6B4-711572211A44}" name="143253" dataDxfId="13383"/>
    <tableColumn id="3015" xr3:uid="{C53D93D1-9D2E-4252-9EED-0C9E14A0F2DF}" name="143254" dataDxfId="13382"/>
    <tableColumn id="3016" xr3:uid="{D981B3A3-DA3D-42F7-B095-F508D92DA1A3}" name="143255" dataDxfId="13381"/>
    <tableColumn id="3017" xr3:uid="{30FB30CF-C7C2-4669-BA3D-E21A68EA6501}" name="143256" dataDxfId="13380"/>
    <tableColumn id="3018" xr3:uid="{F7ADD65D-BBF7-4181-8C7A-A88369D76E57}" name="143257" dataDxfId="13379"/>
    <tableColumn id="3019" xr3:uid="{497A2D14-A9B7-4159-ACC1-E656E78F3133}" name="143258" dataDxfId="13378"/>
    <tableColumn id="3020" xr3:uid="{EF3AE570-EE3D-4A69-917D-CE1FE5BF1FE2}" name="143259" dataDxfId="13377"/>
    <tableColumn id="3021" xr3:uid="{760387CB-EBA9-4CF4-925F-C7CC8AD91794}" name="143260" dataDxfId="13376"/>
    <tableColumn id="3022" xr3:uid="{F2A49132-FC06-4915-A313-9DBBCC2AA015}" name="143261" dataDxfId="13375"/>
    <tableColumn id="3023" xr3:uid="{9A09B531-3A63-4F7B-B39A-6D9000834EF5}" name="143262" dataDxfId="13374"/>
    <tableColumn id="3024" xr3:uid="{20FA3D62-314E-458C-AE4E-F72F689EC70E}" name="143263" dataDxfId="13373"/>
    <tableColumn id="3025" xr3:uid="{487CCF8B-BB5F-437C-B59D-2DA531006601}" name="143264" dataDxfId="13372"/>
    <tableColumn id="3026" xr3:uid="{E79F8C5E-051D-4285-97D7-DE57848B4847}" name="143265" dataDxfId="13371"/>
    <tableColumn id="3027" xr3:uid="{41B2B32E-2D7A-4D60-A361-959A4BDE0715}" name="143266" dataDxfId="13370"/>
    <tableColumn id="3028" xr3:uid="{8F815FC6-7129-4D37-AE1A-2F657CB5DDB1}" name="143267" dataDxfId="13369"/>
    <tableColumn id="3029" xr3:uid="{49316D0D-FC0D-4F2C-A526-1AE07C416E82}" name="143268" dataDxfId="13368"/>
    <tableColumn id="3030" xr3:uid="{9D95460E-DB6C-40A8-9976-F1CAF72FC8E8}" name="143269" dataDxfId="13367"/>
    <tableColumn id="3031" xr3:uid="{371EDD6E-9DE7-427C-88D4-70423852052D}" name="143270" dataDxfId="13366"/>
    <tableColumn id="3032" xr3:uid="{09EF149A-F154-47D9-90A8-D188D12D22E0}" name="143271" dataDxfId="13365"/>
    <tableColumn id="3033" xr3:uid="{8D9212FD-B34F-4091-99BF-9EA1705CEDC3}" name="143272" dataDxfId="13364"/>
    <tableColumn id="3034" xr3:uid="{8FDDB482-806F-412E-ABA3-6AA595683ED6}" name="143273" dataDxfId="13363"/>
    <tableColumn id="3035" xr3:uid="{382F0A5D-EF49-4C7E-B3F9-DEED65299AA1}" name="143274" dataDxfId="13362"/>
    <tableColumn id="3036" xr3:uid="{FE08D2D2-24FF-4BEB-B50A-DEC82668259C}" name="143275" dataDxfId="13361"/>
    <tableColumn id="3037" xr3:uid="{37D650B9-3A62-41AF-8762-1AE08BD988EA}" name="143276" dataDxfId="13360"/>
    <tableColumn id="3038" xr3:uid="{A907178B-207F-46F7-BC59-1B2ED203D4BD}" name="143277" dataDxfId="13359"/>
    <tableColumn id="3039" xr3:uid="{CC328B84-A324-4C75-90C6-236E40CBDBCA}" name="143278" dataDxfId="13358"/>
    <tableColumn id="3040" xr3:uid="{32B07E09-09DE-4B5D-A94A-2E223D01C1EF}" name="143279" dataDxfId="13357"/>
    <tableColumn id="3041" xr3:uid="{CC4A7500-3EF3-4546-9029-7E9A2DDDFFB0}" name="143280" dataDxfId="13356"/>
    <tableColumn id="3042" xr3:uid="{6351F488-954C-4588-A565-3EF338826E6F}" name="143281" dataDxfId="13355"/>
    <tableColumn id="3043" xr3:uid="{668C3E10-935E-4531-80E5-36EBC9648B2A}" name="143282" dataDxfId="13354"/>
    <tableColumn id="3044" xr3:uid="{97ED798E-6167-413F-8FF5-53B62021F1BC}" name="143283" dataDxfId="13353"/>
    <tableColumn id="3045" xr3:uid="{D787E420-302B-4836-B4ED-10767CC73D8F}" name="143284" dataDxfId="13352"/>
    <tableColumn id="3046" xr3:uid="{65973FCF-994A-4B21-8C49-E93CEAB5BDC3}" name="143285" dataDxfId="13351"/>
    <tableColumn id="3047" xr3:uid="{2E4389CF-D089-4E7B-A5D8-DC4B55283F4F}" name="143286" dataDxfId="13350"/>
    <tableColumn id="3048" xr3:uid="{1345C10E-F74B-41E7-B938-77B542397F39}" name="143287" dataDxfId="13349"/>
    <tableColumn id="3049" xr3:uid="{2ACC1772-153A-4273-A618-6FF28A28C43C}" name="143288" dataDxfId="13348"/>
    <tableColumn id="3050" xr3:uid="{2DF2712F-3942-4363-9F10-2C1775FE9723}" name="143289" dataDxfId="13347"/>
    <tableColumn id="3051" xr3:uid="{67C3D571-3C4D-4816-9C99-8189B5A66700}" name="143290" dataDxfId="13346"/>
    <tableColumn id="3052" xr3:uid="{74158CBE-2EED-4B26-AD09-BC42C64E569F}" name="143291" dataDxfId="13345"/>
    <tableColumn id="3053" xr3:uid="{526BEB34-6215-4C3F-A622-A6F307BBA648}" name="143292" dataDxfId="13344"/>
    <tableColumn id="3054" xr3:uid="{0658ECF7-97AF-42E0-AE56-F440891720E5}" name="143293" dataDxfId="13343"/>
    <tableColumn id="3055" xr3:uid="{6ADF0642-5AAB-4120-8F58-47BB9C9E9D40}" name="143294" dataDxfId="13342"/>
    <tableColumn id="3056" xr3:uid="{C0A9F6E4-9E54-4F2F-B2D6-91CA7201B6EA}" name="143295" dataDxfId="13341"/>
    <tableColumn id="3057" xr3:uid="{FFFA9D73-FE8D-43E5-BD3D-033C7CF89C35}" name="143296" dataDxfId="13340"/>
    <tableColumn id="3058" xr3:uid="{79D173A4-748D-415E-A614-0484BF1DEF4D}" name="143297" dataDxfId="13339"/>
    <tableColumn id="3059" xr3:uid="{44EBBEAB-30F0-425B-AE5A-437D40574124}" name="143298" dataDxfId="13338"/>
    <tableColumn id="3060" xr3:uid="{6617EA18-4C0E-47A5-B507-AAD79F7A1800}" name="143299" dataDxfId="13337"/>
    <tableColumn id="3061" xr3:uid="{9A8445AB-7B28-4C7B-B5B5-687606CB1441}" name="143300" dataDxfId="13336"/>
    <tableColumn id="3062" xr3:uid="{2C07C2A7-1A02-4549-9920-DF6F866CBB5E}" name="143301" dataDxfId="13335"/>
    <tableColumn id="3063" xr3:uid="{E70F00F1-13CF-4B3A-91F7-D8ECB75E0BDE}" name="143302" dataDxfId="13334"/>
    <tableColumn id="3064" xr3:uid="{06F4237A-1098-447D-B5A4-0A325EEF7BC9}" name="143303" dataDxfId="13333"/>
    <tableColumn id="3065" xr3:uid="{50F0234B-A720-4E87-8501-A0878D677FEE}" name="143304" dataDxfId="13332"/>
    <tableColumn id="3066" xr3:uid="{7DFF4756-34E2-4CEE-ACEA-407BA4339538}" name="143305" dataDxfId="13331"/>
    <tableColumn id="3067" xr3:uid="{92CFD56A-B07C-40DC-9164-81A357461C19}" name="143306" dataDxfId="13330"/>
    <tableColumn id="3068" xr3:uid="{D47E30C5-4E46-491B-B973-E25BF4705B17}" name="143307" dataDxfId="13329"/>
    <tableColumn id="3069" xr3:uid="{9EA57FED-E762-445D-81E7-0CA47369F775}" name="143308" dataDxfId="13328"/>
    <tableColumn id="3070" xr3:uid="{C8A5DF58-D2E5-4B44-9F2C-DBFF45C8E236}" name="143309" dataDxfId="13327"/>
    <tableColumn id="3071" xr3:uid="{E3D5ED77-2756-40BF-B4AB-38B9C6958F93}" name="143310" dataDxfId="13326"/>
    <tableColumn id="3072" xr3:uid="{4EF1299E-C089-48E8-8E27-F40BE6361811}" name="143311" dataDxfId="13325"/>
    <tableColumn id="3073" xr3:uid="{63C8E997-02F5-4FBE-9C45-42BE677A2C56}" name="143312" dataDxfId="13324"/>
    <tableColumn id="3074" xr3:uid="{99CE18D6-6A5D-4AC7-B0C0-DC9C3569859C}" name="143313" dataDxfId="13323"/>
    <tableColumn id="3075" xr3:uid="{8FE08EFF-89B6-4D71-B20A-912208C718EE}" name="143314" dataDxfId="13322"/>
    <tableColumn id="3076" xr3:uid="{FF69A683-5AF0-4609-91DD-84479EEA95D4}" name="143315" dataDxfId="13321"/>
    <tableColumn id="3077" xr3:uid="{67E82C65-B2CB-4151-A719-B532357648C2}" name="143316" dataDxfId="13320"/>
    <tableColumn id="3078" xr3:uid="{A81EBF72-149D-429B-A7EF-A89F4D958E4F}" name="143317" dataDxfId="13319"/>
    <tableColumn id="3079" xr3:uid="{35FFC9DE-B846-4C99-A097-697EE5AFDEA8}" name="143318" dataDxfId="13318"/>
    <tableColumn id="3080" xr3:uid="{D376CED4-EC77-4660-9AC5-7162DB1077F6}" name="143319" dataDxfId="13317"/>
    <tableColumn id="3081" xr3:uid="{CACD06DE-D0B9-4DFC-8244-9ADBFAB94F1E}" name="143320" dataDxfId="13316"/>
    <tableColumn id="3082" xr3:uid="{954B0562-2EB3-4FB9-83E9-EA8EBCC79CF9}" name="143321" dataDxfId="13315"/>
    <tableColumn id="3083" xr3:uid="{AF33938E-5474-4B24-BDAB-876A8EDE58A1}" name="143322" dataDxfId="13314"/>
    <tableColumn id="3084" xr3:uid="{1F9090DA-ED07-4C53-9EA2-F9160FD5E699}" name="143323" dataDxfId="13313"/>
    <tableColumn id="3085" xr3:uid="{029998C0-D79D-46CA-AC2F-B974D2899D40}" name="143324" dataDxfId="13312"/>
    <tableColumn id="3086" xr3:uid="{93667293-94CE-4347-BD33-4C9F0049D075}" name="143325" dataDxfId="13311"/>
    <tableColumn id="3087" xr3:uid="{C3992B4B-3EBB-41BE-83D4-DC425DFC1863}" name="143326" dataDxfId="13310"/>
    <tableColumn id="3088" xr3:uid="{CDFA401E-F651-4698-8CF7-52DA2238D0C6}" name="143327" dataDxfId="13309"/>
    <tableColumn id="3089" xr3:uid="{AA589A4B-A247-4474-A312-E4D304C0775B}" name="143328" dataDxfId="13308"/>
    <tableColumn id="3090" xr3:uid="{D6359186-FBD9-4049-9CCF-6F7FCC7D9B77}" name="143329" dataDxfId="13307"/>
    <tableColumn id="3091" xr3:uid="{58DFAB13-72E5-4902-A7D0-4E689989C180}" name="143330" dataDxfId="13306"/>
    <tableColumn id="3092" xr3:uid="{B815719F-524D-4481-A8AA-1240F6B34D6A}" name="143331" dataDxfId="13305"/>
    <tableColumn id="3093" xr3:uid="{7F71CEB6-8205-4C6A-90F1-B0736FE3DA59}" name="143332" dataDxfId="13304"/>
    <tableColumn id="3094" xr3:uid="{96225547-25F0-4C33-B18F-CE2DCBD8E1B9}" name="143333" dataDxfId="13303"/>
    <tableColumn id="3095" xr3:uid="{765CC878-D0CC-4007-B757-A640BC54BD44}" name="143334" dataDxfId="13302"/>
    <tableColumn id="3096" xr3:uid="{F554CDF2-7E22-4C8D-AF88-E9B3C2B20455}" name="143335" dataDxfId="13301"/>
    <tableColumn id="3097" xr3:uid="{C3FF318B-4076-421B-9A21-CDD28EA8BF87}" name="143336" dataDxfId="13300"/>
    <tableColumn id="3098" xr3:uid="{64C02FD7-8BA9-4529-ABBE-6801E3E51846}" name="143337" dataDxfId="13299"/>
    <tableColumn id="3099" xr3:uid="{B9DFAF8E-805A-451A-9EC9-219605B6D513}" name="143338" dataDxfId="13298"/>
    <tableColumn id="3100" xr3:uid="{ED89831B-79F0-4D7F-ADA4-80694BC9EDA4}" name="143339" dataDxfId="13297"/>
    <tableColumn id="3101" xr3:uid="{4D0A6986-3FC0-4724-9011-6DEA7420306B}" name="143340" dataDxfId="13296"/>
    <tableColumn id="3102" xr3:uid="{19EBE62A-EE01-4A9E-899A-737F81090A98}" name="143341" dataDxfId="13295"/>
    <tableColumn id="3103" xr3:uid="{C5138535-87D7-4364-A58A-A3C97A74CE78}" name="143342" dataDxfId="13294"/>
    <tableColumn id="3104" xr3:uid="{BED9DE1B-ED6B-4EC8-90D7-5F57B9BE74D2}" name="143343" dataDxfId="13293"/>
    <tableColumn id="3105" xr3:uid="{53A29F5C-3297-40AE-861E-0AB4316073B7}" name="143344" dataDxfId="13292"/>
    <tableColumn id="3106" xr3:uid="{DE144309-A5A2-4D21-A8EE-14EE7217CD2A}" name="143345" dataDxfId="13291"/>
    <tableColumn id="3107" xr3:uid="{D39C6410-2A70-4D0F-9E2F-C9B85D43121E}" name="143346" dataDxfId="13290"/>
    <tableColumn id="3108" xr3:uid="{85785FF2-A22C-4E32-BB39-EE4830D65251}" name="143347" dataDxfId="13289"/>
    <tableColumn id="3109" xr3:uid="{1D0D7F51-A540-4D15-850E-DB9CF86DAC31}" name="143348" dataDxfId="13288"/>
    <tableColumn id="3110" xr3:uid="{65C74A77-C09B-4D9D-ACB2-342A65600EF4}" name="143349" dataDxfId="13287"/>
    <tableColumn id="3111" xr3:uid="{BF7B72B8-50BB-4839-A00E-3107F1611E83}" name="143350" dataDxfId="13286"/>
    <tableColumn id="3112" xr3:uid="{2412153A-0549-48C7-AABD-049F77CC804C}" name="143351" dataDxfId="13285"/>
    <tableColumn id="3113" xr3:uid="{88901520-913D-4874-AF29-CD7536761CCE}" name="143352" dataDxfId="13284"/>
    <tableColumn id="3114" xr3:uid="{D245EC24-4293-4668-A380-45311F62DED6}" name="143353" dataDxfId="13283"/>
    <tableColumn id="3115" xr3:uid="{C10A739B-DFB7-43F3-8F7C-FEC901950754}" name="143354" dataDxfId="13282"/>
    <tableColumn id="3116" xr3:uid="{EC72D52B-10ED-4B1D-AB89-C0195C8FE808}" name="143355" dataDxfId="13281"/>
    <tableColumn id="3117" xr3:uid="{34FA1A09-BE13-4F19-A396-14E6C4420328}" name="143356" dataDxfId="13280"/>
    <tableColumn id="3118" xr3:uid="{A01FEC54-F7DE-4ED7-B1E5-63C45A645664}" name="143357" dataDxfId="13279"/>
    <tableColumn id="3119" xr3:uid="{C909858F-1754-49F8-83C1-6A3DDBEA4E15}" name="143358" dataDxfId="13278"/>
    <tableColumn id="3120" xr3:uid="{45218665-963A-4F53-8803-F092E0B745A0}" name="143359" dataDxfId="13277"/>
    <tableColumn id="3121" xr3:uid="{D4CE0E4A-4EBF-42E8-946C-6895D56E5F20}" name="143360" dataDxfId="13276"/>
    <tableColumn id="3122" xr3:uid="{281299FD-8E73-4838-A76D-DABA075ABED3}" name="143361" dataDxfId="13275"/>
    <tableColumn id="3123" xr3:uid="{F45CC53C-F61D-479F-8C7E-922636592AF3}" name="143362" dataDxfId="13274"/>
    <tableColumn id="3124" xr3:uid="{0EC76FE6-4F22-4B37-8FB2-773C3A3D3D82}" name="143363" dataDxfId="13273"/>
    <tableColumn id="3125" xr3:uid="{F3A04E16-1553-4322-BF3F-DC13B2FD90B8}" name="143364" dataDxfId="13272"/>
    <tableColumn id="3126" xr3:uid="{919A540B-E4E9-47B6-8E07-0A58BD55784B}" name="143365" dataDxfId="13271"/>
    <tableColumn id="3127" xr3:uid="{7D254A27-6CC0-4223-86F7-872AA53E789A}" name="143366" dataDxfId="13270"/>
    <tableColumn id="3128" xr3:uid="{21C78776-A566-49C7-9115-D1D9BE3CE9DA}" name="143367" dataDxfId="13269"/>
    <tableColumn id="3129" xr3:uid="{DF17773F-D725-440A-921B-FBC4438A6AED}" name="143368" dataDxfId="13268"/>
    <tableColumn id="3130" xr3:uid="{46A9D2BC-9CAA-4185-BF72-2A20FD5C3DAE}" name="143369" dataDxfId="13267"/>
    <tableColumn id="3131" xr3:uid="{9F7446F1-3F56-4ED0-90C4-9713771316D4}" name="143370" dataDxfId="13266"/>
    <tableColumn id="3132" xr3:uid="{96737456-E369-4466-B39C-6D6F15B93648}" name="143371" dataDxfId="13265"/>
    <tableColumn id="3133" xr3:uid="{E88FCE86-76D4-4E24-AEBF-39A30337FDDD}" name="143372" dataDxfId="13264"/>
    <tableColumn id="3134" xr3:uid="{A5F3AFDA-D47C-4C10-9F4A-8A0979148EDA}" name="143373" dataDxfId="13263"/>
    <tableColumn id="3135" xr3:uid="{152ACFED-2B76-445D-BA44-228C5888F6C2}" name="143374" dataDxfId="13262"/>
    <tableColumn id="3136" xr3:uid="{BAD6DBC5-306C-43A2-B346-C92E039941D2}" name="143375" dataDxfId="13261"/>
    <tableColumn id="3137" xr3:uid="{2A689BCF-1332-447C-9FFD-1D592D79F1AB}" name="143376" dataDxfId="13260"/>
    <tableColumn id="3138" xr3:uid="{99617BEE-F081-47A2-BB68-8A1CE6F306E0}" name="143377" dataDxfId="13259"/>
    <tableColumn id="3139" xr3:uid="{DD5F1220-A2A6-4517-A6DA-1EF539ADF1CE}" name="143378" dataDxfId="13258"/>
    <tableColumn id="3140" xr3:uid="{48E51686-0ED0-4A46-A4B2-7DD7879877B0}" name="143379" dataDxfId="13257"/>
    <tableColumn id="3141" xr3:uid="{2304F57D-8C43-4F22-A10C-07260DEA6B0D}" name="143380" dataDxfId="13256"/>
    <tableColumn id="3142" xr3:uid="{5BF74BC2-E190-45F3-9B1F-D130824EF6E5}" name="143381" dataDxfId="13255"/>
    <tableColumn id="3143" xr3:uid="{08BAFD64-BF14-4F19-A220-2AD66AD505CC}" name="143382" dataDxfId="13254"/>
    <tableColumn id="3144" xr3:uid="{7CF42022-D599-4A31-94C7-7DC473F85086}" name="143383" dataDxfId="13253"/>
    <tableColumn id="3145" xr3:uid="{B5D7C59D-97F9-4CA5-955C-7755C9E0FE7F}" name="143384" dataDxfId="13252"/>
    <tableColumn id="3146" xr3:uid="{2938F875-731F-4B40-AAE5-2FC1AD12B15F}" name="143385" dataDxfId="13251"/>
    <tableColumn id="3147" xr3:uid="{A6720BCF-54B8-4C33-8FDA-51C55AB71819}" name="143386" dataDxfId="13250"/>
    <tableColumn id="3148" xr3:uid="{B4AFF2D5-DE1C-4A6D-9166-2F881937F2A6}" name="143387" dataDxfId="13249"/>
    <tableColumn id="3149" xr3:uid="{9D7BA372-72DD-450E-B6EB-AADEF84BA4E2}" name="143388" dataDxfId="13248"/>
    <tableColumn id="3150" xr3:uid="{F07FC555-D725-4F3C-AD05-7EB5CA5AD7B4}" name="143389" dataDxfId="13247"/>
    <tableColumn id="3151" xr3:uid="{10394522-9584-4DAD-977D-698DB0F4C8E9}" name="143390" dataDxfId="13246"/>
    <tableColumn id="3152" xr3:uid="{61702F10-1F13-4207-8806-18747C766AFC}" name="143391" dataDxfId="13245"/>
    <tableColumn id="3153" xr3:uid="{1D09779B-231E-4D99-A2FB-ED6DB98AB0D0}" name="143392" dataDxfId="13244"/>
    <tableColumn id="3154" xr3:uid="{14C8C623-D346-4F90-9E8E-126F3F29F1A1}" name="143393" dataDxfId="13243"/>
    <tableColumn id="3155" xr3:uid="{BA24992A-744B-446F-912E-E4DF8690A42D}" name="143394" dataDxfId="13242"/>
    <tableColumn id="3156" xr3:uid="{46AA912B-D4E6-407F-ACBA-B68FE8CD5AAA}" name="143395" dataDxfId="13241"/>
    <tableColumn id="3157" xr3:uid="{A114518B-6004-4985-9CFD-771AB0651E2A}" name="143396" dataDxfId="13240"/>
    <tableColumn id="3158" xr3:uid="{D72987BF-110F-4EC6-AB7A-104399150D30}" name="143397" dataDxfId="13239"/>
    <tableColumn id="3159" xr3:uid="{1A912EAB-F75E-4E4F-9311-0751D761A7DF}" name="143398" dataDxfId="13238"/>
    <tableColumn id="3160" xr3:uid="{48B46141-8AB0-49F5-82B0-75061D3352CA}" name="143399" dataDxfId="13237"/>
    <tableColumn id="3161" xr3:uid="{ACAA51B6-03F1-40CB-82D6-C761576433B8}" name="143400" dataDxfId="13236"/>
    <tableColumn id="3162" xr3:uid="{BD82FA48-D30D-447F-B6C6-51B5072C5640}" name="143401" dataDxfId="13235"/>
    <tableColumn id="3163" xr3:uid="{CB0913B8-B553-494E-B4BF-CA765CC8F184}" name="143402" dataDxfId="13234"/>
    <tableColumn id="3164" xr3:uid="{0E9B4F7B-091D-4FEF-8C92-4EA4340C210C}" name="143403" dataDxfId="13233"/>
    <tableColumn id="3165" xr3:uid="{E564780B-CB09-4854-A36B-5584E493BEF7}" name="143404" dataDxfId="13232"/>
    <tableColumn id="3166" xr3:uid="{4FECBDF9-D7B5-4910-936C-6BA0682FFCC6}" name="143405" dataDxfId="13231"/>
    <tableColumn id="3167" xr3:uid="{378133DB-D071-4B66-A19E-BF5C818D93C8}" name="143406" dataDxfId="13230"/>
    <tableColumn id="3168" xr3:uid="{E569B4C8-BB97-4C53-AB12-9B304E74AA02}" name="143407" dataDxfId="13229"/>
    <tableColumn id="3169" xr3:uid="{3C4CE77A-4D96-4F5C-AA9A-0A84E8459462}" name="143408" dataDxfId="13228"/>
    <tableColumn id="3170" xr3:uid="{686B8DD9-638C-4384-838B-9FB0E9CA9192}" name="143409" dataDxfId="13227"/>
    <tableColumn id="3171" xr3:uid="{5714E02F-EAF2-4FB9-9B4B-311C13E49571}" name="143410" dataDxfId="13226"/>
    <tableColumn id="3172" xr3:uid="{1F0A29C7-A9D1-43E0-BE7B-A03F98C9CB97}" name="143411" dataDxfId="13225"/>
    <tableColumn id="3173" xr3:uid="{2BF87A79-643A-4211-A22A-292D6508BC39}" name="143412" dataDxfId="13224"/>
    <tableColumn id="3174" xr3:uid="{E20FA2CD-C2F4-429C-858A-FCBC525020C8}" name="143413" dataDxfId="13223"/>
    <tableColumn id="3175" xr3:uid="{0C180BC1-2E27-4044-8785-A6CAF7AACF75}" name="143414" dataDxfId="13222"/>
    <tableColumn id="3176" xr3:uid="{D7EFAEB0-801A-46AC-AD6E-24CB15DF52C0}" name="143415" dataDxfId="13221"/>
    <tableColumn id="3177" xr3:uid="{95B1D0EC-D57E-4436-BBB3-AC466BFB7F8F}" name="143416" dataDxfId="13220"/>
    <tableColumn id="3178" xr3:uid="{5FABF48A-6B85-4789-B82D-FDA5AAC0035F}" name="143417" dataDxfId="13219"/>
    <tableColumn id="3179" xr3:uid="{B10016AD-094A-4645-99E0-70BF033E433D}" name="143418" dataDxfId="13218"/>
    <tableColumn id="3180" xr3:uid="{8FFF7E96-265B-497C-80DB-98175644C2D1}" name="143419" dataDxfId="13217"/>
    <tableColumn id="3181" xr3:uid="{B086D5F1-0BB3-4FAF-86FC-B395B4BC74E3}" name="143420" dataDxfId="13216"/>
    <tableColumn id="3182" xr3:uid="{139E7B1F-A197-4DF7-A336-BFFC2BE07555}" name="143421" dataDxfId="13215"/>
    <tableColumn id="3183" xr3:uid="{A3C843BA-6899-4736-82B9-5EA6673F0681}" name="143422" dataDxfId="13214"/>
    <tableColumn id="3184" xr3:uid="{2908EFFA-AD61-4407-9281-0729753B9204}" name="143423" dataDxfId="13213"/>
    <tableColumn id="3185" xr3:uid="{83EA4982-F529-4964-B52B-E99D022481F0}" name="143424" dataDxfId="13212"/>
    <tableColumn id="3186" xr3:uid="{0B939BAA-9CF0-42F5-83C4-CFAFAEBC5BDC}" name="143425" dataDxfId="13211"/>
    <tableColumn id="3187" xr3:uid="{1CEE83ED-3728-452D-BB61-BBD6FE0D7EB3}" name="143426" dataDxfId="13210"/>
    <tableColumn id="3188" xr3:uid="{0B9AC727-FC1A-46F6-A267-8AA07A212EAB}" name="143427" dataDxfId="13209"/>
    <tableColumn id="3189" xr3:uid="{EF8DB364-DFCB-4BF2-9F6E-121A4BEEF3F9}" name="143428" dataDxfId="13208"/>
    <tableColumn id="3190" xr3:uid="{2BA66719-9ACE-434C-A1F6-7CAA8FB3FD2E}" name="143429" dataDxfId="13207"/>
    <tableColumn id="3191" xr3:uid="{87C1C933-192F-4EC1-855F-D7D5BCB9A0DE}" name="143430" dataDxfId="13206"/>
    <tableColumn id="3192" xr3:uid="{E7107BDE-C121-4049-B2E4-DB17987EEA98}" name="143431" dataDxfId="13205"/>
    <tableColumn id="3193" xr3:uid="{BA70E736-7891-40E4-BC8C-7232B7C1394E}" name="143432" dataDxfId="13204"/>
    <tableColumn id="3194" xr3:uid="{DAF4AD6A-108D-4365-AAEF-4EC4C045C0B8}" name="143433" dataDxfId="13203"/>
    <tableColumn id="3195" xr3:uid="{A3C5F347-9FB7-496A-AD63-EC2DF4755827}" name="143434" dataDxfId="13202"/>
    <tableColumn id="3196" xr3:uid="{A9A11B94-0D8F-4580-87E9-AA91BC0D7056}" name="143435" dataDxfId="13201"/>
    <tableColumn id="3197" xr3:uid="{292560C3-2214-42DD-8A29-5A22ED94EFFB}" name="143436" dataDxfId="13200"/>
    <tableColumn id="3198" xr3:uid="{9760FCF8-E8ED-41BA-889E-4315C314B6ED}" name="143437" dataDxfId="13199"/>
    <tableColumn id="3199" xr3:uid="{1A76F22A-6CB4-4651-89FE-7C015A85CD43}" name="143438" dataDxfId="13198"/>
    <tableColumn id="3200" xr3:uid="{0C14D461-0FC7-4E9C-A443-F76C3F4EBE57}" name="143439" dataDxfId="13197"/>
    <tableColumn id="3201" xr3:uid="{A0934AD6-2847-497E-B385-4F897BF3EC3B}" name="143440" dataDxfId="13196"/>
    <tableColumn id="3202" xr3:uid="{9B4DE81B-5287-4215-946B-C3099D83EB1F}" name="143441" dataDxfId="13195"/>
    <tableColumn id="3203" xr3:uid="{CAE50EA9-3AAC-43B2-B694-C4F2C479D4E6}" name="143442" dataDxfId="13194"/>
    <tableColumn id="3204" xr3:uid="{9ABDABD2-0ECA-408E-8383-0F3146488DCB}" name="143443" dataDxfId="13193"/>
    <tableColumn id="3205" xr3:uid="{39BD5743-DBE5-4768-98E4-7BF5162677D4}" name="143444" dataDxfId="13192"/>
    <tableColumn id="3206" xr3:uid="{61EE4210-4D72-480F-84F1-9018FA2859D9}" name="143445" dataDxfId="13191"/>
    <tableColumn id="3207" xr3:uid="{C41897DA-6628-4E9D-AE21-89D1BF10BA3C}" name="143446" dataDxfId="13190"/>
    <tableColumn id="3208" xr3:uid="{2752F42C-6125-4874-8920-23DE0D58B07C}" name="143447" dataDxfId="13189"/>
    <tableColumn id="3209" xr3:uid="{ECB4D707-7553-49F4-A197-5BA05AE45571}" name="143448" dataDxfId="13188"/>
    <tableColumn id="3210" xr3:uid="{B8CB6F8D-2F9E-4F60-A32D-6F591EA1E780}" name="143449" dataDxfId="13187"/>
    <tableColumn id="3211" xr3:uid="{9DBD1B23-0932-4BE3-BA69-A18B7AFFFBD6}" name="143450" dataDxfId="13186"/>
    <tableColumn id="3212" xr3:uid="{65CC9402-EE59-4CB0-A7C1-C860ADD68227}" name="143451" dataDxfId="13185"/>
    <tableColumn id="3213" xr3:uid="{E8461648-7A84-448C-B059-F486B83CD6C9}" name="143452" dataDxfId="13184"/>
    <tableColumn id="3214" xr3:uid="{2A7DB3E0-F0C4-4D6E-9AA9-0C24FE078DF4}" name="143453" dataDxfId="13183"/>
    <tableColumn id="3215" xr3:uid="{D74023D8-A633-4E57-83A2-4887A3531FEE}" name="143454" dataDxfId="13182"/>
    <tableColumn id="3216" xr3:uid="{83C49758-B27D-4577-9B70-061A6DCFAC0F}" name="143455" dataDxfId="13181"/>
    <tableColumn id="3217" xr3:uid="{47E9F0B1-6774-4D4F-BF5E-1D1693BF6A5F}" name="143456" dataDxfId="13180"/>
    <tableColumn id="3218" xr3:uid="{83D53E28-FB92-48AF-BDC5-ECE46F4D9B5A}" name="143457" dataDxfId="13179"/>
    <tableColumn id="3219" xr3:uid="{D5289020-69CC-4CA8-9717-1397792FAB46}" name="143458" dataDxfId="13178"/>
    <tableColumn id="3220" xr3:uid="{B19498CA-1CEB-4933-9C8D-C861F88DE12D}" name="143459" dataDxfId="13177"/>
    <tableColumn id="3221" xr3:uid="{81CB2F23-8977-457E-8E79-CB7852571F45}" name="143460" dataDxfId="13176"/>
    <tableColumn id="3222" xr3:uid="{6DDAF6D5-C458-4EA2-BDD6-F7F7A49087EA}" name="143461" dataDxfId="13175"/>
    <tableColumn id="3223" xr3:uid="{86AE5A2A-F207-43DC-BFE5-836EEE539586}" name="143462" dataDxfId="13174"/>
    <tableColumn id="3224" xr3:uid="{33A04540-A74A-4A70-9606-A947E3AB380A}" name="143463" dataDxfId="13173"/>
    <tableColumn id="3225" xr3:uid="{62FE0F72-1CC7-4440-909C-ED690BDA6F47}" name="143464" dataDxfId="13172"/>
    <tableColumn id="3226" xr3:uid="{4DEE2AA7-8A70-461B-88DA-C4D4B793CBCF}" name="143465" dataDxfId="13171"/>
    <tableColumn id="3227" xr3:uid="{ABE08121-62DF-4D1B-A32F-645709A5CA1C}" name="143466" dataDxfId="13170"/>
    <tableColumn id="3228" xr3:uid="{D55AD66D-1293-4B06-AF3D-A9A541CD71A0}" name="143467" dataDxfId="13169"/>
    <tableColumn id="3229" xr3:uid="{3727F297-4151-42FF-A6B7-A6C4C298A052}" name="143468" dataDxfId="13168"/>
    <tableColumn id="3230" xr3:uid="{90BFAE41-2F71-4839-832A-320CD73BD5A4}" name="143469" dataDxfId="13167"/>
    <tableColumn id="3231" xr3:uid="{0B325B8F-5506-42E2-A1A6-1A5B00867848}" name="143470" dataDxfId="13166"/>
    <tableColumn id="3232" xr3:uid="{A18D9BD5-BB73-4609-951C-0A3FFE51A269}" name="143471" dataDxfId="13165"/>
    <tableColumn id="3233" xr3:uid="{C34F4AE2-6B59-4DBD-9AB5-58596B1A82D0}" name="143472" dataDxfId="13164"/>
    <tableColumn id="3234" xr3:uid="{0B467F05-5601-4EF8-818A-7BD44746FF01}" name="143473" dataDxfId="13163"/>
    <tableColumn id="3235" xr3:uid="{91C6B6FC-7887-4BC6-92D5-DCDE35E52277}" name="143474" dataDxfId="13162"/>
    <tableColumn id="3236" xr3:uid="{968A7B4C-1877-4B7E-99CC-203E363896EF}" name="143475" dataDxfId="13161"/>
    <tableColumn id="3237" xr3:uid="{43E50789-CDC5-48C7-B842-A54C2602FBD3}" name="143476" dataDxfId="13160"/>
    <tableColumn id="3238" xr3:uid="{0CD1A8F0-85EE-46E2-8079-F361A691E985}" name="143477" dataDxfId="13159"/>
    <tableColumn id="3239" xr3:uid="{DEB799A3-60B3-414D-B9AA-056D822CEB39}" name="143478" dataDxfId="13158"/>
    <tableColumn id="3240" xr3:uid="{71296731-7205-48AF-B73A-187AB6AF3569}" name="143479" dataDxfId="13157"/>
    <tableColumn id="3241" xr3:uid="{6F4DE4AD-C2B2-4516-AD94-7D394BB0E4FC}" name="143480" dataDxfId="13156"/>
    <tableColumn id="3242" xr3:uid="{F98974CB-427A-42EC-9914-67AFD5974C21}" name="143481" dataDxfId="13155"/>
    <tableColumn id="3243" xr3:uid="{FA1DA4E2-82B9-4F3E-B32C-909CB575C7F0}" name="143482" dataDxfId="13154"/>
    <tableColumn id="3244" xr3:uid="{8F0EE026-4436-42D2-8C23-1EF8183C7970}" name="143483" dataDxfId="13153"/>
    <tableColumn id="3245" xr3:uid="{DD3C0C0E-26B8-41E1-BBF1-9BD518CB2751}" name="143484" dataDxfId="13152"/>
    <tableColumn id="3246" xr3:uid="{90B79397-327F-453E-A72B-78CFD84C1AF7}" name="143485" dataDxfId="13151"/>
    <tableColumn id="3247" xr3:uid="{55F991C4-EEB3-4D1E-B7CA-35C02887614D}" name="143486" dataDxfId="13150"/>
    <tableColumn id="3248" xr3:uid="{ECFBBE21-7587-47B4-A034-FDB4ABA9C533}" name="143487" dataDxfId="13149"/>
    <tableColumn id="3249" xr3:uid="{69E11C8D-55BB-45E8-8F46-78B124F37CAA}" name="143488" dataDxfId="13148"/>
    <tableColumn id="3250" xr3:uid="{BC8D3815-E186-49E5-B2F6-BF92144FC255}" name="143489" dataDxfId="13147"/>
    <tableColumn id="3251" xr3:uid="{1A1F64A6-64EA-4138-87AF-FD4E31B01753}" name="143490" dataDxfId="13146"/>
    <tableColumn id="3252" xr3:uid="{CEA5C92B-7A96-4128-8543-3A77FBE1B988}" name="143491" dataDxfId="13145"/>
    <tableColumn id="3253" xr3:uid="{A28709BA-9272-452A-B0DB-CAE22158CE7A}" name="143492" dataDxfId="13144"/>
    <tableColumn id="3254" xr3:uid="{267A9E7A-914C-42F8-ABF4-9FEE9B574F48}" name="143493" dataDxfId="13143"/>
    <tableColumn id="3255" xr3:uid="{951B4067-C0CD-478B-AA4C-4998246FAF71}" name="143494" dataDxfId="13142"/>
    <tableColumn id="3256" xr3:uid="{0A69A73B-FDC0-4877-AE6D-9815B3D63DD9}" name="143495" dataDxfId="13141"/>
    <tableColumn id="3257" xr3:uid="{8CE9452F-5C49-4EB6-87D0-842E8776980A}" name="143496" dataDxfId="13140"/>
    <tableColumn id="3258" xr3:uid="{41D1EE30-5D82-4CC2-9C24-8450FA8082AE}" name="143497" dataDxfId="13139"/>
    <tableColumn id="3259" xr3:uid="{0F8D9220-B9B9-465B-AB80-A829F7708ACC}" name="143498" dataDxfId="13138"/>
    <tableColumn id="3260" xr3:uid="{ADAF5CEF-4A3B-4F03-A607-B1935D6AFD14}" name="143499" dataDxfId="13137"/>
    <tableColumn id="3261" xr3:uid="{52335137-D3AA-4A2D-9B39-72A80860CC5B}" name="143500" dataDxfId="13136"/>
    <tableColumn id="3262" xr3:uid="{58CBBF3E-1D55-44C0-AFDA-5DB0F577F0B9}" name="143501" dataDxfId="13135"/>
    <tableColumn id="3263" xr3:uid="{46B50BEB-B3A5-41FB-B6A8-1E9F545A5861}" name="143502" dataDxfId="13134"/>
    <tableColumn id="3264" xr3:uid="{37E92B24-FB5A-47B3-A5C6-D239FEDA5AF7}" name="143503" dataDxfId="13133"/>
    <tableColumn id="3265" xr3:uid="{7B526F8F-18A2-4773-BF8B-C37BDE4DC0E8}" name="143504" dataDxfId="13132"/>
    <tableColumn id="3266" xr3:uid="{FC1F5C8A-332A-44E4-AE5A-A82B23EEE5C5}" name="143505" dataDxfId="13131"/>
    <tableColumn id="3267" xr3:uid="{99498E93-4C1B-41B9-B14F-140A754578C7}" name="143506" dataDxfId="13130"/>
    <tableColumn id="3268" xr3:uid="{4D0288AD-896E-4D9A-8638-9DD9DBCDECE7}" name="143507" dataDxfId="13129"/>
    <tableColumn id="3269" xr3:uid="{71A1D30A-F3AB-4733-B359-CC3DDC308545}" name="143508" dataDxfId="13128"/>
    <tableColumn id="3270" xr3:uid="{126802AD-D87B-442D-BF8C-85130C21840B}" name="143509" dataDxfId="13127"/>
    <tableColumn id="3271" xr3:uid="{F70E53C0-D7A4-4159-9A6E-34A67496C61F}" name="143510" dataDxfId="13126"/>
    <tableColumn id="3272" xr3:uid="{87C10F28-E394-4D9A-94F4-12D9DF328480}" name="143511" dataDxfId="13125"/>
    <tableColumn id="3273" xr3:uid="{2F929F0F-F798-4BC1-BC05-93B002167BA6}" name="143512" dataDxfId="13124"/>
    <tableColumn id="3274" xr3:uid="{FE144DC5-189A-479C-A03F-F5ED211E159E}" name="143513" dataDxfId="13123"/>
    <tableColumn id="3275" xr3:uid="{CBA0C989-31E3-4F66-8DB3-EC2DA0BECF83}" name="143514" dataDxfId="13122"/>
    <tableColumn id="3276" xr3:uid="{EE50BFA1-8959-488A-8166-F5848F05571E}" name="143515" dataDxfId="13121"/>
    <tableColumn id="3277" xr3:uid="{1ED5C2D1-67A2-4CE8-9223-9AD3F9A0A9A6}" name="143516" dataDxfId="13120"/>
    <tableColumn id="3278" xr3:uid="{0E30BA56-6B1D-487F-9DEF-D486D25FE616}" name="143517" dataDxfId="13119"/>
    <tableColumn id="3279" xr3:uid="{121C6F9C-9F9C-4C93-A1B8-1DC196E374B4}" name="143518" dataDxfId="13118"/>
    <tableColumn id="3280" xr3:uid="{DDDB67A4-0365-43F1-B869-A9942ABC9C62}" name="143519" dataDxfId="13117"/>
    <tableColumn id="3281" xr3:uid="{6F9CAB4E-2168-44F8-8F21-2FEBD9110695}" name="143520" dataDxfId="13116"/>
    <tableColumn id="3282" xr3:uid="{D226A34C-DF37-4E6B-9ED8-7333D120E62A}" name="143521" dataDxfId="13115"/>
    <tableColumn id="3283" xr3:uid="{B606BA73-0AEA-4356-B4C8-22E894099FD0}" name="143522" dataDxfId="13114"/>
    <tableColumn id="3284" xr3:uid="{6FC4865F-5515-47F5-928C-3C0024BA75AA}" name="143523" dataDxfId="13113"/>
    <tableColumn id="3285" xr3:uid="{0602DE1D-0440-4F71-87CF-BF062276B82F}" name="143524" dataDxfId="13112"/>
    <tableColumn id="3286" xr3:uid="{F2E03D57-B59D-4A42-BB46-8130722F2C92}" name="143525" dataDxfId="13111"/>
    <tableColumn id="3287" xr3:uid="{F2505F07-B8CE-429E-9CD7-520FEE17EBA5}" name="143526" dataDxfId="13110"/>
    <tableColumn id="3288" xr3:uid="{29F1BCAF-7FA9-4BF2-9F36-104F16705558}" name="143527" dataDxfId="13109"/>
    <tableColumn id="3289" xr3:uid="{017230C5-C3FD-403E-8127-5E4E588FC717}" name="143528" dataDxfId="13108"/>
    <tableColumn id="3290" xr3:uid="{9D4F5337-4F92-4730-9CE4-A63DA2D4C2B2}" name="143529" dataDxfId="13107"/>
    <tableColumn id="3291" xr3:uid="{7AECFF87-D3BC-41CA-80D8-1B5B17C09610}" name="143530" dataDxfId="13106"/>
    <tableColumn id="3292" xr3:uid="{FBF58CDE-D9EB-4BD1-BC13-CFD2AA6B8943}" name="143531" dataDxfId="13105"/>
    <tableColumn id="3293" xr3:uid="{E9EB87C1-C466-4D44-B349-25F0F688E4C9}" name="143532" dataDxfId="13104"/>
    <tableColumn id="3294" xr3:uid="{8C9055AE-2B8F-4ADA-A148-F3FCF184C514}" name="143533" dataDxfId="13103"/>
    <tableColumn id="3295" xr3:uid="{AD846963-682D-4472-B35C-081298758206}" name="143534" dataDxfId="13102"/>
    <tableColumn id="3296" xr3:uid="{B4E39041-BFFB-4A2C-883F-EB3DB0615344}" name="143535" dataDxfId="13101"/>
    <tableColumn id="3297" xr3:uid="{BD80EB8B-D3C2-4DBA-8B76-EA5B25D110AE}" name="143536" dataDxfId="13100"/>
    <tableColumn id="3298" xr3:uid="{D228A437-8FE0-460B-9051-530682C18A3F}" name="143537" dataDxfId="13099"/>
    <tableColumn id="3299" xr3:uid="{C9A74A82-992D-407C-9EE2-31E7A2534240}" name="143538" dataDxfId="13098"/>
    <tableColumn id="3300" xr3:uid="{F9839156-AB27-4D61-8091-2B8763D19E35}" name="143539" dataDxfId="13097"/>
    <tableColumn id="3301" xr3:uid="{B80102BC-9C51-455C-B023-0DD8A0586490}" name="143540" dataDxfId="13096"/>
    <tableColumn id="3302" xr3:uid="{1B106050-1C0B-48CA-BD17-8D8A1C7DB679}" name="143541" dataDxfId="13095"/>
    <tableColumn id="3303" xr3:uid="{D65D0B70-A0F4-4038-8784-D059F5922D76}" name="143542" dataDxfId="13094"/>
    <tableColumn id="3304" xr3:uid="{BA8A5FD6-84AA-4344-8F7C-49B5FEC86FB2}" name="143543" dataDxfId="13093"/>
    <tableColumn id="3305" xr3:uid="{53573EF4-2506-42C3-BD06-B6C94F2B958E}" name="143544" dataDxfId="13092"/>
    <tableColumn id="3306" xr3:uid="{73CD96FD-4B39-45AA-BDC2-4CBFFFC7CDB8}" name="143545" dataDxfId="13091"/>
    <tableColumn id="3307" xr3:uid="{0A41FCE6-49EE-43D4-ACC0-FD8AFB8262EC}" name="143546" dataDxfId="13090"/>
    <tableColumn id="3308" xr3:uid="{A56C1A21-485B-4151-87B4-191EDE794311}" name="143547" dataDxfId="13089"/>
    <tableColumn id="3309" xr3:uid="{FD696303-FE56-4AB4-B7E9-DE41100742AB}" name="143548" dataDxfId="13088"/>
    <tableColumn id="3310" xr3:uid="{94F04E7C-FACB-4380-8993-F045F9220F08}" name="143549" dataDxfId="13087"/>
    <tableColumn id="3311" xr3:uid="{1CAF6E17-0EF3-4D87-AA16-AC6EFC6A49DD}" name="143550" dataDxfId="13086"/>
    <tableColumn id="3312" xr3:uid="{4080BC42-1945-49A8-B997-E24734A6DDC3}" name="143551" dataDxfId="13085"/>
    <tableColumn id="3313" xr3:uid="{E4693A31-6331-47F9-BC20-4A1026A778DA}" name="143552" dataDxfId="13084"/>
    <tableColumn id="3314" xr3:uid="{C3D988CD-A1A7-4B83-BA9E-1E1C0C09C931}" name="143553" dataDxfId="13083"/>
    <tableColumn id="3315" xr3:uid="{32630EE1-7149-459C-94C4-C5C8E0A2F7D2}" name="143554" dataDxfId="13082"/>
    <tableColumn id="3316" xr3:uid="{5FEE2173-43E5-4E4F-BBC4-28424AFE0531}" name="143555" dataDxfId="13081"/>
    <tableColumn id="3317" xr3:uid="{23F81E45-9D00-4B4D-99F3-48BFCE8D47EE}" name="143556" dataDxfId="13080"/>
    <tableColumn id="3318" xr3:uid="{8E9087C5-F8F0-492D-8A3B-EFC90A0D77E5}" name="143557" dataDxfId="13079"/>
    <tableColumn id="3319" xr3:uid="{69EA28C8-6686-42A1-AEA9-7E50B3AD7FF7}" name="143558" dataDxfId="13078"/>
    <tableColumn id="3320" xr3:uid="{BC19E5C7-F1BF-425A-9CED-DF819731B106}" name="143559" dataDxfId="13077"/>
    <tableColumn id="3321" xr3:uid="{D11A9705-53DB-456C-86B1-DD522564AED5}" name="143560" dataDxfId="13076"/>
    <tableColumn id="3322" xr3:uid="{984B111D-3E74-422C-A902-207BDFD97737}" name="143561" dataDxfId="13075"/>
    <tableColumn id="3323" xr3:uid="{1F927469-EF88-4911-AC0B-CFFDD7054D3E}" name="143562" dataDxfId="13074"/>
    <tableColumn id="3324" xr3:uid="{C4C9B363-7C37-4757-BCE2-BC47B4CCB77F}" name="143563" dataDxfId="13073"/>
    <tableColumn id="3325" xr3:uid="{30A0A33E-C994-4E1D-A0D8-6F9EB175FB1F}" name="143564" dataDxfId="13072"/>
    <tableColumn id="3326" xr3:uid="{F8C15F2D-A98E-48B9-9D9D-F580A220BED1}" name="143565" dataDxfId="13071"/>
    <tableColumn id="3327" xr3:uid="{0BA313A9-FDD3-4A9A-8F56-E804D5696BEF}" name="143566" dataDxfId="13070"/>
    <tableColumn id="3328" xr3:uid="{D4256270-872E-4009-9BE5-B44ECFC7EF37}" name="143567" dataDxfId="13069"/>
    <tableColumn id="3329" xr3:uid="{89D0796C-C3F1-421D-B7C3-60613198ED6B}" name="143568" dataDxfId="13068"/>
    <tableColumn id="3330" xr3:uid="{07A0A29B-A445-4B39-B3D0-E41734125FF7}" name="143569" dataDxfId="13067"/>
    <tableColumn id="3331" xr3:uid="{AD218269-034B-49BB-8490-ED0114454660}" name="143570" dataDxfId="13066"/>
    <tableColumn id="3332" xr3:uid="{59F7A6FE-D063-468A-9BF5-33EB48839E26}" name="143571" dataDxfId="13065"/>
    <tableColumn id="3333" xr3:uid="{6C28ABCA-B02C-4D1F-BF8B-DD166036E633}" name="143572" dataDxfId="13064"/>
    <tableColumn id="3334" xr3:uid="{A2611BB2-C210-4BFB-B81A-45D07C19CB3D}" name="143573" dataDxfId="13063"/>
    <tableColumn id="3335" xr3:uid="{1B0FE0C3-FE64-46C1-8313-694306C37EE8}" name="143574" dataDxfId="13062"/>
    <tableColumn id="3336" xr3:uid="{9EA32E74-F70A-4426-9308-0F91611197E2}" name="143575" dataDxfId="13061"/>
    <tableColumn id="3337" xr3:uid="{BE0411C2-A1E3-4914-9432-315B4A826997}" name="143576" dataDxfId="13060"/>
    <tableColumn id="3338" xr3:uid="{4A307202-D38B-4A8F-9B46-35EA5A00589A}" name="143577" dataDxfId="13059"/>
    <tableColumn id="3339" xr3:uid="{03B7B350-777E-4835-92B1-158B8A889CB8}" name="143578" dataDxfId="13058"/>
    <tableColumn id="3340" xr3:uid="{CBC06F03-3FC8-468C-989A-AB75DB92439E}" name="143579" dataDxfId="13057"/>
    <tableColumn id="3341" xr3:uid="{11C8D2D5-C0BE-4848-A019-1409322E651E}" name="143580" dataDxfId="13056"/>
    <tableColumn id="3342" xr3:uid="{8C6D4D09-110E-404D-AB77-D861D13825CA}" name="143581" dataDxfId="13055"/>
    <tableColumn id="3343" xr3:uid="{1F5D5078-6EFF-453E-B207-DB5228B8747A}" name="143582" dataDxfId="13054"/>
    <tableColumn id="3344" xr3:uid="{22948E3D-C7EA-4FDF-8281-64C600BB1F5D}" name="143583" dataDxfId="13053"/>
    <tableColumn id="3345" xr3:uid="{857643CC-8CE9-4A70-B247-F91EEDC5CDAD}" name="143584" dataDxfId="13052"/>
    <tableColumn id="3346" xr3:uid="{7CE5773D-1DD5-4014-A97A-FEFBF8FCE078}" name="143585" dataDxfId="13051"/>
    <tableColumn id="3347" xr3:uid="{0743E045-8077-4F94-A23F-E743B606E242}" name="143586" dataDxfId="13050"/>
    <tableColumn id="3348" xr3:uid="{81B3A15E-A8CE-4E71-A6D2-FCA380913538}" name="143587" dataDxfId="13049"/>
    <tableColumn id="3349" xr3:uid="{A6DECE22-8F0A-43FB-B4E9-3991854194E4}" name="143588" dataDxfId="13048"/>
    <tableColumn id="3350" xr3:uid="{1B59E3A1-29A2-4F3A-8D48-35035BADD562}" name="143589" dataDxfId="13047"/>
    <tableColumn id="3351" xr3:uid="{9E447F4B-EC0B-43D8-A5B6-E0704600A374}" name="143590" dataDxfId="13046"/>
    <tableColumn id="3352" xr3:uid="{548E2A3E-6F09-4EA5-87EC-B53CE755B9D2}" name="143591" dataDxfId="13045"/>
    <tableColumn id="3353" xr3:uid="{78CCE2AE-D5FC-4B09-B4D6-09016DBE0755}" name="143592" dataDxfId="13044"/>
    <tableColumn id="3354" xr3:uid="{E725F2D0-75D2-4118-99E3-BD7DF4135A0B}" name="143593" dataDxfId="13043"/>
    <tableColumn id="3355" xr3:uid="{8E81C23B-79E4-411B-BE85-C4B5549C7A15}" name="143594" dataDxfId="13042"/>
    <tableColumn id="3356" xr3:uid="{F13E1CCF-C40A-4FD4-A5A8-B15F0D59D30C}" name="143595" dataDxfId="13041"/>
    <tableColumn id="3357" xr3:uid="{62C77006-8762-49E3-A700-1AAAE8F6B6E8}" name="143596" dataDxfId="13040"/>
    <tableColumn id="3358" xr3:uid="{4CE39E10-6D36-4838-B73B-0F0B6D616494}" name="143597" dataDxfId="13039"/>
    <tableColumn id="3359" xr3:uid="{BFB244CA-AE85-4D5A-BDC9-B12082D1FD63}" name="143598" dataDxfId="13038"/>
    <tableColumn id="3360" xr3:uid="{944F3BFA-0C27-407C-AF95-924A491E3989}" name="143599" dataDxfId="13037"/>
    <tableColumn id="3361" xr3:uid="{5973245F-B9C0-4BBB-B810-AA7758AD4166}" name="143600" dataDxfId="13036"/>
    <tableColumn id="3362" xr3:uid="{9BB958B5-1F4D-4F11-98D7-CCC4F25DA278}" name="143601" dataDxfId="13035"/>
    <tableColumn id="3363" xr3:uid="{BDA8B852-2C48-44D6-BDEC-D07A33CC4C66}" name="143602" dataDxfId="13034"/>
    <tableColumn id="3364" xr3:uid="{EF46500E-1A37-4191-8086-9B82C0A7ABB5}" name="143603" dataDxfId="13033"/>
    <tableColumn id="3365" xr3:uid="{6E8D971E-0486-4963-A241-E49F0040F617}" name="143604" dataDxfId="13032"/>
    <tableColumn id="3366" xr3:uid="{DF95DA0F-29C0-41CE-818E-DB664819E3CE}" name="143605" dataDxfId="13031"/>
    <tableColumn id="3367" xr3:uid="{1E628508-FAA4-44F3-A76D-EDA1C9BEDDC5}" name="143606" dataDxfId="13030"/>
    <tableColumn id="3368" xr3:uid="{3F131C8C-952A-4CB4-A03A-BED5424FE489}" name="143607" dataDxfId="13029"/>
    <tableColumn id="3369" xr3:uid="{5035EC28-984F-4A03-9707-98455088E142}" name="143608" dataDxfId="13028"/>
    <tableColumn id="3370" xr3:uid="{30F4CCF3-248B-4CFF-9E19-B534E607B970}" name="143609" dataDxfId="13027"/>
    <tableColumn id="3371" xr3:uid="{DB3FA668-6797-4EC9-8C65-767FABAF1DD9}" name="143610" dataDxfId="13026"/>
    <tableColumn id="3372" xr3:uid="{3CDE1983-F04A-40FD-99A9-71B8BA6DE7EC}" name="143611" dataDxfId="13025"/>
    <tableColumn id="3373" xr3:uid="{E7CCD0EE-687D-4FDA-96EE-D0D38D4DC652}" name="143612" dataDxfId="13024"/>
    <tableColumn id="3374" xr3:uid="{038A6B77-ABD0-4DB8-BB32-8262408F69CC}" name="143613" dataDxfId="13023"/>
    <tableColumn id="3375" xr3:uid="{43B82131-F096-46D8-A839-41BD5B579B98}" name="143614" dataDxfId="13022"/>
    <tableColumn id="3376" xr3:uid="{33178C33-9F8E-4B3E-A8AA-93224260090D}" name="143615" dataDxfId="13021"/>
    <tableColumn id="3377" xr3:uid="{D2CF3863-6BF7-4C71-8991-B46C7A003AA6}" name="143616" dataDxfId="13020"/>
    <tableColumn id="3378" xr3:uid="{956592E8-408A-4EA9-8A19-728AE78D95F2}" name="143617" dataDxfId="13019"/>
    <tableColumn id="3379" xr3:uid="{CDC93DEB-CFE6-4C79-A447-9967083C3E9E}" name="143618" dataDxfId="13018"/>
    <tableColumn id="3380" xr3:uid="{9F71AAEB-92E6-42B5-8FAE-0D6744700595}" name="143619" dataDxfId="13017"/>
    <tableColumn id="3381" xr3:uid="{CDE75327-CF8A-4118-ADC3-B29E17EBD1CC}" name="143620" dataDxfId="13016"/>
    <tableColumn id="3382" xr3:uid="{CF37FF2F-CCDF-4D21-BB79-57A4DCFFC564}" name="143621" dataDxfId="13015"/>
    <tableColumn id="3383" xr3:uid="{AB133068-1345-40F3-9123-C7FA3FFEC8E6}" name="143622" dataDxfId="13014"/>
    <tableColumn id="3384" xr3:uid="{38577751-01B2-46FE-945D-B5D71247FFB3}" name="143623" dataDxfId="13013"/>
    <tableColumn id="3385" xr3:uid="{4BE6671D-1A73-42D4-A65D-4C9569756709}" name="143624" dataDxfId="13012"/>
    <tableColumn id="3386" xr3:uid="{5886F14A-CFF5-4F2A-9FC0-D69D1CE4F02D}" name="143625" dataDxfId="13011"/>
    <tableColumn id="3387" xr3:uid="{32CE550A-DA9B-4342-929C-F58020134600}" name="143626" dataDxfId="13010"/>
    <tableColumn id="3388" xr3:uid="{391F9027-9AAE-4D15-A98E-9D17D35211B2}" name="143627" dataDxfId="13009"/>
    <tableColumn id="3389" xr3:uid="{CBC00838-0E8D-4435-8A6A-FECAACD0FDE8}" name="143628" dataDxfId="13008"/>
    <tableColumn id="3390" xr3:uid="{E880978B-D50E-4F61-AD7E-DA382D2F6475}" name="143629" dataDxfId="13007"/>
    <tableColumn id="3391" xr3:uid="{A5E1E2F8-1006-4BD6-B5CA-EBE3AF963850}" name="143630" dataDxfId="13006"/>
    <tableColumn id="3392" xr3:uid="{49FB4659-AD97-48AB-BE94-8A59D621C0B0}" name="143631" dataDxfId="13005"/>
    <tableColumn id="3393" xr3:uid="{B069C5A3-EED4-4BCD-8584-9BA981F5116A}" name="143632" dataDxfId="13004"/>
    <tableColumn id="3394" xr3:uid="{948C1B5E-A5B0-45FE-9106-4EC9B4A749AB}" name="143633" dataDxfId="13003"/>
    <tableColumn id="3395" xr3:uid="{4F5B0870-4BD6-47CF-9E1D-B35D134E4225}" name="143634" dataDxfId="13002"/>
    <tableColumn id="3396" xr3:uid="{E8A27098-1140-4EDA-B78E-44E195309070}" name="143635" dataDxfId="13001"/>
    <tableColumn id="3397" xr3:uid="{DC997AB9-337E-4E06-B623-D03A06013FCB}" name="143636" dataDxfId="13000"/>
    <tableColumn id="3398" xr3:uid="{B5103BF3-B052-44E8-960A-86906689B2A9}" name="143637" dataDxfId="12999"/>
    <tableColumn id="3399" xr3:uid="{2600C844-E585-4C05-8391-72954E3A9C12}" name="143638" dataDxfId="12998"/>
    <tableColumn id="3400" xr3:uid="{964CBAF2-3100-4FA8-82A9-53811B388490}" name="143639" dataDxfId="12997"/>
    <tableColumn id="3401" xr3:uid="{B9D8FA43-C80C-45E5-B2E8-5F2C7DB46075}" name="143640" dataDxfId="12996"/>
    <tableColumn id="3402" xr3:uid="{49FDEBD0-5DF0-4155-B20A-ADBE97566AC6}" name="143641" dataDxfId="12995"/>
    <tableColumn id="3403" xr3:uid="{EAE29DC9-DC03-4B1B-AED4-3EC877A08E55}" name="143642" dataDxfId="12994"/>
    <tableColumn id="3404" xr3:uid="{EC438126-7061-4AAF-9F64-3890D6358A09}" name="143643" dataDxfId="12993"/>
    <tableColumn id="3405" xr3:uid="{FEC66C83-2A96-48C9-8FD8-6E755D921D41}" name="143644" dataDxfId="12992"/>
    <tableColumn id="3406" xr3:uid="{F0066762-ECB5-4740-8FF3-3797F018B783}" name="143645" dataDxfId="12991"/>
    <tableColumn id="3407" xr3:uid="{8C33AF0C-EE05-480B-8EA4-A03E68330780}" name="143646" dataDxfId="12990"/>
    <tableColumn id="3408" xr3:uid="{FA96EED1-2712-48E1-8805-AD2414EDE907}" name="143647" dataDxfId="12989"/>
    <tableColumn id="3409" xr3:uid="{CE76DC43-D636-49F3-B8A5-2102FFE6D6E5}" name="143648" dataDxfId="12988"/>
    <tableColumn id="3410" xr3:uid="{BE0D2F2C-C3E4-40ED-A7E0-4D508A868849}" name="143649" dataDxfId="12987"/>
    <tableColumn id="3411" xr3:uid="{2561464E-7CC7-4470-9F8C-12AA274D8F15}" name="143650" dataDxfId="12986"/>
    <tableColumn id="3412" xr3:uid="{74A9DCF0-87B4-4900-8E5E-E632AB3DACA1}" name="143651" dataDxfId="12985"/>
    <tableColumn id="3413" xr3:uid="{2178F79E-54D9-4E5D-A837-11EDA9D2B308}" name="143652" dataDxfId="12984"/>
    <tableColumn id="3414" xr3:uid="{BF3324AA-872F-4B8B-B896-2430031D91CB}" name="143653" dataDxfId="12983"/>
    <tableColumn id="3415" xr3:uid="{139A9608-D576-4DBE-A3CB-DF0CA0EA06F7}" name="143654" dataDxfId="12982"/>
    <tableColumn id="3416" xr3:uid="{A1D36B58-FAD1-4454-A4C5-56FE7130E0AC}" name="143655" dataDxfId="12981"/>
    <tableColumn id="3417" xr3:uid="{21CD56DB-0FB5-447A-A1B8-FFE96999D9F0}" name="143656" dataDxfId="12980"/>
    <tableColumn id="3418" xr3:uid="{21DA06F6-15F4-4532-9E1F-D8387942A7E2}" name="143657" dataDxfId="12979"/>
    <tableColumn id="3419" xr3:uid="{1B877A01-AFFD-489E-B1E8-E88835834B31}" name="143658" dataDxfId="12978"/>
    <tableColumn id="3420" xr3:uid="{9D914D4C-44AB-4F40-A16C-1D3217179619}" name="143659" dataDxfId="12977"/>
    <tableColumn id="3421" xr3:uid="{6485B541-2827-4491-9E2F-C5F90E030C58}" name="143660" dataDxfId="12976"/>
    <tableColumn id="3422" xr3:uid="{2F100075-45CB-4E1E-B55C-E16C939BBC23}" name="143661" dataDxfId="12975"/>
    <tableColumn id="3423" xr3:uid="{7804A0BB-BAC2-4E22-96F8-18416F056C6F}" name="143662" dataDxfId="12974"/>
    <tableColumn id="3424" xr3:uid="{F69CADE4-338D-4938-A8C5-8B674B7EF938}" name="143663" dataDxfId="12973"/>
    <tableColumn id="3425" xr3:uid="{EEA183CC-4899-478B-9FBD-0B86DA77F203}" name="143664" dataDxfId="12972"/>
    <tableColumn id="3426" xr3:uid="{5E9F6436-1973-46F2-B2E3-12F1F40793C4}" name="143665" dataDxfId="12971"/>
    <tableColumn id="3427" xr3:uid="{0281249A-0433-443E-ABA8-11A747C95585}" name="143666" dataDxfId="12970"/>
    <tableColumn id="3428" xr3:uid="{A7F971C6-C7A2-48C4-858F-E007B44B4700}" name="143667" dataDxfId="12969"/>
    <tableColumn id="3429" xr3:uid="{2938904D-07A8-4826-9F11-63DC98556C26}" name="143668" dataDxfId="12968"/>
    <tableColumn id="3430" xr3:uid="{1FE73A8D-2BD9-4807-A076-2F6794625777}" name="143669" dataDxfId="12967"/>
    <tableColumn id="3431" xr3:uid="{CDC91B65-CA28-43C9-BFC4-E97C4EB28B24}" name="143670" dataDxfId="12966"/>
    <tableColumn id="3432" xr3:uid="{CFDD22E1-9997-44E6-9C38-80F9AFADAA5A}" name="143671" dataDxfId="12965"/>
    <tableColumn id="3433" xr3:uid="{60C68BDC-F389-4861-B2F1-722A853327B5}" name="143672" dataDxfId="12964"/>
    <tableColumn id="3434" xr3:uid="{718F7064-9A4E-4584-8930-04CDA77FCF64}" name="143673" dataDxfId="12963"/>
    <tableColumn id="3435" xr3:uid="{B42C59DC-FE2F-4CC5-9133-A186D465A959}" name="143674" dataDxfId="12962"/>
    <tableColumn id="3436" xr3:uid="{86AD29DB-6056-4B2B-B9B6-2AB3E98DBA17}" name="143675" dataDxfId="12961"/>
    <tableColumn id="3437" xr3:uid="{5FB26E8B-5442-49FC-B3ED-4C46DAAF6BE3}" name="143676" dataDxfId="12960"/>
    <tableColumn id="3438" xr3:uid="{E78CF252-3CD1-4ED7-95B0-8FFBF832CBE9}" name="143677" dataDxfId="12959"/>
    <tableColumn id="3439" xr3:uid="{69E88835-9315-4537-850E-E436A5FDD51C}" name="143678" dataDxfId="12958"/>
    <tableColumn id="3440" xr3:uid="{1849FC37-0C3D-4BD5-981B-CFDB4E2ECED3}" name="143679" dataDxfId="12957"/>
    <tableColumn id="3441" xr3:uid="{7D96DE46-FB59-4E71-8647-0582B7B89084}" name="143680" dataDxfId="12956"/>
    <tableColumn id="3442" xr3:uid="{8EBC54FF-5173-4B75-B206-A021C99C16E9}" name="143681" dataDxfId="12955"/>
    <tableColumn id="3443" xr3:uid="{7A719129-004B-480E-8B2F-23B22D6EE6D0}" name="143682" dataDxfId="12954"/>
    <tableColumn id="3444" xr3:uid="{9EC52C3C-4598-4DBE-81C7-35A09DFBB14C}" name="143683" dataDxfId="12953"/>
    <tableColumn id="3445" xr3:uid="{24941B01-7A88-49E4-BE27-9BF7FD675376}" name="143684" dataDxfId="12952"/>
    <tableColumn id="3446" xr3:uid="{86F66832-52D4-411F-AA06-A886D287922E}" name="143685" dataDxfId="12951"/>
    <tableColumn id="3447" xr3:uid="{830858CE-BA00-4C88-887C-4CC24C385311}" name="143686" dataDxfId="12950"/>
    <tableColumn id="3448" xr3:uid="{B7A4457F-D601-403C-A48F-D3FDDF22F751}" name="143687" dataDxfId="12949"/>
    <tableColumn id="3449" xr3:uid="{BA3277C5-270D-4EAD-B419-C5C7DF14D0FB}" name="143688" dataDxfId="12948"/>
    <tableColumn id="3450" xr3:uid="{729B157C-3697-4678-83DB-423EF1A8AAE5}" name="143689" dataDxfId="12947"/>
    <tableColumn id="3451" xr3:uid="{E136BC35-7D32-4C13-A5F3-F3F02411FE1F}" name="143690" dataDxfId="12946"/>
    <tableColumn id="3452" xr3:uid="{CF9A83E8-6991-449D-A58A-864AC604306D}" name="143691" dataDxfId="12945"/>
    <tableColumn id="3453" xr3:uid="{BE1C9D97-0BD0-4343-BBF1-1EBB2036DE62}" name="143692" dataDxfId="12944"/>
    <tableColumn id="3454" xr3:uid="{33BED230-0B15-43EB-88A4-F020188A5F8A}" name="143693" dataDxfId="12943"/>
    <tableColumn id="3455" xr3:uid="{2DCA79A1-731D-4F3B-9701-9C916F0257A1}" name="143694" dataDxfId="12942"/>
    <tableColumn id="3456" xr3:uid="{6F0C7F52-78B5-4FAD-9FA7-B6836C7D9DB9}" name="143695" dataDxfId="12941"/>
    <tableColumn id="3457" xr3:uid="{39F2AA33-9041-4487-AF43-8896A60AF285}" name="143696" dataDxfId="12940"/>
    <tableColumn id="3458" xr3:uid="{8FAA05D5-51BB-469C-A845-36197E60E8A9}" name="143697" dataDxfId="12939"/>
    <tableColumn id="3459" xr3:uid="{6A93C4D0-ADBB-45C7-8573-3E65D77D94E7}" name="143698" dataDxfId="12938"/>
    <tableColumn id="3460" xr3:uid="{1B9FC2FF-68B3-424D-820F-431E87393E15}" name="143699" dataDxfId="12937"/>
    <tableColumn id="3461" xr3:uid="{C4752838-717E-456A-A78D-7C1264BF4798}" name="143700" dataDxfId="12936"/>
    <tableColumn id="3462" xr3:uid="{18F30736-BE9E-492F-9228-C78A22C7A365}" name="143701" dataDxfId="12935"/>
    <tableColumn id="3463" xr3:uid="{902DB126-6F17-4DEA-A94A-0A650717E7FB}" name="143702" dataDxfId="12934"/>
    <tableColumn id="3464" xr3:uid="{D5745E99-042C-44C6-9DDB-DC3AEB586B50}" name="143703" dataDxfId="12933"/>
    <tableColumn id="3465" xr3:uid="{230D4D1F-109A-45D3-8123-323D2E197585}" name="143704" dataDxfId="12932"/>
    <tableColumn id="3466" xr3:uid="{A0F5D277-E0C6-4C33-AEF9-F1C9CE388CB2}" name="143705" dataDxfId="12931"/>
    <tableColumn id="3467" xr3:uid="{BBA96EFD-F922-4E6C-BBE3-5874A92D1BD9}" name="143706" dataDxfId="12930"/>
    <tableColumn id="3468" xr3:uid="{A09DB33A-6A73-4D00-9A5C-98631798599E}" name="143707" dataDxfId="12929"/>
    <tableColumn id="3469" xr3:uid="{5DD054BB-1026-4DE5-A0FC-F29742EF0D51}" name="143708" dataDxfId="12928"/>
    <tableColumn id="3470" xr3:uid="{3734157F-9E9D-400F-9A49-CC2E9A6653E9}" name="143709" dataDxfId="12927"/>
    <tableColumn id="3471" xr3:uid="{B0F8DF8A-A794-4B19-B8A5-9C16E27DD197}" name="143710" dataDxfId="12926"/>
    <tableColumn id="3472" xr3:uid="{E7F1730F-458A-433B-B164-5F71E5DBF098}" name="143711" dataDxfId="12925"/>
    <tableColumn id="3473" xr3:uid="{BEFFD34C-9238-4B5E-AFFB-74DB4041312F}" name="143712" dataDxfId="12924"/>
    <tableColumn id="3474" xr3:uid="{EE04B36A-9F9A-4398-B30D-4AE5C0132DA1}" name="143713" dataDxfId="12923"/>
    <tableColumn id="3475" xr3:uid="{94AD5ACC-A69E-42BB-86F6-3DF6DE0996BC}" name="143714" dataDxfId="12922"/>
    <tableColumn id="3476" xr3:uid="{1A938823-EAB6-45C9-8A83-89AF11A88D4A}" name="143715" dataDxfId="12921"/>
    <tableColumn id="3477" xr3:uid="{635BAA6E-56B0-47C5-81F0-A35CA214DF86}" name="143716" dataDxfId="12920"/>
    <tableColumn id="3478" xr3:uid="{6224B47E-BD14-4A9B-BC63-045486EF3AED}" name="143717" dataDxfId="12919"/>
    <tableColumn id="3479" xr3:uid="{E3777D49-FF63-48AF-9494-A2C40532F6FF}" name="143718" dataDxfId="12918"/>
    <tableColumn id="3480" xr3:uid="{C8ED069E-97B5-4AF8-9E09-2DD0ADE9265D}" name="143719" dataDxfId="12917"/>
    <tableColumn id="3481" xr3:uid="{52FE9EAF-4C17-469B-9865-90B47A6AFEF9}" name="143720" dataDxfId="12916"/>
    <tableColumn id="3482" xr3:uid="{B2BC110A-BEE6-40E6-AD29-2AA348E5F654}" name="143721" dataDxfId="12915"/>
    <tableColumn id="3483" xr3:uid="{8C57CA0F-D72D-485D-9C33-87D1F0763EBA}" name="143722" dataDxfId="12914"/>
    <tableColumn id="3484" xr3:uid="{A4DE4AAF-A2D8-4EB1-BA91-87E13AAE3615}" name="143723" dataDxfId="12913"/>
    <tableColumn id="3485" xr3:uid="{7CD37D01-EE4D-42AE-B7EB-C5CD31240016}" name="143724" dataDxfId="12912"/>
    <tableColumn id="3486" xr3:uid="{DECFA3CA-2B0E-48D5-B655-A60DA3446FA9}" name="143725" dataDxfId="12911"/>
    <tableColumn id="3487" xr3:uid="{E47F5215-013D-4CA8-9AEB-0FFD1265C6AF}" name="143726" dataDxfId="12910"/>
    <tableColumn id="3488" xr3:uid="{6E3EFF48-5469-43C4-9736-4F80A44A3387}" name="143727" dataDxfId="12909"/>
    <tableColumn id="3489" xr3:uid="{6804D1B6-F123-408A-AC9E-A3397872623A}" name="143728" dataDxfId="12908"/>
    <tableColumn id="3490" xr3:uid="{A08B5FC2-6B07-4D1B-9059-1323F0AE8BEB}" name="143729" dataDxfId="12907"/>
    <tableColumn id="3491" xr3:uid="{F23DA2BE-9FEB-441D-89E7-508B69A5325E}" name="143730" dataDxfId="12906"/>
    <tableColumn id="3492" xr3:uid="{5D84C65F-C4C3-4CF3-A608-552E0F3E05BA}" name="143731" dataDxfId="12905"/>
    <tableColumn id="3493" xr3:uid="{6BB7C017-3019-4E21-901A-993873AE9710}" name="143732" dataDxfId="12904"/>
    <tableColumn id="3494" xr3:uid="{7BD96AAB-96FF-4C17-A7A1-CCDB0BF6E867}" name="143733" dataDxfId="12903"/>
    <tableColumn id="3495" xr3:uid="{748E3F49-25D2-47CF-967A-10F9BABF0A6D}" name="143734" dataDxfId="12902"/>
    <tableColumn id="3496" xr3:uid="{71C5DF10-D1BC-4F2D-B214-C5E26871A70B}" name="143735" dataDxfId="12901"/>
    <tableColumn id="3497" xr3:uid="{2EBEF973-6C00-4E19-9703-A60B3E396320}" name="143736" dataDxfId="12900"/>
    <tableColumn id="3498" xr3:uid="{487E6C69-2D0F-436F-A0A5-67EAE46455AB}" name="143737" dataDxfId="12899"/>
    <tableColumn id="3499" xr3:uid="{72D77351-853E-4871-9F85-5FCD16D91AA9}" name="143738" dataDxfId="12898"/>
    <tableColumn id="3500" xr3:uid="{23895761-AA26-416E-8033-83D7F8387CEA}" name="143739" dataDxfId="12897"/>
    <tableColumn id="3501" xr3:uid="{512D5EAC-1080-4427-A499-A75A21230910}" name="143740" dataDxfId="12896"/>
    <tableColumn id="3502" xr3:uid="{A0EE2B46-4346-447D-ADD3-154DE2C5B2F1}" name="143741" dataDxfId="12895"/>
    <tableColumn id="3503" xr3:uid="{33EB364C-7F3D-49AA-A37E-74AF5851B08E}" name="143742" dataDxfId="12894"/>
    <tableColumn id="3504" xr3:uid="{4DCE16C3-AEEB-474A-AE44-096D128C9C25}" name="143743" dataDxfId="12893"/>
    <tableColumn id="3505" xr3:uid="{77BEE4AC-C22E-4E14-9A27-BAA9F99206D6}" name="143744" dataDxfId="12892"/>
    <tableColumn id="3506" xr3:uid="{E97E2AD2-0A5E-480F-B000-9DF2E34943E8}" name="143745" dataDxfId="12891"/>
    <tableColumn id="3507" xr3:uid="{A8C16496-4C51-41C1-87F7-77E19254C90D}" name="143746" dataDxfId="12890"/>
    <tableColumn id="3508" xr3:uid="{6650C309-D0C0-4D21-BF4E-25BAE81762AE}" name="143747" dataDxfId="12889"/>
    <tableColumn id="3509" xr3:uid="{D3551B21-9512-4FEC-B8B0-19FFC4C3921F}" name="143748" dataDxfId="12888"/>
    <tableColumn id="3510" xr3:uid="{A0B3853B-42B8-40CF-BF22-7936C45DF7C2}" name="143749" dataDxfId="12887"/>
    <tableColumn id="3511" xr3:uid="{F8EA71E1-78AF-47B0-BF7C-562C2307BA93}" name="143750" dataDxfId="12886"/>
    <tableColumn id="3512" xr3:uid="{563306E1-1811-44BC-9E69-3B79DF9E855C}" name="143751" dataDxfId="12885"/>
    <tableColumn id="3513" xr3:uid="{BCDA7069-6BBB-46DB-81C7-7D7BB58DA730}" name="143752" dataDxfId="12884"/>
    <tableColumn id="3514" xr3:uid="{AD84006F-38B9-4D2B-94B2-40A36BE85DCA}" name="143753" dataDxfId="12883"/>
    <tableColumn id="3515" xr3:uid="{4ABEF9A1-55DF-4C0B-8A2F-FE567DE60C2A}" name="143754" dataDxfId="12882"/>
    <tableColumn id="3516" xr3:uid="{0F98801D-AE47-406F-A2B3-3D7D5B972EB9}" name="143755" dataDxfId="12881"/>
    <tableColumn id="3517" xr3:uid="{A3B3CED3-E3D9-49EC-A0C6-F3BE4CC9FEF0}" name="143756" dataDxfId="12880"/>
    <tableColumn id="3518" xr3:uid="{16968D24-EEA6-49AD-AD61-A0599ABCDC4E}" name="143757" dataDxfId="12879"/>
    <tableColumn id="3519" xr3:uid="{DD85674B-189A-4385-80ED-56FEF55AF9B1}" name="143758" dataDxfId="12878"/>
    <tableColumn id="3520" xr3:uid="{99571E84-A2AE-4E88-AF59-4557D0FC1ACA}" name="143759" dataDxfId="12877"/>
    <tableColumn id="3521" xr3:uid="{470332B1-F184-4455-9BBF-B204DEA11FB5}" name="143760" dataDxfId="12876"/>
    <tableColumn id="3522" xr3:uid="{F354F6B8-8492-4042-97BB-44BDAD13A329}" name="143761" dataDxfId="12875"/>
    <tableColumn id="3523" xr3:uid="{078E3095-88EF-46C9-9696-B0F210D3216E}" name="143762" dataDxfId="12874"/>
    <tableColumn id="3524" xr3:uid="{6537AAD1-C7A6-44A8-993C-7B98382CFD6A}" name="143763" dataDxfId="12873"/>
    <tableColumn id="3525" xr3:uid="{CA388813-C140-4C34-81BF-0CB5A3434FD4}" name="143764" dataDxfId="12872"/>
    <tableColumn id="3526" xr3:uid="{F4FA1D69-9C78-4C3C-80B2-C218133E55C2}" name="143765" dataDxfId="12871"/>
    <tableColumn id="3527" xr3:uid="{8843D2DB-BC4A-4252-9B1A-DBF0006B77B2}" name="143766" dataDxfId="12870"/>
    <tableColumn id="3528" xr3:uid="{7527464B-8C89-4C2F-8FBD-1AFB80A96342}" name="143767" dataDxfId="12869"/>
    <tableColumn id="3529" xr3:uid="{288DC2BA-4271-48CC-B7D6-F6315B40D2F8}" name="143768" dataDxfId="12868"/>
    <tableColumn id="3530" xr3:uid="{6EFC2E2E-1E2D-4FF2-94B2-864CE73FE377}" name="143769" dataDxfId="12867"/>
    <tableColumn id="3531" xr3:uid="{2FFB060B-235D-4257-A816-1FFE2A2BBCF8}" name="143770" dataDxfId="12866"/>
    <tableColumn id="3532" xr3:uid="{D1BAB9C6-4AFE-40C9-8A39-00C18E23BB8E}" name="143771" dataDxfId="12865"/>
    <tableColumn id="3533" xr3:uid="{84FCAFDE-7645-45EA-A060-7C134525B573}" name="143772" dataDxfId="12864"/>
    <tableColumn id="3534" xr3:uid="{0736B38D-A3E5-4498-BF8E-7BB36FEC1B15}" name="143773" dataDxfId="12863"/>
    <tableColumn id="3535" xr3:uid="{C1CE55FA-D578-43A0-BBD5-B5010BE8403A}" name="143774" dataDxfId="12862"/>
    <tableColumn id="3536" xr3:uid="{EBE0E5F2-68D8-4F46-8497-0B44B05B6632}" name="143775" dataDxfId="12861"/>
    <tableColumn id="3537" xr3:uid="{14D11F75-D234-49C8-BC0D-211F997A40EB}" name="143776" dataDxfId="12860"/>
    <tableColumn id="3538" xr3:uid="{E04601CC-4AFB-49D5-A9EA-688131A2133D}" name="143777" dataDxfId="12859"/>
    <tableColumn id="3539" xr3:uid="{E6C38640-9CB4-4E6A-B86A-189124A59642}" name="143778" dataDxfId="12858"/>
    <tableColumn id="3540" xr3:uid="{DE6C2E45-BAAA-4DF9-A4B4-7664CE766DB7}" name="143779" dataDxfId="12857"/>
    <tableColumn id="3541" xr3:uid="{F5ACC098-E23C-4EDE-9869-B278577C581F}" name="143780" dataDxfId="12856"/>
    <tableColumn id="3542" xr3:uid="{DEB452C5-7E14-46D9-A27D-9BA678A6A88B}" name="143781" dataDxfId="12855"/>
    <tableColumn id="3543" xr3:uid="{4C031900-0E23-42D5-B0B7-D7452144CDF4}" name="143782" dataDxfId="12854"/>
    <tableColumn id="3544" xr3:uid="{E0D262E6-09FC-430B-8A04-46EB2AB58CA7}" name="143783" dataDxfId="12853"/>
    <tableColumn id="3545" xr3:uid="{34EEDA0E-75CC-498D-8698-5E66D353C5BE}" name="143784" dataDxfId="12852"/>
    <tableColumn id="3546" xr3:uid="{80DEFE06-45E4-4FE3-A67E-9BB716FAA4D7}" name="143785" dataDxfId="12851"/>
    <tableColumn id="3547" xr3:uid="{E88421F8-5F08-4DF4-BD5A-D216C77A43DB}" name="143786" dataDxfId="12850"/>
    <tableColumn id="3548" xr3:uid="{9984BA5E-96B8-49AB-9950-4299BA476BCC}" name="143787" dataDxfId="12849"/>
    <tableColumn id="3549" xr3:uid="{035AA707-D35B-4EF7-8278-59E08F26F0A8}" name="143788" dataDxfId="12848"/>
    <tableColumn id="3550" xr3:uid="{95FE9A88-9492-4894-B582-E1672BF2E485}" name="143789" dataDxfId="12847"/>
    <tableColumn id="3551" xr3:uid="{6F6C5933-4F3A-4492-A60F-DB8E53E5EB65}" name="143790" dataDxfId="12846"/>
    <tableColumn id="3552" xr3:uid="{8977E110-CEA9-46C9-996D-058A312B6744}" name="143791" dataDxfId="12845"/>
    <tableColumn id="3553" xr3:uid="{1226FE18-317C-4EB4-93D8-71AC79B535E3}" name="143792" dataDxfId="12844"/>
    <tableColumn id="3554" xr3:uid="{AE7E4E48-B02A-41B2-81CC-CF10D5610741}" name="143793" dataDxfId="12843"/>
    <tableColumn id="3555" xr3:uid="{A96ECC0E-50E7-47DD-B693-29E9F0F1BBFA}" name="143794" dataDxfId="12842"/>
    <tableColumn id="3556" xr3:uid="{25F510E9-EB7D-4763-BA3D-9DB22DF0CB07}" name="143795" dataDxfId="12841"/>
    <tableColumn id="3557" xr3:uid="{3E5C625B-99B0-4BF3-A323-43EBD065C53D}" name="143796" dataDxfId="12840"/>
    <tableColumn id="3558" xr3:uid="{380442BF-C21B-4A10-8903-EDBED7AE6948}" name="143797" dataDxfId="12839"/>
    <tableColumn id="3559" xr3:uid="{631BD319-6602-463E-8D77-3A9083205C00}" name="143798" dataDxfId="12838"/>
    <tableColumn id="3560" xr3:uid="{D18DC27C-C3C5-46F0-BF4F-D32857F5963D}" name="143799" dataDxfId="12837"/>
    <tableColumn id="3561" xr3:uid="{FCA579C2-3FA5-4F96-A953-4BE7EDCDC96A}" name="143800" dataDxfId="12836"/>
    <tableColumn id="3562" xr3:uid="{5162E3A9-A1EB-4E40-9F7B-3CD0E8D417CD}" name="143801" dataDxfId="12835"/>
    <tableColumn id="3563" xr3:uid="{339253E8-2618-4936-A638-066C1775A39F}" name="143802" dataDxfId="12834"/>
    <tableColumn id="3564" xr3:uid="{0F135410-942D-4AF4-9726-9682A62AE018}" name="143803" dataDxfId="12833"/>
    <tableColumn id="3565" xr3:uid="{F598DF6C-C78A-404A-BA69-E5F185A578BD}" name="143804" dataDxfId="12832"/>
    <tableColumn id="3566" xr3:uid="{8422BA7C-E1C3-47BD-901D-6A75BB3DEC5C}" name="143805" dataDxfId="12831"/>
    <tableColumn id="3567" xr3:uid="{3B1083A8-64E4-42FA-85FF-CC1E0A029C49}" name="143806" dataDxfId="12830"/>
    <tableColumn id="3568" xr3:uid="{8F9CD93E-CC1E-429B-BDC6-6510292341F7}" name="143807" dataDxfId="12829"/>
    <tableColumn id="3569" xr3:uid="{E2B5EB62-5A48-4E21-8B23-DAE3E814DDE9}" name="143808" dataDxfId="12828"/>
    <tableColumn id="3570" xr3:uid="{7009556B-1AB5-4D5D-9A79-59D6A2C38D5B}" name="143809" dataDxfId="12827"/>
    <tableColumn id="3571" xr3:uid="{88DC1687-551D-4537-B743-B6290496CE75}" name="143810" dataDxfId="12826"/>
    <tableColumn id="3572" xr3:uid="{5B9F6573-7BF6-42FD-B917-8B7425BA6875}" name="143811" dataDxfId="12825"/>
    <tableColumn id="3573" xr3:uid="{DEAAC3A6-1A5F-4B21-87DA-FA2AB1D0AB80}" name="143812" dataDxfId="12824"/>
    <tableColumn id="3574" xr3:uid="{A1CBD3E8-DBF6-4216-80C4-0416227300A7}" name="143813" dataDxfId="12823"/>
    <tableColumn id="3575" xr3:uid="{99C807C2-7574-413A-9B6B-C7B11E889A51}" name="143814" dataDxfId="12822"/>
    <tableColumn id="3576" xr3:uid="{34093A6F-2AC8-452E-8156-3E0846F5D758}" name="143815" dataDxfId="12821"/>
    <tableColumn id="3577" xr3:uid="{8C2309CE-E226-4939-B3DA-5D2C893DC1AF}" name="143816" dataDxfId="12820"/>
    <tableColumn id="3578" xr3:uid="{A1276F44-B058-4289-9DB3-388E0FD72757}" name="143817" dataDxfId="12819"/>
    <tableColumn id="3579" xr3:uid="{EE3894AC-2B87-4EAE-96E4-C9534C306813}" name="143818" dataDxfId="12818"/>
    <tableColumn id="3580" xr3:uid="{9486D74D-C0B3-4BDF-A7C5-E068DEB89C17}" name="143819" dataDxfId="12817"/>
    <tableColumn id="3581" xr3:uid="{656CD899-FBCB-4E78-939C-81D9EEA52FE8}" name="143820" dataDxfId="12816"/>
    <tableColumn id="3582" xr3:uid="{079FCAF4-82EB-494C-B9D8-9CE4FD1051BE}" name="143821" dataDxfId="12815"/>
    <tableColumn id="3583" xr3:uid="{54DA894B-CA1E-471B-B6BC-FEDD498EE455}" name="143822" dataDxfId="12814"/>
    <tableColumn id="3584" xr3:uid="{E7DF618C-95FA-4CBE-A373-C428B22996CE}" name="143823" dataDxfId="12813"/>
    <tableColumn id="3585" xr3:uid="{2D660391-ECA6-4FFC-8C73-3827088D0613}" name="143824" dataDxfId="12812"/>
    <tableColumn id="3586" xr3:uid="{536691AB-79AD-4010-8A0B-E504C91E0705}" name="143825" dataDxfId="12811"/>
    <tableColumn id="3587" xr3:uid="{E0C2B1B8-8F83-45F7-AE41-97DBA7A841B7}" name="143826" dataDxfId="12810"/>
    <tableColumn id="3588" xr3:uid="{6F775CA9-9EF7-4A3F-A8E8-2132BE9C32BD}" name="143827" dataDxfId="12809"/>
    <tableColumn id="3589" xr3:uid="{B168159D-9340-4F92-AF79-39B54DAF2431}" name="143828" dataDxfId="12808"/>
    <tableColumn id="3590" xr3:uid="{A69B5AB9-19BC-4178-A1DB-24647B4B176B}" name="143829" dataDxfId="12807"/>
    <tableColumn id="3591" xr3:uid="{00F4A5B7-74FE-41DE-A9A2-D589A41D58F6}" name="143830" dataDxfId="12806"/>
    <tableColumn id="3592" xr3:uid="{ED4EB479-5A39-4027-99E8-CEF5A06E04A0}" name="143831" dataDxfId="12805"/>
    <tableColumn id="3593" xr3:uid="{0B5B160D-66A3-4999-8063-DA693A1C98FB}" name="143832" dataDxfId="12804"/>
    <tableColumn id="3594" xr3:uid="{B7DA54FF-C89C-4AE1-BD2F-2E687E75D083}" name="143833" dataDxfId="12803"/>
    <tableColumn id="3595" xr3:uid="{CC979241-B15F-4E58-A0E4-21F0EB1179DF}" name="143834" dataDxfId="12802"/>
    <tableColumn id="3596" xr3:uid="{FFF6B9BA-E34A-4F04-B939-A12D8B57D130}" name="143835" dataDxfId="12801"/>
    <tableColumn id="3597" xr3:uid="{ECF3B6C5-5FA8-4D94-B8A6-340B61482BEA}" name="143836" dataDxfId="12800"/>
    <tableColumn id="3598" xr3:uid="{EBA70B63-24FD-450D-9D62-33A832DEA879}" name="143837" dataDxfId="12799"/>
    <tableColumn id="3599" xr3:uid="{111DEA94-5029-4FB1-841B-0406F34AA4E4}" name="143838" dataDxfId="12798"/>
    <tableColumn id="3600" xr3:uid="{525318B6-AF86-429D-8CE8-4D62758C23EC}" name="143839" dataDxfId="12797"/>
    <tableColumn id="3601" xr3:uid="{2495AAD5-7F41-46DD-B5DE-8E3F379DB1F1}" name="143840" dataDxfId="12796"/>
    <tableColumn id="3602" xr3:uid="{03D284C0-F10F-4A82-9F28-B3DF27AD61F5}" name="143841" dataDxfId="12795"/>
    <tableColumn id="3603" xr3:uid="{ABCB59C1-8EBA-47F7-9154-6BD50709BF8D}" name="143842" dataDxfId="12794"/>
    <tableColumn id="3604" xr3:uid="{633CBFBB-B0FE-4EE3-BD00-279DB5080A68}" name="143843" dataDxfId="12793"/>
    <tableColumn id="3605" xr3:uid="{47340738-5B6F-49CA-BFD4-E9DC4394D561}" name="143844" dataDxfId="12792"/>
    <tableColumn id="3606" xr3:uid="{4F83DA29-C52F-4E33-AE34-97E8B4B51869}" name="143845" dataDxfId="12791"/>
    <tableColumn id="3607" xr3:uid="{FACF7D0A-EEEE-4E48-9A18-EDE26B5EE4FE}" name="143846" dataDxfId="12790"/>
    <tableColumn id="3608" xr3:uid="{360EE6B8-C82F-45F1-BC97-29E4FD8032CC}" name="143847" dataDxfId="12789"/>
    <tableColumn id="3609" xr3:uid="{FE082661-C0D8-4275-B4B0-8AD6E7A9EB18}" name="143848" dataDxfId="12788"/>
    <tableColumn id="3610" xr3:uid="{024B51D8-A508-42F1-BD6F-3664EFD5021B}" name="143849" dataDxfId="12787"/>
    <tableColumn id="3611" xr3:uid="{18FAD2D9-4A28-4B95-9941-D230DEB9D07D}" name="143850" dataDxfId="12786"/>
    <tableColumn id="3612" xr3:uid="{CB7DEF1B-B79D-4196-95E0-DCA7B89825A3}" name="143851" dataDxfId="12785"/>
    <tableColumn id="3613" xr3:uid="{9B4FC857-3837-4F7C-A26E-E35923AF3856}" name="143852" dataDxfId="12784"/>
    <tableColumn id="3614" xr3:uid="{15770D57-4BED-4EF2-BCA0-F2C3059D8A4B}" name="143853" dataDxfId="12783"/>
    <tableColumn id="3615" xr3:uid="{039353BA-923E-4CA5-8CB9-3535D6AE2D40}" name="143854" dataDxfId="12782"/>
    <tableColumn id="3616" xr3:uid="{4D4775B2-14F6-4A88-9EEC-129C1E368FAE}" name="143855" dataDxfId="12781"/>
    <tableColumn id="3617" xr3:uid="{BB4261DC-1F3C-4038-A15C-03748A3CAA21}" name="143856" dataDxfId="12780"/>
    <tableColumn id="3618" xr3:uid="{0E6919E0-88D0-4AF3-BF2A-289AEA8F8FAD}" name="143857" dataDxfId="12779"/>
    <tableColumn id="3619" xr3:uid="{89CD0B87-86E1-4939-8807-321A738B0E93}" name="143858" dataDxfId="12778"/>
    <tableColumn id="3620" xr3:uid="{D01307D4-C933-4553-920B-E01D6DDBE87D}" name="143859" dataDxfId="12777"/>
    <tableColumn id="3621" xr3:uid="{F8732B03-D574-4A24-9F79-35A3CA47999D}" name="143860" dataDxfId="12776"/>
    <tableColumn id="3622" xr3:uid="{9802552E-25AA-43EB-929F-B07DA54087B6}" name="143861" dataDxfId="12775"/>
    <tableColumn id="3623" xr3:uid="{D35E07A6-8912-4B40-B8C9-A7F556021F70}" name="143862" dataDxfId="12774"/>
    <tableColumn id="3624" xr3:uid="{E5C581DD-79B3-4862-B577-75E88D453764}" name="143863" dataDxfId="12773"/>
    <tableColumn id="3625" xr3:uid="{054C6F7D-C76D-4FAF-A536-CDC75F5B3EB9}" name="143864" dataDxfId="12772"/>
    <tableColumn id="3626" xr3:uid="{EDFC5A5A-2B00-4626-A3D1-B03797F60750}" name="143865" dataDxfId="12771"/>
    <tableColumn id="3627" xr3:uid="{72CEF2FC-71F1-4E45-8061-D136C106AE67}" name="143866" dataDxfId="12770"/>
    <tableColumn id="3628" xr3:uid="{3998EAB4-7A21-4379-B6CC-0DAFEC4830EB}" name="143867" dataDxfId="12769"/>
    <tableColumn id="3629" xr3:uid="{515D44F2-1D28-4E21-B36A-63AED97848C3}" name="143868" dataDxfId="12768"/>
    <tableColumn id="3630" xr3:uid="{3EAC9A47-9F50-4287-A764-0AD86344777F}" name="143869" dataDxfId="12767"/>
    <tableColumn id="3631" xr3:uid="{A2FDD18C-CF1E-4F8F-85B7-4B8F9E4C4B1F}" name="143870" dataDxfId="12766"/>
    <tableColumn id="3632" xr3:uid="{250BCD8B-A06B-4484-99E8-AC4E001DDE33}" name="143871" dataDxfId="12765"/>
    <tableColumn id="3633" xr3:uid="{34B62A03-81E7-4A92-9888-059DEEAA96FC}" name="143872" dataDxfId="12764"/>
    <tableColumn id="3634" xr3:uid="{B21E5585-B4EA-44E0-B055-F4D10770365D}" name="143873" dataDxfId="12763"/>
    <tableColumn id="3635" xr3:uid="{9547D18A-A44B-459D-A61E-B16DC6C99F88}" name="143874" dataDxfId="12762"/>
    <tableColumn id="3636" xr3:uid="{076CD492-4407-403F-A4AC-69098B0BC279}" name="143875" dataDxfId="12761"/>
    <tableColumn id="3637" xr3:uid="{8A8C8713-3C28-417B-9187-2B7D37AE816F}" name="143876" dataDxfId="12760"/>
    <tableColumn id="3638" xr3:uid="{A17C69D7-9642-4C42-8A63-C215790BC640}" name="143877" dataDxfId="12759"/>
    <tableColumn id="3639" xr3:uid="{CD86AD05-9032-4C0F-81C8-39582F83AAAC}" name="143878" dataDxfId="12758"/>
    <tableColumn id="3640" xr3:uid="{C3273E6E-3F7B-4FE0-86F8-02DB57BA9D7E}" name="143879" dataDxfId="12757"/>
    <tableColumn id="3641" xr3:uid="{C2B303E8-941D-4B51-969B-1F55D0D0D299}" name="143880" dataDxfId="12756"/>
    <tableColumn id="3642" xr3:uid="{76499FBD-A43A-4316-AA03-52E4A3DD6E7F}" name="143881" dataDxfId="12755"/>
    <tableColumn id="3643" xr3:uid="{979EAFFF-72E0-4EF5-9738-B508F6112304}" name="143882" dataDxfId="12754"/>
    <tableColumn id="3644" xr3:uid="{CE561789-77F2-4D4F-8CAA-99347027C9C9}" name="143883" dataDxfId="12753"/>
    <tableColumn id="3645" xr3:uid="{68786F2D-85AA-47DE-A5D6-01FCEBE87522}" name="143884" dataDxfId="12752"/>
    <tableColumn id="3646" xr3:uid="{9983E815-7C74-4DF2-A5C4-D711AC5157E8}" name="143885" dataDxfId="12751"/>
    <tableColumn id="3647" xr3:uid="{A54DB09D-046E-44E9-A332-E325E130EB21}" name="143886" dataDxfId="12750"/>
    <tableColumn id="3648" xr3:uid="{9B6D2845-B082-4EDC-906D-ABFA7769F305}" name="143887" dataDxfId="12749"/>
    <tableColumn id="3649" xr3:uid="{CB5A7CD7-DB33-497D-8AA9-18AAEBE7B0DA}" name="143888" dataDxfId="12748"/>
    <tableColumn id="3650" xr3:uid="{45B9D26D-4C00-4A5D-BFAC-DFA1DB4AED97}" name="143889" dataDxfId="12747"/>
    <tableColumn id="3651" xr3:uid="{791FCF30-3F31-4D3D-9D56-273660312D76}" name="143890" dataDxfId="12746"/>
    <tableColumn id="3652" xr3:uid="{7B97F748-5637-4BBD-8C28-34AEBC74B6F2}" name="143891" dataDxfId="12745"/>
    <tableColumn id="3653" xr3:uid="{48170E56-1A11-41DE-9CFA-45E2CC8F7777}" name="143892" dataDxfId="12744"/>
    <tableColumn id="3654" xr3:uid="{E3589459-9A70-434C-88E4-7162CCE141D4}" name="143893" dataDxfId="12743"/>
    <tableColumn id="3655" xr3:uid="{C9F8CCE6-9A86-4D4C-BBC9-C3F06C326802}" name="143894" dataDxfId="12742"/>
    <tableColumn id="3656" xr3:uid="{E63C538C-F4FD-4C49-814E-0D6FC9EDD4F6}" name="143895" dataDxfId="12741"/>
    <tableColumn id="3657" xr3:uid="{D01B2B20-AE5F-478E-8529-0088ADC0A8CB}" name="143896" dataDxfId="12740"/>
    <tableColumn id="3658" xr3:uid="{7F505C5D-A86C-4EA6-BE68-1DFE7D6A2BAB}" name="143897" dataDxfId="12739"/>
    <tableColumn id="3659" xr3:uid="{69AF1797-C088-493C-915D-D7FCC26B6023}" name="143898" dataDxfId="12738"/>
    <tableColumn id="3660" xr3:uid="{EA7D781C-0BA0-4FBE-B086-550060F42237}" name="143899" dataDxfId="12737"/>
    <tableColumn id="3661" xr3:uid="{92F5CDCC-C255-4780-A8C8-D69F46AB8453}" name="143900" dataDxfId="12736"/>
    <tableColumn id="3662" xr3:uid="{59BC68DC-3483-4D80-AB13-594A50A12F92}" name="143901" dataDxfId="12735"/>
    <tableColumn id="3663" xr3:uid="{A9051548-7960-4606-B21F-242C9F3DE10E}" name="143902" dataDxfId="12734"/>
    <tableColumn id="3664" xr3:uid="{2C3D58E7-D58B-4E32-ABCA-567BBF4F873B}" name="143903" dataDxfId="12733"/>
    <tableColumn id="3665" xr3:uid="{86C5424E-C7FF-4197-9355-61A5FB112660}" name="143904" dataDxfId="12732"/>
    <tableColumn id="3666" xr3:uid="{245752D4-56E6-46C6-A275-FF907509316A}" name="143905" dataDxfId="12731"/>
    <tableColumn id="3667" xr3:uid="{8AEBDECC-B45D-4A42-AAA6-926980D73F64}" name="143906" dataDxfId="12730"/>
    <tableColumn id="3668" xr3:uid="{F159633E-6805-4E7A-9A11-1F9E213AF6CB}" name="143907" dataDxfId="12729"/>
    <tableColumn id="3669" xr3:uid="{52ACA4A3-8829-4B42-B39F-7EC298807817}" name="143908" dataDxfId="12728"/>
    <tableColumn id="3670" xr3:uid="{4FC2A4B8-2FEC-4D9C-820A-083D9FA2BAB1}" name="143909" dataDxfId="12727"/>
    <tableColumn id="3671" xr3:uid="{8EF751AF-6792-4C8C-860E-3AC8C1FBEAFE}" name="143910" dataDxfId="12726"/>
    <tableColumn id="3672" xr3:uid="{048D4872-A31D-4CE7-804D-59678BA4FA69}" name="143911" dataDxfId="12725"/>
    <tableColumn id="3673" xr3:uid="{31F6AB25-11A1-4833-A975-C91CB7280CE8}" name="143912" dataDxfId="12724"/>
    <tableColumn id="3674" xr3:uid="{AEFEDFAD-08C0-48CE-A4E4-F05045E994C9}" name="143913" dataDxfId="12723"/>
    <tableColumn id="3675" xr3:uid="{674E145C-288A-487F-B227-5F727451C6AB}" name="143914" dataDxfId="12722"/>
    <tableColumn id="3676" xr3:uid="{667F79D1-0D70-498D-8651-10298C8A4C27}" name="143915" dataDxfId="12721"/>
    <tableColumn id="3677" xr3:uid="{44DAEAA2-76FB-4604-BEE1-9F4BA3A48D10}" name="143916" dataDxfId="12720"/>
    <tableColumn id="3678" xr3:uid="{2C433662-48FB-49F6-8FEE-735B4513533E}" name="143917" dataDxfId="12719"/>
    <tableColumn id="3679" xr3:uid="{7F00E3BA-EE51-43F1-8F84-2000327BB04B}" name="143918" dataDxfId="12718"/>
    <tableColumn id="3680" xr3:uid="{2C6FFC48-9065-4F7F-AC21-95A2D6C4E5F5}" name="143919" dataDxfId="12717"/>
    <tableColumn id="3681" xr3:uid="{A3EDC7E1-BC03-4B1A-AA36-DD8E190FD559}" name="143920" dataDxfId="12716"/>
    <tableColumn id="3682" xr3:uid="{BE0BB469-8D40-4524-9F3C-0E97CE3B80B9}" name="143921" dataDxfId="12715"/>
    <tableColumn id="3683" xr3:uid="{C69E3958-3AD7-4F18-9DDB-E13A1F6C6FA7}" name="143922" dataDxfId="12714"/>
    <tableColumn id="3684" xr3:uid="{AA967719-04EE-4F56-AFFD-33B570F8142B}" name="143923" dataDxfId="12713"/>
    <tableColumn id="3685" xr3:uid="{B442CC63-6FD9-4C8B-B466-D1A27A7268E9}" name="143924" dataDxfId="12712"/>
    <tableColumn id="3686" xr3:uid="{2D40939A-A6B4-423D-9E62-9BE1B579DED6}" name="143925" dataDxfId="12711"/>
    <tableColumn id="3687" xr3:uid="{D1C26D26-7F7F-49C7-B2BD-0B80062E4498}" name="143926" dataDxfId="12710"/>
    <tableColumn id="3688" xr3:uid="{F9780EE3-B93D-4FFA-AB07-28BE39B52285}" name="143927" dataDxfId="12709"/>
    <tableColumn id="3689" xr3:uid="{FE64F72B-CCFD-4CC8-A124-28AE61DCC686}" name="143928" dataDxfId="12708"/>
    <tableColumn id="3690" xr3:uid="{33C71222-2B2A-4A56-AD0E-46BB4D08D7BE}" name="143929" dataDxfId="12707"/>
    <tableColumn id="3691" xr3:uid="{448A56B1-4B2D-4533-B02A-E5ACA44CDF41}" name="143930" dataDxfId="12706"/>
    <tableColumn id="3692" xr3:uid="{25214F93-7787-4E71-B1BB-D3061359D0A7}" name="143931" dataDxfId="12705"/>
    <tableColumn id="3693" xr3:uid="{D4BA1079-3CF3-4997-8228-B33C6A2FC7FC}" name="143932" dataDxfId="12704"/>
    <tableColumn id="3694" xr3:uid="{68120F12-BF82-4333-A8FE-EEFF1D9C095D}" name="143933" dataDxfId="12703"/>
    <tableColumn id="3695" xr3:uid="{CA17E744-DC2E-42BE-A9FA-45EDE82ACF49}" name="143934" dataDxfId="12702"/>
    <tableColumn id="3696" xr3:uid="{4A903CB9-6755-4F96-8F05-594274B44610}" name="143935" dataDxfId="12701"/>
    <tableColumn id="3697" xr3:uid="{8CE0073B-70BF-4033-AF4C-5C2A4EDD0639}" name="143936" dataDxfId="12700"/>
    <tableColumn id="3698" xr3:uid="{DE310805-0EA9-4D95-9B08-6743DFC2E535}" name="143937" dataDxfId="12699"/>
    <tableColumn id="3699" xr3:uid="{2456AF47-28A4-4FDC-B319-2D0A448FBA50}" name="143938" dataDxfId="12698"/>
    <tableColumn id="3700" xr3:uid="{5A93409C-5266-46FC-8690-DDC680F8C1FA}" name="143939" dataDxfId="12697"/>
    <tableColumn id="3701" xr3:uid="{A116921C-3B8B-4B09-88EE-B54BD902338B}" name="143940" dataDxfId="12696"/>
    <tableColumn id="3702" xr3:uid="{70417F36-3D4F-4540-86E6-8F84D9E84FBE}" name="143941" dataDxfId="12695"/>
    <tableColumn id="3703" xr3:uid="{69E37731-736A-4FA8-95C4-8BF3DC487CDB}" name="143942" dataDxfId="12694"/>
    <tableColumn id="3704" xr3:uid="{F91AA6D4-51EF-48EF-B6DB-C3E05FBD489D}" name="143943" dataDxfId="12693"/>
    <tableColumn id="3705" xr3:uid="{375B2A1F-BA11-4EBE-B028-5516BCECC749}" name="143944" dataDxfId="12692"/>
    <tableColumn id="3706" xr3:uid="{BFC1F2A7-2B19-48EE-AA53-3AC1D4FDA706}" name="143945" dataDxfId="12691"/>
    <tableColumn id="3707" xr3:uid="{C36E743A-4501-4EA7-B8E8-CD62DC5FEC5E}" name="143946" dataDxfId="12690"/>
    <tableColumn id="3708" xr3:uid="{2D124462-8C41-465A-B2FD-1CC12D5F3D80}" name="143947" dataDxfId="12689"/>
    <tableColumn id="3709" xr3:uid="{06ED9F8B-618E-49F1-AB21-520EF54E7C66}" name="143948" dataDxfId="12688"/>
    <tableColumn id="3710" xr3:uid="{63A5F91E-0FF7-443B-B104-9EA8F2838088}" name="143949" dataDxfId="12687"/>
    <tableColumn id="3711" xr3:uid="{FD4043B4-79E9-4E64-86F2-6CDD2B4410C9}" name="143950" dataDxfId="12686"/>
    <tableColumn id="3712" xr3:uid="{893A5B69-6137-4C06-A5C0-0EAE51E490C6}" name="143951" dataDxfId="12685"/>
    <tableColumn id="3713" xr3:uid="{B59891C9-17FA-4B45-B369-D02AABFC3729}" name="143952" dataDxfId="12684"/>
    <tableColumn id="3714" xr3:uid="{6390FEED-6B87-4503-9B0F-4ACD6012800D}" name="143953" dataDxfId="12683"/>
    <tableColumn id="3715" xr3:uid="{6062F876-28FC-4CE6-A442-4CAF52709772}" name="143954" dataDxfId="12682"/>
    <tableColumn id="3716" xr3:uid="{FA5F9CB3-D82A-4D98-AF77-15F5E4CB8DD6}" name="143955" dataDxfId="12681"/>
    <tableColumn id="3717" xr3:uid="{6CC87B5E-3F25-4725-851C-B062E9E34D84}" name="143956" dataDxfId="12680"/>
    <tableColumn id="3718" xr3:uid="{5C18A954-D2E9-4BAF-A52A-2552B8D5ADB2}" name="143957" dataDxfId="12679"/>
    <tableColumn id="3719" xr3:uid="{9AE9184F-3315-40F6-9825-BF2BC082C33A}" name="143958" dataDxfId="12678"/>
    <tableColumn id="3720" xr3:uid="{EB17143E-9604-4B1F-986D-EFCC5CB597CB}" name="143959" dataDxfId="12677"/>
    <tableColumn id="3721" xr3:uid="{A272EBE6-4397-409A-81D4-154385405303}" name="143960" dataDxfId="12676"/>
    <tableColumn id="3722" xr3:uid="{071D7C57-D047-47F6-8926-A74918AD43DD}" name="143961" dataDxfId="12675"/>
    <tableColumn id="3723" xr3:uid="{925ED282-4081-4EAA-A50B-6ABC9D947A59}" name="143962" dataDxfId="12674"/>
    <tableColumn id="3724" xr3:uid="{07A17BF7-C27D-41E4-911A-4CBBA892F4AC}" name="143963" dataDxfId="12673"/>
    <tableColumn id="3725" xr3:uid="{C74A7F63-DA75-42C3-AF52-3068C661F548}" name="143964" dataDxfId="12672"/>
    <tableColumn id="3726" xr3:uid="{EE3A8BA4-EEC8-47C1-A388-3E739502403A}" name="143965" dataDxfId="12671"/>
    <tableColumn id="3727" xr3:uid="{182B8B9C-0AD6-43B9-BE37-6D8DF2290446}" name="143966" dataDxfId="12670"/>
    <tableColumn id="3728" xr3:uid="{241E8EC3-EEC6-4737-951D-A674C83A943F}" name="143967" dataDxfId="12669"/>
    <tableColumn id="3729" xr3:uid="{F12BB056-3935-4376-BC91-087B7796ABAF}" name="143968" dataDxfId="12668"/>
    <tableColumn id="3730" xr3:uid="{6CE4AFFB-9827-4B6A-989B-0DF2A64CEE2E}" name="143969" dataDxfId="12667"/>
    <tableColumn id="3731" xr3:uid="{FF7FB6A7-F00D-4236-B6AC-3623075E672B}" name="143970" dataDxfId="12666"/>
    <tableColumn id="3732" xr3:uid="{68AE592D-184D-4079-9CE1-CACD7D9AEB9B}" name="143971" dataDxfId="12665"/>
    <tableColumn id="3733" xr3:uid="{12B2B15C-2998-48C1-AD91-067D983F8FA5}" name="143972" dataDxfId="12664"/>
    <tableColumn id="3734" xr3:uid="{A389701C-6BFF-4BA8-AC11-6ADC0E8BA050}" name="143973" dataDxfId="12663"/>
    <tableColumn id="3735" xr3:uid="{9D104D32-14B7-42E1-B36F-B60C6D2B4CC2}" name="143974" dataDxfId="12662"/>
    <tableColumn id="3736" xr3:uid="{F845FCE4-B72A-4A53-A47D-E0007A4D25C2}" name="143975" dataDxfId="12661"/>
    <tableColumn id="3737" xr3:uid="{F9012B4C-A5A0-4367-BFF0-2F3001B986DF}" name="143976" dataDxfId="12660"/>
    <tableColumn id="3738" xr3:uid="{B35C13C7-CCAD-480A-BE45-A83FAEC5FC2A}" name="143977" dataDxfId="12659"/>
    <tableColumn id="3739" xr3:uid="{88D589DB-BB2E-4F89-81D9-A34102F9D110}" name="143978" dataDxfId="12658"/>
    <tableColumn id="3740" xr3:uid="{D4FD883D-A9DE-48D1-AAE9-DA5A8E559F08}" name="143979" dataDxfId="12657"/>
    <tableColumn id="3741" xr3:uid="{2931AEF1-68B9-4A68-8389-55AC1B0CBC8A}" name="143980" dataDxfId="12656"/>
    <tableColumn id="3742" xr3:uid="{6B3D1EE3-406C-4F37-86AE-5DB86A68E85C}" name="143981" dataDxfId="12655"/>
    <tableColumn id="3743" xr3:uid="{C5BCF3C5-60B2-429D-9BFC-EF962C5296F4}" name="143982" dataDxfId="12654"/>
    <tableColumn id="3744" xr3:uid="{F074F58B-DFA0-41B8-9552-82133A26DEBD}" name="143983" dataDxfId="12653"/>
    <tableColumn id="3745" xr3:uid="{A8B85E92-A786-4AF1-BB2C-E4BFDAA4E4EA}" name="143984" dataDxfId="12652"/>
    <tableColumn id="3746" xr3:uid="{EDAC945D-F9C1-414B-96FC-FE7F668EFBA0}" name="143985" dataDxfId="12651"/>
    <tableColumn id="3747" xr3:uid="{FC763031-D6D9-4427-88FB-2F4E74354293}" name="143986" dataDxfId="12650"/>
    <tableColumn id="3748" xr3:uid="{F7E9DC9D-750D-4E3E-95FA-C75D7DF70E48}" name="143987" dataDxfId="12649"/>
    <tableColumn id="3749" xr3:uid="{7FE702B5-BF8B-4BC7-B038-F95E7284D735}" name="143988" dataDxfId="12648"/>
    <tableColumn id="3750" xr3:uid="{8F7845DE-0346-460E-9D93-8EBAF09B89FC}" name="143989" dataDxfId="12647"/>
    <tableColumn id="3751" xr3:uid="{F322436C-8638-4FAD-A5CA-65218E6AC886}" name="143990" dataDxfId="12646"/>
    <tableColumn id="3752" xr3:uid="{D0D68EF6-366C-4040-B7F7-3DAF86957156}" name="143991" dataDxfId="12645"/>
    <tableColumn id="3753" xr3:uid="{11CABC90-C59A-47CB-B4A7-82EF689FEBA1}" name="143992" dataDxfId="12644"/>
    <tableColumn id="3754" xr3:uid="{FFF2D617-A104-4ED1-B964-0DAC7E7BF349}" name="143993" dataDxfId="12643"/>
    <tableColumn id="3755" xr3:uid="{0D730389-6508-473A-BBB5-7B84EC7EBB18}" name="143994" dataDxfId="12642"/>
    <tableColumn id="3756" xr3:uid="{5B27D1B3-0E09-4557-9C95-0C63F97688EF}" name="143995" dataDxfId="12641"/>
    <tableColumn id="3757" xr3:uid="{06362958-5B1E-473C-B042-03EA0428C01A}" name="143996" dataDxfId="12640"/>
    <tableColumn id="3758" xr3:uid="{E74A6ED5-040E-4C82-B42B-C75A7110C58F}" name="143997" dataDxfId="12639"/>
    <tableColumn id="3759" xr3:uid="{4E10DDD4-F8D1-48CF-A82D-51D99C47C2B3}" name="143998" dataDxfId="12638"/>
    <tableColumn id="3760" xr3:uid="{0C5B4DB4-2584-4B1F-8E41-FCED1A82AC2C}" name="143999" dataDxfId="12637"/>
    <tableColumn id="3761" xr3:uid="{2184230D-773F-4157-B5C0-0B3C459B8A65}" name="144000" dataDxfId="12636"/>
    <tableColumn id="3762" xr3:uid="{1BD1EE60-89A6-4E7D-9786-0EFF05B9E24F}" name="144001" dataDxfId="12635"/>
    <tableColumn id="3763" xr3:uid="{0BBB68CE-5BA0-4D07-8094-CD1234DFCEAA}" name="144002" dataDxfId="12634"/>
    <tableColumn id="3764" xr3:uid="{DB1E3708-1523-4C40-9AF6-B2C530A1C4AE}" name="144003" dataDxfId="12633"/>
    <tableColumn id="3765" xr3:uid="{CCAF7B25-E6D7-4D9A-8A0D-EC786D02A726}" name="144004" dataDxfId="12632"/>
    <tableColumn id="3766" xr3:uid="{E10D44D4-99E0-4E8A-9623-9E0A3EC1CEE6}" name="144005" dataDxfId="12631"/>
    <tableColumn id="3767" xr3:uid="{513DF532-EA33-4CA8-8861-8EEE5D90648C}" name="144006" dataDxfId="12630"/>
    <tableColumn id="3768" xr3:uid="{88BA7FBC-9BE0-43C4-9861-286E72AD3022}" name="144007" dataDxfId="12629"/>
    <tableColumn id="3769" xr3:uid="{374700CC-CD56-4A8A-BD52-BA4FE29D260E}" name="144008" dataDxfId="12628"/>
    <tableColumn id="3770" xr3:uid="{0B443DD7-FDFF-415B-83CA-181A5D88E209}" name="144009" dataDxfId="12627"/>
    <tableColumn id="3771" xr3:uid="{F3CCE276-59AB-4EC3-AE02-093770ABF94D}" name="144010" dataDxfId="12626"/>
    <tableColumn id="3772" xr3:uid="{FDD42919-8326-4B09-8638-5D31E989E3D6}" name="144011" dataDxfId="12625"/>
    <tableColumn id="3773" xr3:uid="{B605E268-D60E-4A36-9761-08AD60A41BAC}" name="144012" dataDxfId="12624"/>
    <tableColumn id="3774" xr3:uid="{891ABC7F-00CB-4FF6-9BCB-D71A665DE4AE}" name="144013" dataDxfId="12623"/>
    <tableColumn id="3775" xr3:uid="{EFB70D1F-AAD8-41C6-9B91-CA293B1AE02B}" name="144014" dataDxfId="12622"/>
    <tableColumn id="3776" xr3:uid="{9D302F46-07A8-40F6-8C51-76388DD02C4A}" name="144015" dataDxfId="12621"/>
    <tableColumn id="3777" xr3:uid="{0135A6A5-CBE6-4DE7-AA5C-B6983D92CECF}" name="144016" dataDxfId="12620"/>
    <tableColumn id="3778" xr3:uid="{7E54A517-F080-4E74-83C8-20D0CF141029}" name="144017" dataDxfId="12619"/>
    <tableColumn id="3779" xr3:uid="{3ED67E41-BD60-43DD-889A-3094A87E9157}" name="144018" dataDxfId="12618"/>
    <tableColumn id="3780" xr3:uid="{AD6B88D4-5120-45A3-880C-4AC43D5302D2}" name="144019" dataDxfId="12617"/>
    <tableColumn id="3781" xr3:uid="{F73BFA1F-BB71-45AD-8F50-78DBEBE0E628}" name="144020" dataDxfId="12616"/>
    <tableColumn id="3782" xr3:uid="{2F239167-6DF0-45A0-80E6-B8042202E988}" name="144021" dataDxfId="12615"/>
    <tableColumn id="3783" xr3:uid="{047AC4F2-697C-4083-A692-DF18B94CE274}" name="144022" dataDxfId="12614"/>
    <tableColumn id="3784" xr3:uid="{F0341831-E759-486D-BB0B-CB6FDA3F3F7B}" name="144023" dataDxfId="12613"/>
    <tableColumn id="3785" xr3:uid="{A113068B-B4BB-4A55-9F50-06740AC33C32}" name="144024" dataDxfId="12612"/>
    <tableColumn id="3786" xr3:uid="{D03AE591-03D5-4099-A4D2-C053BF0FD0E8}" name="144025" dataDxfId="12611"/>
    <tableColumn id="3787" xr3:uid="{C92182ED-DCAB-4BC9-A148-7A37784DA924}" name="144026" dataDxfId="12610"/>
    <tableColumn id="3788" xr3:uid="{A7412C31-AFA8-468D-8AC1-A81E8AEEC403}" name="144027" dataDxfId="12609"/>
    <tableColumn id="3789" xr3:uid="{536E37C3-FF5B-4CFC-AC5C-5FDCA82A1276}" name="144028" dataDxfId="12608"/>
    <tableColumn id="3790" xr3:uid="{A4410BD2-E072-4F3B-94DB-8E4714C50741}" name="144029" dataDxfId="12607"/>
    <tableColumn id="3791" xr3:uid="{B5A0ABDA-171B-4EEC-8E55-FAFC64B5E983}" name="144030" dataDxfId="12606"/>
    <tableColumn id="3792" xr3:uid="{779F0E02-90E5-495C-943C-029B82A621F2}" name="144031" dataDxfId="12605"/>
    <tableColumn id="3793" xr3:uid="{F22037B8-A9D4-43A7-8D13-2FF5C543A5AB}" name="144032" dataDxfId="12604"/>
    <tableColumn id="3794" xr3:uid="{363874A1-CEDA-4264-ACA8-1BDAC76D8F3D}" name="144033" dataDxfId="12603"/>
    <tableColumn id="3795" xr3:uid="{E009EDAE-D39A-4DF1-B5A2-978859EBC4DF}" name="144034" dataDxfId="12602"/>
    <tableColumn id="3796" xr3:uid="{3CE9CD47-137B-4FFF-A253-67A8A7A899BD}" name="144035" dataDxfId="12601"/>
    <tableColumn id="3797" xr3:uid="{F0CAB7DD-FC2A-4E7D-B78C-C32EA742C4A7}" name="144036" dataDxfId="12600"/>
    <tableColumn id="3798" xr3:uid="{07D5D0A2-F1DD-4B10-A940-4B4719743D0D}" name="144037" dataDxfId="12599"/>
    <tableColumn id="3799" xr3:uid="{043B9127-AFB5-4688-A6CC-62415E5718CE}" name="144038" dataDxfId="12598"/>
    <tableColumn id="3800" xr3:uid="{A55217FC-3199-4DB8-8BF2-E02C567E42F2}" name="144039" dataDxfId="12597"/>
    <tableColumn id="3801" xr3:uid="{ACD3A0F7-D50B-4F21-BA0A-8593B9E6C2A6}" name="144040" dataDxfId="12596"/>
    <tableColumn id="3802" xr3:uid="{0E926442-DFEA-49D1-B845-7F33AD391E07}" name="144041" dataDxfId="12595"/>
    <tableColumn id="3803" xr3:uid="{2D96C62B-D51E-49D8-80EE-91F09EDB711B}" name="144042" dataDxfId="12594"/>
    <tableColumn id="3804" xr3:uid="{D4B35CD9-CDE0-404A-BCE9-CDFCFCB15984}" name="144043" dataDxfId="12593"/>
    <tableColumn id="3805" xr3:uid="{AFDA3D58-F115-4191-A496-4A9A74AAAB03}" name="144044" dataDxfId="12592"/>
    <tableColumn id="3806" xr3:uid="{F5C94A3E-6325-4127-BC4F-6D9BDCAD6D7D}" name="144045" dataDxfId="12591"/>
    <tableColumn id="3807" xr3:uid="{4EEF5B1B-F3C9-46EF-8498-C959EAE81A24}" name="144046" dataDxfId="12590"/>
    <tableColumn id="3808" xr3:uid="{E35B0DBA-B3F7-49B6-96C8-69D8C13E4A58}" name="144047" dataDxfId="12589"/>
    <tableColumn id="3809" xr3:uid="{8C44CF03-5AA9-4EEE-B309-C31D8574BEEE}" name="144048" dataDxfId="12588"/>
    <tableColumn id="3810" xr3:uid="{213BDDE9-E9CC-401F-9276-EA62E1E0C02D}" name="144049" dataDxfId="12587"/>
    <tableColumn id="3811" xr3:uid="{C98EA0A5-F2C0-467D-8B43-315952D61378}" name="144050" dataDxfId="12586"/>
    <tableColumn id="3812" xr3:uid="{D5A708F3-DD89-49DD-B15C-A83B8A0636D6}" name="144051" dataDxfId="12585"/>
    <tableColumn id="3813" xr3:uid="{52206CE6-CB17-4C0F-A32D-4C65EFEF7B6F}" name="144052" dataDxfId="12584"/>
    <tableColumn id="3814" xr3:uid="{6454385B-F269-4DC3-90A9-FC0208187793}" name="144053" dataDxfId="12583"/>
    <tableColumn id="3815" xr3:uid="{A8097CFD-D2B6-4D75-B8A6-8015B75C025D}" name="144054" dataDxfId="12582"/>
    <tableColumn id="3816" xr3:uid="{276FF6CC-6107-441E-8785-7D1DFFDE0A8D}" name="144055" dataDxfId="12581"/>
    <tableColumn id="3817" xr3:uid="{6405B939-DFFF-488C-B342-1BDE26D5A381}" name="144056" dataDxfId="12580"/>
    <tableColumn id="3818" xr3:uid="{C6B4CF7E-E7B5-4393-96B8-D9C6E3C78369}" name="144057" dataDxfId="12579"/>
    <tableColumn id="3819" xr3:uid="{1DE177B6-757B-4C0F-9F24-3E3AC50B6408}" name="144058" dataDxfId="12578"/>
    <tableColumn id="3820" xr3:uid="{7FF1C904-C439-47DD-AD6C-30DABCD06043}" name="144059" dataDxfId="12577"/>
    <tableColumn id="3821" xr3:uid="{11382DDF-7C46-4513-9DE7-61751723987C}" name="144060" dataDxfId="12576"/>
    <tableColumn id="3822" xr3:uid="{A684F919-3047-4E47-8F00-89D2D4E22065}" name="144061" dataDxfId="12575"/>
    <tableColumn id="3823" xr3:uid="{03D3DEFE-21A3-4E8D-B430-C76C843AA95F}" name="144062" dataDxfId="12574"/>
    <tableColumn id="3824" xr3:uid="{A40A5DA9-40DC-4A0B-938B-B6B8E4770F38}" name="144063" dataDxfId="12573"/>
    <tableColumn id="3825" xr3:uid="{411AC077-5414-4E6F-85C0-C60E85A3D24D}" name="144064" dataDxfId="12572"/>
    <tableColumn id="3826" xr3:uid="{5FD767E8-7F39-40DF-B875-025C9A5A295E}" name="144065" dataDxfId="12571"/>
    <tableColumn id="3827" xr3:uid="{CBBCF43B-3B4E-4F2B-97E6-4B49EC35A434}" name="144066" dataDxfId="12570"/>
    <tableColumn id="3828" xr3:uid="{1EFAF0FA-61F2-4CAB-A9FE-CAC8D34BCDBF}" name="144067" dataDxfId="12569"/>
    <tableColumn id="3829" xr3:uid="{45E1B2BA-2C11-4239-A7D2-10AA85ED1DAE}" name="144068" dataDxfId="12568"/>
    <tableColumn id="3830" xr3:uid="{0A097A94-B0D7-4696-8F0C-7E655013986E}" name="144069" dataDxfId="12567"/>
    <tableColumn id="3831" xr3:uid="{68587B43-B8A8-40E2-8A9E-02B9BE09907E}" name="144070" dataDxfId="12566"/>
    <tableColumn id="3832" xr3:uid="{63501D01-73C2-4F1F-9D00-AD29E92503DC}" name="144071" dataDxfId="12565"/>
    <tableColumn id="3833" xr3:uid="{BA4DE8A9-202C-4A7C-B1A3-B136A80B2CBC}" name="144072" dataDxfId="12564"/>
    <tableColumn id="3834" xr3:uid="{34CB50C2-FBEF-4633-BAAB-557FACE18330}" name="144073" dataDxfId="12563"/>
    <tableColumn id="3835" xr3:uid="{99429E5A-5E52-4374-B927-054351B26621}" name="144074" dataDxfId="12562"/>
    <tableColumn id="3836" xr3:uid="{B902D6D7-4B59-4E1C-9A33-1925A8CA3258}" name="144075" dataDxfId="12561"/>
    <tableColumn id="3837" xr3:uid="{A583467B-4D01-4F42-89C9-A0540D69D14F}" name="144076" dataDxfId="12560"/>
    <tableColumn id="3838" xr3:uid="{ED1F9A39-FA0A-4814-9E20-98D93AB4A790}" name="144077" dataDxfId="12559"/>
    <tableColumn id="3839" xr3:uid="{C89A5F2C-791E-4DD2-83A5-71B72B9ACD13}" name="144078" dataDxfId="12558"/>
    <tableColumn id="3840" xr3:uid="{E22D41D8-3DA9-4139-9576-BEABDDF52AC4}" name="144079" dataDxfId="12557"/>
    <tableColumn id="3841" xr3:uid="{1FD11819-C48C-45C4-B3C5-A5772A0F2E98}" name="144080" dataDxfId="12556"/>
    <tableColumn id="3842" xr3:uid="{496D246A-FC4D-4D23-AA17-008E8244F1AC}" name="144081" dataDxfId="12555"/>
    <tableColumn id="3843" xr3:uid="{C1A12282-CA8C-486B-8AC0-B63376E4AA4F}" name="144082" dataDxfId="12554"/>
    <tableColumn id="3844" xr3:uid="{714B2390-356F-4C47-9FC0-882550C81235}" name="144083" dataDxfId="12553"/>
    <tableColumn id="3845" xr3:uid="{34C55A7B-40C6-4C61-A59C-934BD6F9394E}" name="144084" dataDxfId="12552"/>
    <tableColumn id="3846" xr3:uid="{CFB73F47-1B8D-4E59-A340-E1CA80B50D02}" name="144085" dataDxfId="12551"/>
    <tableColumn id="3847" xr3:uid="{0A28882E-74EB-4922-89EF-D6A4D8BEAEF8}" name="144086" dataDxfId="12550"/>
    <tableColumn id="3848" xr3:uid="{C9893382-E6CC-4FA6-921C-342E8B1EB040}" name="144087" dataDxfId="12549"/>
    <tableColumn id="3849" xr3:uid="{1B202118-F104-4128-AE34-A949D4503868}" name="144088" dataDxfId="12548"/>
    <tableColumn id="3850" xr3:uid="{D8A14924-663D-4180-91EB-1C4616D4233B}" name="144089" dataDxfId="12547"/>
    <tableColumn id="3851" xr3:uid="{D73617D3-A127-406D-B02F-15C0939AF42E}" name="144090" dataDxfId="12546"/>
    <tableColumn id="3852" xr3:uid="{F2C10AA7-4203-4E34-8F51-A8294EB90A26}" name="144091" dataDxfId="12545"/>
    <tableColumn id="3853" xr3:uid="{23CE5563-1B20-4823-8B62-1B772A316578}" name="144092" dataDxfId="12544"/>
    <tableColumn id="3854" xr3:uid="{18D2F8EB-00FA-4082-824E-43DFA60538D8}" name="144093" dataDxfId="12543"/>
    <tableColumn id="3855" xr3:uid="{1A1A1B7C-7C3C-4AAB-86D2-0275ADFA482A}" name="144094" dataDxfId="12542"/>
    <tableColumn id="3856" xr3:uid="{1194240F-D816-423E-8C3E-C13DB893636F}" name="144095" dataDxfId="12541"/>
    <tableColumn id="3857" xr3:uid="{8D7F1902-DB17-45A9-BE19-518531B2C3DF}" name="144096" dataDxfId="12540"/>
    <tableColumn id="3858" xr3:uid="{C54F5CBD-B34D-4439-B486-5AEE50966EA4}" name="144097" dataDxfId="12539"/>
    <tableColumn id="3859" xr3:uid="{BD5B955C-6BD6-46E6-8BDC-707092544CDC}" name="144098" dataDxfId="12538"/>
    <tableColumn id="3860" xr3:uid="{9749260F-F89F-41E8-A1EC-3A1BFBDADE1C}" name="144099" dataDxfId="12537"/>
    <tableColumn id="3861" xr3:uid="{71EE2EA2-E180-4129-AED3-6F6C8A75C502}" name="144100" dataDxfId="12536"/>
    <tableColumn id="3862" xr3:uid="{8E74F6FF-06DA-4470-9441-7D07C787BE70}" name="144101" dataDxfId="12535"/>
    <tableColumn id="3863" xr3:uid="{50C8ED8B-50A2-40D9-9938-D8A001EA8EBF}" name="144102" dataDxfId="12534"/>
    <tableColumn id="3864" xr3:uid="{769CEDB7-D1FE-4231-9BBA-E62763DD88CB}" name="144103" dataDxfId="12533"/>
    <tableColumn id="3865" xr3:uid="{56C39137-A9E6-40AB-9DD5-6B25474D9CAE}" name="144104" dataDxfId="12532"/>
    <tableColumn id="3866" xr3:uid="{24742720-830A-428C-91AE-ED3DC61F540E}" name="144105" dataDxfId="12531"/>
    <tableColumn id="3867" xr3:uid="{FE341C9F-6D23-480A-A3A4-925A51923130}" name="144106" dataDxfId="12530"/>
    <tableColumn id="3868" xr3:uid="{CB126D56-75CB-4364-87FE-3C6C11B92398}" name="144107" dataDxfId="12529"/>
    <tableColumn id="3869" xr3:uid="{C8880355-8E04-4FCB-9F37-003DAC390E08}" name="144108" dataDxfId="12528"/>
    <tableColumn id="3870" xr3:uid="{77344323-DA34-47D5-BFCD-204951C29F84}" name="144109" dataDxfId="12527"/>
    <tableColumn id="3871" xr3:uid="{553D747A-0AE9-4ACA-9973-F4376CE70467}" name="144110" dataDxfId="12526"/>
    <tableColumn id="3872" xr3:uid="{0BF28839-1BF3-4B5C-98B3-C59FE6B44197}" name="144111" dataDxfId="12525"/>
    <tableColumn id="3873" xr3:uid="{2DD9E02D-568B-44D3-8133-7E3561B4B6B5}" name="144112" dataDxfId="12524"/>
    <tableColumn id="3874" xr3:uid="{DB12D1AA-1FBB-4CF4-AE61-6195EF145748}" name="144113" dataDxfId="12523"/>
    <tableColumn id="3875" xr3:uid="{03C9D138-D8F1-435E-9BC2-CF65D42F74E4}" name="144114" dataDxfId="12522"/>
    <tableColumn id="3876" xr3:uid="{CB77BA0E-E00A-4B05-823B-DF344687914B}" name="144115" dataDxfId="12521"/>
    <tableColumn id="3877" xr3:uid="{208A9A72-F891-4830-8A1F-742CCA6168E2}" name="144116" dataDxfId="12520"/>
    <tableColumn id="3878" xr3:uid="{39156794-F071-4038-9DA4-A307AB631AF1}" name="144117" dataDxfId="12519"/>
    <tableColumn id="3879" xr3:uid="{204A7BFF-EB27-42E3-BCE2-F7000994BE9C}" name="144118" dataDxfId="12518"/>
    <tableColumn id="3880" xr3:uid="{177E5B00-B7C1-4D75-8AF8-565F7B372E6B}" name="144119" dataDxfId="12517"/>
    <tableColumn id="3881" xr3:uid="{236E7A46-A1DD-4F33-B879-E7D4FA80B25E}" name="144120" dataDxfId="12516"/>
    <tableColumn id="3882" xr3:uid="{98854400-3792-4C9D-BEA3-C37FF5A80299}" name="144121" dataDxfId="12515"/>
    <tableColumn id="3883" xr3:uid="{A6AF0B38-8D94-49EC-88CC-7E4720C48796}" name="144122" dataDxfId="12514"/>
    <tableColumn id="3884" xr3:uid="{2A0695E1-9181-4E7D-9EF0-E5109E408CD0}" name="144123" dataDxfId="12513"/>
    <tableColumn id="3885" xr3:uid="{DD566EE8-8519-4C0C-83A1-DE23FCADCE8E}" name="144124" dataDxfId="12512"/>
    <tableColumn id="3886" xr3:uid="{BEFED2F2-A566-47E7-99BD-ED71C4FE49A5}" name="144125" dataDxfId="12511"/>
    <tableColumn id="3887" xr3:uid="{FD356B62-29F4-48E5-94F7-D43B32DFD831}" name="144126" dataDxfId="12510"/>
    <tableColumn id="3888" xr3:uid="{2B75C7FA-F8EE-4163-A536-15FCAE1657FA}" name="144127" dataDxfId="12509"/>
    <tableColumn id="3889" xr3:uid="{65D20ECD-4375-4FF7-9A3D-F6F19EA54615}" name="144128" dataDxfId="12508"/>
    <tableColumn id="3890" xr3:uid="{1DF91161-BB1A-4AC2-8313-195BB32B5DFB}" name="144129" dataDxfId="12507"/>
    <tableColumn id="3891" xr3:uid="{C1595F24-3FD8-40AC-B636-6A4B8422911C}" name="144130" dataDxfId="12506"/>
    <tableColumn id="3892" xr3:uid="{65BA89AD-BADB-48DC-8469-FCF2520323F8}" name="144131" dataDxfId="12505"/>
    <tableColumn id="3893" xr3:uid="{A5F88217-C7FF-4DEB-8012-876F2FF7B76F}" name="144132" dataDxfId="12504"/>
    <tableColumn id="3894" xr3:uid="{1DD585D2-C036-4224-9059-84AB29734ED7}" name="144133" dataDxfId="12503"/>
    <tableColumn id="3895" xr3:uid="{E43B8B7D-E6AC-4D56-B8D1-D9412DC12E66}" name="144134" dataDxfId="12502"/>
    <tableColumn id="3896" xr3:uid="{2A84E3C3-9D09-4B6C-9DFC-87803EC3997C}" name="144135" dataDxfId="12501"/>
    <tableColumn id="3897" xr3:uid="{9F5328B9-2BEA-42AD-9ECF-A5BE01C950C0}" name="144136" dataDxfId="12500"/>
    <tableColumn id="3898" xr3:uid="{34FAEB73-9CB0-485A-9F4B-11FA62294471}" name="144137" dataDxfId="12499"/>
    <tableColumn id="3899" xr3:uid="{EA3BCB8C-76FF-452E-99A2-787EA40A5168}" name="144138" dataDxfId="12498"/>
    <tableColumn id="3900" xr3:uid="{95E019B6-0402-4694-873B-EAFE4B7A7562}" name="144139" dataDxfId="12497"/>
    <tableColumn id="3901" xr3:uid="{D7349FB1-7BA4-43A8-8F29-E2E8C3782BEB}" name="144140" dataDxfId="12496"/>
    <tableColumn id="3902" xr3:uid="{A849D9C4-F43B-4470-89F5-4CC291A60E4F}" name="144141" dataDxfId="12495"/>
    <tableColumn id="3903" xr3:uid="{6E2984C6-C64F-4366-A825-860030BBC6BB}" name="144142" dataDxfId="12494"/>
    <tableColumn id="3904" xr3:uid="{41628AFD-34A9-4550-B50E-69166DC178CC}" name="144143" dataDxfId="12493"/>
    <tableColumn id="3905" xr3:uid="{5E285A16-0C91-493D-A746-CB5DF212AF09}" name="144144" dataDxfId="12492"/>
    <tableColumn id="3906" xr3:uid="{74F9FB25-140C-4ADA-8DA1-FA5AE1C6EC7E}" name="144145" dataDxfId="12491"/>
    <tableColumn id="3907" xr3:uid="{FBD05B7C-044F-4307-BBE8-4F267DA6CE70}" name="144146" dataDxfId="12490"/>
    <tableColumn id="3908" xr3:uid="{582E8EEC-C8DB-41CF-A294-F34ADFFF132F}" name="144147" dataDxfId="12489"/>
    <tableColumn id="3909" xr3:uid="{E101503D-EA7E-45C4-96B6-707665254968}" name="144148" dataDxfId="12488"/>
    <tableColumn id="3910" xr3:uid="{D06BA2FC-2A5C-434A-BA9E-844B2D49082B}" name="144149" dataDxfId="12487"/>
    <tableColumn id="3911" xr3:uid="{417276FA-1A90-40E9-9885-F177C2BBCA21}" name="144150" dataDxfId="12486"/>
    <tableColumn id="3912" xr3:uid="{16A0310C-9FA4-4D90-872C-69AED766F82C}" name="144151" dataDxfId="12485"/>
    <tableColumn id="3913" xr3:uid="{B5B18F4C-1F0D-447C-859F-190574C552DC}" name="144152" dataDxfId="12484"/>
    <tableColumn id="3914" xr3:uid="{719BF320-7CFA-4CA9-A1AD-A77239317798}" name="144153" dataDxfId="12483"/>
    <tableColumn id="3915" xr3:uid="{FB38D4D8-46B3-440A-AD2A-BF174A450A90}" name="144154" dataDxfId="12482"/>
    <tableColumn id="3916" xr3:uid="{D5E27D0D-2FC6-4C9C-BCB9-2B38D1AB37F3}" name="144155" dataDxfId="12481"/>
    <tableColumn id="3917" xr3:uid="{52544C6A-89E1-4722-AE2E-F956C8DBA391}" name="144156" dataDxfId="12480"/>
    <tableColumn id="3918" xr3:uid="{F0558C5E-5542-4810-8EAB-0459250044F3}" name="144157" dataDxfId="12479"/>
    <tableColumn id="3919" xr3:uid="{1486A0F8-4E00-437C-98D4-A19DFF3E617E}" name="144158" dataDxfId="12478"/>
    <tableColumn id="3920" xr3:uid="{618B3E42-3072-4C2B-8F28-AAD6C6F82556}" name="144159" dataDxfId="12477"/>
    <tableColumn id="3921" xr3:uid="{D6FF06FE-6D70-4323-A527-00073FC17341}" name="144160" dataDxfId="12476"/>
    <tableColumn id="3922" xr3:uid="{0E2C7502-8FA4-42BE-AE9C-A76DDA207CBC}" name="144161" dataDxfId="12475"/>
    <tableColumn id="3923" xr3:uid="{F2B7471B-3298-4E3C-B9E3-D1B7205D3DF3}" name="144162" dataDxfId="12474"/>
    <tableColumn id="3924" xr3:uid="{05194352-4854-4EB6-B72A-03E604DEC889}" name="144163" dataDxfId="12473"/>
    <tableColumn id="3925" xr3:uid="{9E89C7F6-E74B-4724-B48E-1CFA3135EAD6}" name="144164" dataDxfId="12472"/>
    <tableColumn id="3926" xr3:uid="{4BF2451B-AD4F-4DF7-9296-089722787623}" name="144165" dataDxfId="12471"/>
    <tableColumn id="3927" xr3:uid="{5B639634-6EC1-4195-B44F-1AB989C0AB31}" name="144166" dataDxfId="12470"/>
    <tableColumn id="3928" xr3:uid="{C6E39486-C42E-49FB-AFF6-35AC9C41240B}" name="144167" dataDxfId="12469"/>
    <tableColumn id="3929" xr3:uid="{C524EB48-B1E7-4195-B1C2-98E7A3AA95D0}" name="144168" dataDxfId="12468"/>
    <tableColumn id="3930" xr3:uid="{C4841B40-DCB4-412F-BDFF-368317713252}" name="144169" dataDxfId="12467"/>
    <tableColumn id="3931" xr3:uid="{4EF56B25-EF62-4B23-9F15-7009903C5FF2}" name="144170" dataDxfId="12466"/>
    <tableColumn id="3932" xr3:uid="{3D5B5C14-427C-4B30-B3FC-3ACC79FD9524}" name="144171" dataDxfId="12465"/>
    <tableColumn id="3933" xr3:uid="{64638AB9-15AD-4678-893B-477C88D60D7D}" name="144172" dataDxfId="12464"/>
    <tableColumn id="3934" xr3:uid="{67B7A1E7-3F1E-4AEE-83CE-A882A66BB245}" name="144173" dataDxfId="12463"/>
    <tableColumn id="3935" xr3:uid="{E6A283D5-D173-45B1-B75C-A15EEC374D17}" name="144174" dataDxfId="12462"/>
    <tableColumn id="3936" xr3:uid="{8536E8F8-999E-4D09-94D0-45A1263C0B78}" name="144175" dataDxfId="12461"/>
    <tableColumn id="3937" xr3:uid="{D5DD4C97-9EDC-4FFC-918C-B2D43B95ED36}" name="144176" dataDxfId="12460"/>
    <tableColumn id="3938" xr3:uid="{5C0983E8-9468-458F-8320-375A2DD07F44}" name="144177" dataDxfId="12459"/>
    <tableColumn id="3939" xr3:uid="{22213FD5-FF1D-4002-85B6-4413EB039670}" name="144178" dataDxfId="12458"/>
    <tableColumn id="3940" xr3:uid="{51634033-1F8E-4BD1-BCC1-9205DFDF5C46}" name="144179" dataDxfId="12457"/>
    <tableColumn id="3941" xr3:uid="{676E2D88-8724-4285-8C4E-C9BE7630E248}" name="144180" dataDxfId="12456"/>
    <tableColumn id="3942" xr3:uid="{452B9EA1-EBC7-4EC3-A20D-FB52544059F7}" name="144181" dataDxfId="12455"/>
    <tableColumn id="3943" xr3:uid="{873C5F21-5753-4624-B93C-5F4206AB9DF9}" name="144182" dataDxfId="12454"/>
    <tableColumn id="3944" xr3:uid="{E432AFFC-A4C0-4249-BA3C-A5B3DD7C5F92}" name="144183" dataDxfId="12453"/>
    <tableColumn id="3945" xr3:uid="{BBE42C86-3E34-4502-8189-64E090B2FADD}" name="144184" dataDxfId="12452"/>
    <tableColumn id="3946" xr3:uid="{2EB729DB-DD62-4BDA-9BF7-1BE57F597A55}" name="144185" dataDxfId="12451"/>
    <tableColumn id="3947" xr3:uid="{B497F7CC-557F-4EB4-87F1-B583E13D7C0D}" name="144186" dataDxfId="12450"/>
    <tableColumn id="3948" xr3:uid="{55993541-8678-4B9B-802C-B288CF4FAA33}" name="144187" dataDxfId="12449"/>
    <tableColumn id="3949" xr3:uid="{E0F6F1CE-99D2-44E8-9178-F8936CDBB062}" name="144188" dataDxfId="12448"/>
    <tableColumn id="3950" xr3:uid="{18F6CF99-C842-4C91-8C15-6AEB5DC9C998}" name="144189" dataDxfId="12447"/>
    <tableColumn id="3951" xr3:uid="{E0427009-3470-441D-92E0-E2E31A3237EC}" name="144190" dataDxfId="12446"/>
    <tableColumn id="3952" xr3:uid="{85DD7075-C7F0-40FF-A362-DFC8BD555B5A}" name="144191" dataDxfId="12445"/>
    <tableColumn id="3953" xr3:uid="{E1FCA291-A531-45CB-B65D-547837E90943}" name="144192" dataDxfId="12444"/>
    <tableColumn id="3954" xr3:uid="{50F457E1-DA74-4E78-8B28-C4757E02B8B5}" name="144193" dataDxfId="12443"/>
    <tableColumn id="3955" xr3:uid="{C97BEA62-40F6-42B5-9756-1820F9C966A8}" name="144194" dataDxfId="12442"/>
    <tableColumn id="3956" xr3:uid="{4201D253-5133-4EA8-8508-CA065BF03AA1}" name="144195" dataDxfId="12441"/>
    <tableColumn id="3957" xr3:uid="{9E5CDC9A-71EF-4594-99B6-994A481807CF}" name="144196" dataDxfId="12440"/>
    <tableColumn id="3958" xr3:uid="{3FDAC987-30D8-451C-B5C3-BCC135EE8D6E}" name="144197" dataDxfId="12439"/>
    <tableColumn id="3959" xr3:uid="{FBE9B910-2254-4CF4-A842-B9FF0DACA935}" name="144198" dataDxfId="12438"/>
    <tableColumn id="3960" xr3:uid="{17D1CFD0-6879-4502-8935-AED8BB536C0C}" name="144199" dataDxfId="12437"/>
    <tableColumn id="3961" xr3:uid="{C3FD96FB-B493-4F1F-8807-6512C3BD7CAC}" name="144200" dataDxfId="12436"/>
    <tableColumn id="3962" xr3:uid="{A0816C1C-2C87-4B73-92EC-3F8734C8BC71}" name="144201" dataDxfId="12435"/>
    <tableColumn id="3963" xr3:uid="{E3745753-A753-43F6-A61F-FE9619EA3CFC}" name="144202" dataDxfId="12434"/>
    <tableColumn id="3964" xr3:uid="{E330DB96-0678-4A2B-AB40-389EAD926808}" name="144203" dataDxfId="12433"/>
    <tableColumn id="3965" xr3:uid="{444526CC-B316-41B2-8A45-EC178228E4EE}" name="144204" dataDxfId="12432"/>
    <tableColumn id="3966" xr3:uid="{F5C599D9-C505-4893-9945-E442D404A7BE}" name="144205" dataDxfId="12431"/>
    <tableColumn id="3967" xr3:uid="{6203187C-52D9-43E7-89EA-AFBFF530C2A8}" name="144206" dataDxfId="12430"/>
    <tableColumn id="3968" xr3:uid="{F0F14DF9-82B2-4B4E-91A8-641E2B410E63}" name="144207" dataDxfId="12429"/>
    <tableColumn id="3969" xr3:uid="{7CDC982B-6FB7-4C6A-8E9E-271C92BC60A6}" name="144208" dataDxfId="12428"/>
    <tableColumn id="3970" xr3:uid="{D87D2DCB-E439-4393-846D-5D962087979C}" name="144209" dataDxfId="12427"/>
    <tableColumn id="3971" xr3:uid="{EF9B561F-97C6-4116-88DB-01CFAF4121C2}" name="144210" dataDxfId="12426"/>
    <tableColumn id="3972" xr3:uid="{1D19F132-F10B-45D1-83F0-312F55E0521A}" name="144211" dataDxfId="12425"/>
    <tableColumn id="3973" xr3:uid="{D605943F-AC13-4741-8166-48760970A858}" name="144212" dataDxfId="12424"/>
    <tableColumn id="3974" xr3:uid="{B19A9A26-398C-4B2B-BFE3-E21E4D0247D1}" name="144213" dataDxfId="12423"/>
    <tableColumn id="3975" xr3:uid="{B25E1DE6-E86B-47E2-9750-DCE3E9F60AC3}" name="144214" dataDxfId="12422"/>
    <tableColumn id="3976" xr3:uid="{E3B7D258-5AAB-4734-9C6B-2DD399735300}" name="144215" dataDxfId="12421"/>
    <tableColumn id="3977" xr3:uid="{4772E319-EC33-40DA-84A1-967487D76D70}" name="144216" dataDxfId="12420"/>
    <tableColumn id="3978" xr3:uid="{91699EB9-DE2C-4BA7-906A-2D8ADEC47D75}" name="144217" dataDxfId="12419"/>
    <tableColumn id="3979" xr3:uid="{09890337-CA5D-4A53-B12D-D3357B86E2EF}" name="144218" dataDxfId="12418"/>
    <tableColumn id="3980" xr3:uid="{F38888FF-CB81-4D3E-9B86-08D22868D467}" name="144219" dataDxfId="12417"/>
    <tableColumn id="3981" xr3:uid="{093182F0-5502-4108-82FE-AB89A34011CA}" name="144220" dataDxfId="12416"/>
    <tableColumn id="3982" xr3:uid="{3AE446E4-679D-4AC7-B700-2608A18076F5}" name="144221" dataDxfId="12415"/>
    <tableColumn id="3983" xr3:uid="{AE70EF5D-B46A-4A41-9BEA-F00D9691F3C1}" name="144222" dataDxfId="12414"/>
    <tableColumn id="3984" xr3:uid="{D886CE02-F698-49B7-8421-CEC705B5A800}" name="144223" dataDxfId="12413"/>
    <tableColumn id="3985" xr3:uid="{9DB7B9FF-6DA8-480E-8BD5-650282EAF31C}" name="144224" dataDxfId="12412"/>
    <tableColumn id="3986" xr3:uid="{823916E3-92AC-423D-B528-6D50D017EE31}" name="144225" dataDxfId="12411"/>
    <tableColumn id="3987" xr3:uid="{A5F75E70-7216-4A8F-915A-CC6FB1FBE937}" name="144226" dataDxfId="12410"/>
    <tableColumn id="3988" xr3:uid="{E0549379-D70C-4E1A-A597-F4CC85610D33}" name="144227" dataDxfId="12409"/>
    <tableColumn id="3989" xr3:uid="{1F3E2A00-909E-4A64-8447-D2AB16ECB808}" name="144228" dataDxfId="12408"/>
    <tableColumn id="3990" xr3:uid="{5993A801-6CCC-459D-B635-4D01B4507D72}" name="144229" dataDxfId="12407"/>
    <tableColumn id="3991" xr3:uid="{39446BAF-3A45-448A-B245-CA0C47A75878}" name="144230" dataDxfId="12406"/>
    <tableColumn id="3992" xr3:uid="{57BDEBE8-EA86-44D4-9B4F-B609A1C1B23A}" name="144231" dataDxfId="12405"/>
    <tableColumn id="3993" xr3:uid="{8C0AFEBE-0B37-4E38-8353-75A530994AC5}" name="144232" dataDxfId="12404"/>
    <tableColumn id="3994" xr3:uid="{C3A8F2FA-7EA7-474B-9536-5F61BA067014}" name="144233" dataDxfId="12403"/>
    <tableColumn id="3995" xr3:uid="{2F86D450-DF70-428A-86AF-D204047C92AE}" name="144234" dataDxfId="12402"/>
    <tableColumn id="3996" xr3:uid="{EC6CB09D-34E5-43EA-A5CA-E595213D92B2}" name="144235" dataDxfId="12401"/>
    <tableColumn id="3997" xr3:uid="{CF582539-DAFA-44EB-BA64-5EDE5D0803DF}" name="144236" dataDxfId="12400"/>
    <tableColumn id="3998" xr3:uid="{87F8A085-19B3-4F88-AA34-E6D281B01E6B}" name="144237" dataDxfId="12399"/>
    <tableColumn id="3999" xr3:uid="{AF231DFA-F0C9-4D65-94C4-EBF1A4256875}" name="144238" dataDxfId="12398"/>
    <tableColumn id="4000" xr3:uid="{59C5096D-C1A4-475E-96FC-F8FED34C2A76}" name="144239" dataDxfId="12397"/>
    <tableColumn id="4001" xr3:uid="{3FC21FB8-EF8D-47F5-AB8D-C7E2E501B8C8}" name="144240" dataDxfId="12396"/>
    <tableColumn id="4002" xr3:uid="{E464A88F-2C83-4A27-892A-34F826E78EC6}" name="144241" dataDxfId="12395"/>
    <tableColumn id="4003" xr3:uid="{EDCD2210-2268-4EB7-8D42-16A7415BAD50}" name="144242" dataDxfId="12394"/>
    <tableColumn id="4004" xr3:uid="{58808D9A-3C52-4B4E-9AF1-B6B118F0B929}" name="144243" dataDxfId="12393"/>
    <tableColumn id="4005" xr3:uid="{0FCA7C22-4FC7-4B65-B198-B9881B1D90BD}" name="144244" dataDxfId="12392"/>
    <tableColumn id="4006" xr3:uid="{6F6E9BB1-E75C-4070-BDA3-785EE4273200}" name="144245" dataDxfId="12391"/>
    <tableColumn id="4007" xr3:uid="{49AB11AF-77A4-458B-B665-C4850EBC890B}" name="144246" dataDxfId="12390"/>
    <tableColumn id="4008" xr3:uid="{1BE6D9B0-3B90-48B2-9B05-B855A1E74730}" name="144247" dataDxfId="12389"/>
    <tableColumn id="4009" xr3:uid="{7FAD2406-38A7-4522-9B78-C38B562453CA}" name="144248" dataDxfId="12388"/>
    <tableColumn id="4010" xr3:uid="{3F1BDAE8-D0F4-4191-BF76-B21C8EE4CFF2}" name="144249" dataDxfId="12387"/>
    <tableColumn id="4011" xr3:uid="{E3B72346-EE1F-435A-BDB4-C263A4E48BA0}" name="144250" dataDxfId="12386"/>
    <tableColumn id="4012" xr3:uid="{9DF02353-A1DF-4753-AB8F-D738BCDE468C}" name="144251" dataDxfId="12385"/>
    <tableColumn id="4013" xr3:uid="{3409002E-58BE-4B1C-A173-C07307894307}" name="144252" dataDxfId="12384"/>
    <tableColumn id="4014" xr3:uid="{E944BBF0-1BA7-4C8E-BE3E-C54D1F37BF16}" name="144253" dataDxfId="12383"/>
    <tableColumn id="4015" xr3:uid="{8F31B2B6-17AA-435B-97C7-AD4126633C7B}" name="144254" dataDxfId="12382"/>
    <tableColumn id="4016" xr3:uid="{C45CA3BD-0B01-4089-8017-4BD942F82C79}" name="144255" dataDxfId="12381"/>
    <tableColumn id="4017" xr3:uid="{CB9CC385-546B-490D-A2AB-F913D7B57EB1}" name="144256" dataDxfId="12380"/>
    <tableColumn id="4018" xr3:uid="{C6593B80-39B6-448F-91EF-AFF726F1FAD7}" name="144257" dataDxfId="12379"/>
    <tableColumn id="4019" xr3:uid="{69FC5652-9DC1-427E-8985-6C17E1C6AFC1}" name="144258" dataDxfId="12378"/>
    <tableColumn id="4020" xr3:uid="{234F9A28-85F8-4040-92A5-DA1749E9BBF7}" name="144259" dataDxfId="12377"/>
    <tableColumn id="4021" xr3:uid="{78A98E9A-23ED-4157-B91C-D3B2926F54E1}" name="144260" dataDxfId="12376"/>
    <tableColumn id="4022" xr3:uid="{FFAFDFD2-88C6-420A-99F4-F87354251C23}" name="144261" dataDxfId="12375"/>
    <tableColumn id="4023" xr3:uid="{BA81686A-9BEF-4F45-A24C-F71B37853558}" name="144262" dataDxfId="12374"/>
    <tableColumn id="4024" xr3:uid="{1EFA6273-3EE3-49C4-A599-B564CFEE00A6}" name="144263" dataDxfId="12373"/>
    <tableColumn id="4025" xr3:uid="{974117C9-4FD5-431B-B771-DF3F8C610ABF}" name="144264" dataDxfId="12372"/>
    <tableColumn id="4026" xr3:uid="{512A8968-6C69-4415-8DD4-95E26B7025A5}" name="144265" dataDxfId="12371"/>
    <tableColumn id="4027" xr3:uid="{1475C09C-B171-46FB-AD55-8362FB352C14}" name="144266" dataDxfId="12370"/>
    <tableColumn id="4028" xr3:uid="{A6234198-1E6E-4923-8B9F-A459DD75C2C1}" name="144267" dataDxfId="12369"/>
    <tableColumn id="4029" xr3:uid="{30F3037F-D168-434D-A5C9-55BB647987B0}" name="144268" dataDxfId="12368"/>
    <tableColumn id="4030" xr3:uid="{B656B78B-D3C6-4147-ACE3-6248EE5C49E2}" name="144269" dataDxfId="12367"/>
    <tableColumn id="4031" xr3:uid="{7C343E87-3DB5-4EC4-9B51-DF177E28DFC2}" name="144270" dataDxfId="12366"/>
    <tableColumn id="4032" xr3:uid="{53064124-D6D3-4580-93BE-813209981D18}" name="144271" dataDxfId="12365"/>
    <tableColumn id="4033" xr3:uid="{0FF604D4-3A36-4B98-8AEC-FD15641CFD83}" name="144272" dataDxfId="12364"/>
    <tableColumn id="4034" xr3:uid="{D4253F81-912A-4149-BB1D-E521AFA8C97E}" name="144273" dataDxfId="12363"/>
    <tableColumn id="4035" xr3:uid="{39359011-BBEE-4F2D-9843-BB0CE756F39A}" name="144274" dataDxfId="12362"/>
    <tableColumn id="4036" xr3:uid="{FAB1D5BC-1EBB-4607-8A7F-57100029DAFB}" name="144275" dataDxfId="12361"/>
    <tableColumn id="4037" xr3:uid="{219E78A1-0116-407B-89A2-38EF279781B9}" name="144276" dataDxfId="12360"/>
    <tableColumn id="4038" xr3:uid="{1CD05BA6-58F8-4418-92A2-B267FD12174D}" name="144277" dataDxfId="12359"/>
    <tableColumn id="4039" xr3:uid="{12A4F378-4EB8-44D2-AC50-196B0C4A5A77}" name="144278" dataDxfId="12358"/>
    <tableColumn id="4040" xr3:uid="{ADD40086-57E2-40C3-80CE-0D19913F719B}" name="144279" dataDxfId="12357"/>
    <tableColumn id="4041" xr3:uid="{F8D295AC-1207-4593-8A19-C02C4339750A}" name="144280" dataDxfId="12356"/>
    <tableColumn id="4042" xr3:uid="{E8679CA5-3187-409B-A385-B59D01EC5E3F}" name="144281" dataDxfId="12355"/>
    <tableColumn id="4043" xr3:uid="{CA0CD4C9-1F6E-4308-8406-57A807DD5680}" name="144282" dataDxfId="12354"/>
    <tableColumn id="4044" xr3:uid="{D20BCF41-FF60-477E-A908-BD56D8CF3001}" name="144283" dataDxfId="12353"/>
    <tableColumn id="4045" xr3:uid="{9B76EFDB-76B5-4F2C-87E1-B290BD279259}" name="144284" dataDxfId="12352"/>
    <tableColumn id="4046" xr3:uid="{FD52ADE6-3A99-49E5-8746-1932DBAE063C}" name="144285" dataDxfId="12351"/>
    <tableColumn id="4047" xr3:uid="{28513775-A5D2-46F9-B622-4B771C6BCA06}" name="144286" dataDxfId="12350"/>
    <tableColumn id="4048" xr3:uid="{80BBD39C-45A9-4310-928D-C5AFE407BDCA}" name="144287" dataDxfId="12349"/>
    <tableColumn id="4049" xr3:uid="{021257F8-E150-4916-AB1A-721E486B8C94}" name="144288" dataDxfId="12348"/>
    <tableColumn id="4050" xr3:uid="{A8F05B43-18F7-4511-968F-9ED0C81E1EB6}" name="144289" dataDxfId="12347"/>
    <tableColumn id="4051" xr3:uid="{B40A9908-2D53-4F2E-957B-9E8902CCFF71}" name="144290" dataDxfId="12346"/>
    <tableColumn id="4052" xr3:uid="{AAFF9DE2-E51E-4F08-AA04-2CF8FE03CCDD}" name="144291" dataDxfId="12345"/>
    <tableColumn id="4053" xr3:uid="{EADD61B9-43DB-43DD-B47D-CFB0217E0E95}" name="144292" dataDxfId="12344"/>
    <tableColumn id="4054" xr3:uid="{CD7858B3-2E4C-4917-AA4C-A9777BD2769D}" name="144293" dataDxfId="12343"/>
    <tableColumn id="4055" xr3:uid="{14A7B19F-E155-4FD5-8DE6-AF0D51A41A93}" name="144294" dataDxfId="12342"/>
    <tableColumn id="4056" xr3:uid="{DB235824-CD5A-4F69-8057-EF350961FD60}" name="144295" dataDxfId="12341"/>
    <tableColumn id="4057" xr3:uid="{C641B3C9-6FE9-41CB-AB27-9C7B8B776A8C}" name="144296" dataDxfId="12340"/>
    <tableColumn id="4058" xr3:uid="{238E540F-229B-4C3F-9C62-A876A458E4A6}" name="144297" dataDxfId="12339"/>
    <tableColumn id="4059" xr3:uid="{1952117F-2D86-4376-9806-436F833FF07A}" name="144298" dataDxfId="12338"/>
    <tableColumn id="4060" xr3:uid="{67EAC46D-1BEE-41B0-8777-E41535A90301}" name="144299" dataDxfId="12337"/>
    <tableColumn id="4061" xr3:uid="{3E4092DC-0409-4505-8725-059E56312BDB}" name="144300" dataDxfId="12336"/>
    <tableColumn id="4062" xr3:uid="{3930C519-D1A5-449B-B78D-531C02076616}" name="144301" dataDxfId="12335"/>
    <tableColumn id="4063" xr3:uid="{32A54158-BEDF-410C-B59E-C3452FA33A70}" name="144302" dataDxfId="12334"/>
    <tableColumn id="4064" xr3:uid="{2977C261-31F3-4C19-BFE8-2B72732AF300}" name="144303" dataDxfId="12333"/>
    <tableColumn id="4065" xr3:uid="{5DC1E9B7-E0BF-48A0-AD1B-EBD4E24BB10A}" name="144304" dataDxfId="12332"/>
    <tableColumn id="4066" xr3:uid="{9ECC9177-872F-4A88-A5B0-113A10BB47FF}" name="144305" dataDxfId="12331"/>
    <tableColumn id="4067" xr3:uid="{7E703739-A53D-4535-8579-3B22EEF6CC6A}" name="144306" dataDxfId="12330"/>
    <tableColumn id="4068" xr3:uid="{B34F7570-FE3B-42AD-A837-E5C06B9032FE}" name="144307" dataDxfId="12329"/>
    <tableColumn id="4069" xr3:uid="{81BDBB2C-8743-459C-80FB-61EAB843B92E}" name="144308" dataDxfId="12328"/>
    <tableColumn id="4070" xr3:uid="{BA069BEA-C3B9-450F-B2A1-37247E2DE809}" name="144309" dataDxfId="12327"/>
    <tableColumn id="4071" xr3:uid="{0F505A6C-C58C-4803-8810-65551281D9CA}" name="144310" dataDxfId="12326"/>
    <tableColumn id="4072" xr3:uid="{6C1C08BD-9063-4EC2-A72E-F21E2D7D2D8D}" name="144311" dataDxfId="12325"/>
    <tableColumn id="4073" xr3:uid="{CA2999D8-8F04-4320-8EA7-08E0C3DE100D}" name="144312" dataDxfId="12324"/>
    <tableColumn id="4074" xr3:uid="{F6E1E29C-A7A4-42FF-B400-931FC4E7A8AF}" name="144313" dataDxfId="12323"/>
    <tableColumn id="4075" xr3:uid="{B78CA38A-74EE-4E54-ACB9-8EAC5095A24C}" name="144314" dataDxfId="12322"/>
    <tableColumn id="4076" xr3:uid="{DF3982BE-5A33-450E-9643-58C1B3CB492B}" name="144315" dataDxfId="12321"/>
    <tableColumn id="4077" xr3:uid="{0F85D059-CD63-43E7-B2D3-DB3CF61F4705}" name="144316" dataDxfId="12320"/>
    <tableColumn id="4078" xr3:uid="{0FBA5352-A157-4E6A-8BF2-F47B39F709A9}" name="144317" dataDxfId="12319"/>
    <tableColumn id="4079" xr3:uid="{E7770C1E-FDE2-4634-850B-235D2902B329}" name="144318" dataDxfId="12318"/>
    <tableColumn id="4080" xr3:uid="{0344BEB2-E1D3-44A8-8F2A-657DB8869DBB}" name="144319" dataDxfId="12317"/>
    <tableColumn id="4081" xr3:uid="{D0226407-E947-4539-B063-FD0D2903D934}" name="144320" dataDxfId="12316"/>
    <tableColumn id="4082" xr3:uid="{6BF3FD17-1C96-40F8-8C50-6F8480EB28D8}" name="144321" dataDxfId="12315"/>
    <tableColumn id="4083" xr3:uid="{93F60025-6BE9-481B-8D87-70CD2C2B3F83}" name="144322" dataDxfId="12314"/>
    <tableColumn id="4084" xr3:uid="{65630DB0-74C7-4F73-BE12-12E568F80C1B}" name="144323" dataDxfId="12313"/>
    <tableColumn id="4085" xr3:uid="{C74788F8-8B8C-473B-8A72-5C561CEB3D51}" name="144324" dataDxfId="12312"/>
    <tableColumn id="4086" xr3:uid="{31FD4444-F584-4D3B-B336-E427724523CB}" name="144325" dataDxfId="12311"/>
    <tableColumn id="4087" xr3:uid="{FA2E637E-C71A-4FC8-92FE-8AD122A35735}" name="144326" dataDxfId="12310"/>
    <tableColumn id="4088" xr3:uid="{F8358925-00EA-4260-A51A-89A4AA6BF4A4}" name="144327" dataDxfId="12309"/>
    <tableColumn id="4089" xr3:uid="{874829A5-98BC-41A4-9B6E-91EE2F17C6E9}" name="144328" dataDxfId="12308"/>
    <tableColumn id="4090" xr3:uid="{98AC5A24-8EB2-40C5-BADE-3A89EE29B57A}" name="144329" dataDxfId="12307"/>
    <tableColumn id="4091" xr3:uid="{7AB83305-94A8-4F28-8A63-F4F5C640E4F5}" name="144330" dataDxfId="12306"/>
    <tableColumn id="4092" xr3:uid="{64F772C9-30C8-426C-A230-D5FDF3359885}" name="144331" dataDxfId="12305"/>
    <tableColumn id="4093" xr3:uid="{A8D13CF4-883D-4FC3-8B91-72012FD36045}" name="144332" dataDxfId="12304"/>
    <tableColumn id="4094" xr3:uid="{56E0E146-CB71-4FDC-81A4-FD5F44F6B49C}" name="144333" dataDxfId="12303"/>
    <tableColumn id="4095" xr3:uid="{F75622ED-C0D0-43ED-8722-24CFFB56E077}" name="144334" dataDxfId="12302"/>
    <tableColumn id="4096" xr3:uid="{CE3F4594-2032-462A-984F-3CED1D13D0CE}" name="144335" dataDxfId="12301"/>
    <tableColumn id="4097" xr3:uid="{096D7C05-20CF-4F7B-A8F0-5ECF308BFC1A}" name="144336" dataDxfId="12300"/>
    <tableColumn id="4098" xr3:uid="{C95517B1-5903-4D98-97D2-4AC355AC2DD7}" name="144337" dataDxfId="12299"/>
    <tableColumn id="4099" xr3:uid="{13A6BCB4-6445-4D0F-B8AE-3B3BC6F1D499}" name="144338" dataDxfId="12298"/>
    <tableColumn id="4100" xr3:uid="{2F161A01-A998-46FE-80B4-C791DD8DD6AE}" name="144339" dataDxfId="12297"/>
    <tableColumn id="4101" xr3:uid="{C185E6A7-D981-4CB8-B3A2-48AF485ECE6A}" name="144340" dataDxfId="12296"/>
    <tableColumn id="4102" xr3:uid="{64B56DF9-AC53-48EB-96D1-22F59931268E}" name="144341" dataDxfId="12295"/>
    <tableColumn id="4103" xr3:uid="{EBFA616A-3496-4D57-87A1-8C93697BD92F}" name="144342" dataDxfId="12294"/>
    <tableColumn id="4104" xr3:uid="{FE51E1F0-44FE-41E9-A1B3-853F28E90175}" name="144343" dataDxfId="12293"/>
    <tableColumn id="4105" xr3:uid="{94C0FEE6-4338-4D6F-A25D-BC715616FC23}" name="144344" dataDxfId="12292"/>
    <tableColumn id="4106" xr3:uid="{2BE0CFDF-EE0C-476C-B64D-186A0E1BB0B3}" name="144345" dataDxfId="12291"/>
    <tableColumn id="4107" xr3:uid="{D7B57084-FB47-4D9E-95EE-CCE148DBD1C7}" name="144346" dataDxfId="12290"/>
    <tableColumn id="4108" xr3:uid="{5C8DC15A-06A1-490A-AA28-B86E959514F0}" name="144347" dataDxfId="12289"/>
    <tableColumn id="4109" xr3:uid="{D19D4BAC-CEE5-4907-9D03-115003536014}" name="144348" dataDxfId="12288"/>
    <tableColumn id="4110" xr3:uid="{FFEE897C-5771-427B-8618-58333F5BCF03}" name="144349" dataDxfId="12287"/>
    <tableColumn id="4111" xr3:uid="{54DA8BDD-3A44-4975-A662-22446447AA62}" name="144350" dataDxfId="12286"/>
    <tableColumn id="4112" xr3:uid="{2D0BC2E1-E359-4A74-A29F-28E91B56EA8C}" name="144351" dataDxfId="12285"/>
    <tableColumn id="4113" xr3:uid="{631D9372-8CBA-42DE-A956-83E04FB6EA20}" name="144352" dataDxfId="12284"/>
    <tableColumn id="4114" xr3:uid="{7FA20E88-88D7-4090-B5A9-801937974FBF}" name="144353" dataDxfId="12283"/>
    <tableColumn id="4115" xr3:uid="{003F3EF4-6947-4677-B78E-750078677366}" name="144354" dataDxfId="12282"/>
    <tableColumn id="4116" xr3:uid="{7C7509A9-F64D-4D7F-B588-838DC6C3DF0B}" name="144355" dataDxfId="12281"/>
    <tableColumn id="4117" xr3:uid="{2B6240E0-B5F7-4C06-8F31-DE8DA9B07E27}" name="144356" dataDxfId="12280"/>
    <tableColumn id="4118" xr3:uid="{74F4A3CC-18DA-46C4-9F88-6FCF549F5046}" name="144357" dataDxfId="12279"/>
    <tableColumn id="4119" xr3:uid="{1962E5E4-68BC-4AC5-B0E1-4C7C060833E2}" name="144358" dataDxfId="12278"/>
    <tableColumn id="4120" xr3:uid="{E77468F0-0D84-41B3-9D61-3B30EE9CA945}" name="144359" dataDxfId="12277"/>
    <tableColumn id="4121" xr3:uid="{B9D70630-18BF-4D3A-8EBB-B08358D36185}" name="144360" dataDxfId="12276"/>
    <tableColumn id="4122" xr3:uid="{319D496E-9C70-4D13-A67C-0F60B5D39067}" name="144361" dataDxfId="12275"/>
    <tableColumn id="4123" xr3:uid="{073D2420-E95F-4B1C-B169-A5E60583DB5B}" name="144362" dataDxfId="12274"/>
    <tableColumn id="4124" xr3:uid="{600A0D0C-F398-4933-AB99-FE2E4A7466F5}" name="144363" dataDxfId="12273"/>
    <tableColumn id="4125" xr3:uid="{526853D8-EF59-431B-B7CE-431AF5841DFD}" name="144364" dataDxfId="12272"/>
    <tableColumn id="4126" xr3:uid="{5139D239-153C-470E-BA9C-D9183D1CB6B6}" name="144365" dataDxfId="12271"/>
    <tableColumn id="4127" xr3:uid="{EA31850D-87E0-4FD5-85E6-E12F71C09812}" name="144366" dataDxfId="12270"/>
    <tableColumn id="4128" xr3:uid="{D381C435-BB36-4CC6-B567-350C84CAED41}" name="144367" dataDxfId="12269"/>
    <tableColumn id="4129" xr3:uid="{092DE146-2871-49C4-8278-6AC0613E4572}" name="144368" dataDxfId="12268"/>
    <tableColumn id="4130" xr3:uid="{CA61D913-9FED-4869-AC05-3D5794EB97B5}" name="144369" dataDxfId="12267"/>
    <tableColumn id="4131" xr3:uid="{B38319A2-EF74-481F-A195-67F0D3DBD995}" name="144370" dataDxfId="12266"/>
    <tableColumn id="4132" xr3:uid="{04DC6624-2E7E-441F-B503-59A6F644696A}" name="144371" dataDxfId="12265"/>
    <tableColumn id="4133" xr3:uid="{2D538075-7B8E-4321-86ED-C8DE60362403}" name="144372" dataDxfId="12264"/>
    <tableColumn id="4134" xr3:uid="{4166B916-6E15-4F73-90ED-E5549EDAABF6}" name="144373" dataDxfId="12263"/>
    <tableColumn id="4135" xr3:uid="{5AADD173-587D-4E8D-AD81-441386EA021A}" name="144374" dataDxfId="12262"/>
    <tableColumn id="4136" xr3:uid="{36B0166D-B8D1-4947-8BDD-FF3D7A9632F9}" name="144375" dataDxfId="12261"/>
    <tableColumn id="4137" xr3:uid="{7C8C2422-5692-4759-9F10-38A9FA9B4B88}" name="144376" dataDxfId="12260"/>
    <tableColumn id="4138" xr3:uid="{D8E049B2-A762-4E93-BBE5-A0260A3CE3B9}" name="144377" dataDxfId="12259"/>
    <tableColumn id="4139" xr3:uid="{A3638EB0-699D-480D-802F-8130B470B9FA}" name="144378" dataDxfId="12258"/>
    <tableColumn id="4140" xr3:uid="{F19A695B-3CBD-4B15-83E6-2FB4DA7E60BC}" name="144379" dataDxfId="12257"/>
    <tableColumn id="4141" xr3:uid="{7FB17A3C-260F-494D-9F2C-2F5A4FE746BD}" name="144380" dataDxfId="12256"/>
    <tableColumn id="4142" xr3:uid="{6BED8368-06AD-4C37-931A-39FD9EA4F88B}" name="144381" dataDxfId="12255"/>
    <tableColumn id="4143" xr3:uid="{BFB2259B-4FBA-43F7-BDAA-6A5D0D33C8B9}" name="144382" dataDxfId="12254"/>
    <tableColumn id="4144" xr3:uid="{15B334A5-CBEA-422F-80C4-9D37A054DFFC}" name="144383" dataDxfId="12253"/>
    <tableColumn id="4145" xr3:uid="{9FAC0AD5-8773-4F71-9933-EFB7BAA7CA3D}" name="144384" dataDxfId="12252"/>
    <tableColumn id="4146" xr3:uid="{0B4FC540-56B1-4771-8BED-219C4BA08706}" name="144385" dataDxfId="12251"/>
    <tableColumn id="4147" xr3:uid="{0A82FA58-D6B5-400E-A26E-227FD13856AF}" name="144386" dataDxfId="12250"/>
    <tableColumn id="4148" xr3:uid="{22220EF1-EAB2-4534-8CC0-1FBF0DF06F44}" name="144387" dataDxfId="12249"/>
    <tableColumn id="4149" xr3:uid="{BBD006D5-6679-480E-A7FA-85F59DAE98C3}" name="144388" dataDxfId="12248"/>
    <tableColumn id="4150" xr3:uid="{97AAF5BC-0616-4780-98E1-1705EDDCF93F}" name="144389" dataDxfId="12247"/>
    <tableColumn id="4151" xr3:uid="{D0C2E2DB-8302-4278-AB12-C97F783F1436}" name="144390" dataDxfId="12246"/>
    <tableColumn id="4152" xr3:uid="{995D77C8-3AF1-416F-8037-F00A8D9C1DCF}" name="144391" dataDxfId="12245"/>
    <tableColumn id="4153" xr3:uid="{4753265B-4E56-40F7-96F6-2A4A7531F9A0}" name="144392" dataDxfId="12244"/>
    <tableColumn id="4154" xr3:uid="{5D6CBE37-7106-420E-970F-F6004E29903B}" name="144393" dataDxfId="12243"/>
    <tableColumn id="4155" xr3:uid="{9A5CB7A3-5879-44E4-998F-50D085EF0E5B}" name="144394" dataDxfId="12242"/>
    <tableColumn id="4156" xr3:uid="{A97AFC1D-5059-49C8-A810-3B37342F3EF9}" name="144395" dataDxfId="12241"/>
    <tableColumn id="4157" xr3:uid="{3426CF45-224F-49AA-B1FF-01C025A79911}" name="144396" dataDxfId="12240"/>
    <tableColumn id="4158" xr3:uid="{97D2266D-253B-4279-99C5-35FA342F1F30}" name="144397" dataDxfId="12239"/>
    <tableColumn id="4159" xr3:uid="{F886BC11-A4EC-4590-A6BE-83AE87FE94CA}" name="144398" dataDxfId="12238"/>
    <tableColumn id="4160" xr3:uid="{54B68078-EED1-476B-BE80-9685F35CA2ED}" name="144399" dataDxfId="12237"/>
    <tableColumn id="4161" xr3:uid="{6BCD5305-A911-4362-A78B-7451B9EE0F88}" name="144400" dataDxfId="12236"/>
    <tableColumn id="4162" xr3:uid="{4A0FED1D-31A5-4160-89DD-2DA734768C08}" name="144401" dataDxfId="12235"/>
    <tableColumn id="4163" xr3:uid="{F2A565E6-3CF9-46E2-B7D4-446419F817E1}" name="144402" dataDxfId="12234"/>
    <tableColumn id="4164" xr3:uid="{E24E0220-1F56-418C-9629-2197229F162E}" name="144403" dataDxfId="12233"/>
    <tableColumn id="4165" xr3:uid="{A5288357-73D0-4502-B40A-B02B62546987}" name="144404" dataDxfId="12232"/>
    <tableColumn id="4166" xr3:uid="{B4340D03-216E-452F-A5F6-00F693960169}" name="144405" dataDxfId="12231"/>
    <tableColumn id="4167" xr3:uid="{AF89BA4D-3828-4835-9322-5E3B8917C403}" name="144406" dataDxfId="12230"/>
    <tableColumn id="4168" xr3:uid="{9E383A57-0F55-4782-955E-C3ECE1A0DE38}" name="144407" dataDxfId="12229"/>
    <tableColumn id="4169" xr3:uid="{0F7798C0-CA12-46AE-9D5B-0C0E48E3472D}" name="144408" dataDxfId="12228"/>
    <tableColumn id="4170" xr3:uid="{9446F99F-42B4-4504-B5B3-48B741F020F7}" name="144409" dataDxfId="12227"/>
    <tableColumn id="4171" xr3:uid="{899D77D7-87C1-4A6F-A1EE-208F4373A1D3}" name="144410" dataDxfId="12226"/>
    <tableColumn id="4172" xr3:uid="{F6211D0A-F7D5-49AE-A1BD-48FDC31BA6C2}" name="144411" dataDxfId="12225"/>
    <tableColumn id="4173" xr3:uid="{46D5B5E1-AA07-44F7-8B7B-2E1CC6B22ABA}" name="144412" dataDxfId="12224"/>
    <tableColumn id="4174" xr3:uid="{261A4D4B-6A54-422C-B179-6532F99568A1}" name="144413" dataDxfId="12223"/>
    <tableColumn id="4175" xr3:uid="{D5AD45D0-1EFD-4C6E-816C-A3790C212DBC}" name="144414" dataDxfId="12222"/>
    <tableColumn id="4176" xr3:uid="{1EB7C9A1-4E9A-4734-83E2-21B2C083A15C}" name="144415" dataDxfId="12221"/>
    <tableColumn id="4177" xr3:uid="{EB8BC51B-83E5-48B7-AA33-00A902EFE156}" name="144416" dataDxfId="12220"/>
    <tableColumn id="4178" xr3:uid="{AE132A2A-260F-408B-97E4-EA9CF2FA53F7}" name="144417" dataDxfId="12219"/>
    <tableColumn id="4179" xr3:uid="{65326CAA-628D-47D8-B44F-F4B7FB95523B}" name="144418" dataDxfId="12218"/>
    <tableColumn id="4180" xr3:uid="{2F9C48C8-AD2F-4763-B610-2E8D7C5362D9}" name="144419" dataDxfId="12217"/>
    <tableColumn id="4181" xr3:uid="{6C2E2EF7-EF88-48CC-863B-4D123A16039B}" name="144420" dataDxfId="12216"/>
    <tableColumn id="4182" xr3:uid="{D111E3B6-F9C4-4BA1-9753-6FE4233321EA}" name="144421" dataDxfId="12215"/>
    <tableColumn id="4183" xr3:uid="{244BE519-F4DF-4257-A970-1F754A3D46E5}" name="144422" dataDxfId="12214"/>
    <tableColumn id="4184" xr3:uid="{C9ECF305-C755-40FB-A485-1FF89745483E}" name="144423" dataDxfId="12213"/>
    <tableColumn id="4185" xr3:uid="{B24DDD47-3E20-4BB8-9692-71BDF0C88F3C}" name="144424" dataDxfId="12212"/>
    <tableColumn id="4186" xr3:uid="{3CFFDB95-E686-4361-A01D-51891E7298B5}" name="144425" dataDxfId="12211"/>
    <tableColumn id="4187" xr3:uid="{CA9BE786-0513-4AF4-9742-E3DE789907FC}" name="144426" dataDxfId="12210"/>
    <tableColumn id="4188" xr3:uid="{6DF0490D-29BD-498D-8DFC-F351E4958B0D}" name="144427" dataDxfId="12209"/>
    <tableColumn id="4189" xr3:uid="{C91F8F65-E5BD-41BE-8863-CDEF9208B113}" name="144428" dataDxfId="12208"/>
    <tableColumn id="4190" xr3:uid="{8C9F014F-881E-49A9-B319-B94A7855E6A8}" name="144429" dataDxfId="12207"/>
    <tableColumn id="4191" xr3:uid="{C6D16438-72C9-440A-99B0-20DC7EA79A17}" name="144430" dataDxfId="12206"/>
    <tableColumn id="4192" xr3:uid="{D880132C-ABAA-446C-85B2-E6F52312703D}" name="144431" dataDxfId="12205"/>
    <tableColumn id="4193" xr3:uid="{FFB5274B-FD46-45E0-A870-515A2A1B43C0}" name="144432" dataDxfId="12204"/>
    <tableColumn id="4194" xr3:uid="{8990EB87-D5B9-4864-835A-1BFAB188A87B}" name="144433" dataDxfId="12203"/>
    <tableColumn id="4195" xr3:uid="{4AFA70BE-DDF4-4AAF-8A05-D25A5242F27E}" name="144434" dataDxfId="12202"/>
    <tableColumn id="4196" xr3:uid="{2CF97F18-E2F2-4F58-965A-49568BF0298C}" name="144435" dataDxfId="12201"/>
    <tableColumn id="4197" xr3:uid="{B1C48A93-07CB-4C6A-B778-E65CECCB1DC1}" name="144436" dataDxfId="12200"/>
    <tableColumn id="4198" xr3:uid="{3AB1BD5D-687F-4D44-960D-A8F137484F40}" name="144437" dataDxfId="12199"/>
    <tableColumn id="4199" xr3:uid="{7EBCA908-BF4B-468B-8C8A-DA2FE343E841}" name="144438" dataDxfId="12198"/>
    <tableColumn id="4200" xr3:uid="{9A724FC3-B9F4-4171-B841-C13DF7368988}" name="144439" dataDxfId="12197"/>
    <tableColumn id="4201" xr3:uid="{59C9D28A-A884-47DF-87CF-8B75C053D1D0}" name="144440" dataDxfId="12196"/>
    <tableColumn id="4202" xr3:uid="{9A3E05F0-5A13-411A-9526-49CC7F259E11}" name="144441" dataDxfId="12195"/>
    <tableColumn id="4203" xr3:uid="{3029A214-0099-427D-A0CB-3F8FBFDB512F}" name="144442" dataDxfId="12194"/>
    <tableColumn id="4204" xr3:uid="{38EB9A3B-9009-430F-8D65-4E9CD16CBD1E}" name="144443" dataDxfId="12193"/>
    <tableColumn id="4205" xr3:uid="{A4709830-D2E9-4118-9194-668DEE6E8615}" name="144444" dataDxfId="12192"/>
    <tableColumn id="4206" xr3:uid="{7718B6B8-6671-4E31-8E59-972B8520BDE9}" name="144445" dataDxfId="12191"/>
    <tableColumn id="4207" xr3:uid="{D59A751F-6E97-4811-AA1F-B62918B4D34E}" name="144446" dataDxfId="12190"/>
    <tableColumn id="4208" xr3:uid="{6C2C9226-C708-4944-8CE5-3F8FABFCE014}" name="144447" dataDxfId="12189"/>
    <tableColumn id="4209" xr3:uid="{DD985247-753F-4436-B562-D1542872CF4D}" name="144448" dataDxfId="12188"/>
    <tableColumn id="4210" xr3:uid="{4A58A2F8-6CDE-400D-B80E-41D0F155C2DA}" name="144449" dataDxfId="12187"/>
    <tableColumn id="4211" xr3:uid="{2B27EB7A-C1B7-432A-9DA1-C04D93327AB3}" name="144450" dataDxfId="12186"/>
    <tableColumn id="4212" xr3:uid="{9E6A850C-01F1-4417-9E83-CD3071C62F97}" name="144451" dataDxfId="12185"/>
    <tableColumn id="4213" xr3:uid="{9C358094-732B-4F12-A2F2-E9697CA64853}" name="144452" dataDxfId="12184"/>
    <tableColumn id="4214" xr3:uid="{C0956004-37B6-4C9D-B5C7-B56BFDC74E15}" name="144453" dataDxfId="12183"/>
    <tableColumn id="4215" xr3:uid="{A1CCF22B-1080-44EF-BB39-AC799AF70BF8}" name="144454" dataDxfId="12182"/>
    <tableColumn id="4216" xr3:uid="{9E8DF176-1A41-4E22-A326-A04B6061A4C1}" name="144455" dataDxfId="12181"/>
    <tableColumn id="4217" xr3:uid="{EE1A4552-3A76-427D-86C5-7E8E4351B5C0}" name="144456" dataDxfId="12180"/>
    <tableColumn id="4218" xr3:uid="{0E38F162-4816-4761-B260-2ADDFD8EE0E7}" name="144457" dataDxfId="12179"/>
    <tableColumn id="4219" xr3:uid="{C4699F04-A4D6-4203-BA54-9F4C1A4C2E8D}" name="144458" dataDxfId="12178"/>
    <tableColumn id="4220" xr3:uid="{0939F3C6-BD4C-48CD-8E1B-C982B05FB3D2}" name="144459" dataDxfId="12177"/>
    <tableColumn id="4221" xr3:uid="{B9C4CFB6-3764-4054-8322-0594BE671AA4}" name="144460" dataDxfId="12176"/>
    <tableColumn id="4222" xr3:uid="{D3D5C342-1354-41BB-A922-FFE42F3659A6}" name="144461" dataDxfId="12175"/>
    <tableColumn id="4223" xr3:uid="{48B14A30-9E6E-475A-9278-5F90471E6654}" name="144462" dataDxfId="12174"/>
    <tableColumn id="4224" xr3:uid="{E86212D8-970F-4242-A16F-BD334F58E415}" name="144463" dataDxfId="12173"/>
    <tableColumn id="4225" xr3:uid="{6D534CCB-8561-4915-BFDA-4545B1726581}" name="144464" dataDxfId="12172"/>
    <tableColumn id="4226" xr3:uid="{454043E6-7B13-4C0B-9CE7-92E5F56338AB}" name="144465" dataDxfId="12171"/>
    <tableColumn id="4227" xr3:uid="{CFA735ED-AFF2-42BA-89FA-D15EDE145EDE}" name="144466" dataDxfId="12170"/>
    <tableColumn id="4228" xr3:uid="{213D54BA-5CF7-4AC4-83ED-3B5F3A283AE6}" name="144467" dataDxfId="12169"/>
    <tableColumn id="4229" xr3:uid="{E8918471-5575-400F-8D80-9EC3FC572515}" name="144468" dataDxfId="12168"/>
    <tableColumn id="4230" xr3:uid="{3397E464-4098-476D-9D9B-C9918323CB7B}" name="144469" dataDxfId="12167"/>
    <tableColumn id="4231" xr3:uid="{47B1618E-0E47-480F-8C0C-D92FFDB4929F}" name="144470" dataDxfId="12166"/>
    <tableColumn id="4232" xr3:uid="{2D83A461-14ED-492D-B49C-89E1B80081C5}" name="144471" dataDxfId="12165"/>
    <tableColumn id="4233" xr3:uid="{82BDF112-0421-471B-A189-6C54032AB494}" name="144472" dataDxfId="12164"/>
    <tableColumn id="4234" xr3:uid="{7C346961-E93B-4E21-AE29-BA15C469AFA5}" name="144473" dataDxfId="12163"/>
    <tableColumn id="4235" xr3:uid="{C61D2597-6551-4590-9A1F-1218853AB90F}" name="144474" dataDxfId="12162"/>
    <tableColumn id="4236" xr3:uid="{1F1EDFA2-E940-454F-A000-B1C97AD78733}" name="144475" dataDxfId="12161"/>
    <tableColumn id="4237" xr3:uid="{32A8AD27-BAAC-4469-95FD-2AF18EFFE09B}" name="144476" dataDxfId="12160"/>
    <tableColumn id="4238" xr3:uid="{003AA0E3-032F-492D-B5A7-B6E4B8B6C778}" name="144477" dataDxfId="12159"/>
    <tableColumn id="4239" xr3:uid="{1E015111-0D90-489E-AD06-5806D5FEB88D}" name="144478" dataDxfId="12158"/>
    <tableColumn id="4240" xr3:uid="{3095887D-AEBC-47D0-A715-98B36E2BF18E}" name="144479" dataDxfId="12157"/>
    <tableColumn id="4241" xr3:uid="{0E8DA20F-BD1E-4FEE-839B-41B87139D487}" name="144480" dataDxfId="12156"/>
    <tableColumn id="4242" xr3:uid="{7843AB68-04AB-42B9-BE31-75951C5F8D2A}" name="144481" dataDxfId="12155"/>
    <tableColumn id="4243" xr3:uid="{40FA050C-7CD0-4652-AFDF-E2275F9DE385}" name="144482" dataDxfId="12154"/>
    <tableColumn id="4244" xr3:uid="{67CB7867-6945-4911-8B04-245C67B4ACFF}" name="144483" dataDxfId="12153"/>
    <tableColumn id="4245" xr3:uid="{119311A7-183B-4D75-849E-06467D215FE1}" name="144484" dataDxfId="12152"/>
    <tableColumn id="4246" xr3:uid="{55A54769-BB82-47F2-A191-6F005F8A51FD}" name="144485" dataDxfId="12151"/>
    <tableColumn id="4247" xr3:uid="{9FCB1EF4-2D5D-48FB-8AB0-0B26DAC7685F}" name="144486" dataDxfId="12150"/>
    <tableColumn id="4248" xr3:uid="{5F678BF0-8C42-43BC-8A31-3BB90E6E89E3}" name="144487" dataDxfId="12149"/>
    <tableColumn id="4249" xr3:uid="{650B1F92-C54E-49D3-ABD5-B754A8B41C89}" name="144488" dataDxfId="12148"/>
    <tableColumn id="4250" xr3:uid="{666AEFE3-3F42-4E2F-A79A-40DF977FE2B2}" name="144489" dataDxfId="12147"/>
    <tableColumn id="4251" xr3:uid="{DD653FC9-5475-4764-95C4-4D3153B7BE00}" name="144490" dataDxfId="12146"/>
    <tableColumn id="4252" xr3:uid="{7BB09E97-15C1-49B4-99F4-F904395277A2}" name="144491" dataDxfId="12145"/>
    <tableColumn id="4253" xr3:uid="{F5F98BA3-D8FD-4764-A0D5-7D9D3618CD16}" name="144492" dataDxfId="12144"/>
    <tableColumn id="4254" xr3:uid="{3A3B2459-9A09-435C-B12F-4B63331E9E41}" name="144493" dataDxfId="12143"/>
    <tableColumn id="4255" xr3:uid="{195F5BA8-76E5-4201-AA26-341E2E7AE1B3}" name="144494" dataDxfId="12142"/>
    <tableColumn id="4256" xr3:uid="{EF8E901B-E0E5-42FE-BA1D-0037586EAA20}" name="144495" dataDxfId="12141"/>
    <tableColumn id="4257" xr3:uid="{816A6164-66BE-4094-BDB3-1EF9297C695A}" name="144496" dataDxfId="12140"/>
    <tableColumn id="4258" xr3:uid="{26B657A8-5C9C-46D6-BEF6-88050DE8E8C3}" name="144497" dataDxfId="12139"/>
    <tableColumn id="4259" xr3:uid="{50CCBF7D-9919-47FC-ACC5-A028F89E864E}" name="144498" dataDxfId="12138"/>
    <tableColumn id="4260" xr3:uid="{D0736687-1A23-40EC-9086-A6C7C3E8E513}" name="144499" dataDxfId="12137"/>
    <tableColumn id="4261" xr3:uid="{28E4B32C-027C-4D65-B669-49B75F56002D}" name="144500" dataDxfId="12136"/>
    <tableColumn id="4262" xr3:uid="{362D8074-A1EF-4D7C-9ADF-574CF25DE312}" name="144501" dataDxfId="12135"/>
    <tableColumn id="4263" xr3:uid="{2F53E99D-C127-4061-8CFE-8EF4E842098E}" name="144502" dataDxfId="12134"/>
    <tableColumn id="4264" xr3:uid="{00B506C9-8182-4B43-BBBD-8E4C058F822A}" name="144503" dataDxfId="12133"/>
    <tableColumn id="4265" xr3:uid="{7E1B3F75-BCA9-4C17-875E-5F4C46A330CB}" name="144504" dataDxfId="12132"/>
    <tableColumn id="4266" xr3:uid="{85BE2DF4-4270-417E-B50F-825CB0ED13BA}" name="144505" dataDxfId="12131"/>
    <tableColumn id="4267" xr3:uid="{ED57DC74-360D-4167-847B-457CF79643A8}" name="144506" dataDxfId="12130"/>
    <tableColumn id="4268" xr3:uid="{73FCDC67-3156-4A54-9DF6-50E899FCB5BC}" name="144507" dataDxfId="12129"/>
    <tableColumn id="4269" xr3:uid="{9BFADD4B-D4B4-40FB-8168-E061F8CE4603}" name="144508" dataDxfId="12128"/>
    <tableColumn id="4270" xr3:uid="{7EFCEB93-3402-4CAB-A69F-2B4DF4F0B42C}" name="144509" dataDxfId="12127"/>
    <tableColumn id="4271" xr3:uid="{63CC3C6B-B370-4E4A-BD9A-67128EBAB3D0}" name="144510" dataDxfId="12126"/>
    <tableColumn id="4272" xr3:uid="{C602F6B0-361D-46A5-BA76-D00DD3914898}" name="144511" dataDxfId="12125"/>
    <tableColumn id="4273" xr3:uid="{4F452BD8-71B7-47F9-A0C2-72F88C80D5CB}" name="144512" dataDxfId="12124"/>
    <tableColumn id="4274" xr3:uid="{4BD30680-1A52-41F8-BDA4-E116D1D5932C}" name="144513" dataDxfId="12123"/>
    <tableColumn id="4275" xr3:uid="{EA10F57B-EADD-4A02-99B8-9EF70391E3F3}" name="144514" dataDxfId="12122"/>
    <tableColumn id="4276" xr3:uid="{DD30963A-4517-488C-839A-7C1572E187C6}" name="144515" dataDxfId="12121"/>
    <tableColumn id="4277" xr3:uid="{EF60F140-73DF-4043-A601-480ACA215F9C}" name="144516" dataDxfId="12120"/>
    <tableColumn id="4278" xr3:uid="{2CABAB3C-8A67-498A-AAA6-BB8E891D4AD4}" name="144517" dataDxfId="12119"/>
    <tableColumn id="4279" xr3:uid="{0CCF8DD3-9A9B-4FEB-A925-2C13AFA6F9AD}" name="144518" dataDxfId="12118"/>
    <tableColumn id="4280" xr3:uid="{0848B101-805D-4F73-9DBC-9CEBD496707F}" name="144519" dataDxfId="12117"/>
    <tableColumn id="4281" xr3:uid="{C1987AFE-CE05-4804-91D1-17D04B6E2C85}" name="144520" dataDxfId="12116"/>
    <tableColumn id="4282" xr3:uid="{CAFE6FAD-E998-423A-BBA3-8C539F49322E}" name="144521" dataDxfId="12115"/>
    <tableColumn id="4283" xr3:uid="{9B471D4A-B4F3-48E6-B6E6-10474839A596}" name="144522" dataDxfId="12114"/>
    <tableColumn id="4284" xr3:uid="{60BCE79A-132B-42F3-8964-15542C4F13FD}" name="144523" dataDxfId="12113"/>
    <tableColumn id="4285" xr3:uid="{5AF733A0-278F-41D2-8333-F7ADED31B1C2}" name="144524" dataDxfId="12112"/>
    <tableColumn id="4286" xr3:uid="{CE5D703A-05AD-4E7C-A5C5-A98ED7941BF8}" name="144525" dataDxfId="12111"/>
    <tableColumn id="4287" xr3:uid="{33B2D7A9-156E-45B6-BEB0-09A05C98F9A9}" name="144526" dataDxfId="12110"/>
    <tableColumn id="4288" xr3:uid="{E9D46B5F-5666-432E-B5D3-4D81247117BA}" name="144527" dataDxfId="12109"/>
    <tableColumn id="4289" xr3:uid="{67B9125A-5536-448F-B48E-9F72C9E3A37C}" name="144528" dataDxfId="12108"/>
    <tableColumn id="4290" xr3:uid="{2C3209CF-29AF-4F66-9905-EF5427D14709}" name="144529" dataDxfId="12107"/>
    <tableColumn id="4291" xr3:uid="{C84AA158-FEDD-4F6A-9C5E-386B9EBC8528}" name="144530" dataDxfId="12106"/>
    <tableColumn id="4292" xr3:uid="{B6D46CB7-AF48-4194-98DC-D5633E027F46}" name="144531" dataDxfId="12105"/>
    <tableColumn id="4293" xr3:uid="{612D0443-83F1-4893-A5FB-449A6F7E0D8A}" name="144532" dataDxfId="12104"/>
    <tableColumn id="4294" xr3:uid="{EACCD0DD-A787-403D-ADBF-9878661B1663}" name="144533" dataDxfId="12103"/>
    <tableColumn id="4295" xr3:uid="{237CC77C-B2D3-416F-AB5E-48E2ABA19C2E}" name="144534" dataDxfId="12102"/>
    <tableColumn id="4296" xr3:uid="{9CC4BBC6-70AE-4C20-A20B-0B1BD07BBD1F}" name="144535" dataDxfId="12101"/>
    <tableColumn id="4297" xr3:uid="{31BE2D77-9D2C-4408-BE7F-612A6384EE86}" name="144536" dataDxfId="12100"/>
    <tableColumn id="4298" xr3:uid="{6584A71E-C915-41BE-A55D-B7E8B395DBD3}" name="144537" dataDxfId="12099"/>
    <tableColumn id="4299" xr3:uid="{86B6CB36-B102-4178-B7B6-774091260B2E}" name="144538" dataDxfId="12098"/>
    <tableColumn id="4300" xr3:uid="{AC73F458-E0E0-48DD-BA45-47088D9317B7}" name="144539" dataDxfId="12097"/>
    <tableColumn id="4301" xr3:uid="{390A0193-5269-4D50-A867-C95E78AA0B8D}" name="144540" dataDxfId="12096"/>
    <tableColumn id="4302" xr3:uid="{2076ED06-14B7-466E-AA20-EFAA5E1E2C4E}" name="144541" dataDxfId="12095"/>
    <tableColumn id="4303" xr3:uid="{FC8205B0-AD14-4A91-B23D-B19E8AEA8F86}" name="144542" dataDxfId="12094"/>
    <tableColumn id="4304" xr3:uid="{96796030-800C-4448-B86A-C3201ACCA7F1}" name="144543" dataDxfId="12093"/>
    <tableColumn id="4305" xr3:uid="{769A74AD-97FA-41D8-8D38-EE3D6B6FE0CC}" name="144544" dataDxfId="12092"/>
    <tableColumn id="4306" xr3:uid="{7090DF52-787D-49A3-88A6-5A3F54D8F15B}" name="144545" dataDxfId="12091"/>
    <tableColumn id="4307" xr3:uid="{7824FF25-9ABA-485A-BA5A-32E951581A41}" name="144546" dataDxfId="12090"/>
    <tableColumn id="4308" xr3:uid="{DABBBF82-A89C-4767-A569-3B404B9BD75B}" name="144547" dataDxfId="12089"/>
    <tableColumn id="4309" xr3:uid="{75C1E865-2941-4221-BAD9-59FA9B4A9B65}" name="144548" dataDxfId="12088"/>
    <tableColumn id="4310" xr3:uid="{7B93BF37-F7C9-4518-8919-4989F1D51E5C}" name="144549" dataDxfId="12087"/>
    <tableColumn id="4311" xr3:uid="{5E1CBFC5-0362-42D4-830C-7AFEA97BD4E8}" name="144550" dataDxfId="12086"/>
    <tableColumn id="4312" xr3:uid="{668E900D-45F7-47D6-BF96-84F01A73CECD}" name="144551" dataDxfId="12085"/>
    <tableColumn id="4313" xr3:uid="{4CD1DE5C-4CA3-49F4-8736-76C9C1A4B185}" name="144552" dataDxfId="12084"/>
    <tableColumn id="4314" xr3:uid="{7B847130-598E-4749-8586-C2B7E896D816}" name="144553" dataDxfId="12083"/>
    <tableColumn id="4315" xr3:uid="{2506B689-3F43-4671-B26E-85C147589C08}" name="144554" dataDxfId="12082"/>
    <tableColumn id="4316" xr3:uid="{67BF430A-0C35-4355-AE5C-4BC13FAA12E3}" name="144555" dataDxfId="12081"/>
    <tableColumn id="4317" xr3:uid="{7A4F23C9-FBF8-4244-BBBC-26ED66637E75}" name="144556" dataDxfId="12080"/>
    <tableColumn id="4318" xr3:uid="{A7D5C056-22B5-4B95-B15F-7987FEA3DB6B}" name="144557" dataDxfId="12079"/>
    <tableColumn id="4319" xr3:uid="{15B4572F-2CCA-4C37-95FA-A7A4AA615E25}" name="144558" dataDxfId="12078"/>
    <tableColumn id="4320" xr3:uid="{F873CFB0-912F-4B6E-9AC9-547A9FE77A6D}" name="144559" dataDxfId="12077"/>
    <tableColumn id="4321" xr3:uid="{6F4FF29F-E276-498F-BE86-AF2A88793999}" name="144560" dataDxfId="12076"/>
    <tableColumn id="4322" xr3:uid="{8EF0C9AC-3524-4433-A8FB-D750C9D916CA}" name="144561" dataDxfId="12075"/>
    <tableColumn id="4323" xr3:uid="{49ABEAFE-3D3C-4609-987D-A636ED112F02}" name="144562" dataDxfId="12074"/>
    <tableColumn id="4324" xr3:uid="{9DAA9DCD-CC05-4EFC-BE6A-428DA46864CD}" name="144563" dataDxfId="12073"/>
    <tableColumn id="4325" xr3:uid="{3307B749-088D-4501-AD12-C2272038E555}" name="144564" dataDxfId="12072"/>
    <tableColumn id="4326" xr3:uid="{A8E30C17-F3A8-4CE2-9743-BC21D13CE69D}" name="144565" dataDxfId="12071"/>
    <tableColumn id="4327" xr3:uid="{FAD60590-A2EC-47B1-862F-9A1FDA1A9E8E}" name="144566" dataDxfId="12070"/>
    <tableColumn id="4328" xr3:uid="{5EDD55AB-3EDB-4529-8F75-B8A7F71FA668}" name="144567" dataDxfId="12069"/>
    <tableColumn id="4329" xr3:uid="{59CB83A4-32C3-4867-9E35-A105B41FB5F7}" name="144568" dataDxfId="12068"/>
    <tableColumn id="4330" xr3:uid="{A0F8E303-8736-4E1C-BE49-D79307496DFB}" name="144569" dataDxfId="12067"/>
    <tableColumn id="4331" xr3:uid="{FCB044E8-2DFB-41B5-B536-4EA4EF0246F8}" name="144570" dataDxfId="12066"/>
    <tableColumn id="4332" xr3:uid="{7D430073-45B6-4DE6-B286-03255E836797}" name="144571" dataDxfId="12065"/>
    <tableColumn id="4333" xr3:uid="{D7181533-66DC-4F4B-88C5-8C92849BF01E}" name="144572" dataDxfId="12064"/>
    <tableColumn id="4334" xr3:uid="{789AC8D0-7AAC-40E6-BC80-BBB480584A4E}" name="144573" dataDxfId="12063"/>
    <tableColumn id="4335" xr3:uid="{89330E20-9134-4054-871D-826D267D4ACE}" name="144574" dataDxfId="12062"/>
    <tableColumn id="4336" xr3:uid="{9D959038-4692-4B80-90BA-68FB347E8604}" name="144575" dataDxfId="12061"/>
    <tableColumn id="4337" xr3:uid="{1E0BAA7D-1BA5-498D-AA80-363EA154A1CA}" name="144576" dataDxfId="12060"/>
    <tableColumn id="4338" xr3:uid="{81D7F5C4-0AA5-4790-807C-0B4987201301}" name="144577" dataDxfId="12059"/>
    <tableColumn id="4339" xr3:uid="{DF5E0D75-001E-4DFB-BC9B-6B2CD9D8D7A1}" name="144578" dataDxfId="12058"/>
    <tableColumn id="4340" xr3:uid="{79A7DA6A-A175-4DC0-A3D6-D21B6D7783E3}" name="144579" dataDxfId="12057"/>
    <tableColumn id="4341" xr3:uid="{E4B1A262-623D-41E6-917E-DABD60B36731}" name="144580" dataDxfId="12056"/>
    <tableColumn id="4342" xr3:uid="{FD48010E-E4E7-42F9-BF3A-5FC75800C118}" name="144581" dataDxfId="12055"/>
    <tableColumn id="4343" xr3:uid="{6D901918-D695-4D01-A7D7-BFB15D517A4B}" name="144582" dataDxfId="12054"/>
    <tableColumn id="4344" xr3:uid="{2B3AA800-A471-41CE-833B-4C6DE7A121E2}" name="144583" dataDxfId="12053"/>
    <tableColumn id="4345" xr3:uid="{6E8D8ABD-9C10-4A15-9A13-BE2D7A1DA11E}" name="144584" dataDxfId="12052"/>
    <tableColumn id="4346" xr3:uid="{4B6BB496-2559-4CAC-B92E-55159E296F57}" name="144585" dataDxfId="12051"/>
    <tableColumn id="4347" xr3:uid="{ED53DB52-13C6-4248-BEA7-8D0DAE67B29E}" name="144586" dataDxfId="12050"/>
    <tableColumn id="4348" xr3:uid="{BF6C808A-459A-4FDA-A5CE-5431A4DE7BF4}" name="144587" dataDxfId="12049"/>
    <tableColumn id="4349" xr3:uid="{6BC033B5-F53A-4A11-97A8-C673F5FE85E2}" name="144588" dataDxfId="12048"/>
    <tableColumn id="4350" xr3:uid="{EEA64B26-F1A3-457D-9248-20AEFD915E3B}" name="144589" dataDxfId="12047"/>
    <tableColumn id="4351" xr3:uid="{E8E5EEAB-6FE0-4A88-BCE8-EABD1ACECE21}" name="144590" dataDxfId="12046"/>
    <tableColumn id="4352" xr3:uid="{27A1E9B0-6F52-4839-98CB-E0A193CA9F26}" name="144591" dataDxfId="12045"/>
    <tableColumn id="4353" xr3:uid="{17C5A815-5D93-4293-9612-61B034A92AAA}" name="144592" dataDxfId="12044"/>
    <tableColumn id="4354" xr3:uid="{FD5E1587-3FCE-46BE-9AF0-C9D5AAF080C2}" name="144593" dataDxfId="12043"/>
    <tableColumn id="4355" xr3:uid="{37DE050E-9F0A-4AF8-A946-65B2043277AA}" name="144594" dataDxfId="12042"/>
    <tableColumn id="4356" xr3:uid="{5804F559-B5FB-4A62-B7BA-D0355C27D594}" name="144595" dataDxfId="12041"/>
    <tableColumn id="4357" xr3:uid="{27CBC927-55B1-4EAC-85ED-3C03C68BE66F}" name="144596" dataDxfId="12040"/>
    <tableColumn id="4358" xr3:uid="{D77EEC05-233A-4485-8ED2-B0A5846D4761}" name="144597" dataDxfId="12039"/>
    <tableColumn id="4359" xr3:uid="{CDFEB2EC-A290-4946-B67D-92B58FC43995}" name="144598" dataDxfId="12038"/>
    <tableColumn id="4360" xr3:uid="{CFE4283D-1017-4BA7-9CD7-CFBF29E5700C}" name="144599" dataDxfId="12037"/>
    <tableColumn id="4361" xr3:uid="{12462099-336B-483E-A530-9EE7FFFEC96D}" name="144600" dataDxfId="12036"/>
    <tableColumn id="4362" xr3:uid="{E3950FBE-5C59-41D4-85B3-CCF110D47C47}" name="144601" dataDxfId="12035"/>
    <tableColumn id="4363" xr3:uid="{AC5DB9E0-AA63-4FD2-B47B-750E3BF5D1E5}" name="144602" dataDxfId="12034"/>
    <tableColumn id="4364" xr3:uid="{A39312FB-7B2B-41DD-A564-1C03B1C8E872}" name="144603" dataDxfId="12033"/>
    <tableColumn id="4365" xr3:uid="{D3DE10BF-6D81-46BD-806D-C7EE09E917DE}" name="144604" dataDxfId="12032"/>
    <tableColumn id="4366" xr3:uid="{3D816E7E-6C81-4A84-A241-246E37A6C26E}" name="144605" dataDxfId="12031"/>
    <tableColumn id="4367" xr3:uid="{233FA434-4714-4E24-949A-7AFFFFF30FA9}" name="144606" dataDxfId="12030"/>
    <tableColumn id="4368" xr3:uid="{91BAEF77-B6D1-4AA5-88D6-8027C8D929E6}" name="144607" dataDxfId="12029"/>
    <tableColumn id="4369" xr3:uid="{912C36DC-8AA3-40CF-8A7D-EDADD5EAE006}" name="144608" dataDxfId="12028"/>
    <tableColumn id="4370" xr3:uid="{DBBBC16E-61D0-4261-A103-43DDB8BA4C59}" name="144609" dataDxfId="12027"/>
    <tableColumn id="4371" xr3:uid="{7A944CE3-4C9D-4518-A57D-F9CA1C0B0938}" name="144610" dataDxfId="12026"/>
    <tableColumn id="4372" xr3:uid="{17E0695F-82FF-4CDD-B1EF-A3722305D98B}" name="144611" dataDxfId="12025"/>
    <tableColumn id="4373" xr3:uid="{B632FCF6-3BCE-412F-B8A7-4BABF6E409D0}" name="144612" dataDxfId="12024"/>
    <tableColumn id="4374" xr3:uid="{786FD8BC-F8C3-4DFA-A9BF-84FF3162993E}" name="144613" dataDxfId="12023"/>
    <tableColumn id="4375" xr3:uid="{54AEA8F8-8F0A-4835-BB77-B31FAAF29042}" name="144614" dataDxfId="12022"/>
    <tableColumn id="4376" xr3:uid="{74D6E7D7-9379-48E8-BBFA-49062B734D42}" name="144615" dataDxfId="12021"/>
    <tableColumn id="4377" xr3:uid="{C129DE32-3ECC-4D75-93BC-9B733B0C67A5}" name="144616" dataDxfId="12020"/>
    <tableColumn id="4378" xr3:uid="{0C82F0B7-D1D0-425D-A9ED-E018F8E0FD04}" name="144617" dataDxfId="12019"/>
    <tableColumn id="4379" xr3:uid="{1799BE9B-2089-415F-B529-82C4C0E63DCE}" name="144618" dataDxfId="12018"/>
    <tableColumn id="4380" xr3:uid="{1A985DDB-BEB1-4E89-9307-22BA5768531D}" name="144619" dataDxfId="12017"/>
    <tableColumn id="4381" xr3:uid="{C93C8860-8505-41C0-8E57-C2A5009B3BA5}" name="144620" dataDxfId="12016"/>
    <tableColumn id="4382" xr3:uid="{243932D4-5C63-400C-8599-50D43C5DCDAC}" name="144621" dataDxfId="12015"/>
    <tableColumn id="4383" xr3:uid="{0B18D92D-F992-4E8C-8D05-45ECA39827FA}" name="144622" dataDxfId="12014"/>
    <tableColumn id="4384" xr3:uid="{4E158F35-94C5-4150-9C5A-0C61C1414646}" name="144623" dataDxfId="12013"/>
    <tableColumn id="4385" xr3:uid="{E0ED404F-8ED4-43D1-AD39-A6D06DD7B702}" name="144624" dataDxfId="12012"/>
    <tableColumn id="4386" xr3:uid="{32EA1BFD-BFC4-4609-9AC2-AFC63CD7A044}" name="144625" dataDxfId="12011"/>
    <tableColumn id="4387" xr3:uid="{F726ED96-BAAC-4C87-8A7D-D0983A393B80}" name="144626" dataDxfId="12010"/>
    <tableColumn id="4388" xr3:uid="{B396454B-F8B3-4D70-98C4-56F486FBE697}" name="144627" dataDxfId="12009"/>
    <tableColumn id="4389" xr3:uid="{E12B15AC-C99C-4ADF-9DC8-831E83E43132}" name="144628" dataDxfId="12008"/>
    <tableColumn id="4390" xr3:uid="{AA1BEC39-28DF-42C5-9FA3-8145ED09A7EA}" name="144629" dataDxfId="12007"/>
    <tableColumn id="4391" xr3:uid="{DCED465D-CD18-4911-92F9-AE1E6EAC4E7F}" name="144630" dataDxfId="12006"/>
    <tableColumn id="4392" xr3:uid="{EA435B13-3CC7-47FE-BDF5-CD3914C77DD5}" name="144631" dataDxfId="12005"/>
    <tableColumn id="4393" xr3:uid="{008F27C4-3BC6-4E59-A4FF-8AC4E99F0726}" name="144632" dataDxfId="12004"/>
    <tableColumn id="4394" xr3:uid="{3DE6429F-9152-412C-886B-92B371F79AC1}" name="144633" dataDxfId="12003"/>
    <tableColumn id="4395" xr3:uid="{1F44E152-F717-46B9-9902-DB588CB17486}" name="144634" dataDxfId="12002"/>
    <tableColumn id="4396" xr3:uid="{A384FC53-72ED-41CD-826C-993B65E43435}" name="144635" dataDxfId="12001"/>
    <tableColumn id="4397" xr3:uid="{FDA76EEC-615F-4839-8427-A04F535D2607}" name="144636" dataDxfId="12000"/>
    <tableColumn id="4398" xr3:uid="{B238F007-9FB2-4C2B-9486-C9755E36B631}" name="144637" dataDxfId="11999"/>
    <tableColumn id="4399" xr3:uid="{DC1120E2-B444-478E-AAD5-D105C6362490}" name="144638" dataDxfId="11998"/>
    <tableColumn id="4400" xr3:uid="{1C25B8C8-2691-4407-9653-33ED850DBE86}" name="144639" dataDxfId="11997"/>
    <tableColumn id="4401" xr3:uid="{E0EB2EAB-F843-4F88-AE91-006AA55DFDF8}" name="144640" dataDxfId="11996"/>
    <tableColumn id="4402" xr3:uid="{BFCDEC11-81FC-4DF6-B828-295B302EBE7B}" name="144641" dataDxfId="11995"/>
    <tableColumn id="4403" xr3:uid="{ECA6D4E1-112E-40B0-A6BB-6F6A932A42BB}" name="144642" dataDxfId="11994"/>
    <tableColumn id="4404" xr3:uid="{43D28360-49EC-4252-BF10-C3CDD890F2A9}" name="144643" dataDxfId="11993"/>
    <tableColumn id="4405" xr3:uid="{3906E8EF-F94D-4053-995E-673E3F667A90}" name="144644" dataDxfId="11992"/>
    <tableColumn id="4406" xr3:uid="{FEBDCFFB-CB82-49F6-9002-B508D6A66191}" name="144645" dataDxfId="11991"/>
    <tableColumn id="4407" xr3:uid="{B054BD01-0271-41DE-AAB5-DD49015BCEBC}" name="144646" dataDxfId="11990"/>
    <tableColumn id="4408" xr3:uid="{64D5E04D-CFA2-44F0-9DC6-887FE2D7ACFD}" name="144647" dataDxfId="11989"/>
    <tableColumn id="4409" xr3:uid="{EF2F61BA-A143-41D2-814B-0FC77E072027}" name="144648" dataDxfId="11988"/>
    <tableColumn id="4410" xr3:uid="{0C103AC3-9516-4468-8958-378F1F005DA3}" name="144649" dataDxfId="11987"/>
    <tableColumn id="4411" xr3:uid="{6899679D-9889-472F-B34E-0196832A40D2}" name="144650" dataDxfId="11986"/>
    <tableColumn id="4412" xr3:uid="{35CC138F-A741-4E66-9363-AC334DA50077}" name="144651" dataDxfId="11985"/>
    <tableColumn id="4413" xr3:uid="{E070FAE8-1118-46D1-83C5-59A348416568}" name="144652" dataDxfId="11984"/>
    <tableColumn id="4414" xr3:uid="{AE2E56C2-62D6-431F-A5D3-92FD5ADEDE47}" name="144653" dataDxfId="11983"/>
    <tableColumn id="4415" xr3:uid="{51ADDB6A-B502-464A-8986-F7D395ADB8FD}" name="144654" dataDxfId="11982"/>
    <tableColumn id="4416" xr3:uid="{70768388-45E8-434B-9514-FA1D809982DA}" name="144655" dataDxfId="11981"/>
    <tableColumn id="4417" xr3:uid="{69F10A72-CBF6-4EA8-9E57-4286831DE459}" name="144656" dataDxfId="11980"/>
    <tableColumn id="4418" xr3:uid="{262018ED-B416-4E29-ADB1-E233C7DA004E}" name="144657" dataDxfId="11979"/>
    <tableColumn id="4419" xr3:uid="{D346BEB6-D006-46E4-99F5-E97A21CEC1D0}" name="144658" dataDxfId="11978"/>
    <tableColumn id="4420" xr3:uid="{CB1D53F5-6127-4381-91B2-88BA0A816337}" name="144659" dataDxfId="11977"/>
    <tableColumn id="4421" xr3:uid="{82980BFE-A967-4E11-9803-06939A02BE7A}" name="144660" dataDxfId="11976"/>
    <tableColumn id="4422" xr3:uid="{11357295-2213-43DF-B3A6-F9957AB55443}" name="144661" dataDxfId="11975"/>
    <tableColumn id="4423" xr3:uid="{66D7DEC5-409C-4AB4-B7BE-6F596B89AA3F}" name="144662" dataDxfId="11974"/>
    <tableColumn id="4424" xr3:uid="{BDEC16C6-46A0-466B-9B46-37C4CE4EA414}" name="144663" dataDxfId="11973"/>
    <tableColumn id="4425" xr3:uid="{9828E10B-157B-4D09-A862-44368D345676}" name="144664" dataDxfId="11972"/>
    <tableColumn id="4426" xr3:uid="{E216F8CE-FB90-4BC3-B3F6-960E4DA51FC2}" name="144665" dataDxfId="11971"/>
    <tableColumn id="4427" xr3:uid="{299C6BE1-0092-40AB-8918-2D7FB2CEB02C}" name="144666" dataDxfId="11970"/>
    <tableColumn id="4428" xr3:uid="{620F72D6-2B01-4B55-9DDB-3A629988CDDA}" name="144667" dataDxfId="11969"/>
    <tableColumn id="4429" xr3:uid="{5AFE1D62-C173-452F-AD97-75331C86FE15}" name="144668" dataDxfId="11968"/>
    <tableColumn id="4430" xr3:uid="{1CE1F13D-7710-4F1E-BC0D-3D591E6FC159}" name="144669" dataDxfId="11967"/>
    <tableColumn id="4431" xr3:uid="{B528E0D9-3983-4817-8D3B-0BA344B59DC7}" name="144670" dataDxfId="11966"/>
    <tableColumn id="4432" xr3:uid="{374289A5-F3BB-4345-8A6A-BCD10CC37E0B}" name="144671" dataDxfId="11965"/>
    <tableColumn id="4433" xr3:uid="{38F5FD15-7BB4-44D4-95B0-05004B4D93D3}" name="144672" dataDxfId="11964"/>
    <tableColumn id="4434" xr3:uid="{87A364E5-8F27-4909-AE99-7971D6896A2F}" name="144673" dataDxfId="11963"/>
    <tableColumn id="4435" xr3:uid="{1ACA4442-4B3D-46EC-94D7-3C0EF3BD4D78}" name="144674" dataDxfId="11962"/>
    <tableColumn id="4436" xr3:uid="{19E48CE0-2DB9-404E-B5E1-F95699B872EC}" name="144675" dataDxfId="11961"/>
    <tableColumn id="4437" xr3:uid="{DF02B4C0-447F-41B1-8589-3A258DFB7DF3}" name="144676" dataDxfId="11960"/>
    <tableColumn id="4438" xr3:uid="{4DEF05C9-C3E9-41C8-84C6-3C1B034BA9D5}" name="144677" dataDxfId="11959"/>
    <tableColumn id="4439" xr3:uid="{A8778757-9B22-4CFF-A9C5-7A79CFD2EA59}" name="144678" dataDxfId="11958"/>
    <tableColumn id="4440" xr3:uid="{FB677C01-A377-4C66-80B7-0F128964D3EA}" name="144679" dataDxfId="11957"/>
    <tableColumn id="4441" xr3:uid="{D2F836A2-26DF-41A0-9C7B-2526EA87C72F}" name="144680" dataDxfId="11956"/>
    <tableColumn id="4442" xr3:uid="{74B04EFD-7AA0-4E7A-8243-CDAC85538E74}" name="144681" dataDxfId="11955"/>
    <tableColumn id="4443" xr3:uid="{2E2F47F1-E269-4FAF-9EB4-28DAC7997FCA}" name="144682" dataDxfId="11954"/>
    <tableColumn id="4444" xr3:uid="{EE6F1F06-C4C7-48B5-AF8E-2CCA29113A09}" name="144683" dataDxfId="11953"/>
    <tableColumn id="4445" xr3:uid="{1E0E0A92-9A44-4EF2-8CE5-37664A719A28}" name="144684" dataDxfId="11952"/>
    <tableColumn id="4446" xr3:uid="{0DC93B8F-3C80-49D6-92C5-3A3854997EC4}" name="144685" dataDxfId="11951"/>
    <tableColumn id="4447" xr3:uid="{4E20BB70-49B9-4363-9D6F-47099A89193F}" name="144686" dataDxfId="11950"/>
    <tableColumn id="4448" xr3:uid="{B83ABC96-BC81-4DA7-B2A4-848B6B38DC37}" name="144687" dataDxfId="11949"/>
    <tableColumn id="4449" xr3:uid="{E3354F49-72B5-40F3-89F1-3B4445665505}" name="144688" dataDxfId="11948"/>
    <tableColumn id="4450" xr3:uid="{78D57F5A-3FE9-4863-BDF3-FDF87CBD21BB}" name="144689" dataDxfId="11947"/>
    <tableColumn id="4451" xr3:uid="{8C11C9AC-BCE5-4FBB-90CB-147C980E5AA2}" name="144690" dataDxfId="11946"/>
    <tableColumn id="4452" xr3:uid="{AD822540-E997-4A94-AB11-483A21F6CA00}" name="144691" dataDxfId="11945"/>
    <tableColumn id="4453" xr3:uid="{DDBAF750-78B7-4848-8332-6611ECDD2EC7}" name="144692" dataDxfId="11944"/>
    <tableColumn id="4454" xr3:uid="{9BF2B20A-63D5-4FC2-B638-272C3A7BBDD3}" name="144693" dataDxfId="11943"/>
    <tableColumn id="4455" xr3:uid="{97ED45FA-D1E8-4CF6-A2D0-FD17028592E6}" name="144694" dataDxfId="11942"/>
    <tableColumn id="4456" xr3:uid="{B1AB710C-65DE-4E1B-8E95-7A9885C2A8A1}" name="144695" dataDxfId="11941"/>
    <tableColumn id="4457" xr3:uid="{4B639335-7D99-4DED-9DBC-50FAACDAC138}" name="144696" dataDxfId="11940"/>
    <tableColumn id="4458" xr3:uid="{19CDF1A5-525D-460A-A886-AD6B39FE906B}" name="144697" dataDxfId="11939"/>
    <tableColumn id="4459" xr3:uid="{EB4B91AB-7412-47D1-9F93-5366231D72B4}" name="144698" dataDxfId="11938"/>
    <tableColumn id="4460" xr3:uid="{2ACFFF7D-355B-45E9-AACB-C3766CB22C48}" name="144699" dataDxfId="11937"/>
    <tableColumn id="4461" xr3:uid="{405D623C-7ABC-4536-A2F9-1C7E35D85BEE}" name="144700" dataDxfId="11936"/>
    <tableColumn id="4462" xr3:uid="{34D27D56-C8F4-4036-B797-D3189DBA3D98}" name="144701" dataDxfId="11935"/>
    <tableColumn id="4463" xr3:uid="{B3C959EC-7B42-4E36-BBA4-05742F11AB5D}" name="144702" dataDxfId="11934"/>
    <tableColumn id="4464" xr3:uid="{0D6BF493-836C-41C3-BC5D-DB69C13C2801}" name="144703" dataDxfId="11933"/>
    <tableColumn id="4465" xr3:uid="{FFE17600-195D-4CB7-B679-F42F99F9BDE4}" name="144704" dataDxfId="11932"/>
    <tableColumn id="4466" xr3:uid="{E9CC864B-20C9-4C9E-9F79-6DEB209DCE2E}" name="144705" dataDxfId="11931"/>
    <tableColumn id="4467" xr3:uid="{83A5E3CD-9C15-45D0-B6CE-71C3D63F416B}" name="144706" dataDxfId="11930"/>
    <tableColumn id="4468" xr3:uid="{9BE97C60-6BC6-42DD-9C15-6F20DD9C9536}" name="144707" dataDxfId="11929"/>
    <tableColumn id="4469" xr3:uid="{EEF6C647-4062-426E-9275-7825EB19FD5C}" name="144708" dataDxfId="11928"/>
    <tableColumn id="4470" xr3:uid="{880D8077-F7D1-409C-81B8-DA349B2941E1}" name="144709" dataDxfId="11927"/>
    <tableColumn id="4471" xr3:uid="{B41656FB-7399-4261-BE3A-586490DDFD5E}" name="144710" dataDxfId="11926"/>
    <tableColumn id="4472" xr3:uid="{EBA01F9F-ED0D-49A8-AE48-4E08F9857F93}" name="144711" dataDxfId="11925"/>
    <tableColumn id="4473" xr3:uid="{8FA872B1-4217-44C1-9871-6D80B22BEF21}" name="144712" dataDxfId="11924"/>
    <tableColumn id="4474" xr3:uid="{E7BC99F2-FDF4-4A52-8D93-AB992362419A}" name="144713" dataDxfId="11923"/>
    <tableColumn id="4475" xr3:uid="{0A21A01E-789A-4042-AB01-46419A0212AD}" name="144714" dataDxfId="11922"/>
    <tableColumn id="4476" xr3:uid="{D3406ADC-424D-4FE0-AFBB-17BF3E719DA9}" name="144715" dataDxfId="11921"/>
    <tableColumn id="4477" xr3:uid="{E2079368-0A30-48C2-A6CD-5F7CFB0001F8}" name="144716" dataDxfId="11920"/>
    <tableColumn id="4478" xr3:uid="{16DD7645-7DC9-4523-806B-A6F12FF09837}" name="144717" dataDxfId="11919"/>
    <tableColumn id="4479" xr3:uid="{58E6EC09-22D9-4437-9535-77CB82CC7164}" name="144718" dataDxfId="11918"/>
    <tableColumn id="4480" xr3:uid="{96C76D30-174E-43CC-8998-40DBC8FCABEE}" name="144719" dataDxfId="11917"/>
    <tableColumn id="4481" xr3:uid="{1357E7B5-709D-468D-9642-60DE24597D46}" name="144720" dataDxfId="11916"/>
    <tableColumn id="4482" xr3:uid="{450284B2-9A3D-47EE-9F37-E3ED8DF03DBE}" name="144721" dataDxfId="11915"/>
    <tableColumn id="4483" xr3:uid="{0D285E54-1458-4B0A-8845-858BF1482131}" name="144722" dataDxfId="11914"/>
    <tableColumn id="4484" xr3:uid="{A35443C5-3781-4A8D-93D2-751F58977B2B}" name="144723" dataDxfId="11913"/>
    <tableColumn id="4485" xr3:uid="{175CACE6-4679-4773-BF01-C4345A3E633A}" name="144724" dataDxfId="11912"/>
    <tableColumn id="4486" xr3:uid="{E74F1BC9-354B-4FC5-A3BC-29D8770DC074}" name="144725" dataDxfId="11911"/>
    <tableColumn id="4487" xr3:uid="{39DF573B-0CBA-46B9-B8A4-8E355E0FE82B}" name="144726" dataDxfId="11910"/>
    <tableColumn id="4488" xr3:uid="{BDE2DE75-58EA-4632-AEA0-0A579978EAC2}" name="144727" dataDxfId="11909"/>
    <tableColumn id="4489" xr3:uid="{224019F2-B252-4783-925C-DE9180D788FD}" name="144728" dataDxfId="11908"/>
    <tableColumn id="4490" xr3:uid="{2C9F73ED-FB4A-43AE-9DE4-44289F705FBC}" name="144729" dataDxfId="11907"/>
    <tableColumn id="4491" xr3:uid="{357E76B0-5014-4AF4-8C64-E71FB7DE5361}" name="144730" dataDxfId="11906"/>
    <tableColumn id="4492" xr3:uid="{249194E0-1E52-45FD-9A2E-599ECFFF6241}" name="144731" dataDxfId="11905"/>
    <tableColumn id="4493" xr3:uid="{EC52C350-6E1A-4B0F-AFF5-FCCC75F25CB2}" name="144732" dataDxfId="11904"/>
    <tableColumn id="4494" xr3:uid="{59C6D342-891E-47B3-8B34-27FCEA6E58E7}" name="144733" dataDxfId="11903"/>
    <tableColumn id="4495" xr3:uid="{768EDFEE-92E6-4BE6-9B3C-9D53D228855C}" name="144734" dataDxfId="11902"/>
    <tableColumn id="4496" xr3:uid="{5B8A41D4-6F7B-4BDD-9526-F490629BA02E}" name="144735" dataDxfId="11901"/>
    <tableColumn id="4497" xr3:uid="{4C92CF6B-FDFE-4C9F-A1DE-FF5A2DA0C1AB}" name="144736" dataDxfId="11900"/>
    <tableColumn id="4498" xr3:uid="{D34D4655-3BE9-45E5-8910-9CEFF80F17AA}" name="144737" dataDxfId="11899"/>
    <tableColumn id="4499" xr3:uid="{DA7DE305-C6E9-4F94-8EF4-87C5A745277D}" name="144738" dataDxfId="11898"/>
    <tableColumn id="4500" xr3:uid="{3D135F2A-3F9E-4A03-BEAB-0EC986A39120}" name="144739" dataDxfId="11897"/>
    <tableColumn id="4501" xr3:uid="{08F10311-5B8F-4F1B-A8A1-44408F5E946B}" name="144740" dataDxfId="11896"/>
    <tableColumn id="4502" xr3:uid="{AE4A885E-9A8B-41AE-A7EA-282C8B7C7E99}" name="144741" dataDxfId="11895"/>
    <tableColumn id="4503" xr3:uid="{B796F776-99BF-4B28-8D9B-2AC5B50BFFFD}" name="144742" dataDxfId="11894"/>
    <tableColumn id="4504" xr3:uid="{AA7D2D97-FECE-4175-9957-79AA179FF64F}" name="144743" dataDxfId="11893"/>
    <tableColumn id="4505" xr3:uid="{5CA9E326-E989-45E6-B073-2AE0F1FB163E}" name="144744" dataDxfId="11892"/>
    <tableColumn id="4506" xr3:uid="{5D596B9B-EFCE-4856-A762-FDCD7ACCF22F}" name="144745" dataDxfId="11891"/>
    <tableColumn id="4507" xr3:uid="{EF954F3D-9A5C-4383-A3E8-E123B1F58481}" name="144746" dataDxfId="11890"/>
    <tableColumn id="4508" xr3:uid="{3DB1F43F-B4AD-47A3-A8E2-F53D24B9CD89}" name="144747" dataDxfId="11889"/>
    <tableColumn id="4509" xr3:uid="{8CDBBC8C-3D9F-487A-A0AC-F429F0E6D90E}" name="144748" dataDxfId="11888"/>
    <tableColumn id="4510" xr3:uid="{288644EF-33DF-471F-8886-4326B2A4378C}" name="144749" dataDxfId="11887"/>
    <tableColumn id="4511" xr3:uid="{3B9ED566-A6DF-4B41-BEF7-1C0C91EE0796}" name="144750" dataDxfId="11886"/>
    <tableColumn id="4512" xr3:uid="{EC0D2269-9456-4C83-B224-F321ADA27CFB}" name="144751" dataDxfId="11885"/>
    <tableColumn id="4513" xr3:uid="{3BE345E1-639D-4656-B908-B49B8788617B}" name="144752" dataDxfId="11884"/>
    <tableColumn id="4514" xr3:uid="{8BC2DAF9-44F0-4F53-A54B-C181277BBB1D}" name="144753" dataDxfId="11883"/>
    <tableColumn id="4515" xr3:uid="{A941C5E0-7A8F-428F-9128-D7FDFCC56AD6}" name="144754" dataDxfId="11882"/>
    <tableColumn id="4516" xr3:uid="{AB9AA78A-6D60-482C-808D-97E39E1D6741}" name="144755" dataDxfId="11881"/>
    <tableColumn id="4517" xr3:uid="{FEE8A3B8-83B8-4AD6-98F8-E371AD45D6F9}" name="144756" dataDxfId="11880"/>
    <tableColumn id="4518" xr3:uid="{96825650-8108-483C-81B0-46B3B5046630}" name="144757" dataDxfId="11879"/>
    <tableColumn id="4519" xr3:uid="{2653C960-DF81-4817-8527-A05B28F55AC4}" name="144758" dataDxfId="11878"/>
    <tableColumn id="4520" xr3:uid="{B82AE7D8-0271-4E89-A719-071DDE9E11D4}" name="144759" dataDxfId="11877"/>
    <tableColumn id="4521" xr3:uid="{A5240657-41FA-4068-A811-309D6EF29A3F}" name="144760" dataDxfId="11876"/>
    <tableColumn id="4522" xr3:uid="{695BABA5-31AF-49F3-B19C-BE1DAF849B67}" name="144761" dataDxfId="11875"/>
    <tableColumn id="4523" xr3:uid="{55913F3A-B05A-4433-AFAD-539E9F1AD09D}" name="144762" dataDxfId="11874"/>
    <tableColumn id="4524" xr3:uid="{36776984-5CBB-4789-93C2-A7ADECB2E004}" name="144763" dataDxfId="11873"/>
    <tableColumn id="4525" xr3:uid="{34B5033A-FBFE-4BAD-9E8F-AEB872BF1467}" name="144764" dataDxfId="11872"/>
    <tableColumn id="4526" xr3:uid="{DABE9D20-9C1D-48F6-AEB1-7BC132EEAB17}" name="144765" dataDxfId="11871"/>
    <tableColumn id="4527" xr3:uid="{D6F331CB-0EB8-4871-BDA5-2FB1C0B9A398}" name="144766" dataDxfId="11870"/>
    <tableColumn id="4528" xr3:uid="{DEC286F0-3472-45C9-AB8D-E9441F96055C}" name="144767" dataDxfId="11869"/>
    <tableColumn id="4529" xr3:uid="{0ED82DE7-0B2D-4CE5-BD81-F835366EF4FB}" name="144768" dataDxfId="11868"/>
    <tableColumn id="4530" xr3:uid="{4ADBAFA3-37E9-4524-94F5-EE9580105795}" name="144769" dataDxfId="11867"/>
    <tableColumn id="4531" xr3:uid="{5165E651-40A4-4B9F-8388-CF976AC3A142}" name="144770" dataDxfId="11866"/>
    <tableColumn id="4532" xr3:uid="{ADC6C502-0252-4185-BF46-78EF390D576C}" name="144771" dataDxfId="11865"/>
    <tableColumn id="4533" xr3:uid="{A79CA7A4-42CC-4B50-8636-6DB2697E5E16}" name="144772" dataDxfId="11864"/>
    <tableColumn id="4534" xr3:uid="{EB8228BB-A447-41DD-BE39-9FC461FB030C}" name="144773" dataDxfId="11863"/>
    <tableColumn id="4535" xr3:uid="{54EE04A9-7C25-4D19-9347-47E3D97B5173}" name="144774" dataDxfId="11862"/>
    <tableColumn id="4536" xr3:uid="{7A33AA1E-6E40-42AC-B15C-6537663CFDE7}" name="144775" dataDxfId="11861"/>
    <tableColumn id="4537" xr3:uid="{78E0C0AA-6843-44E6-9154-59DF7DAE0205}" name="144776" dataDxfId="11860"/>
    <tableColumn id="4538" xr3:uid="{132439E4-ADEF-455E-AD43-A9199FD8C432}" name="144777" dataDxfId="11859"/>
    <tableColumn id="4539" xr3:uid="{3266CCC3-9980-41F9-A120-EBB1976E1ADA}" name="144778" dataDxfId="11858"/>
    <tableColumn id="4540" xr3:uid="{21EAF1CF-6402-484D-A545-36B97A04F627}" name="144779" dataDxfId="11857"/>
    <tableColumn id="4541" xr3:uid="{5AB4714A-E679-4BAA-9E2B-CA0136D492B1}" name="144780" dataDxfId="11856"/>
    <tableColumn id="4542" xr3:uid="{679420DB-6E32-4F61-8E0E-A3DBDEE7E38A}" name="144781" dataDxfId="11855"/>
    <tableColumn id="4543" xr3:uid="{A9C89385-C021-4806-B226-A866655B8E74}" name="144782" dataDxfId="11854"/>
    <tableColumn id="4544" xr3:uid="{9BC3FAFF-6A20-487B-8DAC-6183E5B09474}" name="144783" dataDxfId="11853"/>
    <tableColumn id="4545" xr3:uid="{8E0FBE0F-93AF-48D8-9091-0338A4816DE6}" name="144784" dataDxfId="11852"/>
    <tableColumn id="4546" xr3:uid="{6C62835E-D4CC-4F99-AA00-5748FFE2975D}" name="144785" dataDxfId="11851"/>
    <tableColumn id="4547" xr3:uid="{3D80CAE6-F3EA-495C-BF82-AA18C0B42B4E}" name="144786" dataDxfId="11850"/>
    <tableColumn id="4548" xr3:uid="{66A14D5A-EC22-46EA-8476-F533E319BCB8}" name="144787" dataDxfId="11849"/>
    <tableColumn id="4549" xr3:uid="{EF795889-B2A7-4CBE-944C-E062DA91FB85}" name="144788" dataDxfId="11848"/>
    <tableColumn id="4550" xr3:uid="{5D22E30F-581E-4CC3-8BCE-CB522918929F}" name="144789" dataDxfId="11847"/>
    <tableColumn id="4551" xr3:uid="{4A2214CA-81A4-424C-8400-92370212B165}" name="144790" dataDxfId="11846"/>
    <tableColumn id="4552" xr3:uid="{7C630618-3768-48FA-A14C-4EC79CFA5ACE}" name="144791" dataDxfId="11845"/>
    <tableColumn id="4553" xr3:uid="{2658A4A7-AAFF-48A1-82A0-95CAAB39B55B}" name="144792" dataDxfId="11844"/>
    <tableColumn id="4554" xr3:uid="{999F955B-8D10-4D65-8027-DB0140AF34EC}" name="144793" dataDxfId="11843"/>
    <tableColumn id="4555" xr3:uid="{E83C1F1D-18D8-4FC0-8161-6287CC8DBE7A}" name="144794" dataDxfId="11842"/>
    <tableColumn id="4556" xr3:uid="{DE2EB288-2182-4A4B-BCC7-25F22AC92F91}" name="144795" dataDxfId="11841"/>
    <tableColumn id="4557" xr3:uid="{72721FCB-5CF1-4F27-BED1-408CA2D53DD5}" name="144796" dataDxfId="11840"/>
    <tableColumn id="4558" xr3:uid="{28F00693-C79C-4AE1-9FC6-04EBFB33E039}" name="144797" dataDxfId="11839"/>
    <tableColumn id="4559" xr3:uid="{B354368C-1CB0-40BE-9C29-4410B0DC9F5A}" name="144798" dataDxfId="11838"/>
    <tableColumn id="4560" xr3:uid="{6F7E7BE1-44BF-4955-B5D6-50729ACE0A22}" name="144799" dataDxfId="11837"/>
    <tableColumn id="4561" xr3:uid="{A4805977-14F2-49A9-B577-BEE3390614D5}" name="144800" dataDxfId="11836"/>
    <tableColumn id="4562" xr3:uid="{A4371C94-8B3C-41B9-9BE7-A043D6CD59F3}" name="144801" dataDxfId="11835"/>
    <tableColumn id="4563" xr3:uid="{53B14152-F018-49FA-8B84-E7F70F80B7D9}" name="144802" dataDxfId="11834"/>
    <tableColumn id="4564" xr3:uid="{DDF814E4-2A81-4B8E-8C2E-9F9F3F2F363F}" name="144803" dataDxfId="11833"/>
    <tableColumn id="4565" xr3:uid="{FE5EB33B-D483-4FB2-BEA1-F18C4645D442}" name="144804" dataDxfId="11832"/>
    <tableColumn id="4566" xr3:uid="{A0270219-2358-41E0-9733-121B31460231}" name="144805" dataDxfId="11831"/>
    <tableColumn id="4567" xr3:uid="{5F7F8298-3BC4-4430-B205-585227021F59}" name="144806" dataDxfId="11830"/>
    <tableColumn id="4568" xr3:uid="{674ECE21-8A0A-42F8-BF09-739AEBFA63D6}" name="144807" dataDxfId="11829"/>
    <tableColumn id="4569" xr3:uid="{E7602F5B-4427-4C38-8ABF-4DC0709F4251}" name="144808" dataDxfId="11828"/>
    <tableColumn id="4570" xr3:uid="{FC8BD472-ACC7-43F2-AB21-3B3016D3A118}" name="144809" dataDxfId="11827"/>
    <tableColumn id="4571" xr3:uid="{DC232518-8BC0-4042-BD6B-E6D04186AF9D}" name="144810" dataDxfId="11826"/>
    <tableColumn id="4572" xr3:uid="{FE7C7F0C-2973-4F10-B2D5-6D822E614184}" name="144811" dataDxfId="11825"/>
    <tableColumn id="4573" xr3:uid="{759B2B20-92B9-4032-A2B4-23BE421AD205}" name="144812" dataDxfId="11824"/>
    <tableColumn id="4574" xr3:uid="{529DAA4B-D59D-4AB9-AB30-8770161FFEBF}" name="144813" dataDxfId="11823"/>
    <tableColumn id="4575" xr3:uid="{FFB59F07-9BA4-4DFE-8376-CCFC5C740124}" name="144814" dataDxfId="11822"/>
    <tableColumn id="4576" xr3:uid="{E74BA455-8D54-45F1-B5C9-B2FAC182E9AC}" name="144815" dataDxfId="11821"/>
    <tableColumn id="4577" xr3:uid="{1A3889C6-F556-4C59-80C7-62C8F16891B2}" name="144816" dataDxfId="11820"/>
    <tableColumn id="4578" xr3:uid="{671B2298-4B02-4663-8601-44DE6D241200}" name="144817" dataDxfId="11819"/>
    <tableColumn id="4579" xr3:uid="{A6E93259-392F-4D42-99D1-D5288CA9B487}" name="144818" dataDxfId="11818"/>
    <tableColumn id="4580" xr3:uid="{EF85563E-26B0-451B-9BBA-B91E7CE8CFB9}" name="144819" dataDxfId="11817"/>
    <tableColumn id="4581" xr3:uid="{538B85EB-9833-4505-B5C9-1671709BD590}" name="144820" dataDxfId="11816"/>
    <tableColumn id="4582" xr3:uid="{B2A46833-3E16-4D62-9307-B5DAEBAA5BD5}" name="144821" dataDxfId="11815"/>
    <tableColumn id="4583" xr3:uid="{6EEA5FBE-E3F6-48D3-925D-A65BEB010EE5}" name="144822" dataDxfId="11814"/>
    <tableColumn id="4584" xr3:uid="{DDAE796C-1A4E-48DC-8C3E-A0AB27C01016}" name="144823" dataDxfId="11813"/>
    <tableColumn id="4585" xr3:uid="{B7070489-D34D-4B97-BD65-87C2149B011B}" name="144824" dataDxfId="11812"/>
    <tableColumn id="4586" xr3:uid="{06E7FA84-37DC-432A-948C-DC774B9BADF0}" name="144825" dataDxfId="11811"/>
    <tableColumn id="4587" xr3:uid="{A2480C36-E4CA-4580-8457-D21155F9C791}" name="144826" dataDxfId="11810"/>
    <tableColumn id="4588" xr3:uid="{3B6BBF10-122C-4573-98FD-971D6003CD4A}" name="144827" dataDxfId="11809"/>
    <tableColumn id="4589" xr3:uid="{8CE4E5F7-E9F1-4B12-BD66-D138A5A87DE0}" name="144828" dataDxfId="11808"/>
    <tableColumn id="4590" xr3:uid="{BA226F9E-D467-4D51-9666-E2D4303B8164}" name="144829" dataDxfId="11807"/>
    <tableColumn id="4591" xr3:uid="{C3085115-EFF5-487B-BDB4-9C99D5752614}" name="144830" dataDxfId="11806"/>
    <tableColumn id="4592" xr3:uid="{A1063D48-5DC8-4B5A-9116-33F9EB9B446A}" name="144831" dataDxfId="11805"/>
    <tableColumn id="4593" xr3:uid="{C36315C0-72CF-4899-80B0-5DEFD0721E59}" name="144832" dataDxfId="11804"/>
    <tableColumn id="4594" xr3:uid="{B0080F07-EC32-4B91-8E00-8A2025B0E2A3}" name="144833" dataDxfId="11803"/>
    <tableColumn id="4595" xr3:uid="{F8C5D147-EB44-4B87-BF03-CA75EF020790}" name="144834" dataDxfId="11802"/>
    <tableColumn id="4596" xr3:uid="{A3239609-3791-4588-A6C3-832D3ECE4330}" name="144835" dataDxfId="11801"/>
    <tableColumn id="4597" xr3:uid="{E511D39E-2C35-444D-885B-B2B89FF88F8F}" name="144836" dataDxfId="11800"/>
    <tableColumn id="4598" xr3:uid="{EF58291B-D923-45FB-95A3-BEEFE5AFBEF3}" name="144837" dataDxfId="11799"/>
    <tableColumn id="4599" xr3:uid="{B6CAE022-5AE7-430F-BFEF-4C6526695AE4}" name="144838" dataDxfId="11798"/>
    <tableColumn id="4600" xr3:uid="{EE66CCE8-06E5-4FF8-BD7B-63A88DE425DF}" name="144839" dataDxfId="11797"/>
    <tableColumn id="4601" xr3:uid="{DA1E2559-0260-48EA-B51B-D68863FB7164}" name="144840" dataDxfId="11796"/>
    <tableColumn id="4602" xr3:uid="{6C918109-4D53-4364-B52C-1FB9EC02045C}" name="144841" dataDxfId="11795"/>
    <tableColumn id="4603" xr3:uid="{E5457FA5-1463-4D32-8DFE-6CCDA6314FAB}" name="144842" dataDxfId="11794"/>
    <tableColumn id="4604" xr3:uid="{B37E11AE-8F89-4F16-84B7-782B01EB671F}" name="144843" dataDxfId="11793"/>
    <tableColumn id="4605" xr3:uid="{1BBDBF48-F033-4011-A61A-C167B2980A92}" name="144844" dataDxfId="11792"/>
    <tableColumn id="4606" xr3:uid="{0D0779C5-AC6B-476E-A0A1-EAAC40E9CF8E}" name="144845" dataDxfId="11791"/>
    <tableColumn id="4607" xr3:uid="{82B64A5B-9A45-4FBF-BB26-59C2530D4AEB}" name="144846" dataDxfId="11790"/>
    <tableColumn id="4608" xr3:uid="{43DEAAA2-7519-40CF-9936-8BB93C9C1E13}" name="144847" dataDxfId="11789"/>
    <tableColumn id="4609" xr3:uid="{C6D677F0-CAE6-4974-8569-D3048A289C15}" name="144848" dataDxfId="11788"/>
    <tableColumn id="4610" xr3:uid="{6144909C-47A2-4CEA-8ED9-62B40FA70FE1}" name="144849" dataDxfId="11787"/>
    <tableColumn id="4611" xr3:uid="{8E86D23B-DCFB-4544-919D-6DDDC51E6ED3}" name="144850" dataDxfId="11786"/>
    <tableColumn id="4612" xr3:uid="{9B543FBA-8E48-48A8-926E-DBFBA7E0C9D9}" name="144851" dataDxfId="11785"/>
    <tableColumn id="4613" xr3:uid="{E086D4DE-FF27-4BA5-B365-6220DA46ADDD}" name="144852" dataDxfId="11784"/>
    <tableColumn id="4614" xr3:uid="{1F1CD221-6F81-4CD4-8151-1920CCCBB0EA}" name="144853" dataDxfId="11783"/>
    <tableColumn id="4615" xr3:uid="{AE962D1E-7F09-46FC-930F-E276F1DEBFD5}" name="144854" dataDxfId="11782"/>
    <tableColumn id="4616" xr3:uid="{3259A75D-0A8D-43E0-B637-5C2CAA89AE59}" name="144855" dataDxfId="11781"/>
    <tableColumn id="4617" xr3:uid="{8DF919AE-D08F-4073-B918-5CD433C18088}" name="144856" dataDxfId="11780"/>
    <tableColumn id="4618" xr3:uid="{AD3F8D89-D64F-49D9-B95E-13224CB3E021}" name="144857" dataDxfId="11779"/>
    <tableColumn id="4619" xr3:uid="{7D5637A7-5CC1-4BDF-AB2A-213F5F903747}" name="144858" dataDxfId="11778"/>
    <tableColumn id="4620" xr3:uid="{694A1E51-7480-4FC8-BD06-ADA34A408C95}" name="144859" dataDxfId="11777"/>
    <tableColumn id="4621" xr3:uid="{C67AC2F9-4E56-49D4-99F4-71787DA51598}" name="144860" dataDxfId="11776"/>
    <tableColumn id="4622" xr3:uid="{2ACDB840-C1B4-43EE-BB7A-B5644AEA37F2}" name="144861" dataDxfId="11775"/>
    <tableColumn id="4623" xr3:uid="{2836D202-E572-4CF3-969F-0C9C12199E89}" name="144862" dataDxfId="11774"/>
    <tableColumn id="4624" xr3:uid="{B9936467-F54C-494A-8E4E-AD0DDD80316F}" name="144863" dataDxfId="11773"/>
    <tableColumn id="4625" xr3:uid="{A2AB44FB-B9C6-4EA1-A975-F4C54EF16492}" name="144864" dataDxfId="11772"/>
    <tableColumn id="4626" xr3:uid="{0AEB553B-3205-4CDC-8FBF-01DB2B04D679}" name="144865" dataDxfId="11771"/>
    <tableColumn id="4627" xr3:uid="{6B34F379-B67E-4C03-BD2C-1B594C6E1FE5}" name="144866" dataDxfId="11770"/>
    <tableColumn id="4628" xr3:uid="{FB76FFEA-13EC-4A30-BDF7-16EAD4746585}" name="144867" dataDxfId="11769"/>
    <tableColumn id="4629" xr3:uid="{BBD5EBD7-DAA9-4B47-8584-CC8346B2043C}" name="144868" dataDxfId="11768"/>
    <tableColumn id="4630" xr3:uid="{E6A3CE60-5D54-499F-97F5-9ACC940DB69E}" name="144869" dataDxfId="11767"/>
    <tableColumn id="4631" xr3:uid="{447E6BFF-DA7D-4C3E-980A-155EACD2B79B}" name="144870" dataDxfId="11766"/>
    <tableColumn id="4632" xr3:uid="{4E687268-CC73-4AD2-A8DE-7E187CBE938F}" name="144871" dataDxfId="11765"/>
    <tableColumn id="4633" xr3:uid="{905B7A52-459E-415B-A1AA-219062CDC730}" name="144872" dataDxfId="11764"/>
    <tableColumn id="4634" xr3:uid="{1F7540CC-14CD-4637-AE36-69F2E6005D9A}" name="144873" dataDxfId="11763"/>
    <tableColumn id="4635" xr3:uid="{A88F439F-96BF-407D-B60B-396D66F5BD00}" name="144874" dataDxfId="11762"/>
    <tableColumn id="4636" xr3:uid="{FE4E92BF-8F9D-4338-B61A-7515317B0BA4}" name="144875" dataDxfId="11761"/>
    <tableColumn id="4637" xr3:uid="{8FE7F5DF-14AB-426E-8CBB-8B67CE472A30}" name="144876" dataDxfId="11760"/>
    <tableColumn id="4638" xr3:uid="{DFBE7BB0-2F06-4E0D-9142-6D0B741ED233}" name="144877" dataDxfId="11759"/>
    <tableColumn id="4639" xr3:uid="{6F95113A-F28C-4E20-9B56-EEA69618E8C6}" name="144878" dataDxfId="11758"/>
    <tableColumn id="4640" xr3:uid="{F797CCC7-C3A4-4281-988F-5DBBDE5ECCA9}" name="144879" dataDxfId="11757"/>
    <tableColumn id="4641" xr3:uid="{880DBE29-47D5-4E5C-82D8-C3F78D6B2128}" name="144880" dataDxfId="11756"/>
    <tableColumn id="4642" xr3:uid="{B6ED2C95-BCCD-45C2-B51B-5833C6E44F59}" name="144881" dataDxfId="11755"/>
    <tableColumn id="4643" xr3:uid="{466E845D-B954-4A34-9EE8-84BFB43229E4}" name="144882" dataDxfId="11754"/>
    <tableColumn id="4644" xr3:uid="{9A649F9E-5D72-4EC1-8AEE-C120FD2F63F5}" name="144883" dataDxfId="11753"/>
    <tableColumn id="4645" xr3:uid="{6C63D265-7418-4462-99B1-575131661CCB}" name="144884" dataDxfId="11752"/>
    <tableColumn id="4646" xr3:uid="{06814C82-EACF-4BF3-BDE3-416B7F20F580}" name="144885" dataDxfId="11751"/>
    <tableColumn id="4647" xr3:uid="{21FFCE7B-A6CA-42A2-AE12-F4A746EAE25A}" name="144886" dataDxfId="11750"/>
    <tableColumn id="4648" xr3:uid="{45E7DA2D-C160-459B-A920-3D8FDC6960CF}" name="144887" dataDxfId="11749"/>
    <tableColumn id="4649" xr3:uid="{8F759994-F7BF-4C1D-9428-862DC1EFFADA}" name="144888" dataDxfId="11748"/>
    <tableColumn id="4650" xr3:uid="{F9800E51-D372-4DFD-AC98-322010D5F2C8}" name="144889" dataDxfId="11747"/>
    <tableColumn id="4651" xr3:uid="{5AC49CBE-133E-4274-BB70-8AE8351940FF}" name="144890" dataDxfId="11746"/>
    <tableColumn id="4652" xr3:uid="{C7F4CCF1-4973-4871-996F-6C928421CFA9}" name="144891" dataDxfId="11745"/>
    <tableColumn id="4653" xr3:uid="{C4430744-5917-4724-91F0-1BEE992D0B4A}" name="144892" dataDxfId="11744"/>
    <tableColumn id="4654" xr3:uid="{7EDF2C87-6A35-4A95-91A2-C2F0AB79F1B4}" name="144893" dataDxfId="11743"/>
    <tableColumn id="4655" xr3:uid="{CC78724E-0FA6-47B9-AC1A-3B6AEDA060C4}" name="144894" dataDxfId="11742"/>
    <tableColumn id="4656" xr3:uid="{4834AF40-2672-4F01-A327-74AC9D457E65}" name="144895" dataDxfId="11741"/>
    <tableColumn id="4657" xr3:uid="{FA761002-7972-42C0-88D0-48BC57156D1F}" name="144896" dataDxfId="11740"/>
    <tableColumn id="4658" xr3:uid="{511E6E2D-CFA2-4748-AABB-73AA71742A61}" name="144897" dataDxfId="11739"/>
    <tableColumn id="4659" xr3:uid="{B5FB3744-DCAF-46B9-BB1E-EB7836016A78}" name="144898" dataDxfId="11738"/>
    <tableColumn id="4660" xr3:uid="{41E7BD4C-1117-4A49-B332-FB65F946263D}" name="144899" dataDxfId="11737"/>
    <tableColumn id="4661" xr3:uid="{96A2022F-22D2-47D1-AF8C-C76CAB6E91E3}" name="144900" dataDxfId="11736"/>
    <tableColumn id="4662" xr3:uid="{F7CCCB4A-E1CD-4603-B086-E187814AA5E1}" name="144901" dataDxfId="11735"/>
    <tableColumn id="4663" xr3:uid="{651DA251-4F5E-4EFC-8D83-0C5CE63CB82B}" name="144902" dataDxfId="11734"/>
    <tableColumn id="4664" xr3:uid="{18632AB4-D39D-4463-88A7-E713211B85E4}" name="144903" dataDxfId="11733"/>
    <tableColumn id="4665" xr3:uid="{D4F2467E-0038-4CFA-B8EA-594C871E75B1}" name="144904" dataDxfId="11732"/>
    <tableColumn id="4666" xr3:uid="{6274CB67-AD22-4D63-9352-7D0EB6E248A8}" name="144905" dataDxfId="11731"/>
    <tableColumn id="4667" xr3:uid="{3B9BF483-159F-43A5-AE43-F86696E83ADE}" name="144906" dataDxfId="11730"/>
    <tableColumn id="4668" xr3:uid="{831E0E19-86FF-4248-B596-02A87FE2DD3C}" name="144907" dataDxfId="11729"/>
    <tableColumn id="4669" xr3:uid="{3ADEF9C3-9679-4849-9606-7CB498A06C03}" name="144908" dataDxfId="11728"/>
    <tableColumn id="4670" xr3:uid="{460EB7E6-621A-4E27-A675-105A435B7F91}" name="144909" dataDxfId="11727"/>
    <tableColumn id="4671" xr3:uid="{7637DD86-223D-4778-B3FD-5AFB05BEFB68}" name="144910" dataDxfId="11726"/>
    <tableColumn id="4672" xr3:uid="{8E02A084-DC44-4CAD-B715-F024D5EEF05D}" name="144911" dataDxfId="11725"/>
    <tableColumn id="4673" xr3:uid="{BD669800-FDFC-458A-8269-22B1C4E0A30C}" name="144912" dataDxfId="11724"/>
    <tableColumn id="4674" xr3:uid="{E9284C22-9208-4194-B6BF-C06A6CCEEDCB}" name="144913" dataDxfId="11723"/>
    <tableColumn id="4675" xr3:uid="{4BA81781-95B5-467E-85BD-6C047F6C3DF1}" name="144914" dataDxfId="11722"/>
    <tableColumn id="4676" xr3:uid="{60C2B58F-6F7F-4B88-9EBD-316B12BC21B7}" name="144915" dataDxfId="11721"/>
    <tableColumn id="4677" xr3:uid="{4EEB6BFA-BB9A-4065-9CF7-DB56D95ED1BD}" name="144916" dataDxfId="11720"/>
    <tableColumn id="4678" xr3:uid="{047A0642-04F9-4D47-B3BF-8E96262E1BDD}" name="144917" dataDxfId="11719"/>
    <tableColumn id="4679" xr3:uid="{DE45C4CE-C58B-4518-A052-E72EBA90DABB}" name="144918" dataDxfId="11718"/>
    <tableColumn id="4680" xr3:uid="{F4E96C6B-00F6-4A7A-8591-CB4C3F922A75}" name="144919" dataDxfId="11717"/>
    <tableColumn id="4681" xr3:uid="{02ABC0E7-D6D6-424E-999D-10A392DED1E9}" name="144920" dataDxfId="11716"/>
    <tableColumn id="4682" xr3:uid="{688B1F9A-B314-44C5-A412-89D68F5B92A3}" name="144921" dataDxfId="11715"/>
    <tableColumn id="4683" xr3:uid="{468D86D2-E228-4341-9345-EC1B25453677}" name="144922" dataDxfId="11714"/>
    <tableColumn id="4684" xr3:uid="{4DEE8367-A229-4387-85D3-A4D6B22C45A0}" name="144923" dataDxfId="11713"/>
    <tableColumn id="4685" xr3:uid="{74DCF84E-05CE-4B01-BB66-70FBB28BE74A}" name="144924" dataDxfId="11712"/>
    <tableColumn id="4686" xr3:uid="{D2A2D070-2619-4DA2-B259-1B3BD9D80CC8}" name="144925" dataDxfId="11711"/>
    <tableColumn id="4687" xr3:uid="{AED2DB92-EE9D-4E71-A6A0-CE5BEA8FD7D4}" name="144926" dataDxfId="11710"/>
    <tableColumn id="4688" xr3:uid="{DE55FB09-2A0F-4FA6-A26B-E567DBA75FD6}" name="144927" dataDxfId="11709"/>
    <tableColumn id="4689" xr3:uid="{6B1EA831-AC54-4C10-8BCF-8B46D9ECF4CB}" name="144928" dataDxfId="11708"/>
    <tableColumn id="4690" xr3:uid="{48B6EC7E-D7EE-431E-9266-555A991FDCF6}" name="144929" dataDxfId="11707"/>
    <tableColumn id="4691" xr3:uid="{952B2C08-F20B-4968-B27E-345ECBFD1EFD}" name="144930" dataDxfId="11706"/>
    <tableColumn id="4692" xr3:uid="{C4A670CD-9D3B-4600-8EAF-FA77CA2E7130}" name="144931" dataDxfId="11705"/>
    <tableColumn id="4693" xr3:uid="{C4FE1ECB-F6AD-4C02-B79A-3484559A297D}" name="144932" dataDxfId="11704"/>
    <tableColumn id="4694" xr3:uid="{24854ED7-A7CD-4177-8B2B-FDDA90A62F94}" name="144933" dataDxfId="11703"/>
    <tableColumn id="4695" xr3:uid="{E7BFB4AD-3096-4EAC-A2F4-93CF7B0A3B28}" name="144934" dataDxfId="11702"/>
    <tableColumn id="4696" xr3:uid="{718AD8AC-7AA9-4B43-99CC-5EE5919EDC11}" name="144935" dataDxfId="11701"/>
    <tableColumn id="4697" xr3:uid="{1BBC829C-99DD-4CF0-B76B-B1A6249976D7}" name="144936" dataDxfId="11700"/>
    <tableColumn id="4698" xr3:uid="{F8D96752-216A-4B9C-9B53-0BC679ABF7B5}" name="144937" dataDxfId="11699"/>
    <tableColumn id="4699" xr3:uid="{123F0C1C-E36A-48E6-BF51-441621107C57}" name="144938" dataDxfId="11698"/>
    <tableColumn id="4700" xr3:uid="{4F96EC8F-C4C3-46A3-9630-C8C84955549B}" name="144939" dataDxfId="11697"/>
    <tableColumn id="4701" xr3:uid="{DDCA34CB-CDE2-4427-87D7-1D21010F6452}" name="144940" dataDxfId="11696"/>
    <tableColumn id="4702" xr3:uid="{C36E4363-8EEE-4D84-AD98-F7B287DC90C2}" name="144941" dataDxfId="11695"/>
    <tableColumn id="4703" xr3:uid="{47C2D1CA-5F17-4EF8-9CED-34D0FB96EE76}" name="144942" dataDxfId="11694"/>
    <tableColumn id="4704" xr3:uid="{B9EA6E07-46BC-4F9F-AB03-A5C53D37D118}" name="144943" dataDxfId="11693"/>
    <tableColumn id="4705" xr3:uid="{BDCBD2D0-5126-4AE3-BC46-222F301D1244}" name="144944" dataDxfId="11692"/>
    <tableColumn id="4706" xr3:uid="{BF2834C0-8805-40E5-A992-22B570C2F8B0}" name="144945" dataDxfId="11691"/>
    <tableColumn id="4707" xr3:uid="{95A7CF08-CC67-491E-9ED8-6C59E3D43E97}" name="144946" dataDxfId="11690"/>
    <tableColumn id="4708" xr3:uid="{22821F21-CA88-43E7-BC86-40A92C763E9F}" name="144947" dataDxfId="11689"/>
    <tableColumn id="4709" xr3:uid="{25278031-0BE9-424E-9C71-047CF9B95249}" name="144948" dataDxfId="11688"/>
    <tableColumn id="4710" xr3:uid="{A8392F64-00EA-44E6-BCEC-491E586FDFEA}" name="144949" dataDxfId="11687"/>
    <tableColumn id="4711" xr3:uid="{2F2D433D-D8E3-457B-B977-2E042E66E8B5}" name="144950" dataDxfId="11686"/>
    <tableColumn id="4712" xr3:uid="{399F3CC9-427A-478D-9D2E-53BBAF5D01A2}" name="144951" dataDxfId="11685"/>
    <tableColumn id="4713" xr3:uid="{23641355-D8BF-4BCE-A085-868BC7136173}" name="144952" dataDxfId="11684"/>
    <tableColumn id="4714" xr3:uid="{11CFF4EA-9360-4EDF-9D67-BEFBD5E2B78A}" name="144953" dataDxfId="11683"/>
    <tableColumn id="4715" xr3:uid="{E88696A5-BD22-42C2-861E-B947D3FCD4CE}" name="144954" dataDxfId="11682"/>
    <tableColumn id="4716" xr3:uid="{C0EAD79D-2938-42B1-BFAB-4B42524953FD}" name="144955" dataDxfId="11681"/>
    <tableColumn id="4717" xr3:uid="{3FF28F16-93A4-4B53-B172-56CCD12D595E}" name="144956" dataDxfId="11680"/>
    <tableColumn id="4718" xr3:uid="{36A94950-57CB-482D-8A4F-CD6CD9C9582C}" name="144957" dataDxfId="11679"/>
    <tableColumn id="4719" xr3:uid="{B86EB336-EBD5-43F5-B507-1184776C9816}" name="144958" dataDxfId="11678"/>
    <tableColumn id="4720" xr3:uid="{3FE1D942-385D-48D0-BE5C-9E954E3B4262}" name="144959" dataDxfId="11677"/>
    <tableColumn id="4721" xr3:uid="{102F8132-0116-4DC1-806D-F0150D1B96D0}" name="144960" dataDxfId="11676"/>
    <tableColumn id="4722" xr3:uid="{1B59FE71-D0E9-4A47-8F94-9C6FDDBFD52B}" name="144961" dataDxfId="11675"/>
    <tableColumn id="4723" xr3:uid="{920D8394-699B-409C-9DB6-76DDDDAD3118}" name="144962" dataDxfId="11674"/>
    <tableColumn id="4724" xr3:uid="{93F6C446-56D1-4E63-AAEC-4F6FE4011D76}" name="144963" dataDxfId="11673"/>
    <tableColumn id="4725" xr3:uid="{5CDB2193-6BFE-49D9-B2A7-3A17F6476EA4}" name="144964" dataDxfId="11672"/>
    <tableColumn id="4726" xr3:uid="{453526D4-3BAF-47AF-AFBD-C5DD274A6427}" name="144965" dataDxfId="11671"/>
    <tableColumn id="4727" xr3:uid="{482F5804-B9A2-4187-B66D-AD1F6209A1A4}" name="144966" dataDxfId="11670"/>
    <tableColumn id="4728" xr3:uid="{592151DE-D930-461E-9F4E-90E118A1E954}" name="144967" dataDxfId="11669"/>
    <tableColumn id="4729" xr3:uid="{B2CC6395-8FAA-452D-8537-C32A80A9F121}" name="144968" dataDxfId="11668"/>
    <tableColumn id="4730" xr3:uid="{0A0E3102-4529-4555-B83D-1DF75EEDBABB}" name="144969" dataDxfId="11667"/>
    <tableColumn id="4731" xr3:uid="{A8BAC978-9132-4B60-87CB-6DD1233AC955}" name="144970" dataDxfId="11666"/>
    <tableColumn id="4732" xr3:uid="{4EEA3717-92A4-467F-99E2-37E191132278}" name="144971" dataDxfId="11665"/>
    <tableColumn id="4733" xr3:uid="{8340A8D2-B6A0-4346-8BB6-16C5E2B4C502}" name="144972" dataDxfId="11664"/>
    <tableColumn id="4734" xr3:uid="{D2DAC13B-4E34-4D30-98E3-3D8AE4A53EF0}" name="144973" dataDxfId="11663"/>
    <tableColumn id="4735" xr3:uid="{D50AC674-0B91-41F7-B199-58A4E69B4674}" name="144974" dataDxfId="11662"/>
    <tableColumn id="4736" xr3:uid="{C101DB77-58B1-4503-87AD-54BDBABADB41}" name="144975" dataDxfId="11661"/>
    <tableColumn id="4737" xr3:uid="{347E6272-C696-41BF-B35F-A4EAD0B83B9E}" name="144976" dataDxfId="11660"/>
    <tableColumn id="4738" xr3:uid="{5A67D581-276A-4584-8555-BDF801B9E3B4}" name="144977" dataDxfId="11659"/>
    <tableColumn id="4739" xr3:uid="{B1A206EB-09BC-42AF-8209-8A9951C84EFD}" name="144978" dataDxfId="11658"/>
    <tableColumn id="4740" xr3:uid="{1756BDA0-2B1D-4840-9D71-D7E5ED881E79}" name="144979" dataDxfId="11657"/>
    <tableColumn id="4741" xr3:uid="{34ACD46C-D208-496B-B0ED-FE2A423DA377}" name="144980" dataDxfId="11656"/>
    <tableColumn id="4742" xr3:uid="{5BFA2BDA-675A-413B-AEAF-D9A9812DFA79}" name="144981" dataDxfId="11655"/>
    <tableColumn id="4743" xr3:uid="{0ABA3030-E3DF-4EBB-B548-0F6B9E5458C4}" name="144982" dataDxfId="11654"/>
    <tableColumn id="4744" xr3:uid="{714E3280-E547-41CF-8BD8-C3AC102DC672}" name="144983" dataDxfId="11653"/>
    <tableColumn id="4745" xr3:uid="{F7B27E2F-5F07-4D8C-8D4E-5CCB8F76887A}" name="144984" dataDxfId="11652"/>
    <tableColumn id="4746" xr3:uid="{C9BEBCA1-0C73-40BF-AC1A-5AC84349A1D2}" name="144985" dataDxfId="11651"/>
    <tableColumn id="4747" xr3:uid="{C3E43C76-88DE-4B6C-8C37-87EC11708B1A}" name="144986" dataDxfId="11650"/>
    <tableColumn id="4748" xr3:uid="{98833822-D1C4-42BC-A901-9B2056A3F4E0}" name="144987" dataDxfId="11649"/>
    <tableColumn id="4749" xr3:uid="{0540C167-CE1D-4CDD-8092-F11EFDA447E8}" name="144988" dataDxfId="11648"/>
    <tableColumn id="4750" xr3:uid="{B429FC33-7F12-412F-8C2D-E1272318F3F3}" name="144989" dataDxfId="11647"/>
    <tableColumn id="4751" xr3:uid="{5CDD0760-ED64-4622-B01B-F83ED44E34FA}" name="144990" dataDxfId="11646"/>
    <tableColumn id="4752" xr3:uid="{8EA3D825-586C-43C7-B909-1669E8855704}" name="144991" dataDxfId="11645"/>
    <tableColumn id="4753" xr3:uid="{48C8CB3D-125F-4CAC-A2E6-E7134A5329BE}" name="144992" dataDxfId="11644"/>
    <tableColumn id="4754" xr3:uid="{C0A47447-032C-4A2D-A1C1-ABAC6FB2335C}" name="144993" dataDxfId="11643"/>
    <tableColumn id="4755" xr3:uid="{636230FD-5DF1-4601-BB08-85B70270034D}" name="144994" dataDxfId="11642"/>
    <tableColumn id="4756" xr3:uid="{B080F5DC-F8EE-4A77-AF51-EF24F7C9DDDA}" name="144995" dataDxfId="11641"/>
    <tableColumn id="4757" xr3:uid="{77F88DD7-05A9-48B1-98A7-69B661F73288}" name="144996" dataDxfId="11640"/>
    <tableColumn id="4758" xr3:uid="{97FE695F-D95E-4B12-A94D-6F12E4AB8DF8}" name="144997" dataDxfId="11639"/>
    <tableColumn id="4759" xr3:uid="{433ECD45-A3F9-4E65-BFE6-2F131245D954}" name="144998" dataDxfId="11638"/>
    <tableColumn id="4760" xr3:uid="{34CD4A71-738C-466B-9692-2A173B2A1244}" name="144999" dataDxfId="11637"/>
    <tableColumn id="4761" xr3:uid="{DD82C21D-43BE-42CC-BC7B-7F0629A27AB4}" name="145000" dataDxfId="11636"/>
    <tableColumn id="4762" xr3:uid="{4346E6BE-4F3A-4444-9F6F-AF76970322B7}" name="145001" dataDxfId="11635"/>
    <tableColumn id="4763" xr3:uid="{825ED23D-16B7-4B2A-8E93-DAFA87DB6F3B}" name="145002" dataDxfId="11634"/>
    <tableColumn id="4764" xr3:uid="{66372852-BBC4-4A59-8AB6-5013DAE1B95F}" name="145003" dataDxfId="11633"/>
    <tableColumn id="4765" xr3:uid="{92915163-6DF9-4A7A-A1C1-2CCE06A5E99C}" name="145004" dataDxfId="11632"/>
    <tableColumn id="4766" xr3:uid="{57637B49-80C4-4EBC-B836-FF774C9E11E8}" name="145005" dataDxfId="11631"/>
    <tableColumn id="4767" xr3:uid="{8ACA9639-F587-4974-9DE5-76ECACF90D04}" name="145006" dataDxfId="11630"/>
    <tableColumn id="4768" xr3:uid="{5A216B9C-91D5-4405-AACE-53D404168661}" name="145007" dataDxfId="11629"/>
    <tableColumn id="4769" xr3:uid="{703C7A06-27AE-48AE-AF30-0FB4F95F393A}" name="145008" dataDxfId="11628"/>
    <tableColumn id="4770" xr3:uid="{B27D8A88-F2B7-4F95-8F6F-EDBE45450511}" name="145009" dataDxfId="11627"/>
    <tableColumn id="4771" xr3:uid="{C39DE366-6CA6-4476-848E-7811EDF59C64}" name="145010" dataDxfId="11626"/>
    <tableColumn id="4772" xr3:uid="{B82D64CB-D0AA-48D4-B9DC-135140B3CA62}" name="145011" dataDxfId="11625"/>
    <tableColumn id="4773" xr3:uid="{BBE0BECC-4A61-4BC6-893C-2AE90B89B92D}" name="145012" dataDxfId="11624"/>
    <tableColumn id="4774" xr3:uid="{621A6CF8-E651-4B18-ADD1-5C4EAFEBA6A0}" name="145013" dataDxfId="11623"/>
    <tableColumn id="4775" xr3:uid="{D0B06BC4-F2E7-48E6-B481-A52B30689113}" name="145014" dataDxfId="11622"/>
    <tableColumn id="4776" xr3:uid="{EB718572-9FCE-4ACC-ABCE-EEBF96711253}" name="145015" dataDxfId="11621"/>
    <tableColumn id="4777" xr3:uid="{61DEF6FA-F994-4706-B094-3BAA4DF9F5A9}" name="145016" dataDxfId="11620"/>
    <tableColumn id="4778" xr3:uid="{961DA704-DACC-4F76-990F-DF1B0304D9A7}" name="145017" dataDxfId="11619"/>
    <tableColumn id="4779" xr3:uid="{BF236172-8A72-4FF2-BA6C-33C49A0C43E3}" name="145018" dataDxfId="11618"/>
    <tableColumn id="4780" xr3:uid="{873B2F46-10D0-42F8-813E-42BDC5B62045}" name="145019" dataDxfId="11617"/>
    <tableColumn id="4781" xr3:uid="{CE81AEDF-0820-4CF2-967F-35FAF91B2141}" name="145020" dataDxfId="11616"/>
    <tableColumn id="4782" xr3:uid="{1B95C57A-7F65-411A-B840-4FE86195968A}" name="145021" dataDxfId="11615"/>
    <tableColumn id="4783" xr3:uid="{6055EA4F-2EDD-4D00-BCDA-D20F5C7D9EF2}" name="145022" dataDxfId="11614"/>
    <tableColumn id="4784" xr3:uid="{4CAE7430-D896-449C-ACDC-4CEF9444DE37}" name="145023" dataDxfId="11613"/>
    <tableColumn id="4785" xr3:uid="{487CC321-CE8F-4FC7-8D52-F42671CAAA65}" name="145024" dataDxfId="11612"/>
    <tableColumn id="4786" xr3:uid="{04CBEAD2-8894-42FB-A330-9BA956C118A8}" name="145025" dataDxfId="11611"/>
    <tableColumn id="4787" xr3:uid="{1A8A7904-2E92-4F7E-A8D4-3473E11CEAA7}" name="145026" dataDxfId="11610"/>
    <tableColumn id="4788" xr3:uid="{C2459B9B-4DD0-44B0-8E02-F375DC0DAD97}" name="145027" dataDxfId="11609"/>
    <tableColumn id="4789" xr3:uid="{DCE8A1FC-1FBA-462C-A79E-220DFB0BB8A0}" name="145028" dataDxfId="11608"/>
    <tableColumn id="4790" xr3:uid="{3B6D20F4-D9C1-49A2-B51C-85547C515675}" name="145029" dataDxfId="11607"/>
    <tableColumn id="4791" xr3:uid="{BF4635EA-FC2C-4278-8411-393B4EF3D376}" name="145030" dataDxfId="11606"/>
    <tableColumn id="4792" xr3:uid="{B5563AE9-DEBB-4E03-90A2-AA534352EB59}" name="145031" dataDxfId="11605"/>
    <tableColumn id="4793" xr3:uid="{906363CB-4830-4506-B0EB-EC33FB26CABA}" name="145032" dataDxfId="11604"/>
    <tableColumn id="4794" xr3:uid="{2D448795-B5D9-40B7-A3CA-A69782196AC1}" name="145033" dataDxfId="11603"/>
    <tableColumn id="4795" xr3:uid="{C4FBB8F5-4FC7-4785-90F6-FA51E69C5AB0}" name="145034" dataDxfId="11602"/>
    <tableColumn id="4796" xr3:uid="{43E5318D-9A54-4536-9FD9-B857E8039102}" name="145035" dataDxfId="11601"/>
    <tableColumn id="4797" xr3:uid="{DC98168A-47A5-42AF-A722-BA2685A4A6C1}" name="145036" dataDxfId="11600"/>
    <tableColumn id="4798" xr3:uid="{BFC7B19E-579F-4913-8D37-B9D24D666CD8}" name="145037" dataDxfId="11599"/>
    <tableColumn id="4799" xr3:uid="{21E5D733-5927-4EC9-987F-7176DD1A9AA1}" name="145038" dataDxfId="11598"/>
    <tableColumn id="4800" xr3:uid="{5867BF32-9308-4570-B0E2-1D380024EC93}" name="145039" dataDxfId="11597"/>
    <tableColumn id="4801" xr3:uid="{F31E1D2C-44F5-4F62-B483-A3EB5B50E6C8}" name="145040" dataDxfId="11596"/>
    <tableColumn id="4802" xr3:uid="{7123F21D-D6D9-4FC8-99BA-7ECC1AC13553}" name="145041" dataDxfId="11595"/>
    <tableColumn id="4803" xr3:uid="{1F92D922-4212-4E28-980E-4E8558C26611}" name="145042" dataDxfId="11594"/>
    <tableColumn id="4804" xr3:uid="{DBBE0689-9896-4430-A324-220A1EA87504}" name="145043" dataDxfId="11593"/>
    <tableColumn id="4805" xr3:uid="{3B611F5D-1577-4F36-BD68-E76521144E73}" name="145044" dataDxfId="11592"/>
    <tableColumn id="4806" xr3:uid="{8CF556C0-3C36-4BDE-B484-171657A602C8}" name="145045" dataDxfId="11591"/>
    <tableColumn id="4807" xr3:uid="{165B3702-F94E-4DE8-BB2A-55827883DA58}" name="145046" dataDxfId="11590"/>
    <tableColumn id="4808" xr3:uid="{9A1944B2-5C2F-4DA4-BA35-57E853656C74}" name="145047" dataDxfId="11589"/>
    <tableColumn id="4809" xr3:uid="{F6D60C6D-5F66-434F-88BC-C51B386B18C6}" name="145048" dataDxfId="11588"/>
    <tableColumn id="4810" xr3:uid="{9C2ED047-7FF6-4915-B45E-AF586CA9BE36}" name="145049" dataDxfId="11587"/>
    <tableColumn id="4811" xr3:uid="{1429A560-85FC-4160-9869-7F32E1B7ECCC}" name="145050" dataDxfId="11586"/>
    <tableColumn id="4812" xr3:uid="{90747E3E-352C-40C9-8D36-C73824D191C9}" name="145051" dataDxfId="11585"/>
    <tableColumn id="4813" xr3:uid="{1B84CD6A-6E2B-4C38-BCD2-E3B8809D4EC8}" name="145052" dataDxfId="11584"/>
    <tableColumn id="4814" xr3:uid="{7890CE01-C686-4AC2-BCB6-7F0CB4588EF7}" name="145053" dataDxfId="11583"/>
    <tableColumn id="4815" xr3:uid="{C6D953BA-F972-45A5-AAF7-896C1DAAE1E6}" name="145054" dataDxfId="11582"/>
    <tableColumn id="4816" xr3:uid="{D59DC5FB-8543-4071-979D-C27C652A1D00}" name="145055" dataDxfId="11581"/>
    <tableColumn id="4817" xr3:uid="{A57C0E3E-ED20-4511-990D-E589D97E86AA}" name="145056" dataDxfId="11580"/>
    <tableColumn id="4818" xr3:uid="{3E8A66B3-D140-44E5-976C-B3C10A5437F9}" name="145057" dataDxfId="11579"/>
    <tableColumn id="4819" xr3:uid="{5CCA74DE-2B22-4AC7-88BD-9707186028E6}" name="145058" dataDxfId="11578"/>
    <tableColumn id="4820" xr3:uid="{9A26CBA3-3DBF-4FC8-892C-CE5337CB7BCB}" name="145059" dataDxfId="11577"/>
    <tableColumn id="4821" xr3:uid="{7CDDF119-7DF3-4D09-8F7D-62C8F77D3967}" name="145060" dataDxfId="11576"/>
    <tableColumn id="4822" xr3:uid="{15FE7379-C237-41DD-91DF-8972F504093E}" name="145061" dataDxfId="11575"/>
    <tableColumn id="4823" xr3:uid="{F4484063-6246-4B62-825E-EC07BA9ED3C5}" name="145062" dataDxfId="11574"/>
    <tableColumn id="4824" xr3:uid="{B9206C7D-3F5A-48F9-B107-8AD5AD293574}" name="145063" dataDxfId="11573"/>
    <tableColumn id="4825" xr3:uid="{9130F821-A05A-4048-94F1-2FD5C6DEC29B}" name="145064" dataDxfId="11572"/>
    <tableColumn id="4826" xr3:uid="{5118D4E6-771C-4016-8580-51C105F67094}" name="145065" dataDxfId="11571"/>
    <tableColumn id="4827" xr3:uid="{B5DE5973-0D5A-4748-82D0-61F6D700180E}" name="145066" dataDxfId="11570"/>
    <tableColumn id="4828" xr3:uid="{7A039259-DB9A-4D1A-B241-3E6253CC3CB0}" name="145067" dataDxfId="11569"/>
    <tableColumn id="4829" xr3:uid="{00A91632-0E67-4EEF-BA63-3A5293A58A36}" name="145068" dataDxfId="11568"/>
    <tableColumn id="4830" xr3:uid="{E64DBA80-91C5-45A5-99B3-AB2ED301602D}" name="145069" dataDxfId="11567"/>
    <tableColumn id="4831" xr3:uid="{F5D6B5C3-9D1A-4FA6-9EDB-860C012CF3DE}" name="145070" dataDxfId="11566"/>
    <tableColumn id="4832" xr3:uid="{CE291BB6-E24E-482A-ADB1-8BBD9B19CDB7}" name="145071" dataDxfId="11565"/>
    <tableColumn id="4833" xr3:uid="{4F140EE5-85B2-4D13-9A49-E336E457A18A}" name="145072" dataDxfId="11564"/>
    <tableColumn id="4834" xr3:uid="{3E028875-6F3B-46B2-A659-A9BCBE92CCC6}" name="145073" dataDxfId="11563"/>
    <tableColumn id="4835" xr3:uid="{16D4CED7-6A9B-4971-9045-74E881A30FEF}" name="145074" dataDxfId="11562"/>
    <tableColumn id="4836" xr3:uid="{B32B6281-1E20-4470-A30C-092D97D2C6F5}" name="145075" dataDxfId="11561"/>
    <tableColumn id="4837" xr3:uid="{1D4CC59F-2FEF-4EDD-9685-089859E00FE8}" name="145076" dataDxfId="11560"/>
    <tableColumn id="4838" xr3:uid="{0D602971-F076-4FBA-BB5E-C11FB832BBFB}" name="145077" dataDxfId="11559"/>
    <tableColumn id="4839" xr3:uid="{3B181628-8D10-4DDA-B23C-53CBD1C3BC6F}" name="145078" dataDxfId="11558"/>
    <tableColumn id="4840" xr3:uid="{50E4CAEB-95A1-4E74-8143-7483670C3AB7}" name="145079" dataDxfId="11557"/>
    <tableColumn id="4841" xr3:uid="{6ACD134C-11A1-49F0-8BA8-DCF4778F2918}" name="145080" dataDxfId="11556"/>
    <tableColumn id="4842" xr3:uid="{04010E8D-8635-47B7-871E-CAD7C3C05E74}" name="145081" dataDxfId="11555"/>
    <tableColumn id="4843" xr3:uid="{283016B3-57D6-4BEA-A0BE-EA42F4A66F38}" name="145082" dataDxfId="11554"/>
    <tableColumn id="4844" xr3:uid="{CDF9B00E-EAC3-4936-98EC-AEFED835BC57}" name="145083" dataDxfId="11553"/>
    <tableColumn id="4845" xr3:uid="{143633E2-2397-4669-ADC7-649B749DAD02}" name="145084" dataDxfId="11552"/>
    <tableColumn id="4846" xr3:uid="{CFCCFC92-8278-48FA-A5C8-DE49276639D1}" name="145085" dataDxfId="11551"/>
    <tableColumn id="4847" xr3:uid="{6F78CB4D-B663-4796-A50B-BF7CEFF7DC4B}" name="145086" dataDxfId="11550"/>
    <tableColumn id="4848" xr3:uid="{C8754065-9FB3-4010-A938-3C39BDA1C5A6}" name="145087" dataDxfId="11549"/>
    <tableColumn id="4849" xr3:uid="{C748717E-84AA-4C99-B8FE-1E2D4DDF44E1}" name="145088" dataDxfId="11548"/>
    <tableColumn id="4850" xr3:uid="{834E5CF7-4518-4D8E-8156-CA6AFE8BB7A8}" name="145089" dataDxfId="11547"/>
    <tableColumn id="4851" xr3:uid="{22A887DA-7BB5-47BD-B205-9F50874248B0}" name="145090" dataDxfId="11546"/>
    <tableColumn id="4852" xr3:uid="{4A65CC9F-FF35-4C6E-905C-28D2D475D943}" name="145091" dataDxfId="11545"/>
    <tableColumn id="4853" xr3:uid="{377A0C0B-CC9D-47D1-A223-264D359C9AF8}" name="145092" dataDxfId="11544"/>
    <tableColumn id="4854" xr3:uid="{44A4BCF9-9C77-46A1-94D7-E37BBC4A7CD4}" name="145093" dataDxfId="11543"/>
    <tableColumn id="4855" xr3:uid="{17C9614C-2345-48D2-BEF0-4A0DC8CD3A4D}" name="145094" dataDxfId="11542"/>
    <tableColumn id="4856" xr3:uid="{4103DF65-FF76-4BA3-81FF-1AA51AAC8000}" name="145095" dataDxfId="11541"/>
    <tableColumn id="4857" xr3:uid="{7BC9268F-F985-4D8F-BA8F-95B12CA2C436}" name="145096" dataDxfId="11540"/>
    <tableColumn id="4858" xr3:uid="{91783D19-7B3C-4C1D-9D05-361B361C71C5}" name="145097" dataDxfId="11539"/>
    <tableColumn id="4859" xr3:uid="{6A5E0B4D-CA34-4E5A-9424-92F5B0A78BAC}" name="145098" dataDxfId="11538"/>
    <tableColumn id="4860" xr3:uid="{EBAF0042-9BD8-4BCA-A461-BC32FED380ED}" name="145099" dataDxfId="11537"/>
    <tableColumn id="4861" xr3:uid="{9D62EE8B-BDD5-47DE-AE23-9299B9B0E7B6}" name="145100" dataDxfId="11536"/>
    <tableColumn id="4862" xr3:uid="{44D44477-132F-42EE-8998-B2E3BAC48514}" name="145101" dataDxfId="11535"/>
    <tableColumn id="4863" xr3:uid="{609D2D3F-961E-4AED-835D-60350EDED53C}" name="145102" dataDxfId="11534"/>
    <tableColumn id="4864" xr3:uid="{5D1CD1B6-7938-4F16-B78D-D83F986F92AE}" name="145103" dataDxfId="11533"/>
    <tableColumn id="4865" xr3:uid="{45815F29-148F-4063-98F9-F75E216E3DC7}" name="145104" dataDxfId="11532"/>
    <tableColumn id="4866" xr3:uid="{8B1EF81C-6461-45AB-8B31-6CF322BDDB48}" name="145105" dataDxfId="11531"/>
    <tableColumn id="4867" xr3:uid="{B5F7BC71-DB38-4337-9DEF-6561A8F4DD73}" name="145106" dataDxfId="11530"/>
    <tableColumn id="4868" xr3:uid="{388030FD-8F6C-4743-8D9D-C47393AA980F}" name="145107" dataDxfId="11529"/>
    <tableColumn id="4869" xr3:uid="{51C9FF00-0B9C-44FE-94C4-9C10C077297C}" name="145108" dataDxfId="11528"/>
    <tableColumn id="4870" xr3:uid="{82569863-D4C7-4513-BE56-6A86F4C0C809}" name="145109" dataDxfId="11527"/>
    <tableColumn id="4871" xr3:uid="{08345B50-466D-45F4-A992-6CD9BAC643D4}" name="145110" dataDxfId="11526"/>
    <tableColumn id="4872" xr3:uid="{2C72D7A5-812C-4AFA-B623-E1DAB4FC2F91}" name="145111" dataDxfId="11525"/>
    <tableColumn id="4873" xr3:uid="{B12DB437-AD42-4CD6-A6BF-939ABF148BB5}" name="145112" dataDxfId="11524"/>
    <tableColumn id="4874" xr3:uid="{677542D5-4748-4B75-B71A-8C73A5F32FE5}" name="145113" dataDxfId="11523"/>
    <tableColumn id="4875" xr3:uid="{6FFD7CA7-BD26-4005-A062-0BA488047840}" name="145114" dataDxfId="11522"/>
    <tableColumn id="4876" xr3:uid="{0B4F412E-0449-42F5-AB73-9866DB0BB2EB}" name="145115" dataDxfId="11521"/>
    <tableColumn id="4877" xr3:uid="{1A18CB5B-5E68-4611-938A-0E65BB23EC3C}" name="145116" dataDxfId="11520"/>
    <tableColumn id="4878" xr3:uid="{25D23F2A-3DA3-4179-BD2C-78650724C14F}" name="145117" dataDxfId="11519"/>
    <tableColumn id="4879" xr3:uid="{6ECCD802-5A20-4F6E-B078-9CCB137BDF31}" name="145118" dataDxfId="11518"/>
    <tableColumn id="4880" xr3:uid="{08B7CD4E-C7E7-44C4-83C7-CF3FD0AC92F7}" name="145119" dataDxfId="11517"/>
    <tableColumn id="4881" xr3:uid="{12AF288E-1B97-4C3D-AA78-F6E9CC9D78C7}" name="145120" dataDxfId="11516"/>
    <tableColumn id="4882" xr3:uid="{CEDA4FB6-8C8E-4C5A-AE94-0C89A93BBB6D}" name="145121" dataDxfId="11515"/>
    <tableColumn id="4883" xr3:uid="{89FAF610-D4E0-4335-90F0-4891BC8D0B7D}" name="145122" dataDxfId="11514"/>
    <tableColumn id="4884" xr3:uid="{2CD32864-9AED-48C6-8D44-9DDF0D26DDFD}" name="145123" dataDxfId="11513"/>
    <tableColumn id="4885" xr3:uid="{410594C8-D3F6-44DB-BE47-2FEE79DB92F3}" name="145124" dataDxfId="11512"/>
    <tableColumn id="4886" xr3:uid="{E59FE524-7615-4753-AB1E-C296670C7A56}" name="145125" dataDxfId="11511"/>
    <tableColumn id="4887" xr3:uid="{AB42D956-D88E-4C0F-9FCA-FCBCFDCDFD68}" name="145126" dataDxfId="11510"/>
    <tableColumn id="4888" xr3:uid="{0689B4F4-3D3C-45F0-8B4A-290F1775CFE6}" name="145127" dataDxfId="11509"/>
    <tableColumn id="4889" xr3:uid="{C79FB3C2-D279-433B-BFCF-6298F82D4009}" name="145128" dataDxfId="11508"/>
    <tableColumn id="4890" xr3:uid="{F24910AA-084A-4D70-99D2-7DD29C7F5DF3}" name="145129" dataDxfId="11507"/>
    <tableColumn id="4891" xr3:uid="{7232684D-82FC-47A6-BE58-614F15AD3D8E}" name="145130" dataDxfId="11506"/>
    <tableColumn id="4892" xr3:uid="{C87131F8-1A25-431E-8D25-7062C69EC137}" name="145131" dataDxfId="11505"/>
    <tableColumn id="4893" xr3:uid="{2AD6F96B-0770-4EE7-B86E-6D5C207067DB}" name="145132" dataDxfId="11504"/>
    <tableColumn id="4894" xr3:uid="{71D9BC6E-26DA-4D14-93BC-F87DAB11CEF3}" name="145133" dataDxfId="11503"/>
    <tableColumn id="4895" xr3:uid="{1115DE90-B4C2-46D8-AD3A-2FE9F0B4DCAE}" name="145134" dataDxfId="11502"/>
    <tableColumn id="4896" xr3:uid="{4EFA437D-4B3E-4FBD-B155-16B2ABA4B068}" name="145135" dataDxfId="11501"/>
    <tableColumn id="4897" xr3:uid="{B2304409-0CDF-49E6-A1A7-A7297623AB7D}" name="145136" dataDxfId="11500"/>
    <tableColumn id="4898" xr3:uid="{A1EFA21D-017B-4796-80C6-5FC1EFDDBB05}" name="145137" dataDxfId="11499"/>
    <tableColumn id="4899" xr3:uid="{0C267515-7B84-4FDD-8393-A341E014B18F}" name="145138" dataDxfId="11498"/>
    <tableColumn id="4900" xr3:uid="{2BA40890-E585-4A92-B8F9-9595FE70C83B}" name="145139" dataDxfId="11497"/>
    <tableColumn id="4901" xr3:uid="{10785AD8-F8AA-435A-9B36-486E73190C15}" name="145140" dataDxfId="11496"/>
    <tableColumn id="4902" xr3:uid="{68D7D48A-7BC9-40A2-BD16-53B0EAABA805}" name="145141" dataDxfId="11495"/>
    <tableColumn id="4903" xr3:uid="{096F20E4-6085-4F15-B2E9-92FB3D99848C}" name="145142" dataDxfId="11494"/>
    <tableColumn id="4904" xr3:uid="{59BF2B55-7752-42E5-8AA2-4B8C824783DE}" name="145143" dataDxfId="11493"/>
    <tableColumn id="4905" xr3:uid="{79A4EB60-CF2E-4E19-9B82-1A83E03877CE}" name="145144" dataDxfId="11492"/>
    <tableColumn id="4906" xr3:uid="{6BE9AAA9-509F-4383-9245-C7200C81E9F5}" name="145145" dataDxfId="11491"/>
    <tableColumn id="4907" xr3:uid="{C1583D2E-6121-445C-83F8-FCCDB852B43D}" name="145146" dataDxfId="11490"/>
    <tableColumn id="4908" xr3:uid="{E18CFA92-0740-4F59-AA98-6398F9CDD61D}" name="145147" dataDxfId="11489"/>
    <tableColumn id="4909" xr3:uid="{938D745E-64E7-4DA3-A5B9-4D8578BC302B}" name="145148" dataDxfId="11488"/>
    <tableColumn id="4910" xr3:uid="{6C39587F-D743-4CCF-AE63-7134180DF1AB}" name="145149" dataDxfId="11487"/>
    <tableColumn id="4911" xr3:uid="{5F6C69E0-D717-4965-825E-DFAB8CF3EE88}" name="145150" dataDxfId="11486"/>
    <tableColumn id="4912" xr3:uid="{FA5899BC-578C-4385-A1B8-DACABAF360EC}" name="145151" dataDxfId="11485"/>
    <tableColumn id="4913" xr3:uid="{0834CFE9-1417-4030-B318-D5F4C738A35C}" name="145152" dataDxfId="11484"/>
    <tableColumn id="4914" xr3:uid="{6B602B9A-BE25-4DE0-B14D-39AED4200738}" name="145153" dataDxfId="11483"/>
    <tableColumn id="4915" xr3:uid="{F7565AB3-447D-463E-B497-813487D4BBD4}" name="145154" dataDxfId="11482"/>
    <tableColumn id="4916" xr3:uid="{EFCD1957-30E6-43FC-BFA6-7FC3F8578698}" name="145155" dataDxfId="11481"/>
    <tableColumn id="4917" xr3:uid="{5CB0EB4C-6F03-427C-9395-16C99D1A4B6D}" name="145156" dataDxfId="11480"/>
    <tableColumn id="4918" xr3:uid="{377893FB-765A-4A4D-B6B8-8259DAC4C588}" name="145157" dataDxfId="11479"/>
    <tableColumn id="4919" xr3:uid="{161C7B25-AD5B-4866-B78D-4A500E499121}" name="145158" dataDxfId="11478"/>
    <tableColumn id="4920" xr3:uid="{617F2201-56BB-4F5F-A475-3F3CCF87D247}" name="145159" dataDxfId="11477"/>
    <tableColumn id="4921" xr3:uid="{1AE3D172-C34D-4191-B224-671B340F54B3}" name="145160" dataDxfId="11476"/>
    <tableColumn id="4922" xr3:uid="{AEB9A40A-2045-44DD-B9B5-C2746B2ABB19}" name="145161" dataDxfId="11475"/>
    <tableColumn id="4923" xr3:uid="{1EFE6B75-CD92-4648-BA45-54D97614B792}" name="145162" dataDxfId="11474"/>
    <tableColumn id="4924" xr3:uid="{701A598B-7A20-4783-8A16-5B4E518B29BF}" name="145163" dataDxfId="11473"/>
    <tableColumn id="4925" xr3:uid="{BDD9A3A3-6747-4424-806C-2E0E92FD2063}" name="145164" dataDxfId="11472"/>
    <tableColumn id="4926" xr3:uid="{69644D08-852F-48EB-B015-CB1F23D4021E}" name="145165" dataDxfId="11471"/>
    <tableColumn id="4927" xr3:uid="{BC077759-F3B4-43AF-AFF3-B69202EA8ECB}" name="145166" dataDxfId="11470"/>
    <tableColumn id="4928" xr3:uid="{F958271F-7317-4D8F-AFF8-32088248E2A4}" name="145167" dataDxfId="11469"/>
    <tableColumn id="4929" xr3:uid="{B22CEB3E-A919-44AF-902F-A4FD5CF5EE5E}" name="145168" dataDxfId="11468"/>
    <tableColumn id="4930" xr3:uid="{51DA919C-4BCF-4EF5-861C-2C555B72420D}" name="145169" dataDxfId="11467"/>
    <tableColumn id="4931" xr3:uid="{BB9DDC4E-B8BD-49EF-9848-D7F97774BE9B}" name="145170" dataDxfId="11466"/>
    <tableColumn id="4932" xr3:uid="{8F7A6EE8-E3AA-44F2-8ADC-FB8F3F16F337}" name="145171" dataDxfId="11465"/>
    <tableColumn id="4933" xr3:uid="{19D3301C-2F26-44AD-8EEF-4C28F893B89D}" name="145172" dataDxfId="11464"/>
    <tableColumn id="4934" xr3:uid="{770E693D-198E-408C-B05E-1DD97E41F401}" name="145173" dataDxfId="11463"/>
    <tableColumn id="4935" xr3:uid="{6A8C0D2D-85FA-4E57-A074-494257140FA6}" name="145174" dataDxfId="11462"/>
    <tableColumn id="4936" xr3:uid="{3A052457-FEAF-48D1-BBCF-90B858029DDD}" name="145175" dataDxfId="11461"/>
    <tableColumn id="4937" xr3:uid="{426ECCF9-7486-446B-A8CE-C01364DDB7E7}" name="145176" dataDxfId="11460"/>
    <tableColumn id="4938" xr3:uid="{DEB57203-227C-45C5-9D27-E55C65C98DB9}" name="145177" dataDxfId="11459"/>
    <tableColumn id="4939" xr3:uid="{76337BBE-EF84-4059-8AE9-9C475DFBB58F}" name="145178" dataDxfId="11458"/>
    <tableColumn id="4940" xr3:uid="{13CD5190-6CCD-4342-BE98-80F711813518}" name="145179" dataDxfId="11457"/>
    <tableColumn id="4941" xr3:uid="{18D9DFC0-BDCA-4BCD-8FE1-9D346B0202F0}" name="145180" dataDxfId="11456"/>
    <tableColumn id="4942" xr3:uid="{F519D5D5-D3A4-4F44-89EB-12D9124A66C2}" name="145181" dataDxfId="11455"/>
    <tableColumn id="4943" xr3:uid="{DA2DD459-45A2-43DA-9980-C379C6BB4890}" name="145182" dataDxfId="11454"/>
    <tableColumn id="4944" xr3:uid="{8A56E7B0-3489-4F26-A64E-CF1DA637723B}" name="145183" dataDxfId="11453"/>
    <tableColumn id="4945" xr3:uid="{A8B49363-7F29-4ED3-AB62-A41E23800FEB}" name="145184" dataDxfId="11452"/>
    <tableColumn id="4946" xr3:uid="{7BADF94F-41AE-477B-BD0F-ADCEE642BCBA}" name="145185" dataDxfId="11451"/>
    <tableColumn id="4947" xr3:uid="{D00F09C1-1085-4A14-9B44-74B689E9CF3A}" name="145186" dataDxfId="11450"/>
    <tableColumn id="4948" xr3:uid="{CA53DCA4-37B8-4399-BAE7-433CA92DF507}" name="145187" dataDxfId="11449"/>
    <tableColumn id="4949" xr3:uid="{428FEB22-0C5C-42DE-9F53-3F913BE97DBB}" name="145188" dataDxfId="11448"/>
    <tableColumn id="4950" xr3:uid="{6204A00B-D3A0-4B89-910D-59B190BC0D00}" name="145189" dataDxfId="11447"/>
    <tableColumn id="4951" xr3:uid="{F37CF052-2C22-46DF-A137-85821823DB84}" name="145190" dataDxfId="11446"/>
    <tableColumn id="4952" xr3:uid="{912AFD33-84F8-4740-81E5-809970D5292A}" name="145191" dataDxfId="11445"/>
    <tableColumn id="4953" xr3:uid="{70168C3F-6329-4D20-9557-1C2BAD35DEDB}" name="145192" dataDxfId="11444"/>
    <tableColumn id="4954" xr3:uid="{046E7AA7-A33A-4A57-8EB7-D6EB2B55C9A7}" name="145193" dataDxfId="11443"/>
    <tableColumn id="4955" xr3:uid="{AF5865F6-36D6-4FA7-BE74-413C78CBB89D}" name="145194" dataDxfId="11442"/>
    <tableColumn id="4956" xr3:uid="{B9420604-E771-4300-A22B-0B9EDF63D4C7}" name="145195" dataDxfId="11441"/>
    <tableColumn id="4957" xr3:uid="{1DAD5699-51DC-45F8-90D8-1D989EACED24}" name="145196" dataDxfId="11440"/>
    <tableColumn id="4958" xr3:uid="{8A0A0234-1AD7-46BC-B77E-744F275AE594}" name="145197" dataDxfId="11439"/>
    <tableColumn id="4959" xr3:uid="{E7F8A25E-0C6E-4D49-B100-67C0E1036AC5}" name="145198" dataDxfId="11438"/>
    <tableColumn id="4960" xr3:uid="{C69A7FBD-53C8-4035-8526-A8FD0EA5F2EA}" name="145199" dataDxfId="11437"/>
    <tableColumn id="4961" xr3:uid="{E9BA6710-FACD-40D5-81AE-4F17136B9F0D}" name="145200" dataDxfId="11436"/>
    <tableColumn id="4962" xr3:uid="{F11EC6B1-8B3A-4927-A621-E4AE7FB0E61E}" name="145201" dataDxfId="11435"/>
    <tableColumn id="4963" xr3:uid="{6C6BCB09-FA43-44B4-A63D-F26B7AAA4125}" name="145202" dataDxfId="11434"/>
    <tableColumn id="4964" xr3:uid="{C7BC2DD4-430F-4A6F-AACF-D871DB1FD146}" name="145203" dataDxfId="11433"/>
    <tableColumn id="4965" xr3:uid="{75E0E4DE-7CC1-4205-9612-0B6982B9DB95}" name="145204" dataDxfId="11432"/>
    <tableColumn id="4966" xr3:uid="{E357FF83-27A8-411D-89E0-9575EC7B0C47}" name="145205" dataDxfId="11431"/>
    <tableColumn id="4967" xr3:uid="{51540262-2B8A-4B1B-8AC8-E8CC6BCCABCA}" name="145206" dataDxfId="11430"/>
    <tableColumn id="4968" xr3:uid="{5303E5E5-6B97-4AAF-A176-D29229832C80}" name="145207" dataDxfId="11429"/>
    <tableColumn id="4969" xr3:uid="{93B74BEC-C9B1-40B4-BB28-AB625381D594}" name="145208" dataDxfId="11428"/>
    <tableColumn id="4970" xr3:uid="{2D4D092F-7981-426C-9BF0-F1820883DC95}" name="145209" dataDxfId="11427"/>
    <tableColumn id="4971" xr3:uid="{789F8673-2819-4CE6-9C7C-719835B17C00}" name="145210" dataDxfId="11426"/>
    <tableColumn id="4972" xr3:uid="{6F12DD60-C33D-4F71-9CAA-3EDDC9FF9839}" name="145211" dataDxfId="11425"/>
    <tableColumn id="4973" xr3:uid="{F0623BAC-9081-4CED-8CF2-9D5C985C9AC7}" name="145212" dataDxfId="11424"/>
    <tableColumn id="4974" xr3:uid="{6EAFB6C2-F614-429A-8E2D-7B34A8F79862}" name="145213" dataDxfId="11423"/>
    <tableColumn id="4975" xr3:uid="{098B2FB9-49E4-4905-A9DB-1D4C03528856}" name="145214" dataDxfId="11422"/>
    <tableColumn id="4976" xr3:uid="{FADB0B2A-E518-437F-9C56-A5C9122B7784}" name="145215" dataDxfId="11421"/>
    <tableColumn id="4977" xr3:uid="{000EDDAE-9AB1-4C24-8FAF-014B0315C2CC}" name="145216" dataDxfId="11420"/>
    <tableColumn id="4978" xr3:uid="{06CD94FB-EA26-41F1-B511-272DAA51B24B}" name="145217" dataDxfId="11419"/>
    <tableColumn id="4979" xr3:uid="{0578E7D9-1D51-4823-8617-FB1A13BF4409}" name="145218" dataDxfId="11418"/>
    <tableColumn id="4980" xr3:uid="{F31FBD50-FB59-4AB8-96FF-23B1223A7DCC}" name="145219" dataDxfId="11417"/>
    <tableColumn id="4981" xr3:uid="{EB9F6D51-7F6D-4847-B626-EA019FB2D9F3}" name="145220" dataDxfId="11416"/>
    <tableColumn id="4982" xr3:uid="{E224AA55-2788-4B9E-B9D2-820B0A0BC83A}" name="145221" dataDxfId="11415"/>
    <tableColumn id="4983" xr3:uid="{6F68D43C-A2DC-48C2-A1DF-35676AEC3127}" name="145222" dataDxfId="11414"/>
    <tableColumn id="4984" xr3:uid="{F42309BE-58CA-48B3-8E22-A4768F604B9F}" name="145223" dataDxfId="11413"/>
    <tableColumn id="4985" xr3:uid="{90EE2EA7-20EC-4B77-A0CB-8079AE75F578}" name="145224" dataDxfId="11412"/>
    <tableColumn id="4986" xr3:uid="{15742F02-D5D3-4331-A6F8-7EE871FB72B3}" name="145225" dataDxfId="11411"/>
    <tableColumn id="4987" xr3:uid="{92A930AD-2195-4BF2-8ED1-C9E93C3A972E}" name="145226" dataDxfId="11410"/>
    <tableColumn id="4988" xr3:uid="{872F1F3D-1780-4FFA-BE2A-C412C96A9C10}" name="145227" dataDxfId="11409"/>
    <tableColumn id="4989" xr3:uid="{FA5D948B-C383-4D9F-8DD9-343A9EC4E1E1}" name="145228" dataDxfId="11408"/>
    <tableColumn id="4990" xr3:uid="{ACAB2DB9-91C2-46E9-9A44-F2A4BD2EBAC7}" name="145229" dataDxfId="11407"/>
    <tableColumn id="4991" xr3:uid="{4DC7D632-2782-46E8-92FC-16775A957E94}" name="145230" dataDxfId="11406"/>
    <tableColumn id="4992" xr3:uid="{DD186571-2C30-41F4-9E7F-5B409A9CE45F}" name="145231" dataDxfId="11405"/>
    <tableColumn id="4993" xr3:uid="{995097D9-DAF8-40AE-AC36-DA6811DAB7CF}" name="145232" dataDxfId="11404"/>
    <tableColumn id="4994" xr3:uid="{BE634D55-B140-4F48-80E0-D494AF707AE1}" name="145233" dataDxfId="11403"/>
    <tableColumn id="4995" xr3:uid="{0B771B8A-B11C-4F59-9C7D-1834FABA2BC0}" name="145234" dataDxfId="11402"/>
    <tableColumn id="4996" xr3:uid="{465E41E0-353B-4B60-AED9-7A5444DEBE50}" name="145235" dataDxfId="11401"/>
    <tableColumn id="4997" xr3:uid="{D3D74A8A-085D-4EB7-B46C-A61C7872DF63}" name="145236" dataDxfId="11400"/>
    <tableColumn id="4998" xr3:uid="{7C628FDB-4668-4DBF-8F47-7EBB0A1C73DF}" name="145237" dataDxfId="11399"/>
    <tableColumn id="4999" xr3:uid="{6FD9342E-B540-46D8-B4F6-F04866F8CA22}" name="145238" dataDxfId="11398"/>
    <tableColumn id="5000" xr3:uid="{C245C9F8-116D-4CA9-A37D-7AC8A831ACB9}" name="145239" dataDxfId="11397"/>
    <tableColumn id="5001" xr3:uid="{6129878B-10A5-4745-B664-350CCC6BF1F7}" name="145240" dataDxfId="11396"/>
    <tableColumn id="5002" xr3:uid="{75A44BD3-58FC-4A54-A49E-18A0615F57C1}" name="145241" dataDxfId="11395"/>
    <tableColumn id="5003" xr3:uid="{80179395-0018-4A13-92CB-0133CBC97028}" name="145242" dataDxfId="11394"/>
    <tableColumn id="5004" xr3:uid="{4EE54788-1E67-423C-867D-D10C97895475}" name="145243" dataDxfId="11393"/>
    <tableColumn id="5005" xr3:uid="{13206DCF-D721-47FC-9609-8950A55DB609}" name="145244" dataDxfId="11392"/>
    <tableColumn id="5006" xr3:uid="{55CF0C96-D40F-4BE1-8714-90633A4263CC}" name="145245" dataDxfId="11391"/>
    <tableColumn id="5007" xr3:uid="{1137D4C8-FB10-45CE-ACB6-D1B16F7CA4E6}" name="145246" dataDxfId="11390"/>
    <tableColumn id="5008" xr3:uid="{9C35E85B-6F74-4178-883F-89A0F17AB914}" name="145247" dataDxfId="11389"/>
    <tableColumn id="5009" xr3:uid="{77ED5C28-16FB-45F8-AE51-7B0D4CD0B90B}" name="145248" dataDxfId="11388"/>
    <tableColumn id="5010" xr3:uid="{F5DB8102-0496-4D9F-B564-BC8D6589999C}" name="145249" dataDxfId="11387"/>
    <tableColumn id="5011" xr3:uid="{233CD708-135C-4A5C-93AE-850524C36040}" name="145250" dataDxfId="11386"/>
    <tableColumn id="5012" xr3:uid="{77D4A0C8-6BB6-40E3-9BD3-F4A5C5F353CD}" name="145251" dataDxfId="11385"/>
    <tableColumn id="5013" xr3:uid="{EA07F6C7-84AD-4DC4-8254-81B84FFA0BCF}" name="145252" dataDxfId="11384"/>
    <tableColumn id="5014" xr3:uid="{DB85B06C-8A1A-45BC-87F6-5D5A79D001B2}" name="145253" dataDxfId="11383"/>
    <tableColumn id="5015" xr3:uid="{40A98D46-A995-4F6F-AD36-710E6EB31F68}" name="145254" dataDxfId="11382"/>
    <tableColumn id="5016" xr3:uid="{41F932AB-31ED-4590-979B-12CF60D9C479}" name="145255" dataDxfId="11381"/>
    <tableColumn id="5017" xr3:uid="{1946BCCD-41B3-447A-B22D-C2B810BF0D66}" name="145256" dataDxfId="11380"/>
    <tableColumn id="5018" xr3:uid="{1EE50CE2-E46B-452A-AAC1-F89AA894D46F}" name="145257" dataDxfId="11379"/>
    <tableColumn id="5019" xr3:uid="{3D71C232-D4C6-448A-A80D-2580C2329214}" name="145258" dataDxfId="11378"/>
    <tableColumn id="5020" xr3:uid="{B9DBEB92-5233-456A-9365-BD99DC47824E}" name="145259" dataDxfId="11377"/>
    <tableColumn id="5021" xr3:uid="{A55F705F-D8A7-4C24-9B75-453EA8968EB4}" name="145260" dataDxfId="11376"/>
    <tableColumn id="5022" xr3:uid="{F9F6DBDF-52B2-46AC-A16F-35505DEDA59E}" name="145261" dataDxfId="11375"/>
    <tableColumn id="5023" xr3:uid="{142073AC-2E4E-495A-B6BF-614261431CAD}" name="145262" dataDxfId="11374"/>
    <tableColumn id="5024" xr3:uid="{B0043A8C-6632-4518-9ADC-4A3AE53DF1EA}" name="145263" dataDxfId="11373"/>
    <tableColumn id="5025" xr3:uid="{27F9ECF5-2DF9-4216-9E60-2ABF14A80CE1}" name="145264" dataDxfId="11372"/>
    <tableColumn id="5026" xr3:uid="{09B8B6B6-F1D9-4220-A386-39F8FF63AED4}" name="145265" dataDxfId="11371"/>
    <tableColumn id="5027" xr3:uid="{3F7263D4-491E-4274-89BD-D48C22E6400C}" name="145266" dataDxfId="11370"/>
    <tableColumn id="5028" xr3:uid="{BCA7052E-F412-422B-B102-58C97D5E9A18}" name="145267" dataDxfId="11369"/>
    <tableColumn id="5029" xr3:uid="{5A9AA2CB-52B5-4D3A-B453-580EA3453506}" name="145268" dataDxfId="11368"/>
    <tableColumn id="5030" xr3:uid="{FD8D8274-E03E-4DD5-88B1-2CF761697820}" name="145269" dataDxfId="11367"/>
    <tableColumn id="5031" xr3:uid="{E0FC3287-1B42-4CEC-8C14-F187C98A441E}" name="145270" dataDxfId="11366"/>
    <tableColumn id="5032" xr3:uid="{74805D76-04E4-4F42-B355-971D8DF8C687}" name="145271" dataDxfId="11365"/>
    <tableColumn id="5033" xr3:uid="{4F17BADA-1232-4327-BC53-3D395FDD6C12}" name="145272" dataDxfId="11364"/>
    <tableColumn id="5034" xr3:uid="{78B43ADF-0285-4DC3-BFBC-49F8A3A4EFF5}" name="145273" dataDxfId="11363"/>
    <tableColumn id="5035" xr3:uid="{FA854C6F-101A-4DD8-9ABE-FBB85470E113}" name="145274" dataDxfId="11362"/>
    <tableColumn id="5036" xr3:uid="{EA5BBDC4-16CE-4FE3-A53E-F06AFB5BBDA5}" name="145275" dataDxfId="11361"/>
    <tableColumn id="5037" xr3:uid="{6DD11E9F-F796-4727-9DF4-D49B4B91ECDB}" name="145276" dataDxfId="11360"/>
    <tableColumn id="5038" xr3:uid="{A35561A6-818F-4820-BB70-11D63D3522F8}" name="145277" dataDxfId="11359"/>
    <tableColumn id="5039" xr3:uid="{61C0E4F6-9DE3-4D9C-B7C2-4018A2F5F4C3}" name="145278" dataDxfId="11358"/>
    <tableColumn id="5040" xr3:uid="{E49E6E36-08A2-4DE2-9A9D-B68996C37E0C}" name="145279" dataDxfId="11357"/>
    <tableColumn id="5041" xr3:uid="{10DED793-418A-4B66-9A76-014FE7D848B3}" name="145280" dataDxfId="11356"/>
    <tableColumn id="5042" xr3:uid="{B2192957-6482-4ADB-8955-6F61141AC94C}" name="145281" dataDxfId="11355"/>
    <tableColumn id="5043" xr3:uid="{26B114DE-6A92-406A-9989-B1199D4CE156}" name="145282" dataDxfId="11354"/>
    <tableColumn id="5044" xr3:uid="{D0798ACF-275C-461D-B147-613364826C08}" name="145283" dataDxfId="11353"/>
    <tableColumn id="5045" xr3:uid="{7F463FAF-65F4-49DC-8474-84C3825FEC7B}" name="145284" dataDxfId="11352"/>
    <tableColumn id="5046" xr3:uid="{528ED256-AEF0-4F3F-B4FB-EA242FBBCC2A}" name="145285" dataDxfId="11351"/>
    <tableColumn id="5047" xr3:uid="{B5B257FA-741F-4C04-A922-9F6580CE8091}" name="145286" dataDxfId="11350"/>
    <tableColumn id="5048" xr3:uid="{CD1BEFFF-BD0B-4064-8E19-0108D891FFFA}" name="145287" dataDxfId="11349"/>
    <tableColumn id="5049" xr3:uid="{3799C2DB-1435-4F46-8302-0697F9C558B7}" name="145288" dataDxfId="11348"/>
    <tableColumn id="5050" xr3:uid="{040A05A0-D2DD-45B8-8369-4331AED2C57F}" name="145289" dataDxfId="11347"/>
    <tableColumn id="5051" xr3:uid="{C98E3DEA-97E5-4092-965E-AEBA02C17623}" name="145290" dataDxfId="11346"/>
    <tableColumn id="5052" xr3:uid="{52064444-D127-4CFE-8A9B-986DC781F66B}" name="145291" dataDxfId="11345"/>
    <tableColumn id="5053" xr3:uid="{B4BC264B-5DB0-44C3-A158-5117BA2012A9}" name="145292" dataDxfId="11344"/>
    <tableColumn id="5054" xr3:uid="{E5AB48E0-B397-44AA-8ABA-1CA9311AB14E}" name="145293" dataDxfId="11343"/>
    <tableColumn id="5055" xr3:uid="{A9D97F19-EA5D-4CCB-8BCF-67C27C18D8AA}" name="145294" dataDxfId="11342"/>
    <tableColumn id="5056" xr3:uid="{D018B85E-8BA4-4A5C-AC20-DAB198858A05}" name="145295" dataDxfId="11341"/>
    <tableColumn id="5057" xr3:uid="{4798508C-A8A6-4040-94B5-6257598F80E9}" name="145296" dataDxfId="11340"/>
    <tableColumn id="5058" xr3:uid="{92CAD8DB-91C8-4551-9B8B-154D6838F54E}" name="145297" dataDxfId="11339"/>
    <tableColumn id="5059" xr3:uid="{53F042A3-690A-4BEF-B822-1720F7C2977F}" name="145298" dataDxfId="11338"/>
    <tableColumn id="5060" xr3:uid="{4875EF9D-9B75-43B5-B394-4F64F015D13A}" name="145299" dataDxfId="11337"/>
    <tableColumn id="5061" xr3:uid="{2C71C56D-7D56-487A-B59D-9D06023177AA}" name="145300" dataDxfId="11336"/>
    <tableColumn id="5062" xr3:uid="{105B8E84-3C09-452D-ADD3-996E1437F21C}" name="145301" dataDxfId="11335"/>
    <tableColumn id="5063" xr3:uid="{D047BB70-1896-42C8-96BB-10F8C7A8CE4E}" name="145302" dataDxfId="11334"/>
    <tableColumn id="5064" xr3:uid="{B8CF4110-BB50-4F11-900B-04739E671908}" name="145303" dataDxfId="11333"/>
    <tableColumn id="5065" xr3:uid="{50BC5013-FE8D-48C2-A921-C158C7533C56}" name="145304" dataDxfId="11332"/>
    <tableColumn id="5066" xr3:uid="{3FB86F4C-1671-42C3-A7B5-B8F3E9A2141E}" name="145305" dataDxfId="11331"/>
    <tableColumn id="5067" xr3:uid="{23B516E3-7FA2-478C-9790-0F473D74A024}" name="145306" dataDxfId="11330"/>
    <tableColumn id="5068" xr3:uid="{E90658DC-5C0D-4634-A77A-8566FBDFF538}" name="145307" dataDxfId="11329"/>
    <tableColumn id="5069" xr3:uid="{D6FAA800-F96E-4116-B10B-F4087C94004D}" name="145308" dataDxfId="11328"/>
    <tableColumn id="5070" xr3:uid="{698E0217-F489-435C-9C0E-601BFEF65A9D}" name="145309" dataDxfId="11327"/>
    <tableColumn id="5071" xr3:uid="{C7A0B9F4-36A5-49C4-8FE7-38A92C0F3685}" name="145310" dataDxfId="11326"/>
    <tableColumn id="5072" xr3:uid="{B29E3390-5BD9-4A11-B5ED-0ED0C611CB58}" name="145311" dataDxfId="11325"/>
    <tableColumn id="5073" xr3:uid="{513B1108-E07A-4ACE-81EE-717E57ECFC42}" name="145312" dataDxfId="11324"/>
    <tableColumn id="5074" xr3:uid="{6377B3FF-197B-48E6-8FA4-2C79006B42E7}" name="145313" dataDxfId="11323"/>
    <tableColumn id="5075" xr3:uid="{4CA389F6-F0A6-4F3A-B2CA-C8787927F937}" name="145314" dataDxfId="11322"/>
    <tableColumn id="5076" xr3:uid="{E16EA18C-2216-4143-8A67-51A0B87D676F}" name="145315" dataDxfId="11321"/>
    <tableColumn id="5077" xr3:uid="{BBEE0E9B-CEB4-43E7-B98E-5F3E3986FE08}" name="145316" dataDxfId="11320"/>
    <tableColumn id="5078" xr3:uid="{4E2843A2-3345-493B-B366-842CFAE5A321}" name="145317" dataDxfId="11319"/>
    <tableColumn id="5079" xr3:uid="{8A09C848-E956-44AF-AB2B-DA14410F3814}" name="145318" dataDxfId="11318"/>
    <tableColumn id="5080" xr3:uid="{8313B87F-E51C-4E7D-8A56-85F0DB6AF44E}" name="145319" dataDxfId="11317"/>
    <tableColumn id="5081" xr3:uid="{3E1DBDB7-62FD-4A4A-BDB4-E4C0163B3CAA}" name="145320" dataDxfId="11316"/>
    <tableColumn id="5082" xr3:uid="{EC8AE32B-AA22-4E8D-A6F0-88EDD85A6001}" name="145321" dataDxfId="11315"/>
    <tableColumn id="5083" xr3:uid="{897878C9-F66C-4C40-A30F-4DD78BE892A9}" name="145322" dataDxfId="11314"/>
    <tableColumn id="5084" xr3:uid="{4A946995-D783-4C45-8412-9AE08F96541A}" name="145323" dataDxfId="11313"/>
    <tableColumn id="5085" xr3:uid="{F33081FF-440A-4CEA-90F0-993CC222C57E}" name="145324" dataDxfId="11312"/>
    <tableColumn id="5086" xr3:uid="{EB46E7EC-BAA6-42CF-8037-98110DB92530}" name="145325" dataDxfId="11311"/>
    <tableColumn id="5087" xr3:uid="{B02442B6-2427-4F1C-BC64-96F061893CEF}" name="145326" dataDxfId="11310"/>
    <tableColumn id="5088" xr3:uid="{8CCB09C4-7100-43CD-8D44-42ED4F8806B2}" name="145327" dataDxfId="11309"/>
    <tableColumn id="5089" xr3:uid="{1DA3819A-94D8-4EF9-9F51-8EBFCD871226}" name="145328" dataDxfId="11308"/>
    <tableColumn id="5090" xr3:uid="{05BCCA66-11DE-4E1F-A397-2F609B14909D}" name="145329" dataDxfId="11307"/>
    <tableColumn id="5091" xr3:uid="{E3E42BD8-E854-4DDF-844E-0BD124D7E4C8}" name="145330" dataDxfId="11306"/>
    <tableColumn id="5092" xr3:uid="{BEBDDFCD-DACF-40DF-85B6-6CA7C925B7DE}" name="145331" dataDxfId="11305"/>
    <tableColumn id="5093" xr3:uid="{D2FEA73D-6764-4F19-BFF3-55BA70D68209}" name="145332" dataDxfId="11304"/>
    <tableColumn id="5094" xr3:uid="{5ED3621C-120B-4EF0-BAEC-BA18BB0AB1D9}" name="145333" dataDxfId="11303"/>
    <tableColumn id="5095" xr3:uid="{EA917DEA-571A-4EB5-B472-86C7083ED030}" name="145334" dataDxfId="11302"/>
    <tableColumn id="5096" xr3:uid="{554F16B9-7F9A-4F9F-ABF9-61BC6DA12682}" name="145335" dataDxfId="11301"/>
    <tableColumn id="5097" xr3:uid="{4E800863-0510-4E9B-94C3-AD723DE8DE95}" name="145336" dataDxfId="11300"/>
    <tableColumn id="5098" xr3:uid="{157B908B-FFE9-4067-9812-E64C920F7CC0}" name="145337" dataDxfId="11299"/>
    <tableColumn id="5099" xr3:uid="{DA051AB0-55D2-4570-B885-174112CB9125}" name="145338" dataDxfId="11298"/>
    <tableColumn id="5100" xr3:uid="{00E0C62A-22B2-421F-B9F8-D2822E5E6B05}" name="145339" dataDxfId="11297"/>
    <tableColumn id="5101" xr3:uid="{B6C20ED2-5F9D-4229-B0A8-662C9773B7A0}" name="145340" dataDxfId="11296"/>
    <tableColumn id="5102" xr3:uid="{6F972653-EF7C-431E-8CA3-D3676F609A0D}" name="145341" dataDxfId="11295"/>
    <tableColumn id="5103" xr3:uid="{99615E69-575C-432C-A9F4-F90FD328BBDA}" name="145342" dataDxfId="11294"/>
    <tableColumn id="5104" xr3:uid="{5D2C782B-F353-43BD-B80A-84E9A14584F7}" name="145343" dataDxfId="11293"/>
    <tableColumn id="5105" xr3:uid="{919E7E3B-48A0-4B2B-8637-06B01211999A}" name="145344" dataDxfId="11292"/>
    <tableColumn id="5106" xr3:uid="{9E43AC63-C3AE-4B06-9BDD-0224BBA503D5}" name="145345" dataDxfId="11291"/>
    <tableColumn id="5107" xr3:uid="{6E362FC5-BFCD-407D-A84C-493679CC8775}" name="145346" dataDxfId="11290"/>
    <tableColumn id="5108" xr3:uid="{738E18EE-9D69-49EA-8CD0-BE35C0E353DB}" name="145347" dataDxfId="11289"/>
    <tableColumn id="5109" xr3:uid="{CA05AD9D-837B-4CA6-BF4B-D3AB80959762}" name="145348" dataDxfId="11288"/>
    <tableColumn id="5110" xr3:uid="{46B3F965-F177-4142-9E52-771824E41EE4}" name="145349" dataDxfId="11287"/>
    <tableColumn id="5111" xr3:uid="{B6C74754-CB21-4939-8C86-A3BB16CD0571}" name="145350" dataDxfId="11286"/>
    <tableColumn id="5112" xr3:uid="{855D9DE1-D51E-4C1B-AF59-FDDE9D8211C2}" name="145351" dataDxfId="11285"/>
    <tableColumn id="5113" xr3:uid="{74427EEB-E6E1-4531-8821-F55ECEE7C5AA}" name="145352" dataDxfId="11284"/>
    <tableColumn id="5114" xr3:uid="{D342B5DD-0D34-4793-AFE5-B7AF88AB70FC}" name="145353" dataDxfId="11283"/>
    <tableColumn id="5115" xr3:uid="{3AF64533-F2EF-4DCA-AEAF-38F672D3682D}" name="145354" dataDxfId="11282"/>
    <tableColumn id="5116" xr3:uid="{4D4F62FE-5366-437D-A069-F36B338203B8}" name="145355" dataDxfId="11281"/>
    <tableColumn id="5117" xr3:uid="{27CD664A-9481-4814-A4C3-C7CA07246FC1}" name="145356" dataDxfId="11280"/>
    <tableColumn id="5118" xr3:uid="{A4BAB262-80BD-4608-B6C8-B4F41DAA89D4}" name="145357" dataDxfId="11279"/>
    <tableColumn id="5119" xr3:uid="{4FF9DAAC-7BC7-4755-99AA-0807EE7F63A9}" name="145358" dataDxfId="11278"/>
    <tableColumn id="5120" xr3:uid="{F2E5A8E7-5D2A-4F06-BCE9-70AFFF35B58E}" name="145359" dataDxfId="11277"/>
    <tableColumn id="5121" xr3:uid="{30B48DDF-B178-42E1-A9C0-44A15022958E}" name="145360" dataDxfId="11276"/>
    <tableColumn id="5122" xr3:uid="{3E939B64-29EB-42B4-9893-65F612AB1B06}" name="145361" dataDxfId="11275"/>
    <tableColumn id="5123" xr3:uid="{F495EDBF-310D-4EB9-A983-96B8D130B9A6}" name="145362" dataDxfId="11274"/>
    <tableColumn id="5124" xr3:uid="{E98DBB4B-D4D6-4212-A54D-85FB7002476E}" name="145363" dataDxfId="11273"/>
    <tableColumn id="5125" xr3:uid="{F60EEFB0-67A1-46E1-958F-B0BD30D7F86E}" name="145364" dataDxfId="11272"/>
    <tableColumn id="5126" xr3:uid="{FAD7F12D-09AE-4901-9BC9-1E8CE43B465F}" name="145365" dataDxfId="11271"/>
    <tableColumn id="5127" xr3:uid="{173AF3EA-AC30-49A9-882B-D97781D4FF25}" name="145366" dataDxfId="11270"/>
    <tableColumn id="5128" xr3:uid="{D606839D-34EF-4747-86A2-3D7A8C07C500}" name="145367" dataDxfId="11269"/>
    <tableColumn id="5129" xr3:uid="{37153784-4C90-4DDA-BCE0-41F7F6AC9B10}" name="145368" dataDxfId="11268"/>
    <tableColumn id="5130" xr3:uid="{66311B77-FD78-46E7-9E7F-96082B71A740}" name="145369" dataDxfId="11267"/>
    <tableColumn id="5131" xr3:uid="{7FD81065-9A81-47B7-A098-D7932E4DFEAC}" name="145370" dataDxfId="11266"/>
    <tableColumn id="5132" xr3:uid="{A29B2EFB-CB54-4641-B8E3-C8B11D0962DC}" name="145371" dataDxfId="11265"/>
    <tableColumn id="5133" xr3:uid="{CEED1CB1-A061-409A-92FA-63523B085124}" name="145372" dataDxfId="11264"/>
    <tableColumn id="5134" xr3:uid="{EDE36E5C-0827-4D85-A517-833B16B6EDB1}" name="145373" dataDxfId="11263"/>
    <tableColumn id="5135" xr3:uid="{559C2B4F-53D8-4A5A-BEC0-3F71BC58A06C}" name="145374" dataDxfId="11262"/>
    <tableColumn id="5136" xr3:uid="{665C427E-564B-425B-A256-9C925B642A87}" name="145375" dataDxfId="11261"/>
    <tableColumn id="5137" xr3:uid="{8A8799CE-9DC0-48F1-A018-263F5584B541}" name="145376" dataDxfId="11260"/>
    <tableColumn id="5138" xr3:uid="{AF75AC64-ADD3-426E-B3C0-43F7D95FA5E2}" name="145377" dataDxfId="11259"/>
    <tableColumn id="5139" xr3:uid="{06953B6D-72AB-4FCD-B462-7DAF40AF0D2D}" name="145378" dataDxfId="11258"/>
    <tableColumn id="5140" xr3:uid="{D47A6C9D-6E89-45E9-A91E-3D4D82FE5141}" name="145379" dataDxfId="11257"/>
    <tableColumn id="5141" xr3:uid="{FB1A9592-3C9B-4263-A1BF-DB1F17ECC624}" name="145380" dataDxfId="11256"/>
    <tableColumn id="5142" xr3:uid="{6E976F5C-504C-4489-BEFC-FD3FD3223263}" name="145381" dataDxfId="11255"/>
    <tableColumn id="5143" xr3:uid="{8248054B-A646-44DE-B4D1-8B269360208A}" name="145382" dataDxfId="11254"/>
    <tableColumn id="5144" xr3:uid="{EA678769-4A86-4229-BAFF-5756B9D8BE12}" name="145383" dataDxfId="11253"/>
    <tableColumn id="5145" xr3:uid="{9971B823-81F7-470E-A88C-DA31AD94947F}" name="145384" dataDxfId="11252"/>
    <tableColumn id="5146" xr3:uid="{52E21F66-78EF-4A21-82B4-20F7A814E941}" name="145385" dataDxfId="11251"/>
    <tableColumn id="5147" xr3:uid="{E0B7E76B-91F8-4D0B-8C8A-345A6C1B3A4B}" name="145386" dataDxfId="11250"/>
    <tableColumn id="5148" xr3:uid="{E698435A-68C2-4CE3-B657-14B93E5E3FE7}" name="145387" dataDxfId="11249"/>
    <tableColumn id="5149" xr3:uid="{B6F11061-C558-49C2-BA20-82CF153013E0}" name="145388" dataDxfId="11248"/>
    <tableColumn id="5150" xr3:uid="{6111E0FB-9CEB-4E7E-A3C8-755828265594}" name="145389" dataDxfId="11247"/>
    <tableColumn id="5151" xr3:uid="{2DAA7B69-6D73-465E-9A55-5D9B47B11B9A}" name="145390" dataDxfId="11246"/>
    <tableColumn id="5152" xr3:uid="{A7E414F1-4611-440C-96A3-6F0AAEC9A218}" name="145391" dataDxfId="11245"/>
    <tableColumn id="5153" xr3:uid="{0B83AE92-4C50-4019-8346-3CF9F1A99F27}" name="145392" dataDxfId="11244"/>
    <tableColumn id="5154" xr3:uid="{8BCC18AF-85BC-402A-A8EF-B98A31816B1D}" name="145393" dataDxfId="11243"/>
    <tableColumn id="5155" xr3:uid="{46F14A33-71AF-4D6F-B5C4-036D29EBB2E7}" name="145394" dataDxfId="11242"/>
    <tableColumn id="5156" xr3:uid="{A8DA72DF-F0F3-4318-A728-B2DD25F51E74}" name="145395" dataDxfId="11241"/>
    <tableColumn id="5157" xr3:uid="{26B2C057-2AC6-4844-BAC9-8C8811C6A33C}" name="145396" dataDxfId="11240"/>
    <tableColumn id="5158" xr3:uid="{0B69573B-A371-48F7-86E1-3FE4CDE8555D}" name="145397" dataDxfId="11239"/>
    <tableColumn id="5159" xr3:uid="{6F0E050B-33ED-4F22-B0A3-37A556B97E94}" name="145398" dataDxfId="11238"/>
    <tableColumn id="5160" xr3:uid="{787F9E2E-3106-4354-B05D-E31F8BC5B772}" name="145399" dataDxfId="11237"/>
    <tableColumn id="5161" xr3:uid="{FE17258F-484B-424A-8980-E7A1B669CF17}" name="145400" dataDxfId="11236"/>
    <tableColumn id="5162" xr3:uid="{EF534996-8668-4811-97CF-3B550D5BFA14}" name="145401" dataDxfId="11235"/>
    <tableColumn id="5163" xr3:uid="{6A1F56CB-6964-4FF7-BCF0-17B6321B34B0}" name="145402" dataDxfId="11234"/>
    <tableColumn id="5164" xr3:uid="{9CC5C849-2612-43CA-9BB0-6C83B7A26286}" name="145403" dataDxfId="11233"/>
    <tableColumn id="5165" xr3:uid="{CA61291E-4BA1-4BA3-9141-FC7F30EFB3B1}" name="145404" dataDxfId="11232"/>
    <tableColumn id="5166" xr3:uid="{0753C5BA-FD36-4A86-9274-F3A765DCF1A2}" name="145405" dataDxfId="11231"/>
    <tableColumn id="5167" xr3:uid="{89539FB0-94F9-485A-B539-1986CEDBA1BE}" name="145406" dataDxfId="11230"/>
    <tableColumn id="5168" xr3:uid="{209B8B13-CB4F-4242-8348-29AEE13F6C0A}" name="145407" dataDxfId="11229"/>
    <tableColumn id="5169" xr3:uid="{C1D8390C-10EF-4139-B668-E63E87B95D80}" name="145408" dataDxfId="11228"/>
    <tableColumn id="5170" xr3:uid="{FD08ACA0-661B-46E7-8F99-BF3055FEB65C}" name="145409" dataDxfId="11227"/>
    <tableColumn id="5171" xr3:uid="{47C4A774-7116-4443-9E39-8AE006D7A212}" name="145410" dataDxfId="11226"/>
    <tableColumn id="5172" xr3:uid="{08CA9041-328A-492F-8115-8FB24115EB4C}" name="145411" dataDxfId="11225"/>
    <tableColumn id="5173" xr3:uid="{E6BE6C8A-A4C7-4AA9-BBB5-F68833552F75}" name="145412" dataDxfId="11224"/>
    <tableColumn id="5174" xr3:uid="{0588BBD8-4E6C-43AA-9EB0-CDCE9FE8BC59}" name="145413" dataDxfId="11223"/>
    <tableColumn id="5175" xr3:uid="{CEB35825-7129-4D45-8525-F1A11BB2A7C1}" name="145414" dataDxfId="11222"/>
    <tableColumn id="5176" xr3:uid="{1278B961-B95B-4F5D-863B-C1BE72378BB8}" name="145415" dataDxfId="11221"/>
    <tableColumn id="5177" xr3:uid="{E81F51DF-F1E8-4E1A-AB1A-8B2FF38A115A}" name="145416" dataDxfId="11220"/>
    <tableColumn id="5178" xr3:uid="{6DF0FAF6-46F0-4126-9D76-757A976E61D3}" name="145417" dataDxfId="11219"/>
    <tableColumn id="5179" xr3:uid="{ED0A2FEE-B788-44CA-9C2B-2CF96AF53A0E}" name="145418" dataDxfId="11218"/>
    <tableColumn id="5180" xr3:uid="{10C1FBAA-6A57-48C5-81D2-BF04B3E7B660}" name="145419" dataDxfId="11217"/>
    <tableColumn id="5181" xr3:uid="{64A7118A-09DC-4B5B-8B12-300AA26D133F}" name="145420" dataDxfId="11216"/>
    <tableColumn id="5182" xr3:uid="{17A391FB-284F-4495-9774-B35788AA8568}" name="145421" dataDxfId="11215"/>
    <tableColumn id="5183" xr3:uid="{ADCC0EE7-A46E-490D-99D6-D90D7CC366AA}" name="145422" dataDxfId="11214"/>
    <tableColumn id="5184" xr3:uid="{E9D1CD1C-7751-40B6-851A-C0B58C025CA6}" name="145423" dataDxfId="11213"/>
    <tableColumn id="5185" xr3:uid="{FEEF7995-B7F7-4DDC-9631-DDD6EC0FEA5E}" name="145424" dataDxfId="11212"/>
    <tableColumn id="5186" xr3:uid="{0556CE84-C944-4937-BF22-D15D14A3D1D1}" name="145425" dataDxfId="11211"/>
    <tableColumn id="5187" xr3:uid="{4F443AD6-5121-4EB6-8A42-6AC02CB46045}" name="145426" dataDxfId="11210"/>
    <tableColumn id="5188" xr3:uid="{9486504F-5C28-4F8C-AB18-78B7678BB292}" name="145427" dataDxfId="11209"/>
    <tableColumn id="5189" xr3:uid="{3642DF62-C9C3-4AFD-A0C5-B1A7660AA6E7}" name="145428" dataDxfId="11208"/>
    <tableColumn id="5190" xr3:uid="{87D2E503-815C-4AA7-A41F-F10142D75AB2}" name="145429" dataDxfId="11207"/>
    <tableColumn id="5191" xr3:uid="{D4BAB41B-A767-49A9-9757-CCB49F04653C}" name="145430" dataDxfId="11206"/>
    <tableColumn id="5192" xr3:uid="{6222CFE4-E1B0-4654-852B-1F4B43339D4D}" name="145431" dataDxfId="11205"/>
    <tableColumn id="5193" xr3:uid="{8F70FFA6-50AD-425D-9591-14DC61FD5BDF}" name="145432" dataDxfId="11204"/>
    <tableColumn id="5194" xr3:uid="{9C6DC6C6-6C5F-4D6C-94B9-BAA8920014D8}" name="145433" dataDxfId="11203"/>
    <tableColumn id="5195" xr3:uid="{6751E2DF-E782-49AD-A074-FDCEE01DA9F5}" name="145434" dataDxfId="11202"/>
    <tableColumn id="5196" xr3:uid="{43285671-9992-43BF-A86D-10B911FCF839}" name="145435" dataDxfId="11201"/>
    <tableColumn id="5197" xr3:uid="{24AE968C-2503-4A05-AB5F-339AAF7E1AA2}" name="145436" dataDxfId="11200"/>
    <tableColumn id="5198" xr3:uid="{27961F89-AAB8-4598-A484-58675CD6B4D5}" name="145437" dataDxfId="11199"/>
    <tableColumn id="5199" xr3:uid="{E8160875-EB52-4AF1-985E-84F62E2DFD9F}" name="145438" dataDxfId="11198"/>
    <tableColumn id="5200" xr3:uid="{C9EC8485-7220-40E2-B625-63753B18ADF5}" name="145439" dataDxfId="11197"/>
    <tableColumn id="5201" xr3:uid="{ADFB4E66-D770-4346-9E23-348F1EF0C3BE}" name="145440" dataDxfId="11196"/>
    <tableColumn id="5202" xr3:uid="{425535A8-4955-4533-8029-B8814541AB1E}" name="145441" dataDxfId="11195"/>
    <tableColumn id="5203" xr3:uid="{17C13172-B7BA-4BBA-ACE9-5499FE587410}" name="145442" dataDxfId="11194"/>
    <tableColumn id="5204" xr3:uid="{CA77878A-A1BF-4CB5-AAE1-962DDFF646FF}" name="145443" dataDxfId="11193"/>
    <tableColumn id="5205" xr3:uid="{3E82A5E4-6024-4FAA-BEEB-2085C7FF39A9}" name="145444" dataDxfId="11192"/>
    <tableColumn id="5206" xr3:uid="{433C4FFE-6CF0-41CC-8BEF-CB0863F128F7}" name="145445" dataDxfId="11191"/>
    <tableColumn id="5207" xr3:uid="{A5FF4D09-B67B-4B47-8EEF-D6592B9E0CEE}" name="145446" dataDxfId="11190"/>
    <tableColumn id="5208" xr3:uid="{4546CDAC-D5CD-40C4-A731-43518BF6DACE}" name="145447" dataDxfId="11189"/>
    <tableColumn id="5209" xr3:uid="{8A28E8AE-0B5E-4A42-B5EE-BE74FE11ABC5}" name="145448" dataDxfId="11188"/>
    <tableColumn id="5210" xr3:uid="{6EB26EC2-7853-4F15-BF3F-236E8736A875}" name="145449" dataDxfId="11187"/>
    <tableColumn id="5211" xr3:uid="{CF01B67E-CAC8-4829-ACC0-E6AD1D6A2614}" name="145450" dataDxfId="11186"/>
    <tableColumn id="5212" xr3:uid="{5B219214-4406-492D-97E1-1D79B9C02D4D}" name="145451" dataDxfId="11185"/>
    <tableColumn id="5213" xr3:uid="{5B7130F1-8FE2-495E-8BE0-388EC499991C}" name="145452" dataDxfId="11184"/>
    <tableColumn id="5214" xr3:uid="{531EDB5E-4ECD-41AC-8CC7-9A3C4BD2273E}" name="145453" dataDxfId="11183"/>
    <tableColumn id="5215" xr3:uid="{4EDED545-A978-49DB-8380-BAE8BDAB9121}" name="145454" dataDxfId="11182"/>
    <tableColumn id="5216" xr3:uid="{B6260196-C0BE-44F8-AC02-338BB919AC67}" name="145455" dataDxfId="11181"/>
    <tableColumn id="5217" xr3:uid="{67AE8DFD-55E5-46B1-A822-BE212E0A36CC}" name="145456" dataDxfId="11180"/>
    <tableColumn id="5218" xr3:uid="{1B257EAE-1454-42D1-9449-B3C1DA05F6F3}" name="145457" dataDxfId="11179"/>
    <tableColumn id="5219" xr3:uid="{9241A241-2411-4538-870F-18EBDEF4C4C0}" name="145458" dataDxfId="11178"/>
    <tableColumn id="5220" xr3:uid="{FAE78764-C718-435D-8106-0106799941D2}" name="145459" dataDxfId="11177"/>
    <tableColumn id="5221" xr3:uid="{A3A42BCF-BA6A-46E3-BAB5-43B2E067A973}" name="145460" dataDxfId="11176"/>
    <tableColumn id="5222" xr3:uid="{DEF5024B-46AB-4495-A5C3-A7D3F49EAB04}" name="145461" dataDxfId="11175"/>
    <tableColumn id="5223" xr3:uid="{4C731550-1D3C-480A-9023-707A7469C768}" name="145462" dataDxfId="11174"/>
    <tableColumn id="5224" xr3:uid="{D46494C9-8E5A-4701-9465-3AF073461CE6}" name="145463" dataDxfId="11173"/>
    <tableColumn id="5225" xr3:uid="{4CE62BF4-4898-4629-BDBB-DB1A12E44196}" name="145464" dataDxfId="11172"/>
    <tableColumn id="5226" xr3:uid="{83B97203-DBB8-4031-AC7A-D2FD8CCE3D7B}" name="145465" dataDxfId="11171"/>
    <tableColumn id="5227" xr3:uid="{52F7FE75-A0D4-42F1-ACBE-0158B9CEC4FE}" name="145466" dataDxfId="11170"/>
    <tableColumn id="5228" xr3:uid="{8077E0BA-0783-488F-AC85-6012DE71D89D}" name="145467" dataDxfId="11169"/>
    <tableColumn id="5229" xr3:uid="{4F10FCC4-1455-4F21-A9B2-634F80B09D7A}" name="145468" dataDxfId="11168"/>
    <tableColumn id="5230" xr3:uid="{75DE981E-8297-4F9B-8C59-3497C04A9DFD}" name="145469" dataDxfId="11167"/>
    <tableColumn id="5231" xr3:uid="{1A07BEA4-9066-42DF-90A8-BB931E9AAF2E}" name="145470" dataDxfId="11166"/>
    <tableColumn id="5232" xr3:uid="{EE028570-5516-4A6F-B669-9D6875AEDF36}" name="145471" dataDxfId="11165"/>
    <tableColumn id="5233" xr3:uid="{EAA4389A-D8EB-48ED-892C-EBE41CEB9E8A}" name="145472" dataDxfId="11164"/>
    <tableColumn id="5234" xr3:uid="{6A7C5644-05DC-43C2-87B0-1A01CC833E3E}" name="145473" dataDxfId="11163"/>
    <tableColumn id="5235" xr3:uid="{21234647-C823-468A-A92C-4C946DF009FB}" name="145474" dataDxfId="11162"/>
    <tableColumn id="5236" xr3:uid="{EE99421D-14DD-4936-BB3C-140EFBAE4E3C}" name="145475" dataDxfId="11161"/>
    <tableColumn id="5237" xr3:uid="{41FE9DA6-CD55-4842-9441-06CEBC137851}" name="145476" dataDxfId="11160"/>
    <tableColumn id="5238" xr3:uid="{3A7A3254-3A98-40FC-9741-9A499BE77BE9}" name="145477" dataDxfId="11159"/>
    <tableColumn id="5239" xr3:uid="{73D2917D-CF1F-4CEB-AE82-C8C794BE20D4}" name="145478" dataDxfId="11158"/>
    <tableColumn id="5240" xr3:uid="{63313A6A-EFF0-4AF9-A5C6-046E788FD54F}" name="145479" dataDxfId="11157"/>
    <tableColumn id="5241" xr3:uid="{40EB5DAC-473C-43E8-B9E8-289251415274}" name="145480" dataDxfId="11156"/>
    <tableColumn id="5242" xr3:uid="{C3ABC6DB-D541-4522-8E43-FC19162BBF4E}" name="145481" dataDxfId="11155"/>
    <tableColumn id="5243" xr3:uid="{8F12DD53-2616-4451-B9AE-3C49CDEABABB}" name="145482" dataDxfId="11154"/>
    <tableColumn id="5244" xr3:uid="{180ABF85-A267-48E6-A25F-08C51246E9D5}" name="145483" dataDxfId="11153"/>
    <tableColumn id="5245" xr3:uid="{66E25D5D-DC8C-40B0-8B6E-A152B92505B4}" name="145484" dataDxfId="11152"/>
    <tableColumn id="5246" xr3:uid="{98754B56-5D20-46F7-95FC-1E86A26B0C7A}" name="145485" dataDxfId="11151"/>
    <tableColumn id="5247" xr3:uid="{F41565DF-6611-4936-AC51-8230CBF34A2D}" name="145486" dataDxfId="11150"/>
    <tableColumn id="5248" xr3:uid="{88C98392-CBBA-486C-AAE3-5E9068CCDC71}" name="145487" dataDxfId="11149"/>
    <tableColumn id="5249" xr3:uid="{3FD2A8AA-8587-43F5-A9D3-60F98B35E580}" name="145488" dataDxfId="11148"/>
    <tableColumn id="5250" xr3:uid="{D81AFBF0-FCAE-4825-9688-92FF75040F4D}" name="145489" dataDxfId="11147"/>
    <tableColumn id="5251" xr3:uid="{6F5A45E0-FE44-4DFC-A651-0A8C8F3A0D48}" name="145490" dataDxfId="11146"/>
    <tableColumn id="5252" xr3:uid="{C903A14C-45FE-402B-8745-74E0DAF7AE3D}" name="145491" dataDxfId="11145"/>
    <tableColumn id="5253" xr3:uid="{B1C267BA-A543-4D98-A133-96BDF72F67F5}" name="145492" dataDxfId="11144"/>
    <tableColumn id="5254" xr3:uid="{0ABA5A67-22C2-49B6-A349-05F1EF68FD5C}" name="145493" dataDxfId="11143"/>
    <tableColumn id="5255" xr3:uid="{CE9653AD-4852-4A1D-A278-DAFBEBD42D00}" name="145494" dataDxfId="11142"/>
    <tableColumn id="5256" xr3:uid="{9CA02065-C387-4DAA-997F-D9A12909A912}" name="145495" dataDxfId="11141"/>
    <tableColumn id="5257" xr3:uid="{6DAFDA52-B314-4BF3-A0F6-AD56A57553DD}" name="145496" dataDxfId="11140"/>
    <tableColumn id="5258" xr3:uid="{6362BA50-B91E-46B4-B312-B90E48F525AD}" name="145497" dataDxfId="11139"/>
    <tableColumn id="5259" xr3:uid="{A7F7B0A8-470C-4923-811E-8EA59138BABA}" name="145498" dataDxfId="11138"/>
    <tableColumn id="5260" xr3:uid="{59283C94-87FF-46D1-80C1-50F1AE0F5C62}" name="145499" dataDxfId="11137"/>
    <tableColumn id="5261" xr3:uid="{604CFA32-2901-4146-B75D-EC9730EAF9AE}" name="145500" dataDxfId="11136"/>
    <tableColumn id="5262" xr3:uid="{44EFBAA2-ADFF-4571-89B8-6CE3C6DA73A9}" name="145501" dataDxfId="11135"/>
    <tableColumn id="5263" xr3:uid="{64EC66DD-1394-4B62-B09A-2029E19A03EF}" name="145502" dataDxfId="11134"/>
    <tableColumn id="5264" xr3:uid="{66EB8E26-C037-429D-8486-CA8041F219D7}" name="145503" dataDxfId="11133"/>
    <tableColumn id="5265" xr3:uid="{ACE445FA-1343-4F27-8200-B4B78625BD2B}" name="145504" dataDxfId="11132"/>
    <tableColumn id="5266" xr3:uid="{5704F13C-880A-465C-9196-AB64141A1F9C}" name="145505" dataDxfId="11131"/>
    <tableColumn id="5267" xr3:uid="{3E3C6619-11ED-4AF9-92D0-F4CBAF808C12}" name="145506" dataDxfId="11130"/>
    <tableColumn id="5268" xr3:uid="{93C61B1F-C94B-4D08-84F2-85645B6310DA}" name="145507" dataDxfId="11129"/>
    <tableColumn id="5269" xr3:uid="{ABBC50D0-04D3-472C-AFE1-AE12C4B6B801}" name="145508" dataDxfId="11128"/>
    <tableColumn id="5270" xr3:uid="{49E5282F-947A-46C2-8298-8766376F0333}" name="145509" dataDxfId="11127"/>
    <tableColumn id="5271" xr3:uid="{5A323F12-7132-414F-A58C-8CF1CAC7EF10}" name="145510" dataDxfId="11126"/>
    <tableColumn id="5272" xr3:uid="{EAB0B76D-AAD6-4980-97DB-8DF2BB223165}" name="145511" dataDxfId="11125"/>
    <tableColumn id="5273" xr3:uid="{E40DF44D-83D3-4316-B6A6-DA5905792A50}" name="145512" dataDxfId="11124"/>
    <tableColumn id="5274" xr3:uid="{C0B485D3-3972-4A99-8422-2095BE95E5F4}" name="145513" dataDxfId="11123"/>
    <tableColumn id="5275" xr3:uid="{643FB063-4927-490D-BB44-DEFBCBF0AD06}" name="145514" dataDxfId="11122"/>
    <tableColumn id="5276" xr3:uid="{8F484D97-6106-4565-AE24-1A45D75AA933}" name="145515" dataDxfId="11121"/>
    <tableColumn id="5277" xr3:uid="{65866B37-CF7F-4430-A6B4-C5ACE3EA761D}" name="145516" dataDxfId="11120"/>
    <tableColumn id="5278" xr3:uid="{A8CA3679-1619-4689-8A0A-BA5E6479D8F1}" name="145517" dataDxfId="11119"/>
    <tableColumn id="5279" xr3:uid="{999B1FB3-BEB3-445E-9772-F55A8457341B}" name="145518" dataDxfId="11118"/>
    <tableColumn id="5280" xr3:uid="{E9584DAD-3F83-4352-B9D4-A791B75ED232}" name="145519" dataDxfId="11117"/>
    <tableColumn id="5281" xr3:uid="{AFF5A806-E408-44BE-9E62-9CBE5F67911A}" name="145520" dataDxfId="11116"/>
    <tableColumn id="5282" xr3:uid="{F79831EE-33A2-4BBE-9A27-F4949F824C1B}" name="145521" dataDxfId="11115"/>
    <tableColumn id="5283" xr3:uid="{2673AB4E-9A65-4E49-B185-CC979319F64D}" name="145522" dataDxfId="11114"/>
    <tableColumn id="5284" xr3:uid="{CA15A076-8EAB-43EC-8AFB-1D4EBF703C39}" name="145523" dataDxfId="11113"/>
    <tableColumn id="5285" xr3:uid="{9A858C8C-9B51-43FB-812A-44F55477F34F}" name="145524" dataDxfId="11112"/>
    <tableColumn id="5286" xr3:uid="{FC84A4CA-A83C-4E9F-992C-E37C98479013}" name="145525" dataDxfId="11111"/>
    <tableColumn id="5287" xr3:uid="{96D35628-65B8-40E1-9477-22F60A8BE8E7}" name="145526" dataDxfId="11110"/>
    <tableColumn id="5288" xr3:uid="{B953A0E5-C92D-478A-93A7-4589F6329C42}" name="145527" dataDxfId="11109"/>
    <tableColumn id="5289" xr3:uid="{1A70848E-721E-48F2-8D79-0702C9F12478}" name="145528" dataDxfId="11108"/>
    <tableColumn id="5290" xr3:uid="{6B3F403F-48CD-4E6A-B1C1-D3789F8EB5AB}" name="145529" dataDxfId="11107"/>
    <tableColumn id="5291" xr3:uid="{B7EBA27C-4615-441E-BB04-0AC309120BB4}" name="145530" dataDxfId="11106"/>
    <tableColumn id="5292" xr3:uid="{23134DFE-668C-479D-ADBF-1972ADFBCE01}" name="145531" dataDxfId="11105"/>
    <tableColumn id="5293" xr3:uid="{E88D2F76-F2B8-497E-B2D6-1E1A20C8033D}" name="145532" dataDxfId="11104"/>
    <tableColumn id="5294" xr3:uid="{3A6DE202-FE73-4452-BD98-02F237A7801D}" name="145533" dataDxfId="11103"/>
    <tableColumn id="5295" xr3:uid="{D9FBC077-310C-40EA-805E-B15565925DFD}" name="145534" dataDxfId="11102"/>
    <tableColumn id="5296" xr3:uid="{E1F44B14-6EA9-4267-B00C-B4D7113B4320}" name="145535" dataDxfId="11101"/>
    <tableColumn id="5297" xr3:uid="{FE46B4C2-24A9-4155-B8F7-EF483C23865E}" name="145536" dataDxfId="11100"/>
    <tableColumn id="5298" xr3:uid="{1AB5F6CB-A100-4075-8C7B-822C24FDF542}" name="145537" dataDxfId="11099"/>
    <tableColumn id="5299" xr3:uid="{1B44057B-D8BD-41A2-B6B4-378AFC6EEB25}" name="145538" dataDxfId="11098"/>
    <tableColumn id="5300" xr3:uid="{6C8BDBDC-32CF-4965-8B7F-86AB8C5D273E}" name="145539" dataDxfId="11097"/>
    <tableColumn id="5301" xr3:uid="{BCDBE052-64E7-4ADB-A7C5-837FD5C8DB1D}" name="145540" dataDxfId="11096"/>
    <tableColumn id="5302" xr3:uid="{BBFBDF34-D27C-438B-9A16-0EDCF008745C}" name="145541" dataDxfId="11095"/>
    <tableColumn id="5303" xr3:uid="{1595AF3B-F2C8-444B-93C4-25126965D7DC}" name="145542" dataDxfId="11094"/>
    <tableColumn id="5304" xr3:uid="{9B4E3390-6C5C-4B9B-8835-D26069CBC97F}" name="145543" dataDxfId="11093"/>
    <tableColumn id="5305" xr3:uid="{8AF0CB60-5B74-4239-9194-AB1448971BDA}" name="145544" dataDxfId="11092"/>
    <tableColumn id="5306" xr3:uid="{4E8B78C8-48F5-4BF8-9179-F87F6196FB79}" name="145545" dataDxfId="11091"/>
    <tableColumn id="5307" xr3:uid="{286BB97D-A11F-4026-A973-A4287A759A56}" name="145546" dataDxfId="11090"/>
    <tableColumn id="5308" xr3:uid="{82614CCC-EF2D-4A6E-BEEA-469B92B91F5E}" name="145547" dataDxfId="11089"/>
    <tableColumn id="5309" xr3:uid="{FE808411-401C-4725-849A-EB1B31D9D421}" name="145548" dataDxfId="11088"/>
    <tableColumn id="5310" xr3:uid="{47D855F8-8D36-48BC-82E1-A07519CAB4DF}" name="145549" dataDxfId="11087"/>
    <tableColumn id="5311" xr3:uid="{656DAF4B-8415-4341-82F1-E7507E136EE3}" name="145550" dataDxfId="11086"/>
    <tableColumn id="5312" xr3:uid="{7365AF47-49DA-4C33-BF2C-4F29F85CDC1C}" name="145551" dataDxfId="11085"/>
    <tableColumn id="5313" xr3:uid="{489ACB6E-18EA-4AAA-9F11-CC8360CE5AF3}" name="145552" dataDxfId="11084"/>
    <tableColumn id="5314" xr3:uid="{24BF01C1-5E1B-400D-BCA1-3A9584FF684B}" name="145553" dataDxfId="11083"/>
    <tableColumn id="5315" xr3:uid="{4B6994A3-98C3-49C0-84FA-099D1905E5A1}" name="145554" dataDxfId="11082"/>
    <tableColumn id="5316" xr3:uid="{BEF27E7B-5F2B-471D-94FD-C76B90FC9413}" name="145555" dataDxfId="11081"/>
    <tableColumn id="5317" xr3:uid="{5E79D13A-4541-488B-B283-DF62BC058EF0}" name="145556" dataDxfId="11080"/>
    <tableColumn id="5318" xr3:uid="{A8BEFB76-FD08-455B-9106-B2E18674BC66}" name="145557" dataDxfId="11079"/>
    <tableColumn id="5319" xr3:uid="{73E0DC19-DACF-48CA-96DD-9A0FAE473E15}" name="145558" dataDxfId="11078"/>
    <tableColumn id="5320" xr3:uid="{0374EB33-083E-4A78-BACE-0321C8CF335E}" name="145559" dataDxfId="11077"/>
    <tableColumn id="5321" xr3:uid="{33931224-6F38-49C2-9A35-56E1FF27A621}" name="145560" dataDxfId="11076"/>
    <tableColumn id="5322" xr3:uid="{DE6449EA-9B20-41C2-8462-3FF1E92D3D43}" name="145561" dataDxfId="11075"/>
    <tableColumn id="5323" xr3:uid="{E047D8FE-FC26-46EF-875C-57B0EB9C22E3}" name="145562" dataDxfId="11074"/>
    <tableColumn id="5324" xr3:uid="{EA5F5C97-5116-4B8C-80E1-503114FDFB59}" name="145563" dataDxfId="11073"/>
    <tableColumn id="5325" xr3:uid="{B1BF4697-6A73-4A03-91E5-8FA5EE81F65E}" name="145564" dataDxfId="11072"/>
    <tableColumn id="5326" xr3:uid="{8E72B7B5-0B9E-4173-8374-8A7CF5941786}" name="145565" dataDxfId="11071"/>
    <tableColumn id="5327" xr3:uid="{A5EC3C76-0994-4734-B0C1-2B427546E9D2}" name="145566" dataDxfId="11070"/>
    <tableColumn id="5328" xr3:uid="{8A9DA721-CC3F-4B77-A4D1-27AFF7DE909B}" name="145567" dataDxfId="11069"/>
    <tableColumn id="5329" xr3:uid="{766A0A94-C7E6-4563-AA64-48C365646D76}" name="145568" dataDxfId="11068"/>
    <tableColumn id="5330" xr3:uid="{5018A04E-ABC8-4AF2-870F-ADBBA52AD3FD}" name="145569" dataDxfId="11067"/>
    <tableColumn id="5331" xr3:uid="{E983D848-975A-4B4A-A596-71A7B0C98663}" name="145570" dataDxfId="11066"/>
    <tableColumn id="5332" xr3:uid="{C99A2AB1-3FCA-43D3-B5CE-8003275E7E8E}" name="145571" dataDxfId="11065"/>
    <tableColumn id="5333" xr3:uid="{B64D61B1-B01F-4589-8C65-5F232604D6DC}" name="145572" dataDxfId="11064"/>
    <tableColumn id="5334" xr3:uid="{67F40063-0D13-44C7-917C-BC10487C3E6B}" name="145573" dataDxfId="11063"/>
    <tableColumn id="5335" xr3:uid="{DD56F83E-24FA-4C58-B87E-83B550151B3F}" name="145574" dataDxfId="11062"/>
    <tableColumn id="5336" xr3:uid="{96AD2822-D4D0-438B-8F1F-4FF84D612618}" name="145575" dataDxfId="11061"/>
    <tableColumn id="5337" xr3:uid="{7B0BE5E3-6FA6-4FFC-8515-94A3E9BC6F77}" name="145576" dataDxfId="11060"/>
    <tableColumn id="5338" xr3:uid="{37C504DE-CE6A-4A2C-B51E-0EFB0775EEC9}" name="145577" dataDxfId="11059"/>
    <tableColumn id="5339" xr3:uid="{1CCA3786-E159-4E5F-A960-44E048C994EA}" name="145578" dataDxfId="11058"/>
    <tableColumn id="5340" xr3:uid="{185EC8E5-7AE5-4135-A58E-D538CB4F8066}" name="145579" dataDxfId="11057"/>
    <tableColumn id="5341" xr3:uid="{6EF377A3-BFE3-4D02-ACCD-F25B11598546}" name="145580" dataDxfId="11056"/>
    <tableColumn id="5342" xr3:uid="{B1ECD812-C093-4632-B1B1-6443378F9AD8}" name="145581" dataDxfId="11055"/>
    <tableColumn id="5343" xr3:uid="{97524195-0610-47DC-97A1-1634794BE70A}" name="145582" dataDxfId="11054"/>
    <tableColumn id="5344" xr3:uid="{6C588D82-22C8-4071-B6ED-766C8063CF8C}" name="145583" dataDxfId="11053"/>
    <tableColumn id="5345" xr3:uid="{38FB659E-DD44-4993-B857-D4EA50CCE5FC}" name="145584" dataDxfId="11052"/>
    <tableColumn id="5346" xr3:uid="{470607F4-860A-47EB-B7DA-6B324A77034B}" name="145585" dataDxfId="11051"/>
    <tableColumn id="5347" xr3:uid="{7CEDC089-C12A-4F12-96F3-1B47AA37556A}" name="145586" dataDxfId="11050"/>
    <tableColumn id="5348" xr3:uid="{B4324EE8-8874-453D-8D04-5CCBAD55C4FF}" name="145587" dataDxfId="11049"/>
    <tableColumn id="5349" xr3:uid="{AEB7EE7B-CBC8-4F90-9C78-7DF816F1C63D}" name="145588" dataDxfId="11048"/>
    <tableColumn id="5350" xr3:uid="{1B2424BB-02F0-4551-B588-63CCCCA3FB98}" name="145589" dataDxfId="11047"/>
    <tableColumn id="5351" xr3:uid="{D6EC9AF8-12E6-42F5-BFFF-28DFC39B796C}" name="145590" dataDxfId="11046"/>
    <tableColumn id="5352" xr3:uid="{3B03FC99-7270-4CEF-ABA5-F18A6D9BDE20}" name="145591" dataDxfId="11045"/>
    <tableColumn id="5353" xr3:uid="{1BDD085E-B5FB-4966-981F-BA7465B792A1}" name="145592" dataDxfId="11044"/>
    <tableColumn id="5354" xr3:uid="{E1B0348F-5774-43FE-8507-1CBB29E4F5C8}" name="145593" dataDxfId="11043"/>
    <tableColumn id="5355" xr3:uid="{D430892A-75E9-43C8-B5A3-B086AC47BAC5}" name="145594" dataDxfId="11042"/>
    <tableColumn id="5356" xr3:uid="{1A3D9912-67B1-426B-B0AB-68127C4DE991}" name="145595" dataDxfId="11041"/>
    <tableColumn id="5357" xr3:uid="{A91CB441-A54C-41C4-8B30-35D9CC094EFB}" name="145596" dataDxfId="11040"/>
    <tableColumn id="5358" xr3:uid="{9120DADE-38BA-4A6B-BC58-649D18B1C4A6}" name="145597" dataDxfId="11039"/>
    <tableColumn id="5359" xr3:uid="{1AF3C469-E1D5-4F26-8208-53A37DF53959}" name="145598" dataDxfId="11038"/>
    <tableColumn id="5360" xr3:uid="{49723E10-8B07-40CD-B12E-56F52A125526}" name="145599" dataDxfId="11037"/>
    <tableColumn id="5361" xr3:uid="{3F1F3F94-78B3-4834-AAFD-27DDE46DFC8F}" name="145600" dataDxfId="11036"/>
    <tableColumn id="5362" xr3:uid="{D25F68EA-F3AE-41DF-9564-740C90FB90F1}" name="145601" dataDxfId="11035"/>
    <tableColumn id="5363" xr3:uid="{3ADAE37D-D631-4CBD-8459-0DDF17F83149}" name="145602" dataDxfId="11034"/>
    <tableColumn id="5364" xr3:uid="{84E496DF-9852-44F5-9880-18F8C0E61596}" name="145603" dataDxfId="11033"/>
    <tableColumn id="5365" xr3:uid="{3986F8FC-1387-4C1D-8AFD-26D77EED2149}" name="145604" dataDxfId="11032"/>
    <tableColumn id="5366" xr3:uid="{EEE84801-D823-4FD9-9800-A7E5E98527AC}" name="145605" dataDxfId="11031"/>
    <tableColumn id="5367" xr3:uid="{887D7E49-C6D8-4465-9318-0B9CD44821E0}" name="145606" dataDxfId="11030"/>
    <tableColumn id="5368" xr3:uid="{96CE10C4-3CE8-40BC-BA9C-54F421A36ECA}" name="145607" dataDxfId="11029"/>
    <tableColumn id="5369" xr3:uid="{64B35EE8-7687-4A49-BC64-F31D39483948}" name="145608" dataDxfId="11028"/>
    <tableColumn id="5370" xr3:uid="{C22F6192-4497-4B2D-BC46-0AFC51FB43E3}" name="145609" dataDxfId="11027"/>
    <tableColumn id="5371" xr3:uid="{8830B816-019D-4A22-8CD2-F7A760D3A23F}" name="145610" dataDxfId="11026"/>
    <tableColumn id="5372" xr3:uid="{AA670644-63F6-4F9E-8A7A-2822305096BE}" name="145611" dataDxfId="11025"/>
    <tableColumn id="5373" xr3:uid="{C1534285-9E92-4794-8ACA-74B4E4212D3E}" name="145612" dataDxfId="11024"/>
    <tableColumn id="5374" xr3:uid="{4DCCEC9C-F4E5-42BA-BBB3-9F04C51FF0EE}" name="145613" dataDxfId="11023"/>
    <tableColumn id="5375" xr3:uid="{29139BEE-9591-40FA-B6BE-17FE9B87A4D4}" name="145614" dataDxfId="11022"/>
    <tableColumn id="5376" xr3:uid="{250577A3-328C-4A1B-8AEB-04D09332DD1B}" name="145615" dataDxfId="11021"/>
    <tableColumn id="5377" xr3:uid="{0D320CBE-B8A2-4C58-95B8-FECA90E3044E}" name="145616" dataDxfId="11020"/>
    <tableColumn id="5378" xr3:uid="{930493CF-3118-4A44-8494-11B7CC91BA6B}" name="145617" dataDxfId="11019"/>
    <tableColumn id="5379" xr3:uid="{06B7862A-F37D-4976-89FC-D80C49033ED2}" name="145618" dataDxfId="11018"/>
    <tableColumn id="5380" xr3:uid="{BE23DA32-C760-4105-8AB9-D8627A4353F9}" name="145619" dataDxfId="11017"/>
    <tableColumn id="5381" xr3:uid="{92C457A9-2ACD-4B84-8D9E-35EFB4F3A3F4}" name="145620" dataDxfId="11016"/>
    <tableColumn id="5382" xr3:uid="{E6CC2F55-FE62-40FD-8570-A59DBD36AC17}" name="145621" dataDxfId="11015"/>
    <tableColumn id="5383" xr3:uid="{A7E73390-0BFD-4911-A09F-B5EE898E3E97}" name="145622" dataDxfId="11014"/>
    <tableColumn id="5384" xr3:uid="{5032D312-B2E2-452B-BE5B-EEDCAD18DD8C}" name="145623" dataDxfId="11013"/>
    <tableColumn id="5385" xr3:uid="{BB12A58D-6894-45E4-B308-654894350564}" name="145624" dataDxfId="11012"/>
    <tableColumn id="5386" xr3:uid="{40FF9A63-04CC-40D4-BC02-C4CCE5302204}" name="145625" dataDxfId="11011"/>
    <tableColumn id="5387" xr3:uid="{18B30BA5-1380-42D5-83EA-7F7CBDEE036A}" name="145626" dataDxfId="11010"/>
    <tableColumn id="5388" xr3:uid="{D0097B36-43F6-4383-AA4A-C2F61F665C4F}" name="145627" dataDxfId="11009"/>
    <tableColumn id="5389" xr3:uid="{A78A1596-4C01-4420-9F5D-488B5650C803}" name="145628" dataDxfId="11008"/>
    <tableColumn id="5390" xr3:uid="{C6C78C76-A871-495B-80FD-51C21BD375F4}" name="145629" dataDxfId="11007"/>
    <tableColumn id="5391" xr3:uid="{DCD75F2F-0ED1-4E90-AB97-D1C801E8E723}" name="145630" dataDxfId="11006"/>
    <tableColumn id="5392" xr3:uid="{9ED9E578-2A70-40B3-81FC-B2CBE7115313}" name="145631" dataDxfId="11005"/>
    <tableColumn id="5393" xr3:uid="{CED0B3CF-41C5-4097-8C9A-E5586429EBE5}" name="145632" dataDxfId="11004"/>
    <tableColumn id="5394" xr3:uid="{D112C53B-23C8-48EA-9D36-82172A28641A}" name="145633" dataDxfId="11003"/>
    <tableColumn id="5395" xr3:uid="{BBF32A21-CA47-4E4E-B3D9-2CD762A24646}" name="145634" dataDxfId="11002"/>
    <tableColumn id="5396" xr3:uid="{9C25AFCF-9A24-49B4-966F-B31AE5209397}" name="145635" dataDxfId="11001"/>
    <tableColumn id="5397" xr3:uid="{F4FF8EA7-82E3-43D0-9622-CC18CF17AB82}" name="145636" dataDxfId="11000"/>
    <tableColumn id="5398" xr3:uid="{8982CD56-A735-457F-AC67-F8EFED049E18}" name="145637" dataDxfId="10999"/>
    <tableColumn id="5399" xr3:uid="{D4DEECAD-852A-4A27-9C3E-3990AB497880}" name="145638" dataDxfId="10998"/>
    <tableColumn id="5400" xr3:uid="{12C81281-AD95-49AB-A369-D8A2539D9064}" name="145639" dataDxfId="10997"/>
    <tableColumn id="5401" xr3:uid="{A4CBDBF7-2C58-4553-A0A3-311E24F172DD}" name="145640" dataDxfId="10996"/>
    <tableColumn id="5402" xr3:uid="{365F5AB1-BAF8-4EFA-8F56-43DB9BC6DBC1}" name="145641" dataDxfId="10995"/>
    <tableColumn id="5403" xr3:uid="{0007FF0B-B795-4790-A731-744D6277BB35}" name="145642" dataDxfId="10994"/>
    <tableColumn id="5404" xr3:uid="{826F455F-97CE-4958-9D40-1F9508A14313}" name="145643" dataDxfId="10993"/>
    <tableColumn id="5405" xr3:uid="{AF1B719A-B237-4193-B7E9-D4163ACA730D}" name="145644" dataDxfId="10992"/>
    <tableColumn id="5406" xr3:uid="{EF4D054F-8F16-4C72-9787-5DD965994535}" name="145645" dataDxfId="10991"/>
    <tableColumn id="5407" xr3:uid="{9E9FD356-83C3-4AE5-949F-620BC5B073CD}" name="145646" dataDxfId="10990"/>
    <tableColumn id="5408" xr3:uid="{2E27F382-C7AC-4EB3-B086-4C0E8FF7D35B}" name="145647" dataDxfId="10989"/>
    <tableColumn id="5409" xr3:uid="{226AF745-07C7-48BB-A8A9-C7F920EE8127}" name="145648" dataDxfId="10988"/>
    <tableColumn id="5410" xr3:uid="{10C6133B-EB56-45D6-8A3C-DBA405593415}" name="145649" dataDxfId="10987"/>
    <tableColumn id="5411" xr3:uid="{567EEE52-C4C7-4A26-BF68-8B795428440E}" name="145650" dataDxfId="10986"/>
    <tableColumn id="5412" xr3:uid="{23EF68F5-640F-4583-9556-56B93201C004}" name="145651" dataDxfId="10985"/>
    <tableColumn id="5413" xr3:uid="{80EE88E5-AD1A-4921-AC08-5D05A5A5E015}" name="145652" dataDxfId="10984"/>
    <tableColumn id="5414" xr3:uid="{AAA2585F-B996-4E7B-9F06-6DB2C83B33E9}" name="145653" dataDxfId="10983"/>
    <tableColumn id="5415" xr3:uid="{5F077531-1570-47AD-ADCC-AE024956D548}" name="145654" dataDxfId="10982"/>
    <tableColumn id="5416" xr3:uid="{B1163D02-3262-4518-9999-4374CE193C62}" name="145655" dataDxfId="10981"/>
    <tableColumn id="5417" xr3:uid="{645FCF99-B99F-411E-8437-EBBD56615058}" name="145656" dataDxfId="10980"/>
    <tableColumn id="5418" xr3:uid="{03F9772C-06A4-4B56-8065-9CF90325F4E9}" name="145657" dataDxfId="10979"/>
    <tableColumn id="5419" xr3:uid="{45C9D135-639F-473C-B288-21E643DA7931}" name="145658" dataDxfId="10978"/>
    <tableColumn id="5420" xr3:uid="{DFA97A55-4865-46B1-8913-0B18F76337B9}" name="145659" dataDxfId="10977"/>
    <tableColumn id="5421" xr3:uid="{E8124D24-DEDC-4318-B425-D5A691297CAA}" name="145660" dataDxfId="10976"/>
    <tableColumn id="5422" xr3:uid="{BA916A0A-1175-45A8-93D1-0E2E6401EF53}" name="145661" dataDxfId="10975"/>
    <tableColumn id="5423" xr3:uid="{1AF6B507-2A87-4C0B-9552-943C3F4FA6F4}" name="145662" dataDxfId="10974"/>
    <tableColumn id="5424" xr3:uid="{867978A9-4B76-4EB7-A448-71A315533803}" name="145663" dataDxfId="10973"/>
    <tableColumn id="5425" xr3:uid="{A5EA07EF-7B47-4963-94AC-2694C15AF411}" name="145664" dataDxfId="10972"/>
    <tableColumn id="5426" xr3:uid="{87D31B0E-3D2C-4E5D-B4A5-2ED9D0683FA3}" name="145665" dataDxfId="10971"/>
    <tableColumn id="5427" xr3:uid="{B077351E-0B2F-4A13-A7A0-AE420F4C5F23}" name="145666" dataDxfId="10970"/>
    <tableColumn id="5428" xr3:uid="{40CD7556-4A82-4574-8FD1-A6253AA67341}" name="145667" dataDxfId="10969"/>
    <tableColumn id="5429" xr3:uid="{300E060C-0BB0-4E52-A215-5ABABFBD2589}" name="145668" dataDxfId="10968"/>
    <tableColumn id="5430" xr3:uid="{C428448A-B253-41EC-8B9D-78DA90211133}" name="145669" dataDxfId="10967"/>
    <tableColumn id="5431" xr3:uid="{8C8824FF-114B-457D-A98D-97D5EA40E64E}" name="145670" dataDxfId="10966"/>
    <tableColumn id="5432" xr3:uid="{72CA407D-EF67-4FCB-9E8F-F75633CA694E}" name="145671" dataDxfId="10965"/>
    <tableColumn id="5433" xr3:uid="{980E93E0-8835-48AA-BAFD-4FB5EA716473}" name="145672" dataDxfId="10964"/>
    <tableColumn id="5434" xr3:uid="{B614FAD6-21F8-450A-A244-E2415B02B6DA}" name="145673" dataDxfId="10963"/>
    <tableColumn id="5435" xr3:uid="{4548F647-83DC-4D95-985A-EAA231CBCAE1}" name="145674" dataDxfId="10962"/>
    <tableColumn id="5436" xr3:uid="{B00CB8A9-50E6-4868-AC69-C520AF2655FA}" name="145675" dataDxfId="10961"/>
    <tableColumn id="5437" xr3:uid="{52205760-D8D8-4AE0-9226-F847503E0317}" name="145676" dataDxfId="10960"/>
    <tableColumn id="5438" xr3:uid="{4F6A25CF-0A51-40E1-B9B5-D9BC5C8E6A31}" name="145677" dataDxfId="10959"/>
    <tableColumn id="5439" xr3:uid="{238DCCC4-7B75-46FF-A6EB-1B94D781D6F6}" name="145678" dataDxfId="10958"/>
    <tableColumn id="5440" xr3:uid="{083A93FD-4118-4BC2-B6D5-06313AEAF077}" name="145679" dataDxfId="10957"/>
    <tableColumn id="5441" xr3:uid="{7FFC7420-73A5-4A8F-BD62-C15FC14C17C6}" name="145680" dataDxfId="10956"/>
    <tableColumn id="5442" xr3:uid="{DCC03319-6159-43FF-867A-5A6525994768}" name="145681" dataDxfId="10955"/>
    <tableColumn id="5443" xr3:uid="{0E49A4E8-9D19-4B12-BEDF-225E2CE60067}" name="145682" dataDxfId="10954"/>
    <tableColumn id="5444" xr3:uid="{F17AB367-6CB7-48F4-8965-A06F5E40760A}" name="145683" dataDxfId="10953"/>
    <tableColumn id="5445" xr3:uid="{0B3C1349-1275-4044-9111-43AF96CE6367}" name="145684" dataDxfId="10952"/>
    <tableColumn id="5446" xr3:uid="{EF4FC1C0-B924-474C-A3EA-183BA522A064}" name="145685" dataDxfId="10951"/>
    <tableColumn id="5447" xr3:uid="{60CA6489-CBE7-4D04-8964-500366BD5926}" name="145686" dataDxfId="10950"/>
    <tableColumn id="5448" xr3:uid="{C3ABBDF4-C896-4E26-9801-498F8FFECC0F}" name="145687" dataDxfId="10949"/>
    <tableColumn id="5449" xr3:uid="{3A05E367-B653-4F25-A04E-1B375842262C}" name="145688" dataDxfId="10948"/>
    <tableColumn id="5450" xr3:uid="{3BC83655-3B01-4F09-A63B-30A56A70D668}" name="145689" dataDxfId="10947"/>
    <tableColumn id="5451" xr3:uid="{5B35EF24-34CC-4CE1-8B0E-9279FCAB6C0B}" name="145690" dataDxfId="10946"/>
    <tableColumn id="5452" xr3:uid="{E0522AE0-D6F7-4C27-B2D1-F8A69FCD70FA}" name="145691" dataDxfId="10945"/>
    <tableColumn id="5453" xr3:uid="{EEB1C5D7-1956-4751-8531-0FB2BE123E76}" name="145692" dataDxfId="10944"/>
    <tableColumn id="5454" xr3:uid="{830C4885-3BBE-40C3-ACF6-31C1AC27BD80}" name="145693" dataDxfId="10943"/>
    <tableColumn id="5455" xr3:uid="{097E2377-A4D6-4729-9B73-C65449709771}" name="145694" dataDxfId="10942"/>
    <tableColumn id="5456" xr3:uid="{37932AC0-8486-4340-BB47-EB5F977B4F2E}" name="145695" dataDxfId="10941"/>
    <tableColumn id="5457" xr3:uid="{8DF072C0-E424-4D84-8BA4-F8476D8A760E}" name="145696" dataDxfId="10940"/>
    <tableColumn id="5458" xr3:uid="{B570113B-4ED2-44C2-8ED7-5515724B1823}" name="145697" dataDxfId="10939"/>
    <tableColumn id="5459" xr3:uid="{A33F4D1A-6AE0-4162-A7EF-5E8672E538A3}" name="145698" dataDxfId="10938"/>
    <tableColumn id="5460" xr3:uid="{B60E8213-DB04-4CD3-884F-29ADB2A76E5E}" name="145699" dataDxfId="10937"/>
    <tableColumn id="5461" xr3:uid="{D2B941B2-75E0-493A-B2FA-EDCFF63BBA9C}" name="145700" dataDxfId="10936"/>
    <tableColumn id="5462" xr3:uid="{6742BD61-3C9B-4943-BB8C-CD5F0F63146E}" name="145701" dataDxfId="10935"/>
    <tableColumn id="5463" xr3:uid="{E2312A6C-974A-4AEF-9E77-445413FE5B99}" name="145702" dataDxfId="10934"/>
    <tableColumn id="5464" xr3:uid="{33A82323-1224-4FFA-8667-0E13F9F14849}" name="145703" dataDxfId="10933"/>
    <tableColumn id="5465" xr3:uid="{B1D31889-759B-47C6-B31E-9BA6717108B0}" name="145704" dataDxfId="10932"/>
    <tableColumn id="5466" xr3:uid="{7FF33F9D-793A-4BD6-8D98-CE677A3417AA}" name="145705" dataDxfId="10931"/>
    <tableColumn id="5467" xr3:uid="{31481EF2-98FB-43CC-9AA6-6C1981AA08F3}" name="145706" dataDxfId="10930"/>
    <tableColumn id="5468" xr3:uid="{8C0A3751-DD39-499A-8931-4E3E9E99AA28}" name="145707" dataDxfId="10929"/>
    <tableColumn id="5469" xr3:uid="{BF0B4CDC-E4A0-4C5F-84A3-3DB4DA74A5B8}" name="145708" dataDxfId="10928"/>
    <tableColumn id="5470" xr3:uid="{80245700-4644-45DE-9FB0-A752E0C555F6}" name="145709" dataDxfId="10927"/>
    <tableColumn id="5471" xr3:uid="{E178F4F4-0430-4702-BECE-7D58B0D2DBE7}" name="145710" dataDxfId="10926"/>
    <tableColumn id="5472" xr3:uid="{CA791A64-332F-43A7-9CF4-2A62DF990808}" name="145711" dataDxfId="10925"/>
    <tableColumn id="5473" xr3:uid="{899A4BE6-D9C2-4D9C-92CB-C6D033D30ABA}" name="145712" dataDxfId="10924"/>
    <tableColumn id="5474" xr3:uid="{38DC25F0-F7D0-45DF-A8AB-A6B814B76B5A}" name="145713" dataDxfId="10923"/>
    <tableColumn id="5475" xr3:uid="{95D0DD40-F8E4-4036-8C4C-A2FDDE17E8EC}" name="145714" dataDxfId="10922"/>
    <tableColumn id="5476" xr3:uid="{FD1F25BD-8826-4909-B681-26A2012CC236}" name="145715" dataDxfId="10921"/>
    <tableColumn id="5477" xr3:uid="{9C33C18A-EA7F-4617-BF73-706B6CE7C4C9}" name="145716" dataDxfId="10920"/>
    <tableColumn id="5478" xr3:uid="{914B731F-73DF-42F0-9E04-AE44265122AA}" name="145717" dataDxfId="10919"/>
    <tableColumn id="5479" xr3:uid="{9C3E0DD4-6A6B-4C1C-905F-AE9C2D210689}" name="145718" dataDxfId="10918"/>
    <tableColumn id="5480" xr3:uid="{12DA6CC0-607B-4614-8AC0-1315B3F0C58E}" name="145719" dataDxfId="10917"/>
    <tableColumn id="5481" xr3:uid="{793F7EAF-452A-4C99-ADA6-620F0AD13FD9}" name="145720" dataDxfId="10916"/>
    <tableColumn id="5482" xr3:uid="{6E74286E-82E9-49B2-9649-8AB5686374C1}" name="145721" dataDxfId="10915"/>
    <tableColumn id="5483" xr3:uid="{F30DCE97-EEE8-4B4F-B01C-2AB344334E8F}" name="145722" dataDxfId="10914"/>
    <tableColumn id="5484" xr3:uid="{6E7C60C3-2392-4F6F-8300-C2C358C14FA6}" name="145723" dataDxfId="10913"/>
    <tableColumn id="5485" xr3:uid="{D77D394F-FD06-4BD7-997A-0082ABF8CADE}" name="145724" dataDxfId="10912"/>
    <tableColumn id="5486" xr3:uid="{7A706C18-1F32-4582-8BC0-86966284BDC9}" name="145725" dataDxfId="10911"/>
    <tableColumn id="5487" xr3:uid="{C5F378A5-62E3-4B1D-8EE9-9F9538AFFDDE}" name="145726" dataDxfId="10910"/>
    <tableColumn id="5488" xr3:uid="{2E3358DE-7A14-47D6-9258-5E0AC2E37CF5}" name="145727" dataDxfId="10909"/>
    <tableColumn id="5489" xr3:uid="{CDE53C9E-C277-4E70-A7D5-8B3317FDAE62}" name="145728" dataDxfId="10908"/>
    <tableColumn id="5490" xr3:uid="{0DF70108-22DA-4AD7-B0CD-F181E8332FEC}" name="145729" dataDxfId="10907"/>
    <tableColumn id="5491" xr3:uid="{0218E077-0AF2-478C-9C9C-A8AE9668E317}" name="145730" dataDxfId="10906"/>
    <tableColumn id="5492" xr3:uid="{8D74DD60-8691-4587-AA0F-A3A41FD1E0AE}" name="145731" dataDxfId="10905"/>
    <tableColumn id="5493" xr3:uid="{D2CD3621-48E4-4F40-98FC-BB4BB09B308E}" name="145732" dataDxfId="10904"/>
    <tableColumn id="5494" xr3:uid="{AF14E6E4-08E2-4160-92A1-8D3CFE0B79D8}" name="145733" dataDxfId="10903"/>
    <tableColumn id="5495" xr3:uid="{5F2C7B18-CDC2-485E-90E9-F68D878E9991}" name="145734" dataDxfId="10902"/>
    <tableColumn id="5496" xr3:uid="{5916F5EE-C030-49DE-AEF2-8626FA3EAC11}" name="145735" dataDxfId="10901"/>
    <tableColumn id="5497" xr3:uid="{33076CD4-3586-489F-9ECA-01975BDAE77D}" name="145736" dataDxfId="10900"/>
    <tableColumn id="5498" xr3:uid="{11232B2F-5CBA-4EEA-9A09-495E16C09B49}" name="145737" dataDxfId="10899"/>
    <tableColumn id="5499" xr3:uid="{3CC83BDA-BA70-4BA9-A0B1-DCE51C11E5CC}" name="145738" dataDxfId="10898"/>
    <tableColumn id="5500" xr3:uid="{DD99EFE2-12D8-4C72-85E9-73BB1622394A}" name="145739" dataDxfId="10897"/>
    <tableColumn id="5501" xr3:uid="{4ED0F45F-F8EF-4D24-A401-D3C6761F427C}" name="145740" dataDxfId="10896"/>
    <tableColumn id="5502" xr3:uid="{A26DABDD-65B4-4B09-8CF5-700F636246D2}" name="145741" dataDxfId="10895"/>
    <tableColumn id="5503" xr3:uid="{DC12340C-CA8B-498A-985B-87DF5CAC14E0}" name="145742" dataDxfId="10894"/>
    <tableColumn id="5504" xr3:uid="{9D0BF07E-507A-4E7A-A366-4870C18FB1D4}" name="145743" dataDxfId="10893"/>
    <tableColumn id="5505" xr3:uid="{0B219838-477C-4722-AA85-CFB8FAFEC1B4}" name="145744" dataDxfId="10892"/>
    <tableColumn id="5506" xr3:uid="{4FD7DC9C-0241-4F3A-B450-43CA93F294A0}" name="145745" dataDxfId="10891"/>
    <tableColumn id="5507" xr3:uid="{D1610EA6-6E3C-4802-89BA-82198CCF3BA2}" name="145746" dataDxfId="10890"/>
    <tableColumn id="5508" xr3:uid="{5F258867-301F-4519-B31D-0EDB6D3A1835}" name="145747" dataDxfId="10889"/>
    <tableColumn id="5509" xr3:uid="{EEE12A70-E715-46E4-A1B9-F1D72789106F}" name="145748" dataDxfId="10888"/>
    <tableColumn id="5510" xr3:uid="{7B0BCA3D-6F14-47C6-806A-1455BBBA556C}" name="145749" dataDxfId="10887"/>
    <tableColumn id="5511" xr3:uid="{C8864818-687C-4D11-ABB5-3B78AA3632A6}" name="145750" dataDxfId="10886"/>
    <tableColumn id="5512" xr3:uid="{34F260ED-710D-4339-B865-F9051570FB22}" name="145751" dataDxfId="10885"/>
    <tableColumn id="5513" xr3:uid="{A667E3C2-E3C0-4745-9A04-24E91ED426B4}" name="145752" dataDxfId="10884"/>
    <tableColumn id="5514" xr3:uid="{05CAD21A-121A-4435-83AE-C6F678572776}" name="145753" dataDxfId="10883"/>
    <tableColumn id="5515" xr3:uid="{BBF7F7EC-25C8-427A-834B-A1C60DA22680}" name="145754" dataDxfId="10882"/>
    <tableColumn id="5516" xr3:uid="{40D6D038-A6EB-4F93-A4FA-8E09B023DBBC}" name="145755" dataDxfId="10881"/>
    <tableColumn id="5517" xr3:uid="{FF5C31B1-F94B-46B6-BCCB-1ECE12D1EFF9}" name="145756" dataDxfId="10880"/>
    <tableColumn id="5518" xr3:uid="{DFBCBA99-8900-4FC6-87E5-5737E1496292}" name="145757" dataDxfId="10879"/>
    <tableColumn id="5519" xr3:uid="{4BC3B780-C381-4A7F-BCBA-4DACB37610B8}" name="145758" dataDxfId="10878"/>
    <tableColumn id="5520" xr3:uid="{96AA4E12-8355-4823-9492-2CBFC1DE7412}" name="145759" dataDxfId="10877"/>
    <tableColumn id="5521" xr3:uid="{F3C4FD1B-ED54-4AEC-8763-124D73894FC7}" name="145760" dataDxfId="10876"/>
    <tableColumn id="5522" xr3:uid="{C3AA123D-52F0-441C-B3E2-BE768EF16E27}" name="145761" dataDxfId="10875"/>
    <tableColumn id="5523" xr3:uid="{59EF3069-2CC1-449D-99AE-3F460EF04611}" name="145762" dataDxfId="10874"/>
    <tableColumn id="5524" xr3:uid="{ABAF1CB9-C491-4A07-8620-687BF76D39A7}" name="145763" dataDxfId="10873"/>
    <tableColumn id="5525" xr3:uid="{877BFD7B-210A-4A5D-ADA9-DBBEC5C263BD}" name="145764" dataDxfId="10872"/>
    <tableColumn id="5526" xr3:uid="{FFEBBB90-7756-4616-B571-B5AE4008F013}" name="145765" dataDxfId="10871"/>
    <tableColumn id="5527" xr3:uid="{541987A3-B9E3-407A-A4B2-2926E2C944B2}" name="145766" dataDxfId="10870"/>
    <tableColumn id="5528" xr3:uid="{67FEC212-9ACC-4356-8DB0-2F2E52197DB1}" name="145767" dataDxfId="10869"/>
    <tableColumn id="5529" xr3:uid="{443F6D3C-06E4-4F3F-BDC7-00CBA8166C23}" name="145768" dataDxfId="10868"/>
    <tableColumn id="5530" xr3:uid="{FCE4DE2D-D44D-4D28-A83B-DAF677D10CCB}" name="145769" dataDxfId="10867"/>
    <tableColumn id="5531" xr3:uid="{AAEBCC94-590E-44EB-A15D-2FFB53118723}" name="145770" dataDxfId="10866"/>
    <tableColumn id="5532" xr3:uid="{A3F1A0DB-75B7-4205-AF3E-CE0A3CD7E321}" name="145771" dataDxfId="10865"/>
    <tableColumn id="5533" xr3:uid="{41897FCF-C230-46DB-84C5-E56179BB0F99}" name="145772" dataDxfId="10864"/>
    <tableColumn id="5534" xr3:uid="{2031CB59-A6CC-4605-9C30-695033239C0D}" name="145773" dataDxfId="10863"/>
    <tableColumn id="5535" xr3:uid="{8D9A3DD7-E5A6-4DE4-9902-97D0A4417EBB}" name="145774" dataDxfId="10862"/>
    <tableColumn id="5536" xr3:uid="{1A1D1CB0-37E0-4FBB-BB5F-0399A1E5771B}" name="145775" dataDxfId="10861"/>
    <tableColumn id="5537" xr3:uid="{4F41AF52-0EBC-440A-8B34-BCA4A727BBE3}" name="145776" dataDxfId="10860"/>
    <tableColumn id="5538" xr3:uid="{F13F473D-5654-44A4-B188-8A2E66EDDC49}" name="145777" dataDxfId="10859"/>
    <tableColumn id="5539" xr3:uid="{E0BE3F65-DCDA-41DA-A121-9FD7FFA637A8}" name="145778" dataDxfId="10858"/>
    <tableColumn id="5540" xr3:uid="{7AC54E8C-0EB9-4DC6-B800-A0840837111A}" name="145779" dataDxfId="10857"/>
    <tableColumn id="5541" xr3:uid="{AD64AE23-5E44-482F-8DB7-B8C76F05719D}" name="145780" dataDxfId="10856"/>
    <tableColumn id="5542" xr3:uid="{3C89BEC7-225A-4C1C-A3BD-22128AB4522E}" name="145781" dataDxfId="10855"/>
    <tableColumn id="5543" xr3:uid="{5EA11781-80EA-45F0-AD0B-6BBF5BBE34CC}" name="145782" dataDxfId="10854"/>
    <tableColumn id="5544" xr3:uid="{C5B70F45-DDBF-43A7-B728-0466643D87FB}" name="145783" dataDxfId="10853"/>
    <tableColumn id="5545" xr3:uid="{46670133-FFA4-455B-BE76-50137E0B262B}" name="145784" dataDxfId="10852"/>
    <tableColumn id="5546" xr3:uid="{EA1AE662-87CF-4B58-97C0-3472DE972686}" name="145785" dataDxfId="10851"/>
    <tableColumn id="5547" xr3:uid="{595C1E25-5802-4246-BB32-087B8F53CB89}" name="145786" dataDxfId="10850"/>
    <tableColumn id="5548" xr3:uid="{FB37C3F7-68F0-4A53-98C4-07A3B5AF1183}" name="145787" dataDxfId="10849"/>
    <tableColumn id="5549" xr3:uid="{18E4883B-7CA3-444E-B820-5EE026B8E184}" name="145788" dataDxfId="10848"/>
    <tableColumn id="5550" xr3:uid="{A60C2933-326F-4F8F-983C-56622BC87F11}" name="145789" dataDxfId="10847"/>
    <tableColumn id="5551" xr3:uid="{378240C4-687F-4A5E-8127-EAEDD10D092B}" name="145790" dataDxfId="10846"/>
    <tableColumn id="5552" xr3:uid="{7D340FB9-3AC0-424B-806E-9D669EAAF16E}" name="145791" dataDxfId="10845"/>
    <tableColumn id="5553" xr3:uid="{B6C0E584-96EA-4C16-B9C0-245A52E2395D}" name="145792" dataDxfId="10844"/>
    <tableColumn id="5554" xr3:uid="{16265A30-2D96-40F3-AF93-B2F3ACFE46D8}" name="145793" dataDxfId="10843"/>
    <tableColumn id="5555" xr3:uid="{7743F750-1574-4A8A-8F60-0AE45E5B4BDC}" name="145794" dataDxfId="10842"/>
    <tableColumn id="5556" xr3:uid="{87B11B9C-5DDD-46A2-9DE5-9171922A24E3}" name="145795" dataDxfId="10841"/>
    <tableColumn id="5557" xr3:uid="{B4CF5814-B048-4D4D-BC6A-8A1C54F0109F}" name="145796" dataDxfId="10840"/>
    <tableColumn id="5558" xr3:uid="{BAC5D2D1-62DE-40C5-A90C-E11E16A13094}" name="145797" dataDxfId="10839"/>
    <tableColumn id="5559" xr3:uid="{AFE9E46D-2AB5-462B-A2D8-92992883BBB8}" name="145798" dataDxfId="10838"/>
    <tableColumn id="5560" xr3:uid="{B453FFD0-3AD6-4475-B642-8E9646C8C657}" name="145799" dataDxfId="10837"/>
    <tableColumn id="5561" xr3:uid="{339AAC60-F08D-4A7D-855E-ADAD3F9728A5}" name="145800" dataDxfId="10836"/>
    <tableColumn id="5562" xr3:uid="{C1164142-2FD9-4759-A72F-E7121ECF2D82}" name="145801" dataDxfId="10835"/>
    <tableColumn id="5563" xr3:uid="{0B0A2E24-C854-4BF6-9E5D-C55613DB86AC}" name="145802" dataDxfId="10834"/>
    <tableColumn id="5564" xr3:uid="{193C033A-22C7-4020-996A-FD58FEE7A96C}" name="145803" dataDxfId="10833"/>
    <tableColumn id="5565" xr3:uid="{29941F3E-96A9-475E-959F-B5454ED15E21}" name="145804" dataDxfId="10832"/>
    <tableColumn id="5566" xr3:uid="{4620A164-D9DC-4211-A266-603DA6B58D9F}" name="145805" dataDxfId="10831"/>
    <tableColumn id="5567" xr3:uid="{FA19A482-A049-4433-80C6-5909D56CB4B4}" name="145806" dataDxfId="10830"/>
    <tableColumn id="5568" xr3:uid="{762417EB-7DE2-40F0-A976-F4EF80B9479A}" name="145807" dataDxfId="10829"/>
    <tableColumn id="5569" xr3:uid="{0CFA32B3-73CB-4146-B24C-2CFBB98D67F1}" name="145808" dataDxfId="10828"/>
    <tableColumn id="5570" xr3:uid="{95F0CEA6-EE1D-41A1-A7B1-5989DAD21D21}" name="145809" dataDxfId="10827"/>
    <tableColumn id="5571" xr3:uid="{48F3D27E-6D9D-4C2F-B882-539F06FE53A8}" name="145810" dataDxfId="10826"/>
    <tableColumn id="5572" xr3:uid="{7E24C817-4096-448E-9916-8F2FB085940A}" name="145811" dataDxfId="10825"/>
    <tableColumn id="5573" xr3:uid="{2E03958C-973F-4C0A-8DE3-4B476AB5B2A3}" name="145812" dataDxfId="10824"/>
    <tableColumn id="5574" xr3:uid="{1D7F51B3-A937-4A5C-BADE-894F7DF44D67}" name="145813" dataDxfId="10823"/>
    <tableColumn id="5575" xr3:uid="{B39DD6E9-0BCD-4765-AC88-70ED35FE105E}" name="145814" dataDxfId="10822"/>
    <tableColumn id="5576" xr3:uid="{D063FD19-6762-423C-89C3-3C21FEDE7062}" name="145815" dataDxfId="10821"/>
    <tableColumn id="5577" xr3:uid="{351210F1-825B-485B-84FC-396EE4EDA502}" name="145816" dataDxfId="10820"/>
    <tableColumn id="5578" xr3:uid="{EE2BB354-8F3D-4F39-90CB-2446C396C1EC}" name="145817" dataDxfId="10819"/>
    <tableColumn id="5579" xr3:uid="{F976F34D-7BF5-4EBC-BE74-260C9D49B715}" name="145818" dataDxfId="10818"/>
    <tableColumn id="5580" xr3:uid="{069E6D23-35DB-48D2-8911-0670237314EC}" name="145819" dataDxfId="10817"/>
    <tableColumn id="5581" xr3:uid="{13DA5F37-8058-47CC-A32C-713670C5A65A}" name="145820" dataDxfId="10816"/>
    <tableColumn id="5582" xr3:uid="{538A89FF-F7FF-49AF-B9E3-C308169BE57D}" name="145821" dataDxfId="10815"/>
    <tableColumn id="5583" xr3:uid="{7BEEF8B4-4AD7-4605-8A41-AF8ACB35F135}" name="145822" dataDxfId="10814"/>
    <tableColumn id="5584" xr3:uid="{110E8AD9-1FE7-4264-91AD-C0E2133D00F9}" name="145823" dataDxfId="10813"/>
    <tableColumn id="5585" xr3:uid="{FCF06337-C172-4571-A13E-27456B360183}" name="145824" dataDxfId="10812"/>
    <tableColumn id="5586" xr3:uid="{DD842B17-2E27-45F5-8010-9BE9A170AE43}" name="145825" dataDxfId="10811"/>
    <tableColumn id="5587" xr3:uid="{AE2EAB3C-9CBD-4BD9-ABE0-6F07044DFF15}" name="145826" dataDxfId="10810"/>
    <tableColumn id="5588" xr3:uid="{B7E80038-FAE0-4825-B244-CC8D4860B9E5}" name="145827" dataDxfId="10809"/>
    <tableColumn id="5589" xr3:uid="{EB4827BF-6DD4-4021-8BA5-F229C407F57F}" name="145828" dataDxfId="10808"/>
    <tableColumn id="5590" xr3:uid="{72884A70-0F3D-4BB5-81D4-28D84AF18333}" name="145829" dataDxfId="10807"/>
    <tableColumn id="5591" xr3:uid="{E0757850-D147-4471-A329-C708FF7B6971}" name="145830" dataDxfId="10806"/>
    <tableColumn id="5592" xr3:uid="{7EEA287D-5580-485D-891B-2303C031C4DB}" name="145831" dataDxfId="10805"/>
    <tableColumn id="5593" xr3:uid="{A2CDBAD9-7372-4C64-B0DA-1E9A89375E23}" name="145832" dataDxfId="10804"/>
    <tableColumn id="5594" xr3:uid="{2A46396A-E45E-4242-A0FD-0A1F5975023B}" name="145833" dataDxfId="10803"/>
    <tableColumn id="5595" xr3:uid="{1DD1692E-526C-4E8B-B13F-BE1AAF829AEE}" name="145834" dataDxfId="10802"/>
    <tableColumn id="5596" xr3:uid="{934A6885-AA58-4FBC-ADFD-C2AB7CCF70D0}" name="145835" dataDxfId="10801"/>
    <tableColumn id="5597" xr3:uid="{13E264C4-922D-4F49-8126-0D809B7CE7F0}" name="145836" dataDxfId="10800"/>
    <tableColumn id="5598" xr3:uid="{EB960B03-EB30-4023-8716-0162C1DB6058}" name="145837" dataDxfId="10799"/>
    <tableColumn id="5599" xr3:uid="{8B65B5D7-3AED-49DC-9053-7DAF09DFCF55}" name="145838" dataDxfId="10798"/>
    <tableColumn id="5600" xr3:uid="{84AEDD7F-0750-4684-9F54-3972D0BE0495}" name="145839" dataDxfId="10797"/>
    <tableColumn id="5601" xr3:uid="{09B3BFB5-7055-4778-94B8-1EB49A3EB6D2}" name="145840" dataDxfId="10796"/>
    <tableColumn id="5602" xr3:uid="{D1988392-373D-4B91-96A0-27477B4C0909}" name="145841" dataDxfId="10795"/>
    <tableColumn id="5603" xr3:uid="{581B94E5-745A-465E-8849-0F66C10DEA13}" name="145842" dataDxfId="10794"/>
    <tableColumn id="5604" xr3:uid="{D26B4CF1-22F2-4606-B7A7-E3CA04B76B87}" name="145843" dataDxfId="10793"/>
    <tableColumn id="5605" xr3:uid="{87BDABAF-7560-4A48-8824-63AA1FF6C56F}" name="145844" dataDxfId="10792"/>
    <tableColumn id="5606" xr3:uid="{FBF95BCF-F486-4038-A7AC-676CA08BDF58}" name="145845" dataDxfId="10791"/>
    <tableColumn id="5607" xr3:uid="{DE3470C6-7CE1-48AC-918F-E043CA559CB4}" name="145846" dataDxfId="10790"/>
    <tableColumn id="5608" xr3:uid="{CDD0E412-ADBD-4C57-A4D1-88021217B36D}" name="145847" dataDxfId="10789"/>
    <tableColumn id="5609" xr3:uid="{4CCB4B0A-E20F-41C0-B3E4-23C9A0272CA4}" name="145848" dataDxfId="10788"/>
    <tableColumn id="5610" xr3:uid="{9A90649C-41B5-4C68-8C61-0E3732E3C1F4}" name="145849" dataDxfId="10787"/>
    <tableColumn id="5611" xr3:uid="{D76DDF93-CEB7-4DF7-938F-EC8611793906}" name="145850" dataDxfId="10786"/>
    <tableColumn id="5612" xr3:uid="{7AB64273-BCAF-410B-B49B-274145B9703E}" name="145851" dataDxfId="10785"/>
    <tableColumn id="5613" xr3:uid="{E6C16D09-A706-4B50-8746-BED2892D4BEA}" name="145852" dataDxfId="10784"/>
    <tableColumn id="5614" xr3:uid="{17EE2E3D-9D82-4925-9D46-CE5CCE6F6704}" name="145853" dataDxfId="10783"/>
    <tableColumn id="5615" xr3:uid="{CE50FA65-9D1C-4A41-819D-2C4C7FBC3A95}" name="145854" dataDxfId="10782"/>
    <tableColumn id="5616" xr3:uid="{E3C148DC-9245-4D5D-9D6B-B4A22557EFE4}" name="145855" dataDxfId="10781"/>
    <tableColumn id="5617" xr3:uid="{2310FB71-2967-481E-B49F-A9A04C87F42F}" name="145856" dataDxfId="10780"/>
    <tableColumn id="5618" xr3:uid="{29991BDF-9FB2-408D-B724-15DEF7F793EB}" name="145857" dataDxfId="10779"/>
    <tableColumn id="5619" xr3:uid="{2A5D3A0E-AC92-4921-ADB2-71EB7DA0668E}" name="145858" dataDxfId="10778"/>
    <tableColumn id="5620" xr3:uid="{65B0519E-8F22-4046-A85A-8DC5EED84969}" name="145859" dataDxfId="10777"/>
    <tableColumn id="5621" xr3:uid="{17ACA4B3-37C5-46BA-A509-CAA01FFE8B7E}" name="145860" dataDxfId="10776"/>
    <tableColumn id="5622" xr3:uid="{D3ED046D-8D62-4821-8CB3-9F404255EF26}" name="145861" dataDxfId="10775"/>
    <tableColumn id="5623" xr3:uid="{5DC876D0-6785-4CB1-8F44-C785AE080104}" name="145862" dataDxfId="10774"/>
    <tableColumn id="5624" xr3:uid="{F7E28F76-736A-4048-BD9B-8FAAFB7069E3}" name="145863" dataDxfId="10773"/>
    <tableColumn id="5625" xr3:uid="{3B207F9B-FD1F-4DFF-8AAF-91E4DCE2A4D1}" name="145864" dataDxfId="10772"/>
    <tableColumn id="5626" xr3:uid="{FD5AB980-85FA-478A-81BF-3A0B0E2D4C0E}" name="145865" dataDxfId="10771"/>
    <tableColumn id="5627" xr3:uid="{951B821E-54A9-4D9F-B6A2-408CB014F5E6}" name="145866" dataDxfId="10770"/>
    <tableColumn id="5628" xr3:uid="{D95F9886-71F6-4DAF-98A4-745F0BCC8C75}" name="145867" dataDxfId="10769"/>
    <tableColumn id="5629" xr3:uid="{F88EA226-C500-4DC1-B46F-96882EBC31F7}" name="145868" dataDxfId="10768"/>
    <tableColumn id="5630" xr3:uid="{C96F041C-63E2-427F-80C5-55550C14EF6B}" name="145869" dataDxfId="10767"/>
    <tableColumn id="5631" xr3:uid="{3E55BDEE-4190-49B1-B1B6-EE7B399188AE}" name="145870" dataDxfId="10766"/>
    <tableColumn id="5632" xr3:uid="{3BAF16EA-A8A6-46F9-9978-4B712D54291D}" name="145871" dataDxfId="10765"/>
    <tableColumn id="5633" xr3:uid="{4E4E72A0-686D-4A6F-B91B-9B4C31EE29B0}" name="145872" dataDxfId="10764"/>
    <tableColumn id="5634" xr3:uid="{D519A07E-B3CE-4530-AC12-5C0A3A496387}" name="145873" dataDxfId="10763"/>
    <tableColumn id="5635" xr3:uid="{F143B24D-4E37-4C16-BC08-3C38B7DFFCD5}" name="145874" dataDxfId="10762"/>
    <tableColumn id="5636" xr3:uid="{75AA63DA-B278-437B-A91B-1402BE13624B}" name="145875" dataDxfId="10761"/>
    <tableColumn id="5637" xr3:uid="{978927DD-1CD5-4B28-9EA3-2F0A37EF13F8}" name="145876" dataDxfId="10760"/>
    <tableColumn id="5638" xr3:uid="{736CBFDC-DFC6-4D81-8DDF-4DD558109951}" name="145877" dataDxfId="10759"/>
    <tableColumn id="5639" xr3:uid="{58FC96F3-1D00-436D-8C4B-4FAC2C44CB94}" name="145878" dataDxfId="10758"/>
    <tableColumn id="5640" xr3:uid="{0339E539-736C-4670-AFAD-83A3E7BEE15D}" name="145879" dataDxfId="10757"/>
    <tableColumn id="5641" xr3:uid="{E0FA5C8E-8C6C-4015-A56A-82123415A564}" name="145880" dataDxfId="10756"/>
    <tableColumn id="5642" xr3:uid="{BCF556DE-1BF3-457B-8B1C-ADD40CFDF1D7}" name="145881" dataDxfId="10755"/>
    <tableColumn id="5643" xr3:uid="{EBF7D1A7-B171-480F-A3E6-94FAAEFD1B3A}" name="145882" dataDxfId="10754"/>
    <tableColumn id="5644" xr3:uid="{9AEB23E3-A92E-4D3A-8403-82940E1555C6}" name="145883" dataDxfId="10753"/>
    <tableColumn id="5645" xr3:uid="{F664DD08-5111-4EEC-9BB0-BD3799EC5C92}" name="145884" dataDxfId="10752"/>
    <tableColumn id="5646" xr3:uid="{6F4D8928-DEAE-4FFC-A97F-2E59962F6B9E}" name="145885" dataDxfId="10751"/>
    <tableColumn id="5647" xr3:uid="{40529652-A2FD-4AB1-AB83-638F5EFFF9E7}" name="145886" dataDxfId="10750"/>
    <tableColumn id="5648" xr3:uid="{1BB34E87-D21C-4FD4-B483-D04ACB72F6A4}" name="145887" dataDxfId="10749"/>
    <tableColumn id="5649" xr3:uid="{16A7775F-AACD-446F-8CBB-4BD067BF5425}" name="145888" dataDxfId="10748"/>
    <tableColumn id="5650" xr3:uid="{3F2A256C-A5D9-4E0A-94B1-0A4D2A528092}" name="145889" dataDxfId="10747"/>
    <tableColumn id="5651" xr3:uid="{44E7518E-8073-4D51-9708-A7330517CAFC}" name="145890" dataDxfId="10746"/>
    <tableColumn id="5652" xr3:uid="{E9F963D5-B5EF-4979-A306-2DCAA2DDE3F2}" name="145891" dataDxfId="10745"/>
    <tableColumn id="5653" xr3:uid="{57A0E2F1-B9F6-4777-BEE4-EC5380096B7B}" name="145892" dataDxfId="10744"/>
    <tableColumn id="5654" xr3:uid="{D9B7B3CE-C039-4CF3-AB9B-79D145D28C04}" name="145893" dataDxfId="10743"/>
    <tableColumn id="5655" xr3:uid="{C6DAF818-07CF-4AE4-BE37-92DC67FD7D15}" name="145894" dataDxfId="10742"/>
    <tableColumn id="5656" xr3:uid="{E06D41E2-848F-44B1-B335-919B09826284}" name="145895" dataDxfId="10741"/>
    <tableColumn id="5657" xr3:uid="{51755033-E85A-4B6B-B1CD-66CCC48D9060}" name="145896" dataDxfId="10740"/>
    <tableColumn id="5658" xr3:uid="{F8FF5484-037F-473E-81AB-8C37089D91BB}" name="145897" dataDxfId="10739"/>
    <tableColumn id="5659" xr3:uid="{87C62D85-F3AF-48AF-A24C-443F4D8B5FB0}" name="145898" dataDxfId="10738"/>
    <tableColumn id="5660" xr3:uid="{79D84615-077F-4B0C-850E-CF21E52FA5B9}" name="145899" dataDxfId="10737"/>
    <tableColumn id="5661" xr3:uid="{068151E5-E2B7-4D3D-B0EE-E6498924FAB2}" name="145900" dataDxfId="10736"/>
    <tableColumn id="5662" xr3:uid="{3F1164DA-5A69-455D-96C0-CB0283745F13}" name="145901" dataDxfId="10735"/>
    <tableColumn id="5663" xr3:uid="{F3A2F283-37CA-4B55-9201-42615BFD3AFD}" name="145902" dataDxfId="10734"/>
    <tableColumn id="5664" xr3:uid="{5D94718B-2CCB-4EAF-8EC0-6EF872627BB4}" name="145903" dataDxfId="10733"/>
    <tableColumn id="5665" xr3:uid="{D2D2DB35-16F2-44B3-AD6A-5FD49C34EC6D}" name="145904" dataDxfId="10732"/>
    <tableColumn id="5666" xr3:uid="{7CCC1793-E405-4B96-8A3D-997E084BE09A}" name="145905" dataDxfId="10731"/>
    <tableColumn id="5667" xr3:uid="{C768F87A-71E0-4CCA-927F-29AA8EC926EE}" name="145906" dataDxfId="10730"/>
    <tableColumn id="5668" xr3:uid="{5A805C40-74DB-40BD-9B87-559BC2A771B4}" name="145907" dataDxfId="10729"/>
    <tableColumn id="5669" xr3:uid="{663E9EE6-7E30-4AC5-95FA-9B2AD6B5919C}" name="145908" dataDxfId="10728"/>
    <tableColumn id="5670" xr3:uid="{EFDCC5FB-3162-427B-A89B-1DDB842E53F8}" name="145909" dataDxfId="10727"/>
    <tableColumn id="5671" xr3:uid="{0BE1F0C9-1CDF-4EE0-827D-4F1E438F03A4}" name="145910" dataDxfId="10726"/>
    <tableColumn id="5672" xr3:uid="{3356D845-6E5F-4BBB-8257-4AAAD139B17A}" name="145911" dataDxfId="10725"/>
    <tableColumn id="5673" xr3:uid="{F4D910F1-68E2-4795-A6C2-C39931DB7895}" name="145912" dataDxfId="10724"/>
    <tableColumn id="5674" xr3:uid="{B71A5093-F9E8-4E75-A1F6-82BB990D81A1}" name="145913" dataDxfId="10723"/>
    <tableColumn id="5675" xr3:uid="{E46F22E1-F9D6-455A-9EC8-82F3D5A57EF3}" name="145914" dataDxfId="10722"/>
    <tableColumn id="5676" xr3:uid="{616A3683-E820-4B0F-9C19-38EFF408EE56}" name="145915" dataDxfId="10721"/>
    <tableColumn id="5677" xr3:uid="{B17B43E1-7411-4616-84EC-B71F0A07A0D8}" name="145916" dataDxfId="10720"/>
    <tableColumn id="5678" xr3:uid="{05E92806-9CB5-4F7C-BB8C-55199D4D758F}" name="145917" dataDxfId="10719"/>
    <tableColumn id="5679" xr3:uid="{6EE4FFBC-0245-496C-9D8F-2E1F2CB522AA}" name="145918" dataDxfId="10718"/>
    <tableColumn id="5680" xr3:uid="{FF092E9F-2112-4139-98BD-11C67A3FB1AB}" name="145919" dataDxfId="10717"/>
    <tableColumn id="5681" xr3:uid="{E07D0B03-7B6C-477B-9757-F104B111149A}" name="145920" dataDxfId="10716"/>
    <tableColumn id="5682" xr3:uid="{4195FE0C-C055-4FC3-AA98-8C2AFDA22695}" name="145921" dataDxfId="10715"/>
    <tableColumn id="5683" xr3:uid="{63D9C223-D96C-40FA-807A-67A655E56908}" name="145922" dataDxfId="10714"/>
    <tableColumn id="5684" xr3:uid="{A1C653A7-EC59-47C2-865F-86E7FF5EE059}" name="145923" dataDxfId="10713"/>
    <tableColumn id="5685" xr3:uid="{4D3F4158-B54E-4586-AC83-006ADE07E277}" name="145924" dataDxfId="10712"/>
    <tableColumn id="5686" xr3:uid="{373C9288-525F-4D3C-AA76-DD70C72A86C5}" name="145925" dataDxfId="10711"/>
    <tableColumn id="5687" xr3:uid="{BCB9BCF5-F443-46D6-9D0A-18EE7447F1B3}" name="145926" dataDxfId="10710"/>
    <tableColumn id="5688" xr3:uid="{204543D6-1ACB-42B1-B47F-89EDE8F67BBD}" name="145927" dataDxfId="10709"/>
    <tableColumn id="5689" xr3:uid="{520B175A-65C3-4107-9461-8B4472274AE3}" name="145928" dataDxfId="10708"/>
    <tableColumn id="5690" xr3:uid="{FC237C69-EFCF-4608-82F8-2734A1E69B8C}" name="145929" dataDxfId="10707"/>
    <tableColumn id="5691" xr3:uid="{BD79FC08-756B-460C-AF5F-EE1C7E155261}" name="145930" dataDxfId="10706"/>
    <tableColumn id="5692" xr3:uid="{6FF0B06E-67B9-4637-B57D-9DED327C2345}" name="145931" dataDxfId="10705"/>
    <tableColumn id="5693" xr3:uid="{D5ED367D-824A-4A8C-9C55-11516C9BEC9F}" name="145932" dataDxfId="10704"/>
    <tableColumn id="5694" xr3:uid="{1E8DDF7B-AC2B-4B12-B09F-F4DD1EA53CEA}" name="145933" dataDxfId="10703"/>
    <tableColumn id="5695" xr3:uid="{772BFBEB-38B5-44E7-9D39-C2A6A939D0EA}" name="145934" dataDxfId="10702"/>
    <tableColumn id="5696" xr3:uid="{9D8CC6C2-728E-45CB-9A30-F06C7CE057A6}" name="145935" dataDxfId="10701"/>
    <tableColumn id="5697" xr3:uid="{C8535CCA-30CF-415C-B645-974020DF5890}" name="145936" dataDxfId="10700"/>
    <tableColumn id="5698" xr3:uid="{CF924E6B-9CD4-4AA7-B940-33BFAABA23FD}" name="145937" dataDxfId="10699"/>
    <tableColumn id="5699" xr3:uid="{4ABAAE25-49C8-46C6-9598-1A20F46817C8}" name="145938" dataDxfId="10698"/>
    <tableColumn id="5700" xr3:uid="{F5A1319C-C18A-4A1F-AD72-CD066A45F382}" name="145939" dataDxfId="10697"/>
    <tableColumn id="5701" xr3:uid="{3BA6430D-7886-4486-9EBC-5253F71E7E2A}" name="145940" dataDxfId="10696"/>
    <tableColumn id="5702" xr3:uid="{46FDECB2-9E4E-43DD-81F5-F092981CF07E}" name="145941" dataDxfId="10695"/>
    <tableColumn id="5703" xr3:uid="{0B3F4FC1-9FBD-423A-89EB-C97C51647406}" name="145942" dataDxfId="10694"/>
    <tableColumn id="5704" xr3:uid="{12D696A2-72F1-4DAD-AF4F-A808694DB52E}" name="145943" dataDxfId="10693"/>
    <tableColumn id="5705" xr3:uid="{7139564A-9858-4113-A03E-44B612527B6F}" name="145944" dataDxfId="10692"/>
    <tableColumn id="5706" xr3:uid="{208750B4-606F-469C-862F-F26607263AE2}" name="145945" dataDxfId="10691"/>
    <tableColumn id="5707" xr3:uid="{D2D2969C-FAE3-49BC-B2F9-F8865AA7BE9B}" name="145946" dataDxfId="10690"/>
    <tableColumn id="5708" xr3:uid="{8C90A6F9-3F33-4B60-9954-18416D81D204}" name="145947" dataDxfId="10689"/>
    <tableColumn id="5709" xr3:uid="{2E5F8416-5132-4E1F-AAB9-79D38E5AF5B9}" name="145948" dataDxfId="10688"/>
    <tableColumn id="5710" xr3:uid="{1B7F246B-387D-4F8A-A5A0-2A7601463A90}" name="145949" dataDxfId="10687"/>
    <tableColumn id="5711" xr3:uid="{6DA6F7FD-2834-4C95-9864-269C8E2AAEA5}" name="145950" dataDxfId="10686"/>
    <tableColumn id="5712" xr3:uid="{CA5DEDAF-C939-4D1B-839E-80DD6A4A42E8}" name="145951" dataDxfId="10685"/>
    <tableColumn id="5713" xr3:uid="{D5FB2AD6-1DB4-417B-A741-CEB7B2C5AD6B}" name="145952" dataDxfId="10684"/>
    <tableColumn id="5714" xr3:uid="{0421FC94-3865-463C-83D9-829B9D969FE1}" name="145953" dataDxfId="10683"/>
    <tableColumn id="5715" xr3:uid="{AD2F84EA-C999-4F16-9B57-EC795013B6E2}" name="145954" dataDxfId="10682"/>
    <tableColumn id="5716" xr3:uid="{0E055788-5B3B-4783-AE72-254854C315D7}" name="145955" dataDxfId="10681"/>
    <tableColumn id="5717" xr3:uid="{061CB4D8-14B1-44BC-B3C2-C3463698F8BB}" name="145956" dataDxfId="10680"/>
    <tableColumn id="5718" xr3:uid="{501C0BD0-C453-4D96-91A4-E071937563D1}" name="145957" dataDxfId="10679"/>
    <tableColumn id="5719" xr3:uid="{EB837169-8C1E-47B8-A549-61886CE1CAD9}" name="145958" dataDxfId="10678"/>
    <tableColumn id="5720" xr3:uid="{239604DD-B0B5-48E2-9B8C-F46E0A695043}" name="145959" dataDxfId="10677"/>
    <tableColumn id="5721" xr3:uid="{9C52BE5E-DEF4-4A77-B470-68C67A184710}" name="145960" dataDxfId="10676"/>
    <tableColumn id="5722" xr3:uid="{06297B2B-7262-4462-ACBA-66437D04BCD1}" name="145961" dataDxfId="10675"/>
    <tableColumn id="5723" xr3:uid="{C826FCA5-07E9-4F90-A5BF-8A17EB6DCA24}" name="145962" dataDxfId="10674"/>
    <tableColumn id="5724" xr3:uid="{E7C769D8-F02D-4830-96B9-51AAE517BC63}" name="145963" dataDxfId="10673"/>
    <tableColumn id="5725" xr3:uid="{891C2C98-8297-42C0-9B10-71486F77103A}" name="145964" dataDxfId="10672"/>
    <tableColumn id="5726" xr3:uid="{4A7E20DD-D643-40A8-9F6F-01C64B1893EB}" name="145965" dataDxfId="10671"/>
    <tableColumn id="5727" xr3:uid="{5C2BFBCD-1EE4-4A32-9A63-12CE5BC86F1E}" name="145966" dataDxfId="10670"/>
    <tableColumn id="5728" xr3:uid="{D750F61D-348A-40AF-85D7-BE111C9A82D6}" name="145967" dataDxfId="10669"/>
    <tableColumn id="5729" xr3:uid="{48BD5DFB-0E91-4D4D-865E-26FF73382241}" name="145968" dataDxfId="10668"/>
    <tableColumn id="5730" xr3:uid="{3F537A65-F75B-42AC-B333-11D3DC48BFAA}" name="145969" dataDxfId="10667"/>
    <tableColumn id="5731" xr3:uid="{2E1C128F-070D-4381-8F56-1104CC8C514E}" name="145970" dataDxfId="10666"/>
    <tableColumn id="5732" xr3:uid="{42B7B928-EC3E-4436-BA08-680BCE21F9B0}" name="145971" dataDxfId="10665"/>
    <tableColumn id="5733" xr3:uid="{A1ACA0D8-4908-4100-9970-2CD5EF05E998}" name="145972" dataDxfId="10664"/>
    <tableColumn id="5734" xr3:uid="{C691452A-4BA6-459D-A40B-A0979B34B422}" name="145973" dataDxfId="10663"/>
    <tableColumn id="5735" xr3:uid="{F782F2DE-C256-4AB0-8BC6-D745028068D3}" name="145974" dataDxfId="10662"/>
    <tableColumn id="5736" xr3:uid="{D50EDEE1-1166-4A4D-8BCD-27BE014A1E6B}" name="145975" dataDxfId="10661"/>
    <tableColumn id="5737" xr3:uid="{B05CCF7A-DC32-48BC-90C8-913601EEC5D0}" name="145976" dataDxfId="10660"/>
    <tableColumn id="5738" xr3:uid="{423EE7B3-16EB-4E9B-94F0-5C0809931D47}" name="145977" dataDxfId="10659"/>
    <tableColumn id="5739" xr3:uid="{AAC98745-4C8E-462E-AA77-1B5C9D889D44}" name="145978" dataDxfId="10658"/>
    <tableColumn id="5740" xr3:uid="{2BDA2061-F9C7-4A81-9E47-6849F0CD2F3F}" name="145979" dataDxfId="10657"/>
    <tableColumn id="5741" xr3:uid="{FFB68CE7-7CDC-46E5-8BA7-23A12EF9D5F1}" name="145980" dataDxfId="10656"/>
    <tableColumn id="5742" xr3:uid="{A847FA0A-EB9C-4473-A53C-726FF75DD7DC}" name="145981" dataDxfId="10655"/>
    <tableColumn id="5743" xr3:uid="{1536BC45-B624-46CB-98C5-1CA7BC04DFB5}" name="145982" dataDxfId="10654"/>
    <tableColumn id="5744" xr3:uid="{E5D38779-5603-4610-A1CB-97D2EB34FA75}" name="145983" dataDxfId="10653"/>
    <tableColumn id="5745" xr3:uid="{0122FB1C-E29E-4D14-B94B-733C1A78A8B6}" name="145984" dataDxfId="10652"/>
    <tableColumn id="5746" xr3:uid="{F9C38F21-E61A-48B2-A234-2D13446114E5}" name="145985" dataDxfId="10651"/>
    <tableColumn id="5747" xr3:uid="{50913B58-732C-45F1-B5FB-C3E14368FC7C}" name="145986" dataDxfId="10650"/>
    <tableColumn id="5748" xr3:uid="{7FBCF132-8859-4135-BC56-1ACBE01634FD}" name="145987" dataDxfId="10649"/>
    <tableColumn id="5749" xr3:uid="{D95E0333-B8FF-4149-BE1A-2C149D2BD30F}" name="145988" dataDxfId="10648"/>
    <tableColumn id="5750" xr3:uid="{850DDFA8-CE53-4997-922A-3A6BFA698BB4}" name="145989" dataDxfId="10647"/>
    <tableColumn id="5751" xr3:uid="{A7C46AE4-99AF-4B7F-A9EB-E954D6A72F5D}" name="145990" dataDxfId="10646"/>
    <tableColumn id="5752" xr3:uid="{D564237E-40D6-42D7-AA39-1DE817BA55F6}" name="145991" dataDxfId="10645"/>
    <tableColumn id="5753" xr3:uid="{CBE0BCC2-1FCD-4294-B457-FBCD259801EE}" name="145992" dataDxfId="10644"/>
    <tableColumn id="5754" xr3:uid="{6E0BFD06-D41A-411E-A553-67A849E6CBDA}" name="145993" dataDxfId="10643"/>
    <tableColumn id="5755" xr3:uid="{1C30B0AD-376D-4550-A4B8-0C86A1314FE8}" name="145994" dataDxfId="10642"/>
    <tableColumn id="5756" xr3:uid="{3CDE0C98-C92B-4F4B-8A2B-5E19E297DB42}" name="145995" dataDxfId="10641"/>
    <tableColumn id="5757" xr3:uid="{24FA1992-C5AB-4E45-BFBD-6FA846F74349}" name="145996" dataDxfId="10640"/>
    <tableColumn id="5758" xr3:uid="{C7842400-9DF2-448F-8549-67CCF1C23160}" name="145997" dataDxfId="10639"/>
    <tableColumn id="5759" xr3:uid="{56C54550-6D1F-4BF3-AA69-179AC04B3057}" name="145998" dataDxfId="10638"/>
    <tableColumn id="5760" xr3:uid="{8E21A90A-5880-4F28-98E4-CB824A19CE7B}" name="145999" dataDxfId="10637"/>
    <tableColumn id="5761" xr3:uid="{439E6B0C-1555-4415-A823-1A4103C03AAF}" name="146000" dataDxfId="10636"/>
    <tableColumn id="5762" xr3:uid="{5FB16826-3DA8-4CE5-9231-9729962BF14E}" name="146001" dataDxfId="10635"/>
    <tableColumn id="5763" xr3:uid="{691E8286-41D8-475E-8660-E11D5D071438}" name="146002" dataDxfId="10634"/>
    <tableColumn id="5764" xr3:uid="{52DA857F-43BC-40B4-A743-0553DADEBD46}" name="146003" dataDxfId="10633"/>
    <tableColumn id="5765" xr3:uid="{165EFDA9-45C4-44C1-922A-C837A2F80F43}" name="146004" dataDxfId="10632"/>
    <tableColumn id="5766" xr3:uid="{94693E49-D98D-411A-8422-EF2E8D518CE0}" name="146005" dataDxfId="10631"/>
    <tableColumn id="5767" xr3:uid="{89E72693-3EFD-448D-B7DE-1E5EE54B7DE7}" name="146006" dataDxfId="10630"/>
    <tableColumn id="5768" xr3:uid="{C21ACBA2-A289-4262-9747-47C1280D729C}" name="146007" dataDxfId="10629"/>
    <tableColumn id="5769" xr3:uid="{AD3733A1-6813-449B-B3C2-DBA1138F7E26}" name="146008" dataDxfId="10628"/>
    <tableColumn id="5770" xr3:uid="{FB698AC1-A43B-408B-8615-950BA88BEDCF}" name="146009" dataDxfId="10627"/>
    <tableColumn id="5771" xr3:uid="{F987B886-1EC1-4AD9-92FB-7D00B33C21AF}" name="146010" dataDxfId="10626"/>
    <tableColumn id="5772" xr3:uid="{B4DFE7FB-96E4-41D6-A926-232B06B2CBF8}" name="146011" dataDxfId="10625"/>
    <tableColumn id="5773" xr3:uid="{FEDC63C8-D913-42CD-84F2-212F6FF0083D}" name="146012" dataDxfId="10624"/>
    <tableColumn id="5774" xr3:uid="{E4C05EC7-5085-4CD7-ACA4-EDD76F61534B}" name="146013" dataDxfId="10623"/>
    <tableColumn id="5775" xr3:uid="{597A1FF7-DE30-46E8-BDFA-27064387145C}" name="146014" dataDxfId="10622"/>
    <tableColumn id="5776" xr3:uid="{7C46454D-3C6E-400C-B541-472ACD2C9CF0}" name="146015" dataDxfId="10621"/>
    <tableColumn id="5777" xr3:uid="{ED84934B-2C4E-40A8-8503-FEB37604219A}" name="146016" dataDxfId="10620"/>
    <tableColumn id="5778" xr3:uid="{6A1F8BA3-218C-41DA-8334-A546CFE9E6AB}" name="146017" dataDxfId="10619"/>
    <tableColumn id="5779" xr3:uid="{00A560F8-0830-45C7-9598-C4346294FD4E}" name="146018" dataDxfId="10618"/>
    <tableColumn id="5780" xr3:uid="{94339381-B6E1-4608-8C87-F7E6F0027A18}" name="146019" dataDxfId="10617"/>
    <tableColumn id="5781" xr3:uid="{3D11F84C-C6C8-4F3B-9ABA-3ACC2A1C7C6A}" name="146020" dataDxfId="10616"/>
    <tableColumn id="5782" xr3:uid="{AE4E40EE-A89C-4829-8C22-E9D8E2FC447F}" name="146021" dataDxfId="10615"/>
    <tableColumn id="5783" xr3:uid="{2FE5361C-FEA1-4C5B-B22A-638E644271DF}" name="146022" dataDxfId="10614"/>
    <tableColumn id="5784" xr3:uid="{13893883-FFCA-4522-BB22-F1CCB3EC15C0}" name="146023" dataDxfId="10613"/>
    <tableColumn id="5785" xr3:uid="{87E35FC1-7920-4493-8AB5-2230CC5A8C73}" name="146024" dataDxfId="10612"/>
    <tableColumn id="5786" xr3:uid="{52718F80-2436-4AA0-BC50-1C872EE73E9E}" name="146025" dataDxfId="10611"/>
    <tableColumn id="5787" xr3:uid="{E920BE49-2718-4BCF-BAFC-521FD14ABFD1}" name="146026" dataDxfId="10610"/>
    <tableColumn id="5788" xr3:uid="{A3A646F0-DD14-48CE-94C7-A0E256C41F11}" name="146027" dataDxfId="10609"/>
    <tableColumn id="5789" xr3:uid="{953CCEE6-D212-4E5A-BE7A-E527CA2C777F}" name="146028" dataDxfId="10608"/>
    <tableColumn id="5790" xr3:uid="{56D6C8B6-ECEC-4FCD-A929-147023E64158}" name="146029" dataDxfId="10607"/>
    <tableColumn id="5791" xr3:uid="{87351930-D98D-49E2-B029-335CCF3D9C0A}" name="146030" dataDxfId="10606"/>
    <tableColumn id="5792" xr3:uid="{88D273CA-C6B7-46BD-9911-50CEB10756F4}" name="146031" dataDxfId="10605"/>
    <tableColumn id="5793" xr3:uid="{18FEF5AB-D2CB-4645-815B-47E144A238BD}" name="146032" dataDxfId="10604"/>
    <tableColumn id="5794" xr3:uid="{94A0E999-F1B7-45A9-A956-7455463E2E08}" name="146033" dataDxfId="10603"/>
    <tableColumn id="5795" xr3:uid="{9C9F68A8-9825-4EE0-9164-126C540B378E}" name="146034" dataDxfId="10602"/>
    <tableColumn id="5796" xr3:uid="{99B12BE3-8EF9-4F04-9E63-AFD8E48D4990}" name="146035" dataDxfId="10601"/>
    <tableColumn id="5797" xr3:uid="{73E791A9-57E9-4FF0-800A-BFDF248BF40B}" name="146036" dataDxfId="10600"/>
    <tableColumn id="5798" xr3:uid="{ACE7A688-F4E4-4E3B-A224-05FFEB34A5D2}" name="146037" dataDxfId="10599"/>
    <tableColumn id="5799" xr3:uid="{9A195022-4E3A-4A42-AFA8-51D6CCF85B46}" name="146038" dataDxfId="10598"/>
    <tableColumn id="5800" xr3:uid="{84D0D240-68A6-4BAD-ADDC-2D9E0E66C590}" name="146039" dataDxfId="10597"/>
    <tableColumn id="5801" xr3:uid="{75A82BA1-11A2-478F-A78B-940C123EBD51}" name="146040" dataDxfId="10596"/>
    <tableColumn id="5802" xr3:uid="{7A9B1981-984A-41B4-BE27-8D4295E17849}" name="146041" dataDxfId="10595"/>
    <tableColumn id="5803" xr3:uid="{2D43E42B-9E42-482F-A821-66287FE3CAA3}" name="146042" dataDxfId="10594"/>
    <tableColumn id="5804" xr3:uid="{36151C17-2E3F-487A-A276-E71112E8933F}" name="146043" dataDxfId="10593"/>
    <tableColumn id="5805" xr3:uid="{BD67D1F7-C694-4395-BDE9-852C0786C238}" name="146044" dataDxfId="10592"/>
    <tableColumn id="5806" xr3:uid="{6F218E61-F49A-4989-A29D-32C858A1F359}" name="146045" dataDxfId="10591"/>
    <tableColumn id="5807" xr3:uid="{1EF6559C-72FA-47B1-B50A-A9274370A757}" name="146046" dataDxfId="10590"/>
    <tableColumn id="5808" xr3:uid="{8D336AE6-6D45-4ED2-B610-14967500297D}" name="146047" dataDxfId="10589"/>
    <tableColumn id="5809" xr3:uid="{804E0F73-9624-404E-81A3-D590FCDA2F7B}" name="146048" dataDxfId="10588"/>
    <tableColumn id="5810" xr3:uid="{72CF6B63-9D38-4819-B738-2CE017C01DF0}" name="146049" dataDxfId="10587"/>
    <tableColumn id="5811" xr3:uid="{1EF0619F-AD7A-4EAC-BB0C-F4852609FBAF}" name="146050" dataDxfId="10586"/>
    <tableColumn id="5812" xr3:uid="{30E6D861-D6AE-4C94-9127-B8CBCCD29801}" name="146051" dataDxfId="10585"/>
    <tableColumn id="5813" xr3:uid="{75445D63-6AF7-4FD9-A11A-1A924156168C}" name="146052" dataDxfId="10584"/>
    <tableColumn id="5814" xr3:uid="{D9E64CB1-0385-4A83-90A8-6EE398AEB010}" name="146053" dataDxfId="10583"/>
    <tableColumn id="5815" xr3:uid="{A2D4E235-4D6D-4389-83A8-4BF08005D888}" name="146054" dataDxfId="10582"/>
    <tableColumn id="5816" xr3:uid="{8430DAF5-0C9C-45B9-AB26-C645DED68A7D}" name="146055" dataDxfId="10581"/>
    <tableColumn id="5817" xr3:uid="{2BB59385-0B93-41A5-8964-1D120717AD52}" name="146056" dataDxfId="10580"/>
    <tableColumn id="5818" xr3:uid="{BEABFA95-EC42-4967-96C8-D79F0708924E}" name="146057" dataDxfId="10579"/>
    <tableColumn id="5819" xr3:uid="{FC85103C-E369-4F35-AFC3-F42A544C26D3}" name="146058" dataDxfId="10578"/>
    <tableColumn id="5820" xr3:uid="{5F9F61B4-8DF4-4B80-8B58-2685042CEFA7}" name="146059" dataDxfId="10577"/>
    <tableColumn id="5821" xr3:uid="{D8B0C383-4FA6-49E3-B149-809BB6BEAC02}" name="146060" dataDxfId="10576"/>
    <tableColumn id="5822" xr3:uid="{AA30CB88-8EEE-4B83-89D6-8BAF5B321672}" name="146061" dataDxfId="10575"/>
    <tableColumn id="5823" xr3:uid="{DD57DF28-1494-424E-934E-CB21023786AA}" name="146062" dataDxfId="10574"/>
    <tableColumn id="5824" xr3:uid="{77F41FBF-F0B9-4018-BED3-D86AAE42D44B}" name="146063" dataDxfId="10573"/>
    <tableColumn id="5825" xr3:uid="{042F7C8B-6219-4B6F-8F54-391A8482AB5F}" name="146064" dataDxfId="10572"/>
    <tableColumn id="5826" xr3:uid="{2FA31B33-8827-4DF0-8297-027F258CAA45}" name="146065" dataDxfId="10571"/>
    <tableColumn id="5827" xr3:uid="{066C59B5-51D3-4B21-9635-C401538ABB1F}" name="146066" dataDxfId="10570"/>
    <tableColumn id="5828" xr3:uid="{8E3CC7B6-CBE5-46AC-B45A-186ACA462DAA}" name="146067" dataDxfId="10569"/>
    <tableColumn id="5829" xr3:uid="{F0E9F767-BE08-431B-8531-B614E9A95750}" name="146068" dataDxfId="10568"/>
    <tableColumn id="5830" xr3:uid="{9D8C24DA-ACBC-4901-898B-035E9237EE74}" name="146069" dataDxfId="10567"/>
    <tableColumn id="5831" xr3:uid="{B387973C-00C0-4BDE-B126-BB1A976C87F4}" name="146070" dataDxfId="10566"/>
    <tableColumn id="5832" xr3:uid="{A7959BF2-EE6C-448E-93D3-29DA13319697}" name="146071" dataDxfId="10565"/>
    <tableColumn id="5833" xr3:uid="{68E5C530-1756-4146-BA5C-420F7B94F6B9}" name="146072" dataDxfId="10564"/>
    <tableColumn id="5834" xr3:uid="{0242487D-C2CF-4A18-9A27-57B520FB4DFE}" name="146073" dataDxfId="10563"/>
    <tableColumn id="5835" xr3:uid="{2FAD1760-D125-42EB-B0C6-314F81E9C1B8}" name="146074" dataDxfId="10562"/>
    <tableColumn id="5836" xr3:uid="{7FB50E40-5EA8-49B4-A316-E97894607C15}" name="146075" dataDxfId="10561"/>
    <tableColumn id="5837" xr3:uid="{98BD4110-31C3-4E02-926B-915DB938A9A5}" name="146076" dataDxfId="10560"/>
    <tableColumn id="5838" xr3:uid="{84C06791-28F3-4D5F-9F8B-F753943836F2}" name="146077" dataDxfId="10559"/>
    <tableColumn id="5839" xr3:uid="{0F3FE701-856A-4B1C-84BA-6162BF290B41}" name="146078" dataDxfId="10558"/>
    <tableColumn id="5840" xr3:uid="{63D9AC8A-D117-46CE-92ED-345862107F82}" name="146079" dataDxfId="10557"/>
    <tableColumn id="5841" xr3:uid="{42634AD5-DCEB-4C7D-8723-229E32D92BD4}" name="146080" dataDxfId="10556"/>
    <tableColumn id="5842" xr3:uid="{4E7B8E73-3FEA-43F4-8895-0A24A35B0B82}" name="146081" dataDxfId="10555"/>
    <tableColumn id="5843" xr3:uid="{AFF1C47B-88B0-4C4A-AD90-0ED11908BBD0}" name="146082" dataDxfId="10554"/>
    <tableColumn id="5844" xr3:uid="{DECDCCCD-06DF-4EBF-B814-67CB4A429374}" name="146083" dataDxfId="10553"/>
    <tableColumn id="5845" xr3:uid="{FA9C7601-664F-4168-B26F-4CBBB184AF0F}" name="146084" dataDxfId="10552"/>
    <tableColumn id="5846" xr3:uid="{C7622E10-8603-40C5-8CA9-090D277F9747}" name="146085" dataDxfId="10551"/>
    <tableColumn id="5847" xr3:uid="{17E32510-3FB4-4795-824B-C05EA2E39683}" name="146086" dataDxfId="10550"/>
    <tableColumn id="5848" xr3:uid="{CC28CD32-B72A-4E10-91B1-ADA8C80A8F5D}" name="146087" dataDxfId="10549"/>
    <tableColumn id="5849" xr3:uid="{C63F9F64-3ADD-4746-BDDA-27F19B9A2AFB}" name="146088" dataDxfId="10548"/>
    <tableColumn id="5850" xr3:uid="{F413B6F6-1337-4320-8FE4-DB6A96ABF75F}" name="146089" dataDxfId="10547"/>
    <tableColumn id="5851" xr3:uid="{B83BBD01-63F7-40D4-8C5E-17A3A36C9510}" name="146090" dataDxfId="10546"/>
    <tableColumn id="5852" xr3:uid="{1FFAEFFF-BA57-40AE-BC7C-E0D0E204F1C7}" name="146091" dataDxfId="10545"/>
    <tableColumn id="5853" xr3:uid="{BCF907F2-046C-4BA9-B36D-FAEC381000A9}" name="146092" dataDxfId="10544"/>
    <tableColumn id="5854" xr3:uid="{9D00EFA3-7B23-4F90-9294-72C6D841530C}" name="146093" dataDxfId="10543"/>
    <tableColumn id="5855" xr3:uid="{FDEE28CE-408D-4084-9983-BE08945F45DD}" name="146094" dataDxfId="10542"/>
    <tableColumn id="5856" xr3:uid="{E76F2383-A3BB-4CC1-9C57-B513DEC9B431}" name="146095" dataDxfId="10541"/>
    <tableColumn id="5857" xr3:uid="{7A42E259-F74D-467E-AF19-0C5F7EF51AF5}" name="146096" dataDxfId="10540"/>
    <tableColumn id="5858" xr3:uid="{D8F77680-0704-45BD-BB15-09C92301EBC5}" name="146097" dataDxfId="10539"/>
    <tableColumn id="5859" xr3:uid="{9686DB1F-6652-47F2-A523-959A85B3AB10}" name="146098" dataDxfId="10538"/>
    <tableColumn id="5860" xr3:uid="{2CC3BF60-08CA-46A9-A33D-2B7372A533AC}" name="146099" dataDxfId="10537"/>
    <tableColumn id="5861" xr3:uid="{F9140710-A157-478E-97AE-C34EDB79D9AB}" name="146100" dataDxfId="10536"/>
    <tableColumn id="5862" xr3:uid="{4DA8710F-9110-4AA4-AAA8-167C4DD0CD12}" name="146101" dataDxfId="10535"/>
    <tableColumn id="5863" xr3:uid="{C8B2D703-B3A4-4E5C-A877-8635C8A6A081}" name="146102" dataDxfId="10534"/>
    <tableColumn id="5864" xr3:uid="{107D7359-89DF-4758-B119-5895C297F6B4}" name="146103" dataDxfId="10533"/>
    <tableColumn id="5865" xr3:uid="{AD6DED4C-6A7C-417B-BD82-66E85311203E}" name="146104" dataDxfId="10532"/>
    <tableColumn id="5866" xr3:uid="{2E316028-831D-4C11-9262-0BAA99B47E95}" name="146105" dataDxfId="10531"/>
    <tableColumn id="5867" xr3:uid="{2D4C2D40-D714-46C7-95E2-1143D592852F}" name="146106" dataDxfId="10530"/>
    <tableColumn id="5868" xr3:uid="{ABDF58C9-6E3B-44C4-A5A1-135EF0851E64}" name="146107" dataDxfId="10529"/>
    <tableColumn id="5869" xr3:uid="{20392A10-F459-4CA9-96CE-2FADE61A4DBE}" name="146108" dataDxfId="10528"/>
    <tableColumn id="5870" xr3:uid="{D50E6D3A-A625-4206-9251-13CCFB3C2696}" name="146109" dataDxfId="10527"/>
    <tableColumn id="5871" xr3:uid="{CAE3492B-E01D-4166-A764-7F2AB2B5687D}" name="146110" dataDxfId="10526"/>
    <tableColumn id="5872" xr3:uid="{15FB96D1-4BC7-4BDA-A1C1-3B0073E5BA05}" name="146111" dataDxfId="10525"/>
    <tableColumn id="5873" xr3:uid="{0174AD23-94D6-42C4-B6FF-234B10FCC248}" name="146112" dataDxfId="10524"/>
    <tableColumn id="5874" xr3:uid="{2E856C07-D599-4DA8-A23E-1531462AABBD}" name="146113" dataDxfId="10523"/>
    <tableColumn id="5875" xr3:uid="{186E02B5-9E36-4C69-870F-589975DE5F07}" name="146114" dataDxfId="10522"/>
    <tableColumn id="5876" xr3:uid="{0E2CE1AC-C8DF-494B-8864-3B6B9F6803C3}" name="146115" dataDxfId="10521"/>
    <tableColumn id="5877" xr3:uid="{4F8B0287-5CFE-4322-AC3D-76E498B20AC9}" name="146116" dataDxfId="10520"/>
    <tableColumn id="5878" xr3:uid="{E7DC8AA4-44CE-4BDF-A650-9F44867287D0}" name="146117" dataDxfId="10519"/>
    <tableColumn id="5879" xr3:uid="{30BEF1CF-924D-4AE6-847F-B0AA34B3E758}" name="146118" dataDxfId="10518"/>
    <tableColumn id="5880" xr3:uid="{379721AD-5711-4B4B-8F00-C2B048666661}" name="146119" dataDxfId="10517"/>
    <tableColumn id="5881" xr3:uid="{72A81B11-2334-4615-971E-D5BD1FF469EB}" name="146120" dataDxfId="10516"/>
    <tableColumn id="5882" xr3:uid="{1A95FFCE-CD3E-4253-B6E1-645BF96BC650}" name="146121" dataDxfId="10515"/>
    <tableColumn id="5883" xr3:uid="{0965460E-A1AD-41FF-8DB9-51243F9C2D5D}" name="146122" dataDxfId="10514"/>
    <tableColumn id="5884" xr3:uid="{70DE9B88-C0F6-400D-8A2E-086C850F020F}" name="146123" dataDxfId="10513"/>
    <tableColumn id="5885" xr3:uid="{45D0B72C-8555-4A03-8B3C-808AE441E80F}" name="146124" dataDxfId="10512"/>
    <tableColumn id="5886" xr3:uid="{5D68EFB9-8E9B-4A85-9A49-B50C8F70A4E6}" name="146125" dataDxfId="10511"/>
    <tableColumn id="5887" xr3:uid="{10938810-9852-4543-A386-FE69A04CE8FA}" name="146126" dataDxfId="10510"/>
    <tableColumn id="5888" xr3:uid="{4E9E97AE-4205-4CD0-AF74-57D92C4FAF12}" name="146127" dataDxfId="10509"/>
    <tableColumn id="5889" xr3:uid="{0AE49A06-AC96-4574-A66C-F91F1EC0E9F9}" name="146128" dataDxfId="10508"/>
    <tableColumn id="5890" xr3:uid="{61744252-DB20-4145-947B-7F2A3DDCE9B9}" name="146129" dataDxfId="10507"/>
    <tableColumn id="5891" xr3:uid="{D51A5644-AEBC-40CA-8144-4778D5CF5B93}" name="146130" dataDxfId="10506"/>
    <tableColumn id="5892" xr3:uid="{AE09C04D-1482-4D80-A96C-A23064B49217}" name="146131" dataDxfId="10505"/>
    <tableColumn id="5893" xr3:uid="{5A6BF491-D0DA-4817-BCDF-0975BBDA572B}" name="146132" dataDxfId="10504"/>
    <tableColumn id="5894" xr3:uid="{408F9176-A9BE-4643-A86E-451E4FB6D2E0}" name="146133" dataDxfId="10503"/>
    <tableColumn id="5895" xr3:uid="{21025CAA-AC43-4B31-84B0-2F77EDFF8874}" name="146134" dataDxfId="10502"/>
    <tableColumn id="5896" xr3:uid="{4517DF9C-1DC2-4221-8ED3-7BD44C41BD00}" name="146135" dataDxfId="10501"/>
    <tableColumn id="5897" xr3:uid="{3D8B6E9E-739F-4A7B-AB4E-876C34F09FDA}" name="146136" dataDxfId="10500"/>
    <tableColumn id="5898" xr3:uid="{5DC918F2-FEBA-4E6A-A7D5-CB7144C189F1}" name="146137" dataDxfId="10499"/>
    <tableColumn id="5899" xr3:uid="{1331A2C8-29A9-4467-A9C5-EA17F7556651}" name="146138" dataDxfId="10498"/>
    <tableColumn id="5900" xr3:uid="{FA76656D-23D6-46E3-82EB-514BF43A7A32}" name="146139" dataDxfId="10497"/>
    <tableColumn id="5901" xr3:uid="{4AF0DF21-CFE3-4756-8025-04EF060E2B22}" name="146140" dataDxfId="10496"/>
    <tableColumn id="5902" xr3:uid="{796E45E2-5FEF-49CD-8682-F84C64C22CC0}" name="146141" dataDxfId="10495"/>
    <tableColumn id="5903" xr3:uid="{1B31E4F3-8025-407E-9A18-B67C8DBB44AC}" name="146142" dataDxfId="10494"/>
    <tableColumn id="5904" xr3:uid="{99B539A0-FAAD-403E-9460-50312E68FE7C}" name="146143" dataDxfId="10493"/>
    <tableColumn id="5905" xr3:uid="{72261269-C952-4AA6-8C48-0A69E8DE375D}" name="146144" dataDxfId="10492"/>
    <tableColumn id="5906" xr3:uid="{9D1216FE-BC49-44C5-8CA9-691D9A05D9FD}" name="146145" dataDxfId="10491"/>
    <tableColumn id="5907" xr3:uid="{A49CBBBA-E0E0-4B8D-8A26-D18967E62D08}" name="146146" dataDxfId="10490"/>
    <tableColumn id="5908" xr3:uid="{8EABAB1A-5491-4FE9-88CA-C26AB548108F}" name="146147" dataDxfId="10489"/>
    <tableColumn id="5909" xr3:uid="{D6B1A4CA-9219-47BA-93EF-6085643F0492}" name="146148" dataDxfId="10488"/>
    <tableColumn id="5910" xr3:uid="{7683CDE7-6BF1-4BDC-8716-22FBD2174986}" name="146149" dataDxfId="10487"/>
    <tableColumn id="5911" xr3:uid="{152B2CC1-3C16-4008-BD66-707DE3A979C1}" name="146150" dataDxfId="10486"/>
    <tableColumn id="5912" xr3:uid="{B1754365-0B86-409C-BECC-E0285E45882C}" name="146151" dataDxfId="10485"/>
    <tableColumn id="5913" xr3:uid="{215A39BC-9594-478E-9F40-51DC15342E79}" name="146152" dataDxfId="10484"/>
    <tableColumn id="5914" xr3:uid="{6A99CBC7-820F-4A46-B4E0-BA883FBDE0F6}" name="146153" dataDxfId="10483"/>
    <tableColumn id="5915" xr3:uid="{1B37CAE3-71BA-4136-9050-47B938F56307}" name="146154" dataDxfId="10482"/>
    <tableColumn id="5916" xr3:uid="{04AB9099-AE37-4DC2-BD77-F5469D32FF63}" name="146155" dataDxfId="10481"/>
    <tableColumn id="5917" xr3:uid="{C335B5DE-D144-4578-8C40-970DA3E0EDDF}" name="146156" dataDxfId="10480"/>
    <tableColumn id="5918" xr3:uid="{9DF4B2AE-D75E-4C69-8F42-1377E0B70101}" name="146157" dataDxfId="10479"/>
    <tableColumn id="5919" xr3:uid="{30B0B3B7-7AF2-4884-A656-95D90C848B89}" name="146158" dataDxfId="10478"/>
    <tableColumn id="5920" xr3:uid="{0CF49425-CB26-4FE4-8F9C-F6435E1F5E5A}" name="146159" dataDxfId="10477"/>
    <tableColumn id="5921" xr3:uid="{DC4D456B-690E-44D3-9E38-D07B03EA7C71}" name="146160" dataDxfId="10476"/>
    <tableColumn id="5922" xr3:uid="{C943AEEB-810D-4C10-A589-453B0F5CA440}" name="146161" dataDxfId="10475"/>
    <tableColumn id="5923" xr3:uid="{9A87E56C-EF95-4BD6-8C69-3F457815CF21}" name="146162" dataDxfId="10474"/>
    <tableColumn id="5924" xr3:uid="{D40B8E60-27DC-40F2-8A17-0EFB74B99071}" name="146163" dataDxfId="10473"/>
    <tableColumn id="5925" xr3:uid="{04812522-82E9-4DCD-8FEE-FCA72C5EB8F7}" name="146164" dataDxfId="10472"/>
    <tableColumn id="5926" xr3:uid="{D0874532-C98F-41EC-BC6F-71EC7E666801}" name="146165" dataDxfId="10471"/>
    <tableColumn id="5927" xr3:uid="{26D05E1A-5D22-4174-A5F5-0EFD33DA11AD}" name="146166" dataDxfId="10470"/>
    <tableColumn id="5928" xr3:uid="{5C39232A-9A78-4576-A98F-9B55133A2B92}" name="146167" dataDxfId="10469"/>
    <tableColumn id="5929" xr3:uid="{821E48C9-6E25-4E16-8DEF-9E4ECA84719D}" name="146168" dataDxfId="10468"/>
    <tableColumn id="5930" xr3:uid="{83D0637C-08EB-4802-87FA-CD1AA95FEDBB}" name="146169" dataDxfId="10467"/>
    <tableColumn id="5931" xr3:uid="{A8AC7EA7-FFDA-47DF-AEBA-23DB004510CC}" name="146170" dataDxfId="10466"/>
    <tableColumn id="5932" xr3:uid="{7055E9DB-0966-414E-ABA7-71A2BA25D699}" name="146171" dataDxfId="10465"/>
    <tableColumn id="5933" xr3:uid="{2275A395-C2D0-44BF-8616-F299400464CE}" name="146172" dataDxfId="10464"/>
    <tableColumn id="5934" xr3:uid="{D7406490-5560-458F-BBD9-620A49A2017C}" name="146173" dataDxfId="10463"/>
    <tableColumn id="5935" xr3:uid="{959AA2B5-5BD3-4667-81B8-8A8F4DF030DF}" name="146174" dataDxfId="10462"/>
    <tableColumn id="5936" xr3:uid="{C29D646E-9B23-435C-B5F4-08D3D388F9F4}" name="146175" dataDxfId="10461"/>
    <tableColumn id="5937" xr3:uid="{49943579-8DF7-4754-9B64-31554EE75225}" name="146176" dataDxfId="10460"/>
    <tableColumn id="5938" xr3:uid="{2C10ED3A-0ADA-4559-B7BA-4554D517AF09}" name="146177" dataDxfId="10459"/>
    <tableColumn id="5939" xr3:uid="{9B7DE3EB-D739-4C88-B0A0-F0A44BE83CDE}" name="146178" dataDxfId="10458"/>
    <tableColumn id="5940" xr3:uid="{F7E8B1D7-0E20-4B32-9BC7-554BA7611D36}" name="146179" dataDxfId="10457"/>
    <tableColumn id="5941" xr3:uid="{05B2E2D0-CFCA-4158-9CAF-776F28CC49C8}" name="146180" dataDxfId="10456"/>
    <tableColumn id="5942" xr3:uid="{08243A6E-509D-4AF0-863C-A8D60449E89E}" name="146181" dataDxfId="10455"/>
    <tableColumn id="5943" xr3:uid="{C360EA89-D1D2-442A-A92F-D62181D21DEE}" name="146182" dataDxfId="10454"/>
    <tableColumn id="5944" xr3:uid="{0542D8E3-3389-4948-9C15-382A41BA2A5C}" name="146183" dataDxfId="10453"/>
    <tableColumn id="5945" xr3:uid="{A6F722E3-2432-4D8E-8D6D-8FA43A930FE7}" name="146184" dataDxfId="10452"/>
    <tableColumn id="5946" xr3:uid="{DE0F2DD1-FD98-451A-B2EB-CB7B21DBC306}" name="146185" dataDxfId="10451"/>
    <tableColumn id="5947" xr3:uid="{08FB0369-A0F1-4D4A-BF9C-06848E79497D}" name="146186" dataDxfId="10450"/>
    <tableColumn id="5948" xr3:uid="{E6267FA1-D5A9-4B71-8C3D-72F687A9E77D}" name="146187" dataDxfId="10449"/>
    <tableColumn id="5949" xr3:uid="{0F4DC2D6-8556-4BDB-AA4C-8571D4F3D115}" name="146188" dataDxfId="10448"/>
    <tableColumn id="5950" xr3:uid="{0F00AA49-6B7E-4AF5-9A04-3BA17D877A74}" name="146189" dataDxfId="10447"/>
    <tableColumn id="5951" xr3:uid="{2246C48B-161C-4D4D-A541-897415D68096}" name="146190" dataDxfId="10446"/>
    <tableColumn id="5952" xr3:uid="{7A8AA027-0BE4-4476-A5B8-72491D62CD57}" name="146191" dataDxfId="10445"/>
    <tableColumn id="5953" xr3:uid="{FCD0AADA-A88B-4ED0-8632-49420281BD1C}" name="146192" dataDxfId="10444"/>
    <tableColumn id="5954" xr3:uid="{ADE47F9F-7641-47B4-8C65-48FF320DB444}" name="146193" dataDxfId="10443"/>
    <tableColumn id="5955" xr3:uid="{AE0F7297-A504-4926-A5DD-0E847CA2B82B}" name="146194" dataDxfId="10442"/>
    <tableColumn id="5956" xr3:uid="{9B7272FD-CA38-48AB-B725-5A51E07F6B78}" name="146195" dataDxfId="10441"/>
    <tableColumn id="5957" xr3:uid="{00EC61D8-230D-4871-94D5-41170593EAD7}" name="146196" dataDxfId="10440"/>
    <tableColumn id="5958" xr3:uid="{33F0D489-A331-4885-B2D3-1C9E4F147CFC}" name="146197" dataDxfId="10439"/>
    <tableColumn id="5959" xr3:uid="{6882BD58-2BBD-4095-8B99-3AD1F4D7D91E}" name="146198" dataDxfId="10438"/>
    <tableColumn id="5960" xr3:uid="{304988B2-6653-40F2-A46D-2E0845905A96}" name="146199" dataDxfId="10437"/>
    <tableColumn id="5961" xr3:uid="{9DAC6E20-7847-43DE-8D89-CE1EB75DA160}" name="146200" dataDxfId="10436"/>
    <tableColumn id="5962" xr3:uid="{999B81E5-173F-474B-9B56-EDD489DBD760}" name="146201" dataDxfId="10435"/>
    <tableColumn id="5963" xr3:uid="{5267CDC6-A107-4C89-A57D-93E6F50244C4}" name="146202" dataDxfId="10434"/>
    <tableColumn id="5964" xr3:uid="{9FBE537F-9198-4A4E-AD67-3E673089CAA7}" name="146203" dataDxfId="10433"/>
    <tableColumn id="5965" xr3:uid="{2C46596C-177D-4D4C-8B55-168A55FE6CE4}" name="146204" dataDxfId="10432"/>
    <tableColumn id="5966" xr3:uid="{E4874AD2-B070-4521-AE7B-88483465A528}" name="146205" dataDxfId="10431"/>
    <tableColumn id="5967" xr3:uid="{0C71EA32-3689-4EE7-9CAE-233FA16ABB9C}" name="146206" dataDxfId="10430"/>
    <tableColumn id="5968" xr3:uid="{E6D2F695-DEA4-4B0E-BBF0-49D2CE070397}" name="146207" dataDxfId="10429"/>
    <tableColumn id="5969" xr3:uid="{EE915E0C-A1C2-43E3-8284-A69527635AE8}" name="146208" dataDxfId="10428"/>
    <tableColumn id="5970" xr3:uid="{07FF1522-D789-47DD-8E29-423E3A4D9FC2}" name="146209" dataDxfId="10427"/>
    <tableColumn id="5971" xr3:uid="{DAC27721-976F-4163-8A58-F14A3696D71F}" name="146210" dataDxfId="10426"/>
    <tableColumn id="5972" xr3:uid="{57AA5B34-CFA6-48F5-9A11-A9187233D147}" name="146211" dataDxfId="10425"/>
    <tableColumn id="5973" xr3:uid="{5C044D35-C569-4A1C-B5E2-BCAC466BC09A}" name="146212" dataDxfId="10424"/>
    <tableColumn id="5974" xr3:uid="{E19770D2-DFF8-4E4D-A2C1-5EAC33B71134}" name="146213" dataDxfId="10423"/>
    <tableColumn id="5975" xr3:uid="{C2EF1090-181A-45A2-A084-D788017D9B10}" name="146214" dataDxfId="10422"/>
    <tableColumn id="5976" xr3:uid="{6BE13EC5-347C-4AEF-BA49-64AAC90424A1}" name="146215" dataDxfId="10421"/>
    <tableColumn id="5977" xr3:uid="{34068AC4-2FBA-415C-9310-64BE74F0B135}" name="146216" dataDxfId="10420"/>
    <tableColumn id="5978" xr3:uid="{EFEDF781-0BDC-4375-A01D-C0509FD70C45}" name="146217" dataDxfId="10419"/>
    <tableColumn id="5979" xr3:uid="{7AF2BF56-6673-4825-9DC7-D17317819326}" name="146218" dataDxfId="10418"/>
    <tableColumn id="5980" xr3:uid="{6757BC96-B1AF-45A8-9C51-718587AD5107}" name="146219" dataDxfId="10417"/>
    <tableColumn id="5981" xr3:uid="{3C53CD6D-2FAB-4AD7-AD69-8341AE2BC1A0}" name="146220" dataDxfId="10416"/>
    <tableColumn id="5982" xr3:uid="{277FB022-9790-4CCC-AFE0-B51EB2F9DC06}" name="146221" dataDxfId="10415"/>
    <tableColumn id="5983" xr3:uid="{1FC8E198-77A6-43BD-89F0-1554368B632A}" name="146222" dataDxfId="10414"/>
    <tableColumn id="5984" xr3:uid="{C033ED1B-49DC-493C-915E-CB8019DD762E}" name="146223" dataDxfId="10413"/>
    <tableColumn id="5985" xr3:uid="{EDD23937-2CB8-4D01-8F0C-29D6388AA410}" name="146224" dataDxfId="10412"/>
    <tableColumn id="5986" xr3:uid="{E70DBB4C-FD41-4134-AE31-42E13B88AEAB}" name="146225" dataDxfId="10411"/>
    <tableColumn id="5987" xr3:uid="{5EA804A8-CD09-48A5-9E69-9272A895F53D}" name="146226" dataDxfId="10410"/>
    <tableColumn id="5988" xr3:uid="{FBAAC90A-D1D4-4F48-A423-D81A108555F7}" name="146227" dataDxfId="10409"/>
    <tableColumn id="5989" xr3:uid="{A0BD5D31-F226-4D67-AB63-9264F5D1A7CC}" name="146228" dataDxfId="10408"/>
    <tableColumn id="5990" xr3:uid="{700BFB0F-FEAE-46C9-A85A-778DC8D7E8A8}" name="146229" dataDxfId="10407"/>
    <tableColumn id="5991" xr3:uid="{C032FDA7-96BC-45C8-9A25-CB5A458516E7}" name="146230" dataDxfId="10406"/>
    <tableColumn id="5992" xr3:uid="{9BAD1997-2C5D-43F6-B4DC-AAE28DAB92CA}" name="146231" dataDxfId="10405"/>
    <tableColumn id="5993" xr3:uid="{6EA7EB43-837A-4692-9556-E37A1148EA80}" name="146232" dataDxfId="10404"/>
    <tableColumn id="5994" xr3:uid="{78957FC3-0DD2-483C-97D4-33FEBF0E0EA5}" name="146233" dataDxfId="10403"/>
    <tableColumn id="5995" xr3:uid="{C0504AE0-18DF-41DC-BD6B-782819FA8B80}" name="146234" dataDxfId="10402"/>
    <tableColumn id="5996" xr3:uid="{43559183-9797-4184-A49A-2C825B403FDF}" name="146235" dataDxfId="10401"/>
    <tableColumn id="5997" xr3:uid="{E8FBFF8F-E849-4B28-8D8F-8C1CA1688B91}" name="146236" dataDxfId="10400"/>
    <tableColumn id="5998" xr3:uid="{EC029FA6-9FF9-44B2-82EB-099D7352C6B0}" name="146237" dataDxfId="10399"/>
    <tableColumn id="5999" xr3:uid="{E275241D-1CFD-408C-A02B-24C41F8B1E90}" name="146238" dataDxfId="10398"/>
    <tableColumn id="6000" xr3:uid="{56E0AEDB-5693-4BD6-9D0B-A8DD49A45CC6}" name="146239" dataDxfId="10397"/>
    <tableColumn id="6001" xr3:uid="{A8479E22-5B08-4D89-A46B-7DA8472627B4}" name="146240" dataDxfId="10396"/>
    <tableColumn id="6002" xr3:uid="{B15E2829-599E-4FCB-83C7-0C563C59B7F7}" name="146241" dataDxfId="10395"/>
    <tableColumn id="6003" xr3:uid="{515D013C-97DE-4DC5-9E25-83307406F23F}" name="146242" dataDxfId="10394"/>
    <tableColumn id="6004" xr3:uid="{59C086FC-4C91-42F5-9A6B-80159949ACFF}" name="146243" dataDxfId="10393"/>
    <tableColumn id="6005" xr3:uid="{DCD9FE84-5594-4249-AEEF-456C639BF9B5}" name="146244" dataDxfId="10392"/>
    <tableColumn id="6006" xr3:uid="{63A0D092-8200-4B3D-A0AD-B0F6CD13C0D0}" name="146245" dataDxfId="10391"/>
    <tableColumn id="6007" xr3:uid="{FB10DEF5-FD14-4F6D-9057-3250A3DEFA7E}" name="146246" dataDxfId="10390"/>
    <tableColumn id="6008" xr3:uid="{5079C72B-7CDC-4F99-A4E7-EA08B51E14FB}" name="146247" dataDxfId="10389"/>
    <tableColumn id="6009" xr3:uid="{7559661C-3C26-4B2E-877D-708FA50B4161}" name="146248" dataDxfId="10388"/>
    <tableColumn id="6010" xr3:uid="{7768484B-FF52-4008-8DC7-A64791C3577F}" name="146249" dataDxfId="10387"/>
    <tableColumn id="6011" xr3:uid="{E06487D2-9F4B-470E-964B-BC57B1DFD7F5}" name="146250" dataDxfId="10386"/>
    <tableColumn id="6012" xr3:uid="{6410BDD3-9E5E-4C2B-86B4-8A7245DACA7F}" name="146251" dataDxfId="10385"/>
    <tableColumn id="6013" xr3:uid="{A7342390-CAFF-47F0-AC62-FABB4F3F6266}" name="146252" dataDxfId="10384"/>
    <tableColumn id="6014" xr3:uid="{3450B484-9936-4175-8C60-EA3369209C6F}" name="146253" dataDxfId="10383"/>
    <tableColumn id="6015" xr3:uid="{E6A1653D-EFDD-434A-84B7-73C62C938D89}" name="146254" dataDxfId="10382"/>
    <tableColumn id="6016" xr3:uid="{750920D1-AC5E-42E5-81B4-578F010EA883}" name="146255" dataDxfId="10381"/>
    <tableColumn id="6017" xr3:uid="{22EB55D3-0D6C-48AD-8FD2-74DC4C33A056}" name="146256" dataDxfId="10380"/>
    <tableColumn id="6018" xr3:uid="{E55BC63A-4DA5-4279-B0C4-0A2E30910284}" name="146257" dataDxfId="10379"/>
    <tableColumn id="6019" xr3:uid="{A8905058-7754-4B9F-95C1-AA593CD24102}" name="146258" dataDxfId="10378"/>
    <tableColumn id="6020" xr3:uid="{0B0E3942-D769-4741-B944-C73E9ADA1559}" name="146259" dataDxfId="10377"/>
    <tableColumn id="6021" xr3:uid="{556E516F-EB65-4F76-A7A9-29392B86E771}" name="146260" dataDxfId="10376"/>
    <tableColumn id="6022" xr3:uid="{C386BF76-1EE1-45D9-BE5C-79D74C1E8303}" name="146261" dataDxfId="10375"/>
    <tableColumn id="6023" xr3:uid="{6C3F25AF-45C5-4C0D-8B7B-15C33202EED2}" name="146262" dataDxfId="10374"/>
    <tableColumn id="6024" xr3:uid="{BBAD3871-A545-4DD9-9235-0F90414DDE84}" name="146263" dataDxfId="10373"/>
    <tableColumn id="6025" xr3:uid="{02E90B92-CEA1-4D3C-902D-5D97FC66FF7E}" name="146264" dataDxfId="10372"/>
    <tableColumn id="6026" xr3:uid="{603EF62B-D5F2-4085-9F18-EE28CEABAA8F}" name="146265" dataDxfId="10371"/>
    <tableColumn id="6027" xr3:uid="{CEDB1952-DBE0-41EC-99D0-7A37E0BD06ED}" name="146266" dataDxfId="10370"/>
    <tableColumn id="6028" xr3:uid="{C97F8772-3D34-4483-A668-7D0E192AABA9}" name="146267" dataDxfId="10369"/>
    <tableColumn id="6029" xr3:uid="{43BA7547-CDEC-46DD-B2DA-BF1623D477F4}" name="146268" dataDxfId="10368"/>
    <tableColumn id="6030" xr3:uid="{ECD8BF70-FB63-4402-ACFD-0F558E1C665A}" name="146269" dataDxfId="10367"/>
    <tableColumn id="6031" xr3:uid="{0112C6B5-F30A-47AB-8957-68D7C77569B4}" name="146270" dataDxfId="10366"/>
    <tableColumn id="6032" xr3:uid="{8EC9DBC9-473D-472E-8D45-21A9710D36C5}" name="146271" dataDxfId="10365"/>
    <tableColumn id="6033" xr3:uid="{2E14B5A6-99F1-44D8-97B2-E1C637012202}" name="146272" dataDxfId="10364"/>
    <tableColumn id="6034" xr3:uid="{18BCFAF5-03F5-413C-9CA0-A5B5772F30BD}" name="146273" dataDxfId="10363"/>
    <tableColumn id="6035" xr3:uid="{69C748A7-B2F8-4C46-92BC-BB33CA3D0F64}" name="146274" dataDxfId="10362"/>
    <tableColumn id="6036" xr3:uid="{4F953EA4-12B3-4E2E-AB39-1E1273F2E6DE}" name="146275" dataDxfId="10361"/>
    <tableColumn id="6037" xr3:uid="{80907E39-D179-409E-9869-B4160AC01220}" name="146276" dataDxfId="10360"/>
    <tableColumn id="6038" xr3:uid="{9BD44EB0-4D74-4336-A38E-44A786EFDC99}" name="146277" dataDxfId="10359"/>
    <tableColumn id="6039" xr3:uid="{FC9D38ED-1AC7-4E7D-936C-10CB9AC4088A}" name="146278" dataDxfId="10358"/>
    <tableColumn id="6040" xr3:uid="{6F918151-4DCC-4EEE-BA98-FD678D656962}" name="146279" dataDxfId="10357"/>
    <tableColumn id="6041" xr3:uid="{C0271518-45C5-471B-8DAC-1003EB32B5CC}" name="146280" dataDxfId="10356"/>
    <tableColumn id="6042" xr3:uid="{2716D4FC-764F-42A9-9AA6-B9226C6B6D52}" name="146281" dataDxfId="10355"/>
    <tableColumn id="6043" xr3:uid="{033406B7-8E51-4ECC-8D2D-6B3CE07584C1}" name="146282" dataDxfId="10354"/>
    <tableColumn id="6044" xr3:uid="{0A21701A-DF8E-442D-96D9-BF11BB559B1D}" name="146283" dataDxfId="10353"/>
    <tableColumn id="6045" xr3:uid="{3B26A755-ECE6-410F-AE2A-FE3BB9298A34}" name="146284" dataDxfId="10352"/>
    <tableColumn id="6046" xr3:uid="{C835AC50-F181-4C6D-84BB-1F2B773FC0A8}" name="146285" dataDxfId="10351"/>
    <tableColumn id="6047" xr3:uid="{1EE2E8EF-F3A1-46CC-8DEE-B43CB88E64A4}" name="146286" dataDxfId="10350"/>
    <tableColumn id="6048" xr3:uid="{FF2E2F7C-3B38-420F-B56B-0A6EA7564A83}" name="146287" dataDxfId="10349"/>
    <tableColumn id="6049" xr3:uid="{0B0D09C4-8555-44D1-99D5-9962C072F177}" name="146288" dataDxfId="10348"/>
    <tableColumn id="6050" xr3:uid="{31C89CC0-0D23-4CC7-905C-F74FA42E7FBE}" name="146289" dataDxfId="10347"/>
    <tableColumn id="6051" xr3:uid="{524538A9-E5E8-41C0-98F2-86D7F09F07C7}" name="146290" dataDxfId="10346"/>
    <tableColumn id="6052" xr3:uid="{4C3F8214-5C64-466D-8693-1F928DB82442}" name="146291" dataDxfId="10345"/>
    <tableColumn id="6053" xr3:uid="{F8C448D5-8302-44AB-9256-BE3B4FCC3FC6}" name="146292" dataDxfId="10344"/>
    <tableColumn id="6054" xr3:uid="{9EC2118E-CE94-42CA-B6EF-1F8C6AA8DA81}" name="146293" dataDxfId="10343"/>
    <tableColumn id="6055" xr3:uid="{F8A44E75-C769-40F5-9B70-354741AA75B2}" name="146294" dataDxfId="10342"/>
    <tableColumn id="6056" xr3:uid="{2B37AF15-657E-4508-AF1B-B14FCAFDB948}" name="146295" dataDxfId="10341"/>
    <tableColumn id="6057" xr3:uid="{ECD1CE3D-C8B8-45A2-9FD2-E787F7464EDB}" name="146296" dataDxfId="10340"/>
    <tableColumn id="6058" xr3:uid="{1BDC8DA4-3921-43BF-856E-85812F024795}" name="146297" dataDxfId="10339"/>
    <tableColumn id="6059" xr3:uid="{1308943A-1FF3-49EF-AE6F-1952B6F3022A}" name="146298" dataDxfId="10338"/>
    <tableColumn id="6060" xr3:uid="{FCE90E94-4DCC-46F3-9E1D-7A89F712D38F}" name="146299" dataDxfId="10337"/>
    <tableColumn id="6061" xr3:uid="{1D41A131-65FC-473E-A640-40BB41DA8629}" name="146300" dataDxfId="10336"/>
    <tableColumn id="6062" xr3:uid="{4AABCCF2-4885-4606-87BF-604E345CBC0B}" name="146301" dataDxfId="10335"/>
    <tableColumn id="6063" xr3:uid="{869A92D4-0BFC-4AA1-ADC4-D73D20BFACFC}" name="146302" dataDxfId="10334"/>
    <tableColumn id="6064" xr3:uid="{8D1DA5D1-06BC-4A97-A010-A6FB4444B98C}" name="146303" dataDxfId="10333"/>
    <tableColumn id="6065" xr3:uid="{4559AD02-EC5B-445C-BB8D-C8C0749CBE5E}" name="146304" dataDxfId="10332"/>
    <tableColumn id="6066" xr3:uid="{D5B1E43A-9CCD-45D9-8E87-2609A5B37234}" name="146305" dataDxfId="10331"/>
    <tableColumn id="6067" xr3:uid="{3806F76A-0984-4D69-9860-8B2E7847D1BA}" name="146306" dataDxfId="10330"/>
    <tableColumn id="6068" xr3:uid="{5D650B5A-F052-4BB0-8A4C-EDEF27E934C6}" name="146307" dataDxfId="10329"/>
    <tableColumn id="6069" xr3:uid="{76284E97-EF47-497E-856A-E8126AED79C0}" name="146308" dataDxfId="10328"/>
    <tableColumn id="6070" xr3:uid="{A78775DA-79DB-4097-9E82-CB139AA988C7}" name="146309" dataDxfId="10327"/>
    <tableColumn id="6071" xr3:uid="{52DA0AAE-A8F6-40AD-BD5E-F22478004218}" name="146310" dataDxfId="10326"/>
    <tableColumn id="6072" xr3:uid="{EB4B3DE6-A090-41D6-B81D-DEEB05BF6E35}" name="146311" dataDxfId="10325"/>
    <tableColumn id="6073" xr3:uid="{35BE013F-D63F-48AF-A14A-524857CF2EB9}" name="146312" dataDxfId="10324"/>
    <tableColumn id="6074" xr3:uid="{58FE0569-AFCD-4278-ACFB-FD2871B06A71}" name="146313" dataDxfId="10323"/>
    <tableColumn id="6075" xr3:uid="{7AC583CE-17CC-40B7-A4D8-0E67D29C610A}" name="146314" dataDxfId="10322"/>
    <tableColumn id="6076" xr3:uid="{1EA8C8E1-AA77-45D9-A7C7-BDBD7859F164}" name="146315" dataDxfId="10321"/>
    <tableColumn id="6077" xr3:uid="{542CCA8B-D821-422E-BACC-EA01E008DFD6}" name="146316" dataDxfId="10320"/>
    <tableColumn id="6078" xr3:uid="{658177B5-102E-4704-BD7F-4B1A0A516824}" name="146317" dataDxfId="10319"/>
    <tableColumn id="6079" xr3:uid="{5ED5D158-5CC6-429A-8C47-ADFAFBE94B4A}" name="146318" dataDxfId="10318"/>
    <tableColumn id="6080" xr3:uid="{D379BEF0-0A24-4908-9F4D-D984EE5FA081}" name="146319" dataDxfId="10317"/>
    <tableColumn id="6081" xr3:uid="{FCF06DF7-1FF3-4A3D-BE6D-A3D180159C7D}" name="146320" dataDxfId="10316"/>
    <tableColumn id="6082" xr3:uid="{4BB7E56E-F109-4706-ACD0-9BC7D4EA6A1B}" name="146321" dataDxfId="10315"/>
    <tableColumn id="6083" xr3:uid="{71700B86-111D-400E-B9F3-F89A414EE6E0}" name="146322" dataDxfId="10314"/>
    <tableColumn id="6084" xr3:uid="{592BE827-77B3-4D80-A69F-7E4DA8EDD90B}" name="146323" dataDxfId="10313"/>
    <tableColumn id="6085" xr3:uid="{86F69F0A-E3CB-419C-9188-4B71562170A3}" name="146324" dataDxfId="10312"/>
    <tableColumn id="6086" xr3:uid="{9611ED6D-1216-47B7-BEF1-8B891CBCCF16}" name="146325" dataDxfId="10311"/>
    <tableColumn id="6087" xr3:uid="{19324AA6-0543-4F74-AD79-A8A74C23287D}" name="146326" dataDxfId="10310"/>
    <tableColumn id="6088" xr3:uid="{E8A2E5FF-B246-4D4A-9692-8A166F8271AA}" name="146327" dataDxfId="10309"/>
    <tableColumn id="6089" xr3:uid="{D1AC25C9-1C92-416C-8A0A-7EE56C3650E9}" name="146328" dataDxfId="10308"/>
    <tableColumn id="6090" xr3:uid="{E25E4538-7E13-46E0-A245-55F7C7CB2E6D}" name="146329" dataDxfId="10307"/>
    <tableColumn id="6091" xr3:uid="{1274293A-9A81-480E-99E6-6DD5825A0C4E}" name="146330" dataDxfId="10306"/>
    <tableColumn id="6092" xr3:uid="{5085F382-F364-4D2B-886B-3A092CA2F852}" name="146331" dataDxfId="10305"/>
    <tableColumn id="6093" xr3:uid="{808D29A4-F78C-4305-B3E1-6168008F9656}" name="146332" dataDxfId="10304"/>
    <tableColumn id="6094" xr3:uid="{F18FABC4-3C98-4C57-87C7-E4BFEB8432CB}" name="146333" dataDxfId="10303"/>
    <tableColumn id="6095" xr3:uid="{FE25F9CF-675E-4842-9EF4-4C4CA9F1E1EA}" name="146334" dataDxfId="10302"/>
    <tableColumn id="6096" xr3:uid="{21FF8AAE-A221-490E-A30F-E4EA84EDFE51}" name="146335" dataDxfId="10301"/>
    <tableColumn id="6097" xr3:uid="{FAD2846B-BD11-48FD-A67B-2D2CB10D67D8}" name="146336" dataDxfId="10300"/>
    <tableColumn id="6098" xr3:uid="{F61BAFF6-33D5-4A89-8566-F914C043C870}" name="146337" dataDxfId="10299"/>
    <tableColumn id="6099" xr3:uid="{73349F7B-2935-4892-9ABA-5EAE807E9904}" name="146338" dataDxfId="10298"/>
    <tableColumn id="6100" xr3:uid="{CCC36440-4D14-45CE-8D2E-4DB44BECED99}" name="146339" dataDxfId="10297"/>
    <tableColumn id="6101" xr3:uid="{E7AE757E-FBC6-4A46-A5F5-6D35BF958FF8}" name="146340" dataDxfId="10296"/>
    <tableColumn id="6102" xr3:uid="{FF2A316F-C7CE-4F9C-ADF8-74129946D4C8}" name="146341" dataDxfId="10295"/>
    <tableColumn id="6103" xr3:uid="{BAD8A5B7-303C-4626-8121-E282EFD5067C}" name="146342" dataDxfId="10294"/>
    <tableColumn id="6104" xr3:uid="{689245B7-5C85-48E9-8BDD-7330EE535B33}" name="146343" dataDxfId="10293"/>
    <tableColumn id="6105" xr3:uid="{D033883B-8785-463C-ABDF-649BE0FE84BA}" name="146344" dataDxfId="10292"/>
    <tableColumn id="6106" xr3:uid="{8F54FA37-1949-4879-BA1E-A646AEFA59E7}" name="146345" dataDxfId="10291"/>
    <tableColumn id="6107" xr3:uid="{6E2EC583-FE75-4172-8A9B-31AE38687186}" name="146346" dataDxfId="10290"/>
    <tableColumn id="6108" xr3:uid="{45018122-9392-46F0-8F78-8212B80FFA28}" name="146347" dataDxfId="10289"/>
    <tableColumn id="6109" xr3:uid="{414E9066-D647-4745-88B3-A6C8AFA9F478}" name="146348" dataDxfId="10288"/>
    <tableColumn id="6110" xr3:uid="{9CC888C7-3469-42B3-993A-CA2AC8A7588E}" name="146349" dataDxfId="10287"/>
    <tableColumn id="6111" xr3:uid="{466DEF3E-0978-4616-BA27-C214D6130335}" name="146350" dataDxfId="10286"/>
    <tableColumn id="6112" xr3:uid="{BF472D5A-7CCD-4A49-87E6-F29C180B7AFD}" name="146351" dataDxfId="10285"/>
    <tableColumn id="6113" xr3:uid="{B65EBDCB-BDB0-4EBC-9E25-18548CED9A85}" name="146352" dataDxfId="10284"/>
    <tableColumn id="6114" xr3:uid="{4013D647-3D3F-47BB-AE0F-538D8384FA5D}" name="146353" dataDxfId="10283"/>
    <tableColumn id="6115" xr3:uid="{B71C51E5-2727-404F-8CC5-C0CD6CE81ECD}" name="146354" dataDxfId="10282"/>
    <tableColumn id="6116" xr3:uid="{1ED7349D-E2D8-4442-B2DD-0E4DB1FA6EE3}" name="146355" dataDxfId="10281"/>
    <tableColumn id="6117" xr3:uid="{8E00BC26-0859-4468-85D7-AF5C1D3F7FED}" name="146356" dataDxfId="10280"/>
    <tableColumn id="6118" xr3:uid="{C40BC9FD-70CD-4E1F-8952-6791B4B90B9E}" name="146357" dataDxfId="10279"/>
    <tableColumn id="6119" xr3:uid="{46ED9DA1-4B84-4479-A4A4-D6EF9DC2CF9C}" name="146358" dataDxfId="10278"/>
    <tableColumn id="6120" xr3:uid="{32089CA9-895D-4177-85A1-6AF4A3A8420F}" name="146359" dataDxfId="10277"/>
    <tableColumn id="6121" xr3:uid="{8DC44657-A278-4B82-8BE2-A6AB7C300361}" name="146360" dataDxfId="10276"/>
    <tableColumn id="6122" xr3:uid="{0B74248B-198C-424C-8C32-51AE86F5D5B7}" name="146361" dataDxfId="10275"/>
    <tableColumn id="6123" xr3:uid="{55815ABD-19E1-4D9A-A3D8-9E0A7143C136}" name="146362" dataDxfId="10274"/>
    <tableColumn id="6124" xr3:uid="{35447C0A-4DF3-4BBE-AD5B-F51A8D6C7345}" name="146363" dataDxfId="10273"/>
    <tableColumn id="6125" xr3:uid="{08B5B028-0D73-43DA-B29B-450AA766DEE1}" name="146364" dataDxfId="10272"/>
    <tableColumn id="6126" xr3:uid="{B945D9F6-3CF3-4CAB-ACC0-A8E82A057F14}" name="146365" dataDxfId="10271"/>
    <tableColumn id="6127" xr3:uid="{F46B12BC-7C93-4163-B2BE-C6AF85A83802}" name="146366" dataDxfId="10270"/>
    <tableColumn id="6128" xr3:uid="{7901D111-26AF-4F39-8842-714F1FD64DF8}" name="146367" dataDxfId="10269"/>
    <tableColumn id="6129" xr3:uid="{CDA8CC56-D1B0-46A5-B48E-0B483FA3693C}" name="146368" dataDxfId="10268"/>
    <tableColumn id="6130" xr3:uid="{E4B16EB9-657D-46C9-9DDF-C57265104990}" name="146369" dataDxfId="10267"/>
    <tableColumn id="6131" xr3:uid="{4BD63569-C0D1-4B20-ABF3-BD88EF1F6A3D}" name="146370" dataDxfId="10266"/>
    <tableColumn id="6132" xr3:uid="{771C197E-4067-454C-9A78-4195E61837B4}" name="146371" dataDxfId="10265"/>
    <tableColumn id="6133" xr3:uid="{1A18127A-44E0-48E6-BFC4-949086261121}" name="146372" dataDxfId="10264"/>
    <tableColumn id="6134" xr3:uid="{A0BB3D97-B36A-4790-8B68-47B3222F9876}" name="146373" dataDxfId="10263"/>
    <tableColumn id="6135" xr3:uid="{CC7FA6A6-1F90-4E8B-BF43-172FEFF3BFAC}" name="146374" dataDxfId="10262"/>
    <tableColumn id="6136" xr3:uid="{02767874-3B10-4B4B-9BD3-31EE3F672A8F}" name="146375" dataDxfId="10261"/>
    <tableColumn id="6137" xr3:uid="{A2DFD856-0B45-4449-B31F-5EC522C57C49}" name="146376" dataDxfId="10260"/>
    <tableColumn id="6138" xr3:uid="{6F893E1E-1B5E-4732-A15C-B2E894C3160A}" name="146377" dataDxfId="10259"/>
    <tableColumn id="6139" xr3:uid="{86E82513-5646-4B1B-A453-B8B21AB707F2}" name="146378" dataDxfId="10258"/>
    <tableColumn id="6140" xr3:uid="{21DBEE6E-6638-482A-BB65-37CE60863B97}" name="146379" dataDxfId="10257"/>
    <tableColumn id="6141" xr3:uid="{E14C776D-4C4F-434F-9B6F-8926CF58B082}" name="146380" dataDxfId="10256"/>
    <tableColumn id="6142" xr3:uid="{12E0DE9F-43EB-49C0-BA9D-0A6058DC4228}" name="146381" dataDxfId="10255"/>
    <tableColumn id="6143" xr3:uid="{2862991E-DF49-4BA8-B758-7AC17EBFB4CE}" name="146382" dataDxfId="10254"/>
    <tableColumn id="6144" xr3:uid="{46847A62-6859-42AE-A015-8831E9818581}" name="146383" dataDxfId="10253"/>
    <tableColumn id="6145" xr3:uid="{30AF636E-721C-4B18-BB84-E6F66D7C1665}" name="146384" dataDxfId="10252"/>
    <tableColumn id="6146" xr3:uid="{440EF952-7DF7-457E-9BEB-7C6956566418}" name="146385" dataDxfId="10251"/>
    <tableColumn id="6147" xr3:uid="{23A34B3E-C1DB-4587-80E6-18AFFA9F9BB2}" name="146386" dataDxfId="10250"/>
    <tableColumn id="6148" xr3:uid="{64DD9440-B6EE-4FE6-AA4D-7812DDED2A6F}" name="146387" dataDxfId="10249"/>
    <tableColumn id="6149" xr3:uid="{A29D6439-CE13-45B0-9BBC-3E0F99D36C2B}" name="146388" dataDxfId="10248"/>
    <tableColumn id="6150" xr3:uid="{E0AAFE08-534C-40BF-A15E-98E9B3AAFB36}" name="146389" dataDxfId="10247"/>
    <tableColumn id="6151" xr3:uid="{F6149D9F-EC3B-46B4-8F76-050DF39FCBA9}" name="146390" dataDxfId="10246"/>
    <tableColumn id="6152" xr3:uid="{FC10637C-1A6A-49D9-AF7E-9CABB65E8CEF}" name="146391" dataDxfId="10245"/>
    <tableColumn id="6153" xr3:uid="{E62DC4EE-4C8A-4090-B412-37530EDD08FE}" name="146392" dataDxfId="10244"/>
    <tableColumn id="6154" xr3:uid="{B46560D1-5ADA-41FF-B63E-B958FF51EF89}" name="146393" dataDxfId="10243"/>
    <tableColumn id="6155" xr3:uid="{CD9DDA13-95E5-4B36-B0B8-F74FAA747FFF}" name="146394" dataDxfId="10242"/>
    <tableColumn id="6156" xr3:uid="{6A8B2744-2685-414A-9C55-FE0C40F9779B}" name="146395" dataDxfId="10241"/>
    <tableColumn id="6157" xr3:uid="{BFD1C0ED-77F4-40B9-82EB-F1610013607C}" name="146396" dataDxfId="10240"/>
    <tableColumn id="6158" xr3:uid="{2716A87B-A299-4BCE-B497-06F43BE763AA}" name="146397" dataDxfId="10239"/>
    <tableColumn id="6159" xr3:uid="{A43CF670-1F52-485B-B8B2-A8E7437FC7F4}" name="146398" dataDxfId="10238"/>
    <tableColumn id="6160" xr3:uid="{43283E13-D2A1-46C3-8542-C55AD8081D70}" name="146399" dataDxfId="10237"/>
    <tableColumn id="6161" xr3:uid="{1D47A210-D146-4B38-99E3-239B2ADE706F}" name="146400" dataDxfId="10236"/>
    <tableColumn id="6162" xr3:uid="{79322DE7-8C15-4FA4-B10E-3B2183D68C07}" name="146401" dataDxfId="10235"/>
    <tableColumn id="6163" xr3:uid="{3985F5BC-6035-48F2-B06F-6B375E551720}" name="146402" dataDxfId="10234"/>
    <tableColumn id="6164" xr3:uid="{81BFA573-5DED-4C8F-B7F7-07FA29D46117}" name="146403" dataDxfId="10233"/>
    <tableColumn id="6165" xr3:uid="{34D8ECB8-0456-4059-BA86-F65FAEB9FFAB}" name="146404" dataDxfId="10232"/>
    <tableColumn id="6166" xr3:uid="{450C74BC-21DB-4859-9045-DF4C3754C2FD}" name="146405" dataDxfId="10231"/>
    <tableColumn id="6167" xr3:uid="{F64980B0-EF19-416A-992C-17B54C2C2E06}" name="146406" dataDxfId="10230"/>
    <tableColumn id="6168" xr3:uid="{AF7410CA-5385-4F64-884C-DCAA3AE1D522}" name="146407" dataDxfId="10229"/>
    <tableColumn id="6169" xr3:uid="{09302115-776F-4974-97D7-E0EF54081C55}" name="146408" dataDxfId="10228"/>
    <tableColumn id="6170" xr3:uid="{F26BEA07-EFDC-4B85-A730-0E050577F222}" name="146409" dataDxfId="10227"/>
    <tableColumn id="6171" xr3:uid="{38DBD44D-7C65-46EB-BF66-C484079A423A}" name="146410" dataDxfId="10226"/>
    <tableColumn id="6172" xr3:uid="{48516CBD-67AA-45A6-A87C-C3A238C98964}" name="146411" dataDxfId="10225"/>
    <tableColumn id="6173" xr3:uid="{AEFCC91F-41C6-48A3-BC80-27FC7E97D5D2}" name="146412" dataDxfId="10224"/>
    <tableColumn id="6174" xr3:uid="{269CAEAB-785B-4545-879A-6699E3086F58}" name="146413" dataDxfId="10223"/>
    <tableColumn id="6175" xr3:uid="{80D1313D-CD95-453F-8862-20D774E27337}" name="146414" dataDxfId="10222"/>
    <tableColumn id="6176" xr3:uid="{3AB10350-D473-46C0-9A0C-2AF8BD37EF05}" name="146415" dataDxfId="10221"/>
    <tableColumn id="6177" xr3:uid="{F8FF4C77-2D7A-4940-9D91-4779366D449C}" name="146416" dataDxfId="10220"/>
    <tableColumn id="6178" xr3:uid="{31347ACB-E425-4CF1-8793-3B6D58027914}" name="146417" dataDxfId="10219"/>
    <tableColumn id="6179" xr3:uid="{46702161-E82C-42E3-AE7E-1C242DE0D116}" name="146418" dataDxfId="10218"/>
    <tableColumn id="6180" xr3:uid="{57263365-1D75-441D-9391-58A8696CF807}" name="146419" dataDxfId="10217"/>
    <tableColumn id="6181" xr3:uid="{3889FB07-0CB4-41BC-A803-CC7F5A4E3796}" name="146420" dataDxfId="10216"/>
    <tableColumn id="6182" xr3:uid="{805E8ABB-10EB-4997-AF9F-F84DD6A7D32D}" name="146421" dataDxfId="10215"/>
    <tableColumn id="6183" xr3:uid="{6811812C-2839-442F-9002-51E0043DB547}" name="146422" dataDxfId="10214"/>
    <tableColumn id="6184" xr3:uid="{4A273260-46AE-4582-8E5A-D682E17261B5}" name="146423" dataDxfId="10213"/>
    <tableColumn id="6185" xr3:uid="{B80BCF7F-76EF-412D-8784-55A7852BC6CB}" name="146424" dataDxfId="10212"/>
    <tableColumn id="6186" xr3:uid="{7CA73A84-6C96-432D-A2E2-0F0CCFD7B076}" name="146425" dataDxfId="10211"/>
    <tableColumn id="6187" xr3:uid="{0C8B20BE-9391-4892-B24F-F129C4AA9FA0}" name="146426" dataDxfId="10210"/>
    <tableColumn id="6188" xr3:uid="{1D06A9CF-E3ED-43E7-8068-44E98FE666A1}" name="146427" dataDxfId="10209"/>
    <tableColumn id="6189" xr3:uid="{F34C85C6-03E5-432C-9485-53E390729EBF}" name="146428" dataDxfId="10208"/>
    <tableColumn id="6190" xr3:uid="{CAB96BBD-3916-4DF6-B5ED-6366F3F1AB48}" name="146429" dataDxfId="10207"/>
    <tableColumn id="6191" xr3:uid="{D73E2CA2-CEFD-4F36-8EA7-3F4EDD2A46B1}" name="146430" dataDxfId="10206"/>
    <tableColumn id="6192" xr3:uid="{86FCA040-51C5-4B23-8B7D-856171FC17B8}" name="146431" dataDxfId="10205"/>
    <tableColumn id="6193" xr3:uid="{DFD8302B-9E84-4A46-9197-B0015A70AB6E}" name="146432" dataDxfId="10204"/>
    <tableColumn id="6194" xr3:uid="{A884DC2C-AA72-4AA5-8965-291D50352379}" name="146433" dataDxfId="10203"/>
    <tableColumn id="6195" xr3:uid="{FEA1C110-FF8B-49D4-89F1-C1E52EF44DD2}" name="146434" dataDxfId="10202"/>
    <tableColumn id="6196" xr3:uid="{E748C1A6-6A84-4A6A-9210-170F5C8482D9}" name="146435" dataDxfId="10201"/>
    <tableColumn id="6197" xr3:uid="{715DE059-E9E8-4605-9724-B1849668AA6C}" name="146436" dataDxfId="10200"/>
    <tableColumn id="6198" xr3:uid="{5ADF1F64-51F4-4CAD-B79B-5A5D6F5306BE}" name="146437" dataDxfId="10199"/>
    <tableColumn id="6199" xr3:uid="{13C33BED-34EC-431C-96AC-E0E002563F25}" name="146438" dataDxfId="10198"/>
    <tableColumn id="6200" xr3:uid="{3C3E888F-4413-4A37-B443-9FC46BA08C5E}" name="146439" dataDxfId="10197"/>
    <tableColumn id="6201" xr3:uid="{AFD0D2EA-E293-4060-9F02-5E16ADC462AA}" name="146440" dataDxfId="10196"/>
    <tableColumn id="6202" xr3:uid="{52931859-F6DC-4E1F-97FD-9C7E7D416C78}" name="146441" dataDxfId="10195"/>
    <tableColumn id="6203" xr3:uid="{11A7341B-E4DC-4A71-87EE-B876684C0E6D}" name="146442" dataDxfId="10194"/>
    <tableColumn id="6204" xr3:uid="{B6F7DB4F-3CBA-4B05-92F3-8A1E9ADD9EF4}" name="146443" dataDxfId="10193"/>
    <tableColumn id="6205" xr3:uid="{CD5FE3A4-7BBB-4BCD-BDE7-E3E14908BF13}" name="146444" dataDxfId="10192"/>
    <tableColumn id="6206" xr3:uid="{995582D0-062D-4C72-B91E-E42BDB9A6854}" name="146445" dataDxfId="10191"/>
    <tableColumn id="6207" xr3:uid="{913ACFD1-D40D-4B01-AED3-F4663ACFC41D}" name="146446" dataDxfId="10190"/>
    <tableColumn id="6208" xr3:uid="{1CDC7342-6B9C-4722-9A51-BB628D6C8894}" name="146447" dataDxfId="10189"/>
    <tableColumn id="6209" xr3:uid="{7649A796-82AB-4F7F-9EFA-2ABFA22E04E6}" name="146448" dataDxfId="10188"/>
    <tableColumn id="6210" xr3:uid="{69D0A4BD-7654-4369-B0AE-38FECC234EF4}" name="146449" dataDxfId="10187"/>
    <tableColumn id="6211" xr3:uid="{DDAD0A7F-DA79-4C87-A8EA-7B0425BBDCAE}" name="146450" dataDxfId="10186"/>
    <tableColumn id="6212" xr3:uid="{B5137AA9-7D7E-444B-8A2E-23D7E6434BE2}" name="146451" dataDxfId="10185"/>
    <tableColumn id="6213" xr3:uid="{A41D0E1E-EB6E-4A39-A9FB-CE1802CABBA4}" name="146452" dataDxfId="10184"/>
    <tableColumn id="6214" xr3:uid="{94DFAF1D-F02C-4746-A154-26D57053705D}" name="146453" dataDxfId="10183"/>
    <tableColumn id="6215" xr3:uid="{57CBF3ED-A044-4014-95F8-02A256670AFF}" name="146454" dataDxfId="10182"/>
    <tableColumn id="6216" xr3:uid="{C08134B4-AEE5-4715-831C-EE71F48D434E}" name="146455" dataDxfId="10181"/>
    <tableColumn id="6217" xr3:uid="{1B1B7837-3ABB-45E2-8702-4FD9DFFD0B45}" name="146456" dataDxfId="10180"/>
    <tableColumn id="6218" xr3:uid="{9152ED04-A877-48BE-A975-C6BC24288B3E}" name="146457" dataDxfId="10179"/>
    <tableColumn id="6219" xr3:uid="{FE443B03-D74D-480A-B1FF-9FE34B958E00}" name="146458" dataDxfId="10178"/>
    <tableColumn id="6220" xr3:uid="{921108F5-E2E5-4508-A039-66274686E131}" name="146459" dataDxfId="10177"/>
    <tableColumn id="6221" xr3:uid="{91A4740E-C03B-447F-BE02-ECED2AA20C9C}" name="146460" dataDxfId="10176"/>
    <tableColumn id="6222" xr3:uid="{951898CA-50B2-4974-8492-C7D61F85BD56}" name="146461" dataDxfId="10175"/>
    <tableColumn id="6223" xr3:uid="{82015259-F81F-4A8E-9DC3-0CC67B880891}" name="146462" dataDxfId="10174"/>
    <tableColumn id="6224" xr3:uid="{2BD22770-3621-4BE8-93AC-E1197BB20B1C}" name="146463" dataDxfId="10173"/>
    <tableColumn id="6225" xr3:uid="{C1D18806-4744-45E7-A359-102DC859A01C}" name="146464" dataDxfId="10172"/>
    <tableColumn id="6226" xr3:uid="{57FEF63E-C8F4-4FB0-8CB1-9F32656A9A76}" name="146465" dataDxfId="10171"/>
    <tableColumn id="6227" xr3:uid="{17288935-51E0-4773-9CF0-03365B4DDBDA}" name="146466" dataDxfId="10170"/>
    <tableColumn id="6228" xr3:uid="{2CB17B29-2C10-4DD0-BAF2-F08905965266}" name="146467" dataDxfId="10169"/>
    <tableColumn id="6229" xr3:uid="{76143167-0EF5-49CF-AA92-B8BDD8717EBF}" name="146468" dataDxfId="10168"/>
    <tableColumn id="6230" xr3:uid="{8FB38269-ABD3-4A44-98ED-BEBFAE460BD0}" name="146469" dataDxfId="10167"/>
    <tableColumn id="6231" xr3:uid="{9245EB48-4342-4215-A2AD-5FCB35F0D9DF}" name="146470" dataDxfId="10166"/>
    <tableColumn id="6232" xr3:uid="{B1A57480-5E81-4C86-BF4D-D0253530F485}" name="146471" dataDxfId="10165"/>
    <tableColumn id="6233" xr3:uid="{E78BE470-00BC-4B84-BCFD-DB63981854DC}" name="146472" dataDxfId="10164"/>
    <tableColumn id="6234" xr3:uid="{E24795F8-6A8C-4CA5-8368-3B28FE7C765E}" name="146473" dataDxfId="10163"/>
    <tableColumn id="6235" xr3:uid="{4DE7B044-577B-43D3-81CE-A2F0D5F23FA3}" name="146474" dataDxfId="10162"/>
    <tableColumn id="6236" xr3:uid="{E3AAA078-745B-4588-A3AA-0E04782DE0FB}" name="146475" dataDxfId="10161"/>
    <tableColumn id="6237" xr3:uid="{F407C6C8-EF1C-4729-B078-BCB0C9283954}" name="146476" dataDxfId="10160"/>
    <tableColumn id="6238" xr3:uid="{2A72EDD0-4EAB-4B2C-9380-B77A814D6429}" name="146477" dataDxfId="10159"/>
    <tableColumn id="6239" xr3:uid="{4F41B456-4EF9-4A64-941B-F0A00D8C3E63}" name="146478" dataDxfId="10158"/>
    <tableColumn id="6240" xr3:uid="{9B9B2ACA-5FCA-4F90-927A-5AFB52D1B721}" name="146479" dataDxfId="10157"/>
    <tableColumn id="6241" xr3:uid="{2F64BCA9-C5B7-4FA7-9737-8BBC04893C85}" name="146480" dataDxfId="10156"/>
    <tableColumn id="6242" xr3:uid="{9A5882F2-6BCC-4940-B35E-16DF378DE887}" name="146481" dataDxfId="10155"/>
    <tableColumn id="6243" xr3:uid="{4F09D5C8-71FA-428D-9258-8195FF00335B}" name="146482" dataDxfId="10154"/>
    <tableColumn id="6244" xr3:uid="{B40F18FC-BAAC-4871-B7C3-8451F27FC1D8}" name="146483" dataDxfId="10153"/>
    <tableColumn id="6245" xr3:uid="{6351491B-95DE-45F5-8111-B5F61E004F51}" name="146484" dataDxfId="10152"/>
    <tableColumn id="6246" xr3:uid="{49499522-0D61-45C6-9BDC-D87DB10621E9}" name="146485" dataDxfId="10151"/>
    <tableColumn id="6247" xr3:uid="{FA9BD0C2-D2DE-4560-A4BF-24FF339E783A}" name="146486" dataDxfId="10150"/>
    <tableColumn id="6248" xr3:uid="{5A98A654-2C6E-4150-BCFB-14A17550B8AB}" name="146487" dataDxfId="10149"/>
    <tableColumn id="6249" xr3:uid="{2A4C4764-FF70-464B-BB7F-1A8A6CA3C901}" name="146488" dataDxfId="10148"/>
    <tableColumn id="6250" xr3:uid="{13699356-15FE-4E10-B38F-59FE62B31163}" name="146489" dataDxfId="10147"/>
    <tableColumn id="6251" xr3:uid="{CD470F19-DF3C-4581-8DCD-30D7B7652CEE}" name="146490" dataDxfId="10146"/>
    <tableColumn id="6252" xr3:uid="{9DCCE56A-C949-408A-9B7C-C2B3C2D59055}" name="146491" dataDxfId="10145"/>
    <tableColumn id="6253" xr3:uid="{7D6E7D1C-AC4C-49EA-8591-5C829E3D61B1}" name="146492" dataDxfId="10144"/>
    <tableColumn id="6254" xr3:uid="{C6D341AF-94A0-4178-A296-FCCBE778CF5F}" name="146493" dataDxfId="10143"/>
    <tableColumn id="6255" xr3:uid="{60620CBE-C1F0-4855-9D41-AB3CE741DD0C}" name="146494" dataDxfId="10142"/>
    <tableColumn id="6256" xr3:uid="{A9DA9D51-4DAA-4DDB-B4BD-226D66EED5FE}" name="146495" dataDxfId="10141"/>
    <tableColumn id="6257" xr3:uid="{1655564A-F609-448B-A69D-21CB45FDB8F6}" name="146496" dataDxfId="10140"/>
    <tableColumn id="6258" xr3:uid="{32F138F7-854C-4BE2-A343-97E1185980C0}" name="146497" dataDxfId="10139"/>
    <tableColumn id="6259" xr3:uid="{802F513B-CDBF-4300-A05B-3281DC3557C7}" name="146498" dataDxfId="10138"/>
    <tableColumn id="6260" xr3:uid="{F6C90F0D-86B1-4BAE-A780-3093FBEA646A}" name="146499" dataDxfId="10137"/>
    <tableColumn id="6261" xr3:uid="{ED370C25-E19A-4235-9C73-30918A5A7578}" name="146500" dataDxfId="10136"/>
    <tableColumn id="6262" xr3:uid="{555C2B6F-012A-4BD7-BE79-55FACCB4F9C6}" name="146501" dataDxfId="10135"/>
    <tableColumn id="6263" xr3:uid="{6242E965-B7EC-4DE1-947D-9AFAA7D33C90}" name="146502" dataDxfId="10134"/>
    <tableColumn id="6264" xr3:uid="{DE7DCE5B-704B-4612-8F42-BD22CA2E368F}" name="146503" dataDxfId="10133"/>
    <tableColumn id="6265" xr3:uid="{3ABD87DF-E2D2-46DF-BB66-24F003E5594E}" name="146504" dataDxfId="10132"/>
    <tableColumn id="6266" xr3:uid="{CD8AF6F3-1232-4E4E-9E99-AD1110607B79}" name="146505" dataDxfId="10131"/>
    <tableColumn id="6267" xr3:uid="{488B373A-2C42-411F-945F-7647A5767D89}" name="146506" dataDxfId="10130"/>
    <tableColumn id="6268" xr3:uid="{B87C65A8-23B6-4AEC-B6C5-7C8D03DB276D}" name="146507" dataDxfId="10129"/>
    <tableColumn id="6269" xr3:uid="{548EE2B3-76E0-465F-A89F-24676AE24184}" name="146508" dataDxfId="10128"/>
    <tableColumn id="6270" xr3:uid="{D3A82A69-2BEB-4F47-9E6E-CF34B120380D}" name="146509" dataDxfId="10127"/>
    <tableColumn id="6271" xr3:uid="{5DF40D31-60AD-4F80-A4F7-E03E0FB785B5}" name="146510" dataDxfId="10126"/>
    <tableColumn id="6272" xr3:uid="{5A15D925-4AAA-4BA0-807B-FB45EEB5FBB2}" name="146511" dataDxfId="10125"/>
    <tableColumn id="6273" xr3:uid="{9BC4ED58-BDBB-454B-8FCB-99AAA64037D7}" name="146512" dataDxfId="10124"/>
    <tableColumn id="6274" xr3:uid="{40500B2D-027F-4859-A65F-A1ED541646E0}" name="146513" dataDxfId="10123"/>
    <tableColumn id="6275" xr3:uid="{92AA8185-8CE8-4C96-9B8C-B73EF45EE7C9}" name="146514" dataDxfId="10122"/>
    <tableColumn id="6276" xr3:uid="{AB45FF3F-FF6F-4963-90AC-C37DE9823B5A}" name="146515" dataDxfId="10121"/>
    <tableColumn id="6277" xr3:uid="{ABB1520F-B401-4098-8E06-A36C86122035}" name="146516" dataDxfId="10120"/>
    <tableColumn id="6278" xr3:uid="{6F8AD61F-82FD-401E-A986-9B1BB13446E7}" name="146517" dataDxfId="10119"/>
    <tableColumn id="6279" xr3:uid="{1AB62D73-26AB-4566-A8A6-CBFB4242D9FD}" name="146518" dataDxfId="10118"/>
    <tableColumn id="6280" xr3:uid="{0AE84CD5-1980-4206-A602-F385AC6FF450}" name="146519" dataDxfId="10117"/>
    <tableColumn id="6281" xr3:uid="{2DD79717-38CA-4DD6-A22C-79320EF71A73}" name="146520" dataDxfId="10116"/>
    <tableColumn id="6282" xr3:uid="{2CB881B6-9372-4DBC-8BC4-D20A31DA0660}" name="146521" dataDxfId="10115"/>
    <tableColumn id="6283" xr3:uid="{71F9F16A-93E4-4903-BB94-084338C11DE5}" name="146522" dataDxfId="10114"/>
    <tableColumn id="6284" xr3:uid="{BA466A53-5BF8-4BF8-B863-A5FDC3A76812}" name="146523" dataDxfId="10113"/>
    <tableColumn id="6285" xr3:uid="{B52A533E-AB61-4851-B5E7-238FF5CE9C03}" name="146524" dataDxfId="10112"/>
    <tableColumn id="6286" xr3:uid="{EA0E386F-1AEB-4499-825E-8F8C509C6B28}" name="146525" dataDxfId="10111"/>
    <tableColumn id="6287" xr3:uid="{60594B0B-992B-4B08-9E7B-1CA174999310}" name="146526" dataDxfId="10110"/>
    <tableColumn id="6288" xr3:uid="{D1962160-ADF7-4402-AF41-C59964B2D629}" name="146527" dataDxfId="10109"/>
    <tableColumn id="6289" xr3:uid="{E6D53C42-5BC2-42AB-AE11-6F1EFC789848}" name="146528" dataDxfId="10108"/>
    <tableColumn id="6290" xr3:uid="{316F9E67-9CA3-4E57-88B7-6EE1FCFE86D8}" name="146529" dataDxfId="10107"/>
    <tableColumn id="6291" xr3:uid="{03F4CCBC-E015-4336-A6AB-CEC6D43F5EEE}" name="146530" dataDxfId="10106"/>
    <tableColumn id="6292" xr3:uid="{B128B98E-FCF6-4249-8A38-2228DB044D56}" name="146531" dataDxfId="10105"/>
    <tableColumn id="6293" xr3:uid="{44496579-68BB-4809-AFC5-CBBA5D08E201}" name="146532" dataDxfId="10104"/>
    <tableColumn id="6294" xr3:uid="{6A87E2CC-32B6-4A91-A6C4-7B34DAD3DF5F}" name="146533" dataDxfId="10103"/>
    <tableColumn id="6295" xr3:uid="{5AD3434C-95CC-46B1-959B-E8A931E14C6C}" name="146534" dataDxfId="10102"/>
    <tableColumn id="6296" xr3:uid="{F9193804-4E2A-4A6A-AFCB-15458E8485B8}" name="146535" dataDxfId="10101"/>
    <tableColumn id="6297" xr3:uid="{BC3728E7-59C5-401A-A562-508A958B8005}" name="146536" dataDxfId="10100"/>
    <tableColumn id="6298" xr3:uid="{9ABE2E18-202E-4F39-9A82-31D2DEE31D7F}" name="146537" dataDxfId="10099"/>
    <tableColumn id="6299" xr3:uid="{42D8D88B-5185-4366-B5B7-03C2C7EBE30E}" name="146538" dataDxfId="10098"/>
    <tableColumn id="6300" xr3:uid="{599ADCDE-E2CD-4FE6-B918-D76D682C1411}" name="146539" dataDxfId="10097"/>
    <tableColumn id="6301" xr3:uid="{D0E4B5DB-E477-417D-93D3-9C9DE2D4B71C}" name="146540" dataDxfId="10096"/>
    <tableColumn id="6302" xr3:uid="{AD1E7AF4-9361-4A4B-AB0D-CC061C38D7D1}" name="146541" dataDxfId="10095"/>
    <tableColumn id="6303" xr3:uid="{C68EBDD4-98F9-4D2C-9CC3-249F64886BD7}" name="146542" dataDxfId="10094"/>
    <tableColumn id="6304" xr3:uid="{1D18A6AE-D261-4A19-975F-7B8270EEAD96}" name="146543" dataDxfId="10093"/>
    <tableColumn id="6305" xr3:uid="{2ED35270-D2BC-44E2-B0CA-8176E4E39E3F}" name="146544" dataDxfId="10092"/>
    <tableColumn id="6306" xr3:uid="{F650E0F5-C087-4245-B5C2-09E03DE71970}" name="146545" dataDxfId="10091"/>
    <tableColumn id="6307" xr3:uid="{4360FC72-BF14-48C4-94ED-2780B3E061CE}" name="146546" dataDxfId="10090"/>
    <tableColumn id="6308" xr3:uid="{D5B452D8-D238-41D6-A6B8-A8A2099CF3F9}" name="146547" dataDxfId="10089"/>
    <tableColumn id="6309" xr3:uid="{72DB5699-527B-4B52-A401-9E6F62B8B234}" name="146548" dataDxfId="10088"/>
    <tableColumn id="6310" xr3:uid="{E855BBED-FCEA-4F30-8237-973687BFC337}" name="146549" dataDxfId="10087"/>
    <tableColumn id="6311" xr3:uid="{781F35FE-C841-4132-936C-2B84B0562238}" name="146550" dataDxfId="10086"/>
    <tableColumn id="6312" xr3:uid="{1D7AF742-F75E-4671-A04F-20A45B1B4C68}" name="146551" dataDxfId="10085"/>
    <tableColumn id="6313" xr3:uid="{53A886CD-2C52-4C35-B58A-53A2F813FDD5}" name="146552" dataDxfId="10084"/>
    <tableColumn id="6314" xr3:uid="{CB6A8DE8-1E74-44BC-BD78-C2F917854E65}" name="146553" dataDxfId="10083"/>
    <tableColumn id="6315" xr3:uid="{69006669-7C39-4EF2-A0AC-E844B4CA5164}" name="146554" dataDxfId="10082"/>
    <tableColumn id="6316" xr3:uid="{E373A117-2553-4413-8CE3-3B7DD6ABB133}" name="146555" dataDxfId="10081"/>
    <tableColumn id="6317" xr3:uid="{0CFC91B1-0C74-4335-9C31-51E98761C5E9}" name="146556" dataDxfId="10080"/>
    <tableColumn id="6318" xr3:uid="{B87DB81D-6BE6-4BE6-8BBD-AA6598189036}" name="146557" dataDxfId="10079"/>
    <tableColumn id="6319" xr3:uid="{C144FC22-5BF9-4711-9AA2-9C3AB73C4810}" name="146558" dataDxfId="10078"/>
    <tableColumn id="6320" xr3:uid="{BE12E7E6-AA95-49D4-ACF5-A75815C4A433}" name="146559" dataDxfId="10077"/>
    <tableColumn id="6321" xr3:uid="{2D500C7B-8210-47AE-9B92-9C1A8C399BCA}" name="146560" dataDxfId="10076"/>
    <tableColumn id="6322" xr3:uid="{667C5BBE-A610-4BE3-8B6C-C04922A60B47}" name="146561" dataDxfId="10075"/>
    <tableColumn id="6323" xr3:uid="{120331C3-8638-47DF-BD80-34E665E84758}" name="146562" dataDxfId="10074"/>
    <tableColumn id="6324" xr3:uid="{8102EC8E-74A1-4B71-9DD7-FE96759FF0D5}" name="146563" dataDxfId="10073"/>
    <tableColumn id="6325" xr3:uid="{AAD0773A-2755-44C7-AF91-E83833FA6624}" name="146564" dataDxfId="10072"/>
    <tableColumn id="6326" xr3:uid="{88398E8A-81EE-4E53-8294-D3E9C081CC5F}" name="146565" dataDxfId="10071"/>
    <tableColumn id="6327" xr3:uid="{031F3093-CBA5-43C0-8B27-3B3DEB1205FC}" name="146566" dataDxfId="10070"/>
    <tableColumn id="6328" xr3:uid="{882E365A-D363-4A96-B3A3-9284AB7247F4}" name="146567" dataDxfId="10069"/>
    <tableColumn id="6329" xr3:uid="{B7A4363B-003E-4001-864E-B1AA8BF14C89}" name="146568" dataDxfId="10068"/>
    <tableColumn id="6330" xr3:uid="{D4795840-43EB-4C43-A998-1C05B88ACD92}" name="146569" dataDxfId="10067"/>
    <tableColumn id="6331" xr3:uid="{FA5EDDE5-5D7A-48C3-A1FF-3EBD77FB75F6}" name="146570" dataDxfId="10066"/>
    <tableColumn id="6332" xr3:uid="{98384112-39B0-4182-8B43-6AAFB2B9D3D7}" name="146571" dataDxfId="10065"/>
    <tableColumn id="6333" xr3:uid="{46D4AFF1-2853-4283-A64F-07B3AEECBA9E}" name="146572" dataDxfId="10064"/>
    <tableColumn id="6334" xr3:uid="{DC3510ED-A555-44DC-A5ED-6D8060D026D9}" name="146573" dataDxfId="10063"/>
    <tableColumn id="6335" xr3:uid="{A84A6756-AF35-40A3-B5FF-BC608F1C380A}" name="146574" dataDxfId="10062"/>
    <tableColumn id="6336" xr3:uid="{A0D90FE1-BCF8-4448-BCAF-FAC5B3FC3C2D}" name="146575" dataDxfId="10061"/>
    <tableColumn id="6337" xr3:uid="{CF7D9DD9-499D-4C51-95A7-1F508A2B578C}" name="146576" dataDxfId="10060"/>
    <tableColumn id="6338" xr3:uid="{84270192-F79E-4320-8626-3A79F22E2AD7}" name="146577" dataDxfId="10059"/>
    <tableColumn id="6339" xr3:uid="{BBD7B179-7F0C-406B-97C7-59149CA48400}" name="146578" dataDxfId="10058"/>
    <tableColumn id="6340" xr3:uid="{27D5C204-43CF-4572-9788-AB269C16B12F}" name="146579" dataDxfId="10057"/>
    <tableColumn id="6341" xr3:uid="{DF56C68B-5824-46A4-9A2F-40B1D6F221FA}" name="146580" dataDxfId="10056"/>
    <tableColumn id="6342" xr3:uid="{6A5754C2-FD4B-428D-97CF-31B0817D62A9}" name="146581" dataDxfId="10055"/>
    <tableColumn id="6343" xr3:uid="{13B70EBB-BC12-4653-AD4F-FE41A3C4E63B}" name="146582" dataDxfId="10054"/>
    <tableColumn id="6344" xr3:uid="{64E165BF-4A3D-41D6-931D-C7567AF8B4B7}" name="146583" dataDxfId="10053"/>
    <tableColumn id="6345" xr3:uid="{8A80E4F9-9B56-467F-B91A-7A7DE6DB29E8}" name="146584" dataDxfId="10052"/>
    <tableColumn id="6346" xr3:uid="{4F72CF54-C5AE-4114-A63A-4CCCE3F8345A}" name="146585" dataDxfId="10051"/>
    <tableColumn id="6347" xr3:uid="{C1194A5C-5CE5-48B5-9A4D-85BEAB1C8FB6}" name="146586" dataDxfId="10050"/>
    <tableColumn id="6348" xr3:uid="{81F5BABB-B4BD-4119-9837-15001D194DC8}" name="146587" dataDxfId="10049"/>
    <tableColumn id="6349" xr3:uid="{191B4AAB-6946-413D-B5CC-E62C2942D9C5}" name="146588" dataDxfId="10048"/>
    <tableColumn id="6350" xr3:uid="{5886B809-557F-47DB-BE86-BB40139DE75D}" name="146589" dataDxfId="10047"/>
    <tableColumn id="6351" xr3:uid="{0153B500-D551-46D3-8216-664D40CA941B}" name="146590" dataDxfId="10046"/>
    <tableColumn id="6352" xr3:uid="{83FE5391-9169-46FF-A6A1-BD5B055EB5E6}" name="146591" dataDxfId="10045"/>
    <tableColumn id="6353" xr3:uid="{C424B1F9-D644-44FF-8B33-F99DEAD0488F}" name="146592" dataDxfId="10044"/>
    <tableColumn id="6354" xr3:uid="{F9ABC3C7-8FE8-4AE0-A446-41A279178815}" name="146593" dataDxfId="10043"/>
    <tableColumn id="6355" xr3:uid="{B98BE779-2FC4-4B28-B227-D9BD8A37B5BF}" name="146594" dataDxfId="10042"/>
    <tableColumn id="6356" xr3:uid="{C0312E89-1465-4026-BE50-FDE71DF50C5E}" name="146595" dataDxfId="10041"/>
    <tableColumn id="6357" xr3:uid="{2F4E8E87-EFE9-45B3-A02A-6EB4EFDEC4CF}" name="146596" dataDxfId="10040"/>
    <tableColumn id="6358" xr3:uid="{70B98E63-C039-47A4-9812-852A62273F23}" name="146597" dataDxfId="10039"/>
    <tableColumn id="6359" xr3:uid="{719A1D96-4D11-4EE3-BEA7-FC6AB17325C3}" name="146598" dataDxfId="10038"/>
    <tableColumn id="6360" xr3:uid="{8EB68A04-F186-446F-88C1-F7520A075211}" name="146599" dataDxfId="10037"/>
    <tableColumn id="6361" xr3:uid="{C139BC2F-3AE9-4EC4-A251-DD5870544AB8}" name="146600" dataDxfId="10036"/>
    <tableColumn id="6362" xr3:uid="{EA74ADF0-70D3-4DAB-B8D1-E3EEF6024EB6}" name="146601" dataDxfId="10035"/>
    <tableColumn id="6363" xr3:uid="{42F0F69F-15DC-4800-8034-4E484F3F4405}" name="146602" dataDxfId="10034"/>
    <tableColumn id="6364" xr3:uid="{61B6AAE7-14B3-4BF3-9DF4-2336EFA1F89B}" name="146603" dataDxfId="10033"/>
    <tableColumn id="6365" xr3:uid="{0BF8C93A-0DEF-4C2E-9785-FD2D85A4F2F6}" name="146604" dataDxfId="10032"/>
    <tableColumn id="6366" xr3:uid="{7CB2A842-DD45-40F5-A560-4F55DE4A0578}" name="146605" dataDxfId="10031"/>
    <tableColumn id="6367" xr3:uid="{A333CEF5-0EE2-4102-878A-7242D912B479}" name="146606" dataDxfId="10030"/>
    <tableColumn id="6368" xr3:uid="{10DCBAB1-52AA-49BD-8B4D-A9A2808DE1BD}" name="146607" dataDxfId="10029"/>
    <tableColumn id="6369" xr3:uid="{DD6219C7-8E4F-4456-AA92-3983BFFD2F37}" name="146608" dataDxfId="10028"/>
    <tableColumn id="6370" xr3:uid="{0DDFA515-F576-4464-BCEF-38CE6320172F}" name="146609" dataDxfId="10027"/>
    <tableColumn id="6371" xr3:uid="{DA2170CC-0F90-4611-A2AE-49483807E5F7}" name="146610" dataDxfId="10026"/>
    <tableColumn id="6372" xr3:uid="{3A8137AD-1F10-4846-8FAD-95756CA52273}" name="146611" dataDxfId="10025"/>
    <tableColumn id="6373" xr3:uid="{CE6FF4C9-92A9-4A81-9265-F14080AA2704}" name="146612" dataDxfId="10024"/>
    <tableColumn id="6374" xr3:uid="{015D530C-7533-41F1-9F09-B813658CB655}" name="146613" dataDxfId="10023"/>
    <tableColumn id="6375" xr3:uid="{98B9B685-FF06-4A7B-99C1-F6FB7B9A0621}" name="146614" dataDxfId="10022"/>
    <tableColumn id="6376" xr3:uid="{6145A3CB-5CB7-4525-9072-C1C821B27D56}" name="146615" dataDxfId="10021"/>
    <tableColumn id="6377" xr3:uid="{158DD6EA-1DFD-49D9-8DE9-1787F0C1551F}" name="146616" dataDxfId="10020"/>
    <tableColumn id="6378" xr3:uid="{E178E927-5386-4C06-B7FD-89412F3021C0}" name="146617" dataDxfId="10019"/>
    <tableColumn id="6379" xr3:uid="{F360F54D-019A-47EE-880C-A3D687B8BDE7}" name="146618" dataDxfId="10018"/>
    <tableColumn id="6380" xr3:uid="{9A5DD102-59AF-4977-9ACD-8A83C28FE2FC}" name="146619" dataDxfId="10017"/>
    <tableColumn id="6381" xr3:uid="{B39E727E-B420-4020-94DA-16828DD5AD82}" name="146620" dataDxfId="10016"/>
    <tableColumn id="6382" xr3:uid="{EFAF0FAD-57E5-48FE-AC79-0ED9B8492218}" name="146621" dataDxfId="10015"/>
    <tableColumn id="6383" xr3:uid="{FE5877EB-22D8-4374-9964-AF4EBEB94AE6}" name="146622" dataDxfId="10014"/>
    <tableColumn id="6384" xr3:uid="{B6AA8073-98E6-4182-ABE4-A9FAB436EB70}" name="146623" dataDxfId="10013"/>
    <tableColumn id="6385" xr3:uid="{E5364622-F322-4205-8785-29208B1907B4}" name="146624" dataDxfId="10012"/>
    <tableColumn id="6386" xr3:uid="{603898EE-219E-446E-A2C0-7B9AE4D32D7D}" name="146625" dataDxfId="10011"/>
    <tableColumn id="6387" xr3:uid="{93A5F278-9386-42F8-AC43-FC63226CBC1A}" name="146626" dataDxfId="10010"/>
    <tableColumn id="6388" xr3:uid="{FA99CCDD-1D4B-47BB-835B-61DF56BD3BF4}" name="146627" dataDxfId="10009"/>
    <tableColumn id="6389" xr3:uid="{E45CEF69-5802-43CD-BC74-697E00CB5E14}" name="146628" dataDxfId="10008"/>
    <tableColumn id="6390" xr3:uid="{9E43A51E-C249-4BB7-A51E-6C7CC2E9767D}" name="146629" dataDxfId="10007"/>
    <tableColumn id="6391" xr3:uid="{29E3BD6F-FBAD-413D-9BB6-D7C151D9D558}" name="146630" dataDxfId="10006"/>
    <tableColumn id="6392" xr3:uid="{7836B714-E268-4712-B8EF-04E4C4E7284F}" name="146631" dataDxfId="10005"/>
    <tableColumn id="6393" xr3:uid="{883238F8-5D30-4A25-91C3-EADC5FAFFE0E}" name="146632" dataDxfId="10004"/>
    <tableColumn id="6394" xr3:uid="{95E97257-5664-4F38-946B-AED01A98365F}" name="146633" dataDxfId="10003"/>
    <tableColumn id="6395" xr3:uid="{30E9B7A1-A8B7-4AEC-ADDD-B41DA13A79B6}" name="146634" dataDxfId="10002"/>
    <tableColumn id="6396" xr3:uid="{B11CC6CA-570F-487C-A0CC-FEE7636610B5}" name="146635" dataDxfId="10001"/>
    <tableColumn id="6397" xr3:uid="{55907BDB-2216-4C15-8D06-56F197B247E8}" name="146636" dataDxfId="10000"/>
    <tableColumn id="6398" xr3:uid="{190FC1F3-2538-4F52-924A-A869FC38E2D5}" name="146637" dataDxfId="9999"/>
    <tableColumn id="6399" xr3:uid="{9552F762-709F-43CD-8B71-6E83B8257796}" name="146638" dataDxfId="9998"/>
    <tableColumn id="6400" xr3:uid="{11F2C010-1518-46CE-8853-E153D7458D3E}" name="146639" dataDxfId="9997"/>
    <tableColumn id="6401" xr3:uid="{172E8BAD-1F40-4DAA-A6AA-F13D9D0E2142}" name="146640" dataDxfId="9996"/>
    <tableColumn id="6402" xr3:uid="{75AE12A3-51B9-400B-A2FA-8124D716FF05}" name="146641" dataDxfId="9995"/>
    <tableColumn id="6403" xr3:uid="{39364966-CBD3-40C4-9086-8BD97692A1C5}" name="146642" dataDxfId="9994"/>
    <tableColumn id="6404" xr3:uid="{B5B6C47A-40F8-45EC-B0E2-C5FAD73629BB}" name="146643" dataDxfId="9993"/>
    <tableColumn id="6405" xr3:uid="{8C9DE5E0-3CE2-4482-8244-5FE76A118A1B}" name="146644" dataDxfId="9992"/>
    <tableColumn id="6406" xr3:uid="{ECB9D8A2-EB10-496D-8040-B755819E5B5A}" name="146645" dataDxfId="9991"/>
    <tableColumn id="6407" xr3:uid="{9E8EED34-4500-4C47-A898-7A4D07421DA2}" name="146646" dataDxfId="9990"/>
    <tableColumn id="6408" xr3:uid="{BFC69975-61A6-45CF-885D-1096609B1C19}" name="146647" dataDxfId="9989"/>
    <tableColumn id="6409" xr3:uid="{3502BDB3-792A-4090-87B4-C8E4D112D7AC}" name="146648" dataDxfId="9988"/>
    <tableColumn id="6410" xr3:uid="{3FF6DAAA-0590-46C5-A24D-5A85E86EC5AA}" name="146649" dataDxfId="9987"/>
    <tableColumn id="6411" xr3:uid="{F881F3CD-076A-4237-86D5-845C1F0745AF}" name="146650" dataDxfId="9986"/>
    <tableColumn id="6412" xr3:uid="{0EEA4653-56D9-4CF5-9DB7-9C9232FFAA9C}" name="146651" dataDxfId="9985"/>
    <tableColumn id="6413" xr3:uid="{812037AF-8890-4E1D-A39F-06D0EED1060A}" name="146652" dataDxfId="9984"/>
    <tableColumn id="6414" xr3:uid="{61295526-8A91-43B3-BEDC-7A3DF5EA6100}" name="146653" dataDxfId="9983"/>
    <tableColumn id="6415" xr3:uid="{1503E306-2279-4162-8BEB-6971B045BF03}" name="146654" dataDxfId="9982"/>
    <tableColumn id="6416" xr3:uid="{DAA4ABE6-4726-470E-A0B9-0C2A0492BA2C}" name="146655" dataDxfId="9981"/>
    <tableColumn id="6417" xr3:uid="{90E1A230-9674-4A71-BD7E-43603B075818}" name="146656" dataDxfId="9980"/>
    <tableColumn id="6418" xr3:uid="{B1876961-7301-4F6B-851E-D88C3744D39A}" name="146657" dataDxfId="9979"/>
    <tableColumn id="6419" xr3:uid="{F56C67EB-1B39-4099-A13B-204EB678140D}" name="146658" dataDxfId="9978"/>
    <tableColumn id="6420" xr3:uid="{697034EC-1D33-484B-A2F9-0D18D0D1D598}" name="146659" dataDxfId="9977"/>
    <tableColumn id="6421" xr3:uid="{7839DD56-DE9E-4A06-B79E-CF57DCEA2EA9}" name="146660" dataDxfId="9976"/>
    <tableColumn id="6422" xr3:uid="{33859958-5648-45E3-9950-6190F5962EF7}" name="146661" dataDxfId="9975"/>
    <tableColumn id="6423" xr3:uid="{39A9FA47-5236-4993-BE10-87BB4B8DE69C}" name="146662" dataDxfId="9974"/>
    <tableColumn id="6424" xr3:uid="{9C0443F7-CF90-454F-994C-AAEC7E4BFC7E}" name="146663" dataDxfId="9973"/>
    <tableColumn id="6425" xr3:uid="{20A242B5-FBBB-48B2-990F-C4EB39A5B746}" name="146664" dataDxfId="9972"/>
    <tableColumn id="6426" xr3:uid="{84808426-979C-4B06-8D5F-1BC7B89BF0E4}" name="146665" dataDxfId="9971"/>
    <tableColumn id="6427" xr3:uid="{4421B25D-4BB1-4426-BFD7-A49E0151CAB6}" name="146666" dataDxfId="9970"/>
    <tableColumn id="6428" xr3:uid="{8164C7A5-88A8-4872-B1FB-904565E00273}" name="146667" dataDxfId="9969"/>
    <tableColumn id="6429" xr3:uid="{0998E738-A6C0-4628-B148-5FDDB22D69F5}" name="146668" dataDxfId="9968"/>
    <tableColumn id="6430" xr3:uid="{F43A3E06-9FAF-40ED-860B-681862DB1E9D}" name="146669" dataDxfId="9967"/>
    <tableColumn id="6431" xr3:uid="{7A4EF6BD-B7F6-49C6-AB97-BB3B836FCAFA}" name="146670" dataDxfId="9966"/>
    <tableColumn id="6432" xr3:uid="{586318E0-CB29-4778-819B-47536C825E93}" name="146671" dataDxfId="9965"/>
    <tableColumn id="6433" xr3:uid="{3BA0DE71-D504-41B2-B2B6-5529F1157705}" name="146672" dataDxfId="9964"/>
    <tableColumn id="6434" xr3:uid="{C2213DC5-B63C-4244-8E1E-803903E39B31}" name="146673" dataDxfId="9963"/>
    <tableColumn id="6435" xr3:uid="{306ED2C6-874A-442A-8CCC-7466E06A7F2E}" name="146674" dataDxfId="9962"/>
    <tableColumn id="6436" xr3:uid="{AFD16449-53C2-4958-AFFA-29BC33076CE9}" name="146675" dataDxfId="9961"/>
    <tableColumn id="6437" xr3:uid="{43C6ED48-2066-42DC-A1C2-5A0AACBA14CA}" name="146676" dataDxfId="9960"/>
    <tableColumn id="6438" xr3:uid="{E90ED5D6-60A3-4262-B87E-20EC80933330}" name="146677" dataDxfId="9959"/>
    <tableColumn id="6439" xr3:uid="{54CDF8D9-F2DB-494A-8A17-995825ED772D}" name="146678" dataDxfId="9958"/>
    <tableColumn id="6440" xr3:uid="{E59AC3BE-C36C-4090-9C95-1490DC5F1D1C}" name="146679" dataDxfId="9957"/>
    <tableColumn id="6441" xr3:uid="{C8DD7622-A3A0-4350-9DB6-3CCA31E809C1}" name="146680" dataDxfId="9956"/>
    <tableColumn id="6442" xr3:uid="{A5E12245-1638-42BB-ABA6-DDC02993136B}" name="146681" dataDxfId="9955"/>
    <tableColumn id="6443" xr3:uid="{5BC4C3E9-D05B-45D6-ADB5-FCB7417AE520}" name="146682" dataDxfId="9954"/>
    <tableColumn id="6444" xr3:uid="{8F9F1A5F-1A55-448A-9536-355AE19A4DCB}" name="146683" dataDxfId="9953"/>
    <tableColumn id="6445" xr3:uid="{911D3E1E-E6EC-414B-BFD5-F5330BD076AB}" name="146684" dataDxfId="9952"/>
    <tableColumn id="6446" xr3:uid="{6AEBF526-B4B8-46D0-941C-78D0CBC7B008}" name="146685" dataDxfId="9951"/>
    <tableColumn id="6447" xr3:uid="{F633DDB0-4711-4260-8A92-20363A84EE03}" name="146686" dataDxfId="9950"/>
    <tableColumn id="6448" xr3:uid="{5260E68B-9D64-438A-8479-D06C890A6461}" name="146687" dataDxfId="9949"/>
    <tableColumn id="6449" xr3:uid="{E3BBC3B3-0AD8-42FB-B2BF-5A36F82CF060}" name="146688" dataDxfId="9948"/>
    <tableColumn id="6450" xr3:uid="{792ACE89-011B-4ED6-8734-95E6E4960219}" name="146689" dataDxfId="9947"/>
    <tableColumn id="6451" xr3:uid="{C7376ECD-A77F-434B-8A3A-5B789997D6A3}" name="146690" dataDxfId="9946"/>
    <tableColumn id="6452" xr3:uid="{1F84E6E9-D0B5-4B33-BE29-F7B30122CD1A}" name="146691" dataDxfId="9945"/>
    <tableColumn id="6453" xr3:uid="{C13B2D49-BB57-44D7-A611-0AD40ED1F615}" name="146692" dataDxfId="9944"/>
    <tableColumn id="6454" xr3:uid="{AD973631-AAF0-482B-B06A-2D1521FBE34A}" name="146693" dataDxfId="9943"/>
    <tableColumn id="6455" xr3:uid="{9B82D36C-33A1-4039-A5C3-14946ED77339}" name="146694" dataDxfId="9942"/>
    <tableColumn id="6456" xr3:uid="{8B2E55EB-2F37-43DB-B79D-865F9131DEBC}" name="146695" dataDxfId="9941"/>
    <tableColumn id="6457" xr3:uid="{454B6883-BC73-4D85-A89F-01FAF3E0EC0D}" name="146696" dataDxfId="9940"/>
    <tableColumn id="6458" xr3:uid="{3217C468-B653-45E7-98A3-D70A6BA2F728}" name="146697" dataDxfId="9939"/>
    <tableColumn id="6459" xr3:uid="{84F14299-A2A3-4CDB-B561-97E06D36368F}" name="146698" dataDxfId="9938"/>
    <tableColumn id="6460" xr3:uid="{1E438EB8-2DCC-4419-92E8-018C20CFBB4C}" name="146699" dataDxfId="9937"/>
    <tableColumn id="6461" xr3:uid="{02F57A31-ED4B-4F97-937C-72918D4E24D6}" name="146700" dataDxfId="9936"/>
    <tableColumn id="6462" xr3:uid="{EC4961CD-9D01-4FFA-9F41-72DA07657E04}" name="146701" dataDxfId="9935"/>
    <tableColumn id="6463" xr3:uid="{388EBAF9-D6C4-42FE-AA62-05FB6AAE9672}" name="146702" dataDxfId="9934"/>
    <tableColumn id="6464" xr3:uid="{5E810185-4A21-448C-A000-AE6C5971B04E}" name="146703" dataDxfId="9933"/>
    <tableColumn id="6465" xr3:uid="{57BB4E60-34C1-40AF-84B7-60AAE16809AB}" name="146704" dataDxfId="9932"/>
    <tableColumn id="6466" xr3:uid="{94EEC0E5-23F2-4856-AF4E-93AA0CAD3B10}" name="146705" dataDxfId="9931"/>
    <tableColumn id="6467" xr3:uid="{4C202DDB-3C0B-4B85-BF2F-63D7A680C812}" name="146706" dataDxfId="9930"/>
    <tableColumn id="6468" xr3:uid="{5707ADD9-F6EB-4E37-A366-0FE022F68A85}" name="146707" dataDxfId="9929"/>
    <tableColumn id="6469" xr3:uid="{CBC03BCC-D3F3-4783-AB82-C18C6104488F}" name="146708" dataDxfId="9928"/>
    <tableColumn id="6470" xr3:uid="{53CE1FD9-512D-4FFE-B764-7BA37B815786}" name="146709" dataDxfId="9927"/>
    <tableColumn id="6471" xr3:uid="{E965AE84-A581-4ACF-A979-8B5D1B4F4EC0}" name="146710" dataDxfId="9926"/>
    <tableColumn id="6472" xr3:uid="{FE23DDBF-7C42-4D7F-A854-9357A7F50FCE}" name="146711" dataDxfId="9925"/>
    <tableColumn id="6473" xr3:uid="{5858D52E-DA0F-4698-A509-BDF6952D9DB8}" name="146712" dataDxfId="9924"/>
    <tableColumn id="6474" xr3:uid="{5272B4CC-34F8-4BCE-B284-843A08FF57AC}" name="146713" dataDxfId="9923"/>
    <tableColumn id="6475" xr3:uid="{F2F64ECC-FEC7-4840-9A42-D18F82B3903D}" name="146714" dataDxfId="9922"/>
    <tableColumn id="6476" xr3:uid="{0F9B37B9-8A5C-4BB7-920F-CDD2C3F9ECCD}" name="146715" dataDxfId="9921"/>
    <tableColumn id="6477" xr3:uid="{69B434C4-9AA0-4F47-8941-DDA855571E86}" name="146716" dataDxfId="9920"/>
    <tableColumn id="6478" xr3:uid="{E4FBF267-3676-4F29-B353-40C389296366}" name="146717" dataDxfId="9919"/>
    <tableColumn id="6479" xr3:uid="{9AB90FEE-EAB3-4027-BEBE-4A413C53A88E}" name="146718" dataDxfId="9918"/>
    <tableColumn id="6480" xr3:uid="{97CB1D25-4702-4718-B076-9F25E66D7B3A}" name="146719" dataDxfId="9917"/>
    <tableColumn id="6481" xr3:uid="{4AE24415-8E2F-4CC2-9DA3-5F8535B8F520}" name="146720" dataDxfId="9916"/>
    <tableColumn id="6482" xr3:uid="{DFB079A8-769E-4D0C-AB83-DF03B3DC537D}" name="146721" dataDxfId="9915"/>
    <tableColumn id="6483" xr3:uid="{A15D4058-0D16-4F6E-85DF-D12A07A75051}" name="146722" dataDxfId="9914"/>
    <tableColumn id="6484" xr3:uid="{FB52B907-8381-4665-A5A6-949827428364}" name="146723" dataDxfId="9913"/>
    <tableColumn id="6485" xr3:uid="{8D037CD3-F3A8-452A-952B-5C304F963878}" name="146724" dataDxfId="9912"/>
    <tableColumn id="6486" xr3:uid="{4EBE6D99-11AB-4DB8-8E45-127881E983D9}" name="146725" dataDxfId="9911"/>
    <tableColumn id="6487" xr3:uid="{E394F4A4-1216-4588-BB71-E6AB1AE6ECFD}" name="146726" dataDxfId="9910"/>
    <tableColumn id="6488" xr3:uid="{82E587CB-EA03-4EE6-8B75-4E4155484C11}" name="146727" dataDxfId="9909"/>
    <tableColumn id="6489" xr3:uid="{0EB21927-5D4B-4641-8D51-3F0AEFEFCE1D}" name="146728" dataDxfId="9908"/>
    <tableColumn id="6490" xr3:uid="{C322DE4D-362D-41B5-BDA8-36F0F5AF6AFE}" name="146729" dataDxfId="9907"/>
    <tableColumn id="6491" xr3:uid="{BF65B001-3AD8-4456-86E6-024C4C342420}" name="146730" dataDxfId="9906"/>
    <tableColumn id="6492" xr3:uid="{63355F7B-0A95-472C-B6C4-B164193153F7}" name="146731" dataDxfId="9905"/>
    <tableColumn id="6493" xr3:uid="{E8E1179D-8028-4697-A93E-11E9126C5C38}" name="146732" dataDxfId="9904"/>
    <tableColumn id="6494" xr3:uid="{4C4EBE17-FBBF-4E38-9EA0-6F7FD0A650FF}" name="146733" dataDxfId="9903"/>
    <tableColumn id="6495" xr3:uid="{63C13FA0-C95C-4848-AA0B-BF0E82EBDDC1}" name="146734" dataDxfId="9902"/>
    <tableColumn id="6496" xr3:uid="{5B02DA97-1201-42EF-9692-2EC39FE6644A}" name="146735" dataDxfId="9901"/>
    <tableColumn id="6497" xr3:uid="{4F92051F-D240-4FE7-995E-42B80F843F5A}" name="146736" dataDxfId="9900"/>
    <tableColumn id="6498" xr3:uid="{AA5CBEA5-216D-4694-AD64-8CF9782B042C}" name="146737" dataDxfId="9899"/>
    <tableColumn id="6499" xr3:uid="{82B82749-D69F-4241-A600-8845FFD0A6AE}" name="146738" dataDxfId="9898"/>
    <tableColumn id="6500" xr3:uid="{37300615-655A-4565-BD03-2B2268191FC4}" name="146739" dataDxfId="9897"/>
    <tableColumn id="6501" xr3:uid="{F000D946-3DE3-45E0-A065-350293894CF4}" name="146740" dataDxfId="9896"/>
    <tableColumn id="6502" xr3:uid="{866413EC-B090-4385-BE86-131A96340862}" name="146741" dataDxfId="9895"/>
    <tableColumn id="6503" xr3:uid="{202706AF-8A4E-44AB-84B7-E7D88BAB74C6}" name="146742" dataDxfId="9894"/>
    <tableColumn id="6504" xr3:uid="{49438B5B-A6F7-48DC-9033-055C1A5BAD28}" name="146743" dataDxfId="9893"/>
    <tableColumn id="6505" xr3:uid="{0A90EBB4-FF7C-4823-A70E-9C0EABB58EBF}" name="146744" dataDxfId="9892"/>
    <tableColumn id="6506" xr3:uid="{6DB9F378-D4CF-42A6-BCAE-313CCBEEF275}" name="146745" dataDxfId="9891"/>
    <tableColumn id="6507" xr3:uid="{53F0ACDE-75BA-47B4-A5D4-C13DC47C347C}" name="146746" dataDxfId="9890"/>
    <tableColumn id="6508" xr3:uid="{9C69DD6D-C8CE-4845-8238-0DB2F5475155}" name="146747" dataDxfId="9889"/>
    <tableColumn id="6509" xr3:uid="{D95CC45F-49FC-4470-8D32-AE4089DC20A9}" name="146748" dataDxfId="9888"/>
    <tableColumn id="6510" xr3:uid="{A21F83AC-A495-4FFE-9253-33E0691BF7CC}" name="146749" dataDxfId="9887"/>
    <tableColumn id="6511" xr3:uid="{AF8F817F-1BCE-48BF-AA3E-FEEAA76A1DC8}" name="146750" dataDxfId="9886"/>
    <tableColumn id="6512" xr3:uid="{FF8F8435-0E16-4DD6-A6BE-23B0DFEBA0F0}" name="146751" dataDxfId="9885"/>
    <tableColumn id="6513" xr3:uid="{160F2B25-A7B4-41DC-913E-3BC7ACD45250}" name="146752" dataDxfId="9884"/>
    <tableColumn id="6514" xr3:uid="{C86C8252-8EA9-48F7-8CE2-7F5DDEF9B933}" name="146753" dataDxfId="9883"/>
    <tableColumn id="6515" xr3:uid="{8AC375E8-9A41-4797-969B-0C778D6A0BFE}" name="146754" dataDxfId="9882"/>
    <tableColumn id="6516" xr3:uid="{658B0E63-E383-4EB8-ABD6-952DC6E08719}" name="146755" dataDxfId="9881"/>
    <tableColumn id="6517" xr3:uid="{77BA4807-09F5-47C3-AC43-8F2D0223BFB1}" name="146756" dataDxfId="9880"/>
    <tableColumn id="6518" xr3:uid="{3F438786-81E2-4C86-99E6-59A661C48363}" name="146757" dataDxfId="9879"/>
    <tableColumn id="6519" xr3:uid="{F5684BE9-150E-4544-99D9-36DC738F40F1}" name="146758" dataDxfId="9878"/>
    <tableColumn id="6520" xr3:uid="{521C0067-904F-4E67-B9CE-A9C1BBBD7040}" name="146759" dataDxfId="9877"/>
    <tableColumn id="6521" xr3:uid="{E2FB4F25-4BAB-4982-9472-1BD3BAEFE579}" name="146760" dataDxfId="9876"/>
    <tableColumn id="6522" xr3:uid="{735076A5-37D7-45EF-949E-58F21C1BF701}" name="146761" dataDxfId="9875"/>
    <tableColumn id="6523" xr3:uid="{16014E16-642E-4FC1-8BD5-344588E6AD66}" name="146762" dataDxfId="9874"/>
    <tableColumn id="6524" xr3:uid="{C3555AC9-4620-4912-970F-B8D536161E18}" name="146763" dataDxfId="9873"/>
    <tableColumn id="6525" xr3:uid="{B8F0F8F2-7513-4DD6-AE9B-0FBB8E7B3AF5}" name="146764" dataDxfId="9872"/>
    <tableColumn id="6526" xr3:uid="{A09EEB2F-B51B-4794-8325-FD5D233256D4}" name="146765" dataDxfId="9871"/>
    <tableColumn id="6527" xr3:uid="{9B68B1BF-FF48-465E-8D00-117C3F17E5DE}" name="146766" dataDxfId="9870"/>
    <tableColumn id="6528" xr3:uid="{A2CEEEC3-EB26-4A67-B28D-92E61A12653D}" name="146767" dataDxfId="9869"/>
    <tableColumn id="6529" xr3:uid="{871A509B-5CB2-4F87-9EFF-F2F33A5BC830}" name="146768" dataDxfId="9868"/>
    <tableColumn id="6530" xr3:uid="{B196E5C6-C759-4260-BE96-966BD5291524}" name="146769" dataDxfId="9867"/>
    <tableColumn id="6531" xr3:uid="{8EB6F603-0229-4667-8272-0806CF040FB8}" name="146770" dataDxfId="9866"/>
    <tableColumn id="6532" xr3:uid="{F4E790D8-BD0E-4344-917C-AEA201CAA153}" name="146771" dataDxfId="9865"/>
    <tableColumn id="6533" xr3:uid="{E1BD1BD7-7B46-467B-8D4E-8EEA6DCC1E87}" name="146772" dataDxfId="9864"/>
    <tableColumn id="6534" xr3:uid="{A2518CF9-2937-463D-9857-E701DF9B9A2B}" name="146773" dataDxfId="9863"/>
    <tableColumn id="6535" xr3:uid="{BCCF67D1-3707-4B38-A833-A7BA83DE21FC}" name="146774" dataDxfId="9862"/>
    <tableColumn id="6536" xr3:uid="{812BBE77-ECF0-432D-A277-0F818D709188}" name="146775" dataDxfId="9861"/>
    <tableColumn id="6537" xr3:uid="{0F3CED2D-434C-4622-B011-381BAF973F6D}" name="146776" dataDxfId="9860"/>
    <tableColumn id="6538" xr3:uid="{AA6B0354-FEB6-4B4A-9E8D-716BFDF64409}" name="146777" dataDxfId="9859"/>
    <tableColumn id="6539" xr3:uid="{64A8DE6F-FE0D-42F5-8058-C92B29FD0896}" name="146778" dataDxfId="9858"/>
    <tableColumn id="6540" xr3:uid="{583BFB4E-DEF3-49DD-BC75-664F4494F942}" name="146779" dataDxfId="9857"/>
    <tableColumn id="6541" xr3:uid="{D2A8AF00-F91B-4F69-A37E-9D4D327670D1}" name="146780" dataDxfId="9856"/>
    <tableColumn id="6542" xr3:uid="{E85D95EC-2A68-4F1F-A8CA-948AC3DC7D0F}" name="146781" dataDxfId="9855"/>
    <tableColumn id="6543" xr3:uid="{DBBC06C2-13F7-41D7-BE43-C76FB34997B1}" name="146782" dataDxfId="9854"/>
    <tableColumn id="6544" xr3:uid="{BFF43B1C-53BD-47EF-8E44-AA7B69B419D8}" name="146783" dataDxfId="9853"/>
    <tableColumn id="6545" xr3:uid="{B59508A4-8645-4E7D-874A-2DA0864058F7}" name="146784" dataDxfId="9852"/>
    <tableColumn id="6546" xr3:uid="{7AF502A2-8840-4F9C-B929-CB7FF0D2271E}" name="146785" dataDxfId="9851"/>
    <tableColumn id="6547" xr3:uid="{0964198C-4F5E-41FF-A121-F3BF477F727A}" name="146786" dataDxfId="9850"/>
    <tableColumn id="6548" xr3:uid="{C2F8E9E2-0AFB-4D49-9D49-90ACAD3222DC}" name="146787" dataDxfId="9849"/>
    <tableColumn id="6549" xr3:uid="{268D3D35-FCFD-4024-82B3-EC59C915543A}" name="146788" dataDxfId="9848"/>
    <tableColumn id="6550" xr3:uid="{2BE241F9-1CF1-4BD9-A014-B68D8915EF8D}" name="146789" dataDxfId="9847"/>
    <tableColumn id="6551" xr3:uid="{1CE9CDF3-8B9E-4D98-8B1B-B39DE4E79903}" name="146790" dataDxfId="9846"/>
    <tableColumn id="6552" xr3:uid="{797D0E03-6853-4908-AE3B-33D940D5420A}" name="146791" dataDxfId="9845"/>
    <tableColumn id="6553" xr3:uid="{7394E9B0-9E1C-46E5-89AB-2445E5AAA9E5}" name="146792" dataDxfId="9844"/>
    <tableColumn id="6554" xr3:uid="{2A4F523A-0911-4B8E-BB03-D5845BADDE14}" name="146793" dataDxfId="9843"/>
    <tableColumn id="6555" xr3:uid="{B271DE7C-B818-4178-97A6-4BF038174F6C}" name="146794" dataDxfId="9842"/>
    <tableColumn id="6556" xr3:uid="{952BB565-09F3-470E-B54C-913016B3EA9F}" name="146795" dataDxfId="9841"/>
    <tableColumn id="6557" xr3:uid="{C0D80912-8511-4176-AA53-A12DD2B34CDB}" name="146796" dataDxfId="9840"/>
    <tableColumn id="6558" xr3:uid="{AE943AF1-6B5C-4090-A790-653B0E2C2544}" name="146797" dataDxfId="9839"/>
    <tableColumn id="6559" xr3:uid="{416416E9-96B2-4B11-A3BA-25CE7AC1AF52}" name="146798" dataDxfId="9838"/>
    <tableColumn id="6560" xr3:uid="{204767C1-4C95-470C-A434-E004617B3332}" name="146799" dataDxfId="9837"/>
    <tableColumn id="6561" xr3:uid="{3E3F54BF-7DBE-4358-BDF7-4DD1108296C9}" name="146800" dataDxfId="9836"/>
    <tableColumn id="6562" xr3:uid="{96DAC961-54E6-4735-9FDD-883715DFD723}" name="146801" dataDxfId="9835"/>
    <tableColumn id="6563" xr3:uid="{D28A409D-0B71-4F22-907F-08BD13F6F111}" name="146802" dataDxfId="9834"/>
    <tableColumn id="6564" xr3:uid="{66CE6D46-834E-45E0-8E2A-19E394783247}" name="146803" dataDxfId="9833"/>
    <tableColumn id="6565" xr3:uid="{5AD6ECE3-7DCD-446E-BB89-9FB8D02F6B2A}" name="146804" dataDxfId="9832"/>
    <tableColumn id="6566" xr3:uid="{5613F915-524B-4376-BD79-752A04701C20}" name="146805" dataDxfId="9831"/>
    <tableColumn id="6567" xr3:uid="{5BC6E429-18CA-415D-928B-EECB8C5AE36A}" name="146806" dataDxfId="9830"/>
    <tableColumn id="6568" xr3:uid="{5B16AF4A-CFF8-4AED-957E-A854185F416A}" name="146807" dataDxfId="9829"/>
    <tableColumn id="6569" xr3:uid="{182DF0F2-7411-45A4-A65B-8FB61F048BE7}" name="146808" dataDxfId="9828"/>
    <tableColumn id="6570" xr3:uid="{82C09C57-252F-4782-A75E-7A5813B39E83}" name="146809" dataDxfId="9827"/>
    <tableColumn id="6571" xr3:uid="{0BBC3E54-18E3-4669-9655-49A341DE3537}" name="146810" dataDxfId="9826"/>
    <tableColumn id="6572" xr3:uid="{E47DBDFD-9911-4ECF-852B-7EE02A5237AE}" name="146811" dataDxfId="9825"/>
    <tableColumn id="6573" xr3:uid="{2C37269D-56EE-45DD-9883-62FE2E18AB82}" name="146812" dataDxfId="9824"/>
    <tableColumn id="6574" xr3:uid="{504CDF78-C64E-47DE-B0D2-67E4B5A3F374}" name="146813" dataDxfId="9823"/>
    <tableColumn id="6575" xr3:uid="{CFC54444-0114-4F10-9CFD-FA06AE3A6459}" name="146814" dataDxfId="9822"/>
    <tableColumn id="6576" xr3:uid="{94024F24-E352-401E-9957-2A2B832CAF18}" name="146815" dataDxfId="9821"/>
    <tableColumn id="6577" xr3:uid="{E0B945AD-7079-41DB-B0D8-40923AF3FA75}" name="146816" dataDxfId="9820"/>
    <tableColumn id="6578" xr3:uid="{7D1DCF41-1E29-4627-B71A-8D236B25409B}" name="146817" dataDxfId="9819"/>
    <tableColumn id="6579" xr3:uid="{B961752C-A873-4B9F-8F2C-2B94EF43F932}" name="146818" dataDxfId="9818"/>
    <tableColumn id="6580" xr3:uid="{3F2BD645-1F64-4756-95AC-9747674DD297}" name="146819" dataDxfId="9817"/>
    <tableColumn id="6581" xr3:uid="{5583DCF7-5F0A-4087-8C4B-28EB7E2D6005}" name="146820" dataDxfId="9816"/>
    <tableColumn id="6582" xr3:uid="{E3BD5654-37DC-4917-A341-DE23D4710C19}" name="146821" dataDxfId="9815"/>
    <tableColumn id="6583" xr3:uid="{36D485FA-0667-4A8C-9D36-0304CD9D01A0}" name="146822" dataDxfId="9814"/>
    <tableColumn id="6584" xr3:uid="{3730DB6D-7BA5-49C0-96D6-66680F2C42D1}" name="146823" dataDxfId="9813"/>
    <tableColumn id="6585" xr3:uid="{BCA06070-8EF1-46B1-BCB8-13DD36DF4C5B}" name="146824" dataDxfId="9812"/>
    <tableColumn id="6586" xr3:uid="{0644507E-6B23-4D51-960E-6DCB695732F7}" name="146825" dataDxfId="9811"/>
    <tableColumn id="6587" xr3:uid="{A514DEEA-5D24-40F1-A448-5567EF5AE5E6}" name="146826" dataDxfId="9810"/>
    <tableColumn id="6588" xr3:uid="{871C8877-6EF2-419A-A119-654179A79CF5}" name="146827" dataDxfId="9809"/>
    <tableColumn id="6589" xr3:uid="{17231E67-B24B-470E-8CC7-A1ABFEF4A9BC}" name="146828" dataDxfId="9808"/>
    <tableColumn id="6590" xr3:uid="{D4976703-6957-474C-AB7F-2C515754F869}" name="146829" dataDxfId="9807"/>
    <tableColumn id="6591" xr3:uid="{1A79876C-E76B-490F-BBA1-D873F488CEF3}" name="146830" dataDxfId="9806"/>
    <tableColumn id="6592" xr3:uid="{000C85C3-9D4E-45E5-BA01-01BBA0F99D31}" name="146831" dataDxfId="9805"/>
    <tableColumn id="6593" xr3:uid="{126B9055-A09B-4820-870C-9B9EE9543310}" name="146832" dataDxfId="9804"/>
    <tableColumn id="6594" xr3:uid="{28BC6C09-B244-4F84-86E7-FFCC107A3D45}" name="146833" dataDxfId="9803"/>
    <tableColumn id="6595" xr3:uid="{757E867E-7158-4E52-AB09-1ABC28B5F82F}" name="146834" dataDxfId="9802"/>
    <tableColumn id="6596" xr3:uid="{A2814BB9-6C8E-4EF7-9EC9-8A33717AC163}" name="146835" dataDxfId="9801"/>
    <tableColumn id="6597" xr3:uid="{91E97920-8526-4D4E-B7B1-69DEB6580136}" name="146836" dataDxfId="9800"/>
    <tableColumn id="6598" xr3:uid="{D5F9BCBE-8E07-4E88-8C4E-42A90CCB01BD}" name="146837" dataDxfId="9799"/>
    <tableColumn id="6599" xr3:uid="{700E1824-B87A-40BE-A6BE-6E6E2C7B3BCD}" name="146838" dataDxfId="9798"/>
    <tableColumn id="6600" xr3:uid="{24187078-1DD1-4954-92A0-B9E06E1AA124}" name="146839" dataDxfId="9797"/>
    <tableColumn id="6601" xr3:uid="{F9726730-70E2-43ED-8EAC-AC83407EB971}" name="146840" dataDxfId="9796"/>
    <tableColumn id="6602" xr3:uid="{63FC4D6E-2CE3-49C7-91D2-2C79E32079F1}" name="146841" dataDxfId="9795"/>
    <tableColumn id="6603" xr3:uid="{DD37F61E-0887-44B5-B2D4-6F2777480883}" name="146842" dataDxfId="9794"/>
    <tableColumn id="6604" xr3:uid="{ED7D15E4-956C-426E-9800-8E2AC6CB7473}" name="146843" dataDxfId="9793"/>
    <tableColumn id="6605" xr3:uid="{E7F477C1-244C-4526-B7A8-20EC4B0013A2}" name="146844" dataDxfId="9792"/>
    <tableColumn id="6606" xr3:uid="{4ABC22AD-EF18-4AB6-8B60-26FC96DCCEDD}" name="146845" dataDxfId="9791"/>
    <tableColumn id="6607" xr3:uid="{83F8DA67-CDE0-40B8-8CE7-7D2A180B5D2B}" name="146846" dataDxfId="9790"/>
    <tableColumn id="6608" xr3:uid="{AE1736C8-403F-4FF9-8CE0-FF63F253A755}" name="146847" dataDxfId="9789"/>
    <tableColumn id="6609" xr3:uid="{41B3A689-AB50-4798-BE59-30618D962959}" name="146848" dataDxfId="9788"/>
    <tableColumn id="6610" xr3:uid="{1FEF7E37-80FC-49FA-8A9D-02292E5BF79B}" name="146849" dataDxfId="9787"/>
    <tableColumn id="6611" xr3:uid="{FE15B9DD-C96F-40B9-B149-25D1495F6C16}" name="146850" dataDxfId="9786"/>
    <tableColumn id="6612" xr3:uid="{2DD11224-DA46-4A2F-A73F-1B9BF40F7FB5}" name="146851" dataDxfId="9785"/>
    <tableColumn id="6613" xr3:uid="{DF652E49-6698-4A67-8A79-01D5FC4F9869}" name="146852" dataDxfId="9784"/>
    <tableColumn id="6614" xr3:uid="{71506F06-F3FD-4B84-86B5-7DF4067BE210}" name="146853" dataDxfId="9783"/>
    <tableColumn id="6615" xr3:uid="{5AA98016-1840-4888-8824-763C993E1E39}" name="146854" dataDxfId="9782"/>
    <tableColumn id="6616" xr3:uid="{31691A73-E14E-407A-B4B9-1BF580C47615}" name="146855" dataDxfId="9781"/>
    <tableColumn id="6617" xr3:uid="{9C995CDD-F1C8-4C9F-9A05-23ABCCD17C29}" name="146856" dataDxfId="9780"/>
    <tableColumn id="6618" xr3:uid="{14F63226-B711-4A42-998B-6DD9CA031F1B}" name="146857" dataDxfId="9779"/>
    <tableColumn id="6619" xr3:uid="{ED38172B-4BF4-464F-8E13-45C2C50C5A8E}" name="146858" dataDxfId="9778"/>
    <tableColumn id="6620" xr3:uid="{39A16FFC-B68E-4720-A7BE-7D44CF3B6C8C}" name="146859" dataDxfId="9777"/>
    <tableColumn id="6621" xr3:uid="{7FC5119C-0ABB-4A84-A9DE-EE19F1A96BCB}" name="146860" dataDxfId="9776"/>
    <tableColumn id="6622" xr3:uid="{75D540A7-AE57-4712-897C-62ADAEE6F434}" name="146861" dataDxfId="9775"/>
    <tableColumn id="6623" xr3:uid="{DFDB268B-5DC3-48D5-916F-C0D24309642A}" name="146862" dataDxfId="9774"/>
    <tableColumn id="6624" xr3:uid="{0248829B-8465-4B38-8C00-E644ADD7A154}" name="146863" dataDxfId="9773"/>
    <tableColumn id="6625" xr3:uid="{DFFACF20-85CC-431A-BFED-CBA35B7FBD16}" name="146864" dataDxfId="9772"/>
    <tableColumn id="6626" xr3:uid="{AAD0D0ED-E836-4789-8C24-828D0DAA6C35}" name="146865" dataDxfId="9771"/>
    <tableColumn id="6627" xr3:uid="{F1E54AE2-7CFB-4F90-9D59-2E9A01F285BC}" name="146866" dataDxfId="9770"/>
    <tableColumn id="6628" xr3:uid="{A7BD16E8-6313-43AA-9C3C-052968951495}" name="146867" dataDxfId="9769"/>
    <tableColumn id="6629" xr3:uid="{F7DFF135-42E7-4B78-B544-F652B55E2B68}" name="146868" dataDxfId="9768"/>
    <tableColumn id="6630" xr3:uid="{AB796D48-2B18-4212-A75C-21D5B9C310E6}" name="146869" dataDxfId="9767"/>
    <tableColumn id="6631" xr3:uid="{08CA70A2-31DD-47EC-B1BC-394CBED05A69}" name="146870" dataDxfId="9766"/>
    <tableColumn id="6632" xr3:uid="{CA9BD714-3B52-4E4B-88D3-2BD675D40350}" name="146871" dataDxfId="9765"/>
    <tableColumn id="6633" xr3:uid="{9EBE8ACD-1E71-4F64-8AFE-9659E880FC8B}" name="146872" dataDxfId="9764"/>
    <tableColumn id="6634" xr3:uid="{DA86537C-9B2B-4856-93E8-9B56C8C03313}" name="146873" dataDxfId="9763"/>
    <tableColumn id="6635" xr3:uid="{D4642145-C4CE-4886-AF90-2C06D5D63739}" name="146874" dataDxfId="9762"/>
    <tableColumn id="6636" xr3:uid="{6B733388-E88B-4D26-8281-00008F9727B9}" name="146875" dataDxfId="9761"/>
    <tableColumn id="6637" xr3:uid="{19D65F78-2626-4521-8175-0D5E8D17A71D}" name="146876" dataDxfId="9760"/>
    <tableColumn id="6638" xr3:uid="{359597FB-8898-4EAD-A183-8D677FD6E183}" name="146877" dataDxfId="9759"/>
    <tableColumn id="6639" xr3:uid="{8A1629C6-C3CF-4F5A-AA63-C08C7F10D950}" name="146878" dataDxfId="9758"/>
    <tableColumn id="6640" xr3:uid="{0D6CD50F-1581-4C2E-9EF4-4E61519C1E7B}" name="146879" dataDxfId="9757"/>
    <tableColumn id="6641" xr3:uid="{78D6BDDB-4210-49FF-A751-332981718207}" name="146880" dataDxfId="9756"/>
    <tableColumn id="6642" xr3:uid="{AE89A7F9-A53D-47EF-B3ED-EA0C31625078}" name="146881" dataDxfId="9755"/>
    <tableColumn id="6643" xr3:uid="{371A7811-9E32-4AFE-B7B5-3786A5BE80D6}" name="146882" dataDxfId="9754"/>
    <tableColumn id="6644" xr3:uid="{A2794EAB-120B-41B7-91B5-FA6F7F8263AD}" name="146883" dataDxfId="9753"/>
    <tableColumn id="6645" xr3:uid="{C33CCA89-382C-4750-99CD-B6A0B4DA8DB9}" name="146884" dataDxfId="9752"/>
    <tableColumn id="6646" xr3:uid="{83E56C5D-D764-466E-98C7-77527F803F8E}" name="146885" dataDxfId="9751"/>
    <tableColumn id="6647" xr3:uid="{49DB3CE9-6030-46C6-98FC-918752FF3746}" name="146886" dataDxfId="9750"/>
    <tableColumn id="6648" xr3:uid="{F5481728-73C0-43E9-AB00-B1082A301121}" name="146887" dataDxfId="9749"/>
    <tableColumn id="6649" xr3:uid="{A4E51859-47F4-4745-A50D-A7B63D112C04}" name="146888" dataDxfId="9748"/>
    <tableColumn id="6650" xr3:uid="{E03117DC-B70D-4835-8153-5635430B069D}" name="146889" dataDxfId="9747"/>
    <tableColumn id="6651" xr3:uid="{911FC201-8411-4A19-B582-540171F9AFD1}" name="146890" dataDxfId="9746"/>
    <tableColumn id="6652" xr3:uid="{1BD58AAE-ECF8-4E94-824C-C512DD6F6C7B}" name="146891" dataDxfId="9745"/>
    <tableColumn id="6653" xr3:uid="{59C5CDA2-1944-422F-8B90-5A0F39915CA8}" name="146892" dataDxfId="9744"/>
    <tableColumn id="6654" xr3:uid="{4B7B4E60-5508-4B3F-828E-5EC41B77E17C}" name="146893" dataDxfId="9743"/>
    <tableColumn id="6655" xr3:uid="{4F420845-758E-4ACC-B613-2FEE66138828}" name="146894" dataDxfId="9742"/>
    <tableColumn id="6656" xr3:uid="{EEB85B07-3FE1-43A5-B811-7B8D27720B44}" name="146895" dataDxfId="9741"/>
    <tableColumn id="6657" xr3:uid="{67E6AC59-D700-4632-9343-8225E839E424}" name="146896" dataDxfId="9740"/>
    <tableColumn id="6658" xr3:uid="{E7BBC473-0750-4D36-88F5-36B9EAA71A59}" name="146897" dataDxfId="9739"/>
    <tableColumn id="6659" xr3:uid="{B9AC875A-683C-4997-A494-49A1BFEC64EB}" name="146898" dataDxfId="9738"/>
    <tableColumn id="6660" xr3:uid="{C583E04C-8690-4D0C-B69E-C70C051F1AB6}" name="146899" dataDxfId="9737"/>
    <tableColumn id="6661" xr3:uid="{570BA752-4B68-4AA2-B28E-2159391AD39B}" name="146900" dataDxfId="9736"/>
    <tableColumn id="6662" xr3:uid="{FBB53ACC-2641-4C22-8E7A-7A0CB68C56EA}" name="146901" dataDxfId="9735"/>
    <tableColumn id="6663" xr3:uid="{89C6A9C7-4F15-41BA-BA18-00AC1E7EC94C}" name="146902" dataDxfId="9734"/>
    <tableColumn id="6664" xr3:uid="{521E0DB0-0B01-4380-99F7-F07EAB0A7543}" name="146903" dataDxfId="9733"/>
    <tableColumn id="6665" xr3:uid="{291F2D72-9954-4E8C-80BF-389F4E4EBC41}" name="146904" dataDxfId="9732"/>
    <tableColumn id="6666" xr3:uid="{43144FB3-4ADB-4468-AFD1-4264F7A54C96}" name="146905" dataDxfId="9731"/>
    <tableColumn id="6667" xr3:uid="{2AA9F212-0B29-44BE-9FFC-9EE5CBA2DA31}" name="146906" dataDxfId="9730"/>
    <tableColumn id="6668" xr3:uid="{BDEF58E7-5C8F-4DD2-B0FF-335A75F851FD}" name="146907" dataDxfId="9729"/>
    <tableColumn id="6669" xr3:uid="{74A5A6E5-CD34-4CC2-9BDC-62F3C76AA4B3}" name="146908" dataDxfId="9728"/>
    <tableColumn id="6670" xr3:uid="{36551F09-1BC2-47CA-A4C0-DAB8A95CA005}" name="146909" dataDxfId="9727"/>
    <tableColumn id="6671" xr3:uid="{ABB40543-F3F6-44C3-8A66-8474565010C5}" name="146910" dataDxfId="9726"/>
    <tableColumn id="6672" xr3:uid="{72D3BFDF-6997-4FD4-811E-8F7E8C49B88E}" name="146911" dataDxfId="9725"/>
    <tableColumn id="6673" xr3:uid="{84B44AF3-5F48-4EB1-B6BA-6466B62BBDC7}" name="146912" dataDxfId="9724"/>
    <tableColumn id="6674" xr3:uid="{028B568E-B54F-4C05-8A8F-32884FB6E306}" name="146913" dataDxfId="9723"/>
    <tableColumn id="6675" xr3:uid="{B46A7DCE-A8A8-42E3-A6B3-9765652AD59A}" name="146914" dataDxfId="9722"/>
    <tableColumn id="6676" xr3:uid="{BA079FC6-9A4B-4C93-B410-CE14B978DEBD}" name="146915" dataDxfId="9721"/>
    <tableColumn id="6677" xr3:uid="{368FF41E-172C-485D-9E30-94FA94090035}" name="146916" dataDxfId="9720"/>
    <tableColumn id="6678" xr3:uid="{0F316A8A-243B-4C36-9AAF-A3D4C383771C}" name="146917" dataDxfId="9719"/>
    <tableColumn id="6679" xr3:uid="{5D0AD887-53F3-4E28-BE8F-1856C08BCD96}" name="146918" dataDxfId="9718"/>
    <tableColumn id="6680" xr3:uid="{5ABDEC6D-212F-4DFF-95CA-EEFEEDD5B34E}" name="146919" dataDxfId="9717"/>
    <tableColumn id="6681" xr3:uid="{C244B846-D5D4-4C41-9ED6-C330F22336D3}" name="146920" dataDxfId="9716"/>
    <tableColumn id="6682" xr3:uid="{534FA5A6-6EDE-4FDB-859A-0A833143AEC4}" name="146921" dataDxfId="9715"/>
    <tableColumn id="6683" xr3:uid="{9C6F9C77-BD88-45C7-8F7A-3A89B8CA63C3}" name="146922" dataDxfId="9714"/>
    <tableColumn id="6684" xr3:uid="{1CF2788C-7D0C-4EFB-BB3A-EDA409D416A9}" name="146923" dataDxfId="9713"/>
    <tableColumn id="6685" xr3:uid="{76A5EE8E-CE2C-4DED-9593-9B8A92EEE2E0}" name="146924" dataDxfId="9712"/>
    <tableColumn id="6686" xr3:uid="{62633B3C-0143-4FCE-9174-4181643A5A74}" name="146925" dataDxfId="9711"/>
    <tableColumn id="6687" xr3:uid="{C705C921-4126-4A36-B0EF-3C1BEF5E0A93}" name="146926" dataDxfId="9710"/>
    <tableColumn id="6688" xr3:uid="{5B25DFBD-9767-473E-9922-275744C8F1FC}" name="146927" dataDxfId="9709"/>
    <tableColumn id="6689" xr3:uid="{0B3E4FCD-46FC-4134-B59E-E2E9144B0AB3}" name="146928" dataDxfId="9708"/>
    <tableColumn id="6690" xr3:uid="{30D7EFB7-0081-41CD-AF94-DAF60684D995}" name="146929" dataDxfId="9707"/>
    <tableColumn id="6691" xr3:uid="{F1034A21-997C-47F2-96D9-EC30409B571E}" name="146930" dataDxfId="9706"/>
    <tableColumn id="6692" xr3:uid="{8D9B19C5-E976-4A8D-8D92-5E7FEB971AEF}" name="146931" dataDxfId="9705"/>
    <tableColumn id="6693" xr3:uid="{BFBFE17D-893E-4786-9DCB-520EAE07427D}" name="146932" dataDxfId="9704"/>
    <tableColumn id="6694" xr3:uid="{E994282C-B2EB-4F43-A060-6946E16BB66D}" name="146933" dataDxfId="9703"/>
    <tableColumn id="6695" xr3:uid="{E4FE1636-2863-4D80-8E34-BBD1BA7AA6AA}" name="146934" dataDxfId="9702"/>
    <tableColumn id="6696" xr3:uid="{2945CC25-A6F9-49E1-B89B-89CCD6E92250}" name="146935" dataDxfId="9701"/>
    <tableColumn id="6697" xr3:uid="{DDA91B19-BE50-4B5F-980B-ED90E4BF751B}" name="146936" dataDxfId="9700"/>
    <tableColumn id="6698" xr3:uid="{8D1C9139-00E6-4F65-9B27-3F624F1EC457}" name="146937" dataDxfId="9699"/>
    <tableColumn id="6699" xr3:uid="{E55FBFB6-EC3D-4806-88AE-FA10D9198781}" name="146938" dataDxfId="9698"/>
    <tableColumn id="6700" xr3:uid="{439DA0FC-B06D-4D52-9CE2-2B70EDCF9DBD}" name="146939" dataDxfId="9697"/>
    <tableColumn id="6701" xr3:uid="{8AE9F641-9236-4B52-A983-88DA491FC852}" name="146940" dataDxfId="9696"/>
    <tableColumn id="6702" xr3:uid="{977A7E4B-1A78-4B2F-83E8-063F8DCEFCCE}" name="146941" dataDxfId="9695"/>
    <tableColumn id="6703" xr3:uid="{5CE0A08F-5CEC-488E-9101-B8755953BA02}" name="146942" dataDxfId="9694"/>
    <tableColumn id="6704" xr3:uid="{87334DF7-D1DC-4DC3-9849-B6389F1ED4CD}" name="146943" dataDxfId="9693"/>
    <tableColumn id="6705" xr3:uid="{D28B5745-0094-4B4C-9253-C10FA9AE732D}" name="146944" dataDxfId="9692"/>
    <tableColumn id="6706" xr3:uid="{038178A8-B9E8-43C3-9A06-1456C133DD4B}" name="146945" dataDxfId="9691"/>
    <tableColumn id="6707" xr3:uid="{3080EB31-642F-49C1-AD24-C800BEB13CDD}" name="146946" dataDxfId="9690"/>
    <tableColumn id="6708" xr3:uid="{9C49D2DD-4E29-4556-9B7A-C70A6EDC9BC3}" name="146947" dataDxfId="9689"/>
    <tableColumn id="6709" xr3:uid="{36630B65-9FD5-407C-B2B7-F09D7AF5C1A6}" name="146948" dataDxfId="9688"/>
    <tableColumn id="6710" xr3:uid="{C64314B9-4095-4990-A565-4E0D38F5A977}" name="146949" dataDxfId="9687"/>
    <tableColumn id="6711" xr3:uid="{C2F73932-CA77-4E47-8431-8C92B180C59F}" name="146950" dataDxfId="9686"/>
    <tableColumn id="6712" xr3:uid="{A7E48A72-54DB-4A42-AE8D-B2D63C21A6C9}" name="146951" dataDxfId="9685"/>
    <tableColumn id="6713" xr3:uid="{9D8E001B-CC6A-4C9D-8526-066C7873BC93}" name="146952" dataDxfId="9684"/>
    <tableColumn id="6714" xr3:uid="{1EE24B6D-5E75-4988-B42A-1CEB2D3BA0F0}" name="146953" dataDxfId="9683"/>
    <tableColumn id="6715" xr3:uid="{33DBA37A-C19E-4E4F-B8BC-C50008AEF937}" name="146954" dataDxfId="9682"/>
    <tableColumn id="6716" xr3:uid="{728E9F0B-2007-4A40-AD8A-E2F06BBBB6D7}" name="146955" dataDxfId="9681"/>
    <tableColumn id="6717" xr3:uid="{8CBBC3E8-BE84-41F5-B17E-96AFB7BC867A}" name="146956" dataDxfId="9680"/>
    <tableColumn id="6718" xr3:uid="{01E6C1B9-4A2F-4C12-8F02-1DF099C255C4}" name="146957" dataDxfId="9679"/>
    <tableColumn id="6719" xr3:uid="{5E9F6C1F-9CC3-462D-B9A6-A89BDBE4796C}" name="146958" dataDxfId="9678"/>
    <tableColumn id="6720" xr3:uid="{A6A992EF-4CF9-4A2C-9B65-A17336027580}" name="146959" dataDxfId="9677"/>
    <tableColumn id="6721" xr3:uid="{6C9DF895-75CD-4FE4-95D2-BD696FC6C82A}" name="146960" dataDxfId="9676"/>
    <tableColumn id="6722" xr3:uid="{2F5DE454-C7E4-4838-A096-B1E527718FFF}" name="146961" dataDxfId="9675"/>
    <tableColumn id="6723" xr3:uid="{6E5F765C-C0C1-4391-AFB3-E8EF6B955ED5}" name="146962" dataDxfId="9674"/>
    <tableColumn id="6724" xr3:uid="{54CCE940-8253-4531-A6AA-1D08F5ED06FB}" name="146963" dataDxfId="9673"/>
    <tableColumn id="6725" xr3:uid="{DC89783E-40A6-4C11-B2E6-313F6B3385EB}" name="146964" dataDxfId="9672"/>
    <tableColumn id="6726" xr3:uid="{E639E0F7-4991-4152-85A9-1F5A8DAB4793}" name="146965" dataDxfId="9671"/>
    <tableColumn id="6727" xr3:uid="{0D7818FF-AACE-4BDE-A80A-4050248CB0BC}" name="146966" dataDxfId="9670"/>
    <tableColumn id="6728" xr3:uid="{1DF332F3-B685-43D7-8752-D8F07C96DED9}" name="146967" dataDxfId="9669"/>
    <tableColumn id="6729" xr3:uid="{843F6833-5A70-42EA-A721-44833DCC52AB}" name="146968" dataDxfId="9668"/>
    <tableColumn id="6730" xr3:uid="{F8AFBDCD-6CF5-4CB3-902F-C26FCFB54567}" name="146969" dataDxfId="9667"/>
    <tableColumn id="6731" xr3:uid="{65F90617-47B8-404F-A47D-CC16D8F78208}" name="146970" dataDxfId="9666"/>
    <tableColumn id="6732" xr3:uid="{D5BECF5D-9450-4D79-9F02-F3BE1FADD241}" name="146971" dataDxfId="9665"/>
    <tableColumn id="6733" xr3:uid="{36CB0F0E-2937-4713-9222-F9C58DAE93C4}" name="146972" dataDxfId="9664"/>
    <tableColumn id="6734" xr3:uid="{BED30641-6D9D-4556-AB29-F396543E382D}" name="146973" dataDxfId="9663"/>
    <tableColumn id="6735" xr3:uid="{2C5B0E77-DC90-4847-BA95-93D441422DD9}" name="146974" dataDxfId="9662"/>
    <tableColumn id="6736" xr3:uid="{BABF2A6F-FD35-4A64-8363-54288BC60FEF}" name="146975" dataDxfId="9661"/>
    <tableColumn id="6737" xr3:uid="{4EC016DB-CE23-47D7-9C12-03910AB74D60}" name="146976" dataDxfId="9660"/>
    <tableColumn id="6738" xr3:uid="{31F1155C-FA6B-4151-B4AC-3F340E1EF7EA}" name="146977" dataDxfId="9659"/>
    <tableColumn id="6739" xr3:uid="{E5100EF9-D02B-4E40-A26B-654811CDF364}" name="146978" dataDxfId="9658"/>
    <tableColumn id="6740" xr3:uid="{CFE1A146-0FD7-4CBD-8CD7-04A893BA955B}" name="146979" dataDxfId="9657"/>
    <tableColumn id="6741" xr3:uid="{580E0638-C863-4299-8382-1B77EA9A28B8}" name="146980" dataDxfId="9656"/>
    <tableColumn id="6742" xr3:uid="{7830D1CD-546A-42AE-ACBA-9B1D347B9B25}" name="146981" dataDxfId="9655"/>
    <tableColumn id="6743" xr3:uid="{72AA6212-4E01-49C8-A612-BBC81DCD31D6}" name="146982" dataDxfId="9654"/>
    <tableColumn id="6744" xr3:uid="{DF8E6BEB-4BFA-48C8-A092-A07C97A48369}" name="146983" dataDxfId="9653"/>
    <tableColumn id="6745" xr3:uid="{504D4906-D75B-45B7-BC2F-F09998042DFE}" name="146984" dataDxfId="9652"/>
    <tableColumn id="6746" xr3:uid="{FBA77ECD-7170-40C3-B886-5A26D03B34B4}" name="146985" dataDxfId="9651"/>
    <tableColumn id="6747" xr3:uid="{E0AF7D07-3E82-49F9-AB56-F5EC09E849C2}" name="146986" dataDxfId="9650"/>
    <tableColumn id="6748" xr3:uid="{B303A452-DFD5-432A-A0F8-C9598EBBA723}" name="146987" dataDxfId="9649"/>
    <tableColumn id="6749" xr3:uid="{765B8A87-D239-45C3-8DCD-9140E3E11FE7}" name="146988" dataDxfId="9648"/>
    <tableColumn id="6750" xr3:uid="{2CD2C197-7196-4C95-8E44-1B9198D5CFF5}" name="146989" dataDxfId="9647"/>
    <tableColumn id="6751" xr3:uid="{7977C84A-839F-49C4-B934-B4F723B5826D}" name="146990" dataDxfId="9646"/>
    <tableColumn id="6752" xr3:uid="{BCB2E7DD-ADBF-45A5-9A13-BE4987C0733C}" name="146991" dataDxfId="9645"/>
    <tableColumn id="6753" xr3:uid="{535CAEB2-836F-4BE6-87DF-4071ADA402FE}" name="146992" dataDxfId="9644"/>
    <tableColumn id="6754" xr3:uid="{BA5FA850-3E3F-4F71-8130-1D2E196C7003}" name="146993" dataDxfId="9643"/>
    <tableColumn id="6755" xr3:uid="{786703AF-4208-45CF-A7DA-DA7ECB30517B}" name="146994" dataDxfId="9642"/>
    <tableColumn id="6756" xr3:uid="{B2FDA79A-1336-4FC3-B74B-0383F1BE997D}" name="146995" dataDxfId="9641"/>
    <tableColumn id="6757" xr3:uid="{C59BA7C9-642D-4AC3-8C5B-E64B726D7BD3}" name="146996" dataDxfId="9640"/>
    <tableColumn id="6758" xr3:uid="{07F81AC0-5837-45AB-A374-95494D17CA2E}" name="146997" dataDxfId="9639"/>
    <tableColumn id="6759" xr3:uid="{ADABBA58-1AB5-476B-8E2B-407D9FECD326}" name="146998" dataDxfId="9638"/>
    <tableColumn id="6760" xr3:uid="{4E47BCB0-3E65-4371-BFE1-FA8FBF9E9A23}" name="146999" dataDxfId="9637"/>
    <tableColumn id="6761" xr3:uid="{86AFF4BA-E4FC-4113-870B-291CA9FA9894}" name="147000" dataDxfId="9636"/>
    <tableColumn id="6762" xr3:uid="{F824FC1D-0656-4316-BF3D-57CE5060BAE1}" name="147001" dataDxfId="9635"/>
    <tableColumn id="6763" xr3:uid="{0E691FFD-727A-4ADB-A1B5-13213C59B2C2}" name="147002" dataDxfId="9634"/>
    <tableColumn id="6764" xr3:uid="{470A2BC2-48AF-4851-87B9-F04D342F72F3}" name="147003" dataDxfId="9633"/>
    <tableColumn id="6765" xr3:uid="{A8AA4EBB-091D-459C-BAF5-6C8065F609E4}" name="147004" dataDxfId="9632"/>
    <tableColumn id="6766" xr3:uid="{B8CEFF1B-D9EB-477B-B9CA-9DABA90D02ED}" name="147005" dataDxfId="9631"/>
    <tableColumn id="6767" xr3:uid="{EB1ABAF9-E730-4516-A6BA-C302AA3DD506}" name="147006" dataDxfId="9630"/>
    <tableColumn id="6768" xr3:uid="{76D37A17-9F72-4D76-A5F4-392A24559899}" name="147007" dataDxfId="9629"/>
    <tableColumn id="6769" xr3:uid="{2882365D-94A1-4655-9785-15036725D8AC}" name="147008" dataDxfId="9628"/>
    <tableColumn id="6770" xr3:uid="{C1200103-D01E-4115-8B4C-B9F2B5F19223}" name="147009" dataDxfId="9627"/>
    <tableColumn id="6771" xr3:uid="{B8929991-CAB7-4081-A18C-99C6213555EB}" name="147010" dataDxfId="9626"/>
    <tableColumn id="6772" xr3:uid="{ECE4E83C-58DE-42DA-8EEF-7BE3DE310D0E}" name="147011" dataDxfId="9625"/>
    <tableColumn id="6773" xr3:uid="{6AAC0E66-E6BE-4EC4-9FC8-0B3F83B854D3}" name="147012" dataDxfId="9624"/>
    <tableColumn id="6774" xr3:uid="{0D2CE8F7-7F65-41A6-AAD0-221B5F06DB42}" name="147013" dataDxfId="9623"/>
    <tableColumn id="6775" xr3:uid="{073C164B-0B86-4690-A9DE-BF27D3D32616}" name="147014" dataDxfId="9622"/>
    <tableColumn id="6776" xr3:uid="{2B23D61F-0D55-4B4F-9674-BC6D16801591}" name="147015" dataDxfId="9621"/>
    <tableColumn id="6777" xr3:uid="{901E195F-CA4B-49CD-9CB9-CD98C3CB0828}" name="147016" dataDxfId="9620"/>
    <tableColumn id="6778" xr3:uid="{9E2E20DD-E207-491E-9576-31E8B49E2899}" name="147017" dataDxfId="9619"/>
    <tableColumn id="6779" xr3:uid="{CD702E27-B80A-4E32-A372-6AE7F224FE12}" name="147018" dataDxfId="9618"/>
    <tableColumn id="6780" xr3:uid="{6DE76494-0AB4-478B-A147-D3D75B6EAC75}" name="147019" dataDxfId="9617"/>
    <tableColumn id="6781" xr3:uid="{8621311E-DD23-4D4D-AAF5-D2A55F35622C}" name="147020" dataDxfId="9616"/>
    <tableColumn id="6782" xr3:uid="{0E8B2B12-1DF0-45B6-B8E3-D29C0DD36DF0}" name="147021" dataDxfId="9615"/>
    <tableColumn id="6783" xr3:uid="{95215563-BE75-4A64-B77F-E5C424D4E122}" name="147022" dataDxfId="9614"/>
    <tableColumn id="6784" xr3:uid="{61C01664-325C-4FD2-B88E-3038375E97EB}" name="147023" dataDxfId="9613"/>
    <tableColumn id="6785" xr3:uid="{5C307621-247B-4F23-A8CF-4A905EBDD014}" name="147024" dataDxfId="9612"/>
    <tableColumn id="6786" xr3:uid="{91FFC87A-1E81-42D6-B020-41D7D2D8AFB4}" name="147025" dataDxfId="9611"/>
    <tableColumn id="6787" xr3:uid="{2C8CCA52-CBBC-4886-B347-99118464F872}" name="147026" dataDxfId="9610"/>
    <tableColumn id="6788" xr3:uid="{3BDD805D-E39E-4A8D-978B-AC8C0EAB28CB}" name="147027" dataDxfId="9609"/>
    <tableColumn id="6789" xr3:uid="{21571D06-B089-4878-AF47-75A1880D48F2}" name="147028" dataDxfId="9608"/>
    <tableColumn id="6790" xr3:uid="{C290CF91-36F8-486C-90B1-1A6E689C9986}" name="147029" dataDxfId="9607"/>
    <tableColumn id="6791" xr3:uid="{5DFDA412-D969-44C2-8F73-22D227E517AB}" name="147030" dataDxfId="9606"/>
    <tableColumn id="6792" xr3:uid="{D6B3CFF2-4DE5-435D-9BEE-B48A985C4344}" name="147031" dataDxfId="9605"/>
    <tableColumn id="6793" xr3:uid="{ADB9FFDE-C3F5-4BC6-848B-00E0B0029938}" name="147032" dataDxfId="9604"/>
    <tableColumn id="6794" xr3:uid="{BF631815-36CF-4A68-8D6D-3283DA7BAB37}" name="147033" dataDxfId="9603"/>
    <tableColumn id="6795" xr3:uid="{173FB423-691B-4736-A81E-12DC93F30843}" name="147034" dataDxfId="9602"/>
    <tableColumn id="6796" xr3:uid="{4E4FE8A6-AFC3-46F5-B4FF-D857428EF386}" name="147035" dataDxfId="9601"/>
    <tableColumn id="6797" xr3:uid="{3452A08C-87F9-4788-A34E-C8E7657386E5}" name="147036" dataDxfId="9600"/>
    <tableColumn id="6798" xr3:uid="{006C235E-0E09-4862-942D-383C8DCC50F1}" name="147037" dataDxfId="9599"/>
    <tableColumn id="6799" xr3:uid="{6DD5138F-AB34-4665-8FAE-BFC49F418DF0}" name="147038" dataDxfId="9598"/>
    <tableColumn id="6800" xr3:uid="{A47CCEB1-C3C6-4230-9D9B-3A50DB816228}" name="147039" dataDxfId="9597"/>
    <tableColumn id="6801" xr3:uid="{F9C96E97-3E04-41C7-8822-439C2E534731}" name="147040" dataDxfId="9596"/>
    <tableColumn id="6802" xr3:uid="{EF12A6D0-88E0-46EF-A0F5-1E32F89ECB61}" name="147041" dataDxfId="9595"/>
    <tableColumn id="6803" xr3:uid="{B679B2E8-C36F-4745-AE80-E55DC3ECB822}" name="147042" dataDxfId="9594"/>
    <tableColumn id="6804" xr3:uid="{C1F2E77F-410D-4BD4-96CF-6F310C8BB649}" name="147043" dataDxfId="9593"/>
    <tableColumn id="6805" xr3:uid="{F6E0FA88-FB5E-43F2-ADCB-9F98077B6980}" name="147044" dataDxfId="9592"/>
    <tableColumn id="6806" xr3:uid="{C3202E97-41B4-46A9-886C-6EBE40DDCFAF}" name="147045" dataDxfId="9591"/>
    <tableColumn id="6807" xr3:uid="{6C87165C-4A68-4098-82C9-9983BF18C718}" name="147046" dataDxfId="9590"/>
    <tableColumn id="6808" xr3:uid="{F8E27A86-D3B8-4CBE-A4C3-A20EFDF037C6}" name="147047" dataDxfId="9589"/>
    <tableColumn id="6809" xr3:uid="{E4AFE7DB-EB70-4137-AA4B-35DF94066731}" name="147048" dataDxfId="9588"/>
    <tableColumn id="6810" xr3:uid="{1BEADB74-D026-4158-8065-C91FF1C31D1F}" name="147049" dataDxfId="9587"/>
    <tableColumn id="6811" xr3:uid="{CEB9DB28-E7EF-422F-AC4C-217DFF66D903}" name="147050" dataDxfId="9586"/>
    <tableColumn id="6812" xr3:uid="{35713D72-4BF4-4FDD-87FD-09D71A9D8705}" name="147051" dataDxfId="9585"/>
    <tableColumn id="6813" xr3:uid="{8A600306-56D6-49C3-9EE9-2B93CCF7A6A7}" name="147052" dataDxfId="9584"/>
    <tableColumn id="6814" xr3:uid="{4A7512D1-F27A-46E1-914A-A200A560C3B1}" name="147053" dataDxfId="9583"/>
    <tableColumn id="6815" xr3:uid="{171D4298-3628-429F-9CAB-17BDB3F9AF43}" name="147054" dataDxfId="9582"/>
    <tableColumn id="6816" xr3:uid="{A377BF4F-11A2-4025-AE62-6C4BB2C79E72}" name="147055" dataDxfId="9581"/>
    <tableColumn id="6817" xr3:uid="{E0EC797A-923E-4505-99D3-767790B11D21}" name="147056" dataDxfId="9580"/>
    <tableColumn id="6818" xr3:uid="{4A8C1B0B-7136-49D2-B157-46B14956D2ED}" name="147057" dataDxfId="9579"/>
    <tableColumn id="6819" xr3:uid="{32E33A22-5E5E-4376-85A1-D97ABC832035}" name="147058" dataDxfId="9578"/>
    <tableColumn id="6820" xr3:uid="{28F1CE88-AE67-4854-972F-74D42CDDE64A}" name="147059" dataDxfId="9577"/>
    <tableColumn id="6821" xr3:uid="{DD11A409-C912-4D82-B728-0C2A2D78A215}" name="147060" dataDxfId="9576"/>
    <tableColumn id="6822" xr3:uid="{C3DBF6E3-806C-4E5A-899A-1B1CB0FA04DB}" name="147061" dataDxfId="9575"/>
    <tableColumn id="6823" xr3:uid="{9274E5F0-3375-42F9-B068-FE00F3AE84F2}" name="147062" dataDxfId="9574"/>
    <tableColumn id="6824" xr3:uid="{8E7C64B6-0BE7-4955-8511-4AD29591F876}" name="147063" dataDxfId="9573"/>
    <tableColumn id="6825" xr3:uid="{F5C02B69-3440-498E-94EF-F9425BB63695}" name="147064" dataDxfId="9572"/>
    <tableColumn id="6826" xr3:uid="{9BBF379F-1F0A-49E6-BCB5-40833DBD86B7}" name="147065" dataDxfId="9571"/>
    <tableColumn id="6827" xr3:uid="{BE21ACBA-05F8-4C8F-A088-85022B45C6F8}" name="147066" dataDxfId="9570"/>
    <tableColumn id="6828" xr3:uid="{126C6CCC-9C5A-4F5E-ABAE-2C821BD0A902}" name="147067" dataDxfId="9569"/>
    <tableColumn id="6829" xr3:uid="{C561876C-CAEC-4F59-8EE8-BE3E04BFF407}" name="147068" dataDxfId="9568"/>
    <tableColumn id="6830" xr3:uid="{19C50490-B03A-41DB-9A3E-058F75705D3B}" name="147069" dataDxfId="9567"/>
    <tableColumn id="6831" xr3:uid="{9F7AD349-C53C-4E38-96E3-8A81B5AF5513}" name="147070" dataDxfId="9566"/>
    <tableColumn id="6832" xr3:uid="{DD4B78DA-C8AB-45B0-9F1C-AC566EB7FDFD}" name="147071" dataDxfId="9565"/>
    <tableColumn id="6833" xr3:uid="{7820587E-3B1D-4DFB-B75B-AF83908E1DD2}" name="147072" dataDxfId="9564"/>
    <tableColumn id="6834" xr3:uid="{808579BC-BBAE-482F-89EE-42C07F523D9D}" name="147073" dataDxfId="9563"/>
    <tableColumn id="6835" xr3:uid="{82C25A42-2D1B-4776-963A-3F1B4DAC348A}" name="147074" dataDxfId="9562"/>
    <tableColumn id="6836" xr3:uid="{ACBBE9A1-74F2-48E6-87D8-F3AE6D5279F1}" name="147075" dataDxfId="9561"/>
    <tableColumn id="6837" xr3:uid="{35B82EF8-208C-4A28-98A1-FC9AE4106B89}" name="147076" dataDxfId="9560"/>
    <tableColumn id="6838" xr3:uid="{31C56E2E-1418-4C2D-9F2D-F23CE89CC2E3}" name="147077" dataDxfId="9559"/>
    <tableColumn id="6839" xr3:uid="{4B617ABA-5A81-4CF2-B0FB-7B50F3B0CC80}" name="147078" dataDxfId="9558"/>
    <tableColumn id="6840" xr3:uid="{43EAC3E2-8ED7-42E1-8BD7-4908A3E226B2}" name="147079" dataDxfId="9557"/>
    <tableColumn id="6841" xr3:uid="{79A90557-1AD3-4AD9-B220-311A4408F6DF}" name="147080" dataDxfId="9556"/>
    <tableColumn id="6842" xr3:uid="{39473909-55EF-4E97-BF42-1FFAF03E4DE2}" name="147081" dataDxfId="9555"/>
    <tableColumn id="6843" xr3:uid="{F8DCB347-232D-41C8-B1FE-D6320E6E73FA}" name="147082" dataDxfId="9554"/>
    <tableColumn id="6844" xr3:uid="{ACF8A924-FFC7-4EE3-B872-7C504B111707}" name="147083" dataDxfId="9553"/>
    <tableColumn id="6845" xr3:uid="{82B299FD-4D54-41D6-981F-BC3AB58B1910}" name="147084" dataDxfId="9552"/>
    <tableColumn id="6846" xr3:uid="{0A3D563F-1571-460F-9E5D-6FA190554C02}" name="147085" dataDxfId="9551"/>
    <tableColumn id="6847" xr3:uid="{4A45B88D-F1D0-411B-8DCC-A7750C202214}" name="147086" dataDxfId="9550"/>
    <tableColumn id="6848" xr3:uid="{7630FCF7-7009-4F62-B804-E130E3A668A0}" name="147087" dataDxfId="9549"/>
    <tableColumn id="6849" xr3:uid="{F775A5F6-0F5D-45CD-9233-4CF14E3C6B2A}" name="147088" dataDxfId="9548"/>
    <tableColumn id="6850" xr3:uid="{04AD970D-2EEA-4DF5-9057-0B9F81CC1DA2}" name="147089" dataDxfId="9547"/>
    <tableColumn id="6851" xr3:uid="{19EC0DA1-E98C-4302-A655-FF660D80722B}" name="147090" dataDxfId="9546"/>
    <tableColumn id="6852" xr3:uid="{A30914BF-6FF6-48A0-8828-35DED9250339}" name="147091" dataDxfId="9545"/>
    <tableColumn id="6853" xr3:uid="{D6363D20-2DA7-40D7-AF06-22935CC2D5D7}" name="147092" dataDxfId="9544"/>
    <tableColumn id="6854" xr3:uid="{9D0D35A9-36A2-4D2C-91C9-0C66718C99AF}" name="147093" dataDxfId="9543"/>
    <tableColumn id="6855" xr3:uid="{5D42BEFE-4B2B-44E9-A6DB-A43E114D990A}" name="147094" dataDxfId="9542"/>
    <tableColumn id="6856" xr3:uid="{CB1F0D9E-FA13-4EC5-BB9B-9BF35BDA368D}" name="147095" dataDxfId="9541"/>
    <tableColumn id="6857" xr3:uid="{2BDC55B2-1CBA-4DCE-803A-FBCD3DCDA9A7}" name="147096" dataDxfId="9540"/>
    <tableColumn id="6858" xr3:uid="{A65DFE49-1403-431E-9B02-52F49BD818B8}" name="147097" dataDxfId="9539"/>
    <tableColumn id="6859" xr3:uid="{7F62C71C-D0BC-4E87-8D0D-75711AF5C646}" name="147098" dataDxfId="9538"/>
    <tableColumn id="6860" xr3:uid="{BD445421-466C-4ED9-B04D-0F5BA5FB4EC9}" name="147099" dataDxfId="9537"/>
    <tableColumn id="6861" xr3:uid="{62B6F2B8-CCC9-44C8-990E-922D6E96C845}" name="147100" dataDxfId="9536"/>
    <tableColumn id="6862" xr3:uid="{27E37F9A-4A32-495F-968F-26807E9D21EC}" name="147101" dataDxfId="9535"/>
    <tableColumn id="6863" xr3:uid="{4287E008-3E8E-402B-8673-477E0AC5C1B9}" name="147102" dataDxfId="9534"/>
    <tableColumn id="6864" xr3:uid="{3EE56F36-3CB3-47C7-9F55-A28D645C8228}" name="147103" dataDxfId="9533"/>
    <tableColumn id="6865" xr3:uid="{6452A4B7-90B0-41B7-976B-6C6DB0ADFA71}" name="147104" dataDxfId="9532"/>
    <tableColumn id="6866" xr3:uid="{56CFC265-F28B-4518-8000-F2DD87B64860}" name="147105" dataDxfId="9531"/>
    <tableColumn id="6867" xr3:uid="{D628D0B2-4040-46D1-A58E-21659F22CE5E}" name="147106" dataDxfId="9530"/>
    <tableColumn id="6868" xr3:uid="{CC0D2641-6E7B-4C4C-9D69-B0FFC78049C1}" name="147107" dataDxfId="9529"/>
    <tableColumn id="6869" xr3:uid="{24F1E421-0FBE-44B7-8505-EDB245C702A5}" name="147108" dataDxfId="9528"/>
    <tableColumn id="6870" xr3:uid="{0D903DE8-4B5D-40CD-B41E-D8B9201422B7}" name="147109" dataDxfId="9527"/>
    <tableColumn id="6871" xr3:uid="{0F09D445-5D96-46AF-89AB-EF2495B98A16}" name="147110" dataDxfId="9526"/>
    <tableColumn id="6872" xr3:uid="{2D4AFDD5-AC32-4ED4-9125-3DCB1BF346B2}" name="147111" dataDxfId="9525"/>
    <tableColumn id="6873" xr3:uid="{8835460E-00B2-4C1D-8A41-D948F2BCFC67}" name="147112" dataDxfId="9524"/>
    <tableColumn id="6874" xr3:uid="{7F32FFCC-0B65-4204-B2EC-2771DAAC8681}" name="147113" dataDxfId="9523"/>
    <tableColumn id="6875" xr3:uid="{967CE08F-25A6-402A-97A0-74E3A46CB4AB}" name="147114" dataDxfId="9522"/>
    <tableColumn id="6876" xr3:uid="{4FBC2EA7-C386-40C9-887A-89ECE94834AB}" name="147115" dataDxfId="9521"/>
    <tableColumn id="6877" xr3:uid="{A5967833-809C-4D1C-8A9D-2F8509B2C487}" name="147116" dataDxfId="9520"/>
    <tableColumn id="6878" xr3:uid="{9EDC8290-60B2-4B22-A047-C2486449D41F}" name="147117" dataDxfId="9519"/>
    <tableColumn id="6879" xr3:uid="{93D5BE98-B75A-47B4-BC80-7B0DB14C5F6C}" name="147118" dataDxfId="9518"/>
    <tableColumn id="6880" xr3:uid="{18F368BB-BF12-475E-9CBD-E6A4B52EB462}" name="147119" dataDxfId="9517"/>
    <tableColumn id="6881" xr3:uid="{16F85331-A5AB-466B-A568-0EB671613BAE}" name="147120" dataDxfId="9516"/>
    <tableColumn id="6882" xr3:uid="{AB21F24C-2A8C-4A1A-9016-B2D10EA95BC4}" name="147121" dataDxfId="9515"/>
    <tableColumn id="6883" xr3:uid="{BFC80BC8-5AE4-478C-BE02-17D5910FE5F0}" name="147122" dataDxfId="9514"/>
    <tableColumn id="6884" xr3:uid="{D9D2EC1F-C14D-47AE-8E50-C11FC60A8930}" name="147123" dataDxfId="9513"/>
    <tableColumn id="6885" xr3:uid="{618278CD-B275-4C59-AAE7-96D587DAF839}" name="147124" dataDxfId="9512"/>
    <tableColumn id="6886" xr3:uid="{4A9BCEB1-5AA1-4535-9F0B-8CF72600ED29}" name="147125" dataDxfId="9511"/>
    <tableColumn id="6887" xr3:uid="{84214664-5DAF-4CF5-B10C-D92752ACFB59}" name="147126" dataDxfId="9510"/>
    <tableColumn id="6888" xr3:uid="{3170CDAD-D476-439C-913B-251CE76DFD20}" name="147127" dataDxfId="9509"/>
    <tableColumn id="6889" xr3:uid="{C67D9535-9AEF-479B-8776-1694E6335A3F}" name="147128" dataDxfId="9508"/>
    <tableColumn id="6890" xr3:uid="{CD357CB0-620B-4715-A9B9-F13D34E42D89}" name="147129" dataDxfId="9507"/>
    <tableColumn id="6891" xr3:uid="{6BAB0A80-7B51-4CA1-983B-6BEDA1F4D6EA}" name="147130" dataDxfId="9506"/>
    <tableColumn id="6892" xr3:uid="{6547ED1C-2D23-4D4B-B82C-048E6D8516F1}" name="147131" dataDxfId="9505"/>
    <tableColumn id="6893" xr3:uid="{525E91F3-6FF7-4F94-A461-E4AD3E92BAF6}" name="147132" dataDxfId="9504"/>
    <tableColumn id="6894" xr3:uid="{6C0725B2-A351-4D2C-9D82-822D37230A60}" name="147133" dataDxfId="9503"/>
    <tableColumn id="6895" xr3:uid="{CE9C06D1-DCB6-495E-BB0C-F082E2DFC6DE}" name="147134" dataDxfId="9502"/>
    <tableColumn id="6896" xr3:uid="{8DFE7422-AA91-4D82-ACC7-F111570711D5}" name="147135" dataDxfId="9501"/>
    <tableColumn id="6897" xr3:uid="{C9C16DCC-82C5-4F4F-AF81-3A2E156E330D}" name="147136" dataDxfId="9500"/>
    <tableColumn id="6898" xr3:uid="{A2FBE37C-71DE-4ACD-B8C5-A15804B91DE5}" name="147137" dataDxfId="9499"/>
    <tableColumn id="6899" xr3:uid="{2FF107D8-8E90-4939-8C12-EC83B46489B7}" name="147138" dataDxfId="9498"/>
    <tableColumn id="6900" xr3:uid="{6D4329D6-5FA8-4ED5-A0F6-2542F59FDBC1}" name="147139" dataDxfId="9497"/>
    <tableColumn id="6901" xr3:uid="{5BCFCE3E-702F-4A7C-A16D-B95D4F63C76C}" name="147140" dataDxfId="9496"/>
    <tableColumn id="6902" xr3:uid="{4B5ACF47-3103-4395-B260-589F8E4B0F5F}" name="147141" dataDxfId="9495"/>
    <tableColumn id="6903" xr3:uid="{FE1B9C83-005E-4719-AD5D-F2ED3B286334}" name="147142" dataDxfId="9494"/>
    <tableColumn id="6904" xr3:uid="{8695AA70-6FD2-46A3-B745-B34962FE222F}" name="147143" dataDxfId="9493"/>
    <tableColumn id="6905" xr3:uid="{47655539-B2D0-4944-98EE-D1F6F949FC40}" name="147144" dataDxfId="9492"/>
    <tableColumn id="6906" xr3:uid="{84B36E83-8518-44A6-A979-8D5637023AA6}" name="147145" dataDxfId="9491"/>
    <tableColumn id="6907" xr3:uid="{CDEC3A33-18F6-4092-8417-EE62836B94EF}" name="147146" dataDxfId="9490"/>
    <tableColumn id="6908" xr3:uid="{35BA0E40-9909-4B01-9FCD-AC3798868776}" name="147147" dataDxfId="9489"/>
    <tableColumn id="6909" xr3:uid="{3DCBAB91-F939-4F63-8C5C-35770D986446}" name="147148" dataDxfId="9488"/>
    <tableColumn id="6910" xr3:uid="{95DD578B-3768-4216-9C20-BED724B3D8B7}" name="147149" dataDxfId="9487"/>
    <tableColumn id="6911" xr3:uid="{19E26710-836B-41FE-A8FD-ADE9F8D92A42}" name="147150" dataDxfId="9486"/>
    <tableColumn id="6912" xr3:uid="{5F488E9B-D27E-4309-B13B-CB334DA927A6}" name="147151" dataDxfId="9485"/>
    <tableColumn id="6913" xr3:uid="{163168C6-4522-4B4B-9CAC-B7E847969800}" name="147152" dataDxfId="9484"/>
    <tableColumn id="6914" xr3:uid="{AABCBF88-BBDE-4FF2-B10A-E6D1B59A39C8}" name="147153" dataDxfId="9483"/>
    <tableColumn id="6915" xr3:uid="{ADF0094B-D414-44EE-B4A4-2119D51139AA}" name="147154" dataDxfId="9482"/>
    <tableColumn id="6916" xr3:uid="{64682C31-9A4A-4671-96C1-894812EE06B3}" name="147155" dataDxfId="9481"/>
    <tableColumn id="6917" xr3:uid="{1770FAE2-A2ED-4A57-A721-F9977CA77E1D}" name="147156" dataDxfId="9480"/>
    <tableColumn id="6918" xr3:uid="{1BB87463-CFFC-4C9D-8C17-26221BD87051}" name="147157" dataDxfId="9479"/>
    <tableColumn id="6919" xr3:uid="{A600C9B9-FCEC-477B-BD9F-E2610FF4FE2B}" name="147158" dataDxfId="9478"/>
    <tableColumn id="6920" xr3:uid="{EFD5B04C-EBB5-4F06-A070-1B7C34CCEE46}" name="147159" dataDxfId="9477"/>
    <tableColumn id="6921" xr3:uid="{653E59D6-9501-4C3B-955E-0C3BE54269C4}" name="147160" dataDxfId="9476"/>
    <tableColumn id="6922" xr3:uid="{79B6F4B2-6025-44C8-88E6-C06E9F9DFDA7}" name="147161" dataDxfId="9475"/>
    <tableColumn id="6923" xr3:uid="{C5DF1BC4-4608-4035-95A0-C8DDC45D8CAE}" name="147162" dataDxfId="9474"/>
    <tableColumn id="6924" xr3:uid="{40C7C8E0-9AC7-475E-B2A2-16EE64CE8E25}" name="147163" dataDxfId="9473"/>
    <tableColumn id="6925" xr3:uid="{42494BC5-212D-49D8-8D75-FC7D74D10FAC}" name="147164" dataDxfId="9472"/>
    <tableColumn id="6926" xr3:uid="{36A141E0-A5D3-4DE2-8936-CF9794B3BDD4}" name="147165" dataDxfId="9471"/>
    <tableColumn id="6927" xr3:uid="{B4242D2A-9B71-4417-9DB2-9717A5FF71E7}" name="147166" dataDxfId="9470"/>
    <tableColumn id="6928" xr3:uid="{C409E16D-D418-4003-ADE7-481025523FF6}" name="147167" dataDxfId="9469"/>
    <tableColumn id="6929" xr3:uid="{EE9F5692-528E-450A-9D8C-D360CE813DC7}" name="147168" dataDxfId="9468"/>
    <tableColumn id="6930" xr3:uid="{50FF5C64-A6CA-46DF-8D61-88F0C2585145}" name="147169" dataDxfId="9467"/>
    <tableColumn id="6931" xr3:uid="{C9D1B585-2569-4958-A5E6-01370634E28D}" name="147170" dataDxfId="9466"/>
    <tableColumn id="6932" xr3:uid="{D4D6D325-C8D0-4CC5-8810-3B89C83B4205}" name="147171" dataDxfId="9465"/>
    <tableColumn id="6933" xr3:uid="{3FF39BE1-7349-49C1-A949-B6C6A5538B7C}" name="147172" dataDxfId="9464"/>
    <tableColumn id="6934" xr3:uid="{63A36EA4-CAA5-4CF6-BE51-035F3C127DA2}" name="147173" dataDxfId="9463"/>
    <tableColumn id="6935" xr3:uid="{3A9FEDF4-618C-4E8F-9DBC-99D163337033}" name="147174" dataDxfId="9462"/>
    <tableColumn id="6936" xr3:uid="{929D2C23-0428-4A16-B2A7-426650E44C5B}" name="147175" dataDxfId="9461"/>
    <tableColumn id="6937" xr3:uid="{E6EDB17B-CB6D-4BE3-9DFD-8B5E546FEDB9}" name="147176" dataDxfId="9460"/>
    <tableColumn id="6938" xr3:uid="{088AEFFB-6E94-4A20-BDA4-729D04E10BDF}" name="147177" dataDxfId="9459"/>
    <tableColumn id="6939" xr3:uid="{6659B553-32C5-4677-AED8-F4DB57234473}" name="147178" dataDxfId="9458"/>
    <tableColumn id="6940" xr3:uid="{A5B91707-8DD2-4E9D-A87C-9C3721CD3380}" name="147179" dataDxfId="9457"/>
    <tableColumn id="6941" xr3:uid="{A2F4016C-8DFA-4F51-81B0-5396620DC983}" name="147180" dataDxfId="9456"/>
    <tableColumn id="6942" xr3:uid="{9267F9E1-2423-4E76-960C-1E7D64AC7CB1}" name="147181" dataDxfId="9455"/>
    <tableColumn id="6943" xr3:uid="{FBDD9E32-D845-4163-8F8C-0D443AB61AA9}" name="147182" dataDxfId="9454"/>
    <tableColumn id="6944" xr3:uid="{AD6037E0-D78E-4FE7-9BA8-73334E775E8C}" name="147183" dataDxfId="9453"/>
    <tableColumn id="6945" xr3:uid="{391DCB59-ED66-49CF-8990-D66F66ED9AAE}" name="147184" dataDxfId="9452"/>
    <tableColumn id="6946" xr3:uid="{D452413F-8082-48FD-BD0D-EA57C280DCEE}" name="147185" dataDxfId="9451"/>
    <tableColumn id="6947" xr3:uid="{D78E57D8-7C50-4F34-85B4-92F174F163B2}" name="147186" dataDxfId="9450"/>
    <tableColumn id="6948" xr3:uid="{B7BFA7FC-E43F-4903-B83C-3C939BBF54FA}" name="147187" dataDxfId="9449"/>
    <tableColumn id="6949" xr3:uid="{7E2E9536-0462-4E1D-9942-C6EA92024DAB}" name="147188" dataDxfId="9448"/>
    <tableColumn id="6950" xr3:uid="{17FFA256-9FF3-4C1F-9E63-AF0F0CAC0ACC}" name="147189" dataDxfId="9447"/>
    <tableColumn id="6951" xr3:uid="{70A2CF6E-461C-4CE2-B2BE-620355FB6CCC}" name="147190" dataDxfId="9446"/>
    <tableColumn id="6952" xr3:uid="{B349EF37-3D72-479D-B959-BF31699F62B2}" name="147191" dataDxfId="9445"/>
    <tableColumn id="6953" xr3:uid="{5AFA6A6F-216A-4C78-8871-6ABF900CB25B}" name="147192" dataDxfId="9444"/>
    <tableColumn id="6954" xr3:uid="{2B847334-F03A-445B-A6B6-21158A0A556C}" name="147193" dataDxfId="9443"/>
    <tableColumn id="6955" xr3:uid="{31A5162C-BE8D-4013-9C14-A9196B668CF3}" name="147194" dataDxfId="9442"/>
    <tableColumn id="6956" xr3:uid="{C892CD49-BFF5-4C49-BC56-9EF0A8F376BC}" name="147195" dataDxfId="9441"/>
    <tableColumn id="6957" xr3:uid="{05C21EF2-CBCA-4DE0-8620-B8EA769787A5}" name="147196" dataDxfId="9440"/>
    <tableColumn id="6958" xr3:uid="{7BF3A3BD-486F-43C9-B7B7-D1B27982C4A8}" name="147197" dataDxfId="9439"/>
    <tableColumn id="6959" xr3:uid="{97E168D6-37E0-4083-8A5C-DE1EBEB0839E}" name="147198" dataDxfId="9438"/>
    <tableColumn id="6960" xr3:uid="{43FC23BB-7BFD-470D-BDE0-E18546FA72C7}" name="147199" dataDxfId="9437"/>
    <tableColumn id="6961" xr3:uid="{5E04A5E1-6F3C-45C3-AA03-4469AAA21112}" name="147200" dataDxfId="9436"/>
    <tableColumn id="6962" xr3:uid="{17D0A483-7F5E-49C5-8912-6A211C592885}" name="147201" dataDxfId="9435"/>
    <tableColumn id="6963" xr3:uid="{E4CE695A-51E1-475F-BC6F-9EEDD506E5CE}" name="147202" dataDxfId="9434"/>
    <tableColumn id="6964" xr3:uid="{76A67A1C-103C-4A71-8707-BB9DDC143019}" name="147203" dataDxfId="9433"/>
    <tableColumn id="6965" xr3:uid="{F7878F06-0D46-4EDC-A876-8866FA34A131}" name="147204" dataDxfId="9432"/>
    <tableColumn id="6966" xr3:uid="{E7CF5E95-9C52-4C0E-8A34-20EADCEC589B}" name="147205" dataDxfId="9431"/>
    <tableColumn id="6967" xr3:uid="{34960761-093A-41B1-9F63-DDD18D09F181}" name="147206" dataDxfId="9430"/>
    <tableColumn id="6968" xr3:uid="{D2565EDF-4A9F-43A6-A21D-861F4126B1E6}" name="147207" dataDxfId="9429"/>
    <tableColumn id="6969" xr3:uid="{CF21BCBE-7588-4E7E-B107-EA7011E908BB}" name="147208" dataDxfId="9428"/>
    <tableColumn id="6970" xr3:uid="{E6F77984-68B8-45C3-AFE7-B78A0CB5AB60}" name="147209" dataDxfId="9427"/>
    <tableColumn id="6971" xr3:uid="{A79A17F4-BBE8-4120-9F16-F58EB8C89F1F}" name="147210" dataDxfId="9426"/>
    <tableColumn id="6972" xr3:uid="{47E774B0-FA4F-412B-AAD6-A1D605C410B9}" name="147211" dataDxfId="9425"/>
    <tableColumn id="6973" xr3:uid="{3DB69210-EA5F-479C-9436-3724BD56E5F4}" name="147212" dataDxfId="9424"/>
    <tableColumn id="6974" xr3:uid="{BE94BBFD-BF03-4FDB-B732-294B13DF4516}" name="147213" dataDxfId="9423"/>
    <tableColumn id="6975" xr3:uid="{3BC8554E-E999-489A-8D2C-13F363EC96F9}" name="147214" dataDxfId="9422"/>
    <tableColumn id="6976" xr3:uid="{DC7F8980-1F75-4631-BF35-E231906CF43D}" name="147215" dataDxfId="9421"/>
    <tableColumn id="6977" xr3:uid="{F0656B88-A509-4317-8290-582C79FFBEC8}" name="147216" dataDxfId="9420"/>
    <tableColumn id="6978" xr3:uid="{07D2E544-605D-46AB-9B74-1A9025ABCAB7}" name="147217" dataDxfId="9419"/>
    <tableColumn id="6979" xr3:uid="{C94D27A0-1619-47D9-ACE2-78C1901B3C9A}" name="147218" dataDxfId="9418"/>
    <tableColumn id="6980" xr3:uid="{E51BD3F3-D958-4B05-86CA-594200CFC7B6}" name="147219" dataDxfId="9417"/>
    <tableColumn id="6981" xr3:uid="{98CE7147-C04E-41F7-B4BB-B289E5EB0150}" name="147220" dataDxfId="9416"/>
    <tableColumn id="6982" xr3:uid="{92E77A16-A76E-45E6-A942-069450453C81}" name="147221" dataDxfId="9415"/>
    <tableColumn id="6983" xr3:uid="{972A77F4-7E62-4002-8C65-D8781D360118}" name="147222" dataDxfId="9414"/>
    <tableColumn id="6984" xr3:uid="{ABA07598-8AA7-4398-A509-F4D80AF7F4FE}" name="147223" dataDxfId="9413"/>
    <tableColumn id="6985" xr3:uid="{69B952CE-E825-4F24-9D30-C83F5F9E276A}" name="147224" dataDxfId="9412"/>
    <tableColumn id="6986" xr3:uid="{DF26D1BF-08FE-4596-A4E4-8A43FD1F195A}" name="147225" dataDxfId="9411"/>
    <tableColumn id="6987" xr3:uid="{221463EE-BBFD-47B5-BFAD-026229B8BBEE}" name="147226" dataDxfId="9410"/>
    <tableColumn id="6988" xr3:uid="{DD8DAC5F-4136-4DB8-BA16-D42C02EAC96B}" name="147227" dataDxfId="9409"/>
    <tableColumn id="6989" xr3:uid="{1BDEC8CC-A1B5-449B-94FE-C4AFBF9F98EF}" name="147228" dataDxfId="9408"/>
    <tableColumn id="6990" xr3:uid="{F017D204-5DC3-4B4C-8AF1-CF3507E1C5B1}" name="147229" dataDxfId="9407"/>
    <tableColumn id="6991" xr3:uid="{DE9C2AD9-21F3-4DE4-BBD9-BC094268F545}" name="147230" dataDxfId="9406"/>
    <tableColumn id="6992" xr3:uid="{D13F6A0F-53E4-4722-A0E5-F2410FF7A2CA}" name="147231" dataDxfId="9405"/>
    <tableColumn id="6993" xr3:uid="{974CEA9F-A287-4680-9351-6BC8464A705B}" name="147232" dataDxfId="9404"/>
    <tableColumn id="6994" xr3:uid="{D3934019-3E2E-4DD0-8DDB-4ECC234D99B1}" name="147233" dataDxfId="9403"/>
    <tableColumn id="6995" xr3:uid="{B4B21E72-0D9B-46C9-8671-801B503761C6}" name="147234" dataDxfId="9402"/>
    <tableColumn id="6996" xr3:uid="{B7D14781-ED50-4A03-A51F-1A2707DF3378}" name="147235" dataDxfId="9401"/>
    <tableColumn id="6997" xr3:uid="{6B69E688-5646-443D-8EAF-6EE4BE0829CB}" name="147236" dataDxfId="9400"/>
    <tableColumn id="6998" xr3:uid="{CBC81F77-BD08-4287-A411-E3EA8AAF905C}" name="147237" dataDxfId="9399"/>
    <tableColumn id="6999" xr3:uid="{C50F2272-AE43-458B-872E-0D793EEB49DE}" name="147238" dataDxfId="9398"/>
    <tableColumn id="7000" xr3:uid="{87E979D0-4387-425F-BCC9-77C4F907C2EA}" name="147239" dataDxfId="9397"/>
    <tableColumn id="7001" xr3:uid="{DE4E8C1E-DDC4-40E3-A278-764E256F20C7}" name="147240" dataDxfId="9396"/>
    <tableColumn id="7002" xr3:uid="{5C5F3B5D-A204-44FE-B928-35A060F5F8C9}" name="147241" dataDxfId="9395"/>
    <tableColumn id="7003" xr3:uid="{623E6885-6D76-4429-A584-50321A5F7B02}" name="147242" dataDxfId="9394"/>
    <tableColumn id="7004" xr3:uid="{2608691C-1F03-4086-87AB-8BA4DF6C1C88}" name="147243" dataDxfId="9393"/>
    <tableColumn id="7005" xr3:uid="{733D125B-76FC-4A32-83A8-B04B1098648E}" name="147244" dataDxfId="9392"/>
    <tableColumn id="7006" xr3:uid="{66CDE709-A2BF-446C-8E4F-51B7EE941CBE}" name="147245" dataDxfId="9391"/>
    <tableColumn id="7007" xr3:uid="{1951C9D8-01B0-4661-97DA-6808A8C702D6}" name="147246" dataDxfId="9390"/>
    <tableColumn id="7008" xr3:uid="{E135145B-91F2-445C-89E5-FF12E8A39C8F}" name="147247" dataDxfId="9389"/>
    <tableColumn id="7009" xr3:uid="{3FFBB4D5-1AB8-463F-B586-4280CECFA89D}" name="147248" dataDxfId="9388"/>
    <tableColumn id="7010" xr3:uid="{585C81DD-DD15-43ED-9336-2210D1FAD459}" name="147249" dataDxfId="9387"/>
    <tableColumn id="7011" xr3:uid="{5C682CE3-BDD3-4820-99F4-F99C3F32C781}" name="147250" dataDxfId="9386"/>
    <tableColumn id="7012" xr3:uid="{8AE9600B-D5CF-4BF1-A706-F2F8BAAC57E2}" name="147251" dataDxfId="9385"/>
    <tableColumn id="7013" xr3:uid="{A9D07CF2-796A-4C61-82D1-76AD3889D5EB}" name="147252" dataDxfId="9384"/>
    <tableColumn id="7014" xr3:uid="{F1D49C73-D060-468D-80C9-ABD89869ED88}" name="147253" dataDxfId="9383"/>
    <tableColumn id="7015" xr3:uid="{4676D5B8-29B2-4A29-B586-F807A3214BEB}" name="147254" dataDxfId="9382"/>
    <tableColumn id="7016" xr3:uid="{F35CC252-FD49-4DAE-B60B-A9E2EA6C9648}" name="147255" dataDxfId="9381"/>
    <tableColumn id="7017" xr3:uid="{31F6DC7F-2B58-459F-BC19-0C8C8A8795F8}" name="147256" dataDxfId="9380"/>
    <tableColumn id="7018" xr3:uid="{9E379B39-2946-4085-B7F3-C6729AC1B327}" name="147257" dataDxfId="9379"/>
    <tableColumn id="7019" xr3:uid="{9294851C-CCCC-46EE-95AF-673623AF927E}" name="147258" dataDxfId="9378"/>
    <tableColumn id="7020" xr3:uid="{20447F37-B1DF-460F-B4B1-6A0FAD58FFA4}" name="147259" dataDxfId="9377"/>
    <tableColumn id="7021" xr3:uid="{15555336-9F06-4F63-BDDF-88D6D3ACFCA0}" name="147260" dataDxfId="9376"/>
    <tableColumn id="7022" xr3:uid="{347F3799-2A3E-4683-9138-F67A3404B5AF}" name="147261" dataDxfId="9375"/>
    <tableColumn id="7023" xr3:uid="{6FAC4942-E277-47F6-B101-CCB5EA5382EA}" name="147262" dataDxfId="9374"/>
    <tableColumn id="7024" xr3:uid="{2B0FF28C-F3C3-47DC-B843-D86DC21408E5}" name="147263" dataDxfId="9373"/>
    <tableColumn id="7025" xr3:uid="{64379A50-527B-48C5-A85B-068B5183666D}" name="147264" dataDxfId="9372"/>
    <tableColumn id="7026" xr3:uid="{1399060D-4773-4592-B1C6-327F54B05AC7}" name="147265" dataDxfId="9371"/>
    <tableColumn id="7027" xr3:uid="{EA0F4C2E-C589-48F4-BB01-CF4FC1613893}" name="147266" dataDxfId="9370"/>
    <tableColumn id="7028" xr3:uid="{5439868E-81B4-4946-8A0E-C7E1CD072F82}" name="147267" dataDxfId="9369"/>
    <tableColumn id="7029" xr3:uid="{91C649DC-13F0-4874-8AE3-66D79C58ACD4}" name="147268" dataDxfId="9368"/>
    <tableColumn id="7030" xr3:uid="{999502D7-8755-40C7-916B-F50F5F07F594}" name="147269" dataDxfId="9367"/>
    <tableColumn id="7031" xr3:uid="{15DCE3F9-A3D9-4B94-9C10-2595B2ED701B}" name="147270" dataDxfId="9366"/>
    <tableColumn id="7032" xr3:uid="{23C43A24-6C9E-488C-AAC9-4FF6C0CDF300}" name="147271" dataDxfId="9365"/>
    <tableColumn id="7033" xr3:uid="{1C8F6ACB-2D26-47D1-8C3C-48E75A696328}" name="147272" dataDxfId="9364"/>
    <tableColumn id="7034" xr3:uid="{18D07D6A-AC1B-45C0-A348-3A7F74D87339}" name="147273" dataDxfId="9363"/>
    <tableColumn id="7035" xr3:uid="{C4EF89FD-2802-4748-9273-19DAB4FB3BEB}" name="147274" dataDxfId="9362"/>
    <tableColumn id="7036" xr3:uid="{0C33DB2E-D74A-4FB5-9202-467F81CEEB40}" name="147275" dataDxfId="9361"/>
    <tableColumn id="7037" xr3:uid="{FAA19BB9-75B0-4751-A3CA-0848B0A68BE2}" name="147276" dataDxfId="9360"/>
    <tableColumn id="7038" xr3:uid="{8AF6039D-2897-4A89-AB8B-DAAD952474F2}" name="147277" dataDxfId="9359"/>
    <tableColumn id="7039" xr3:uid="{07067F67-110F-46E4-918E-3A4FD3592738}" name="147278" dataDxfId="9358"/>
    <tableColumn id="7040" xr3:uid="{AE7FFCC6-F494-4708-8638-EFE80A02004B}" name="147279" dataDxfId="9357"/>
    <tableColumn id="7041" xr3:uid="{787DF173-9108-4C09-BCFB-370780B01BB6}" name="147280" dataDxfId="9356"/>
    <tableColumn id="7042" xr3:uid="{260B9F18-0C57-4D12-BFA6-08BD2C564DCC}" name="147281" dataDxfId="9355"/>
    <tableColumn id="7043" xr3:uid="{C14FE18A-BC4A-448C-AB13-4B7EE6437D0A}" name="147282" dataDxfId="9354"/>
    <tableColumn id="7044" xr3:uid="{82B46A63-7630-48C8-A34A-1E81E5FBFBD3}" name="147283" dataDxfId="9353"/>
    <tableColumn id="7045" xr3:uid="{08E9198A-41CB-466E-8B1B-90066A36472F}" name="147284" dataDxfId="9352"/>
    <tableColumn id="7046" xr3:uid="{EA75C6E8-FE1F-408B-82E6-9D6EF41B4516}" name="147285" dataDxfId="9351"/>
    <tableColumn id="7047" xr3:uid="{B40E996F-7E60-4D23-8515-CDCC8C2193B8}" name="147286" dataDxfId="9350"/>
    <tableColumn id="7048" xr3:uid="{2D92ADCD-31EF-477B-87EE-781C79ACFAF2}" name="147287" dataDxfId="9349"/>
    <tableColumn id="7049" xr3:uid="{38F65D48-196C-4206-AA41-F8BF31692BBE}" name="147288" dataDxfId="9348"/>
    <tableColumn id="7050" xr3:uid="{E1A36F6E-034D-4FC8-BE11-97B9DF3AA934}" name="147289" dataDxfId="9347"/>
    <tableColumn id="7051" xr3:uid="{C3A6C03C-1385-475D-961A-56BC219A551B}" name="147290" dataDxfId="9346"/>
    <tableColumn id="7052" xr3:uid="{E35FE7BB-FE86-43C9-9E0D-9F5307E33A72}" name="147291" dataDxfId="9345"/>
    <tableColumn id="7053" xr3:uid="{AC6B2E47-EC97-4F16-9FB5-DA0B6911329E}" name="147292" dataDxfId="9344"/>
    <tableColumn id="7054" xr3:uid="{9B59C478-E317-410A-86B7-2F7B69EC2193}" name="147293" dataDxfId="9343"/>
    <tableColumn id="7055" xr3:uid="{58B9AB59-CBE8-4CFC-8AAD-A6D7612B5D19}" name="147294" dataDxfId="9342"/>
    <tableColumn id="7056" xr3:uid="{98965FF1-6F57-4C7C-9594-ED3F0131A202}" name="147295" dataDxfId="9341"/>
    <tableColumn id="7057" xr3:uid="{4DF82A6F-B3A7-4748-A0FE-2DEBABB1442C}" name="147296" dataDxfId="9340"/>
    <tableColumn id="7058" xr3:uid="{7C78706F-EE39-49B7-9E90-005E5BB6C00A}" name="147297" dataDxfId="9339"/>
    <tableColumn id="7059" xr3:uid="{91A8A7D8-0EE4-4115-AECE-8A2737DCAA1C}" name="147298" dataDxfId="9338"/>
    <tableColumn id="7060" xr3:uid="{4A308C8C-DB78-4BE7-88B7-A7292FE7CCB6}" name="147299" dataDxfId="9337"/>
    <tableColumn id="7061" xr3:uid="{C0C2944A-F80D-4BA0-A95E-423930ED17A7}" name="147300" dataDxfId="9336"/>
    <tableColumn id="7062" xr3:uid="{8D0F1EE9-A4AD-4CD3-9F6B-2F81BE72292D}" name="147301" dataDxfId="9335"/>
    <tableColumn id="7063" xr3:uid="{FE093E74-0130-4E85-B778-629675FEB9DE}" name="147302" dataDxfId="9334"/>
    <tableColumn id="7064" xr3:uid="{352F6CE1-521C-4A94-AF8F-BC368B7C78BD}" name="147303" dataDxfId="9333"/>
    <tableColumn id="7065" xr3:uid="{D2198C00-9EA8-4049-A563-F9005608FB64}" name="147304" dataDxfId="9332"/>
    <tableColumn id="7066" xr3:uid="{2D80E915-8B2C-4E8C-B8FC-D9DC304606B6}" name="147305" dataDxfId="9331"/>
    <tableColumn id="7067" xr3:uid="{C8407F0C-C0DC-4009-801C-0D05013D7D4A}" name="147306" dataDxfId="9330"/>
    <tableColumn id="7068" xr3:uid="{9CE707C9-5F07-4D36-903C-C78FCADE9AB4}" name="147307" dataDxfId="9329"/>
    <tableColumn id="7069" xr3:uid="{0E7EE88E-5978-4014-9A66-74BC93E7D229}" name="147308" dataDxfId="9328"/>
    <tableColumn id="7070" xr3:uid="{A4E3CA12-D9F2-4133-AF5D-FB8427529445}" name="147309" dataDxfId="9327"/>
    <tableColumn id="7071" xr3:uid="{CBC1D9A4-D2D7-41AB-B2E8-EE0F29470DB1}" name="147310" dataDxfId="9326"/>
    <tableColumn id="7072" xr3:uid="{634E09C3-F30B-477F-BE1E-6C03B8D56288}" name="147311" dataDxfId="9325"/>
    <tableColumn id="7073" xr3:uid="{4C6C4730-F3EF-42A9-9A04-63BBED9922AF}" name="147312" dataDxfId="9324"/>
    <tableColumn id="7074" xr3:uid="{993D4D10-103B-4850-A641-2EB7D3F7EC09}" name="147313" dataDxfId="9323"/>
    <tableColumn id="7075" xr3:uid="{B238A59A-FF84-483E-9535-E488305B575A}" name="147314" dataDxfId="9322"/>
    <tableColumn id="7076" xr3:uid="{294B5FE7-54E8-40C5-904D-028E996C9BB1}" name="147315" dataDxfId="9321"/>
    <tableColumn id="7077" xr3:uid="{56EA7999-8E0A-4CFB-9389-68C821B6E903}" name="147316" dataDxfId="9320"/>
    <tableColumn id="7078" xr3:uid="{EAF6261A-5DCD-4A4D-AC42-19579CA51400}" name="147317" dataDxfId="9319"/>
    <tableColumn id="7079" xr3:uid="{5F8C5B52-5D66-4973-B267-7ECBB3A9A2C4}" name="147318" dataDxfId="9318"/>
    <tableColumn id="7080" xr3:uid="{240E1119-0EA8-43DC-B818-54382825F960}" name="147319" dataDxfId="9317"/>
    <tableColumn id="7081" xr3:uid="{5C1911D2-8D85-44F5-B684-A0A39AC27736}" name="147320" dataDxfId="9316"/>
    <tableColumn id="7082" xr3:uid="{87E93D11-3680-49FA-ADA4-9B7C2D0B70E4}" name="147321" dataDxfId="9315"/>
    <tableColumn id="7083" xr3:uid="{9FA00530-05C4-4863-AD4A-C936F099EFE5}" name="147322" dataDxfId="9314"/>
    <tableColumn id="7084" xr3:uid="{3A99A990-3EB3-47BF-BC01-19317DAF476C}" name="147323" dataDxfId="9313"/>
    <tableColumn id="7085" xr3:uid="{3097A1A4-11CC-4524-BE90-078CD3014CBA}" name="147324" dataDxfId="9312"/>
    <tableColumn id="7086" xr3:uid="{C169A900-E36F-4F68-BA71-8B49E70DEFE4}" name="147325" dataDxfId="9311"/>
    <tableColumn id="7087" xr3:uid="{B5EC9FD0-B2D9-40E8-8174-78CBFF238288}" name="147326" dataDxfId="9310"/>
    <tableColumn id="7088" xr3:uid="{DFB89C85-9B9B-48D7-9A63-8D1444BA5A69}" name="147327" dataDxfId="9309"/>
    <tableColumn id="7089" xr3:uid="{7E8C5864-1BC2-4333-B2AE-176DEE2FFF30}" name="147328" dataDxfId="9308"/>
    <tableColumn id="7090" xr3:uid="{D60B2EE2-B7FD-45EE-AA44-1BE853568412}" name="147329" dataDxfId="9307"/>
    <tableColumn id="7091" xr3:uid="{72FB885F-8D4B-44BC-B0AA-C26305AF7642}" name="147330" dataDxfId="9306"/>
    <tableColumn id="7092" xr3:uid="{CADCB889-D2D2-442A-BBBE-05FB52802E9C}" name="147331" dataDxfId="9305"/>
    <tableColumn id="7093" xr3:uid="{84ABA413-FFB1-4DB3-80B1-87DFEB1D5819}" name="147332" dataDxfId="9304"/>
    <tableColumn id="7094" xr3:uid="{B31203FC-6933-443D-A2B0-A07F2B2FA6CB}" name="147333" dataDxfId="9303"/>
    <tableColumn id="7095" xr3:uid="{558B4F78-4436-47A3-A95E-D2C733DCD73B}" name="147334" dataDxfId="9302"/>
    <tableColumn id="7096" xr3:uid="{F14CC04D-081F-4FAF-93CD-406B91360BBF}" name="147335" dataDxfId="9301"/>
    <tableColumn id="7097" xr3:uid="{7F43E3DB-8879-4958-99AA-19BC4F37F696}" name="147336" dataDxfId="9300"/>
    <tableColumn id="7098" xr3:uid="{7D922856-8644-43A7-92CF-EC7A21B55EC7}" name="147337" dataDxfId="9299"/>
    <tableColumn id="7099" xr3:uid="{39E1BE57-D757-4CA1-A6CD-8EF6FB327474}" name="147338" dataDxfId="9298"/>
    <tableColumn id="7100" xr3:uid="{E350AE3D-65F2-4B33-9A58-1A8518AC6659}" name="147339" dataDxfId="9297"/>
    <tableColumn id="7101" xr3:uid="{AC399C34-BCA8-4BE1-8686-7941E9665045}" name="147340" dataDxfId="9296"/>
    <tableColumn id="7102" xr3:uid="{6CD3DCEC-EC11-4271-B78E-1EEB31821F74}" name="147341" dataDxfId="9295"/>
    <tableColumn id="7103" xr3:uid="{1E773AA7-6F83-4714-9149-3FCE004392C0}" name="147342" dataDxfId="9294"/>
    <tableColumn id="7104" xr3:uid="{222B1135-2A60-45D5-AEE8-543588A10C5F}" name="147343" dataDxfId="9293"/>
    <tableColumn id="7105" xr3:uid="{B0911357-6AC3-41B4-A115-5F5532AEF78F}" name="147344" dataDxfId="9292"/>
    <tableColumn id="7106" xr3:uid="{BC6FB1B8-55E4-4134-806B-EF079614577C}" name="147345" dataDxfId="9291"/>
    <tableColumn id="7107" xr3:uid="{5231B956-62AD-4F67-8F92-8BF40BE7028F}" name="147346" dataDxfId="9290"/>
    <tableColumn id="7108" xr3:uid="{4E44F670-9B0C-496D-9754-AA220407EEF7}" name="147347" dataDxfId="9289"/>
    <tableColumn id="7109" xr3:uid="{F8BA0E98-8B4C-4213-B6F8-FBD789C68334}" name="147348" dataDxfId="9288"/>
    <tableColumn id="7110" xr3:uid="{03EF4EC0-0849-4843-9E2C-92E44DC07C4F}" name="147349" dataDxfId="9287"/>
    <tableColumn id="7111" xr3:uid="{C1EE2B4F-C4A2-4E69-B906-26AD142C9D08}" name="147350" dataDxfId="9286"/>
    <tableColumn id="7112" xr3:uid="{10C4DA8C-13AD-43D4-9691-7985924B0F3A}" name="147351" dataDxfId="9285"/>
    <tableColumn id="7113" xr3:uid="{2940BD00-7A3C-4FE9-9322-07DE5325719B}" name="147352" dataDxfId="9284"/>
    <tableColumn id="7114" xr3:uid="{3AF56EF9-2E1C-4227-AE6F-0E8B72C14586}" name="147353" dataDxfId="9283"/>
    <tableColumn id="7115" xr3:uid="{80560F80-FA20-431D-8563-DE07F6BC7F50}" name="147354" dataDxfId="9282"/>
    <tableColumn id="7116" xr3:uid="{8F45529B-755A-432A-8B4A-A05DF1277B2A}" name="147355" dataDxfId="9281"/>
    <tableColumn id="7117" xr3:uid="{4EB88FBE-4427-4178-BFD9-E146D91FE6DF}" name="147356" dataDxfId="9280"/>
    <tableColumn id="7118" xr3:uid="{8B726C7F-3F58-4CBB-B8FA-508FB0BA8585}" name="147357" dataDxfId="9279"/>
    <tableColumn id="7119" xr3:uid="{3D245AFE-3F91-411E-BF93-0D9B468D1DE3}" name="147358" dataDxfId="9278"/>
    <tableColumn id="7120" xr3:uid="{58FF4254-6700-43AC-9B65-DFB25F0908EE}" name="147359" dataDxfId="9277"/>
    <tableColumn id="7121" xr3:uid="{5C307FB7-FFC4-464E-B368-5E430D9A690C}" name="147360" dataDxfId="9276"/>
    <tableColumn id="7122" xr3:uid="{642000B3-BCBE-45C3-A3BF-9611C6D82F42}" name="147361" dataDxfId="9275"/>
    <tableColumn id="7123" xr3:uid="{EBA34A12-68FF-41AD-93BE-9F38C5296189}" name="147362" dataDxfId="9274"/>
    <tableColumn id="7124" xr3:uid="{240CBAFE-24C9-4661-A6B5-FBF9F3050A8F}" name="147363" dataDxfId="9273"/>
    <tableColumn id="7125" xr3:uid="{5307C2B0-B879-48D6-989E-3AD2F69B4821}" name="147364" dataDxfId="9272"/>
    <tableColumn id="7126" xr3:uid="{D7BF20F3-4E73-405F-BCBA-D52214E2194E}" name="147365" dataDxfId="9271"/>
    <tableColumn id="7127" xr3:uid="{E3E8B15A-594A-4FE0-A0F4-DC101E89E4CB}" name="147366" dataDxfId="9270"/>
    <tableColumn id="7128" xr3:uid="{EF28D5CD-463D-4DEE-9B6A-58B8B1A32883}" name="147367" dataDxfId="9269"/>
    <tableColumn id="7129" xr3:uid="{CBFE8D11-313B-4A0F-AD8A-8E17489CAC27}" name="147368" dataDxfId="9268"/>
    <tableColumn id="7130" xr3:uid="{7F6303E3-75D5-427F-9383-EF9831976E3B}" name="147369" dataDxfId="9267"/>
    <tableColumn id="7131" xr3:uid="{AF023FC9-E88F-482C-8D12-94DA44CEC574}" name="147370" dataDxfId="9266"/>
    <tableColumn id="7132" xr3:uid="{65068E1D-4ABC-45A1-B5DC-16B9CB4364F1}" name="147371" dataDxfId="9265"/>
    <tableColumn id="7133" xr3:uid="{F4862224-AD84-40F9-A3C0-CDCFA9CACEDE}" name="147372" dataDxfId="9264"/>
    <tableColumn id="7134" xr3:uid="{9DE1FD5D-5A26-46CE-8F07-2D2CD87467C1}" name="147373" dataDxfId="9263"/>
    <tableColumn id="7135" xr3:uid="{3E594333-A3E0-4E9C-B6B2-26E92101E3E7}" name="147374" dataDxfId="9262"/>
    <tableColumn id="7136" xr3:uid="{7C4289FE-2C3B-4C3D-8591-FBB8EB01E23A}" name="147375" dataDxfId="9261"/>
    <tableColumn id="7137" xr3:uid="{305EBBD2-EF02-428F-A5D0-D15CBCA419BF}" name="147376" dataDxfId="9260"/>
    <tableColumn id="7138" xr3:uid="{5AF31538-7013-4FAD-81E3-09B4BB2D41E8}" name="147377" dataDxfId="9259"/>
    <tableColumn id="7139" xr3:uid="{D8828CE5-744A-49A3-8B04-579797869C21}" name="147378" dataDxfId="9258"/>
    <tableColumn id="7140" xr3:uid="{7CD7485D-D9BE-41BD-A25B-B5A9ED4B9CED}" name="147379" dataDxfId="9257"/>
    <tableColumn id="7141" xr3:uid="{31AB897D-5A04-44B6-BAA3-BDE30BB7D1CA}" name="147380" dataDxfId="9256"/>
    <tableColumn id="7142" xr3:uid="{B056648B-4339-4FAF-B6F4-7AA7481CBC1A}" name="147381" dataDxfId="9255"/>
    <tableColumn id="7143" xr3:uid="{1A8941CE-D767-47D2-BBD4-0C6343730C55}" name="147382" dataDxfId="9254"/>
    <tableColumn id="7144" xr3:uid="{0037CA28-3D87-4CC4-988C-7D412C1036FA}" name="147383" dataDxfId="9253"/>
    <tableColumn id="7145" xr3:uid="{40AFBC25-29EF-4AF4-83B7-46165E083E9D}" name="147384" dataDxfId="9252"/>
    <tableColumn id="7146" xr3:uid="{FB6EE751-86E6-4C97-A1FA-14E1647C9A1C}" name="147385" dataDxfId="9251"/>
    <tableColumn id="7147" xr3:uid="{982A559C-D024-4063-B872-D7E99E324858}" name="147386" dataDxfId="9250"/>
    <tableColumn id="7148" xr3:uid="{2E399975-612C-4628-B246-28425A34418E}" name="147387" dataDxfId="9249"/>
    <tableColumn id="7149" xr3:uid="{C125FBE8-7A56-49DA-B2B6-8F6700EF6277}" name="147388" dataDxfId="9248"/>
    <tableColumn id="7150" xr3:uid="{74341C0C-3AB7-442C-9624-42673CF022C5}" name="147389" dataDxfId="9247"/>
    <tableColumn id="7151" xr3:uid="{918AD7EF-432A-4ABB-AF08-8C1AF6504633}" name="147390" dataDxfId="9246"/>
    <tableColumn id="7152" xr3:uid="{369F3D7A-A8F1-402A-808D-AF625E2477C0}" name="147391" dataDxfId="9245"/>
    <tableColumn id="7153" xr3:uid="{5FA912AA-189A-4D37-907B-3575636AC312}" name="147392" dataDxfId="9244"/>
    <tableColumn id="7154" xr3:uid="{46BC41F5-EB2E-4CC8-AD56-2803F1064848}" name="147393" dataDxfId="9243"/>
    <tableColumn id="7155" xr3:uid="{30847BC4-2C54-4913-A6FE-42886F0E5D2E}" name="147394" dataDxfId="9242"/>
    <tableColumn id="7156" xr3:uid="{D808D997-1A2B-41C9-B771-A7180EEDE43C}" name="147395" dataDxfId="9241"/>
    <tableColumn id="7157" xr3:uid="{D60B45FB-AD81-4219-9FBD-938030CD371A}" name="147396" dataDxfId="9240"/>
    <tableColumn id="7158" xr3:uid="{922FA113-147C-47E9-A24A-D618EE8B0F85}" name="147397" dataDxfId="9239"/>
    <tableColumn id="7159" xr3:uid="{9F8C961E-B531-492C-BA4F-971A091802AC}" name="147398" dataDxfId="9238"/>
    <tableColumn id="7160" xr3:uid="{633A0DE3-9DE7-402A-AF1A-F598F12D6A1F}" name="147399" dataDxfId="9237"/>
    <tableColumn id="7161" xr3:uid="{CBE6E991-B896-455B-AA7A-11F08DBD6626}" name="147400" dataDxfId="9236"/>
    <tableColumn id="7162" xr3:uid="{0AA82687-31D0-4498-9627-8EFFAFD5619A}" name="147401" dataDxfId="9235"/>
    <tableColumn id="7163" xr3:uid="{9F5CBA49-4D7F-4CDB-AE39-CBDCAED25AC2}" name="147402" dataDxfId="9234"/>
    <tableColumn id="7164" xr3:uid="{C6CC52FD-0E2D-4E30-B0E7-77B1E8BB68F0}" name="147403" dataDxfId="9233"/>
    <tableColumn id="7165" xr3:uid="{A1890429-C873-4400-9844-72F4CF161C38}" name="147404" dataDxfId="9232"/>
    <tableColumn id="7166" xr3:uid="{A535ACBD-A9A2-4467-B72C-3E42EF10003B}" name="147405" dataDxfId="9231"/>
    <tableColumn id="7167" xr3:uid="{60DEAE46-5545-42FB-8925-CBCB1DBF3C65}" name="147406" dataDxfId="9230"/>
    <tableColumn id="7168" xr3:uid="{94772B37-D03E-4E3D-82A8-57E3FAA10CF5}" name="147407" dataDxfId="9229"/>
    <tableColumn id="7169" xr3:uid="{ADBBC90E-C45E-47A0-B577-2C22B5AE6F6A}" name="147408" dataDxfId="9228"/>
    <tableColumn id="7170" xr3:uid="{A2873D33-235F-468F-B755-64302653A9D9}" name="147409" dataDxfId="9227"/>
    <tableColumn id="7171" xr3:uid="{EE6D67FF-D71E-42CE-A212-1EE0D46A57AD}" name="147410" dataDxfId="9226"/>
    <tableColumn id="7172" xr3:uid="{B28B2194-8B56-4235-8956-332794B1D7CE}" name="147411" dataDxfId="9225"/>
    <tableColumn id="7173" xr3:uid="{B884FC7F-AB3B-4189-854B-A7BDFCEF6A76}" name="147412" dataDxfId="9224"/>
    <tableColumn id="7174" xr3:uid="{8B7C49F2-48EB-4D5D-B394-9B43947ED1DD}" name="147413" dataDxfId="9223"/>
    <tableColumn id="7175" xr3:uid="{0C29649B-D5C2-46F9-A40B-B33490CAC483}" name="147414" dataDxfId="9222"/>
    <tableColumn id="7176" xr3:uid="{A4047670-55CE-4D21-B944-B4A71C52899C}" name="147415" dataDxfId="9221"/>
    <tableColumn id="7177" xr3:uid="{31F0A4A7-991D-4ADB-A9E9-24DF09116B36}" name="147416" dataDxfId="9220"/>
    <tableColumn id="7178" xr3:uid="{DA3C8F61-A999-4FDF-8807-84B1D2E3911A}" name="147417" dataDxfId="9219"/>
    <tableColumn id="7179" xr3:uid="{48FEE5F0-2C6E-40C8-9406-051F67BAE49F}" name="147418" dataDxfId="9218"/>
    <tableColumn id="7180" xr3:uid="{8E2484B2-F6B4-41FD-A7AE-837E3A9E2515}" name="147419" dataDxfId="9217"/>
    <tableColumn id="7181" xr3:uid="{7A439864-2018-417F-BED0-6968A69AECEF}" name="147420" dataDxfId="9216"/>
    <tableColumn id="7182" xr3:uid="{DE1D1BFC-8E18-44F1-8824-1BA47EC1781C}" name="147421" dataDxfId="9215"/>
    <tableColumn id="7183" xr3:uid="{7C40AB95-C6AE-4DE1-9163-3AEAEE602D4A}" name="147422" dataDxfId="9214"/>
    <tableColumn id="7184" xr3:uid="{251E74DF-AFC4-4BC1-920A-989D8DA2B17F}" name="147423" dataDxfId="9213"/>
    <tableColumn id="7185" xr3:uid="{CCC2BB68-F29D-4888-B714-35ACC30DCD7C}" name="147424" dataDxfId="9212"/>
    <tableColumn id="7186" xr3:uid="{BC6E51BD-5348-48BE-9BA1-917E02DD3046}" name="147425" dataDxfId="9211"/>
    <tableColumn id="7187" xr3:uid="{3CE5E3C7-03F7-4E9E-BBE6-76484ED48B4D}" name="147426" dataDxfId="9210"/>
    <tableColumn id="7188" xr3:uid="{B4F924BD-61E0-46D9-8004-9807D301BAE8}" name="147427" dataDxfId="9209"/>
    <tableColumn id="7189" xr3:uid="{34E0317E-8180-45E0-B86F-2E10E45F9311}" name="147428" dataDxfId="9208"/>
    <tableColumn id="7190" xr3:uid="{E87CB73E-2ADA-417E-85CD-1C193DAA4D29}" name="147429" dataDxfId="9207"/>
    <tableColumn id="7191" xr3:uid="{7DDB295E-B027-4B08-A257-E790719AEED0}" name="147430" dataDxfId="9206"/>
    <tableColumn id="7192" xr3:uid="{FFFA4DC7-E231-4310-969E-D59E73AACB06}" name="147431" dataDxfId="9205"/>
    <tableColumn id="7193" xr3:uid="{AE267D38-EDF2-4FBF-BAC6-2CF40CA883F3}" name="147432" dataDxfId="9204"/>
    <tableColumn id="7194" xr3:uid="{57902363-571C-489B-B2C1-67E32FB8310C}" name="147433" dataDxfId="9203"/>
    <tableColumn id="7195" xr3:uid="{FE13A1A4-728C-4201-8B87-D139FFEB038D}" name="147434" dataDxfId="9202"/>
    <tableColumn id="7196" xr3:uid="{99E757E9-B06B-4BE3-87F5-1C8D282AF3E8}" name="147435" dataDxfId="9201"/>
    <tableColumn id="7197" xr3:uid="{46161EE1-6786-41F3-A928-E32BCE78C919}" name="147436" dataDxfId="9200"/>
    <tableColumn id="7198" xr3:uid="{9BEB57E9-2974-4E67-BB68-CED91787D4A8}" name="147437" dataDxfId="9199"/>
    <tableColumn id="7199" xr3:uid="{46C93F38-C98C-4978-B41B-C9D28D71DFB4}" name="147438" dataDxfId="9198"/>
    <tableColumn id="7200" xr3:uid="{EE4ED49B-99E7-4FD4-9250-111DFB7461B1}" name="147439" dataDxfId="9197"/>
    <tableColumn id="7201" xr3:uid="{4A2B3443-72EC-44B9-B20B-40EB20C3B2FA}" name="147440" dataDxfId="9196"/>
    <tableColumn id="7202" xr3:uid="{EB67E384-6BFE-4B0A-9B36-59658D806130}" name="147441" dataDxfId="9195"/>
    <tableColumn id="7203" xr3:uid="{527D9F4C-4B3F-441D-9EAC-9118B81835FC}" name="147442" dataDxfId="9194"/>
    <tableColumn id="7204" xr3:uid="{6C9643D5-98E3-4862-ABA2-7C2888AE13B0}" name="147443" dataDxfId="9193"/>
    <tableColumn id="7205" xr3:uid="{50554BD0-ADE9-43C7-BA4D-8BA09D2826EC}" name="147444" dataDxfId="9192"/>
    <tableColumn id="7206" xr3:uid="{DE242757-8B8F-4D15-96B0-3309FF256B0D}" name="147445" dataDxfId="9191"/>
    <tableColumn id="7207" xr3:uid="{BF5E599F-4006-49AE-9454-610E56C2144C}" name="147446" dataDxfId="9190"/>
    <tableColumn id="7208" xr3:uid="{56885D61-9128-4DDA-8925-377FA2A8C880}" name="147447" dataDxfId="9189"/>
    <tableColumn id="7209" xr3:uid="{D58C25DB-BAD0-4125-860C-84B79247D4D2}" name="147448" dataDxfId="9188"/>
    <tableColumn id="7210" xr3:uid="{D4E698EF-41DF-45D2-A8BD-C6055260C129}" name="147449" dataDxfId="9187"/>
    <tableColumn id="7211" xr3:uid="{52A46425-3F93-4451-8DC8-940D2E7CB639}" name="147450" dataDxfId="9186"/>
    <tableColumn id="7212" xr3:uid="{922888CF-7526-44EC-9641-8BF75D15D46E}" name="147451" dataDxfId="9185"/>
    <tableColumn id="7213" xr3:uid="{CC05F193-CA68-470A-8395-48FE46FFF9D3}" name="147452" dataDxfId="9184"/>
    <tableColumn id="7214" xr3:uid="{FD6B6DA8-D6E9-4D39-A796-53BB7E4362F6}" name="147453" dataDxfId="9183"/>
    <tableColumn id="7215" xr3:uid="{F9BD064A-C324-4CE4-A52C-7186D83F1E97}" name="147454" dataDxfId="9182"/>
    <tableColumn id="7216" xr3:uid="{1C239C77-38C7-4B88-88E4-B7D034CA3A13}" name="147455" dataDxfId="9181"/>
    <tableColumn id="7217" xr3:uid="{D8643AD7-AD04-46E1-998A-76BAA5B4ADD0}" name="147456" dataDxfId="9180"/>
    <tableColumn id="7218" xr3:uid="{080E2081-8CD9-4AB9-8BF0-6B254E4DF685}" name="147457" dataDxfId="9179"/>
    <tableColumn id="7219" xr3:uid="{95CAA736-D81A-4B6D-A607-AA0E347B9580}" name="147458" dataDxfId="9178"/>
    <tableColumn id="7220" xr3:uid="{8DCA08A6-7573-47D4-A352-F810A912EEB6}" name="147459" dataDxfId="9177"/>
    <tableColumn id="7221" xr3:uid="{8A53F5B6-73D9-424A-BD20-ECA136632B6D}" name="147460" dataDxfId="9176"/>
    <tableColumn id="7222" xr3:uid="{E145BC61-B1AB-4F04-B286-B7B8E99686C4}" name="147461" dataDxfId="9175"/>
    <tableColumn id="7223" xr3:uid="{AD7F386F-E59A-46BE-9403-6ADF09F3673F}" name="147462" dataDxfId="9174"/>
    <tableColumn id="7224" xr3:uid="{ADD4F073-246A-4FB8-AEE1-D53FEB447605}" name="147463" dataDxfId="9173"/>
    <tableColumn id="7225" xr3:uid="{A6DB301A-31A1-46F0-B034-68DFF1F50354}" name="147464" dataDxfId="9172"/>
    <tableColumn id="7226" xr3:uid="{F0973371-36F4-4FF6-8A1B-36CD2C818D0D}" name="147465" dataDxfId="9171"/>
    <tableColumn id="7227" xr3:uid="{F18A1F42-901C-433F-ADA7-52DB6D532CBC}" name="147466" dataDxfId="9170"/>
    <tableColumn id="7228" xr3:uid="{D65D9A65-E86A-49ED-BCFA-2E423AA90876}" name="147467" dataDxfId="9169"/>
    <tableColumn id="7229" xr3:uid="{D6B8A857-FAFA-40FB-8E4A-F7B40D505B96}" name="147468" dataDxfId="9168"/>
    <tableColumn id="7230" xr3:uid="{13FC6C58-1DB3-429F-A348-2E5C9940DEA6}" name="147469" dataDxfId="9167"/>
    <tableColumn id="7231" xr3:uid="{9A54F01B-C12A-4B44-91E5-6CCEC3DA13A0}" name="147470" dataDxfId="9166"/>
    <tableColumn id="7232" xr3:uid="{7198F4E3-4B2D-4E66-A6D0-ABAA7AFA8759}" name="147471" dataDxfId="9165"/>
    <tableColumn id="7233" xr3:uid="{22786602-89CA-4662-8130-785F6FEAAE2C}" name="147472" dataDxfId="9164"/>
    <tableColumn id="7234" xr3:uid="{41816DDD-EEC1-4CF4-98DA-F9A6A08BB733}" name="147473" dataDxfId="9163"/>
    <tableColumn id="7235" xr3:uid="{BDAB8715-BFF9-4878-97C6-617935FA229B}" name="147474" dataDxfId="9162"/>
    <tableColumn id="7236" xr3:uid="{E6108ACC-1FC1-46A0-BD46-23AB1A66D46E}" name="147475" dataDxfId="9161"/>
    <tableColumn id="7237" xr3:uid="{28A6F321-1CEE-42B2-8A7B-948966A3DF6C}" name="147476" dataDxfId="9160"/>
    <tableColumn id="7238" xr3:uid="{2DAC1B9C-9E5E-40AB-8D00-166430A3B499}" name="147477" dataDxfId="9159"/>
    <tableColumn id="7239" xr3:uid="{73BE94BD-65EB-499D-8E9D-F65D396CCCAC}" name="147478" dataDxfId="9158"/>
    <tableColumn id="7240" xr3:uid="{9E3E32B5-56D3-4B2E-BDF2-FA8A97DF0C6C}" name="147479" dataDxfId="9157"/>
    <tableColumn id="7241" xr3:uid="{07042535-3266-4266-A921-B41684529AD9}" name="147480" dataDxfId="9156"/>
    <tableColumn id="7242" xr3:uid="{6514666D-8D2C-469B-A692-4EDF0DDD5A50}" name="147481" dataDxfId="9155"/>
    <tableColumn id="7243" xr3:uid="{A8ACA27E-F1D6-4684-AC4B-A46DEFE091F8}" name="147482" dataDxfId="9154"/>
    <tableColumn id="7244" xr3:uid="{067BDE78-2323-4C53-A393-67F3E58B1169}" name="147483" dataDxfId="9153"/>
    <tableColumn id="7245" xr3:uid="{DE6CB2F7-580C-4A0A-87E4-7E68208F2FB3}" name="147484" dataDxfId="9152"/>
    <tableColumn id="7246" xr3:uid="{BBEA752B-CDE6-41A5-A228-F640621E2529}" name="147485" dataDxfId="9151"/>
    <tableColumn id="7247" xr3:uid="{8072265E-0658-4909-BF10-ED1D62C839AF}" name="147486" dataDxfId="9150"/>
    <tableColumn id="7248" xr3:uid="{F6B093F1-B45F-4E85-B39D-B30EE6405170}" name="147487" dataDxfId="9149"/>
    <tableColumn id="7249" xr3:uid="{4B1CF0ED-0688-4410-A907-ED027CB92C96}" name="147488" dataDxfId="9148"/>
    <tableColumn id="7250" xr3:uid="{B9AB1C66-522A-4680-9A3C-7EAE011C14EB}" name="147489" dataDxfId="9147"/>
    <tableColumn id="7251" xr3:uid="{6E349BA8-A1EA-40C3-833B-87B3A1B3F359}" name="147490" dataDxfId="9146"/>
    <tableColumn id="7252" xr3:uid="{24EC9FB6-EFDF-49CE-87BE-E9E9FEA7794B}" name="147491" dataDxfId="9145"/>
    <tableColumn id="7253" xr3:uid="{5B97B2B0-9A9B-45A8-8EEC-3DDA5D42C5EF}" name="147492" dataDxfId="9144"/>
    <tableColumn id="7254" xr3:uid="{AF06A1C1-4A57-48BF-ADD4-71894D39FF1A}" name="147493" dataDxfId="9143"/>
    <tableColumn id="7255" xr3:uid="{91D36A55-9228-4904-9D61-4D0C0BCBBFE6}" name="147494" dataDxfId="9142"/>
    <tableColumn id="7256" xr3:uid="{4AAFDF8F-629C-4E9B-97C1-DCC13CBC908A}" name="147495" dataDxfId="9141"/>
    <tableColumn id="7257" xr3:uid="{1CA7D27C-41C7-4E62-AF55-8C8408B08454}" name="147496" dataDxfId="9140"/>
    <tableColumn id="7258" xr3:uid="{2973F556-1C65-4EB7-BBFC-CC5663686E78}" name="147497" dataDxfId="9139"/>
    <tableColumn id="7259" xr3:uid="{BC7A38F3-B579-4881-BDD3-95935606E44A}" name="147498" dataDxfId="9138"/>
    <tableColumn id="7260" xr3:uid="{1F08DA57-8655-484F-8A43-F67B30F9BDED}" name="147499" dataDxfId="9137"/>
    <tableColumn id="7261" xr3:uid="{6A12713A-0792-45A5-9117-F30A431F88BE}" name="147500" dataDxfId="9136"/>
    <tableColumn id="7262" xr3:uid="{12B8820A-313A-4737-A783-563585D0763E}" name="147501" dataDxfId="9135"/>
    <tableColumn id="7263" xr3:uid="{B4781F62-98FE-4BA3-93A4-5CB58B89F866}" name="147502" dataDxfId="9134"/>
    <tableColumn id="7264" xr3:uid="{6E9BD669-BCFC-4186-BC7C-61856A4E7DD1}" name="147503" dataDxfId="9133"/>
    <tableColumn id="7265" xr3:uid="{032C7625-F4EE-4F01-883E-590EF067AA82}" name="147504" dataDxfId="9132"/>
    <tableColumn id="7266" xr3:uid="{FE56DCE8-31D0-4B57-BDA9-8475BA07169E}" name="147505" dataDxfId="9131"/>
    <tableColumn id="7267" xr3:uid="{ADED740E-F1BC-45E0-942F-DD7F91F1DB07}" name="147506" dataDxfId="9130"/>
    <tableColumn id="7268" xr3:uid="{A8818D1C-B16D-4E13-9FA7-1C809A8451CE}" name="147507" dataDxfId="9129"/>
    <tableColumn id="7269" xr3:uid="{05133369-39F7-4F0B-90D7-37856BE3E79E}" name="147508" dataDxfId="9128"/>
    <tableColumn id="7270" xr3:uid="{F3AC8984-DFD5-445F-B3C9-6E59F39B1ACF}" name="147509" dataDxfId="9127"/>
    <tableColumn id="7271" xr3:uid="{E7A9E03C-3CEC-4D71-B197-170AE7177417}" name="147510" dataDxfId="9126"/>
    <tableColumn id="7272" xr3:uid="{A9B7DD8E-0371-4B47-BCA8-C0B1473087AA}" name="147511" dataDxfId="9125"/>
    <tableColumn id="7273" xr3:uid="{90AA9C02-5A21-40BA-A1AF-FE964CAF9B78}" name="147512" dataDxfId="9124"/>
    <tableColumn id="7274" xr3:uid="{924DFAE4-DAAF-42CD-857F-A7BCE515EED7}" name="147513" dataDxfId="9123"/>
    <tableColumn id="7275" xr3:uid="{59AC323F-4718-447D-9E55-672B5F31EC94}" name="147514" dataDxfId="9122"/>
    <tableColumn id="7276" xr3:uid="{6C35CC8A-C21B-42F5-9534-3EC3870C8B3B}" name="147515" dataDxfId="9121"/>
    <tableColumn id="7277" xr3:uid="{D4F7B28A-4C9E-44C6-936C-B159FCBD9220}" name="147516" dataDxfId="9120"/>
    <tableColumn id="7278" xr3:uid="{CD898050-25FE-4AE0-941E-D9F128B4F209}" name="147517" dataDxfId="9119"/>
    <tableColumn id="7279" xr3:uid="{FD996A41-AD31-4A58-BC73-FC816643E15B}" name="147518" dataDxfId="9118"/>
    <tableColumn id="7280" xr3:uid="{5B9E8EFB-7271-4E18-A317-DD470C296DB2}" name="147519" dataDxfId="9117"/>
    <tableColumn id="7281" xr3:uid="{70C4F9BF-73FA-4FB3-B498-1FCA5A769A51}" name="147520" dataDxfId="9116"/>
    <tableColumn id="7282" xr3:uid="{23B0E661-E558-4FDC-BF48-B6AB104DE675}" name="147521" dataDxfId="9115"/>
    <tableColumn id="7283" xr3:uid="{9D22E8BA-4435-4241-9188-5A5F6D676672}" name="147522" dataDxfId="9114"/>
    <tableColumn id="7284" xr3:uid="{1AE512E9-0C38-411B-B863-A579F0737B36}" name="147523" dataDxfId="9113"/>
    <tableColumn id="7285" xr3:uid="{0DB00D62-5E51-4EEB-ABB7-27F880FBE14C}" name="147524" dataDxfId="9112"/>
    <tableColumn id="7286" xr3:uid="{BD72BA95-FA70-4013-AF9D-50D75794A022}" name="147525" dataDxfId="9111"/>
    <tableColumn id="7287" xr3:uid="{C6D0125F-BFDF-44FD-A0E5-07E894CA1E6E}" name="147526" dataDxfId="9110"/>
    <tableColumn id="7288" xr3:uid="{E1F5CABB-2932-41E4-86A2-3EF303AA4C26}" name="147527" dataDxfId="9109"/>
    <tableColumn id="7289" xr3:uid="{4E726359-DB4D-47D9-A618-58C6F518B163}" name="147528" dataDxfId="9108"/>
    <tableColumn id="7290" xr3:uid="{D4071368-30D5-40F7-BBF8-49DD62058ACA}" name="147529" dataDxfId="9107"/>
    <tableColumn id="7291" xr3:uid="{F4D1860D-8DAE-4B49-8EC0-7CB412BFC92F}" name="147530" dataDxfId="9106"/>
    <tableColumn id="7292" xr3:uid="{FA98433D-FAAA-4F65-AB10-87E96163C069}" name="147531" dataDxfId="9105"/>
    <tableColumn id="7293" xr3:uid="{339CCF9D-1089-45A1-B044-0E4EEDD2EDBC}" name="147532" dataDxfId="9104"/>
    <tableColumn id="7294" xr3:uid="{727C3DC5-09DA-48C8-AD90-F1AF92F6EF82}" name="147533" dataDxfId="9103"/>
    <tableColumn id="7295" xr3:uid="{6C25DB01-499B-4262-BADC-421513A38E85}" name="147534" dataDxfId="9102"/>
    <tableColumn id="7296" xr3:uid="{A28F1739-5E3D-4628-A615-F84BDA2FE525}" name="147535" dataDxfId="9101"/>
    <tableColumn id="7297" xr3:uid="{92628E89-6449-49E0-AD93-E8DA92EA9BF1}" name="147536" dataDxfId="9100"/>
    <tableColumn id="7298" xr3:uid="{B1389187-1791-460B-9725-0C9DB2B9E086}" name="147537" dataDxfId="9099"/>
    <tableColumn id="7299" xr3:uid="{3EE52403-6678-48F1-808A-EE78D09EBF1E}" name="147538" dataDxfId="9098"/>
    <tableColumn id="7300" xr3:uid="{4F44AC0A-49A1-4263-B911-12218EFFA904}" name="147539" dataDxfId="9097"/>
    <tableColumn id="7301" xr3:uid="{36A86AC7-36BE-463E-8807-00B9D1B36762}" name="147540" dataDxfId="9096"/>
    <tableColumn id="7302" xr3:uid="{2E2E6538-90F4-488F-A0C0-C4F1271816C3}" name="147541" dataDxfId="9095"/>
    <tableColumn id="7303" xr3:uid="{E0A177BF-042F-439F-B7EE-B5346B5F4C17}" name="147542" dataDxfId="9094"/>
    <tableColumn id="7304" xr3:uid="{C2EE2DCF-FC95-4918-ADCA-F1BF3A4AC347}" name="147543" dataDxfId="9093"/>
    <tableColumn id="7305" xr3:uid="{A40A6579-57C0-49E0-AE4C-6172850FDDD7}" name="147544" dataDxfId="9092"/>
    <tableColumn id="7306" xr3:uid="{195EED19-D121-4518-8A5C-1E7816426529}" name="147545" dataDxfId="9091"/>
    <tableColumn id="7307" xr3:uid="{93163435-03DB-49CF-9B00-BB839D82FF6E}" name="147546" dataDxfId="9090"/>
    <tableColumn id="7308" xr3:uid="{64DEFB21-53D9-4A4A-B547-6B18728717D0}" name="147547" dataDxfId="9089"/>
    <tableColumn id="7309" xr3:uid="{EEC47B94-563B-411C-AA68-C965B9925489}" name="147548" dataDxfId="9088"/>
    <tableColumn id="7310" xr3:uid="{2344B7FC-2E17-4284-8F1F-F62D69A13A5A}" name="147549" dataDxfId="9087"/>
    <tableColumn id="7311" xr3:uid="{2D3D54A6-0642-4E79-8E8E-AD291A76AE83}" name="147550" dataDxfId="9086"/>
    <tableColumn id="7312" xr3:uid="{2E59C001-510E-4AE0-A6E4-19C918FD5E04}" name="147551" dataDxfId="9085"/>
    <tableColumn id="7313" xr3:uid="{D4C17AEB-C4A0-444C-99A8-FC7E4ADB7E0D}" name="147552" dataDxfId="9084"/>
    <tableColumn id="7314" xr3:uid="{ED88316E-4A97-4409-9787-66AB60C538E8}" name="147553" dataDxfId="9083"/>
    <tableColumn id="7315" xr3:uid="{8BD1C69E-08E4-4FDB-B538-981C651456B3}" name="147554" dataDxfId="9082"/>
    <tableColumn id="7316" xr3:uid="{EE0C3DE2-F9F0-4DCB-AAD6-6DCC79F418C5}" name="147555" dataDxfId="9081"/>
    <tableColumn id="7317" xr3:uid="{11083B61-F000-49F4-969D-5D3F646FB52F}" name="147556" dataDxfId="9080"/>
    <tableColumn id="7318" xr3:uid="{1C76534F-D3B6-426F-AEFD-ED058B86087A}" name="147557" dataDxfId="9079"/>
    <tableColumn id="7319" xr3:uid="{4CC2AB1E-DF72-4BDD-8E07-5512704AE397}" name="147558" dataDxfId="9078"/>
    <tableColumn id="7320" xr3:uid="{83C82AE5-64E1-4E13-ADBA-EDB2AF516C74}" name="147559" dataDxfId="9077"/>
    <tableColumn id="7321" xr3:uid="{43BD9AAF-26EE-4031-BD74-6FDA55063DE0}" name="147560" dataDxfId="9076"/>
    <tableColumn id="7322" xr3:uid="{67505B1D-28D4-467D-87A2-072C92D2F355}" name="147561" dataDxfId="9075"/>
    <tableColumn id="7323" xr3:uid="{41C8767C-67AF-4570-9544-A88A14242E96}" name="147562" dataDxfId="9074"/>
    <tableColumn id="7324" xr3:uid="{D0D8DEB7-26E4-497A-8FCE-866CE7DA806A}" name="147563" dataDxfId="9073"/>
    <tableColumn id="7325" xr3:uid="{DFF5A9AA-6E50-4BEC-B5E4-B59A05C4F04A}" name="147564" dataDxfId="9072"/>
    <tableColumn id="7326" xr3:uid="{8643EC68-2B04-416A-AEF1-108193A8EE29}" name="147565" dataDxfId="9071"/>
    <tableColumn id="7327" xr3:uid="{C3F3F773-1CE7-490C-B00C-9FDC9B70DD01}" name="147566" dataDxfId="9070"/>
    <tableColumn id="7328" xr3:uid="{AF7B8D06-53EA-4BD9-8C24-98669B126FE4}" name="147567" dataDxfId="9069"/>
    <tableColumn id="7329" xr3:uid="{6F2E48FE-A402-4D64-8076-1108E66E71BE}" name="147568" dataDxfId="9068"/>
    <tableColumn id="7330" xr3:uid="{032FD1EB-4653-4219-8EF0-3F36C387FF67}" name="147569" dataDxfId="9067"/>
    <tableColumn id="7331" xr3:uid="{FE465313-8B4D-42F8-80E9-6C41B5826FB4}" name="147570" dataDxfId="9066"/>
    <tableColumn id="7332" xr3:uid="{D2B419A5-049B-40AA-951B-F068B0FDE167}" name="147571" dataDxfId="9065"/>
    <tableColumn id="7333" xr3:uid="{AF11B206-1F1A-4028-B21D-B5E5677323BA}" name="147572" dataDxfId="9064"/>
    <tableColumn id="7334" xr3:uid="{3E9F960E-CEDF-4D02-B69F-8318E9856B44}" name="147573" dataDxfId="9063"/>
    <tableColumn id="7335" xr3:uid="{40952294-A72A-45C1-BEEF-3AABEFF18C50}" name="147574" dataDxfId="9062"/>
    <tableColumn id="7336" xr3:uid="{29E4B9BF-1C02-4013-AAFB-F90825A8A97B}" name="147575" dataDxfId="9061"/>
    <tableColumn id="7337" xr3:uid="{E8368E97-8754-4059-8774-B3E0FE0E1AA4}" name="147576" dataDxfId="9060"/>
    <tableColumn id="7338" xr3:uid="{74C8B445-1271-4120-AC60-834A9CF3F7F8}" name="147577" dataDxfId="9059"/>
    <tableColumn id="7339" xr3:uid="{4E809FE2-B28E-478B-888C-E2826642942B}" name="147578" dataDxfId="9058"/>
    <tableColumn id="7340" xr3:uid="{385DE4D3-38FE-44A1-93CC-E5043BD8AC13}" name="147579" dataDxfId="9057"/>
    <tableColumn id="7341" xr3:uid="{1821B788-F597-4258-9319-952933046FBC}" name="147580" dataDxfId="9056"/>
    <tableColumn id="7342" xr3:uid="{F4ABDCAC-2710-40F6-831F-EB9EEFB13B65}" name="147581" dataDxfId="9055"/>
    <tableColumn id="7343" xr3:uid="{8B79FB33-F598-45CD-99DD-1114DC651481}" name="147582" dataDxfId="9054"/>
    <tableColumn id="7344" xr3:uid="{D9BF6621-B469-43D1-AA90-4F774C97C904}" name="147583" dataDxfId="9053"/>
    <tableColumn id="7345" xr3:uid="{9BDF30AB-12BC-4FBB-AC0F-B753F446265B}" name="147584" dataDxfId="9052"/>
    <tableColumn id="7346" xr3:uid="{A23247F2-76F4-485C-887C-A6B17BDD1D06}" name="147585" dataDxfId="9051"/>
    <tableColumn id="7347" xr3:uid="{47A9DD70-6695-4DDE-8293-DB21FADD259B}" name="147586" dataDxfId="9050"/>
    <tableColumn id="7348" xr3:uid="{C558F43E-D8EC-4D84-A5FE-490AA4624F44}" name="147587" dataDxfId="9049"/>
    <tableColumn id="7349" xr3:uid="{6A73DE25-433F-40F8-8054-C8918D7817CC}" name="147588" dataDxfId="9048"/>
    <tableColumn id="7350" xr3:uid="{176E30AD-02B2-4A28-AE52-B93B38E457AA}" name="147589" dataDxfId="9047"/>
    <tableColumn id="7351" xr3:uid="{76B0BAFE-F73D-4CD8-AAE9-52B1B40BFBD2}" name="147590" dataDxfId="9046"/>
    <tableColumn id="7352" xr3:uid="{54EBE82B-8A89-495E-A65D-3D30DE73A221}" name="147591" dataDxfId="9045"/>
    <tableColumn id="7353" xr3:uid="{986FB72A-850F-439C-8024-6F50A9A2B445}" name="147592" dataDxfId="9044"/>
    <tableColumn id="7354" xr3:uid="{929BB1BB-0CA5-4EC7-B4FB-B150B42996FF}" name="147593" dataDxfId="9043"/>
    <tableColumn id="7355" xr3:uid="{47614FCA-8AAD-4380-8415-E1CB4C991A9C}" name="147594" dataDxfId="9042"/>
    <tableColumn id="7356" xr3:uid="{2B26DC43-EB3B-41E9-919A-9A2020806DF7}" name="147595" dataDxfId="9041"/>
    <tableColumn id="7357" xr3:uid="{E85A0519-E46D-4473-A0E9-7F2FA6D0BE03}" name="147596" dataDxfId="9040"/>
    <tableColumn id="7358" xr3:uid="{26546280-5F57-4D89-B204-56708FBE9C9C}" name="147597" dataDxfId="9039"/>
    <tableColumn id="7359" xr3:uid="{C94406B4-3279-4F9E-B457-95F84C7CF0EC}" name="147598" dataDxfId="9038"/>
    <tableColumn id="7360" xr3:uid="{98F41562-9F5D-4BBC-A68B-4946BA25BE7E}" name="147599" dataDxfId="9037"/>
    <tableColumn id="7361" xr3:uid="{ECF27B83-DAEB-4EA8-9D0E-156F7282FCE8}" name="147600" dataDxfId="9036"/>
    <tableColumn id="7362" xr3:uid="{7569342A-999E-42A0-9960-53F3BDEF78B3}" name="147601" dataDxfId="9035"/>
    <tableColumn id="7363" xr3:uid="{36E1F62B-FAD9-4136-AA4C-20908F129526}" name="147602" dataDxfId="9034"/>
    <tableColumn id="7364" xr3:uid="{BD661521-E315-4CEB-875F-494B8B64A158}" name="147603" dataDxfId="9033"/>
    <tableColumn id="7365" xr3:uid="{64366412-6136-4E95-9BFB-F17137152920}" name="147604" dataDxfId="9032"/>
    <tableColumn id="7366" xr3:uid="{2D2ECC9A-3C0D-4AB6-BDB5-3DF3F938229B}" name="147605" dataDxfId="9031"/>
    <tableColumn id="7367" xr3:uid="{F866B097-1029-4528-B566-AF8A261291A2}" name="147606" dataDxfId="9030"/>
    <tableColumn id="7368" xr3:uid="{E36B83BF-B9F5-48A0-A55A-06519EFB3EAF}" name="147607" dataDxfId="9029"/>
    <tableColumn id="7369" xr3:uid="{1B31F24C-BFB3-42ED-82A6-4459B31D955E}" name="147608" dataDxfId="9028"/>
    <tableColumn id="7370" xr3:uid="{E8AFB74D-A639-4786-B295-0F6FED739302}" name="147609" dataDxfId="9027"/>
    <tableColumn id="7371" xr3:uid="{12E2008C-063A-4BE6-B71E-395DB1181F9B}" name="147610" dataDxfId="9026"/>
    <tableColumn id="7372" xr3:uid="{B17615B3-ADF3-4EBC-AC4B-6C998C810E93}" name="147611" dataDxfId="9025"/>
    <tableColumn id="7373" xr3:uid="{D68860EE-B830-4567-802B-3ADC88234B5E}" name="147612" dataDxfId="9024"/>
    <tableColumn id="7374" xr3:uid="{8F1C7756-3A06-4114-95CE-1A8F426E2964}" name="147613" dataDxfId="9023"/>
    <tableColumn id="7375" xr3:uid="{95B11A24-ADB4-4029-BF4D-8C4F45669E6B}" name="147614" dataDxfId="9022"/>
    <tableColumn id="7376" xr3:uid="{AD1050A6-1A99-4067-963E-092C6BCEDD7E}" name="147615" dataDxfId="9021"/>
    <tableColumn id="7377" xr3:uid="{87161B10-4B36-4BE3-9120-E4C75AAAE966}" name="147616" dataDxfId="9020"/>
    <tableColumn id="7378" xr3:uid="{FCC58D0F-BF79-4838-851C-5E82B2D5CD32}" name="147617" dataDxfId="9019"/>
    <tableColumn id="7379" xr3:uid="{639C9BBC-FDF6-4522-AAA5-D0CD16D4DB40}" name="147618" dataDxfId="9018"/>
    <tableColumn id="7380" xr3:uid="{60670742-D0FF-445E-9C4B-31443904CADB}" name="147619" dataDxfId="9017"/>
    <tableColumn id="7381" xr3:uid="{EA9B9350-79BE-4BE6-AEED-EFB744A16CB9}" name="147620" dataDxfId="9016"/>
    <tableColumn id="7382" xr3:uid="{EE4A8781-9973-4B4E-B51B-842F495B2BAD}" name="147621" dataDxfId="9015"/>
    <tableColumn id="7383" xr3:uid="{8E7E6219-B6BA-4B60-A962-A7BA38F63586}" name="147622" dataDxfId="9014"/>
    <tableColumn id="7384" xr3:uid="{23446AE4-626D-4E73-8C32-3339CA704692}" name="147623" dataDxfId="9013"/>
    <tableColumn id="7385" xr3:uid="{14FBDB8F-2FD2-472F-9F80-81EEB5288066}" name="147624" dataDxfId="9012"/>
    <tableColumn id="7386" xr3:uid="{78B4029E-1025-4564-BDBB-155456DCD04A}" name="147625" dataDxfId="9011"/>
    <tableColumn id="7387" xr3:uid="{A7A37F60-0DF1-458F-84CC-E6BF23802D7D}" name="147626" dataDxfId="9010"/>
    <tableColumn id="7388" xr3:uid="{458581B0-B80F-42BA-93DA-188FD10684B6}" name="147627" dataDxfId="9009"/>
    <tableColumn id="7389" xr3:uid="{6716F8C3-ACB9-4984-805D-1A8ACB3FB0FF}" name="147628" dataDxfId="9008"/>
    <tableColumn id="7390" xr3:uid="{76BB4F4D-CFE4-4DE8-99CF-8C17CCEDB5CA}" name="147629" dataDxfId="9007"/>
    <tableColumn id="7391" xr3:uid="{E51D5ADC-EB35-4B67-A9A7-9CCED8FDAC80}" name="147630" dataDxfId="9006"/>
    <tableColumn id="7392" xr3:uid="{12BEFB75-9357-4AE2-85D2-7D86A98CCFEC}" name="147631" dataDxfId="9005"/>
    <tableColumn id="7393" xr3:uid="{254C70CF-E1A5-4578-BD1B-BF87DA37E537}" name="147632" dataDxfId="9004"/>
    <tableColumn id="7394" xr3:uid="{5F653B82-5A91-44CD-B38D-CCDDC060E64F}" name="147633" dataDxfId="9003"/>
    <tableColumn id="7395" xr3:uid="{B198D6C3-B2BF-4C91-B958-8CBDF367F339}" name="147634" dataDxfId="9002"/>
    <tableColumn id="7396" xr3:uid="{0EFCDB0D-D780-4355-9EDE-FAB1FF259200}" name="147635" dataDxfId="9001"/>
    <tableColumn id="7397" xr3:uid="{373808D7-0F6E-499D-BA4F-22C47060DB65}" name="147636" dataDxfId="9000"/>
    <tableColumn id="7398" xr3:uid="{94C3415E-9480-4E06-BDC7-BFE0BBFD102E}" name="147637" dataDxfId="8999"/>
    <tableColumn id="7399" xr3:uid="{CBD3DCAA-FAEC-44AC-A59F-0566309CE2B6}" name="147638" dataDxfId="8998"/>
    <tableColumn id="7400" xr3:uid="{D69D4C98-E66F-43CE-852C-57C2C53B0E6A}" name="147639" dataDxfId="8997"/>
    <tableColumn id="7401" xr3:uid="{02DEA3F1-3E9D-42E6-9D41-CA926542F196}" name="147640" dataDxfId="8996"/>
    <tableColumn id="7402" xr3:uid="{01F4A822-BA4B-45DD-BF31-70F48AF97250}" name="147641" dataDxfId="8995"/>
    <tableColumn id="7403" xr3:uid="{1A3D7494-8C7B-4D0B-9F5F-CD42D12A1008}" name="147642" dataDxfId="8994"/>
    <tableColumn id="7404" xr3:uid="{A179F47F-79A2-4195-926E-76544DCBE959}" name="147643" dataDxfId="8993"/>
    <tableColumn id="7405" xr3:uid="{7A16C3B7-B001-4511-B91B-302D68B56CB1}" name="147644" dataDxfId="8992"/>
    <tableColumn id="7406" xr3:uid="{ACADF488-6588-4E1F-B73E-86756AD93B3A}" name="147645" dataDxfId="8991"/>
    <tableColumn id="7407" xr3:uid="{DAE703BA-7751-425A-AD0F-FD4A3A776FE8}" name="147646" dataDxfId="8990"/>
    <tableColumn id="7408" xr3:uid="{8168BDC4-481E-40BF-89CC-502153DA93D7}" name="147647" dataDxfId="8989"/>
    <tableColumn id="7409" xr3:uid="{1A37E316-97E1-44B2-99F5-97FF64739B8E}" name="147648" dataDxfId="8988"/>
    <tableColumn id="7410" xr3:uid="{010D6CE0-FEDC-4360-83FA-56AA15F5C87B}" name="147649" dataDxfId="8987"/>
    <tableColumn id="7411" xr3:uid="{22ACAB1B-5155-4E43-A103-7C2F30C7007C}" name="147650" dataDxfId="8986"/>
    <tableColumn id="7412" xr3:uid="{E8B0B5E9-42A3-4B66-9A18-7C5FE5B5B414}" name="147651" dataDxfId="8985"/>
    <tableColumn id="7413" xr3:uid="{F1D30980-CAC8-442A-A034-6FBF1E99436F}" name="147652" dataDxfId="8984"/>
    <tableColumn id="7414" xr3:uid="{AB02F9BA-1BB3-42CB-8F87-23037C155A5C}" name="147653" dataDxfId="8983"/>
    <tableColumn id="7415" xr3:uid="{126CE575-7222-4A46-BF3D-C6ADDAE58F84}" name="147654" dataDxfId="8982"/>
    <tableColumn id="7416" xr3:uid="{8483A4F4-9767-42A7-AA05-467996A5F0C5}" name="147655" dataDxfId="8981"/>
    <tableColumn id="7417" xr3:uid="{05BAF752-0C36-4B88-956C-31A9A09E26BF}" name="147656" dataDxfId="8980"/>
    <tableColumn id="7418" xr3:uid="{16D6C893-19AA-4304-A527-87ACC0B0B4CC}" name="147657" dataDxfId="8979"/>
    <tableColumn id="7419" xr3:uid="{9DE0DF6A-04B3-4A15-8A64-2A78654ADC1A}" name="147658" dataDxfId="8978"/>
    <tableColumn id="7420" xr3:uid="{8822C02A-2E53-4DC6-960A-566BEC08F50D}" name="147659" dataDxfId="8977"/>
    <tableColumn id="7421" xr3:uid="{C4E9FBDD-0F44-4531-A9F1-BBFE166FEF47}" name="147660" dataDxfId="8976"/>
    <tableColumn id="7422" xr3:uid="{FEDCF330-B000-4746-A69B-6085C06452E5}" name="147661" dataDxfId="8975"/>
    <tableColumn id="7423" xr3:uid="{064574A9-9BE7-420C-B5AC-7F7E0DDFB050}" name="147662" dataDxfId="8974"/>
    <tableColumn id="7424" xr3:uid="{02048924-54A0-4262-BCE7-B851227FA531}" name="147663" dataDxfId="8973"/>
    <tableColumn id="7425" xr3:uid="{2D1B0412-BB28-4684-AB14-2FB77F286ED7}" name="147664" dataDxfId="8972"/>
    <tableColumn id="7426" xr3:uid="{E1AF5029-08B7-4BD4-9687-4A6458AD0399}" name="147665" dataDxfId="8971"/>
    <tableColumn id="7427" xr3:uid="{D91BC1B6-B27D-49EF-A49E-5A1BE6490656}" name="147666" dataDxfId="8970"/>
    <tableColumn id="7428" xr3:uid="{6666E6C0-449D-48AD-823C-9C69B7FBD93B}" name="147667" dataDxfId="8969"/>
    <tableColumn id="7429" xr3:uid="{E2128888-1CDA-4E72-B8A4-585DD28C3168}" name="147668" dataDxfId="8968"/>
    <tableColumn id="7430" xr3:uid="{EFFEAC9A-0D55-4BB4-BE4B-E887077FE158}" name="147669" dataDxfId="8967"/>
    <tableColumn id="7431" xr3:uid="{E3A8EB1B-5008-4096-89A0-89AD10AA666A}" name="147670" dataDxfId="8966"/>
    <tableColumn id="7432" xr3:uid="{EF53E067-F42D-4D6E-B3D0-1722E6E97A91}" name="147671" dataDxfId="8965"/>
    <tableColumn id="7433" xr3:uid="{1BDAB3F2-54F4-48DB-BAEF-D34EBD5B0B97}" name="147672" dataDxfId="8964"/>
    <tableColumn id="7434" xr3:uid="{5B5A8E44-6327-4C3C-8458-86EF1FE24A60}" name="147673" dataDxfId="8963"/>
    <tableColumn id="7435" xr3:uid="{DB04D83B-E3EA-4B92-942A-9FD2441259EA}" name="147674" dataDxfId="8962"/>
    <tableColumn id="7436" xr3:uid="{AC77091F-6302-49B3-AAB6-62DA20E1C486}" name="147675" dataDxfId="8961"/>
    <tableColumn id="7437" xr3:uid="{69380BB0-C1F6-4297-88A3-55F0184444E4}" name="147676" dataDxfId="8960"/>
    <tableColumn id="7438" xr3:uid="{C6FDEBFD-94F8-4B96-8BE1-AAB9FD3C396D}" name="147677" dataDxfId="8959"/>
    <tableColumn id="7439" xr3:uid="{A2BD0843-8CE0-438D-A433-870ED549F6A8}" name="147678" dataDxfId="8958"/>
    <tableColumn id="7440" xr3:uid="{B0D4151B-8214-48DB-A51D-8AD7DAA6CF6E}" name="147679" dataDxfId="8957"/>
    <tableColumn id="7441" xr3:uid="{53E70981-E71D-43AA-B492-B7B8EA389D3F}" name="147680" dataDxfId="8956"/>
    <tableColumn id="7442" xr3:uid="{222DA4BB-D27C-4BB6-9400-32B8422E33DF}" name="147681" dataDxfId="8955"/>
    <tableColumn id="7443" xr3:uid="{2236B70A-5061-4302-B444-985C50C4B289}" name="147682" dataDxfId="8954"/>
    <tableColumn id="7444" xr3:uid="{8ACBCF53-5C82-4250-8DF8-D5A34081F083}" name="147683" dataDxfId="8953"/>
    <tableColumn id="7445" xr3:uid="{1F4763A8-FBD6-44C4-B017-C61468449B27}" name="147684" dataDxfId="8952"/>
    <tableColumn id="7446" xr3:uid="{C062F077-85A4-456A-8B06-3A5616B49327}" name="147685" dataDxfId="8951"/>
    <tableColumn id="7447" xr3:uid="{8539BE22-8BC3-4DFA-968A-652730A72DCC}" name="147686" dataDxfId="8950"/>
    <tableColumn id="7448" xr3:uid="{5FDA7C3E-EF20-46F1-8B92-20BE7294140E}" name="147687" dataDxfId="8949"/>
    <tableColumn id="7449" xr3:uid="{91B5E5B2-4AAD-42FE-A586-C0899EF6CF2C}" name="147688" dataDxfId="8948"/>
    <tableColumn id="7450" xr3:uid="{AC692F07-A943-4AA6-A05E-E396E77AD2B7}" name="147689" dataDxfId="8947"/>
    <tableColumn id="7451" xr3:uid="{239E87C7-A822-418D-839C-01F3CF900C55}" name="147690" dataDxfId="8946"/>
    <tableColumn id="7452" xr3:uid="{DF05DCE7-22AF-4B4B-93E6-88BA0C17D665}" name="147691" dataDxfId="8945"/>
    <tableColumn id="7453" xr3:uid="{75C05D51-D92C-41AE-851C-EF47198C322A}" name="147692" dataDxfId="8944"/>
    <tableColumn id="7454" xr3:uid="{6BBEA6EB-959F-4F96-9A6F-46A51DBD58D3}" name="147693" dataDxfId="8943"/>
    <tableColumn id="7455" xr3:uid="{ECF88AF7-7518-496C-9592-55856BBCAABD}" name="147694" dataDxfId="8942"/>
    <tableColumn id="7456" xr3:uid="{42ADF85D-A870-4156-9543-08925293F41F}" name="147695" dataDxfId="8941"/>
    <tableColumn id="7457" xr3:uid="{42C53016-0FF8-4938-A0F2-35CDE5A4D2FA}" name="147696" dataDxfId="8940"/>
    <tableColumn id="7458" xr3:uid="{ED232976-6250-4B67-B705-CBC95B95C745}" name="147697" dataDxfId="8939"/>
    <tableColumn id="7459" xr3:uid="{2809DCCF-8738-4A6E-B65E-3EF3DFEE7F85}" name="147698" dataDxfId="8938"/>
    <tableColumn id="7460" xr3:uid="{240B5FE1-D4C6-46F7-851B-5563FFF357A3}" name="147699" dataDxfId="8937"/>
    <tableColumn id="7461" xr3:uid="{6BF9C870-7343-4C6B-8E02-CC10AB55FBC8}" name="147700" dataDxfId="8936"/>
    <tableColumn id="7462" xr3:uid="{10328D27-AA8D-48EE-AB75-762019AC9651}" name="147701" dataDxfId="8935"/>
    <tableColumn id="7463" xr3:uid="{36D17F55-3E4C-419B-9F6A-7185AE10DA06}" name="147702" dataDxfId="8934"/>
    <tableColumn id="7464" xr3:uid="{285818C1-6253-4643-BF40-2F74868D4CDB}" name="147703" dataDxfId="8933"/>
    <tableColumn id="7465" xr3:uid="{5B2A1EE6-B6C9-4597-A3B2-434C1CA36F2B}" name="147704" dataDxfId="8932"/>
    <tableColumn id="7466" xr3:uid="{9B381A07-949C-46F9-ABE3-486945F90611}" name="147705" dataDxfId="8931"/>
    <tableColumn id="7467" xr3:uid="{BBE657E6-9558-47A8-A76D-5718943256DB}" name="147706" dataDxfId="8930"/>
    <tableColumn id="7468" xr3:uid="{960ACC91-F4B8-4015-8982-60154D032762}" name="147707" dataDxfId="8929"/>
    <tableColumn id="7469" xr3:uid="{9EE0DA23-02AD-4728-89E7-C0BB14639257}" name="147708" dataDxfId="8928"/>
    <tableColumn id="7470" xr3:uid="{B7ED29BA-AB64-430D-91DA-9A2C38EF9C84}" name="147709" dataDxfId="8927"/>
    <tableColumn id="7471" xr3:uid="{907883AB-7CE6-4375-8465-3F6B051F4A4E}" name="147710" dataDxfId="8926"/>
    <tableColumn id="7472" xr3:uid="{49A14747-C63E-4100-8023-718A362BE069}" name="147711" dataDxfId="8925"/>
    <tableColumn id="7473" xr3:uid="{98DB315C-3811-40DD-956C-549C1CEB6980}" name="147712" dataDxfId="8924"/>
    <tableColumn id="7474" xr3:uid="{E8E33CE0-6492-4F53-A5F7-58AAB8E54372}" name="147713" dataDxfId="8923"/>
    <tableColumn id="7475" xr3:uid="{DFC7F705-6E58-4647-A784-CE7D7028BBB8}" name="147714" dataDxfId="8922"/>
    <tableColumn id="7476" xr3:uid="{F816689B-2634-4760-A745-FC42465E0802}" name="147715" dataDxfId="8921"/>
    <tableColumn id="7477" xr3:uid="{FD13606E-3F26-40FF-9A53-CE6A115B1B6C}" name="147716" dataDxfId="8920"/>
    <tableColumn id="7478" xr3:uid="{5CA923D0-BB2D-49BF-BC4D-4E5A2442916C}" name="147717" dataDxfId="8919"/>
    <tableColumn id="7479" xr3:uid="{C15B671B-D95F-4818-9887-FE4241C53229}" name="147718" dataDxfId="8918"/>
    <tableColumn id="7480" xr3:uid="{33C569D4-EB5F-4862-88AB-302136B9188C}" name="147719" dataDxfId="8917"/>
    <tableColumn id="7481" xr3:uid="{3266C2A6-31CE-4E67-AE46-99CC2EC78BD7}" name="147720" dataDxfId="8916"/>
    <tableColumn id="7482" xr3:uid="{7C8167D5-AA72-4B2A-BCA3-2BF8C76FE791}" name="147721" dataDxfId="8915"/>
    <tableColumn id="7483" xr3:uid="{E386C652-3972-43D3-99BF-78ECCC70461C}" name="147722" dataDxfId="8914"/>
    <tableColumn id="7484" xr3:uid="{C27550FA-9474-4FB9-ABBA-EE404D1A2A6A}" name="147723" dataDxfId="8913"/>
    <tableColumn id="7485" xr3:uid="{6BA9FEB8-DFE6-4632-9ED7-EA54975C87B3}" name="147724" dataDxfId="8912"/>
    <tableColumn id="7486" xr3:uid="{2A83EB3F-7493-4540-8EA0-7167A0B48D38}" name="147725" dataDxfId="8911"/>
    <tableColumn id="7487" xr3:uid="{6F18A2DC-B583-42A6-9E50-6E40BF6A1302}" name="147726" dataDxfId="8910"/>
    <tableColumn id="7488" xr3:uid="{DBDD4B1E-6C16-4A5F-BC65-0176D2A63B70}" name="147727" dataDxfId="8909"/>
    <tableColumn id="7489" xr3:uid="{5DF41C6E-82BA-4A35-AD46-054FA8CB98BB}" name="147728" dataDxfId="8908"/>
    <tableColumn id="7490" xr3:uid="{5A24F6B1-2CD8-481C-85A4-43454B922D7C}" name="147729" dataDxfId="8907"/>
    <tableColumn id="7491" xr3:uid="{56D2184A-30CB-44D1-A106-037D418C5769}" name="147730" dataDxfId="8906"/>
    <tableColumn id="7492" xr3:uid="{24B6DD5C-17D6-434C-A017-905709B68913}" name="147731" dataDxfId="8905"/>
    <tableColumn id="7493" xr3:uid="{72278DD2-D343-44EE-93C4-C89ECA46F258}" name="147732" dataDxfId="8904"/>
    <tableColumn id="7494" xr3:uid="{01E619D6-044D-47E9-B2D9-D70A31B629D7}" name="147733" dataDxfId="8903"/>
    <tableColumn id="7495" xr3:uid="{29BBD9AA-C47B-48D7-95DF-2DFB008B3BE2}" name="147734" dataDxfId="8902"/>
    <tableColumn id="7496" xr3:uid="{82D009A2-9F31-454A-B3F4-C63D0F1E2FAD}" name="147735" dataDxfId="8901"/>
    <tableColumn id="7497" xr3:uid="{251CE2C0-984C-45FD-839F-2F41BBC16A32}" name="147736" dataDxfId="8900"/>
    <tableColumn id="7498" xr3:uid="{D15B90A3-6C79-4EC3-A136-952820120E16}" name="147737" dataDxfId="8899"/>
    <tableColumn id="7499" xr3:uid="{B57710DD-2F39-45E3-9443-8EDA7B423CD1}" name="147738" dataDxfId="8898"/>
    <tableColumn id="7500" xr3:uid="{1E3E4924-81DD-4B28-9ADA-BD755DF6B81C}" name="147739" dataDxfId="8897"/>
    <tableColumn id="7501" xr3:uid="{912747DD-15B3-47B4-A5CF-036AA563C361}" name="147740" dataDxfId="8896"/>
    <tableColumn id="7502" xr3:uid="{1E9879B1-B31A-4A0A-9B32-9BE269C5350D}" name="147741" dataDxfId="8895"/>
    <tableColumn id="7503" xr3:uid="{60AE40BA-4697-4189-9ACB-C4A07590A364}" name="147742" dataDxfId="8894"/>
    <tableColumn id="7504" xr3:uid="{3D6303F1-32E2-44C3-96B0-819397B4C47C}" name="147743" dataDxfId="8893"/>
    <tableColumn id="7505" xr3:uid="{18C5314E-03E1-4CE2-B9BD-D3470CF307CE}" name="147744" dataDxfId="8892"/>
    <tableColumn id="7506" xr3:uid="{5E187D8A-6137-48C5-9599-BFA9D3075BBE}" name="147745" dataDxfId="8891"/>
    <tableColumn id="7507" xr3:uid="{A1500C94-C0FF-42C8-A65B-4FB1409B8618}" name="147746" dataDxfId="8890"/>
    <tableColumn id="7508" xr3:uid="{4F3AB33E-6B12-4A53-AA96-96CB97D2F126}" name="147747" dataDxfId="8889"/>
    <tableColumn id="7509" xr3:uid="{3AC077F9-60E6-4DFC-B877-90B8C5EF2AA6}" name="147748" dataDxfId="8888"/>
    <tableColumn id="7510" xr3:uid="{42684C54-85C3-4C5E-AAF1-4739F6CB8D6D}" name="147749" dataDxfId="8887"/>
    <tableColumn id="7511" xr3:uid="{0A415143-8E18-4135-A976-DFCE51CA122D}" name="147750" dataDxfId="8886"/>
    <tableColumn id="7512" xr3:uid="{C83A1D57-35B3-4E8C-AA3E-1B5CFCD807E3}" name="147751" dataDxfId="8885"/>
    <tableColumn id="7513" xr3:uid="{5E6E38AC-5BC4-497B-9EA2-ECEC488CBD81}" name="147752" dataDxfId="8884"/>
    <tableColumn id="7514" xr3:uid="{64DF294D-0302-4ABF-BF8E-EBE7251E1B54}" name="147753" dataDxfId="8883"/>
    <tableColumn id="7515" xr3:uid="{8786AD39-1CBF-4EC2-AEC8-4AA3355F7119}" name="147754" dataDxfId="8882"/>
    <tableColumn id="7516" xr3:uid="{83BF4112-6773-4D6A-860D-1748B8EE4947}" name="147755" dataDxfId="8881"/>
    <tableColumn id="7517" xr3:uid="{B27634CB-29B9-4860-A09E-EB26C0463D82}" name="147756" dataDxfId="8880"/>
    <tableColumn id="7518" xr3:uid="{9E16CD93-D2ED-4509-9008-ABB611CAC825}" name="147757" dataDxfId="8879"/>
    <tableColumn id="7519" xr3:uid="{7535E759-1A08-452E-88B8-191157BD948F}" name="147758" dataDxfId="8878"/>
    <tableColumn id="7520" xr3:uid="{95AF9C48-F3E1-4565-9C48-BA91D103BC1B}" name="147759" dataDxfId="8877"/>
    <tableColumn id="7521" xr3:uid="{A73E90D7-E9FA-4BB5-985B-B64C56BF0553}" name="147760" dataDxfId="8876"/>
    <tableColumn id="7522" xr3:uid="{70B41881-BA0A-4AFA-BDA4-7F7382177666}" name="147761" dataDxfId="8875"/>
    <tableColumn id="7523" xr3:uid="{59A859FA-D587-482C-A232-1D8E6FC527DB}" name="147762" dataDxfId="8874"/>
    <tableColumn id="7524" xr3:uid="{5DE35059-F0B2-4BDD-A0FE-09E866108614}" name="147763" dataDxfId="8873"/>
    <tableColumn id="7525" xr3:uid="{4F78D4FB-3632-4890-A5BE-66819694D10C}" name="147764" dataDxfId="8872"/>
    <tableColumn id="7526" xr3:uid="{FD243087-5BBF-4CFF-BF3C-4E1CA701785C}" name="147765" dataDxfId="8871"/>
    <tableColumn id="7527" xr3:uid="{D06C24A0-AA5B-448C-9AEE-FFF8154B3AFC}" name="147766" dataDxfId="8870"/>
    <tableColumn id="7528" xr3:uid="{7107C0C9-3C58-4F9D-9F31-18246BA95DD1}" name="147767" dataDxfId="8869"/>
    <tableColumn id="7529" xr3:uid="{3E4FFA56-C98D-42D2-B13B-19ED2A888DD0}" name="147768" dataDxfId="8868"/>
    <tableColumn id="7530" xr3:uid="{FC163C2D-B282-434F-90FE-C2D67708F28F}" name="147769" dataDxfId="8867"/>
    <tableColumn id="7531" xr3:uid="{ECF18F14-74A0-4717-9525-66B62B7BD45F}" name="147770" dataDxfId="8866"/>
    <tableColumn id="7532" xr3:uid="{26966E70-10C4-4292-916C-78A4EF4AA18E}" name="147771" dataDxfId="8865"/>
    <tableColumn id="7533" xr3:uid="{3F84741C-51AB-4A08-B461-CD6F91872AC4}" name="147772" dataDxfId="8864"/>
    <tableColumn id="7534" xr3:uid="{924B6890-7CD7-4180-A07C-26B8491B07E0}" name="147773" dataDxfId="8863"/>
    <tableColumn id="7535" xr3:uid="{B2386F72-BB96-4687-8415-BC9618E22AC7}" name="147774" dataDxfId="8862"/>
    <tableColumn id="7536" xr3:uid="{D7CA2F79-8DD7-4D26-A0C4-A6D0651C3BB8}" name="147775" dataDxfId="8861"/>
    <tableColumn id="7537" xr3:uid="{EB15BD18-E410-4846-A5B2-356F510C29A8}" name="147776" dataDxfId="8860"/>
    <tableColumn id="7538" xr3:uid="{3F88F4D4-0B9C-4181-A39E-2B1257161167}" name="147777" dataDxfId="8859"/>
    <tableColumn id="7539" xr3:uid="{4AB568AB-0D5A-4292-8828-58B63BE656E4}" name="147778" dataDxfId="8858"/>
    <tableColumn id="7540" xr3:uid="{32FE32BF-A19A-4A5F-BAFB-778C467755B1}" name="147779" dataDxfId="8857"/>
    <tableColumn id="7541" xr3:uid="{E1282866-D7EB-4CD5-BEFD-1B19F9DE5423}" name="147780" dataDxfId="8856"/>
    <tableColumn id="7542" xr3:uid="{01E04E64-1169-4C14-81C9-1BA5BDEE2931}" name="147781" dataDxfId="8855"/>
    <tableColumn id="7543" xr3:uid="{E999B393-9C74-43E8-8D81-6EBA29EC8A02}" name="147782" dataDxfId="8854"/>
    <tableColumn id="7544" xr3:uid="{C4802E9D-3E96-4EC6-87DF-A1CDD754F351}" name="147783" dataDxfId="8853"/>
    <tableColumn id="7545" xr3:uid="{52880A50-9D9D-4465-922B-FE8B8960DD1D}" name="147784" dataDxfId="8852"/>
    <tableColumn id="7546" xr3:uid="{9E31D4CB-934E-4B21-B4C8-9076BA4A07FB}" name="147785" dataDxfId="8851"/>
    <tableColumn id="7547" xr3:uid="{E990B15F-7435-4E31-8730-34419AC1CAE1}" name="147786" dataDxfId="8850"/>
    <tableColumn id="7548" xr3:uid="{1F3187FA-BF7A-41AC-A208-C642BCC03A5C}" name="147787" dataDxfId="8849"/>
    <tableColumn id="7549" xr3:uid="{0F884265-8617-4DE2-8213-81300F3197E4}" name="147788" dataDxfId="8848"/>
    <tableColumn id="7550" xr3:uid="{401E644D-9EB6-41C6-9539-A5BC7405DEAD}" name="147789" dataDxfId="8847"/>
    <tableColumn id="7551" xr3:uid="{CDEBB32E-54A4-41A7-B0E3-31503EF68AD4}" name="147790" dataDxfId="8846"/>
    <tableColumn id="7552" xr3:uid="{FBB660ED-9A93-4302-8452-67F54A213419}" name="147791" dataDxfId="8845"/>
    <tableColumn id="7553" xr3:uid="{3512E937-40C0-4590-8EFA-E68AE1FA14DB}" name="147792" dataDxfId="8844"/>
    <tableColumn id="7554" xr3:uid="{63BF8FF4-95D2-4825-9546-6B7220B10421}" name="147793" dataDxfId="8843"/>
    <tableColumn id="7555" xr3:uid="{77176BCF-4EFA-4DC5-ACE8-E03212DBF52A}" name="147794" dataDxfId="8842"/>
    <tableColumn id="7556" xr3:uid="{29A7F539-7193-4CDC-8A55-E720369E4AE4}" name="147795" dataDxfId="8841"/>
    <tableColumn id="7557" xr3:uid="{7F73AF30-F706-41CD-BDF9-54DFFD661023}" name="147796" dataDxfId="8840"/>
    <tableColumn id="7558" xr3:uid="{DEFA594F-0245-4451-9897-420385F20A7A}" name="147797" dataDxfId="8839"/>
    <tableColumn id="7559" xr3:uid="{1F444BAE-BF73-4594-BD16-25C93D8D367B}" name="147798" dataDxfId="8838"/>
    <tableColumn id="7560" xr3:uid="{DBF719E8-217A-48AA-B9EA-001C3024D8C6}" name="147799" dataDxfId="8837"/>
    <tableColumn id="7561" xr3:uid="{4A6A7EBB-6ED5-4D7D-9FAF-3F06BD11FD74}" name="147800" dataDxfId="8836"/>
    <tableColumn id="7562" xr3:uid="{C8FC2FA1-5A2C-45BC-AAE2-F12FBC334CD8}" name="147801" dataDxfId="8835"/>
    <tableColumn id="7563" xr3:uid="{15C15DAE-2F18-4CB6-9CF3-8E34B06AC504}" name="147802" dataDxfId="8834"/>
    <tableColumn id="7564" xr3:uid="{DFEEBED1-2D8A-4741-A39A-A9DBC83C6412}" name="147803" dataDxfId="8833"/>
    <tableColumn id="7565" xr3:uid="{16D4647D-E9A7-48AC-A6FE-E206050C15F6}" name="147804" dataDxfId="8832"/>
    <tableColumn id="7566" xr3:uid="{C6963A5A-97A1-4417-91C2-634C58BA9BF9}" name="147805" dataDxfId="8831"/>
    <tableColumn id="7567" xr3:uid="{E11C41F6-85D6-498D-BCD7-A8770CE37F8B}" name="147806" dataDxfId="8830"/>
    <tableColumn id="7568" xr3:uid="{6237EC8D-B816-4F92-A814-E941279A355A}" name="147807" dataDxfId="8829"/>
    <tableColumn id="7569" xr3:uid="{1B5D5D29-46FA-40DD-B8FB-DB48B5CB49FC}" name="147808" dataDxfId="8828"/>
    <tableColumn id="7570" xr3:uid="{A5E2EA02-2FFF-4186-A33A-D726089781E9}" name="147809" dataDxfId="8827"/>
    <tableColumn id="7571" xr3:uid="{B27AA434-9455-43B7-9B4B-E4A9EA62D9A7}" name="147810" dataDxfId="8826"/>
    <tableColumn id="7572" xr3:uid="{319DCAAF-5FD3-4128-93F1-8F1CC0B2797F}" name="147811" dataDxfId="8825"/>
    <tableColumn id="7573" xr3:uid="{58C632E8-8BF7-4078-A361-46EB3051C699}" name="147812" dataDxfId="8824"/>
    <tableColumn id="7574" xr3:uid="{4801B69D-49EA-495D-B7B1-CA7E1F0F5B20}" name="147813" dataDxfId="8823"/>
    <tableColumn id="7575" xr3:uid="{52C8DE02-9BEE-404A-9641-D34481933EE6}" name="147814" dataDxfId="8822"/>
    <tableColumn id="7576" xr3:uid="{56FE0773-F29F-4C54-A863-2C4665AD02C1}" name="147815" dataDxfId="8821"/>
    <tableColumn id="7577" xr3:uid="{92F0E603-FDC6-4935-AF27-652F8338490C}" name="147816" dataDxfId="8820"/>
    <tableColumn id="7578" xr3:uid="{9025D7A3-4490-4E28-B8D0-C0EE14E5B399}" name="147817" dataDxfId="8819"/>
    <tableColumn id="7579" xr3:uid="{3089B915-3C40-4B0C-AD9A-B414190049C7}" name="147818" dataDxfId="8818"/>
    <tableColumn id="7580" xr3:uid="{54BCD343-24A3-4241-86FF-D4D99C968127}" name="147819" dataDxfId="8817"/>
    <tableColumn id="7581" xr3:uid="{10C6EC12-1469-4649-9D68-B8A8428AAB86}" name="147820" dataDxfId="8816"/>
    <tableColumn id="7582" xr3:uid="{5C9C6D75-7085-422D-B285-46BEB6F5D000}" name="147821" dataDxfId="8815"/>
    <tableColumn id="7583" xr3:uid="{1544A439-292F-45FD-9B8D-065BD705ADBB}" name="147822" dataDxfId="8814"/>
    <tableColumn id="7584" xr3:uid="{35C63B29-7244-4F79-BA5F-0824BFEA5DBC}" name="147823" dataDxfId="8813"/>
    <tableColumn id="7585" xr3:uid="{E14EC2C1-AB27-4ED9-A483-1C4B6F111AD0}" name="147824" dataDxfId="8812"/>
    <tableColumn id="7586" xr3:uid="{3664783A-5659-475F-9246-4C2D62D2334A}" name="147825" dataDxfId="8811"/>
    <tableColumn id="7587" xr3:uid="{5A107926-CDB0-4673-B236-95D3FA3EF4E5}" name="147826" dataDxfId="8810"/>
    <tableColumn id="7588" xr3:uid="{861CB31B-5968-4D3F-87D9-092407C5E43D}" name="147827" dataDxfId="8809"/>
    <tableColumn id="7589" xr3:uid="{94B71B7D-3FFE-406B-8CAC-4E9132C1E87E}" name="147828" dataDxfId="8808"/>
    <tableColumn id="7590" xr3:uid="{F86BB6F5-6045-4772-A5D6-D789290A1E24}" name="147829" dataDxfId="8807"/>
    <tableColumn id="7591" xr3:uid="{D80156BE-C82E-4FA4-87EB-892B09BE1783}" name="147830" dataDxfId="8806"/>
    <tableColumn id="7592" xr3:uid="{83A06B1D-723B-4C77-B6B5-A838C0041EBB}" name="147831" dataDxfId="8805"/>
    <tableColumn id="7593" xr3:uid="{D862A87D-2822-4321-8DE8-8C6583D0DD23}" name="147832" dataDxfId="8804"/>
    <tableColumn id="7594" xr3:uid="{71B0A7E2-4F4B-4627-935B-D5C3B7E717C3}" name="147833" dataDxfId="8803"/>
    <tableColumn id="7595" xr3:uid="{EA561DDC-93D8-4874-A949-E3CC6C8CCBBA}" name="147834" dataDxfId="8802"/>
    <tableColumn id="7596" xr3:uid="{DCB2F273-4B36-41AC-8D5D-1968C7362C97}" name="147835" dataDxfId="8801"/>
    <tableColumn id="7597" xr3:uid="{A8D5FADD-1A1B-4AEF-A2D2-05DD21399881}" name="147836" dataDxfId="8800"/>
    <tableColumn id="7598" xr3:uid="{BE32F871-B6F1-4154-9947-AE53F4CAF507}" name="147837" dataDxfId="8799"/>
    <tableColumn id="7599" xr3:uid="{73F4C7BB-50E4-4256-A75E-93557AA0C416}" name="147838" dataDxfId="8798"/>
    <tableColumn id="7600" xr3:uid="{BADA875A-7B3D-4A84-86AC-AE0084E1D6A7}" name="147839" dataDxfId="8797"/>
    <tableColumn id="7601" xr3:uid="{BAC8E874-663C-4025-9D0E-14AABDA5D371}" name="147840" dataDxfId="8796"/>
    <tableColumn id="7602" xr3:uid="{21FD3B9F-4A07-434B-ABAB-14EDA1C16036}" name="147841" dataDxfId="8795"/>
    <tableColumn id="7603" xr3:uid="{58032122-6BEE-4B8F-BE8D-72118234B927}" name="147842" dataDxfId="8794"/>
    <tableColumn id="7604" xr3:uid="{0D7C5084-4D56-44FE-811B-C680E666EF68}" name="147843" dataDxfId="8793"/>
    <tableColumn id="7605" xr3:uid="{D03D453E-BD8C-447E-9833-9BC5B1C8EC31}" name="147844" dataDxfId="8792"/>
    <tableColumn id="7606" xr3:uid="{3A77F68C-D770-4563-A548-1535D53E80FB}" name="147845" dataDxfId="8791"/>
    <tableColumn id="7607" xr3:uid="{45BAEE70-6580-4F1F-A6A7-0299DF60013B}" name="147846" dataDxfId="8790"/>
    <tableColumn id="7608" xr3:uid="{FD728C04-401A-4ECE-BEE3-3268B7F348DB}" name="147847" dataDxfId="8789"/>
    <tableColumn id="7609" xr3:uid="{CC3727A0-7D92-45A9-AB84-1D2B6BA46F03}" name="147848" dataDxfId="8788"/>
    <tableColumn id="7610" xr3:uid="{0FF56490-7A3F-452A-99D8-81CC65F3FCD2}" name="147849" dataDxfId="8787"/>
    <tableColumn id="7611" xr3:uid="{9F04466D-DB26-47E3-B8F6-F25D0C62A2FD}" name="147850" dataDxfId="8786"/>
    <tableColumn id="7612" xr3:uid="{EB353E5A-D227-44FE-B210-689ECB0D9017}" name="147851" dataDxfId="8785"/>
    <tableColumn id="7613" xr3:uid="{B70F99C7-4227-467D-AA34-6D54EFF1827D}" name="147852" dataDxfId="8784"/>
    <tableColumn id="7614" xr3:uid="{98DFDEFF-E5F4-4710-952D-8E84DB29719E}" name="147853" dataDxfId="8783"/>
    <tableColumn id="7615" xr3:uid="{3808B3B9-C107-4C5E-98C4-095EA2D683F2}" name="147854" dataDxfId="8782"/>
    <tableColumn id="7616" xr3:uid="{933C41CD-1C88-41B0-969D-7B99FC9765BD}" name="147855" dataDxfId="8781"/>
    <tableColumn id="7617" xr3:uid="{D0880DF8-6045-464A-89BC-D112430E81EE}" name="147856" dataDxfId="8780"/>
    <tableColumn id="7618" xr3:uid="{DCB53A2C-A8EA-40DE-B363-244C7EBC6C94}" name="147857" dataDxfId="8779"/>
    <tableColumn id="7619" xr3:uid="{F66B51D3-A567-4064-AA9A-45BC3E57DE66}" name="147858" dataDxfId="8778"/>
    <tableColumn id="7620" xr3:uid="{2ED8BC1F-C26A-4077-9EC5-3BCDA6EED26E}" name="147859" dataDxfId="8777"/>
    <tableColumn id="7621" xr3:uid="{4AFBE788-3049-4617-96E1-E01BC879834C}" name="147860" dataDxfId="8776"/>
    <tableColumn id="7622" xr3:uid="{EA00BBBD-DC04-4608-A3E0-2D818A6FB669}" name="147861" dataDxfId="8775"/>
    <tableColumn id="7623" xr3:uid="{94031862-B1E1-4978-8DFA-14329AFE1111}" name="147862" dataDxfId="8774"/>
    <tableColumn id="7624" xr3:uid="{2A34C3E2-2275-412E-84C5-F46F1076CFD3}" name="147863" dataDxfId="8773"/>
    <tableColumn id="7625" xr3:uid="{682A6025-F92B-4ED9-8499-DB58BE648D60}" name="147864" dataDxfId="8772"/>
    <tableColumn id="7626" xr3:uid="{7FC0B207-CA29-4F54-9D3B-AA2F82F7B127}" name="147865" dataDxfId="8771"/>
    <tableColumn id="7627" xr3:uid="{1186A9F9-7784-494A-B606-96B3EA9B9D97}" name="147866" dataDxfId="8770"/>
    <tableColumn id="7628" xr3:uid="{00A2D551-C980-43D0-9149-9D3983E5FE80}" name="147867" dataDxfId="8769"/>
    <tableColumn id="7629" xr3:uid="{7D1995AD-75A5-47A3-97B8-13AFEBE77E1C}" name="147868" dataDxfId="8768"/>
    <tableColumn id="7630" xr3:uid="{36E714E8-EA85-475C-BC7C-A6934FF123D2}" name="147869" dataDxfId="8767"/>
    <tableColumn id="7631" xr3:uid="{A16B88F3-13EB-485F-99B0-8915D838C2A0}" name="147870" dataDxfId="8766"/>
    <tableColumn id="7632" xr3:uid="{61014AC3-1F46-4FCC-96DA-D79D46C935A7}" name="147871" dataDxfId="8765"/>
    <tableColumn id="7633" xr3:uid="{D0365E35-7263-4D85-BECF-DC5638B550F7}" name="147872" dataDxfId="8764"/>
    <tableColumn id="7634" xr3:uid="{CDA771F4-0050-4DF4-BC0F-859CD6C7C077}" name="147873" dataDxfId="8763"/>
    <tableColumn id="7635" xr3:uid="{4AE2E0EA-6D21-4E41-9B8D-B083B21D7BFC}" name="147874" dataDxfId="8762"/>
    <tableColumn id="7636" xr3:uid="{9567FDAE-EAA4-4979-A585-F1175A1AD12E}" name="147875" dataDxfId="8761"/>
    <tableColumn id="7637" xr3:uid="{F1CB0DDA-E2DD-47D2-B8EE-11248A6FC7EC}" name="147876" dataDxfId="8760"/>
    <tableColumn id="7638" xr3:uid="{B601A624-554E-4613-B2DF-6DA98B2C91EA}" name="147877" dataDxfId="8759"/>
    <tableColumn id="7639" xr3:uid="{43A48933-2D82-492C-B27A-4EA1523D2163}" name="147878" dataDxfId="8758"/>
    <tableColumn id="7640" xr3:uid="{E8075735-01BE-4160-85AB-79C6F9B037DE}" name="147879" dataDxfId="8757"/>
    <tableColumn id="7641" xr3:uid="{D216C67A-4D77-42B2-A5A5-84AD998B82EA}" name="147880" dataDxfId="8756"/>
    <tableColumn id="7642" xr3:uid="{A22FA47A-8C31-4037-93B1-D24499CC0912}" name="147881" dataDxfId="8755"/>
    <tableColumn id="7643" xr3:uid="{290F959C-89D1-4ECB-8566-81375A1BC055}" name="147882" dataDxfId="8754"/>
    <tableColumn id="7644" xr3:uid="{81C88AA2-AD29-43C0-A877-CB0B6C4E3EF6}" name="147883" dataDxfId="8753"/>
    <tableColumn id="7645" xr3:uid="{E2810F16-6249-477A-878A-AF376C4AF85A}" name="147884" dataDxfId="8752"/>
    <tableColumn id="7646" xr3:uid="{D38AFDC0-ED0A-44CA-8412-541F60D92082}" name="147885" dataDxfId="8751"/>
    <tableColumn id="7647" xr3:uid="{70DBE965-C933-4575-A289-DBD98E518EB1}" name="147886" dataDxfId="8750"/>
    <tableColumn id="7648" xr3:uid="{FB88D94D-9FE3-41C0-939B-E16800782A55}" name="147887" dataDxfId="8749"/>
    <tableColumn id="7649" xr3:uid="{519C9F10-C265-4ABC-8861-265BBF20FB2D}" name="147888" dataDxfId="8748"/>
    <tableColumn id="7650" xr3:uid="{C55A7221-1CB0-40BA-B1A9-A483754085A0}" name="147889" dataDxfId="8747"/>
    <tableColumn id="7651" xr3:uid="{40A6C536-B6DC-4E6A-A36A-AFAEE2E1E04B}" name="147890" dataDxfId="8746"/>
    <tableColumn id="7652" xr3:uid="{9D05BAE5-9F22-435C-9672-E8AFE7C20998}" name="147891" dataDxfId="8745"/>
    <tableColumn id="7653" xr3:uid="{A0A86467-0B5C-4839-B0B2-7C0FB33091A9}" name="147892" dataDxfId="8744"/>
    <tableColumn id="7654" xr3:uid="{A97AB691-05FE-4917-BE2E-DCFC02DE7705}" name="147893" dataDxfId="8743"/>
    <tableColumn id="7655" xr3:uid="{8D48928A-4737-4F96-8B04-E62043FF179C}" name="147894" dataDxfId="8742"/>
    <tableColumn id="7656" xr3:uid="{F495F15A-BB1B-4C2D-88B0-EA1402ABE918}" name="147895" dataDxfId="8741"/>
    <tableColumn id="7657" xr3:uid="{6EF9BB77-D046-4E70-AAEF-DD9E57A8E259}" name="147896" dataDxfId="8740"/>
    <tableColumn id="7658" xr3:uid="{DA71C57F-C5DB-4048-992F-E333AFB78261}" name="147897" dataDxfId="8739"/>
    <tableColumn id="7659" xr3:uid="{77E14B3D-3729-4C65-9812-8B48AFCF04BC}" name="147898" dataDxfId="8738"/>
    <tableColumn id="7660" xr3:uid="{DAF596C6-0D2E-4A25-B6EF-58BEBD6044EA}" name="147899" dataDxfId="8737"/>
    <tableColumn id="7661" xr3:uid="{F1CE49B9-7875-4E97-90A0-07549E373BA8}" name="147900" dataDxfId="8736"/>
    <tableColumn id="7662" xr3:uid="{3B3E8125-B56D-429E-A25D-254905EEB344}" name="147901" dataDxfId="8735"/>
    <tableColumn id="7663" xr3:uid="{E606259C-8B66-42D0-B355-83B1E286A627}" name="147902" dataDxfId="8734"/>
    <tableColumn id="7664" xr3:uid="{7E778238-E659-4E2E-A9F8-067E256E07B1}" name="147903" dataDxfId="8733"/>
    <tableColumn id="7665" xr3:uid="{08F39C1D-27D2-478D-BC38-C6582D6534DD}" name="147904" dataDxfId="8732"/>
    <tableColumn id="7666" xr3:uid="{D895783A-8D63-4749-B78B-FBF98D302982}" name="147905" dataDxfId="8731"/>
    <tableColumn id="7667" xr3:uid="{181CB007-10E6-4EDF-8948-287B7CEF6D13}" name="147906" dataDxfId="8730"/>
    <tableColumn id="7668" xr3:uid="{0FE917D5-E448-4D01-AED0-8C994001AE03}" name="147907" dataDxfId="8729"/>
    <tableColumn id="7669" xr3:uid="{F6B52554-8228-4613-80DB-7C39EC484EDB}" name="147908" dataDxfId="8728"/>
    <tableColumn id="7670" xr3:uid="{D3973A53-E9A7-42E5-B5B5-E59682A4AFE2}" name="147909" dataDxfId="8727"/>
    <tableColumn id="7671" xr3:uid="{07378800-E289-4B3A-BC81-87C4EF59D454}" name="147910" dataDxfId="8726"/>
    <tableColumn id="7672" xr3:uid="{CEB8654E-5A76-42C5-9E50-E6D27B559C7D}" name="147911" dataDxfId="8725"/>
    <tableColumn id="7673" xr3:uid="{96960DE5-1C55-4288-9A88-BE76E3A66B71}" name="147912" dataDxfId="8724"/>
    <tableColumn id="7674" xr3:uid="{B7E1E923-1BC1-46CC-80D9-6600D5BCBBFB}" name="147913" dataDxfId="8723"/>
    <tableColumn id="7675" xr3:uid="{AEAD17DC-3D02-4888-B7F7-C6F9CE45ED32}" name="147914" dataDxfId="8722"/>
    <tableColumn id="7676" xr3:uid="{07FE9C35-38C2-4B4D-816B-6DB49A5E15D7}" name="147915" dataDxfId="8721"/>
    <tableColumn id="7677" xr3:uid="{EDA9719B-0764-4D29-91F6-8EF0DA116CE8}" name="147916" dataDxfId="8720"/>
    <tableColumn id="7678" xr3:uid="{E67E15F1-0D3C-4556-9DEB-02928E3E514E}" name="147917" dataDxfId="8719"/>
    <tableColumn id="7679" xr3:uid="{4DE6E7DA-C018-4400-AF9A-E3F8F400AE56}" name="147918" dataDxfId="8718"/>
    <tableColumn id="7680" xr3:uid="{D1E38A3D-940F-41BE-A998-276F6A359321}" name="147919" dataDxfId="8717"/>
    <tableColumn id="7681" xr3:uid="{1022DBF4-76AA-467E-A8A3-FA9172B161A4}" name="147920" dataDxfId="8716"/>
    <tableColumn id="7682" xr3:uid="{96DDAE63-D85A-4F30-ACC7-20119CF1D62A}" name="147921" dataDxfId="8715"/>
    <tableColumn id="7683" xr3:uid="{45109038-A2F8-42C2-B79E-10252895BD99}" name="147922" dataDxfId="8714"/>
    <tableColumn id="7684" xr3:uid="{220B0DBF-D7B8-4A4F-BDE8-9C4713E70A4A}" name="147923" dataDxfId="8713"/>
    <tableColumn id="7685" xr3:uid="{E5890136-A481-467B-BDFF-BD4098974BE9}" name="147924" dataDxfId="8712"/>
    <tableColumn id="7686" xr3:uid="{C2B0A447-3296-481A-A5A4-B46C56EC649D}" name="147925" dataDxfId="8711"/>
    <tableColumn id="7687" xr3:uid="{24BF7815-3700-4204-A48B-28917A13E5E2}" name="147926" dataDxfId="8710"/>
    <tableColumn id="7688" xr3:uid="{6679449E-C316-4FB0-9BD8-209B109F54A3}" name="147927" dataDxfId="8709"/>
    <tableColumn id="7689" xr3:uid="{E7107DB7-D833-4F73-BB37-33DAE159FAC8}" name="147928" dataDxfId="8708"/>
    <tableColumn id="7690" xr3:uid="{DBCC8F9B-D840-44F5-8650-B5D177011757}" name="147929" dataDxfId="8707"/>
    <tableColumn id="7691" xr3:uid="{0195AF8E-6E89-4F04-A7E8-E6CA18B35436}" name="147930" dataDxfId="8706"/>
    <tableColumn id="7692" xr3:uid="{5FEDA511-576A-456F-9C82-B4C8F57668E3}" name="147931" dataDxfId="8705"/>
    <tableColumn id="7693" xr3:uid="{9D14F79B-1AFC-40A2-A0CB-B2291064CB28}" name="147932" dataDxfId="8704"/>
    <tableColumn id="7694" xr3:uid="{5CAF7A0B-0CE6-41F4-B0B3-0896F0FCBF16}" name="147933" dataDxfId="8703"/>
    <tableColumn id="7695" xr3:uid="{8D4BF545-3B73-406E-ACF5-595CE94899FB}" name="147934" dataDxfId="8702"/>
    <tableColumn id="7696" xr3:uid="{71C69A8C-0220-4A99-879A-62821BBB3C2B}" name="147935" dataDxfId="8701"/>
    <tableColumn id="7697" xr3:uid="{72B13149-F8AC-4EE8-82EC-0986E98BD526}" name="147936" dataDxfId="8700"/>
    <tableColumn id="7698" xr3:uid="{ABE2D043-EA6C-49F4-9743-DD710445D93F}" name="147937" dataDxfId="8699"/>
    <tableColumn id="7699" xr3:uid="{6D10CA23-2856-431D-A238-122E48E27955}" name="147938" dataDxfId="8698"/>
    <tableColumn id="7700" xr3:uid="{138DEFEF-A23C-4A04-9FF1-B02B54695F0A}" name="147939" dataDxfId="8697"/>
    <tableColumn id="7701" xr3:uid="{6BEA8559-E128-4173-A497-B14191530A05}" name="147940" dataDxfId="8696"/>
    <tableColumn id="7702" xr3:uid="{C3F0F3A3-27D5-4D1F-A5DF-C7C1A7B1C224}" name="147941" dataDxfId="8695"/>
    <tableColumn id="7703" xr3:uid="{C9EB344C-35F0-4FB5-8F82-B7888AADFF3C}" name="147942" dataDxfId="8694"/>
    <tableColumn id="7704" xr3:uid="{3F1A1394-5F0D-46FD-9C8E-63940746E799}" name="147943" dataDxfId="8693"/>
    <tableColumn id="7705" xr3:uid="{AE6C599F-712C-4987-8701-B4386E93E935}" name="147944" dataDxfId="8692"/>
    <tableColumn id="7706" xr3:uid="{5DE3E6D8-9482-4A32-8A04-16950279C1C7}" name="147945" dataDxfId="8691"/>
    <tableColumn id="7707" xr3:uid="{79A3419F-268E-4A90-98EC-0D5CFD73C410}" name="147946" dataDxfId="8690"/>
    <tableColumn id="7708" xr3:uid="{45193B08-ACEF-4953-9E01-D008B5462FF6}" name="147947" dataDxfId="8689"/>
    <tableColumn id="7709" xr3:uid="{1578336D-11CC-44BD-9279-FA0A548E59CB}" name="147948" dataDxfId="8688"/>
    <tableColumn id="7710" xr3:uid="{D4EC6133-4812-43EE-BE28-7C553AC750B4}" name="147949" dataDxfId="8687"/>
    <tableColumn id="7711" xr3:uid="{E4BD55C6-F580-42CC-BA6C-C3A2A23518BF}" name="147950" dataDxfId="8686"/>
    <tableColumn id="7712" xr3:uid="{23CDF7F7-D337-40D4-8F36-8CC694AED45C}" name="147951" dataDxfId="8685"/>
    <tableColumn id="7713" xr3:uid="{55F1034F-98D3-44C7-8AF3-573B51882772}" name="147952" dataDxfId="8684"/>
    <tableColumn id="7714" xr3:uid="{2E8ED713-6AA1-4CEF-83B3-023D171F353F}" name="147953" dataDxfId="8683"/>
    <tableColumn id="7715" xr3:uid="{ACE81F16-98AB-434A-948F-B83E07D63DA8}" name="147954" dataDxfId="8682"/>
    <tableColumn id="7716" xr3:uid="{A9EFFA5A-086B-408D-8FA9-2D819130DD18}" name="147955" dataDxfId="8681"/>
    <tableColumn id="7717" xr3:uid="{7542E860-9E7F-47D9-8B73-AD836826F32E}" name="147956" dataDxfId="8680"/>
    <tableColumn id="7718" xr3:uid="{6B937455-5ADB-4E0C-9DA7-1125ABC208D5}" name="147957" dataDxfId="8679"/>
    <tableColumn id="7719" xr3:uid="{058F9F0B-73E2-4CBE-ADD1-058DD19D4063}" name="147958" dataDxfId="8678"/>
    <tableColumn id="7720" xr3:uid="{6CFD332A-B652-444A-9288-406BCFB78429}" name="147959" dataDxfId="8677"/>
    <tableColumn id="7721" xr3:uid="{D7F390AA-183E-450D-ACBD-2A4277DFF444}" name="147960" dataDxfId="8676"/>
    <tableColumn id="7722" xr3:uid="{CA418B1D-E631-4E05-BE40-B2ECCAA63B3A}" name="147961" dataDxfId="8675"/>
    <tableColumn id="7723" xr3:uid="{C71E0D06-C94E-4CB4-8BBD-E7F1F33586CB}" name="147962" dataDxfId="8674"/>
    <tableColumn id="7724" xr3:uid="{D3C2F527-9193-4114-A0C2-E7818600B3C8}" name="147963" dataDxfId="8673"/>
    <tableColumn id="7725" xr3:uid="{AE5FDD5B-3787-44AC-989F-3EF1DDF16BDD}" name="147964" dataDxfId="8672"/>
    <tableColumn id="7726" xr3:uid="{7F9A2DAC-3895-469D-9816-9BE464E0351E}" name="147965" dataDxfId="8671"/>
    <tableColumn id="7727" xr3:uid="{3932C4C6-FA5E-4F36-A877-338244081F4B}" name="147966" dataDxfId="8670"/>
    <tableColumn id="7728" xr3:uid="{488B5900-9648-4F55-AB0A-B55DFB684553}" name="147967" dataDxfId="8669"/>
    <tableColumn id="7729" xr3:uid="{CAFA52E5-6794-473D-8032-F56093223C61}" name="147968" dataDxfId="8668"/>
    <tableColumn id="7730" xr3:uid="{4055FC5E-A8F8-470A-9A12-BE56FAEC97E4}" name="147969" dataDxfId="8667"/>
    <tableColumn id="7731" xr3:uid="{9F258CDC-D291-4F9C-B71F-E1DAECC1CA27}" name="147970" dataDxfId="8666"/>
    <tableColumn id="7732" xr3:uid="{BD525A0D-262B-461B-9612-D983247137D8}" name="147971" dataDxfId="8665"/>
    <tableColumn id="7733" xr3:uid="{C6791372-16F1-4622-B566-677EFA53B3A0}" name="147972" dataDxfId="8664"/>
    <tableColumn id="7734" xr3:uid="{B6839727-6533-45E8-ABC8-CF09F8C68D3F}" name="147973" dataDxfId="8663"/>
    <tableColumn id="7735" xr3:uid="{D1C78543-3A23-45F0-AE6D-99B75CCD2F0E}" name="147974" dataDxfId="8662"/>
    <tableColumn id="7736" xr3:uid="{0DDBEA95-4F0D-4A62-83C2-7B03D5625567}" name="147975" dataDxfId="8661"/>
    <tableColumn id="7737" xr3:uid="{19ACFE15-0AE8-4D77-9B7C-D9AA4F2A6D6F}" name="147976" dataDxfId="8660"/>
    <tableColumn id="7738" xr3:uid="{F936C073-2988-456B-8452-FFA9FC7989AC}" name="147977" dataDxfId="8659"/>
    <tableColumn id="7739" xr3:uid="{838AA6FB-3FBF-4408-9014-9EA0C9D51C1C}" name="147978" dataDxfId="8658"/>
    <tableColumn id="7740" xr3:uid="{5CF4F0BE-0E8F-4057-BC51-694F4392AFE6}" name="147979" dataDxfId="8657"/>
    <tableColumn id="7741" xr3:uid="{57070F27-BB02-4EE5-9B98-22ACD63DDA36}" name="147980" dataDxfId="8656"/>
    <tableColumn id="7742" xr3:uid="{A0F80E98-9679-4FCA-ADAF-BC55EA6052FD}" name="147981" dataDxfId="8655"/>
    <tableColumn id="7743" xr3:uid="{05CA3C7B-D56A-49F9-B1CC-47706BBDD6A7}" name="147982" dataDxfId="8654"/>
    <tableColumn id="7744" xr3:uid="{27375F1E-55C2-4B61-B056-DFB7887C3A47}" name="147983" dataDxfId="8653"/>
    <tableColumn id="7745" xr3:uid="{374D513D-08A2-4902-B585-C15ABE2CC7FC}" name="147984" dataDxfId="8652"/>
    <tableColumn id="7746" xr3:uid="{85D67743-2825-460C-8391-177CC9289F00}" name="147985" dataDxfId="8651"/>
    <tableColumn id="7747" xr3:uid="{26EF0DF4-BFEA-42CD-AC67-EF8380AB810F}" name="147986" dataDxfId="8650"/>
    <tableColumn id="7748" xr3:uid="{21E77DAD-B6D7-4C62-84E4-E4ABEC9214BA}" name="147987" dataDxfId="8649"/>
    <tableColumn id="7749" xr3:uid="{D1E73974-7451-40D2-A644-6BE549885908}" name="147988" dataDxfId="8648"/>
    <tableColumn id="7750" xr3:uid="{6975420E-247A-4ED0-A712-E3E7261B21D1}" name="147989" dataDxfId="8647"/>
    <tableColumn id="7751" xr3:uid="{F3C21313-D532-4BF4-B801-185FA84A6900}" name="147990" dataDxfId="8646"/>
    <tableColumn id="7752" xr3:uid="{A8DF115F-E1EC-457E-B24D-AB5047A1EB56}" name="147991" dataDxfId="8645"/>
    <tableColumn id="7753" xr3:uid="{DF3B7F2F-9411-4AC0-9BB2-7B0C5E6B295B}" name="147992" dataDxfId="8644"/>
    <tableColumn id="7754" xr3:uid="{2CD0052E-4612-4A74-98CF-10FA6AF4BAAE}" name="147993" dataDxfId="8643"/>
    <tableColumn id="7755" xr3:uid="{CE91F281-6ED8-4434-B9A1-2BB9A49642DB}" name="147994" dataDxfId="8642"/>
    <tableColumn id="7756" xr3:uid="{5D5020B2-E989-49D5-8BA1-3FCBC8806D5D}" name="147995" dataDxfId="8641"/>
    <tableColumn id="7757" xr3:uid="{ACBB372B-7D1A-4437-912B-E6F5AD5D3DEB}" name="147996" dataDxfId="8640"/>
    <tableColumn id="7758" xr3:uid="{0ABC1036-DA8A-4B3A-9EA1-727800B0AED1}" name="147997" dataDxfId="8639"/>
    <tableColumn id="7759" xr3:uid="{0F8DBF06-BF33-4FEA-8187-2715FE5D89B6}" name="147998" dataDxfId="8638"/>
    <tableColumn id="7760" xr3:uid="{6823739E-9E9A-4C70-B6EF-0C86FC8529D2}" name="147999" dataDxfId="8637"/>
    <tableColumn id="7761" xr3:uid="{B3051FEB-3322-4CB0-8779-319F67F8EB8A}" name="148000" dataDxfId="8636"/>
    <tableColumn id="7762" xr3:uid="{53FC850D-AFC6-4A04-AB11-79C879FC3881}" name="148001" dataDxfId="8635"/>
    <tableColumn id="7763" xr3:uid="{FE5402D0-25CF-4965-A5D2-3C82DB156466}" name="148002" dataDxfId="8634"/>
    <tableColumn id="7764" xr3:uid="{4618DC24-D4BD-46C9-8B8F-E0F12A755704}" name="148003" dataDxfId="8633"/>
    <tableColumn id="7765" xr3:uid="{61D3F801-B5C1-48EC-A62D-69CF2D793366}" name="148004" dataDxfId="8632"/>
    <tableColumn id="7766" xr3:uid="{02BFC0E4-52D6-47A9-AC23-6753C068175C}" name="148005" dataDxfId="8631"/>
    <tableColumn id="7767" xr3:uid="{A3417482-4407-4401-86C6-FB8590916391}" name="148006" dataDxfId="8630"/>
    <tableColumn id="7768" xr3:uid="{ED85CD3E-117D-4277-BFA1-7CFA517D3814}" name="148007" dataDxfId="8629"/>
    <tableColumn id="7769" xr3:uid="{C3C3D508-6C58-4DCC-B71E-BAE09708B2F8}" name="148008" dataDxfId="8628"/>
    <tableColumn id="7770" xr3:uid="{F6DF13A1-4E5E-4A11-A50E-6FCA304B6A98}" name="148009" dataDxfId="8627"/>
    <tableColumn id="7771" xr3:uid="{6B920DAB-A3D6-488C-BD8B-7EC1DC352BD2}" name="148010" dataDxfId="8626"/>
    <tableColumn id="7772" xr3:uid="{2BEB487F-BB8C-4295-B20C-E6A007F00485}" name="148011" dataDxfId="8625"/>
    <tableColumn id="7773" xr3:uid="{075A4282-23DC-4935-B8C9-0707A946DB1A}" name="148012" dataDxfId="8624"/>
    <tableColumn id="7774" xr3:uid="{7EFE4CA8-5E6A-4EF2-AFF1-905C34F6945D}" name="148013" dataDxfId="8623"/>
    <tableColumn id="7775" xr3:uid="{B15F8A9A-D6E3-4177-8751-83E4F923486E}" name="148014" dataDxfId="8622"/>
    <tableColumn id="7776" xr3:uid="{11E8DF0F-4626-44AA-8F65-EC5E36C2508E}" name="148015" dataDxfId="8621"/>
    <tableColumn id="7777" xr3:uid="{9D64C6B5-2B8A-472E-81A7-B1D746901D66}" name="148016" dataDxfId="8620"/>
    <tableColumn id="7778" xr3:uid="{BC2E8E92-3DCB-4170-B3ED-196D5A72CAA3}" name="148017" dataDxfId="8619"/>
    <tableColumn id="7779" xr3:uid="{8F16E888-5FA1-4227-9419-BB2C532CB54D}" name="148018" dataDxfId="8618"/>
    <tableColumn id="7780" xr3:uid="{2BC07A52-217E-4EC1-BE6F-780BA6E0C1E0}" name="148019" dataDxfId="8617"/>
    <tableColumn id="7781" xr3:uid="{76CC6888-737C-4089-8A3E-9E037EA897D0}" name="148020" dataDxfId="8616"/>
    <tableColumn id="7782" xr3:uid="{D3C72184-2BA3-4C96-B0BC-CD7480AC3D6C}" name="148021" dataDxfId="8615"/>
    <tableColumn id="7783" xr3:uid="{9F1C4906-7489-4CD6-BC3B-DB07EDF5FE43}" name="148022" dataDxfId="8614"/>
    <tableColumn id="7784" xr3:uid="{D8B6A8D9-A4F5-4E51-9DE6-9BE5BF8C6EBA}" name="148023" dataDxfId="8613"/>
    <tableColumn id="7785" xr3:uid="{1E656B1C-628F-4138-9D67-B06F7157B9CA}" name="148024" dataDxfId="8612"/>
    <tableColumn id="7786" xr3:uid="{6F2B528B-1AB7-4886-86E2-0D25EDA36379}" name="148025" dataDxfId="8611"/>
    <tableColumn id="7787" xr3:uid="{04A47A55-4F41-482E-A98C-384B82EEC8DA}" name="148026" dataDxfId="8610"/>
    <tableColumn id="7788" xr3:uid="{4D65AB72-DE87-4355-A0A1-7A21567C74FE}" name="148027" dataDxfId="8609"/>
    <tableColumn id="7789" xr3:uid="{24168B43-BEEE-4F22-9D4B-CFD28CC26045}" name="148028" dataDxfId="8608"/>
    <tableColumn id="7790" xr3:uid="{2A1011DF-C576-4F4B-AF2A-CAD8D9E1D25A}" name="148029" dataDxfId="8607"/>
    <tableColumn id="7791" xr3:uid="{7233CC6C-4F5C-4EE0-8896-6672F3EDFDD9}" name="148030" dataDxfId="8606"/>
    <tableColumn id="7792" xr3:uid="{ECD05D55-A5AB-4D1A-B1D2-9E2CE5D93073}" name="148031" dataDxfId="8605"/>
    <tableColumn id="7793" xr3:uid="{7B47A9A4-4D4D-4593-A2C4-4BA85FE3139B}" name="148032" dataDxfId="8604"/>
    <tableColumn id="7794" xr3:uid="{E308C2AA-2225-4CE9-99C8-E17B590CD6C6}" name="148033" dataDxfId="8603"/>
    <tableColumn id="7795" xr3:uid="{55587BC0-9914-48D5-9E2C-94B8D6560852}" name="148034" dataDxfId="8602"/>
    <tableColumn id="7796" xr3:uid="{27667D85-8AE7-43B3-9BA8-BDAD3E38D613}" name="148035" dataDxfId="8601"/>
    <tableColumn id="7797" xr3:uid="{EA4C12AD-4DF2-4C15-A526-73E22B15A0BC}" name="148036" dataDxfId="8600"/>
    <tableColumn id="7798" xr3:uid="{F7003518-128C-45A2-8541-43D411C30DB8}" name="148037" dataDxfId="8599"/>
    <tableColumn id="7799" xr3:uid="{BA06CF56-DCB6-4ED1-9453-42A0F61B2E61}" name="148038" dataDxfId="8598"/>
    <tableColumn id="7800" xr3:uid="{DE74E0DB-146D-45EB-B1DA-7E6B46A9EBCD}" name="148039" dataDxfId="8597"/>
    <tableColumn id="7801" xr3:uid="{CA7FBEC3-6A97-4D49-85C1-88F973C02FBC}" name="148040" dataDxfId="8596"/>
    <tableColumn id="7802" xr3:uid="{BEF7CE16-B3E3-4CF8-94BD-7DD48A56E20C}" name="148041" dataDxfId="8595"/>
    <tableColumn id="7803" xr3:uid="{AA0C61B8-2F2E-4723-85CC-DBF2069CA81F}" name="148042" dataDxfId="8594"/>
    <tableColumn id="7804" xr3:uid="{7739FE38-4F3E-47A1-822F-A0211B4BE5CB}" name="148043" dataDxfId="8593"/>
    <tableColumn id="7805" xr3:uid="{3FB475C6-F9DE-40C5-897F-501A6E3D624C}" name="148044" dataDxfId="8592"/>
    <tableColumn id="7806" xr3:uid="{ACD51672-B343-40C0-B2A5-08D330D60C68}" name="148045" dataDxfId="8591"/>
    <tableColumn id="7807" xr3:uid="{850A3863-A1D2-40D6-8BB5-B08BC68E8557}" name="148046" dataDxfId="8590"/>
    <tableColumn id="7808" xr3:uid="{FE71B85D-1D08-4AAC-8B08-D70600C0CA7A}" name="148047" dataDxfId="8589"/>
    <tableColumn id="7809" xr3:uid="{5281C203-6173-48E1-B209-9C241D1759BD}" name="148048" dataDxfId="8588"/>
    <tableColumn id="7810" xr3:uid="{90751604-C4B0-4671-ABAC-0C8789F02995}" name="148049" dataDxfId="8587"/>
    <tableColumn id="7811" xr3:uid="{4EBC157A-DE9B-4A3A-8483-3DADA52D1CA5}" name="148050" dataDxfId="8586"/>
    <tableColumn id="7812" xr3:uid="{4B39D907-94FB-4E54-A2A9-78EEA43CEC82}" name="148051" dataDxfId="8585"/>
    <tableColumn id="7813" xr3:uid="{31756394-0ED7-49B2-99D5-F2DB0F1CA17C}" name="148052" dataDxfId="8584"/>
    <tableColumn id="7814" xr3:uid="{B25F7820-4ABD-460C-9F04-EEB4CE5064D6}" name="148053" dataDxfId="8583"/>
    <tableColumn id="7815" xr3:uid="{F60A7026-A9D9-4FFB-B030-41B99EFED45F}" name="148054" dataDxfId="8582"/>
    <tableColumn id="7816" xr3:uid="{F4CA14D4-6F73-47EF-9CA2-8163004CC1C4}" name="148055" dataDxfId="8581"/>
    <tableColumn id="7817" xr3:uid="{8ABA55D3-CBBB-488D-88A3-0D1A29DB2EC6}" name="148056" dataDxfId="8580"/>
    <tableColumn id="7818" xr3:uid="{062822F6-D6E8-4F53-B4BF-D14EF94658CB}" name="148057" dataDxfId="8579"/>
    <tableColumn id="7819" xr3:uid="{FF3D6327-C335-41A5-ACE0-59E75CAC3737}" name="148058" dataDxfId="8578"/>
    <tableColumn id="7820" xr3:uid="{3E0CA9E1-646E-47C1-BBF7-5C555B438A90}" name="148059" dataDxfId="8577"/>
    <tableColumn id="7821" xr3:uid="{0F59A8C1-D334-4D82-9BF3-08EC3A86E65C}" name="148060" dataDxfId="8576"/>
    <tableColumn id="7822" xr3:uid="{BCDC7467-37D4-4997-860B-78C5D5645508}" name="148061" dataDxfId="8575"/>
    <tableColumn id="7823" xr3:uid="{29815EFD-5290-4C6D-B0FE-1A517EEE39FB}" name="148062" dataDxfId="8574"/>
    <tableColumn id="7824" xr3:uid="{DC64D1C6-7432-47BB-BF7E-B0B70A8507DB}" name="148063" dataDxfId="8573"/>
    <tableColumn id="7825" xr3:uid="{9FA82E52-C8F0-4A9E-AD17-9D6FD983F9E5}" name="148064" dataDxfId="8572"/>
    <tableColumn id="7826" xr3:uid="{EA245F74-7803-4A30-A05E-27FE8C19E166}" name="148065" dataDxfId="8571"/>
    <tableColumn id="7827" xr3:uid="{4CDD3A93-CEC1-478C-AE44-3D271E42F312}" name="148066" dataDxfId="8570"/>
    <tableColumn id="7828" xr3:uid="{76D1F367-43D4-42EB-BD8E-BDA3CAAD0089}" name="148067" dataDxfId="8569"/>
    <tableColumn id="7829" xr3:uid="{F4A38E7B-87FB-40F7-BD2B-AD500F957656}" name="148068" dataDxfId="8568"/>
    <tableColumn id="7830" xr3:uid="{22BDB558-AE27-4F71-BA50-4A8CC7A34B95}" name="148069" dataDxfId="8567"/>
    <tableColumn id="7831" xr3:uid="{7A588AB1-5B43-492F-8F4E-B308AE3CE4F7}" name="148070" dataDxfId="8566"/>
    <tableColumn id="7832" xr3:uid="{F2719EB8-5092-4CA0-A2D5-3243C45AC752}" name="148071" dataDxfId="8565"/>
    <tableColumn id="7833" xr3:uid="{69249974-9A18-4D7D-807F-3F5CA05F4829}" name="148072" dataDxfId="8564"/>
    <tableColumn id="7834" xr3:uid="{796F2889-4F2D-45BD-93C1-C02A0AFFB83D}" name="148073" dataDxfId="8563"/>
    <tableColumn id="7835" xr3:uid="{189201A0-69AD-45E5-A1E2-BCF6D198A029}" name="148074" dataDxfId="8562"/>
    <tableColumn id="7836" xr3:uid="{57B7B182-68F2-4A8C-8A71-959AD81917F1}" name="148075" dataDxfId="8561"/>
    <tableColumn id="7837" xr3:uid="{5405E712-D84B-44EB-AF19-EA4776D05BD1}" name="148076" dataDxfId="8560"/>
    <tableColumn id="7838" xr3:uid="{4BFB134F-1B7A-4027-9001-CE228B0402B6}" name="148077" dataDxfId="8559"/>
    <tableColumn id="7839" xr3:uid="{2717B303-B66B-4C95-841B-ED934491D1FF}" name="148078" dataDxfId="8558"/>
    <tableColumn id="7840" xr3:uid="{BFE69F40-5150-4C22-ACCC-B81537D0DB4B}" name="148079" dataDxfId="8557"/>
    <tableColumn id="7841" xr3:uid="{F970AFEC-DB37-456D-8C2A-3CDB29EBC753}" name="148080" dataDxfId="8556"/>
    <tableColumn id="7842" xr3:uid="{A6D1FD37-8BAC-436A-8F7B-6D2344C65A7D}" name="148081" dataDxfId="8555"/>
    <tableColumn id="7843" xr3:uid="{6AB89CA8-2DCF-421A-B0CE-82815941C732}" name="148082" dataDxfId="8554"/>
    <tableColumn id="7844" xr3:uid="{A3B077A9-16D9-4604-848B-F0ADC4095043}" name="148083" dataDxfId="8553"/>
    <tableColumn id="7845" xr3:uid="{64EECA05-9D68-4731-B68A-B86075C9A224}" name="148084" dataDxfId="8552"/>
    <tableColumn id="7846" xr3:uid="{9B6BE63B-9F32-4197-A2F5-3CA0735AAE40}" name="148085" dataDxfId="8551"/>
    <tableColumn id="7847" xr3:uid="{627D5D06-3210-4DA4-B82B-212BC2C986BD}" name="148086" dataDxfId="8550"/>
    <tableColumn id="7848" xr3:uid="{507BB93F-0ADA-4292-85B8-8546AB8E8F6D}" name="148087" dataDxfId="8549"/>
    <tableColumn id="7849" xr3:uid="{FF86AB14-836F-4EE6-9CEE-12E389CC8953}" name="148088" dataDxfId="8548"/>
    <tableColumn id="7850" xr3:uid="{5303AE89-F61E-4D55-BC35-D212DA9EE4C7}" name="148089" dataDxfId="8547"/>
    <tableColumn id="7851" xr3:uid="{F10CB08B-60B5-44A7-93FC-7DD04DD72475}" name="148090" dataDxfId="8546"/>
    <tableColumn id="7852" xr3:uid="{A96E60BA-7B40-4B67-A3EF-EDE810E001EB}" name="148091" dataDxfId="8545"/>
    <tableColumn id="7853" xr3:uid="{6C905621-A47D-4C97-B8B6-A30FC559A608}" name="148092" dataDxfId="8544"/>
    <tableColumn id="7854" xr3:uid="{B2C68B16-68E1-4D12-B47E-006E57FD6CCB}" name="148093" dataDxfId="8543"/>
    <tableColumn id="7855" xr3:uid="{012E8F7E-B9BA-46C1-A66D-BFF22ABE1708}" name="148094" dataDxfId="8542"/>
    <tableColumn id="7856" xr3:uid="{B0C4A200-7560-4311-8490-BB6C2763E1EE}" name="148095" dataDxfId="8541"/>
    <tableColumn id="7857" xr3:uid="{012C8109-E71A-4999-86FB-BFDAA515C7B1}" name="148096" dataDxfId="8540"/>
    <tableColumn id="7858" xr3:uid="{76DA7980-3934-4D24-A098-33E0B7C688E7}" name="148097" dataDxfId="8539"/>
    <tableColumn id="7859" xr3:uid="{126D41FB-7D66-4BD0-A834-049AA70F8DF2}" name="148098" dataDxfId="8538"/>
    <tableColumn id="7860" xr3:uid="{49739E58-5BA2-4E1C-8CEA-7079412878B1}" name="148099" dataDxfId="8537"/>
    <tableColumn id="7861" xr3:uid="{1365425B-FBE0-490F-B4D3-CBA6BBD360C9}" name="148100" dataDxfId="8536"/>
    <tableColumn id="7862" xr3:uid="{89E4ADDD-D44C-4D4C-8010-BA84581CBCB5}" name="148101" dataDxfId="8535"/>
    <tableColumn id="7863" xr3:uid="{D4F79A8D-DB8E-43FA-BFBA-20AAE65E6DE4}" name="148102" dataDxfId="8534"/>
    <tableColumn id="7864" xr3:uid="{F5037771-AD58-4BA5-9D82-C7C621E20B5D}" name="148103" dataDxfId="8533"/>
    <tableColumn id="7865" xr3:uid="{20B9A75F-D1C6-4E50-9A0B-E9EAE3F9DBC3}" name="148104" dataDxfId="8532"/>
    <tableColumn id="7866" xr3:uid="{B7F65FBD-7AF4-440A-A443-2A698CEBFB1E}" name="148105" dataDxfId="8531"/>
    <tableColumn id="7867" xr3:uid="{B635F62F-7455-4B42-B8C9-866F212D1895}" name="148106" dataDxfId="8530"/>
    <tableColumn id="7868" xr3:uid="{8B94854F-22D3-4D8B-AF1D-C033FA408F81}" name="148107" dataDxfId="8529"/>
    <tableColumn id="7869" xr3:uid="{86729AE3-A6CA-409B-A46E-F17E09B7B9D7}" name="148108" dataDxfId="8528"/>
    <tableColumn id="7870" xr3:uid="{75E01439-7890-410E-B92D-6DF02302CE39}" name="148109" dataDxfId="8527"/>
    <tableColumn id="7871" xr3:uid="{FE1248EB-CFC4-439D-91E5-EF02715036C5}" name="148110" dataDxfId="8526"/>
    <tableColumn id="7872" xr3:uid="{4A360AD2-7D10-48F7-ABBC-791C9F12F265}" name="148111" dataDxfId="8525"/>
    <tableColumn id="7873" xr3:uid="{BD45FC1C-AC5E-4E93-B6C0-B4321CAC91A6}" name="148112" dataDxfId="8524"/>
    <tableColumn id="7874" xr3:uid="{C5A30C59-052F-41E4-AFCC-66C5DE6DC408}" name="148113" dataDxfId="8523"/>
    <tableColumn id="7875" xr3:uid="{6FA1B703-A342-4247-881E-64571F9189EC}" name="148114" dataDxfId="8522"/>
    <tableColumn id="7876" xr3:uid="{C69138BB-23FA-4169-AFFE-1249A4D34B5E}" name="148115" dataDxfId="8521"/>
    <tableColumn id="7877" xr3:uid="{697BED63-6E2D-45D5-B715-CFF670A5707F}" name="148116" dataDxfId="8520"/>
    <tableColumn id="7878" xr3:uid="{F8B91EE0-2995-4E9C-BB68-3EDC9D0A3129}" name="148117" dataDxfId="8519"/>
    <tableColumn id="7879" xr3:uid="{3069ED7F-035A-4556-8C41-C60BF0AA6428}" name="148118" dataDxfId="8518"/>
    <tableColumn id="7880" xr3:uid="{AB28FAE8-BC3B-441A-ACC7-DD48CB6369A2}" name="148119" dataDxfId="8517"/>
    <tableColumn id="7881" xr3:uid="{AB4F46C8-F131-4CFD-B346-C3FA327D4877}" name="148120" dataDxfId="8516"/>
    <tableColumn id="7882" xr3:uid="{28434EB5-F2C1-4254-A060-67B566B151CD}" name="148121" dataDxfId="8515"/>
    <tableColumn id="7883" xr3:uid="{70AD2321-6EA2-4AA4-89F3-A15B296F2140}" name="148122" dataDxfId="8514"/>
    <tableColumn id="7884" xr3:uid="{96523A6B-72B6-4107-9411-1D903AC82C95}" name="148123" dataDxfId="8513"/>
    <tableColumn id="7885" xr3:uid="{72A7CA5D-85EF-4BC5-96B6-448E4EF36668}" name="148124" dataDxfId="8512"/>
    <tableColumn id="7886" xr3:uid="{69636FCB-053F-4411-ACF1-C25C205F58A8}" name="148125" dataDxfId="8511"/>
    <tableColumn id="7887" xr3:uid="{25864E10-CC0E-4342-B2AB-3DCC2CC5CA3B}" name="148126" dataDxfId="8510"/>
    <tableColumn id="7888" xr3:uid="{2AF0B74A-DF96-4FEE-9673-2910086E727C}" name="148127" dataDxfId="8509"/>
    <tableColumn id="7889" xr3:uid="{70E677FC-9885-41AF-B3DD-37C2589EC0EB}" name="148128" dataDxfId="8508"/>
    <tableColumn id="7890" xr3:uid="{147ADAEA-DB3F-435C-8092-5D07AE4ADCD3}" name="148129" dataDxfId="8507"/>
    <tableColumn id="7891" xr3:uid="{3F8AF593-AC44-4A69-B8EC-36A484C5FC52}" name="148130" dataDxfId="8506"/>
    <tableColumn id="7892" xr3:uid="{3880F450-8AD8-4F2D-B095-A7D4A5839897}" name="148131" dataDxfId="8505"/>
    <tableColumn id="7893" xr3:uid="{A0C58144-8D94-4906-9ABC-84CBF9CA095F}" name="148132" dataDxfId="8504"/>
    <tableColumn id="7894" xr3:uid="{0DA040D1-DC5E-41CD-A2C9-1ADEBC093D0F}" name="148133" dataDxfId="8503"/>
    <tableColumn id="7895" xr3:uid="{2F95F0B7-5E58-42B7-B2A8-B7F3FB1794B3}" name="148134" dataDxfId="8502"/>
    <tableColumn id="7896" xr3:uid="{BA84F63A-3013-494B-9546-440F88BCB3A4}" name="148135" dataDxfId="8501"/>
    <tableColumn id="7897" xr3:uid="{E2635B66-1592-4CE8-BB03-68594DA61319}" name="148136" dataDxfId="8500"/>
    <tableColumn id="7898" xr3:uid="{80E94754-C477-4454-A9A7-B2BD7696F7B2}" name="148137" dataDxfId="8499"/>
    <tableColumn id="7899" xr3:uid="{8638F85C-E6CE-4931-80AD-B4E67A34C2B6}" name="148138" dataDxfId="8498"/>
    <tableColumn id="7900" xr3:uid="{94711F81-4E39-4880-B39C-A9829271F02E}" name="148139" dataDxfId="8497"/>
    <tableColumn id="7901" xr3:uid="{D1CFFD4C-7232-4792-BCB8-6E02067CC188}" name="148140" dataDxfId="8496"/>
    <tableColumn id="7902" xr3:uid="{25A87FE4-26AC-4072-8EF4-8B1704481A48}" name="148141" dataDxfId="8495"/>
    <tableColumn id="7903" xr3:uid="{C9CC1A0B-24AB-47E5-8115-CED0DDDB89D8}" name="148142" dataDxfId="8494"/>
    <tableColumn id="7904" xr3:uid="{1AE64216-7711-4F24-836C-4189E04DE33D}" name="148143" dataDxfId="8493"/>
    <tableColumn id="7905" xr3:uid="{A41FBF55-C775-4C4D-B009-6BEB743BF89B}" name="148144" dataDxfId="8492"/>
    <tableColumn id="7906" xr3:uid="{2F24A998-5B5D-4EC4-A102-BDBC8BDFD8FF}" name="148145" dataDxfId="8491"/>
    <tableColumn id="7907" xr3:uid="{BABFA002-2847-44AB-9EF2-1AB6410D6812}" name="148146" dataDxfId="8490"/>
    <tableColumn id="7908" xr3:uid="{9A7458C9-065E-49DC-9C42-9AEABD7543E9}" name="148147" dataDxfId="8489"/>
    <tableColumn id="7909" xr3:uid="{1B033853-5E83-4381-80D1-CE537C5CCD90}" name="148148" dataDxfId="8488"/>
    <tableColumn id="7910" xr3:uid="{CB4E8EE9-7AB3-40D6-A20E-E2F6F2DF28C6}" name="148149" dataDxfId="8487"/>
    <tableColumn id="7911" xr3:uid="{6C71C5A7-8024-4BEC-8B03-752FAD9F3408}" name="148150" dataDxfId="8486"/>
    <tableColumn id="7912" xr3:uid="{5CE41B88-F671-4004-BB32-33C3A2303015}" name="148151" dataDxfId="8485"/>
    <tableColumn id="7913" xr3:uid="{0A132D58-BB26-478C-A3DB-55E79006B91D}" name="148152" dataDxfId="8484"/>
    <tableColumn id="7914" xr3:uid="{1E66916E-759D-475A-82FD-1F5561386C24}" name="148153" dataDxfId="8483"/>
    <tableColumn id="7915" xr3:uid="{6D801F5C-76E2-4766-9F2A-A8D35B909842}" name="148154" dataDxfId="8482"/>
    <tableColumn id="7916" xr3:uid="{0D08F012-6ACB-4B10-8A79-BFBEE41BC97A}" name="148155" dataDxfId="8481"/>
    <tableColumn id="7917" xr3:uid="{698AC135-DDCA-4244-9F68-1B71C2061B05}" name="148156" dataDxfId="8480"/>
    <tableColumn id="7918" xr3:uid="{742EFE3D-BDA2-426F-8C93-A5FC75FA53BE}" name="148157" dataDxfId="8479"/>
    <tableColumn id="7919" xr3:uid="{DA12924A-47D7-49F9-B093-1B308BAFA361}" name="148158" dataDxfId="8478"/>
    <tableColumn id="7920" xr3:uid="{D3386676-547D-474F-8877-5926AC2438F6}" name="148159" dataDxfId="8477"/>
    <tableColumn id="7921" xr3:uid="{230D46A9-0260-4F86-A160-D3CD50FF9F79}" name="148160" dataDxfId="8476"/>
    <tableColumn id="7922" xr3:uid="{CC354C4C-1488-4C29-9F87-CF6E06BAACAB}" name="148161" dataDxfId="8475"/>
    <tableColumn id="7923" xr3:uid="{562A0AE6-23E2-4FA7-8012-82C89C61BE68}" name="148162" dataDxfId="8474"/>
    <tableColumn id="7924" xr3:uid="{93E37729-BDEF-4BAD-98B7-363918231895}" name="148163" dataDxfId="8473"/>
    <tableColumn id="7925" xr3:uid="{8055E3DE-5516-45E4-BE96-0A40B530E995}" name="148164" dataDxfId="8472"/>
    <tableColumn id="7926" xr3:uid="{E6B4C358-884C-476A-8B45-31E98E8D7F09}" name="148165" dataDxfId="8471"/>
    <tableColumn id="7927" xr3:uid="{F5D92B07-0066-445E-8CCF-79465557E6C5}" name="148166" dataDxfId="8470"/>
    <tableColumn id="7928" xr3:uid="{14B8DA67-54E6-4A70-9189-61CDEB1606D9}" name="148167" dataDxfId="8469"/>
    <tableColumn id="7929" xr3:uid="{E0A9222C-6639-49A6-95E6-296D067CD9DD}" name="148168" dataDxfId="8468"/>
    <tableColumn id="7930" xr3:uid="{B7533122-F8FC-4EC0-BE64-50F631F2BF2D}" name="148169" dataDxfId="8467"/>
    <tableColumn id="7931" xr3:uid="{5ED68780-D35E-4F8F-8991-124E36F46D97}" name="148170" dataDxfId="8466"/>
    <tableColumn id="7932" xr3:uid="{182698E9-F2FB-438A-BAD2-FB2983F81DCD}" name="148171" dataDxfId="8465"/>
    <tableColumn id="7933" xr3:uid="{2559237F-7152-4DE4-8846-4A231251300B}" name="148172" dataDxfId="8464"/>
    <tableColumn id="7934" xr3:uid="{032CEC4B-9002-4351-875F-56F466D46ECC}" name="148173" dataDxfId="8463"/>
    <tableColumn id="7935" xr3:uid="{0E40FE0E-345B-4B5D-AA61-A19EC8F850AE}" name="148174" dataDxfId="8462"/>
    <tableColumn id="7936" xr3:uid="{877551CC-9B04-47FB-A2A4-855B23DA0BB7}" name="148175" dataDxfId="8461"/>
    <tableColumn id="7937" xr3:uid="{4D9D8481-75D7-43AD-9CBA-BCE39264CCD7}" name="148176" dataDxfId="8460"/>
    <tableColumn id="7938" xr3:uid="{8083E573-CE1F-4954-8EAF-5B48DCD850D4}" name="148177" dataDxfId="8459"/>
    <tableColumn id="7939" xr3:uid="{75EA2BDF-5FFF-4F03-B1CA-B1B713D8F985}" name="148178" dataDxfId="8458"/>
    <tableColumn id="7940" xr3:uid="{24EAB1DB-4FEC-4DB0-AF99-668EE5FF3F54}" name="148179" dataDxfId="8457"/>
    <tableColumn id="7941" xr3:uid="{9061A212-ECFE-452D-9BE5-3E7C4C932562}" name="148180" dataDxfId="8456"/>
    <tableColumn id="7942" xr3:uid="{F19736C5-659E-452C-B8B6-41B7848DD7DD}" name="148181" dataDxfId="8455"/>
    <tableColumn id="7943" xr3:uid="{D9199274-8CA5-40B5-A597-C69EF0F3EB48}" name="148182" dataDxfId="8454"/>
    <tableColumn id="7944" xr3:uid="{A7F372C7-900F-4F0D-B7D7-054B45FFED41}" name="148183" dataDxfId="8453"/>
    <tableColumn id="7945" xr3:uid="{700A4C1D-71ED-4942-91F6-DDB3DD26A7EF}" name="148184" dataDxfId="8452"/>
    <tableColumn id="7946" xr3:uid="{0816F3EF-A1A9-43D5-B02A-A1651948DCE7}" name="148185" dataDxfId="8451"/>
    <tableColumn id="7947" xr3:uid="{C8670780-C044-47C6-8FA6-9D01FB57D2B5}" name="148186" dataDxfId="8450"/>
    <tableColumn id="7948" xr3:uid="{EC4E0FC5-8280-4024-AD17-FC78A7549E6B}" name="148187" dataDxfId="8449"/>
    <tableColumn id="7949" xr3:uid="{77EC77BC-1C7E-4E3E-AD5B-DC94FD688C27}" name="148188" dataDxfId="8448"/>
    <tableColumn id="7950" xr3:uid="{B929544D-2BDD-46B0-827B-6DEE698D25A2}" name="148189" dataDxfId="8447"/>
    <tableColumn id="7951" xr3:uid="{1A3231C2-1C0E-4369-8D59-CBFC73FDA0D3}" name="148190" dataDxfId="8446"/>
    <tableColumn id="7952" xr3:uid="{05FAD667-F2D7-444A-9E15-8F6AE6EF770F}" name="148191" dataDxfId="8445"/>
    <tableColumn id="7953" xr3:uid="{B90A520D-F096-4209-8D3D-C898B5A99A91}" name="148192" dataDxfId="8444"/>
    <tableColumn id="7954" xr3:uid="{D61EDD02-E50E-42B3-A5E2-DA38FA325F72}" name="148193" dataDxfId="8443"/>
    <tableColumn id="7955" xr3:uid="{33A28F5C-3550-43DB-9F0B-B2A8B761BD91}" name="148194" dataDxfId="8442"/>
    <tableColumn id="7956" xr3:uid="{2DCAA0C8-398C-4917-82EE-EA982775319C}" name="148195" dataDxfId="8441"/>
    <tableColumn id="7957" xr3:uid="{153DAA6C-AB0E-4B77-A5F6-112DD401A6B6}" name="148196" dataDxfId="8440"/>
    <tableColumn id="7958" xr3:uid="{BD254822-7E5B-41F5-AF2C-0F40B886E58C}" name="148197" dataDxfId="8439"/>
    <tableColumn id="7959" xr3:uid="{A476B385-B08E-43A2-9948-17D2D25329E1}" name="148198" dataDxfId="8438"/>
    <tableColumn id="7960" xr3:uid="{F390A228-2C8F-4366-9C02-B5C021ECBAEE}" name="148199" dataDxfId="8437"/>
    <tableColumn id="7961" xr3:uid="{02AD2125-476A-4B98-A6A2-A116443761B7}" name="148200" dataDxfId="8436"/>
    <tableColumn id="7962" xr3:uid="{2E5284FC-080C-4976-9C7F-9F3B9588C4CE}" name="148201" dataDxfId="8435"/>
    <tableColumn id="7963" xr3:uid="{EA445776-FA66-422F-9F29-1585F63AE995}" name="148202" dataDxfId="8434"/>
    <tableColumn id="7964" xr3:uid="{E08BB23F-4E21-4E72-875B-6EED404B4446}" name="148203" dataDxfId="8433"/>
    <tableColumn id="7965" xr3:uid="{623724E1-8C10-452C-8DC4-F93B7E0E9CFF}" name="148204" dataDxfId="8432"/>
    <tableColumn id="7966" xr3:uid="{2A09BCD6-B376-4E8F-A027-9A7BDD889A4E}" name="148205" dataDxfId="8431"/>
    <tableColumn id="7967" xr3:uid="{C2E387BC-638F-40E5-84F1-8236502D405E}" name="148206" dataDxfId="8430"/>
    <tableColumn id="7968" xr3:uid="{3051608D-E860-4579-8757-DF2840465FB9}" name="148207" dataDxfId="8429"/>
    <tableColumn id="7969" xr3:uid="{1478A80F-0D67-4634-ABE4-AE42F53CE4D5}" name="148208" dataDxfId="8428"/>
    <tableColumn id="7970" xr3:uid="{E0E728D2-D454-48A4-B9D7-124C655786CB}" name="148209" dataDxfId="8427"/>
    <tableColumn id="7971" xr3:uid="{03959EF3-8D35-4366-847B-4C6059042BD2}" name="148210" dataDxfId="8426"/>
    <tableColumn id="7972" xr3:uid="{6AFC641C-2A49-444B-8300-F72243E4725D}" name="148211" dataDxfId="8425"/>
    <tableColumn id="7973" xr3:uid="{C676BAF0-A10A-46E6-A47F-69E7FA3A4AB1}" name="148212" dataDxfId="8424"/>
    <tableColumn id="7974" xr3:uid="{EC6B6B4A-F59D-42E1-AB68-8D6F7C458215}" name="148213" dataDxfId="8423"/>
    <tableColumn id="7975" xr3:uid="{F3E7BF95-7EB6-4AE0-A027-ECBACFC4E005}" name="148214" dataDxfId="8422"/>
    <tableColumn id="7976" xr3:uid="{F9CD589D-F600-4C87-B9D6-2F98B6C82DFD}" name="148215" dataDxfId="8421"/>
    <tableColumn id="7977" xr3:uid="{C51D0977-8664-4086-BC69-0FCD2040CF39}" name="148216" dataDxfId="8420"/>
    <tableColumn id="7978" xr3:uid="{7BA31AAD-2ACF-453A-B937-45DD075683B7}" name="148217" dataDxfId="8419"/>
    <tableColumn id="7979" xr3:uid="{E54C0341-A1C5-42EB-9F92-3645E9863EEF}" name="148218" dataDxfId="8418"/>
    <tableColumn id="7980" xr3:uid="{6AE6E92A-5A95-401D-B58E-A0EB5F0A72CF}" name="148219" dataDxfId="8417"/>
    <tableColumn id="7981" xr3:uid="{788561C8-9A35-4C24-B093-7E9887052F3A}" name="148220" dataDxfId="8416"/>
    <tableColumn id="7982" xr3:uid="{E5824F65-1956-4E1C-8469-16C4713B368E}" name="148221" dataDxfId="8415"/>
    <tableColumn id="7983" xr3:uid="{95AE0574-BC10-435E-9BB6-B739CA307E03}" name="148222" dataDxfId="8414"/>
    <tableColumn id="7984" xr3:uid="{B2BA3D12-57EA-4442-B290-260D42DE837E}" name="148223" dataDxfId="8413"/>
    <tableColumn id="7985" xr3:uid="{278DA486-DA25-42BC-A1ED-8C37119C7BF4}" name="148224" dataDxfId="8412"/>
    <tableColumn id="7986" xr3:uid="{F2A4C29E-A115-4F5C-B6E9-A00210670DFF}" name="148225" dataDxfId="8411"/>
    <tableColumn id="7987" xr3:uid="{97C538E0-B985-4A48-8845-F1B7447580F0}" name="148226" dataDxfId="8410"/>
    <tableColumn id="7988" xr3:uid="{418CC566-7AD0-4795-9F89-9760E73B315A}" name="148227" dataDxfId="8409"/>
    <tableColumn id="7989" xr3:uid="{C5BB619B-913F-46D4-8C9D-9F344FC364CE}" name="148228" dataDxfId="8408"/>
    <tableColumn id="7990" xr3:uid="{FB0E8B2B-2D45-4BA2-A6DB-C14B8897523A}" name="148229" dataDxfId="8407"/>
    <tableColumn id="7991" xr3:uid="{A4018896-1C49-497D-AE82-94987A1FD822}" name="148230" dataDxfId="8406"/>
    <tableColumn id="7992" xr3:uid="{9B30A0CF-F8D5-4DC0-8EF8-68D2EEDFBB36}" name="148231" dataDxfId="8405"/>
    <tableColumn id="7993" xr3:uid="{F5B63F11-39B3-45CE-8DCA-1D70A8DB9C46}" name="148232" dataDxfId="8404"/>
    <tableColumn id="7994" xr3:uid="{534370C7-6533-4B2B-B2BF-4862105FEB9E}" name="148233" dataDxfId="8403"/>
    <tableColumn id="7995" xr3:uid="{182F4A15-2263-4049-83FB-CB937A3A5888}" name="148234" dataDxfId="8402"/>
    <tableColumn id="7996" xr3:uid="{E072987E-5311-4BBF-B830-25F182C280DD}" name="148235" dataDxfId="8401"/>
    <tableColumn id="7997" xr3:uid="{3366F059-D076-4AE2-BCE5-E2FA7486D88C}" name="148236" dataDxfId="8400"/>
    <tableColumn id="7998" xr3:uid="{35B177CF-8208-45A9-B3A5-4E200DB2A51C}" name="148237" dataDxfId="8399"/>
    <tableColumn id="7999" xr3:uid="{B2399638-9F6A-4668-A109-21138CFE1AA4}" name="148238" dataDxfId="8398"/>
    <tableColumn id="8000" xr3:uid="{DE9EB7BB-392D-4A63-A5CF-CC77F04426C5}" name="148239" dataDxfId="8397"/>
    <tableColumn id="8001" xr3:uid="{A5DAE3DF-57F4-4ADC-96E9-88A701B35903}" name="148240" dataDxfId="8396"/>
    <tableColumn id="8002" xr3:uid="{BBF666FA-9AF8-42E8-A281-067899523B87}" name="148241" dataDxfId="8395"/>
    <tableColumn id="8003" xr3:uid="{7AB6B69D-0B57-4390-80D5-818BD93CA34C}" name="148242" dataDxfId="8394"/>
    <tableColumn id="8004" xr3:uid="{AF90B64B-DEF0-49FB-B50C-DC62FD511524}" name="148243" dataDxfId="8393"/>
    <tableColumn id="8005" xr3:uid="{EA945735-6BC8-4006-B1C6-B0B6C2C94C2A}" name="148244" dataDxfId="8392"/>
    <tableColumn id="8006" xr3:uid="{30E57ABA-A46F-48D1-8B07-5A339FE70404}" name="148245" dataDxfId="8391"/>
    <tableColumn id="8007" xr3:uid="{DDBB5087-7A8B-46DF-A45D-8560ED7FE71A}" name="148246" dataDxfId="8390"/>
    <tableColumn id="8008" xr3:uid="{CBCE3D58-7CE8-4BCD-8F6F-7E85BD2B3929}" name="148247" dataDxfId="8389"/>
    <tableColumn id="8009" xr3:uid="{26C75584-53E2-403A-B413-2EC92A0B74A8}" name="148248" dataDxfId="8388"/>
    <tableColumn id="8010" xr3:uid="{0171CC51-4224-48B1-9C3A-AC4F71DE4DAD}" name="148249" dataDxfId="8387"/>
    <tableColumn id="8011" xr3:uid="{F52C35F4-DA89-480E-8D57-F8C4367FE657}" name="148250" dataDxfId="8386"/>
    <tableColumn id="8012" xr3:uid="{1331B748-C3BE-467B-8139-7A4741C65B8A}" name="148251" dataDxfId="8385"/>
    <tableColumn id="8013" xr3:uid="{616D8813-7399-4D24-98B8-07028947CCCC}" name="148252" dataDxfId="8384"/>
    <tableColumn id="8014" xr3:uid="{9CC239E4-B674-4315-9A91-38C55FC8AD61}" name="148253" dataDxfId="8383"/>
    <tableColumn id="8015" xr3:uid="{04976759-A693-45DA-A4AC-5C7D62698BE6}" name="148254" dataDxfId="8382"/>
    <tableColumn id="8016" xr3:uid="{9194841B-CF4B-49AB-9B46-DEB52FEEEB71}" name="148255" dataDxfId="8381"/>
    <tableColumn id="8017" xr3:uid="{77F8DDE4-20F7-4A73-972C-D355E4413260}" name="148256" dataDxfId="8380"/>
    <tableColumn id="8018" xr3:uid="{485425D6-94ED-4164-A078-06353C0551A2}" name="148257" dataDxfId="8379"/>
    <tableColumn id="8019" xr3:uid="{E82BBA3F-088D-4D49-8ADE-580446D092CD}" name="148258" dataDxfId="8378"/>
    <tableColumn id="8020" xr3:uid="{7A579024-41D6-490A-A838-90A80C46D843}" name="148259" dataDxfId="8377"/>
    <tableColumn id="8021" xr3:uid="{3CE3DE01-DFEE-4C9C-BFBA-7CD00C2B74D9}" name="148260" dataDxfId="8376"/>
    <tableColumn id="8022" xr3:uid="{996B3360-0183-4978-81EC-87AE5BDFE66F}" name="148261" dataDxfId="8375"/>
    <tableColumn id="8023" xr3:uid="{E7042C01-2D74-4519-85F8-01FBF0E2147A}" name="148262" dataDxfId="8374"/>
    <tableColumn id="8024" xr3:uid="{1EEBE1C4-B429-41E7-9D55-1B049050B5F3}" name="148263" dataDxfId="8373"/>
    <tableColumn id="8025" xr3:uid="{4E4A5D87-BC14-424F-9A37-40B2F1125A4B}" name="148264" dataDxfId="8372"/>
    <tableColumn id="8026" xr3:uid="{F4B5DE37-B024-489F-87AC-1D4F67A1A232}" name="148265" dataDxfId="8371"/>
    <tableColumn id="8027" xr3:uid="{0EE86F63-CE47-4D88-9ABD-17D2A8C4D86A}" name="148266" dataDxfId="8370"/>
    <tableColumn id="8028" xr3:uid="{E5ACA2C6-DAA8-4022-91E2-6615ACFB6120}" name="148267" dataDxfId="8369"/>
    <tableColumn id="8029" xr3:uid="{3E67D2BB-AA48-4D06-9226-D9E884C8197D}" name="148268" dataDxfId="8368"/>
    <tableColumn id="8030" xr3:uid="{CAC1F079-26F8-408B-BF56-41DED7F21F7B}" name="148269" dataDxfId="8367"/>
    <tableColumn id="8031" xr3:uid="{B7575557-4ABB-468B-92A5-8573B6F716C1}" name="148270" dataDxfId="8366"/>
    <tableColumn id="8032" xr3:uid="{05064967-186C-4530-A4F3-FE7E071B9E60}" name="148271" dataDxfId="8365"/>
    <tableColumn id="8033" xr3:uid="{01BF747F-F340-4CA5-A20A-5EFAC491244A}" name="148272" dataDxfId="8364"/>
    <tableColumn id="8034" xr3:uid="{937BD90A-8314-452D-B8AE-2DA654752F68}" name="148273" dataDxfId="8363"/>
    <tableColumn id="8035" xr3:uid="{453C8A61-EE08-4EE6-9A29-420D07F4BEE9}" name="148274" dataDxfId="8362"/>
    <tableColumn id="8036" xr3:uid="{F5C6EBAB-C2CA-484A-B8C1-3F65115EAB76}" name="148275" dataDxfId="8361"/>
    <tableColumn id="8037" xr3:uid="{5A9B4F5A-AD0E-4363-A2A8-BEB522C7EC95}" name="148276" dataDxfId="8360"/>
    <tableColumn id="8038" xr3:uid="{391CBF7B-22DC-40BC-B9BF-38121ABA2788}" name="148277" dataDxfId="8359"/>
    <tableColumn id="8039" xr3:uid="{AD111EDC-4011-4A0E-B354-F73353DBE5E8}" name="148278" dataDxfId="8358"/>
    <tableColumn id="8040" xr3:uid="{E4AD5DD0-85B0-4602-B71F-C1A6E0FCD15F}" name="148279" dataDxfId="8357"/>
    <tableColumn id="8041" xr3:uid="{230B655B-F883-4BD9-85C9-8CCA4D44720B}" name="148280" dataDxfId="8356"/>
    <tableColumn id="8042" xr3:uid="{9AFE897C-FA00-4AB5-BE66-A192F8190F71}" name="148281" dataDxfId="8355"/>
    <tableColumn id="8043" xr3:uid="{67044A1C-3169-476F-AD94-5133FB834005}" name="148282" dataDxfId="8354"/>
    <tableColumn id="8044" xr3:uid="{38EF53C1-2674-47F7-9F20-29904EB5D8BD}" name="148283" dataDxfId="8353"/>
    <tableColumn id="8045" xr3:uid="{793E310C-AC3B-4CB4-818D-8586290FD17E}" name="148284" dataDxfId="8352"/>
    <tableColumn id="8046" xr3:uid="{C8C5AA91-7D05-4A0B-96FC-3A8C0529045E}" name="148285" dataDxfId="8351"/>
    <tableColumn id="8047" xr3:uid="{5CCB9633-2DD2-406D-96CE-1A4A78423E87}" name="148286" dataDxfId="8350"/>
    <tableColumn id="8048" xr3:uid="{0D226DEA-3E3B-4B3E-A8CF-70B06DB384D2}" name="148287" dataDxfId="8349"/>
    <tableColumn id="8049" xr3:uid="{7F9A9C09-0B89-4E06-9D3D-DFCAE0AE5994}" name="148288" dataDxfId="8348"/>
    <tableColumn id="8050" xr3:uid="{51A140AF-5B95-4431-81A7-2978907737F5}" name="148289" dataDxfId="8347"/>
    <tableColumn id="8051" xr3:uid="{2339FB28-4C6E-45DD-8BB0-D6DA122067AE}" name="148290" dataDxfId="8346"/>
    <tableColumn id="8052" xr3:uid="{AAD18F27-E711-4B91-AA35-C4B023A34DC5}" name="148291" dataDxfId="8345"/>
    <tableColumn id="8053" xr3:uid="{25F70928-87C8-43D4-ACF4-F3669ADB97C5}" name="148292" dataDxfId="8344"/>
    <tableColumn id="8054" xr3:uid="{8ADE99E3-68F8-442E-B474-4356D2C6C4A4}" name="148293" dataDxfId="8343"/>
    <tableColumn id="8055" xr3:uid="{68B6B996-4E33-487E-A712-E54C3DCBB9AC}" name="148294" dataDxfId="8342"/>
    <tableColumn id="8056" xr3:uid="{568901C3-009C-4C0D-A38C-B7D9ACF6194E}" name="148295" dataDxfId="8341"/>
    <tableColumn id="8057" xr3:uid="{86FC2ADD-1786-42D8-BE7C-DC94F83B13C8}" name="148296" dataDxfId="8340"/>
    <tableColumn id="8058" xr3:uid="{E54016F7-BCBA-4D07-A81D-98A0F31B6893}" name="148297" dataDxfId="8339"/>
    <tableColumn id="8059" xr3:uid="{80D3AA2D-2DF6-4C09-BD79-1999FEEC1A47}" name="148298" dataDxfId="8338"/>
    <tableColumn id="8060" xr3:uid="{A2FF1290-B5E6-4105-909E-555A40CFFBCF}" name="148299" dataDxfId="8337"/>
    <tableColumn id="8061" xr3:uid="{CF619ED4-0247-41B9-A762-B7CC4073366A}" name="148300" dataDxfId="8336"/>
    <tableColumn id="8062" xr3:uid="{5D10AC13-5CE3-4F39-88D6-ADE4C534481A}" name="148301" dataDxfId="8335"/>
    <tableColumn id="8063" xr3:uid="{8494C1F6-8C5E-4A52-9105-40DB7CD7C9DC}" name="148302" dataDxfId="8334"/>
    <tableColumn id="8064" xr3:uid="{7D993699-CABE-4419-B2ED-63717FCEEFAE}" name="148303" dataDxfId="8333"/>
    <tableColumn id="8065" xr3:uid="{02272F95-7858-4E07-8122-FD343D6588A4}" name="148304" dataDxfId="8332"/>
    <tableColumn id="8066" xr3:uid="{6309B948-EE4D-441A-95C4-AADF8E9CC8EF}" name="148305" dataDxfId="8331"/>
    <tableColumn id="8067" xr3:uid="{0E04A104-8AD7-49D2-AC58-89506F68268E}" name="148306" dataDxfId="8330"/>
    <tableColumn id="8068" xr3:uid="{FFF3E96F-E344-4F61-8DAC-AA7279F3FED4}" name="148307" dataDxfId="8329"/>
    <tableColumn id="8069" xr3:uid="{08C3642E-639C-4374-96A0-E920561C849B}" name="148308" dataDxfId="8328"/>
    <tableColumn id="8070" xr3:uid="{6C73447E-21A6-4C8C-B7E5-A9F19C07AD05}" name="148309" dataDxfId="8327"/>
    <tableColumn id="8071" xr3:uid="{BB5DBBF1-0170-41DA-8144-39F0E1DD1BB6}" name="148310" dataDxfId="8326"/>
    <tableColumn id="8072" xr3:uid="{5AAAC580-2B61-4418-8FB4-1955EB36666E}" name="148311" dataDxfId="8325"/>
    <tableColumn id="8073" xr3:uid="{AC4C15A9-0F7F-488F-ACEE-A6ACF4EECA06}" name="148312" dataDxfId="8324"/>
    <tableColumn id="8074" xr3:uid="{CF160A99-3702-4435-9038-A938E601A7B8}" name="148313" dataDxfId="8323"/>
    <tableColumn id="8075" xr3:uid="{DDB830FA-9C5E-4B3B-AA38-0CC84F130A8B}" name="148314" dataDxfId="8322"/>
    <tableColumn id="8076" xr3:uid="{126674B2-A03C-4846-910D-58179A8A1461}" name="148315" dataDxfId="8321"/>
    <tableColumn id="8077" xr3:uid="{962235EC-3C4E-4D84-86AC-48E7941D1902}" name="148316" dataDxfId="8320"/>
    <tableColumn id="8078" xr3:uid="{1D5B04EB-C3C1-46ED-8BDD-E242B6628BC9}" name="148317" dataDxfId="8319"/>
    <tableColumn id="8079" xr3:uid="{3C215BB4-6ABE-4BA8-AE43-5440F21F9C16}" name="148318" dataDxfId="8318"/>
    <tableColumn id="8080" xr3:uid="{E28D1358-0508-4614-BB0D-71B6C67B85A2}" name="148319" dataDxfId="8317"/>
    <tableColumn id="8081" xr3:uid="{948772C8-5252-4E90-B4AE-16BEBAA98437}" name="148320" dataDxfId="8316"/>
    <tableColumn id="8082" xr3:uid="{0D32D509-0D68-436A-8403-7BF2EED9E435}" name="148321" dataDxfId="8315"/>
    <tableColumn id="8083" xr3:uid="{0582D0E7-5964-467A-A25A-ED73580A3F27}" name="148322" dataDxfId="8314"/>
    <tableColumn id="8084" xr3:uid="{1B1715A9-113B-4151-8D1D-4FE776FD0E44}" name="148323" dataDxfId="8313"/>
    <tableColumn id="8085" xr3:uid="{DCCE2B8D-FDBC-4057-B132-651C2EB46992}" name="148324" dataDxfId="8312"/>
    <tableColumn id="8086" xr3:uid="{D9C041C8-2470-4FB9-838B-AD7841230748}" name="148325" dataDxfId="8311"/>
    <tableColumn id="8087" xr3:uid="{6DE44DE7-58A5-48DF-B4CE-6698E5E9682D}" name="148326" dataDxfId="8310"/>
    <tableColumn id="8088" xr3:uid="{40584814-7FC4-4DEB-96C1-4D49D391FED7}" name="148327" dataDxfId="8309"/>
    <tableColumn id="8089" xr3:uid="{2D76EC0D-40FC-4C54-AD60-E6527C3A4481}" name="148328" dataDxfId="8308"/>
    <tableColumn id="8090" xr3:uid="{0D3EDACA-DA1E-4778-A685-1181AFAFE3F2}" name="148329" dataDxfId="8307"/>
    <tableColumn id="8091" xr3:uid="{35E261C8-ABFD-4D43-ABF0-3317DB1381E6}" name="148330" dataDxfId="8306"/>
    <tableColumn id="8092" xr3:uid="{8C6387BB-2CB9-4FB7-936B-FAA6019080AD}" name="148331" dataDxfId="8305"/>
    <tableColumn id="8093" xr3:uid="{54EB694A-4B2E-43FB-897F-143332E4BA40}" name="148332" dataDxfId="8304"/>
    <tableColumn id="8094" xr3:uid="{4D0013CE-3D77-4E54-9C85-A417F2DE016B}" name="148333" dataDxfId="8303"/>
    <tableColumn id="8095" xr3:uid="{BEEEF4BE-D29D-4BEF-BBE1-2D9C493FAD92}" name="148334" dataDxfId="8302"/>
    <tableColumn id="8096" xr3:uid="{8A76FB75-5658-4465-AF58-7E8DB2D6F737}" name="148335" dataDxfId="8301"/>
    <tableColumn id="8097" xr3:uid="{049AAA7F-5E28-4579-B06A-A995980DCBCA}" name="148336" dataDxfId="8300"/>
    <tableColumn id="8098" xr3:uid="{6504E413-536E-4F63-94CC-1CDB9E019533}" name="148337" dataDxfId="8299"/>
    <tableColumn id="8099" xr3:uid="{244E0046-B314-4987-9B78-4D8AF0018EBE}" name="148338" dataDxfId="8298"/>
    <tableColumn id="8100" xr3:uid="{DA021384-82EC-4F28-8B61-705A6BDD7B2C}" name="148339" dataDxfId="8297"/>
    <tableColumn id="8101" xr3:uid="{44FCF144-E61B-4C6D-B7F4-E9E03B5D148E}" name="148340" dataDxfId="8296"/>
    <tableColumn id="8102" xr3:uid="{2CFE31DB-732C-4B06-904A-D4B2A164FF88}" name="148341" dataDxfId="8295"/>
    <tableColumn id="8103" xr3:uid="{BE65447C-A542-4689-85C0-F0D321B6E6F1}" name="148342" dataDxfId="8294"/>
    <tableColumn id="8104" xr3:uid="{C35DEE8C-D146-4BF0-BD72-B7D34E268CC1}" name="148343" dataDxfId="8293"/>
    <tableColumn id="8105" xr3:uid="{20C694F7-B027-4CD1-A285-C95AF6255853}" name="148344" dataDxfId="8292"/>
    <tableColumn id="8106" xr3:uid="{56DEDE67-9FB9-4D8A-B7E5-BCF2B06F4A1E}" name="148345" dataDxfId="8291"/>
    <tableColumn id="8107" xr3:uid="{BD133ECE-70D6-4803-AF6F-15D02CD22DE3}" name="148346" dataDxfId="8290"/>
    <tableColumn id="8108" xr3:uid="{BB97C4BE-F0F6-469A-AF40-87FF8760BA91}" name="148347" dataDxfId="8289"/>
    <tableColumn id="8109" xr3:uid="{8CB7F46B-AA55-4572-8A3E-A29D8B48FC8A}" name="148348" dataDxfId="8288"/>
    <tableColumn id="8110" xr3:uid="{9B5DB916-48F2-4C2E-AE60-A8A7B3D525B4}" name="148349" dataDxfId="8287"/>
    <tableColumn id="8111" xr3:uid="{D1BB20BB-AFF8-420D-94A7-0BCF1593CDA5}" name="148350" dataDxfId="8286"/>
    <tableColumn id="8112" xr3:uid="{5047D0EC-41FD-4F80-9700-25DB15B42B01}" name="148351" dataDxfId="8285"/>
    <tableColumn id="8113" xr3:uid="{FC04AB75-818E-4D60-B81A-F9706BB8D5E2}" name="148352" dataDxfId="8284"/>
    <tableColumn id="8114" xr3:uid="{97EA4881-BF8C-40F9-91BD-B88D85CB1353}" name="148353" dataDxfId="8283"/>
    <tableColumn id="8115" xr3:uid="{F3704701-4881-420A-9655-13D668D5B204}" name="148354" dataDxfId="8282"/>
    <tableColumn id="8116" xr3:uid="{95D422EE-A33B-44D3-928E-E65A253BC243}" name="148355" dataDxfId="8281"/>
    <tableColumn id="8117" xr3:uid="{433A8E16-DF0A-4FDB-AA38-7F3C7C7BE07A}" name="148356" dataDxfId="8280"/>
    <tableColumn id="8118" xr3:uid="{598B79EA-1A67-4B62-8164-A465FAED134E}" name="148357" dataDxfId="8279"/>
    <tableColumn id="8119" xr3:uid="{5A3C99FD-4E0C-442B-809B-97DFE4EBB035}" name="148358" dataDxfId="8278"/>
    <tableColumn id="8120" xr3:uid="{D3D9D9B3-28C3-45F3-A562-7C115677ADD7}" name="148359" dataDxfId="8277"/>
    <tableColumn id="8121" xr3:uid="{0A77D72A-D040-4798-B342-69623E80521C}" name="148360" dataDxfId="8276"/>
    <tableColumn id="8122" xr3:uid="{B8034F28-AD2A-49F2-8E04-EA7707BE8B3F}" name="148361" dataDxfId="8275"/>
    <tableColumn id="8123" xr3:uid="{76D48C10-F1A9-4A85-8C93-BF5EAB4204CC}" name="148362" dataDxfId="8274"/>
    <tableColumn id="8124" xr3:uid="{D16D8A32-CE09-435A-89B6-788B94C274A0}" name="148363" dataDxfId="8273"/>
    <tableColumn id="8125" xr3:uid="{C82E14D7-14EB-421A-BC05-B77AAC6973DD}" name="148364" dataDxfId="8272"/>
    <tableColumn id="8126" xr3:uid="{A7A6E0BC-A627-4E94-9D78-28901D94CBA9}" name="148365" dataDxfId="8271"/>
    <tableColumn id="8127" xr3:uid="{33E67746-16EF-4FE7-9567-09F79EE26FB4}" name="148366" dataDxfId="8270"/>
    <tableColumn id="8128" xr3:uid="{A1034F79-FC90-4D1F-A1AE-8B75DBC1AC24}" name="148367" dataDxfId="8269"/>
    <tableColumn id="8129" xr3:uid="{84936C76-DBB9-4625-99A5-9020C638865A}" name="148368" dataDxfId="8268"/>
    <tableColumn id="8130" xr3:uid="{0AD3FA72-160B-4880-9978-4C27741498FD}" name="148369" dataDxfId="8267"/>
    <tableColumn id="8131" xr3:uid="{72FB01B1-C980-4875-987F-9E746058C114}" name="148370" dataDxfId="8266"/>
    <tableColumn id="8132" xr3:uid="{90517450-8DAC-43E8-84FE-45DD168E82DE}" name="148371" dataDxfId="8265"/>
    <tableColumn id="8133" xr3:uid="{84CCE59F-7A7B-457F-9C86-51BFCDA78E16}" name="148372" dataDxfId="8264"/>
    <tableColumn id="8134" xr3:uid="{986B0FA4-B2EE-4335-BD83-B1D0E2C6ED0E}" name="148373" dataDxfId="8263"/>
    <tableColumn id="8135" xr3:uid="{11364A5A-2495-4D5A-BDB4-8815EE404AFF}" name="148374" dataDxfId="8262"/>
    <tableColumn id="8136" xr3:uid="{6B92A1D0-8643-4311-BCE3-5B7514703D2C}" name="148375" dataDxfId="8261"/>
    <tableColumn id="8137" xr3:uid="{5328159C-3C77-45DC-AD10-BA488FB674E5}" name="148376" dataDxfId="8260"/>
    <tableColumn id="8138" xr3:uid="{419B746D-4533-43F7-8B39-F0265352B4F2}" name="148377" dataDxfId="8259"/>
    <tableColumn id="8139" xr3:uid="{AB38CC82-ACBE-436F-9D3A-C6123FC6EF1F}" name="148378" dataDxfId="8258"/>
    <tableColumn id="8140" xr3:uid="{03F1CC41-2EAE-467A-AE2D-4EB888C69170}" name="148379" dataDxfId="8257"/>
    <tableColumn id="8141" xr3:uid="{4124EC6D-034D-43DB-B982-053A769CEB0A}" name="148380" dataDxfId="8256"/>
    <tableColumn id="8142" xr3:uid="{18FE4B9D-031F-4B87-B767-2EAA03A9FA7A}" name="148381" dataDxfId="8255"/>
    <tableColumn id="8143" xr3:uid="{D727E73B-7D5D-4016-86CC-E1C38E110054}" name="148382" dataDxfId="8254"/>
    <tableColumn id="8144" xr3:uid="{0448E08E-2974-4F55-A2DB-F231BB333789}" name="148383" dataDxfId="8253"/>
    <tableColumn id="8145" xr3:uid="{C1A67281-D58C-4F66-83AC-529AA63EDA90}" name="148384" dataDxfId="8252"/>
    <tableColumn id="8146" xr3:uid="{D63D46DC-BA36-4531-A189-817CA8DE4F50}" name="148385" dataDxfId="8251"/>
    <tableColumn id="8147" xr3:uid="{29F1B3F9-4F31-48B5-A79A-5BE31726E82A}" name="148386" dataDxfId="8250"/>
    <tableColumn id="8148" xr3:uid="{0B5C9B29-3CAA-4FB7-85A3-A15581BB3784}" name="148387" dataDxfId="8249"/>
    <tableColumn id="8149" xr3:uid="{392B0C04-2819-49FC-99F7-401E32DE5A52}" name="148388" dataDxfId="8248"/>
    <tableColumn id="8150" xr3:uid="{417D4EF9-A7A8-4DCD-822B-EB29F9F3F11A}" name="148389" dataDxfId="8247"/>
    <tableColumn id="8151" xr3:uid="{C9C90136-3A08-408D-BE57-90582CB417CF}" name="148390" dataDxfId="8246"/>
    <tableColumn id="8152" xr3:uid="{C3E0E253-E0EE-4020-96DB-76B4BBC4B06E}" name="148391" dataDxfId="8245"/>
    <tableColumn id="8153" xr3:uid="{F2F09E57-F690-4CD5-A86F-12E825EED85C}" name="148392" dataDxfId="8244"/>
    <tableColumn id="8154" xr3:uid="{5CEF6AA7-4603-45DE-8C9E-BAD1C7074F26}" name="148393" dataDxfId="8243"/>
    <tableColumn id="8155" xr3:uid="{9AF270FE-3C88-4071-B568-2BF2B694C0A4}" name="148394" dataDxfId="8242"/>
    <tableColumn id="8156" xr3:uid="{E230BC8A-9DF1-42DA-93F0-42860AA56DA8}" name="148395" dataDxfId="8241"/>
    <tableColumn id="8157" xr3:uid="{F95FC851-EC3D-44FC-88F1-60E5E1515D83}" name="148396" dataDxfId="8240"/>
    <tableColumn id="8158" xr3:uid="{299BF8EB-41C5-43E3-B393-35AAEE126C81}" name="148397" dataDxfId="8239"/>
    <tableColumn id="8159" xr3:uid="{34844330-B261-4215-A361-2C3B1E853152}" name="148398" dataDxfId="8238"/>
    <tableColumn id="8160" xr3:uid="{D0227887-5980-4E13-929D-C11D040594C9}" name="148399" dataDxfId="8237"/>
    <tableColumn id="8161" xr3:uid="{598EBFB6-9B80-497C-B49E-FC954203C12C}" name="148400" dataDxfId="8236"/>
    <tableColumn id="8162" xr3:uid="{3DC3AF5E-9AA3-41EC-AAF1-5692CDF18751}" name="148401" dataDxfId="8235"/>
    <tableColumn id="8163" xr3:uid="{E286DB13-1C15-4CBC-930E-932CF021E173}" name="148402" dataDxfId="8234"/>
    <tableColumn id="8164" xr3:uid="{19F683D2-DC8B-4DCC-B2FA-4E599105298D}" name="148403" dataDxfId="8233"/>
    <tableColumn id="8165" xr3:uid="{6A0C2FE3-CDF5-4E60-A66F-0AA09A5EE1D4}" name="148404" dataDxfId="8232"/>
    <tableColumn id="8166" xr3:uid="{1714F232-5D2A-422B-B2C7-BC0F540B7A1C}" name="148405" dataDxfId="8231"/>
    <tableColumn id="8167" xr3:uid="{BDE18A76-A2C1-4674-947C-0102546690D8}" name="148406" dataDxfId="8230"/>
    <tableColumn id="8168" xr3:uid="{308F4607-6913-426C-BF0F-AB28D7704097}" name="148407" dataDxfId="8229"/>
    <tableColumn id="8169" xr3:uid="{D5081AF2-3857-446A-A348-87C66FA8A232}" name="148408" dataDxfId="8228"/>
    <tableColumn id="8170" xr3:uid="{D7FCFD7E-2E0D-4F9E-BAED-6D43B01AAD9A}" name="148409" dataDxfId="8227"/>
    <tableColumn id="8171" xr3:uid="{034372AF-B1E4-4167-8650-50ADBBE4FD3F}" name="148410" dataDxfId="8226"/>
    <tableColumn id="8172" xr3:uid="{44E20810-750B-4CD2-89DF-FDEEAB5C313F}" name="148411" dataDxfId="8225"/>
    <tableColumn id="8173" xr3:uid="{C7CEBC95-035D-4ECE-8516-7554C1CEC691}" name="148412" dataDxfId="8224"/>
    <tableColumn id="8174" xr3:uid="{99918BDB-69B5-4BBE-86ED-04601BB6ACCE}" name="148413" dataDxfId="8223"/>
    <tableColumn id="8175" xr3:uid="{12A8171C-31E7-4609-8C68-0A591A612D23}" name="148414" dataDxfId="8222"/>
    <tableColumn id="8176" xr3:uid="{0F7C7C2C-3AA3-4F63-BBE4-7CE0EC600E5D}" name="148415" dataDxfId="8221"/>
    <tableColumn id="8177" xr3:uid="{371DBC7E-59BB-4382-85C3-9E1FAC5B1BFF}" name="148416" dataDxfId="8220"/>
    <tableColumn id="8178" xr3:uid="{3369E8D4-5C62-4F22-A437-7F46E77D4DAC}" name="148417" dataDxfId="8219"/>
    <tableColumn id="8179" xr3:uid="{7425DF4E-0027-4AA1-953D-268E42A01F83}" name="148418" dataDxfId="8218"/>
    <tableColumn id="8180" xr3:uid="{FE436187-8732-45D4-AE85-C6E96520DACD}" name="148419" dataDxfId="8217"/>
    <tableColumn id="8181" xr3:uid="{EB6CD0AD-1779-402D-8D35-A0A26DFB6133}" name="148420" dataDxfId="8216"/>
    <tableColumn id="8182" xr3:uid="{5E4B8D1A-B751-40BA-B3FF-A5A68B344E00}" name="148421" dataDxfId="8215"/>
    <tableColumn id="8183" xr3:uid="{B75FB23E-4915-4075-BC14-BB8A7F092DB3}" name="148422" dataDxfId="8214"/>
    <tableColumn id="8184" xr3:uid="{A5E6CD20-A5C7-4FF4-9577-99FC72EADFD6}" name="148423" dataDxfId="8213"/>
    <tableColumn id="8185" xr3:uid="{A31832F4-7756-4D9A-8232-5E7E5E65CFDF}" name="148424" dataDxfId="8212"/>
    <tableColumn id="8186" xr3:uid="{FC408777-1C2B-4E6A-A69A-5F3A51766485}" name="148425" dataDxfId="8211"/>
    <tableColumn id="8187" xr3:uid="{D858B537-92BF-4C25-98EF-A0FB9DC76B4A}" name="148426" dataDxfId="8210"/>
    <tableColumn id="8188" xr3:uid="{3E00FAB4-AE64-4F97-A379-93339439B4E3}" name="148427" dataDxfId="8209"/>
    <tableColumn id="8189" xr3:uid="{61DDB150-A015-4107-8630-9092CA574E16}" name="148428" dataDxfId="8208"/>
    <tableColumn id="8190" xr3:uid="{FFFF173E-9301-4C8E-95B6-4F529F4D55A0}" name="148429" dataDxfId="8207"/>
    <tableColumn id="8191" xr3:uid="{8D1FD99A-7A6D-4DDC-94D6-2ED4324A6FE2}" name="148430" dataDxfId="8206"/>
    <tableColumn id="8192" xr3:uid="{4605B1C2-EAC4-4D60-936A-6419784E663C}" name="148431" dataDxfId="8205"/>
    <tableColumn id="8193" xr3:uid="{76DD4722-604B-454A-A566-C5897A720C95}" name="148432" dataDxfId="8204"/>
    <tableColumn id="8194" xr3:uid="{5E9680DA-9674-42BE-8C99-026BC7DCC648}" name="148433" dataDxfId="8203"/>
    <tableColumn id="8195" xr3:uid="{C22852C7-016C-4875-A654-A432C233E6C9}" name="148434" dataDxfId="8202"/>
    <tableColumn id="8196" xr3:uid="{CE82F5D2-278F-466D-9FE5-C5A58C3E23EB}" name="148435" dataDxfId="8201"/>
    <tableColumn id="8197" xr3:uid="{D169F91E-8E4B-4215-B4FD-C3B0176C2B91}" name="148436" dataDxfId="8200"/>
    <tableColumn id="8198" xr3:uid="{222CBCE0-9EDA-4262-96A7-988DF3A76A63}" name="148437" dataDxfId="8199"/>
    <tableColumn id="8199" xr3:uid="{9C6C5879-8DA1-4163-A30E-A6BC340AE40D}" name="148438" dataDxfId="8198"/>
    <tableColumn id="8200" xr3:uid="{4BA78973-3254-4B95-8AD7-4CCC4FECAECE}" name="148439" dataDxfId="8197"/>
    <tableColumn id="8201" xr3:uid="{7F7A8B00-5342-4858-9CDB-31B1DF24E2D7}" name="148440" dataDxfId="8196"/>
    <tableColumn id="8202" xr3:uid="{D0A54911-9C16-43E4-883E-CEDC4361D7FF}" name="148441" dataDxfId="8195"/>
    <tableColumn id="8203" xr3:uid="{1FBE5718-7AFA-45C7-AA47-3A7AE6FCE856}" name="148442" dataDxfId="8194"/>
    <tableColumn id="8204" xr3:uid="{6C066228-3BEF-4336-B816-B821F8E38BF6}" name="148443" dataDxfId="8193"/>
    <tableColumn id="8205" xr3:uid="{BBD333A7-846C-4B62-B72C-086D431F367A}" name="148444" dataDxfId="8192"/>
    <tableColumn id="8206" xr3:uid="{147C5746-6996-419A-9764-FADA03ACFB31}" name="148445" dataDxfId="8191"/>
    <tableColumn id="8207" xr3:uid="{2BC2A945-B619-4EEC-9E8B-ACFDA5F46CA5}" name="148446" dataDxfId="8190"/>
    <tableColumn id="8208" xr3:uid="{490E843B-B6FE-489A-91A5-EDB0D7D1A384}" name="148447" dataDxfId="8189"/>
    <tableColumn id="8209" xr3:uid="{FD8E8A77-B209-40DF-9049-8902FD25FBA2}" name="148448" dataDxfId="8188"/>
    <tableColumn id="8210" xr3:uid="{F0471FE7-9A54-4DBF-851F-AC2789C31FBD}" name="148449" dataDxfId="8187"/>
    <tableColumn id="8211" xr3:uid="{723D1232-6CDC-45C9-927A-66509819DB3A}" name="148450" dataDxfId="8186"/>
    <tableColumn id="8212" xr3:uid="{16EDC19F-CA82-4EDC-A23F-62842AF637BC}" name="148451" dataDxfId="8185"/>
    <tableColumn id="8213" xr3:uid="{74159C59-12F6-4342-BEFE-E932EFFFCF73}" name="148452" dataDxfId="8184"/>
    <tableColumn id="8214" xr3:uid="{A73BEDCC-DA53-4C19-B39A-40CDE34078A0}" name="148453" dataDxfId="8183"/>
    <tableColumn id="8215" xr3:uid="{FFC4D4E1-90F8-46E8-AC6A-ABCD5F42376D}" name="148454" dataDxfId="8182"/>
    <tableColumn id="8216" xr3:uid="{A46E48DE-FF94-4C1C-B400-96AB99583548}" name="148455" dataDxfId="8181"/>
    <tableColumn id="8217" xr3:uid="{EA36F940-78AB-4139-B469-E4BB978406B3}" name="148456" dataDxfId="8180"/>
    <tableColumn id="8218" xr3:uid="{EED78257-8842-437E-AD8B-0B8209946821}" name="148457" dataDxfId="8179"/>
    <tableColumn id="8219" xr3:uid="{A581BA7C-DF1A-4C9B-A1E7-E80710F96FFC}" name="148458" dataDxfId="8178"/>
    <tableColumn id="8220" xr3:uid="{DA0803A6-7BD2-4F3B-9C5C-1E5385ECBE15}" name="148459" dataDxfId="8177"/>
    <tableColumn id="8221" xr3:uid="{CCC658F6-AD96-4B7F-9460-828D0D18BC57}" name="148460" dataDxfId="8176"/>
    <tableColumn id="8222" xr3:uid="{1E8CA9AA-E77C-4EE4-B395-D64F976B8BD6}" name="148461" dataDxfId="8175"/>
    <tableColumn id="8223" xr3:uid="{942B0527-A76D-4021-8A29-3A5494B1DA46}" name="148462" dataDxfId="8174"/>
    <tableColumn id="8224" xr3:uid="{694432E3-746A-406D-A699-3FE71F3F5A3E}" name="148463" dataDxfId="8173"/>
    <tableColumn id="8225" xr3:uid="{DDE64BA6-CC4E-400A-9C93-FC9FE8694D40}" name="148464" dataDxfId="8172"/>
    <tableColumn id="8226" xr3:uid="{4B16C419-9C5F-457C-9B38-83ADAFD57116}" name="148465" dataDxfId="8171"/>
    <tableColumn id="8227" xr3:uid="{100B968D-9D58-46CD-9742-07C4F93011CA}" name="148466" dataDxfId="8170"/>
    <tableColumn id="8228" xr3:uid="{B39EDB5A-EC52-463B-AFEA-D2920B8CC87C}" name="148467" dataDxfId="8169"/>
    <tableColumn id="8229" xr3:uid="{A16AF939-74EC-4BA0-9379-A088BF24E736}" name="148468" dataDxfId="8168"/>
    <tableColumn id="8230" xr3:uid="{A19FEEB5-7F7A-40D8-BBD2-A9151214FB72}" name="148469" dataDxfId="8167"/>
    <tableColumn id="8231" xr3:uid="{6BA51015-95D1-44FD-B929-C73562A31B8B}" name="148470" dataDxfId="8166"/>
    <tableColumn id="8232" xr3:uid="{7BC77004-B0DE-4F8D-9924-AA537657A8EC}" name="148471" dataDxfId="8165"/>
    <tableColumn id="8233" xr3:uid="{D3BAF8BE-8E8F-452B-B1F8-8C7074FB3D06}" name="148472" dataDxfId="8164"/>
    <tableColumn id="8234" xr3:uid="{5AF7C62D-8929-4303-A32B-C4C1D1772372}" name="148473" dataDxfId="8163"/>
    <tableColumn id="8235" xr3:uid="{2197BFB9-CC83-488A-8383-E3903A35DA8E}" name="148474" dataDxfId="8162"/>
    <tableColumn id="8236" xr3:uid="{135A6BD5-7A0A-44C5-838D-B4BF2893F6E6}" name="148475" dataDxfId="8161"/>
    <tableColumn id="8237" xr3:uid="{E1199ADB-E7B0-420D-B9AB-B252FC4E742D}" name="148476" dataDxfId="8160"/>
    <tableColumn id="8238" xr3:uid="{5A83D3B4-E4F6-4C10-AA31-B5FFD0A91FC4}" name="148477" dataDxfId="8159"/>
    <tableColumn id="8239" xr3:uid="{623CDF0A-8099-42A4-996B-09F53E1309E7}" name="148478" dataDxfId="8158"/>
    <tableColumn id="8240" xr3:uid="{C7DA0D57-B322-42F8-9E3F-41532F593F82}" name="148479" dataDxfId="8157"/>
    <tableColumn id="8241" xr3:uid="{EB046BA8-47EA-4A11-96F2-B14433F4FF51}" name="148480" dataDxfId="8156"/>
    <tableColumn id="8242" xr3:uid="{377C50F8-AEB5-45CC-B5EE-936F949172D0}" name="148481" dataDxfId="8155"/>
    <tableColumn id="8243" xr3:uid="{446A8439-86A6-4AC3-8F14-A082A04CA772}" name="148482" dataDxfId="8154"/>
    <tableColumn id="8244" xr3:uid="{0C4B2704-DE87-486E-B54A-D7D08893ABFE}" name="148483" dataDxfId="8153"/>
    <tableColumn id="8245" xr3:uid="{431F7069-2354-4D07-B157-95B745659AE0}" name="148484" dataDxfId="8152"/>
    <tableColumn id="8246" xr3:uid="{8DAFD04C-EDEC-40F8-829E-220879D66CB5}" name="148485" dataDxfId="8151"/>
    <tableColumn id="8247" xr3:uid="{7554D629-F6E2-4897-81EF-5D5AA27C5332}" name="148486" dataDxfId="8150"/>
    <tableColumn id="8248" xr3:uid="{C28219D1-040B-4FC0-9AEC-76FD46854D29}" name="148487" dataDxfId="8149"/>
    <tableColumn id="8249" xr3:uid="{D309A77B-21EF-48E3-9DC0-D5D2988D2E60}" name="148488" dataDxfId="8148"/>
    <tableColumn id="8250" xr3:uid="{5B3E9DE9-0A90-4D3B-9852-1ADFBD11D23A}" name="148489" dataDxfId="8147"/>
    <tableColumn id="8251" xr3:uid="{770322D5-C54F-4FEF-8FFA-05087E009D45}" name="148490" dataDxfId="8146"/>
    <tableColumn id="8252" xr3:uid="{9654EA13-1C10-4470-84B7-B064E72D8F2D}" name="148491" dataDxfId="8145"/>
    <tableColumn id="8253" xr3:uid="{2F4DB041-9455-464D-B67E-55B787431E80}" name="148492" dataDxfId="8144"/>
    <tableColumn id="8254" xr3:uid="{C0EC0E7E-EBEC-4CAC-8656-6C199A256861}" name="148493" dataDxfId="8143"/>
    <tableColumn id="8255" xr3:uid="{34F7C221-53A5-4634-9302-D76E89CF2E8D}" name="148494" dataDxfId="8142"/>
    <tableColumn id="8256" xr3:uid="{0B681247-B52A-4888-82AB-F5AB599149D2}" name="148495" dataDxfId="8141"/>
    <tableColumn id="8257" xr3:uid="{4795186F-6AD5-4130-AF51-56845E090987}" name="148496" dataDxfId="8140"/>
    <tableColumn id="8258" xr3:uid="{C7460891-410B-401B-9038-8CB366159E0C}" name="148497" dataDxfId="8139"/>
    <tableColumn id="8259" xr3:uid="{F9A8D421-1E92-4C65-8CD4-E20E8FDD2BC0}" name="148498" dataDxfId="8138"/>
    <tableColumn id="8260" xr3:uid="{E5A4BCBB-D8A8-48AE-AD98-A4722EBDE812}" name="148499" dataDxfId="8137"/>
    <tableColumn id="8261" xr3:uid="{BA9CDD4E-03C6-4FD7-8E6D-055E0CE0A141}" name="148500" dataDxfId="8136"/>
    <tableColumn id="8262" xr3:uid="{CE2D4CE8-37C0-4C2E-B562-1D4946BA9446}" name="148501" dataDxfId="8135"/>
    <tableColumn id="8263" xr3:uid="{106B799C-D4AE-4DFD-86C5-5F822CF81438}" name="148502" dataDxfId="8134"/>
    <tableColumn id="8264" xr3:uid="{F60547CF-673E-408D-ADD6-1D48592B192C}" name="148503" dataDxfId="8133"/>
    <tableColumn id="8265" xr3:uid="{A77F4B85-0522-465A-A7F5-F36220BAF844}" name="148504" dataDxfId="8132"/>
    <tableColumn id="8266" xr3:uid="{9995FA46-EADD-4FAE-8D5C-0E2C7B54CE5D}" name="148505" dataDxfId="8131"/>
    <tableColumn id="8267" xr3:uid="{8496DFEC-49F6-45B6-9B5A-BC2CE4091A4E}" name="148506" dataDxfId="8130"/>
    <tableColumn id="8268" xr3:uid="{D03A7EEA-B717-4494-A0F1-75E839382A11}" name="148507" dataDxfId="8129"/>
    <tableColumn id="8269" xr3:uid="{F9CFCFF0-EC77-4D74-BD76-2C4DAA64E7EE}" name="148508" dataDxfId="8128"/>
    <tableColumn id="8270" xr3:uid="{A70C5B33-1609-49BE-95D8-1BEE5BD28EDB}" name="148509" dataDxfId="8127"/>
    <tableColumn id="8271" xr3:uid="{5CC15416-2430-4BD3-A999-D1C90FAE2D4A}" name="148510" dataDxfId="8126"/>
    <tableColumn id="8272" xr3:uid="{11B31008-DAE3-423A-B19F-94C2C3142AC3}" name="148511" dataDxfId="8125"/>
    <tableColumn id="8273" xr3:uid="{33D392F7-9DF5-4D74-9F45-EF8CC7C880E4}" name="148512" dataDxfId="8124"/>
    <tableColumn id="8274" xr3:uid="{2AD72D94-BF9C-41A7-A8AE-BF6296DF36AA}" name="148513" dataDxfId="8123"/>
    <tableColumn id="8275" xr3:uid="{6A35966B-7D8B-413C-B4A9-4D695E5A7950}" name="148514" dataDxfId="8122"/>
    <tableColumn id="8276" xr3:uid="{F4A6F2CF-77C3-40B5-AE79-9BC24B1F47FA}" name="148515" dataDxfId="8121"/>
    <tableColumn id="8277" xr3:uid="{E728282C-D833-453D-B664-CEB04892A7E9}" name="148516" dataDxfId="8120"/>
    <tableColumn id="8278" xr3:uid="{A7AD459C-FF27-41D8-A077-C712A4007CFF}" name="148517" dataDxfId="8119"/>
    <tableColumn id="8279" xr3:uid="{8CDF8D6E-7BF4-440A-8329-4635CC724340}" name="148518" dataDxfId="8118"/>
    <tableColumn id="8280" xr3:uid="{7A550A1D-3B70-45EF-B71F-4C55359D7017}" name="148519" dataDxfId="8117"/>
    <tableColumn id="8281" xr3:uid="{38ECCE79-636D-4EDC-8F45-CDB709349A95}" name="148520" dataDxfId="8116"/>
    <tableColumn id="8282" xr3:uid="{985CB89A-5A2C-4002-873E-E39AD2FF3EA8}" name="148521" dataDxfId="8115"/>
    <tableColumn id="8283" xr3:uid="{6C4DE886-A2CE-4C99-BCEC-F0CAB7ED7436}" name="148522" dataDxfId="8114"/>
    <tableColumn id="8284" xr3:uid="{EFAD164F-F589-4004-8390-F5C185FE8304}" name="148523" dataDxfId="8113"/>
    <tableColumn id="8285" xr3:uid="{BE4A4BFF-CCEA-449C-A1AE-AF716D13A02B}" name="148524" dataDxfId="8112"/>
    <tableColumn id="8286" xr3:uid="{F2F03646-2285-4FA2-BDD7-FD60EA638C3D}" name="148525" dataDxfId="8111"/>
    <tableColumn id="8287" xr3:uid="{296A44CF-D77D-41CD-9B94-CDF27D776CD7}" name="148526" dataDxfId="8110"/>
    <tableColumn id="8288" xr3:uid="{D3817A5C-D92F-4037-AD1D-46E30A459441}" name="148527" dataDxfId="8109"/>
    <tableColumn id="8289" xr3:uid="{F35567FA-123B-48B3-85BA-EE24FC44C289}" name="148528" dataDxfId="8108"/>
    <tableColumn id="8290" xr3:uid="{42760E63-0B52-4ECE-AB0D-9F2F802324B9}" name="148529" dataDxfId="8107"/>
    <tableColumn id="8291" xr3:uid="{8ECE45F7-8261-4A3F-A1B9-C14CAA480B83}" name="148530" dataDxfId="8106"/>
    <tableColumn id="8292" xr3:uid="{B2F32261-1663-41C5-83AB-323CB82E233E}" name="148531" dataDxfId="8105"/>
    <tableColumn id="8293" xr3:uid="{02D85282-3026-433B-BFA6-6F43C6419F23}" name="148532" dataDxfId="8104"/>
    <tableColumn id="8294" xr3:uid="{F0F83B59-65BF-4ACE-ABCA-2E6E9F25D0FA}" name="148533" dataDxfId="8103"/>
    <tableColumn id="8295" xr3:uid="{984D1BA2-A276-4A8F-B7CD-F73640E878B2}" name="148534" dataDxfId="8102"/>
    <tableColumn id="8296" xr3:uid="{909E002F-6D1F-4BDF-9C5F-E2B9BA3D1856}" name="148535" dataDxfId="8101"/>
    <tableColumn id="8297" xr3:uid="{A6F3C027-BA3A-4A3C-8AD0-B9AE1AE31488}" name="148536" dataDxfId="8100"/>
    <tableColumn id="8298" xr3:uid="{13B61CF6-390D-48F2-87FE-5497AA18C714}" name="148537" dataDxfId="8099"/>
    <tableColumn id="8299" xr3:uid="{FB275746-5693-426C-BAD7-74CBD60399DC}" name="148538" dataDxfId="8098"/>
    <tableColumn id="8300" xr3:uid="{BC5E18BA-4B95-4E20-BD23-F6DB7E2CDA46}" name="148539" dataDxfId="8097"/>
    <tableColumn id="8301" xr3:uid="{51DF5938-CA10-40EF-ACEB-7BEE7403F706}" name="148540" dataDxfId="8096"/>
    <tableColumn id="8302" xr3:uid="{4A0A0789-83C9-4715-8483-C1CA4A1AB10E}" name="148541" dataDxfId="8095"/>
    <tableColumn id="8303" xr3:uid="{363599D3-1E85-4D00-BA66-ACD0F6004665}" name="148542" dataDxfId="8094"/>
    <tableColumn id="8304" xr3:uid="{6D5F2D3C-E654-48A9-8FE5-F8F7CC43B982}" name="148543" dataDxfId="8093"/>
    <tableColumn id="8305" xr3:uid="{4F369F2D-12C2-4C08-9019-61FF924F43BB}" name="148544" dataDxfId="8092"/>
    <tableColumn id="8306" xr3:uid="{E8DD215A-7B48-4AC9-AF94-3AC34B277ABF}" name="148545" dataDxfId="8091"/>
    <tableColumn id="8307" xr3:uid="{30447C3E-2B98-46D8-8523-1BE5F256D913}" name="148546" dataDxfId="8090"/>
    <tableColumn id="8308" xr3:uid="{FE05719F-7EB5-4180-A06B-1FFAD18DAFCE}" name="148547" dataDxfId="8089"/>
    <tableColumn id="8309" xr3:uid="{99C28885-0DFC-491A-B4C5-5E8FE4D3EF2C}" name="148548" dataDxfId="8088"/>
    <tableColumn id="8310" xr3:uid="{7FA11E57-A2F4-464A-9942-48B00DE17358}" name="148549" dataDxfId="8087"/>
    <tableColumn id="8311" xr3:uid="{1C87C0F9-45F1-46D5-A6D9-83DA76EBCDF7}" name="148550" dataDxfId="8086"/>
    <tableColumn id="8312" xr3:uid="{692C5F81-49CF-4581-99A7-E431F2657E2D}" name="148551" dataDxfId="8085"/>
    <tableColumn id="8313" xr3:uid="{3BC68A36-7A5C-4AB2-B87A-5C23655B6FB9}" name="148552" dataDxfId="8084"/>
    <tableColumn id="8314" xr3:uid="{35525B04-0108-49C4-94B3-B657B0C9130B}" name="148553" dataDxfId="8083"/>
    <tableColumn id="8315" xr3:uid="{0E16A073-2D61-4814-9201-F913FF5F1C37}" name="148554" dataDxfId="8082"/>
    <tableColumn id="8316" xr3:uid="{DF90EDDC-5B06-481B-B17E-04E189DF839B}" name="148555" dataDxfId="8081"/>
    <tableColumn id="8317" xr3:uid="{C495E802-65F7-45AB-B6B6-27DF8161B884}" name="148556" dataDxfId="8080"/>
    <tableColumn id="8318" xr3:uid="{BC2C7A89-7FD3-4D55-B989-081FCE390265}" name="148557" dataDxfId="8079"/>
    <tableColumn id="8319" xr3:uid="{A0BD13E1-1D52-4C9E-94C8-540B6FD55D91}" name="148558" dataDxfId="8078"/>
    <tableColumn id="8320" xr3:uid="{ED19A839-B1FC-41A5-838D-61F3558C9940}" name="148559" dataDxfId="8077"/>
    <tableColumn id="8321" xr3:uid="{2DB81211-2247-4B15-8803-BB0DAE92FC2B}" name="148560" dataDxfId="8076"/>
    <tableColumn id="8322" xr3:uid="{184FC987-A8A5-4D85-B7E3-5FCB6EDCDDE8}" name="148561" dataDxfId="8075"/>
    <tableColumn id="8323" xr3:uid="{F2F6913E-D009-4974-9279-4E50C95FB373}" name="148562" dataDxfId="8074"/>
    <tableColumn id="8324" xr3:uid="{5350D4A7-614C-4538-A148-14078BBC23F3}" name="148563" dataDxfId="8073"/>
    <tableColumn id="8325" xr3:uid="{12CFB078-FE87-4FC1-96EE-D4716E4A6F89}" name="148564" dataDxfId="8072"/>
    <tableColumn id="8326" xr3:uid="{D50A46F0-C558-4D74-8B0B-8DE88F49DD29}" name="148565" dataDxfId="8071"/>
    <tableColumn id="8327" xr3:uid="{39B1044E-6B20-4116-805F-8E9363531729}" name="148566" dataDxfId="8070"/>
    <tableColumn id="8328" xr3:uid="{B440CB7F-906D-44DD-91C2-6BE241D1D98B}" name="148567" dataDxfId="8069"/>
    <tableColumn id="8329" xr3:uid="{C882E99A-0CB9-48C3-9F66-8C3990F14905}" name="148568" dataDxfId="8068"/>
    <tableColumn id="8330" xr3:uid="{A8E1E9FE-BF59-41DB-8130-BA2FDAD28A43}" name="148569" dataDxfId="8067"/>
    <tableColumn id="8331" xr3:uid="{F54F125F-8A98-4935-9468-39BCDF0B03B9}" name="148570" dataDxfId="8066"/>
    <tableColumn id="8332" xr3:uid="{9AAD59CC-F1E2-4FE9-963B-76CFAC745D6C}" name="148571" dataDxfId="8065"/>
    <tableColumn id="8333" xr3:uid="{A77E0681-5A6F-4E56-8C73-5635A0ED4808}" name="148572" dataDxfId="8064"/>
    <tableColumn id="8334" xr3:uid="{91DFDE38-23E6-46FC-AB1B-D008F614A636}" name="148573" dataDxfId="8063"/>
    <tableColumn id="8335" xr3:uid="{6EAEC48D-B0F5-4EA3-964D-423DFF87DB4C}" name="148574" dataDxfId="8062"/>
    <tableColumn id="8336" xr3:uid="{2A5C66CC-8AF6-4EE1-97BD-1A32A753E1ED}" name="148575" dataDxfId="8061"/>
    <tableColumn id="8337" xr3:uid="{53D4B96C-F9EB-49F4-8FFB-83005A9DC417}" name="148576" dataDxfId="8060"/>
    <tableColumn id="8338" xr3:uid="{B1374FA5-DDA3-4766-892F-27E0D5AD05E5}" name="148577" dataDxfId="8059"/>
    <tableColumn id="8339" xr3:uid="{E9B9B22F-6453-47A5-8A7C-98768FF8D566}" name="148578" dataDxfId="8058"/>
    <tableColumn id="8340" xr3:uid="{DB18BE56-4DB4-4B11-8983-E34F1ADC4152}" name="148579" dataDxfId="8057"/>
    <tableColumn id="8341" xr3:uid="{7D6038A4-6AA2-4857-95A2-0CA0967FFDCF}" name="148580" dataDxfId="8056"/>
    <tableColumn id="8342" xr3:uid="{267B96CC-0B62-4FBD-897F-E388ED8B3039}" name="148581" dataDxfId="8055"/>
    <tableColumn id="8343" xr3:uid="{758D2822-DE8E-452A-80C6-B1632843242D}" name="148582" dataDxfId="8054"/>
    <tableColumn id="8344" xr3:uid="{79667EC7-522F-4CC7-B6ED-C5D15B5F2F4D}" name="148583" dataDxfId="8053"/>
    <tableColumn id="8345" xr3:uid="{833362E8-BF32-47F2-817C-DA26FCCFE84F}" name="148584" dataDxfId="8052"/>
    <tableColumn id="8346" xr3:uid="{C049965C-1DE6-4F4B-B736-7715A42782FE}" name="148585" dataDxfId="8051"/>
    <tableColumn id="8347" xr3:uid="{099AE3C9-6A0A-49B8-8D58-2162FC52AC9C}" name="148586" dataDxfId="8050"/>
    <tableColumn id="8348" xr3:uid="{4759D508-B107-4DD1-A425-49933BB26765}" name="148587" dataDxfId="8049"/>
    <tableColumn id="8349" xr3:uid="{374DCD77-028B-4013-A2C6-5551C033D5A8}" name="148588" dataDxfId="8048"/>
    <tableColumn id="8350" xr3:uid="{DE22A64E-D14A-41DB-A564-D8D74401E593}" name="148589" dataDxfId="8047"/>
    <tableColumn id="8351" xr3:uid="{6C799970-B75C-4313-9824-7E5C9A435755}" name="148590" dataDxfId="8046"/>
    <tableColumn id="8352" xr3:uid="{BA66AA66-664E-4ADF-A710-F5239DA840D8}" name="148591" dataDxfId="8045"/>
    <tableColumn id="8353" xr3:uid="{C91C24DD-0BEC-4E86-A834-D7B50498344C}" name="148592" dataDxfId="8044"/>
    <tableColumn id="8354" xr3:uid="{D8FA8C58-8522-4550-8995-8FC3EEE63791}" name="148593" dataDxfId="8043"/>
    <tableColumn id="8355" xr3:uid="{FF7E7560-79C6-41AF-98CF-72E1B665C632}" name="148594" dataDxfId="8042"/>
    <tableColumn id="8356" xr3:uid="{ECA55882-3778-4487-B4F1-F3E4AA74783F}" name="148595" dataDxfId="8041"/>
    <tableColumn id="8357" xr3:uid="{FB08F83A-E414-45F6-99EC-78A4C3D67ADC}" name="148596" dataDxfId="8040"/>
    <tableColumn id="8358" xr3:uid="{96901FE8-275C-4934-A487-0C6C5EFC11FF}" name="148597" dataDxfId="8039"/>
    <tableColumn id="8359" xr3:uid="{E1FCFE67-E561-47CA-94D0-34AAE3342C0A}" name="148598" dataDxfId="8038"/>
    <tableColumn id="8360" xr3:uid="{E9C9656C-E964-45ED-9CFB-58B44FF10EE5}" name="148599" dataDxfId="8037"/>
    <tableColumn id="8361" xr3:uid="{6ED97C20-7314-4FEA-9C15-4907D0514BA4}" name="148600" dataDxfId="8036"/>
    <tableColumn id="8362" xr3:uid="{8DFF0BA9-4ACE-4100-9468-26B40216FCD1}" name="148601" dataDxfId="8035"/>
    <tableColumn id="8363" xr3:uid="{867FEB78-D0B8-44BF-BED3-77D5EECEF3DA}" name="148602" dataDxfId="8034"/>
    <tableColumn id="8364" xr3:uid="{82134DA0-C24B-4199-95F2-F3C7F5BE548F}" name="148603" dataDxfId="8033"/>
    <tableColumn id="8365" xr3:uid="{13C843FD-3D4B-4F9F-B345-5E0FC7DCFABE}" name="148604" dataDxfId="8032"/>
    <tableColumn id="8366" xr3:uid="{99519BBC-D16E-4F66-9A96-2EDA30113F53}" name="148605" dataDxfId="8031"/>
    <tableColumn id="8367" xr3:uid="{0880774D-70D4-4BB3-B173-B31DB3787D4F}" name="148606" dataDxfId="8030"/>
    <tableColumn id="8368" xr3:uid="{8139C3B2-1BF2-4158-94B7-AC3BEA81D3E7}" name="148607" dataDxfId="8029"/>
    <tableColumn id="8369" xr3:uid="{5A2351B8-3DF2-42DD-A9B0-536BFB1E608F}" name="148608" dataDxfId="8028"/>
    <tableColumn id="8370" xr3:uid="{09193A02-1C7A-4C32-8402-6F0C1176144C}" name="148609" dataDxfId="8027"/>
    <tableColumn id="8371" xr3:uid="{A1E5B0A3-6283-4A7C-ACE0-8774ED239A16}" name="148610" dataDxfId="8026"/>
    <tableColumn id="8372" xr3:uid="{6B8FA2BE-22B3-47EB-94B9-C3F63AC6A333}" name="148611" dataDxfId="8025"/>
    <tableColumn id="8373" xr3:uid="{F5982E2E-DDFC-48AC-AD3D-CFC98561772D}" name="148612" dataDxfId="8024"/>
    <tableColumn id="8374" xr3:uid="{630AC635-8B65-4F0A-B943-A0CD78535553}" name="148613" dataDxfId="8023"/>
    <tableColumn id="8375" xr3:uid="{67DCAB96-6DF3-4521-B200-079F3099C780}" name="148614" dataDxfId="8022"/>
    <tableColumn id="8376" xr3:uid="{DC7343CE-9252-44D2-8DF6-8C57F9DD742B}" name="148615" dataDxfId="8021"/>
    <tableColumn id="8377" xr3:uid="{7E9058C7-B31F-49ED-B61C-B4F69F00DAA7}" name="148616" dataDxfId="8020"/>
    <tableColumn id="8378" xr3:uid="{34237785-42D3-4E11-BC2B-70C782FA3024}" name="148617" dataDxfId="8019"/>
    <tableColumn id="8379" xr3:uid="{CBA0713B-BF14-4FFF-A25F-0C691C09E222}" name="148618" dataDxfId="8018"/>
    <tableColumn id="8380" xr3:uid="{05C318DB-3AB3-4158-B1EB-EA4936085173}" name="148619" dataDxfId="8017"/>
    <tableColumn id="8381" xr3:uid="{F30266D6-3A2A-4099-9CBB-ABE4769B04B7}" name="148620" dataDxfId="8016"/>
    <tableColumn id="8382" xr3:uid="{49ADA85E-64D9-47CB-A022-28DB231C97BA}" name="148621" dataDxfId="8015"/>
    <tableColumn id="8383" xr3:uid="{A5D83950-366D-400D-90E5-E5AB44DB2E97}" name="148622" dataDxfId="8014"/>
    <tableColumn id="8384" xr3:uid="{458EEF85-BC42-433E-B1A0-71706740D197}" name="148623" dataDxfId="8013"/>
    <tableColumn id="8385" xr3:uid="{2DDACD87-36C0-4D48-A89C-96088CDF7354}" name="148624" dataDxfId="8012"/>
    <tableColumn id="8386" xr3:uid="{9A814916-5EE8-49A6-B61B-D75DB8C48FA4}" name="148625" dataDxfId="8011"/>
    <tableColumn id="8387" xr3:uid="{11FA7290-2D74-4DF3-9B69-564B36DA4385}" name="148626" dataDxfId="8010"/>
    <tableColumn id="8388" xr3:uid="{BAA004E1-0FF6-4637-A6CB-604FF1CB972B}" name="148627" dataDxfId="8009"/>
    <tableColumn id="8389" xr3:uid="{BE59046E-8AC0-4326-907B-CE601B50FBD7}" name="148628" dataDxfId="8008"/>
    <tableColumn id="8390" xr3:uid="{0F505FFD-C7CD-482A-9CBE-D3CDC0CD8486}" name="148629" dataDxfId="8007"/>
    <tableColumn id="8391" xr3:uid="{84EFE484-08BB-40EF-8FC2-BE7424BB60F2}" name="148630" dataDxfId="8006"/>
    <tableColumn id="8392" xr3:uid="{A05D5446-B6D1-4E1C-B4AF-00B9B4ADEA3F}" name="148631" dataDxfId="8005"/>
    <tableColumn id="8393" xr3:uid="{13A323D1-1163-4ACD-8D88-9E0588C00C66}" name="148632" dataDxfId="8004"/>
    <tableColumn id="8394" xr3:uid="{4C8A1066-831F-4F00-8505-17601D2C3E0A}" name="148633" dataDxfId="8003"/>
    <tableColumn id="8395" xr3:uid="{2DBB0762-0EF9-46BF-924F-C9CAE79D6891}" name="148634" dataDxfId="8002"/>
    <tableColumn id="8396" xr3:uid="{82F25980-CC98-47AD-80AE-C6C2D5F4BE67}" name="148635" dataDxfId="8001"/>
    <tableColumn id="8397" xr3:uid="{3F344DBD-B7D9-499D-8F23-4944B6E98171}" name="148636" dataDxfId="8000"/>
    <tableColumn id="8398" xr3:uid="{86F15432-B191-41E2-BDF6-FE9DF64996BC}" name="148637" dataDxfId="7999"/>
    <tableColumn id="8399" xr3:uid="{CBC74FC5-FBC5-4503-9352-FC248D681BE2}" name="148638" dataDxfId="7998"/>
    <tableColumn id="8400" xr3:uid="{46DFEDED-F7E9-4096-A970-1845943DA1AB}" name="148639" dataDxfId="7997"/>
    <tableColumn id="8401" xr3:uid="{D204C512-3880-409B-B98E-8CC5C5C1445E}" name="148640" dataDxfId="7996"/>
    <tableColumn id="8402" xr3:uid="{00DC795C-8CAC-4680-8C9F-606260BC05B1}" name="148641" dataDxfId="7995"/>
    <tableColumn id="8403" xr3:uid="{4167FB13-5243-4FAC-8C65-CE2F05F90059}" name="148642" dataDxfId="7994"/>
    <tableColumn id="8404" xr3:uid="{80A0FA93-B892-4E59-87E4-64AE451CA307}" name="148643" dataDxfId="7993"/>
    <tableColumn id="8405" xr3:uid="{34485DCF-9F44-480B-AD12-C0445254E761}" name="148644" dataDxfId="7992"/>
    <tableColumn id="8406" xr3:uid="{DF0379AF-C0F5-4E67-A270-BBC64FC39E71}" name="148645" dataDxfId="7991"/>
    <tableColumn id="8407" xr3:uid="{DCD68CEF-1669-414E-8329-4C755650B7A0}" name="148646" dataDxfId="7990"/>
    <tableColumn id="8408" xr3:uid="{3C813929-568B-425E-8E7B-709611B33424}" name="148647" dataDxfId="7989"/>
    <tableColumn id="8409" xr3:uid="{A60FB034-7EDD-43EB-9C42-D5AC4064A841}" name="148648" dataDxfId="7988"/>
    <tableColumn id="8410" xr3:uid="{1CA967E7-2A2C-48D1-A63B-AEFE2B0D1555}" name="148649" dataDxfId="7987"/>
    <tableColumn id="8411" xr3:uid="{8108C9A4-48B9-4F9B-9A00-BFDC91B84F48}" name="148650" dataDxfId="7986"/>
    <tableColumn id="8412" xr3:uid="{3EEBB59D-4D3A-4901-B1C4-40E5435C8C0D}" name="148651" dataDxfId="7985"/>
    <tableColumn id="8413" xr3:uid="{01682354-B4D2-4BA1-90D6-6B12DCCA038B}" name="148652" dataDxfId="7984"/>
    <tableColumn id="8414" xr3:uid="{A882C264-1146-44D2-A9F3-7A3EA8891603}" name="148653" dataDxfId="7983"/>
    <tableColumn id="8415" xr3:uid="{76C99B6B-A21F-4081-8A0D-8A1FDC0530B5}" name="148654" dataDxfId="7982"/>
    <tableColumn id="8416" xr3:uid="{9709538A-4355-40BB-B643-0263E1990446}" name="148655" dataDxfId="7981"/>
    <tableColumn id="8417" xr3:uid="{F7197135-88AD-4C0F-9F32-E49358BC57B7}" name="148656" dataDxfId="7980"/>
    <tableColumn id="8418" xr3:uid="{6D2ADB72-2381-4385-ADC7-FB719A9B9EA8}" name="148657" dataDxfId="7979"/>
    <tableColumn id="8419" xr3:uid="{A09366E4-AB89-4BB1-B883-7BF9545E49A7}" name="148658" dataDxfId="7978"/>
    <tableColumn id="8420" xr3:uid="{F94C86FF-62F5-402E-9050-26E150078C76}" name="148659" dataDxfId="7977"/>
    <tableColumn id="8421" xr3:uid="{E4E444C6-1CD6-4EDA-B307-A9F1BB51CC1B}" name="148660" dataDxfId="7976"/>
    <tableColumn id="8422" xr3:uid="{1D1A8F5A-505C-4EA8-AB2A-9E0821088668}" name="148661" dataDxfId="7975"/>
    <tableColumn id="8423" xr3:uid="{8A724C65-64FF-402E-9C8C-C042CEA250AA}" name="148662" dataDxfId="7974"/>
    <tableColumn id="8424" xr3:uid="{40CB650D-6124-425B-991B-06FF34BE33BD}" name="148663" dataDxfId="7973"/>
    <tableColumn id="8425" xr3:uid="{C44CE6FB-641A-4EE9-BA5A-0E3745966F91}" name="148664" dataDxfId="7972"/>
    <tableColumn id="8426" xr3:uid="{651D1006-8EF4-405B-BA8F-6458EA71335F}" name="148665" dataDxfId="7971"/>
    <tableColumn id="8427" xr3:uid="{AFCF4013-92A9-4FD9-8C2A-17F61EDD20B2}" name="148666" dataDxfId="7970"/>
    <tableColumn id="8428" xr3:uid="{E621C593-1060-4C17-B265-6AF04A89825F}" name="148667" dataDxfId="7969"/>
    <tableColumn id="8429" xr3:uid="{FBA88035-8A51-41DD-AEB2-EFC2DD794201}" name="148668" dataDxfId="7968"/>
    <tableColumn id="8430" xr3:uid="{21115C6D-5247-488F-9C71-776E362BD6F0}" name="148669" dataDxfId="7967"/>
    <tableColumn id="8431" xr3:uid="{C707F6B8-2727-4098-81F3-D901E58087C5}" name="148670" dataDxfId="7966"/>
    <tableColumn id="8432" xr3:uid="{A567059A-B9A7-45F9-945F-FFAEEFFC15BD}" name="148671" dataDxfId="7965"/>
    <tableColumn id="8433" xr3:uid="{4FEFA814-0EF2-4A77-8D12-3958C4118FE0}" name="148672" dataDxfId="7964"/>
    <tableColumn id="8434" xr3:uid="{5F18BACC-C8BD-4D3D-912C-66032F39719B}" name="148673" dataDxfId="7963"/>
    <tableColumn id="8435" xr3:uid="{77C8D2F3-F3A0-4946-BEAC-AD7DD068461E}" name="148674" dataDxfId="7962"/>
    <tableColumn id="8436" xr3:uid="{7567F36B-7008-4C3F-9711-F02C38693687}" name="148675" dataDxfId="7961"/>
    <tableColumn id="8437" xr3:uid="{DB7BE959-6F17-4ADE-AB19-1C54D70F1A43}" name="148676" dataDxfId="7960"/>
    <tableColumn id="8438" xr3:uid="{3C46E0A7-92F5-41E8-9FE0-8E6C358AAB5D}" name="148677" dataDxfId="7959"/>
    <tableColumn id="8439" xr3:uid="{D4C793B2-1B5C-4DE1-AC49-9724D0B59F68}" name="148678" dataDxfId="7958"/>
    <tableColumn id="8440" xr3:uid="{07187BFB-DABA-4225-80B5-D660411976AC}" name="148679" dataDxfId="7957"/>
    <tableColumn id="8441" xr3:uid="{4B16F5CF-1AB3-404C-9267-EABE480D40AB}" name="148680" dataDxfId="7956"/>
    <tableColumn id="8442" xr3:uid="{95DABEC4-B97F-48E2-9AA5-6CFFFF359325}" name="148681" dataDxfId="7955"/>
    <tableColumn id="8443" xr3:uid="{CCA59D97-93DD-4CF6-875E-8B7B32D237B3}" name="148682" dataDxfId="7954"/>
    <tableColumn id="8444" xr3:uid="{5D5D2D13-9137-401A-9282-57166E6DAD0A}" name="148683" dataDxfId="7953"/>
    <tableColumn id="8445" xr3:uid="{693C0279-525E-423C-BC9D-88DBCA7B3367}" name="148684" dataDxfId="7952"/>
    <tableColumn id="8446" xr3:uid="{0287E62C-EBB0-492A-A6F8-5312B67B94CB}" name="148685" dataDxfId="7951"/>
    <tableColumn id="8447" xr3:uid="{A5DA4C20-A785-409B-ACEB-6A225A616188}" name="148686" dataDxfId="7950"/>
    <tableColumn id="8448" xr3:uid="{C5945CCA-C076-4952-B052-1ED7B3BABF99}" name="148687" dataDxfId="7949"/>
    <tableColumn id="8449" xr3:uid="{EDCA1ED0-7577-448D-8FD8-C2B8D8499902}" name="148688" dataDxfId="7948"/>
    <tableColumn id="8450" xr3:uid="{C2EE91B9-B663-4FFA-B826-CB26EE656640}" name="148689" dataDxfId="7947"/>
    <tableColumn id="8451" xr3:uid="{EF82A420-C2FD-4448-B6E9-500406529156}" name="148690" dataDxfId="7946"/>
    <tableColumn id="8452" xr3:uid="{5428F523-F03A-4FAF-871A-E97A0F3EE64C}" name="148691" dataDxfId="7945"/>
    <tableColumn id="8453" xr3:uid="{66CEBC41-D903-40D1-A8BF-017AA96654A4}" name="148692" dataDxfId="7944"/>
    <tableColumn id="8454" xr3:uid="{191D9648-6E82-4D63-8427-2053A621B6FE}" name="148693" dataDxfId="7943"/>
    <tableColumn id="8455" xr3:uid="{C839A969-0DCB-4B65-A835-DB2966E672B9}" name="148694" dataDxfId="7942"/>
    <tableColumn id="8456" xr3:uid="{AFBE5110-D29E-43E2-8156-3DB2E2B15AB8}" name="148695" dataDxfId="7941"/>
    <tableColumn id="8457" xr3:uid="{BDB7F5D1-8205-40D1-BC11-0DEF1A1E77FF}" name="148696" dataDxfId="7940"/>
    <tableColumn id="8458" xr3:uid="{96E84FFB-DF32-42F7-88AA-5D13B20616D3}" name="148697" dataDxfId="7939"/>
    <tableColumn id="8459" xr3:uid="{4830771D-DA02-4FFD-ADD2-51C3ED96F3C4}" name="148698" dataDxfId="7938"/>
    <tableColumn id="8460" xr3:uid="{054F2F01-6947-48B1-A2A6-FADB4505EA05}" name="148699" dataDxfId="7937"/>
    <tableColumn id="8461" xr3:uid="{759D0EB0-4E9A-4240-9A96-336D428E518B}" name="148700" dataDxfId="7936"/>
    <tableColumn id="8462" xr3:uid="{0437C05C-0121-4515-81DE-9E7D23401A8E}" name="148701" dataDxfId="7935"/>
    <tableColumn id="8463" xr3:uid="{4EAE6B3A-E589-4170-B572-D478C6A94201}" name="148702" dataDxfId="7934"/>
    <tableColumn id="8464" xr3:uid="{9927136C-0883-41ED-A9A5-D9F53089BC36}" name="148703" dataDxfId="7933"/>
    <tableColumn id="8465" xr3:uid="{D80DAE98-6437-4452-8BFB-4B3B69C2380E}" name="148704" dataDxfId="7932"/>
    <tableColumn id="8466" xr3:uid="{9011E7AC-B479-4E47-AD5C-6C33023088A8}" name="148705" dataDxfId="7931"/>
    <tableColumn id="8467" xr3:uid="{4E810704-A6FD-4DF6-8B9F-0DD5FA345B12}" name="148706" dataDxfId="7930"/>
    <tableColumn id="8468" xr3:uid="{9C014AEA-29F1-415E-9566-577EE19B4EF7}" name="148707" dataDxfId="7929"/>
    <tableColumn id="8469" xr3:uid="{A6C9D475-BD2A-4494-BAF5-29F4CCBFA950}" name="148708" dataDxfId="7928"/>
    <tableColumn id="8470" xr3:uid="{B9ECC64E-8FE5-4FA5-B353-0917817BBB29}" name="148709" dataDxfId="7927"/>
    <tableColumn id="8471" xr3:uid="{D78851BE-97ED-4904-ADEA-B650AE7DF71B}" name="148710" dataDxfId="7926"/>
    <tableColumn id="8472" xr3:uid="{0E89FB27-F72A-431B-967C-5F067515B5C8}" name="148711" dataDxfId="7925"/>
    <tableColumn id="8473" xr3:uid="{AE3ED424-4FDD-499C-B0B1-45062C00AFBE}" name="148712" dataDxfId="7924"/>
    <tableColumn id="8474" xr3:uid="{78F63165-0B82-4A40-B97F-BB87CEE819EA}" name="148713" dataDxfId="7923"/>
    <tableColumn id="8475" xr3:uid="{593EEDDE-1A82-4CC9-A526-7B091223660A}" name="148714" dataDxfId="7922"/>
    <tableColumn id="8476" xr3:uid="{97A2CED9-EFF5-412C-8F8F-E98ED80500FD}" name="148715" dataDxfId="7921"/>
    <tableColumn id="8477" xr3:uid="{C685CA83-9DD4-4E80-943D-32D11694DCEC}" name="148716" dataDxfId="7920"/>
    <tableColumn id="8478" xr3:uid="{80782AC1-7A86-4154-BAA1-FE92F6615B5F}" name="148717" dataDxfId="7919"/>
    <tableColumn id="8479" xr3:uid="{A4A62F97-A1D2-407C-BAC6-74CF0486E1D4}" name="148718" dataDxfId="7918"/>
    <tableColumn id="8480" xr3:uid="{89CF28EA-7AC4-40A7-B141-210CFD62F4BB}" name="148719" dataDxfId="7917"/>
    <tableColumn id="8481" xr3:uid="{37D8C342-052E-48F7-926C-B2D1F6555464}" name="148720" dataDxfId="7916"/>
    <tableColumn id="8482" xr3:uid="{2779F5DC-28AF-41F7-B41E-7262014B5537}" name="148721" dataDxfId="7915"/>
    <tableColumn id="8483" xr3:uid="{3483143D-3CC1-40B2-B8BF-D0B87BC6ED2E}" name="148722" dataDxfId="7914"/>
    <tableColumn id="8484" xr3:uid="{8DB86161-C21D-42DA-AAC8-5B0135638CC8}" name="148723" dataDxfId="7913"/>
    <tableColumn id="8485" xr3:uid="{0D2D1399-BC3F-4BF3-92E8-017FA727ECE1}" name="148724" dataDxfId="7912"/>
    <tableColumn id="8486" xr3:uid="{F43B8382-F117-4C28-925F-96F5565D338E}" name="148725" dataDxfId="7911"/>
    <tableColumn id="8487" xr3:uid="{D4142662-21C9-482E-84B5-47F89D01A6CC}" name="148726" dataDxfId="7910"/>
    <tableColumn id="8488" xr3:uid="{040DB685-6E4B-4C53-88D3-F922AE06C793}" name="148727" dataDxfId="7909"/>
    <tableColumn id="8489" xr3:uid="{25794073-0D30-4065-8398-B371DF0D68D0}" name="148728" dataDxfId="7908"/>
    <tableColumn id="8490" xr3:uid="{2F6036B4-58EB-4B02-A576-18968F1E3678}" name="148729" dataDxfId="7907"/>
    <tableColumn id="8491" xr3:uid="{5B979AEE-78D8-4BBC-9E25-E12A60D81E1A}" name="148730" dataDxfId="7906"/>
    <tableColumn id="8492" xr3:uid="{40627DF2-E5A4-45E2-8CDD-5678E85C2FAB}" name="148731" dataDxfId="7905"/>
    <tableColumn id="8493" xr3:uid="{A2F357D1-03DD-4D12-8EF8-5552BE6400D8}" name="148732" dataDxfId="7904"/>
    <tableColumn id="8494" xr3:uid="{85E70545-4E2D-48F2-87F7-A5E307F2ACEC}" name="148733" dataDxfId="7903"/>
    <tableColumn id="8495" xr3:uid="{7717C3AF-602E-4D17-BB93-BCEF943D1E6F}" name="148734" dataDxfId="7902"/>
    <tableColumn id="8496" xr3:uid="{016AC354-842E-4A01-B8EC-C49F1BA5F2AC}" name="148735" dataDxfId="7901"/>
    <tableColumn id="8497" xr3:uid="{354887E9-02CD-40D5-BD7F-A5087FC2B66D}" name="148736" dataDxfId="7900"/>
    <tableColumn id="8498" xr3:uid="{86AAD865-6410-4862-B790-3BAA1163E5CF}" name="148737" dataDxfId="7899"/>
    <tableColumn id="8499" xr3:uid="{12C261D4-E5A1-4468-96FF-572E73955E2F}" name="148738" dataDxfId="7898"/>
    <tableColumn id="8500" xr3:uid="{15FA96E1-E534-4333-89BF-CFA045D9C42D}" name="148739" dataDxfId="7897"/>
    <tableColumn id="8501" xr3:uid="{CB648FB5-18BA-4E7D-BA06-003E9350FABE}" name="148740" dataDxfId="7896"/>
    <tableColumn id="8502" xr3:uid="{CC8F6448-08D2-40A7-9117-265AD1DB21F5}" name="148741" dataDxfId="7895"/>
    <tableColumn id="8503" xr3:uid="{9E9DE831-D3DA-461C-969D-D4CD26756104}" name="148742" dataDxfId="7894"/>
    <tableColumn id="8504" xr3:uid="{A9843FE0-CC23-4FF5-B068-A8777E364732}" name="148743" dataDxfId="7893"/>
    <tableColumn id="8505" xr3:uid="{2068C4C6-B7E2-44E3-AF32-558B88182F9A}" name="148744" dataDxfId="7892"/>
    <tableColumn id="8506" xr3:uid="{DABC94C3-88FE-4540-A1AE-73EC5938A50D}" name="148745" dataDxfId="7891"/>
    <tableColumn id="8507" xr3:uid="{B9D5D680-25FE-45C4-9817-CE448DEEE419}" name="148746" dataDxfId="7890"/>
    <tableColumn id="8508" xr3:uid="{7A6BD332-C519-4CA8-AC49-474980BCB0EE}" name="148747" dataDxfId="7889"/>
    <tableColumn id="8509" xr3:uid="{C0C6C2F5-2A21-44E2-870D-0AD27FD8A258}" name="148748" dataDxfId="7888"/>
    <tableColumn id="8510" xr3:uid="{8049AAF1-31C5-4EB4-8F40-CDA5923E8765}" name="148749" dataDxfId="7887"/>
    <tableColumn id="8511" xr3:uid="{D51144D1-D1AC-4344-933B-D53BB89F8E74}" name="148750" dataDxfId="7886"/>
    <tableColumn id="8512" xr3:uid="{44D58FDC-EBAC-4BAF-B10F-9A6D39B0A396}" name="148751" dataDxfId="7885"/>
    <tableColumn id="8513" xr3:uid="{EF4AAD1A-0D8A-437A-B86D-8BEDA79702DA}" name="148752" dataDxfId="7884"/>
    <tableColumn id="8514" xr3:uid="{D0B5F8E2-A74D-480F-806C-F43F829CCE2A}" name="148753" dataDxfId="7883"/>
    <tableColumn id="8515" xr3:uid="{CB73A52F-5751-4ECF-AD90-54D0F2D7EDAD}" name="148754" dataDxfId="7882"/>
    <tableColumn id="8516" xr3:uid="{76109043-EEF2-4732-8D3E-FC1F109D24ED}" name="148755" dataDxfId="7881"/>
    <tableColumn id="8517" xr3:uid="{0ED6B963-AA0E-45DF-8200-FC2573EF4D9B}" name="148756" dataDxfId="7880"/>
    <tableColumn id="8518" xr3:uid="{3FD694E1-2554-4C8C-8BC9-7A1E78CF0AFA}" name="148757" dataDxfId="7879"/>
    <tableColumn id="8519" xr3:uid="{520022A3-DF1E-4BFC-8952-13B9B6626CCC}" name="148758" dataDxfId="7878"/>
    <tableColumn id="8520" xr3:uid="{B5E8FE72-AE4B-4B66-9BAF-155C5EDCDF89}" name="148759" dataDxfId="7877"/>
    <tableColumn id="8521" xr3:uid="{5AF6758F-7DFA-447C-963E-3D7EFDF42751}" name="148760" dataDxfId="7876"/>
    <tableColumn id="8522" xr3:uid="{3512317F-72B8-49F6-A079-E868D0AF3CA7}" name="148761" dataDxfId="7875"/>
    <tableColumn id="8523" xr3:uid="{55E4A39F-72A9-42D2-A6E6-C7B78D517035}" name="148762" dataDxfId="7874"/>
    <tableColumn id="8524" xr3:uid="{662156F5-D2E2-4B10-BD30-491DF2987881}" name="148763" dataDxfId="7873"/>
    <tableColumn id="8525" xr3:uid="{BE2D87CE-D665-4B0A-9267-556E6A47DB84}" name="148764" dataDxfId="7872"/>
    <tableColumn id="8526" xr3:uid="{3AB75BE0-66BF-44FC-8665-CC4EDB4F14A7}" name="148765" dataDxfId="7871"/>
    <tableColumn id="8527" xr3:uid="{D318C6EB-3F68-439E-962E-90C9D0463BD7}" name="148766" dataDxfId="7870"/>
    <tableColumn id="8528" xr3:uid="{21F927F2-5250-46DF-9D33-3999ECF84A20}" name="148767" dataDxfId="7869"/>
    <tableColumn id="8529" xr3:uid="{7DBA45D1-ECCF-4DC5-8753-027FF43E5B15}" name="148768" dataDxfId="7868"/>
    <tableColumn id="8530" xr3:uid="{401BCF09-A1D9-44EE-8F7D-EC4846E5AA03}" name="148769" dataDxfId="7867"/>
    <tableColumn id="8531" xr3:uid="{9A880965-1C76-43B5-ABFB-74AD29390896}" name="148770" dataDxfId="7866"/>
    <tableColumn id="8532" xr3:uid="{AFF848FF-920D-410E-BF44-B34B7E90F6B5}" name="148771" dataDxfId="7865"/>
    <tableColumn id="8533" xr3:uid="{C7065007-5391-4F06-B926-57391B6B8E7D}" name="148772" dataDxfId="7864"/>
    <tableColumn id="8534" xr3:uid="{644460A7-1581-40FF-9265-E3CB63B37F50}" name="148773" dataDxfId="7863"/>
    <tableColumn id="8535" xr3:uid="{1276EB2D-D59D-4861-B230-6FC919178E2F}" name="148774" dataDxfId="7862"/>
    <tableColumn id="8536" xr3:uid="{95C77224-42D0-4E50-9055-9831D77B5088}" name="148775" dataDxfId="7861"/>
    <tableColumn id="8537" xr3:uid="{B8EB9693-CE9F-4471-BB7F-C3AB64EB9262}" name="148776" dataDxfId="7860"/>
    <tableColumn id="8538" xr3:uid="{5C88CE7E-EF0C-45AD-B933-0EAB5B093EEA}" name="148777" dataDxfId="7859"/>
    <tableColumn id="8539" xr3:uid="{40EE08EF-EB71-4280-83F9-3DD56B688016}" name="148778" dataDxfId="7858"/>
    <tableColumn id="8540" xr3:uid="{4E4DA751-9F94-47A5-863B-9821562E6EA4}" name="148779" dataDxfId="7857"/>
    <tableColumn id="8541" xr3:uid="{522AACF5-C58F-41EE-9BCD-082A3B32FAFC}" name="148780" dataDxfId="7856"/>
    <tableColumn id="8542" xr3:uid="{EFCE14A9-D088-4F30-9D27-44B25D9954D3}" name="148781" dataDxfId="7855"/>
    <tableColumn id="8543" xr3:uid="{10A27B2F-13B7-4D3F-B2B4-C1D7527428B8}" name="148782" dataDxfId="7854"/>
    <tableColumn id="8544" xr3:uid="{9514C0EC-2AEF-4A00-AFA4-11125CB82713}" name="148783" dataDxfId="7853"/>
    <tableColumn id="8545" xr3:uid="{DB9675E3-CFA7-4E26-94D1-E518754C0D1C}" name="148784" dataDxfId="7852"/>
    <tableColumn id="8546" xr3:uid="{470E3CEA-83AF-4038-8C7A-A8A574BD792F}" name="148785" dataDxfId="7851"/>
    <tableColumn id="8547" xr3:uid="{6588D66D-8D22-4206-9348-F96D6C07F2E8}" name="148786" dataDxfId="7850"/>
    <tableColumn id="8548" xr3:uid="{BBCC5F8D-F75F-4C7C-94CD-09EF8FCDE3D2}" name="148787" dataDxfId="7849"/>
    <tableColumn id="8549" xr3:uid="{744E6C9E-4F5F-4667-8C0E-8939B83B8951}" name="148788" dataDxfId="7848"/>
    <tableColumn id="8550" xr3:uid="{FD17EAC2-ABE4-4947-845A-64C6F63D912A}" name="148789" dataDxfId="7847"/>
    <tableColumn id="8551" xr3:uid="{8D79C213-9616-4158-AC21-E81373E0AAC4}" name="148790" dataDxfId="7846"/>
    <tableColumn id="8552" xr3:uid="{3E3FA853-8C60-4AA9-9654-512F19048E91}" name="148791" dataDxfId="7845"/>
    <tableColumn id="8553" xr3:uid="{5B608D1C-0BCF-4D0C-A8CD-ACC075ACC45A}" name="148792" dataDxfId="7844"/>
    <tableColumn id="8554" xr3:uid="{92DA19C9-B7D9-45DF-B37E-9CB286D73CC7}" name="148793" dataDxfId="7843"/>
    <tableColumn id="8555" xr3:uid="{1E8DFA17-ED92-4973-9E4F-FEC310626BB7}" name="148794" dataDxfId="7842"/>
    <tableColumn id="8556" xr3:uid="{810EFD5A-4A29-4A90-8C3C-7D1BB5240D7A}" name="148795" dataDxfId="7841"/>
    <tableColumn id="8557" xr3:uid="{9ADE8875-57A2-4C64-8720-A22523259AB5}" name="148796" dataDxfId="7840"/>
    <tableColumn id="8558" xr3:uid="{9B87940F-3F33-4C58-82A5-6C137D10C3EB}" name="148797" dataDxfId="7839"/>
    <tableColumn id="8559" xr3:uid="{34F7F7F9-7C41-4C07-B4BB-6CD6E7BF0B23}" name="148798" dataDxfId="7838"/>
    <tableColumn id="8560" xr3:uid="{40A5840F-E3A3-4234-8A75-2AC1A9845573}" name="148799" dataDxfId="7837"/>
    <tableColumn id="8561" xr3:uid="{CF909F78-784E-4BCE-802F-8AF9E3502E2F}" name="148800" dataDxfId="7836"/>
    <tableColumn id="8562" xr3:uid="{E9948F8E-DDFD-4556-8351-F00E27963549}" name="148801" dataDxfId="7835"/>
    <tableColumn id="8563" xr3:uid="{49C35AA2-7375-481F-9918-0DD9881EEE32}" name="148802" dataDxfId="7834"/>
    <tableColumn id="8564" xr3:uid="{AD956C5F-1E86-40BE-BF4F-9987CE8C54E6}" name="148803" dataDxfId="7833"/>
    <tableColumn id="8565" xr3:uid="{DD18F5F3-63F7-4152-9387-FDFCD9B45EF0}" name="148804" dataDxfId="7832"/>
    <tableColumn id="8566" xr3:uid="{FE258EF0-7502-475E-AD79-2AD5BD9F9323}" name="148805" dataDxfId="7831"/>
    <tableColumn id="8567" xr3:uid="{565D17A1-CDC8-41E8-AC6E-92E28A1BDBF4}" name="148806" dataDxfId="7830"/>
    <tableColumn id="8568" xr3:uid="{2C4F9C17-F0E7-4BCA-9C3B-C146DE402640}" name="148807" dataDxfId="7829"/>
    <tableColumn id="8569" xr3:uid="{79F851AA-9700-43B4-9A01-0756617F622C}" name="148808" dataDxfId="7828"/>
    <tableColumn id="8570" xr3:uid="{EE683B3B-7655-4426-AFB4-D7B668E28FBD}" name="148809" dataDxfId="7827"/>
    <tableColumn id="8571" xr3:uid="{D2798E4F-7558-414F-981E-A0DC879D5068}" name="148810" dataDxfId="7826"/>
    <tableColumn id="8572" xr3:uid="{FB9631B9-F5F8-4F75-902C-8B4E02EFFFE5}" name="148811" dataDxfId="7825"/>
    <tableColumn id="8573" xr3:uid="{FA97303D-D3D4-4187-927B-2D1046C07FCA}" name="148812" dataDxfId="7824"/>
    <tableColumn id="8574" xr3:uid="{C9538B9F-C9F6-435C-94C0-419BA49A5B0F}" name="148813" dataDxfId="7823"/>
    <tableColumn id="8575" xr3:uid="{59EA8B25-C8F1-46C3-90E3-605AE2ED9316}" name="148814" dataDxfId="7822"/>
    <tableColumn id="8576" xr3:uid="{5BB681A5-E861-455F-9B84-6508ED34FBC2}" name="148815" dataDxfId="7821"/>
    <tableColumn id="8577" xr3:uid="{07A3ABF5-689E-4155-9DEC-FBAF3881DC0E}" name="148816" dataDxfId="7820"/>
    <tableColumn id="8578" xr3:uid="{9906AF7E-6B1D-4826-8D49-E556EF7B41A2}" name="148817" dataDxfId="7819"/>
    <tableColumn id="8579" xr3:uid="{701940C2-F8EC-4D7D-9B13-D817C41E6039}" name="148818" dataDxfId="7818"/>
    <tableColumn id="8580" xr3:uid="{7B87D621-AB47-45FA-89F7-5E0E0D1A39D7}" name="148819" dataDxfId="7817"/>
    <tableColumn id="8581" xr3:uid="{B73116B6-D043-425F-A8FF-4FB942DA4601}" name="148820" dataDxfId="7816"/>
    <tableColumn id="8582" xr3:uid="{FB1F8CEC-A561-4E11-883A-0236EDCDDF2D}" name="148821" dataDxfId="7815"/>
    <tableColumn id="8583" xr3:uid="{8A0EF974-5D93-4E91-A2F2-166F2C9AC2AC}" name="148822" dataDxfId="7814"/>
    <tableColumn id="8584" xr3:uid="{C582D254-F396-421E-A8B1-656B3BC6D90E}" name="148823" dataDxfId="7813"/>
    <tableColumn id="8585" xr3:uid="{A8E6949C-D5E2-4941-87B3-A8F94A15A8E9}" name="148824" dataDxfId="7812"/>
    <tableColumn id="8586" xr3:uid="{65CFA3A9-FB81-4252-8E03-E40B07929869}" name="148825" dataDxfId="7811"/>
    <tableColumn id="8587" xr3:uid="{4E47E8D6-10C8-4D45-AC21-5E59650AD591}" name="148826" dataDxfId="7810"/>
    <tableColumn id="8588" xr3:uid="{7BB48D6B-B14B-49BD-A54A-6AB0F3A4D4AE}" name="148827" dataDxfId="7809"/>
    <tableColumn id="8589" xr3:uid="{C6F121B4-8CCE-4A40-90D1-CB94231C51BD}" name="148828" dataDxfId="7808"/>
    <tableColumn id="8590" xr3:uid="{547D6E71-740F-485A-9315-2C15501C6086}" name="148829" dataDxfId="7807"/>
    <tableColumn id="8591" xr3:uid="{EB17B972-80AD-4C24-9890-DB1D2C6BE075}" name="148830" dataDxfId="7806"/>
    <tableColumn id="8592" xr3:uid="{95D2CDB8-8A10-485D-A4C0-AD3C02A2ECB3}" name="148831" dataDxfId="7805"/>
    <tableColumn id="8593" xr3:uid="{0EF7D6F9-FA23-4C86-ACFF-397704AF1ECF}" name="148832" dataDxfId="7804"/>
    <tableColumn id="8594" xr3:uid="{3EC0E6DB-9E58-4117-B9EB-949A3406D5E4}" name="148833" dataDxfId="7803"/>
    <tableColumn id="8595" xr3:uid="{AC7CD1C2-E677-4E23-BF3C-55B43419F3D1}" name="148834" dataDxfId="7802"/>
    <tableColumn id="8596" xr3:uid="{3A6E1F91-5D25-4A29-BD43-AA85C8574C69}" name="148835" dataDxfId="7801"/>
    <tableColumn id="8597" xr3:uid="{94535A36-0B8C-402E-8062-0F810FD91E1B}" name="148836" dataDxfId="7800"/>
    <tableColumn id="8598" xr3:uid="{5C39F4AF-FCA0-4241-AB3E-01436C2FE5DA}" name="148837" dataDxfId="7799"/>
    <tableColumn id="8599" xr3:uid="{E5C44947-A0EC-4E1B-A42F-B06A553F8187}" name="148838" dataDxfId="7798"/>
    <tableColumn id="8600" xr3:uid="{0BD0ED3C-0718-41C2-8F71-E4AD026268AC}" name="148839" dataDxfId="7797"/>
    <tableColumn id="8601" xr3:uid="{31358146-540E-4462-919A-F6B92A63390F}" name="148840" dataDxfId="7796"/>
    <tableColumn id="8602" xr3:uid="{A494DACF-73F5-4B14-8474-5B8E64C994C3}" name="148841" dataDxfId="7795"/>
    <tableColumn id="8603" xr3:uid="{CF2B8F70-3116-4839-B319-981BA2C8660B}" name="148842" dataDxfId="7794"/>
    <tableColumn id="8604" xr3:uid="{DE434A95-84C4-4E9F-B4E7-F601D51DE34F}" name="148843" dataDxfId="7793"/>
    <tableColumn id="8605" xr3:uid="{B427210D-1AB1-4420-8A58-D3CF2060F0CF}" name="148844" dataDxfId="7792"/>
    <tableColumn id="8606" xr3:uid="{C0ACA3A1-A8CB-46BD-9E56-95927C39EF89}" name="148845" dataDxfId="7791"/>
    <tableColumn id="8607" xr3:uid="{CD4CE726-33F2-4F0B-81D7-FD4F2FA7F535}" name="148846" dataDxfId="7790"/>
    <tableColumn id="8608" xr3:uid="{35684755-98C8-474C-B5B1-84CF9125A8A2}" name="148847" dataDxfId="7789"/>
    <tableColumn id="8609" xr3:uid="{92EF4E4F-FA61-4759-B4F8-CCC6A4FA42C8}" name="148848" dataDxfId="7788"/>
    <tableColumn id="8610" xr3:uid="{B2C1F640-B588-41F7-BE8C-11529595DA3C}" name="148849" dataDxfId="7787"/>
    <tableColumn id="8611" xr3:uid="{DCE9D8AF-B887-4D10-BF7A-4126D72E758C}" name="148850" dataDxfId="7786"/>
    <tableColumn id="8612" xr3:uid="{171B1A67-1CEC-4D99-8143-84DBB2B6B604}" name="148851" dataDxfId="7785"/>
    <tableColumn id="8613" xr3:uid="{45188787-F83C-48A1-9B84-07EB0CCF15AD}" name="148852" dataDxfId="7784"/>
    <tableColumn id="8614" xr3:uid="{7B73D30B-7A51-4589-8941-DE65207F55D1}" name="148853" dataDxfId="7783"/>
    <tableColumn id="8615" xr3:uid="{73ECCEA4-A2CB-4707-8EA9-6C6491E4C28E}" name="148854" dataDxfId="7782"/>
    <tableColumn id="8616" xr3:uid="{40A9C78D-686B-4EDD-B3BF-A02E0AB28444}" name="148855" dataDxfId="7781"/>
    <tableColumn id="8617" xr3:uid="{B869CA42-258B-4E03-B779-D25A7C469658}" name="148856" dataDxfId="7780"/>
    <tableColumn id="8618" xr3:uid="{8C737F6D-F36D-41B9-8267-B9B5406AE9C3}" name="148857" dataDxfId="7779"/>
    <tableColumn id="8619" xr3:uid="{03EAF4F3-A518-4DA6-80E3-7C125A65FFD2}" name="148858" dataDxfId="7778"/>
    <tableColumn id="8620" xr3:uid="{6B80E414-5DE5-4D97-A17C-236222E98F26}" name="148859" dataDxfId="7777"/>
    <tableColumn id="8621" xr3:uid="{A2837F36-9B51-427A-8F20-CD116C500EF8}" name="148860" dataDxfId="7776"/>
    <tableColumn id="8622" xr3:uid="{7761B525-9D1D-4CF2-8C83-82955084E847}" name="148861" dataDxfId="7775"/>
    <tableColumn id="8623" xr3:uid="{266DBE04-133A-42A2-90DD-CC56080DBE91}" name="148862" dataDxfId="7774"/>
    <tableColumn id="8624" xr3:uid="{200FD145-2E54-449C-8677-E97EDF4675A3}" name="148863" dataDxfId="7773"/>
    <tableColumn id="8625" xr3:uid="{C576A398-E612-4340-8CDE-5E4E0F58DD7E}" name="148864" dataDxfId="7772"/>
    <tableColumn id="8626" xr3:uid="{3265403A-75F5-43D4-9FB3-6E9E25A0ACA4}" name="148865" dataDxfId="7771"/>
    <tableColumn id="8627" xr3:uid="{6D670CB5-A91D-40A6-9E67-2732F7E50B22}" name="148866" dataDxfId="7770"/>
    <tableColumn id="8628" xr3:uid="{FF708BF5-497D-458D-9FC6-5AFC915B73DB}" name="148867" dataDxfId="7769"/>
    <tableColumn id="8629" xr3:uid="{2F8C85E3-E525-4FCA-9E6E-DD37FB66A8B7}" name="148868" dataDxfId="7768"/>
    <tableColumn id="8630" xr3:uid="{EB42F348-2E8C-492A-9C18-DAA1D4010E46}" name="148869" dataDxfId="7767"/>
    <tableColumn id="8631" xr3:uid="{ACACB6DC-AA73-411B-A5FC-2ADAA5FC4806}" name="148870" dataDxfId="7766"/>
    <tableColumn id="8632" xr3:uid="{E259EA58-090A-4653-BA95-12F6E2E5A1C8}" name="148871" dataDxfId="7765"/>
    <tableColumn id="8633" xr3:uid="{E1B93E9F-78CA-400E-9B8D-B749EF8C5A67}" name="148872" dataDxfId="7764"/>
    <tableColumn id="8634" xr3:uid="{82A520BE-AF0A-40C0-AE98-733A966CC014}" name="148873" dataDxfId="7763"/>
    <tableColumn id="8635" xr3:uid="{7BA75ADE-66C4-4824-8F68-63FB73BD400E}" name="148874" dataDxfId="7762"/>
    <tableColumn id="8636" xr3:uid="{49A63ADC-3213-404D-B6D4-A609F8C6AEB6}" name="148875" dataDxfId="7761"/>
    <tableColumn id="8637" xr3:uid="{FAA3DF96-431E-4AC3-BC19-40B3C828E375}" name="148876" dataDxfId="7760"/>
    <tableColumn id="8638" xr3:uid="{5CC886A9-51F4-44D1-8D12-295269747C7E}" name="148877" dataDxfId="7759"/>
    <tableColumn id="8639" xr3:uid="{B899FE4E-D791-4892-94DD-0E1C0B6F4083}" name="148878" dataDxfId="7758"/>
    <tableColumn id="8640" xr3:uid="{85F0668D-944D-4891-9F13-EC74988E3DBB}" name="148879" dataDxfId="7757"/>
    <tableColumn id="8641" xr3:uid="{D5C6D202-4482-4030-9F3F-97FA4D122117}" name="148880" dataDxfId="7756"/>
    <tableColumn id="8642" xr3:uid="{6A9617CD-5518-4B0F-AFD6-58C29976332E}" name="148881" dataDxfId="7755"/>
    <tableColumn id="8643" xr3:uid="{8CE8B0C6-17AA-4561-827D-DAA34A81C81E}" name="148882" dataDxfId="7754"/>
    <tableColumn id="8644" xr3:uid="{E61F82DB-B877-4AF8-B2E8-39C1524AF6BD}" name="148883" dataDxfId="7753"/>
    <tableColumn id="8645" xr3:uid="{0C760AA1-4B9D-480B-AF9A-35FFD4ECBC60}" name="148884" dataDxfId="7752"/>
    <tableColumn id="8646" xr3:uid="{82E07FC6-F26D-43B6-9411-70930752EE6C}" name="148885" dataDxfId="7751"/>
    <tableColumn id="8647" xr3:uid="{AF0CBCDF-3A32-4236-93EE-410969C4CAF1}" name="148886" dataDxfId="7750"/>
    <tableColumn id="8648" xr3:uid="{36E488DD-97FA-4DC5-8364-76472B5CDCD7}" name="148887" dataDxfId="7749"/>
    <tableColumn id="8649" xr3:uid="{694B6862-0551-42DA-B53A-B5ECA8B5925A}" name="148888" dataDxfId="7748"/>
    <tableColumn id="8650" xr3:uid="{1090ED32-DC60-466B-9A65-95D28CDE7085}" name="148889" dataDxfId="7747"/>
    <tableColumn id="8651" xr3:uid="{64F588A8-425E-42EB-9377-C0E522B0B24C}" name="148890" dataDxfId="7746"/>
    <tableColumn id="8652" xr3:uid="{13BFC89E-92D3-4B2D-A080-5A3395987648}" name="148891" dataDxfId="7745"/>
    <tableColumn id="8653" xr3:uid="{7069C366-E03C-403F-A753-46B41E34F153}" name="148892" dataDxfId="7744"/>
    <tableColumn id="8654" xr3:uid="{1FC45020-90E8-4F6E-A46A-72A821EA415A}" name="148893" dataDxfId="7743"/>
    <tableColumn id="8655" xr3:uid="{09E9BE0C-802A-49C6-B75C-BC156B43EA91}" name="148894" dataDxfId="7742"/>
    <tableColumn id="8656" xr3:uid="{7EBDFFB0-A131-4810-8FE7-CEEABAC8DE5E}" name="148895" dataDxfId="7741"/>
    <tableColumn id="8657" xr3:uid="{9DE3E4EC-E191-4D38-AE06-7987F80B5099}" name="148896" dataDxfId="7740"/>
    <tableColumn id="8658" xr3:uid="{5AE1C659-5F79-485B-BE8D-25DE295ACFF1}" name="148897" dataDxfId="7739"/>
    <tableColumn id="8659" xr3:uid="{EE5E8F55-1678-4960-850F-E5C84ED51EC2}" name="148898" dataDxfId="7738"/>
    <tableColumn id="8660" xr3:uid="{355EF7FC-7846-4C84-B14E-52A40068F7C3}" name="148899" dataDxfId="7737"/>
    <tableColumn id="8661" xr3:uid="{2610513E-BBA7-4405-A35C-AD8EBC74F375}" name="148900" dataDxfId="7736"/>
    <tableColumn id="8662" xr3:uid="{849A89A1-4FB2-4C01-9E95-649BECE86CDB}" name="148901" dataDxfId="7735"/>
    <tableColumn id="8663" xr3:uid="{0C6C953E-78E8-4738-9149-39E1B67C9781}" name="148902" dataDxfId="7734"/>
    <tableColumn id="8664" xr3:uid="{9012D63D-B7CC-488E-9477-77E004D1F2DC}" name="148903" dataDxfId="7733"/>
    <tableColumn id="8665" xr3:uid="{355D96AC-27A5-4671-9E7C-BD24AB4AFF75}" name="148904" dataDxfId="7732"/>
    <tableColumn id="8666" xr3:uid="{711F2597-A194-4A5D-8264-1EEE4C66EA96}" name="148905" dataDxfId="7731"/>
    <tableColumn id="8667" xr3:uid="{7A9BAB60-AEA1-489A-8D4D-E7C6D2BA7E16}" name="148906" dataDxfId="7730"/>
    <tableColumn id="8668" xr3:uid="{E1BD9C4E-1751-4FD1-8F43-459A275B95EC}" name="148907" dataDxfId="7729"/>
    <tableColumn id="8669" xr3:uid="{9F41E085-9D68-4F7C-AB49-078030349593}" name="148908" dataDxfId="7728"/>
    <tableColumn id="8670" xr3:uid="{D9A15746-6742-450B-95A3-C81FC3F2844C}" name="148909" dataDxfId="7727"/>
    <tableColumn id="8671" xr3:uid="{B1F104DA-C8AB-4CDC-9554-1B543E3192F4}" name="148910" dataDxfId="7726"/>
    <tableColumn id="8672" xr3:uid="{859D534E-6C6B-4BCE-8B31-3FD911E62923}" name="148911" dataDxfId="7725"/>
    <tableColumn id="8673" xr3:uid="{4F6D5AE8-1C3C-45F9-8DD0-A19DDFCF5AD1}" name="148912" dataDxfId="7724"/>
    <tableColumn id="8674" xr3:uid="{731F9B11-FD53-4287-BCCA-FF627CDF6F88}" name="148913" dataDxfId="7723"/>
    <tableColumn id="8675" xr3:uid="{77F6DA54-0E88-4954-8CD3-A8539790B8FC}" name="148914" dataDxfId="7722"/>
    <tableColumn id="8676" xr3:uid="{92931317-1916-425E-85A2-89E71FF3E66C}" name="148915" dataDxfId="7721"/>
    <tableColumn id="8677" xr3:uid="{CC674E94-9817-467D-AFF9-989CD113E626}" name="148916" dataDxfId="7720"/>
    <tableColumn id="8678" xr3:uid="{A6CB0B96-28ED-40D0-96CD-AF0C8974DD78}" name="148917" dataDxfId="7719"/>
    <tableColumn id="8679" xr3:uid="{A46ACF91-06E4-4488-ADFB-6ED9AE5EDD52}" name="148918" dataDxfId="7718"/>
    <tableColumn id="8680" xr3:uid="{09EF4989-AC4A-465C-A91A-2A77BFE007C7}" name="148919" dataDxfId="7717"/>
    <tableColumn id="8681" xr3:uid="{107FABC2-67F0-41E1-B6ED-868EC90D175A}" name="148920" dataDxfId="7716"/>
    <tableColumn id="8682" xr3:uid="{2943D8B2-D1BD-404F-B114-E9A66221A550}" name="148921" dataDxfId="7715"/>
    <tableColumn id="8683" xr3:uid="{8C8825CF-5889-402C-BC25-F9CAF8CAF539}" name="148922" dataDxfId="7714"/>
    <tableColumn id="8684" xr3:uid="{A078B4C2-D198-40FF-A57B-607CF2A0B0BD}" name="148923" dataDxfId="7713"/>
    <tableColumn id="8685" xr3:uid="{2C348E3C-EF46-4249-912C-44C6313912B6}" name="148924" dataDxfId="7712"/>
    <tableColumn id="8686" xr3:uid="{6412C7D5-EE2A-4635-BC4E-905502C81A44}" name="148925" dataDxfId="7711"/>
    <tableColumn id="8687" xr3:uid="{4B7183B4-7947-4D4A-BB9A-36A5A32385C2}" name="148926" dataDxfId="7710"/>
    <tableColumn id="8688" xr3:uid="{9F109888-262D-4313-AEF9-AA1D9584CFE0}" name="148927" dataDxfId="7709"/>
    <tableColumn id="8689" xr3:uid="{CD295F40-94D0-464F-B582-0406D63AF80A}" name="148928" dataDxfId="7708"/>
    <tableColumn id="8690" xr3:uid="{FE0007CF-A7DE-464F-BA36-D9F59B220D0F}" name="148929" dataDxfId="7707"/>
    <tableColumn id="8691" xr3:uid="{5BDE014E-3FDA-49B6-A0B0-0772071F5919}" name="148930" dataDxfId="7706"/>
    <tableColumn id="8692" xr3:uid="{A14B9C66-2B2D-4481-8EC7-938D0F8D7DF2}" name="148931" dataDxfId="7705"/>
    <tableColumn id="8693" xr3:uid="{3287B530-762E-4411-960B-7E6A1FEAB09E}" name="148932" dataDxfId="7704"/>
    <tableColumn id="8694" xr3:uid="{F63B7E93-0618-426E-8B98-961C2D72D821}" name="148933" dataDxfId="7703"/>
    <tableColumn id="8695" xr3:uid="{478BFD45-1C48-461B-B0B0-11BD20E02047}" name="148934" dataDxfId="7702"/>
    <tableColumn id="8696" xr3:uid="{B83EE18C-6187-45A1-B9B5-65B9CB2099D2}" name="148935" dataDxfId="7701"/>
    <tableColumn id="8697" xr3:uid="{D889BD37-C4FB-4210-8887-7BEE1F2532D2}" name="148936" dataDxfId="7700"/>
    <tableColumn id="8698" xr3:uid="{57C29286-1788-442F-8F67-34DB3042B2C3}" name="148937" dataDxfId="7699"/>
    <tableColumn id="8699" xr3:uid="{71ED7397-A82A-41EE-B7F1-635D2C869EF5}" name="148938" dataDxfId="7698"/>
    <tableColumn id="8700" xr3:uid="{6BCF6A97-D5C3-4576-BF5F-E47E27B17DC8}" name="148939" dataDxfId="7697"/>
    <tableColumn id="8701" xr3:uid="{09E4CAA2-005F-4B4C-8127-1298BBD67F45}" name="148940" dataDxfId="7696"/>
    <tableColumn id="8702" xr3:uid="{57462953-7BE0-4E09-AA58-4CE67896FE1A}" name="148941" dataDxfId="7695"/>
    <tableColumn id="8703" xr3:uid="{67E8F6EB-A63A-4F14-86C2-F2978EA45EC3}" name="148942" dataDxfId="7694"/>
    <tableColumn id="8704" xr3:uid="{10AA5C39-93BF-46D0-A1B3-B2F519C3003D}" name="148943" dataDxfId="7693"/>
    <tableColumn id="8705" xr3:uid="{42B60ADC-4D10-482E-BBFD-BF841A7BC395}" name="148944" dataDxfId="7692"/>
    <tableColumn id="8706" xr3:uid="{A2F410FC-63AA-4B29-8F0D-7CF7B856C13A}" name="148945" dataDxfId="7691"/>
    <tableColumn id="8707" xr3:uid="{38B22913-E65E-449A-ABD8-1C1ED18A9EA5}" name="148946" dataDxfId="7690"/>
    <tableColumn id="8708" xr3:uid="{5A5AA3C5-CC96-475F-AD5E-2A74343CF579}" name="148947" dataDxfId="7689"/>
    <tableColumn id="8709" xr3:uid="{370B0003-1A2F-46E5-8E3D-0D9C4A024BC2}" name="148948" dataDxfId="7688"/>
    <tableColumn id="8710" xr3:uid="{593DEE06-7375-479B-84C4-C5537C881620}" name="148949" dataDxfId="7687"/>
    <tableColumn id="8711" xr3:uid="{BB2A5F6F-04BA-4B07-AFA1-7BB1E4A07FFE}" name="148950" dataDxfId="7686"/>
    <tableColumn id="8712" xr3:uid="{963C0151-FADD-4DF8-AFEA-62A8828D0AEF}" name="148951" dataDxfId="7685"/>
    <tableColumn id="8713" xr3:uid="{EFD13B9A-D995-4F53-8799-4A64AFFCA1F8}" name="148952" dataDxfId="7684"/>
    <tableColumn id="8714" xr3:uid="{F0C1EB75-9A96-4D2F-8346-52CFF4D4678D}" name="148953" dataDxfId="7683"/>
    <tableColumn id="8715" xr3:uid="{59961C8A-ABE7-4B63-B421-32680375E5D2}" name="148954" dataDxfId="7682"/>
    <tableColumn id="8716" xr3:uid="{1AB8A930-2C03-49C8-9741-F8B01A7F12F0}" name="148955" dataDxfId="7681"/>
    <tableColumn id="8717" xr3:uid="{4FAFD368-C308-49D1-9D5E-432562926A9A}" name="148956" dataDxfId="7680"/>
    <tableColumn id="8718" xr3:uid="{67AAE9AD-9BC2-4606-AB18-6DE6395E9D26}" name="148957" dataDxfId="7679"/>
    <tableColumn id="8719" xr3:uid="{18A010D5-A520-4F10-BA9E-4A757B2F1AD4}" name="148958" dataDxfId="7678"/>
    <tableColumn id="8720" xr3:uid="{964A7A47-9F85-4C68-AFE1-B4090BF3C3F8}" name="148959" dataDxfId="7677"/>
    <tableColumn id="8721" xr3:uid="{80E12A84-2A8B-4527-9566-74268396F099}" name="148960" dataDxfId="7676"/>
    <tableColumn id="8722" xr3:uid="{D7B24DAB-2E36-4C8B-AA70-95990E5918AD}" name="148961" dataDxfId="7675"/>
    <tableColumn id="8723" xr3:uid="{27B165DD-6E73-4C8E-9C1B-2C8C298DBE83}" name="148962" dataDxfId="7674"/>
    <tableColumn id="8724" xr3:uid="{C4221E7C-F216-4B1A-9A11-F392AC4A00A7}" name="148963" dataDxfId="7673"/>
    <tableColumn id="8725" xr3:uid="{1F5426FA-D999-4F8D-8533-2B1AD4AF1F94}" name="148964" dataDxfId="7672"/>
    <tableColumn id="8726" xr3:uid="{72809DA0-1FC9-4D5B-AB61-E4C8587D783D}" name="148965" dataDxfId="7671"/>
    <tableColumn id="8727" xr3:uid="{37B32212-53D6-41FC-8B93-672AF00C8769}" name="148966" dataDxfId="7670"/>
    <tableColumn id="8728" xr3:uid="{3B387123-3667-4A41-B2B8-0F1E31B8D4B5}" name="148967" dataDxfId="7669"/>
    <tableColumn id="8729" xr3:uid="{BA272008-D60D-4402-A01C-DD19222ED858}" name="148968" dataDxfId="7668"/>
    <tableColumn id="8730" xr3:uid="{318A1780-F888-4EFC-9581-DB6BBDB2FD11}" name="148969" dataDxfId="7667"/>
    <tableColumn id="8731" xr3:uid="{0A62C201-A854-4D5B-9C44-20225135223B}" name="148970" dataDxfId="7666"/>
    <tableColumn id="8732" xr3:uid="{8DEDEF7E-C606-441D-891B-8D7105DA2B50}" name="148971" dataDxfId="7665"/>
    <tableColumn id="8733" xr3:uid="{5B54BB95-1FF6-455B-B04A-68BCBEEE190B}" name="148972" dataDxfId="7664"/>
    <tableColumn id="8734" xr3:uid="{D5266F59-28C5-4B87-BAC0-50725CB71BA5}" name="148973" dataDxfId="7663"/>
    <tableColumn id="8735" xr3:uid="{AB03A5CD-6FD6-43C5-91EB-8B2229A00132}" name="148974" dataDxfId="7662"/>
    <tableColumn id="8736" xr3:uid="{CEED1A8A-FFCA-4274-9045-A0D7BD4944CA}" name="148975" dataDxfId="7661"/>
    <tableColumn id="8737" xr3:uid="{AA87C0D0-3924-4FED-B8F5-B9FB6D4DDA81}" name="148976" dataDxfId="7660"/>
    <tableColumn id="8738" xr3:uid="{0968DE9B-B588-464B-9EB2-5251CB518F09}" name="148977" dataDxfId="7659"/>
    <tableColumn id="8739" xr3:uid="{F721FFAB-551A-4D67-997B-7D45E0BBE078}" name="148978" dataDxfId="7658"/>
    <tableColumn id="8740" xr3:uid="{54F60555-DBDE-4BB9-A8A0-1745CA99421C}" name="148979" dataDxfId="7657"/>
    <tableColumn id="8741" xr3:uid="{D7BEA381-7548-4346-9BEB-84DA089EB1AE}" name="148980" dataDxfId="7656"/>
    <tableColumn id="8742" xr3:uid="{C8BFC951-751C-4E4E-8B41-F75AD6B5B741}" name="148981" dataDxfId="7655"/>
    <tableColumn id="8743" xr3:uid="{541890DC-592B-481A-A837-03D54DB3180D}" name="148982" dataDxfId="7654"/>
    <tableColumn id="8744" xr3:uid="{B13C7D06-5BBA-4151-937F-50A03A6FB51B}" name="148983" dataDxfId="7653"/>
    <tableColumn id="8745" xr3:uid="{F8586ADE-1157-48CA-B8A5-D25820F26D58}" name="148984" dataDxfId="7652"/>
    <tableColumn id="8746" xr3:uid="{DDDAF80B-D6D3-4D78-A42E-77F163570EF3}" name="148985" dataDxfId="7651"/>
    <tableColumn id="8747" xr3:uid="{3D896120-E613-4D58-BB33-39706AE6B7A4}" name="148986" dataDxfId="7650"/>
    <tableColumn id="8748" xr3:uid="{47C2A83B-769A-4E46-807A-7B17628C50BC}" name="148987" dataDxfId="7649"/>
    <tableColumn id="8749" xr3:uid="{7E8C245C-504F-45C1-996C-D4B909A88ED3}" name="148988" dataDxfId="7648"/>
    <tableColumn id="8750" xr3:uid="{CC2BD100-395E-4865-AA81-FC8D120D78C6}" name="148989" dataDxfId="7647"/>
    <tableColumn id="8751" xr3:uid="{5473713E-673D-4BF0-8E79-918E4CF4F0F9}" name="148990" dataDxfId="7646"/>
    <tableColumn id="8752" xr3:uid="{DBEF8E9B-531A-4C6E-97BC-D7DAAD28A3A0}" name="148991" dataDxfId="7645"/>
    <tableColumn id="8753" xr3:uid="{5BC48A35-EE83-4291-A47E-8DC976A72769}" name="148992" dataDxfId="7644"/>
    <tableColumn id="8754" xr3:uid="{196E09B7-123C-4E6C-8132-EE785502089C}" name="148993" dataDxfId="7643"/>
    <tableColumn id="8755" xr3:uid="{5495D893-408B-4D89-9068-70FCE9604CD3}" name="148994" dataDxfId="7642"/>
    <tableColumn id="8756" xr3:uid="{1D95A500-5938-4F88-A16D-8A9E7CA9ABD1}" name="148995" dataDxfId="7641"/>
    <tableColumn id="8757" xr3:uid="{03D4BC1D-2168-4620-A9F6-C587D5B41303}" name="148996" dataDxfId="7640"/>
    <tableColumn id="8758" xr3:uid="{CBE919FF-F209-4343-8258-77C0C469AF48}" name="148997" dataDxfId="7639"/>
    <tableColumn id="8759" xr3:uid="{F21FE0EB-292C-405E-9038-19036BA7A70D}" name="148998" dataDxfId="7638"/>
    <tableColumn id="8760" xr3:uid="{CC1B35B2-47B7-4C34-8DAD-C01E9CDE5EFF}" name="148999" dataDxfId="7637"/>
    <tableColumn id="8761" xr3:uid="{76DF904E-5551-4D8A-AE1D-14E97ADEE580}" name="149000" dataDxfId="7636"/>
    <tableColumn id="8762" xr3:uid="{327E7DAE-AD51-4EED-8049-94B05257C73E}" name="149001" dataDxfId="7635"/>
    <tableColumn id="8763" xr3:uid="{A7230880-31D2-41FF-8578-B0790168EB24}" name="149002" dataDxfId="7634"/>
    <tableColumn id="8764" xr3:uid="{2BA5099E-CD53-4054-A603-0E0EC7EED4BC}" name="149003" dataDxfId="7633"/>
    <tableColumn id="8765" xr3:uid="{0183DFE0-7B37-4CEA-A710-33117B4FF517}" name="149004" dataDxfId="7632"/>
    <tableColumn id="8766" xr3:uid="{E7437F81-A89A-4616-A724-9CCE2010B8E6}" name="149005" dataDxfId="7631"/>
    <tableColumn id="8767" xr3:uid="{9EAEBE49-225F-48F0-A76B-1BDDE74F7F39}" name="149006" dataDxfId="7630"/>
    <tableColumn id="8768" xr3:uid="{1B2B343C-AD15-4A29-85F0-CB802D817490}" name="149007" dataDxfId="7629"/>
    <tableColumn id="8769" xr3:uid="{2BFB0B22-304B-43BC-83FE-20F2F066BD1E}" name="149008" dataDxfId="7628"/>
    <tableColumn id="8770" xr3:uid="{6B8B5482-9F33-4632-878D-08CE9C8551ED}" name="149009" dataDxfId="7627"/>
    <tableColumn id="8771" xr3:uid="{FE35FE9B-F421-4A32-83BE-87A2DD246949}" name="149010" dataDxfId="7626"/>
    <tableColumn id="8772" xr3:uid="{3A155898-615C-4157-9D2C-9298C4536ED7}" name="149011" dataDxfId="7625"/>
    <tableColumn id="8773" xr3:uid="{4E1317F2-B3B1-4897-89D9-E197C717C00D}" name="149012" dataDxfId="7624"/>
    <tableColumn id="8774" xr3:uid="{F66609AC-C031-4FFD-9B78-46FEF4D2E73A}" name="149013" dataDxfId="7623"/>
    <tableColumn id="8775" xr3:uid="{0D2E4EC8-2530-42AD-BE06-6B585BB7E3AC}" name="149014" dataDxfId="7622"/>
    <tableColumn id="8776" xr3:uid="{754823AD-B358-4AE4-AE0C-346EEFB45190}" name="149015" dataDxfId="7621"/>
    <tableColumn id="8777" xr3:uid="{9742B49E-F5DD-4890-9B7C-C256EEDD719C}" name="149016" dataDxfId="7620"/>
    <tableColumn id="8778" xr3:uid="{3B95F2AA-6B7F-4A33-B8B1-FE896C520415}" name="149017" dataDxfId="7619"/>
    <tableColumn id="8779" xr3:uid="{1E68BE15-8AB7-452E-8C07-5B2399DF8CA3}" name="149018" dataDxfId="7618"/>
    <tableColumn id="8780" xr3:uid="{2AAAE642-5AB8-4520-95F9-D0AF7965F8DA}" name="149019" dataDxfId="7617"/>
    <tableColumn id="8781" xr3:uid="{23DEA1CB-118C-4D1C-A561-DB5C100D781C}" name="149020" dataDxfId="7616"/>
    <tableColumn id="8782" xr3:uid="{39F6D4BE-8930-422A-AD99-53A783438843}" name="149021" dataDxfId="7615"/>
    <tableColumn id="8783" xr3:uid="{2291C8B4-AAD7-40DB-900E-10CBF22EA435}" name="149022" dataDxfId="7614"/>
    <tableColumn id="8784" xr3:uid="{08146DEF-3DF8-46C1-B567-D73975B4BF0C}" name="149023" dataDxfId="7613"/>
    <tableColumn id="8785" xr3:uid="{854A1D40-173F-427C-9DD0-7AD4414AEB90}" name="149024" dataDxfId="7612"/>
    <tableColumn id="8786" xr3:uid="{97224A2E-496E-4C4E-B2CA-F4635232043F}" name="149025" dataDxfId="7611"/>
    <tableColumn id="8787" xr3:uid="{0E4D8459-4DEB-44DF-B644-5FE9642DE174}" name="149026" dataDxfId="7610"/>
    <tableColumn id="8788" xr3:uid="{0B3D8DF3-5CB6-44D8-8FBF-AB44C7867BCD}" name="149027" dataDxfId="7609"/>
    <tableColumn id="8789" xr3:uid="{7210788B-E450-464A-86E3-F19EBACE5C23}" name="149028" dataDxfId="7608"/>
    <tableColumn id="8790" xr3:uid="{697A0B5D-065A-490F-B439-FF949D3D65B2}" name="149029" dataDxfId="7607"/>
    <tableColumn id="8791" xr3:uid="{4C333639-6500-4C92-9899-5811B6D56D0B}" name="149030" dataDxfId="7606"/>
    <tableColumn id="8792" xr3:uid="{316D8A6B-67CB-4FF2-9732-8AEF04AE9C14}" name="149031" dataDxfId="7605"/>
    <tableColumn id="8793" xr3:uid="{38451BEC-0754-47B7-94A8-19956DE34530}" name="149032" dataDxfId="7604"/>
    <tableColumn id="8794" xr3:uid="{44B2915D-E2FE-459B-A3F4-C129996A719A}" name="149033" dataDxfId="7603"/>
    <tableColumn id="8795" xr3:uid="{17FED815-7665-4C32-B283-F35136C44828}" name="149034" dataDxfId="7602"/>
    <tableColumn id="8796" xr3:uid="{F4D7AA97-A465-4C61-AEEA-0989C3198714}" name="149035" dataDxfId="7601"/>
    <tableColumn id="8797" xr3:uid="{6C7C9AEA-45F5-49F7-9288-6B52FCB8E108}" name="149036" dataDxfId="7600"/>
    <tableColumn id="8798" xr3:uid="{ACDBE0BD-4C85-4EAE-91BC-62281B320D96}" name="149037" dataDxfId="7599"/>
    <tableColumn id="8799" xr3:uid="{F8C91D2A-AE3D-436B-BD39-C486553DF893}" name="149038" dataDxfId="7598"/>
    <tableColumn id="8800" xr3:uid="{04F60D92-4B4B-43C8-9678-A738972919A1}" name="149039" dataDxfId="7597"/>
    <tableColumn id="8801" xr3:uid="{1FA13C81-3BE8-4397-83FF-CEE1CE05D28A}" name="149040" dataDxfId="7596"/>
    <tableColumn id="8802" xr3:uid="{05B6AB34-86F5-49F9-8ACF-BA01682DD536}" name="149041" dataDxfId="7595"/>
    <tableColumn id="8803" xr3:uid="{4045E8FC-FE61-469E-8F62-11DF2A8C6F72}" name="149042" dataDxfId="7594"/>
    <tableColumn id="8804" xr3:uid="{DFBD5F10-3188-4892-9723-0F211AB8905E}" name="149043" dataDxfId="7593"/>
    <tableColumn id="8805" xr3:uid="{A4A034B9-3CC7-45F5-91F4-B77301767EFF}" name="149044" dataDxfId="7592"/>
    <tableColumn id="8806" xr3:uid="{3F85C9A1-DDF5-4366-8AD6-3FAF1384EC43}" name="149045" dataDxfId="7591"/>
    <tableColumn id="8807" xr3:uid="{563A67F6-411C-405F-9E60-FB0E317AAF7C}" name="149046" dataDxfId="7590"/>
    <tableColumn id="8808" xr3:uid="{212DB784-420F-4FE1-BAB5-84C64909BC2D}" name="149047" dataDxfId="7589"/>
    <tableColumn id="8809" xr3:uid="{25A6DDB0-A91A-43F2-9777-3BA5F14EDD54}" name="149048" dataDxfId="7588"/>
    <tableColumn id="8810" xr3:uid="{EAE7B88D-4D13-41E1-866D-1E414F9F4ED1}" name="149049" dataDxfId="7587"/>
    <tableColumn id="8811" xr3:uid="{0560AD8B-5EA6-4255-A154-84A60EBC78DC}" name="149050" dataDxfId="7586"/>
    <tableColumn id="8812" xr3:uid="{EBF393BB-A126-4A93-9063-89E2525A9ACA}" name="149051" dataDxfId="7585"/>
    <tableColumn id="8813" xr3:uid="{59DD49EF-65D3-4627-800A-90BEC879C648}" name="149052" dataDxfId="7584"/>
    <tableColumn id="8814" xr3:uid="{3ACD9257-D9FA-4EFD-A231-AB773D2D4A1B}" name="149053" dataDxfId="7583"/>
    <tableColumn id="8815" xr3:uid="{330824FC-DF0A-417F-BB49-40F760992E65}" name="149054" dataDxfId="7582"/>
    <tableColumn id="8816" xr3:uid="{572E23A9-8CAA-4C94-96FD-6411FCB4BCE8}" name="149055" dataDxfId="7581"/>
    <tableColumn id="8817" xr3:uid="{D493B7E4-5ECB-43F1-8569-D9989A24A212}" name="149056" dataDxfId="7580"/>
    <tableColumn id="8818" xr3:uid="{9E10A55C-7BC5-494F-BB23-8F33B46E25E6}" name="149057" dataDxfId="7579"/>
    <tableColumn id="8819" xr3:uid="{C10924E4-C8F6-4F6D-9401-BDC2DAE3DDD4}" name="149058" dataDxfId="7578"/>
    <tableColumn id="8820" xr3:uid="{8C03A09A-8883-412C-B494-C823535BAE11}" name="149059" dataDxfId="7577"/>
    <tableColumn id="8821" xr3:uid="{80496E09-9046-41F6-9E09-0443F0517DAE}" name="149060" dataDxfId="7576"/>
    <tableColumn id="8822" xr3:uid="{796A4A92-CB08-4798-BE1D-D6879F4C33B3}" name="149061" dataDxfId="7575"/>
    <tableColumn id="8823" xr3:uid="{7D5206A6-A0C3-47AA-AC1B-A2F93502D093}" name="149062" dataDxfId="7574"/>
    <tableColumn id="8824" xr3:uid="{B90F18C6-3220-4359-8CC6-F3BE050ADF7F}" name="149063" dataDxfId="7573"/>
    <tableColumn id="8825" xr3:uid="{89AD8BCD-FF6E-49F3-A845-E3879D3878E6}" name="149064" dataDxfId="7572"/>
    <tableColumn id="8826" xr3:uid="{4B3A8B8F-CCF8-42D7-A337-D818D75ED2E9}" name="149065" dataDxfId="7571"/>
    <tableColumn id="8827" xr3:uid="{8DC9894C-BB96-46FB-A6D9-25E5E707D3EB}" name="149066" dataDxfId="7570"/>
    <tableColumn id="8828" xr3:uid="{90EDA933-8BB7-4F5F-82B7-C7FE6C0946EB}" name="149067" dataDxfId="7569"/>
    <tableColumn id="8829" xr3:uid="{A15BA6CE-1635-433D-BF4A-B087C5E755E9}" name="149068" dataDxfId="7568"/>
    <tableColumn id="8830" xr3:uid="{AAA09173-CE29-4660-AFA3-5167D9138647}" name="149069" dataDxfId="7567"/>
    <tableColumn id="8831" xr3:uid="{978C4940-83D4-43FA-A985-98001EC3AD04}" name="149070" dataDxfId="7566"/>
    <tableColumn id="8832" xr3:uid="{55DDE9FC-82F2-48A7-9DA6-6706154C2934}" name="149071" dataDxfId="7565"/>
    <tableColumn id="8833" xr3:uid="{CE56530C-8988-46BD-A54D-CA10B14932B0}" name="149072" dataDxfId="7564"/>
    <tableColumn id="8834" xr3:uid="{080EA3D1-7195-4F53-BC24-8222924EB38C}" name="149073" dataDxfId="7563"/>
    <tableColumn id="8835" xr3:uid="{FD2911E7-835E-44C9-8C4B-3C2BFF96CD99}" name="149074" dataDxfId="7562"/>
    <tableColumn id="8836" xr3:uid="{947C27E5-8E33-46F9-A667-7D40B8F09D49}" name="149075" dataDxfId="7561"/>
    <tableColumn id="8837" xr3:uid="{CA09A392-15A3-4520-BF67-ACA90F061751}" name="149076" dataDxfId="7560"/>
    <tableColumn id="8838" xr3:uid="{30B5ACBE-8DA4-4232-9897-8A9EA13F2344}" name="149077" dataDxfId="7559"/>
    <tableColumn id="8839" xr3:uid="{C0B079BC-9A28-448E-A743-7A4B74A3BA5D}" name="149078" dataDxfId="7558"/>
    <tableColumn id="8840" xr3:uid="{C7D7ADA3-E0CD-47F8-BA24-86694730A230}" name="149079" dataDxfId="7557"/>
    <tableColumn id="8841" xr3:uid="{A95C14EA-7E60-4C35-949F-FDF81BC7404C}" name="149080" dataDxfId="7556"/>
    <tableColumn id="8842" xr3:uid="{8D53BB18-E497-458D-80BB-FF0D2FB64BC2}" name="149081" dataDxfId="7555"/>
    <tableColumn id="8843" xr3:uid="{2ABA79E4-E67D-49C5-8E0A-D55AEFCA0AE0}" name="149082" dataDxfId="7554"/>
    <tableColumn id="8844" xr3:uid="{6DE8FD7B-1C58-42D3-98B8-02C99A79F7A9}" name="149083" dataDxfId="7553"/>
    <tableColumn id="8845" xr3:uid="{EAA017CF-6424-4E14-8662-86BE4179915E}" name="149084" dataDxfId="7552"/>
    <tableColumn id="8846" xr3:uid="{8707B659-CDE0-4D81-8B9F-10D5E7780D76}" name="149085" dataDxfId="7551"/>
    <tableColumn id="8847" xr3:uid="{FD39DC69-CFA0-4CAD-93C4-39484518C55D}" name="149086" dataDxfId="7550"/>
    <tableColumn id="8848" xr3:uid="{ADB0E660-57BA-4AC7-A23B-5DA7F7B5BF00}" name="149087" dataDxfId="7549"/>
    <tableColumn id="8849" xr3:uid="{F95200F8-FC49-4EF0-98A5-2AF9CF305C82}" name="149088" dataDxfId="7548"/>
    <tableColumn id="8850" xr3:uid="{672CABE3-2D41-4DCF-9474-0978938AC9DC}" name="149089" dataDxfId="7547"/>
    <tableColumn id="8851" xr3:uid="{8BD35681-54B5-42AD-B6BB-A6E42278ACA0}" name="149090" dataDxfId="7546"/>
    <tableColumn id="8852" xr3:uid="{49992ABA-F101-4E03-9625-3E5A1848A41B}" name="149091" dataDxfId="7545"/>
    <tableColumn id="8853" xr3:uid="{BED8469D-B751-415A-8A91-95C637A4BD14}" name="149092" dataDxfId="7544"/>
    <tableColumn id="8854" xr3:uid="{D051594B-DE42-4F59-81B9-A0D7BF02869B}" name="149093" dataDxfId="7543"/>
    <tableColumn id="8855" xr3:uid="{488F6746-F669-436C-B891-72D073C25C46}" name="149094" dataDxfId="7542"/>
    <tableColumn id="8856" xr3:uid="{2AEB9554-72BA-48A6-B898-627ED92C9C2A}" name="149095" dataDxfId="7541"/>
    <tableColumn id="8857" xr3:uid="{EA1697DD-AA9D-4247-A2D2-57CFF70068F3}" name="149096" dataDxfId="7540"/>
    <tableColumn id="8858" xr3:uid="{D4F2964E-0A6E-4AEA-9469-4EB30C55F61E}" name="149097" dataDxfId="7539"/>
    <tableColumn id="8859" xr3:uid="{88688EC1-68AA-41F1-94AB-DF33A780E9F5}" name="149098" dataDxfId="7538"/>
    <tableColumn id="8860" xr3:uid="{7AB8F3E6-A27F-48D2-AF15-557987BC1943}" name="149099" dataDxfId="7537"/>
    <tableColumn id="8861" xr3:uid="{D43A17A2-E97D-40C4-853E-BB566CEEA933}" name="149100" dataDxfId="7536"/>
    <tableColumn id="8862" xr3:uid="{574B9E18-B32D-4741-86BD-9376583FD611}" name="149101" dataDxfId="7535"/>
    <tableColumn id="8863" xr3:uid="{B9277B06-2C67-47A8-9357-4CD2D1A38C09}" name="149102" dataDxfId="7534"/>
    <tableColumn id="8864" xr3:uid="{D8606395-D3C7-4A97-8582-19BC9AA98475}" name="149103" dataDxfId="7533"/>
    <tableColumn id="8865" xr3:uid="{2D8CB914-A883-4830-9DE7-A089300CCC9D}" name="149104" dataDxfId="7532"/>
    <tableColumn id="8866" xr3:uid="{8C67EB78-9307-4108-961F-03166AE96199}" name="149105" dataDxfId="7531"/>
    <tableColumn id="8867" xr3:uid="{07098B34-0287-4F26-893E-38156AE3B886}" name="149106" dataDxfId="7530"/>
    <tableColumn id="8868" xr3:uid="{1CB4D2B5-7F3B-4697-8058-40881ABDB091}" name="149107" dataDxfId="7529"/>
    <tableColumn id="8869" xr3:uid="{5BBA2770-787E-4CA3-830B-D1C6AE3B6FF6}" name="149108" dataDxfId="7528"/>
    <tableColumn id="8870" xr3:uid="{052F6B35-F28E-4305-A846-89ACBEE4C91C}" name="149109" dataDxfId="7527"/>
    <tableColumn id="8871" xr3:uid="{6D9551FD-C0BE-45C0-B7F3-C06029E413AB}" name="149110" dataDxfId="7526"/>
    <tableColumn id="8872" xr3:uid="{4508249D-B1F6-4B09-A1A2-0F31E59C44D9}" name="149111" dataDxfId="7525"/>
    <tableColumn id="8873" xr3:uid="{BBF25A29-CD7B-466E-AE85-C034C7FD0099}" name="149112" dataDxfId="7524"/>
    <tableColumn id="8874" xr3:uid="{866A66B6-37B6-4024-A6BD-FA8B27A999C1}" name="149113" dataDxfId="7523"/>
    <tableColumn id="8875" xr3:uid="{E9273948-8E42-46D9-BD0B-52204F37E062}" name="149114" dataDxfId="7522"/>
    <tableColumn id="8876" xr3:uid="{711136C4-BB56-4FEF-81CB-765AB3A82A9D}" name="149115" dataDxfId="7521"/>
    <tableColumn id="8877" xr3:uid="{77FE58FF-755E-416A-A3D2-070CDC908E19}" name="149116" dataDxfId="7520"/>
    <tableColumn id="8878" xr3:uid="{F93C1414-5B8A-4A6C-A7CC-BE4745B1F111}" name="149117" dataDxfId="7519"/>
    <tableColumn id="8879" xr3:uid="{00854370-2878-4659-8AB1-48805CF2D3D6}" name="149118" dataDxfId="7518"/>
    <tableColumn id="8880" xr3:uid="{303E9366-02BA-427A-A51E-837111A12F22}" name="149119" dataDxfId="7517"/>
    <tableColumn id="8881" xr3:uid="{74B827E1-1036-4BDD-A017-7DB1E81BE54E}" name="149120" dataDxfId="7516"/>
    <tableColumn id="8882" xr3:uid="{1F97F860-2EFC-4D1F-865E-C2D8EFB0D5EA}" name="149121" dataDxfId="7515"/>
    <tableColumn id="8883" xr3:uid="{68FF5C21-FA57-48D3-B4F0-CBBF8A2302AE}" name="149122" dataDxfId="7514"/>
    <tableColumn id="8884" xr3:uid="{344E513E-A512-4F7C-9ABA-1B3925B9B5A9}" name="149123" dataDxfId="7513"/>
    <tableColumn id="8885" xr3:uid="{B1E26BA6-FCF0-47DC-8919-504504928029}" name="149124" dataDxfId="7512"/>
    <tableColumn id="8886" xr3:uid="{9F4F625F-563D-447E-9F7B-7D9244D2E280}" name="149125" dataDxfId="7511"/>
    <tableColumn id="8887" xr3:uid="{BC3B1CF7-C02A-44D7-B975-9ACA808E62D0}" name="149126" dataDxfId="7510"/>
    <tableColumn id="8888" xr3:uid="{DCD161C3-B7AA-4C6F-A08C-2B3B986623B2}" name="149127" dataDxfId="7509"/>
    <tableColumn id="8889" xr3:uid="{585D6C14-EB02-4F40-A77F-FD0725FD0AC9}" name="149128" dataDxfId="7508"/>
    <tableColumn id="8890" xr3:uid="{709C0806-29DE-4558-9A67-64D211F567B2}" name="149129" dataDxfId="7507"/>
    <tableColumn id="8891" xr3:uid="{9885E0F9-2A5B-424A-873C-D58A40AD48C8}" name="149130" dataDxfId="7506"/>
    <tableColumn id="8892" xr3:uid="{E3D56EF5-93DC-443A-9E88-0E49A4328741}" name="149131" dataDxfId="7505"/>
    <tableColumn id="8893" xr3:uid="{9D763170-233D-4AA5-BA1A-545D9D211227}" name="149132" dataDxfId="7504"/>
    <tableColumn id="8894" xr3:uid="{52B52A98-F5D5-4DBF-B811-35A84A270746}" name="149133" dataDxfId="7503"/>
    <tableColumn id="8895" xr3:uid="{9EE9E989-2735-46B2-AB36-2A0AF54476C9}" name="149134" dataDxfId="7502"/>
    <tableColumn id="8896" xr3:uid="{C5CC1AB2-5E75-4417-8512-74BDACF3BEFA}" name="149135" dataDxfId="7501"/>
    <tableColumn id="8897" xr3:uid="{8866786E-96F4-47C5-8FBC-07F2F0BD54D3}" name="149136" dataDxfId="7500"/>
    <tableColumn id="8898" xr3:uid="{192462DA-2CC2-44D7-AC06-52165B4A76C4}" name="149137" dataDxfId="7499"/>
    <tableColumn id="8899" xr3:uid="{01F1B0AC-B22D-468E-AD89-E3EA9F86FA59}" name="149138" dataDxfId="7498"/>
    <tableColumn id="8900" xr3:uid="{3B9DD874-0277-4EA9-90B5-8CFDB37D9561}" name="149139" dataDxfId="7497"/>
    <tableColumn id="8901" xr3:uid="{9FFA1617-36E1-4704-9A9B-AEEAA85ED0C9}" name="149140" dataDxfId="7496"/>
    <tableColumn id="8902" xr3:uid="{6621D443-73E8-49A9-8BFA-87F2CD556E6B}" name="149141" dataDxfId="7495"/>
    <tableColumn id="8903" xr3:uid="{18FB6524-C7DF-4042-9BD6-12E6A766EB88}" name="149142" dataDxfId="7494"/>
    <tableColumn id="8904" xr3:uid="{E43EC0BA-40CD-41B6-A804-57FE245A9521}" name="149143" dataDxfId="7493"/>
    <tableColumn id="8905" xr3:uid="{F605CF80-E1FA-447A-B399-AABB1E759264}" name="149144" dataDxfId="7492"/>
    <tableColumn id="8906" xr3:uid="{ED3C94AD-415E-4B45-8E8B-4B3C69E9FFD1}" name="149145" dataDxfId="7491"/>
    <tableColumn id="8907" xr3:uid="{A42AC195-38C4-4C99-AED1-2A420BC19E3F}" name="149146" dataDxfId="7490"/>
    <tableColumn id="8908" xr3:uid="{45AE3FB8-8B48-41F1-8036-CED750947DA5}" name="149147" dataDxfId="7489"/>
    <tableColumn id="8909" xr3:uid="{81BAF460-CEFC-43FE-8777-B7DC1229B903}" name="149148" dataDxfId="7488"/>
    <tableColumn id="8910" xr3:uid="{1E969538-E561-459C-A6AB-EBBF3A5FC260}" name="149149" dataDxfId="7487"/>
    <tableColumn id="8911" xr3:uid="{B56EA73E-97CF-43E2-9567-E63B921ABBE2}" name="149150" dataDxfId="7486"/>
    <tableColumn id="8912" xr3:uid="{1F20AD21-7E35-40EA-9F1C-D4558B3092ED}" name="149151" dataDxfId="7485"/>
    <tableColumn id="8913" xr3:uid="{C008B281-0DF0-47CD-821E-96FF91AC75A5}" name="149152" dataDxfId="7484"/>
    <tableColumn id="8914" xr3:uid="{A3DDBF19-9477-44B1-9F56-6FD63A668354}" name="149153" dataDxfId="7483"/>
    <tableColumn id="8915" xr3:uid="{8D8A2F57-5E75-40B9-8811-D1124C696968}" name="149154" dataDxfId="7482"/>
    <tableColumn id="8916" xr3:uid="{2C0B047E-2D34-42D8-8FD3-1A2182C07BBE}" name="149155" dataDxfId="7481"/>
    <tableColumn id="8917" xr3:uid="{69068041-838F-4293-8723-3D33A45C24C6}" name="149156" dataDxfId="7480"/>
    <tableColumn id="8918" xr3:uid="{FE0509AE-2A50-42FE-853A-C6AE3FA9FBF0}" name="149157" dataDxfId="7479"/>
    <tableColumn id="8919" xr3:uid="{E0BC7BC1-37D3-4CA9-B9DF-5075D6575A51}" name="149158" dataDxfId="7478"/>
    <tableColumn id="8920" xr3:uid="{DEA44873-094A-46F1-9295-2CAFBF891375}" name="149159" dataDxfId="7477"/>
    <tableColumn id="8921" xr3:uid="{FBA40C9B-1856-4B97-8C17-066353086F9A}" name="149160" dataDxfId="7476"/>
    <tableColumn id="8922" xr3:uid="{B494A1DD-38A6-4051-BD7D-C17A9B364A32}" name="149161" dataDxfId="7475"/>
    <tableColumn id="8923" xr3:uid="{4F3DA758-71F3-48C0-8B69-9DFC63DBE78F}" name="149162" dataDxfId="7474"/>
    <tableColumn id="8924" xr3:uid="{A48B3ED0-C889-4D16-A420-E86B6DA006E5}" name="149163" dataDxfId="7473"/>
    <tableColumn id="8925" xr3:uid="{13468A60-7882-43D2-8905-7B5E37682F81}" name="149164" dataDxfId="7472"/>
    <tableColumn id="8926" xr3:uid="{0BDC365E-B49A-4000-A3AB-C559C42F356C}" name="149165" dataDxfId="7471"/>
    <tableColumn id="8927" xr3:uid="{55D8C116-B45B-47A7-896C-DC4A9807AF3E}" name="149166" dataDxfId="7470"/>
    <tableColumn id="8928" xr3:uid="{982A01C3-CB0C-4495-A5B4-DFABFEDCEDC8}" name="149167" dataDxfId="7469"/>
    <tableColumn id="8929" xr3:uid="{84737148-45C1-44BE-BF0F-7B08B3ED1C6C}" name="149168" dataDxfId="7468"/>
    <tableColumn id="8930" xr3:uid="{55846B79-CA6D-4B6C-8B8D-55B7F8CFA27A}" name="149169" dataDxfId="7467"/>
    <tableColumn id="8931" xr3:uid="{E6891AD7-74ED-40A1-8806-376AEB915F8C}" name="149170" dataDxfId="7466"/>
    <tableColumn id="8932" xr3:uid="{8DC43448-6A29-416A-9EC7-782F9EEB15EA}" name="149171" dataDxfId="7465"/>
    <tableColumn id="8933" xr3:uid="{6120350C-96B6-4F19-957E-25F5D9A689D3}" name="149172" dataDxfId="7464"/>
    <tableColumn id="8934" xr3:uid="{2912E219-7C2D-4D30-8C66-8115BCB0BC62}" name="149173" dataDxfId="7463"/>
    <tableColumn id="8935" xr3:uid="{A8632683-E806-4025-B9A4-4670AE65E538}" name="149174" dataDxfId="7462"/>
    <tableColumn id="8936" xr3:uid="{8C90E75E-141A-4A9A-9F96-C049737A6837}" name="149175" dataDxfId="7461"/>
    <tableColumn id="8937" xr3:uid="{659F8AB3-D945-4E81-A841-704B32ECF42B}" name="149176" dataDxfId="7460"/>
    <tableColumn id="8938" xr3:uid="{F59EC285-2631-4FEC-9360-CA3F31BED29B}" name="149177" dataDxfId="7459"/>
    <tableColumn id="8939" xr3:uid="{71A07E16-0219-420D-AEDA-2424BB61FBB1}" name="149178" dataDxfId="7458"/>
    <tableColumn id="8940" xr3:uid="{47AB634F-4B6D-4C39-8D57-27CD42B8D719}" name="149179" dataDxfId="7457"/>
    <tableColumn id="8941" xr3:uid="{D893EA15-1921-4ACA-BB19-3DC3A7552D5E}" name="149180" dataDxfId="7456"/>
    <tableColumn id="8942" xr3:uid="{98F15C28-902F-443D-B0D0-1179DB2F554E}" name="149181" dataDxfId="7455"/>
    <tableColumn id="8943" xr3:uid="{85EB1091-1E73-457A-A21B-1C6B59AEF99C}" name="149182" dataDxfId="7454"/>
    <tableColumn id="8944" xr3:uid="{AB10C61C-192E-446A-86BA-831AA10EAA5F}" name="149183" dataDxfId="7453"/>
    <tableColumn id="8945" xr3:uid="{34B99221-EFDC-4E22-B685-82EED29FD242}" name="149184" dataDxfId="7452"/>
    <tableColumn id="8946" xr3:uid="{8C414B88-5B12-41AB-8972-9954E4D1C4E5}" name="149185" dataDxfId="7451"/>
    <tableColumn id="8947" xr3:uid="{98436130-21EE-4DCD-B7CB-B5189F22F227}" name="149186" dataDxfId="7450"/>
    <tableColumn id="8948" xr3:uid="{1F8C5DFB-91B9-4451-BFF1-9B2E32E83C08}" name="149187" dataDxfId="7449"/>
    <tableColumn id="8949" xr3:uid="{6BE760FF-711A-4472-A34E-C518F24A9186}" name="149188" dataDxfId="7448"/>
    <tableColumn id="8950" xr3:uid="{ADBAC6B0-5F40-4321-970C-A5E17FEB703A}" name="149189" dataDxfId="7447"/>
    <tableColumn id="8951" xr3:uid="{B339C797-2C24-4D54-942E-C0756CD10C4A}" name="149190" dataDxfId="7446"/>
    <tableColumn id="8952" xr3:uid="{45AF5C16-F696-49F2-B859-44459883D184}" name="149191" dataDxfId="7445"/>
    <tableColumn id="8953" xr3:uid="{3994A859-6761-467C-A292-0A0375D288DA}" name="149192" dataDxfId="7444"/>
    <tableColumn id="8954" xr3:uid="{395FF35C-BE00-471E-BD50-B5D10C70D4B7}" name="149193" dataDxfId="7443"/>
    <tableColumn id="8955" xr3:uid="{88CCE2FE-73D4-4F3F-B176-29DCC6FF6C50}" name="149194" dataDxfId="7442"/>
    <tableColumn id="8956" xr3:uid="{9E376D23-C691-4998-8CC4-13B3DCBD7837}" name="149195" dataDxfId="7441"/>
    <tableColumn id="8957" xr3:uid="{8E3E39F1-2C49-4BAC-80FC-BC919BFF699B}" name="149196" dataDxfId="7440"/>
    <tableColumn id="8958" xr3:uid="{CFB15C3C-25EB-4EE1-BED2-FEF3789AC44F}" name="149197" dataDxfId="7439"/>
    <tableColumn id="8959" xr3:uid="{B6A6C9D7-3F81-4EAA-99B3-C1FA39ED4F76}" name="149198" dataDxfId="7438"/>
    <tableColumn id="8960" xr3:uid="{129F47CB-FE54-4F82-B72F-8C6B273950A1}" name="149199" dataDxfId="7437"/>
    <tableColumn id="8961" xr3:uid="{0376B383-C1FB-4A6D-AFCC-18EA225D92B3}" name="149200" dataDxfId="7436"/>
    <tableColumn id="8962" xr3:uid="{06012966-62D2-41DB-AB63-0816328C99F7}" name="149201" dataDxfId="7435"/>
    <tableColumn id="8963" xr3:uid="{BA5D3CC0-BB5C-41E9-B838-6D92CBB59DA1}" name="149202" dataDxfId="7434"/>
    <tableColumn id="8964" xr3:uid="{A2D8D21C-3B62-42FD-B6CD-F6E7E8079B58}" name="149203" dataDxfId="7433"/>
    <tableColumn id="8965" xr3:uid="{5BA3E480-9C19-474D-A734-6DF1E9C412A7}" name="149204" dataDxfId="7432"/>
    <tableColumn id="8966" xr3:uid="{308990C1-E36F-42A8-8232-8C4717BCBF74}" name="149205" dataDxfId="7431"/>
    <tableColumn id="8967" xr3:uid="{5D4EC85E-7BD4-4C4C-A934-18FBDA5464BF}" name="149206" dataDxfId="7430"/>
    <tableColumn id="8968" xr3:uid="{EC412AD7-8544-4A84-8FE9-AD75186A8BA5}" name="149207" dataDxfId="7429"/>
    <tableColumn id="8969" xr3:uid="{179DDA27-1008-4CCC-8907-6F6D51CAAD21}" name="149208" dataDxfId="7428"/>
    <tableColumn id="8970" xr3:uid="{AB3D7EB1-4E5A-44C6-8E3F-CD18B1605023}" name="149209" dataDxfId="7427"/>
    <tableColumn id="8971" xr3:uid="{D26A9CC0-E694-4487-BCA2-BAF422CCBD25}" name="149210" dataDxfId="7426"/>
    <tableColumn id="8972" xr3:uid="{06291296-EBDD-4B9B-8E9A-7A53271DE4F9}" name="149211" dataDxfId="7425"/>
    <tableColumn id="8973" xr3:uid="{46B93DDD-DCC2-4661-97C3-7FE43CCD79D3}" name="149212" dataDxfId="7424"/>
    <tableColumn id="8974" xr3:uid="{7CF3D4F9-D504-4ED9-B910-6C9AD02C6997}" name="149213" dataDxfId="7423"/>
    <tableColumn id="8975" xr3:uid="{CA9FF072-E122-40E0-857A-CA206D833D53}" name="149214" dataDxfId="7422"/>
    <tableColumn id="8976" xr3:uid="{36649E33-9302-4315-A6B4-987D84208868}" name="149215" dataDxfId="7421"/>
    <tableColumn id="8977" xr3:uid="{486A7115-8A14-447C-8361-9CD2786477F3}" name="149216" dataDxfId="7420"/>
    <tableColumn id="8978" xr3:uid="{FB198196-184C-4F69-94B2-86C69A1C6EB2}" name="149217" dataDxfId="7419"/>
    <tableColumn id="8979" xr3:uid="{B1ED3B25-AB8D-4039-BCCC-24FD51726C58}" name="149218" dataDxfId="7418"/>
    <tableColumn id="8980" xr3:uid="{FB147D80-50BA-420E-BC38-F770F056AD2D}" name="149219" dataDxfId="7417"/>
    <tableColumn id="8981" xr3:uid="{D5C9667C-06A7-4E40-B714-5F76DEC58AC0}" name="149220" dataDxfId="7416"/>
    <tableColumn id="8982" xr3:uid="{DBE3F0E6-6179-43F5-AD5F-DFBAEB676503}" name="149221" dataDxfId="7415"/>
    <tableColumn id="8983" xr3:uid="{C3A88CAE-0F59-44F3-AAA0-3A6B1D541C7C}" name="149222" dataDxfId="7414"/>
    <tableColumn id="8984" xr3:uid="{6DB9E9D3-5968-41A6-A357-8CA08AA38662}" name="149223" dataDxfId="7413"/>
    <tableColumn id="8985" xr3:uid="{575EBD54-87EC-403D-912F-2809524403F6}" name="149224" dataDxfId="7412"/>
    <tableColumn id="8986" xr3:uid="{957AFEBD-906F-4724-839B-E6180CDC33B3}" name="149225" dataDxfId="7411"/>
    <tableColumn id="8987" xr3:uid="{A8D9D0D5-372F-40B8-9A7E-D1FBF5D29FDC}" name="149226" dataDxfId="7410"/>
    <tableColumn id="8988" xr3:uid="{03F38C10-0FFF-418E-907C-9B9F52493958}" name="149227" dataDxfId="7409"/>
    <tableColumn id="8989" xr3:uid="{F0F07357-0CF8-4A9B-9CE6-C04FB8838D08}" name="149228" dataDxfId="7408"/>
    <tableColumn id="8990" xr3:uid="{DA526DD8-3643-487C-A682-1C8283203C53}" name="149229" dataDxfId="7407"/>
    <tableColumn id="8991" xr3:uid="{AAAE13D9-3368-4D28-8B5F-A644B3BE5573}" name="149230" dataDxfId="7406"/>
    <tableColumn id="8992" xr3:uid="{8AFB6053-45D9-4EDE-A604-5C9D309A4304}" name="149231" dataDxfId="7405"/>
    <tableColumn id="8993" xr3:uid="{E0A6F2AD-0B06-480A-89DE-A31511EFFA80}" name="149232" dataDxfId="7404"/>
    <tableColumn id="8994" xr3:uid="{DA1F6A29-9BF7-4CB5-93BB-B15543BBA97C}" name="149233" dataDxfId="7403"/>
    <tableColumn id="8995" xr3:uid="{338EF9FC-FB56-4D05-B64F-FDC13339D5FC}" name="149234" dataDxfId="7402"/>
    <tableColumn id="8996" xr3:uid="{05988153-9266-4D1B-B7E3-89101481A24F}" name="149235" dataDxfId="7401"/>
    <tableColumn id="8997" xr3:uid="{A77EB16E-073F-4323-A351-C04F4D641805}" name="149236" dataDxfId="7400"/>
    <tableColumn id="8998" xr3:uid="{68D14F67-414E-4746-8B2D-FF78D38632E5}" name="149237" dataDxfId="7399"/>
    <tableColumn id="8999" xr3:uid="{9143B4DA-CF62-472B-94DB-9F79E53ED3D9}" name="149238" dataDxfId="7398"/>
    <tableColumn id="9000" xr3:uid="{CCFB014D-20C1-4A83-BEE1-1D977AF56DFE}" name="149239" dataDxfId="7397"/>
    <tableColumn id="9001" xr3:uid="{1950003B-336A-42FD-9564-CE7CB4492229}" name="149240" dataDxfId="7396"/>
    <tableColumn id="9002" xr3:uid="{4937C65A-4A69-4120-B0B4-41345C249296}" name="149241" dataDxfId="7395"/>
    <tableColumn id="9003" xr3:uid="{24B78FAE-8F6D-4238-93CA-665F00E45C1B}" name="149242" dataDxfId="7394"/>
    <tableColumn id="9004" xr3:uid="{D4EB2F5A-5818-4774-AC25-3244883B96F9}" name="149243" dataDxfId="7393"/>
    <tableColumn id="9005" xr3:uid="{197196C1-9D70-4926-9802-C2B8699CDC1E}" name="149244" dataDxfId="7392"/>
    <tableColumn id="9006" xr3:uid="{7B225FCF-F8C2-4A44-9C27-E368DEFE92E4}" name="149245" dataDxfId="7391"/>
    <tableColumn id="9007" xr3:uid="{0D9C97D8-C4FC-4332-8361-DB2089487957}" name="149246" dataDxfId="7390"/>
    <tableColumn id="9008" xr3:uid="{8EC3A764-4C47-4623-897E-D5F3886F8918}" name="149247" dataDxfId="7389"/>
    <tableColumn id="9009" xr3:uid="{4A3F3F95-1755-4122-A235-02FBB9BC18A7}" name="149248" dataDxfId="7388"/>
    <tableColumn id="9010" xr3:uid="{6477A7D8-30E3-4352-A826-68E84E319A01}" name="149249" dataDxfId="7387"/>
    <tableColumn id="9011" xr3:uid="{83454652-736E-4090-84F7-38D11A0D0417}" name="149250" dataDxfId="7386"/>
    <tableColumn id="9012" xr3:uid="{F6B9235E-4C7D-4C27-93F0-4061B1AABD18}" name="149251" dataDxfId="7385"/>
    <tableColumn id="9013" xr3:uid="{531063C7-D879-44A6-8E51-F0A2D16C234E}" name="149252" dataDxfId="7384"/>
    <tableColumn id="9014" xr3:uid="{525C9531-5C02-4918-9CCF-BA62546C3916}" name="149253" dataDxfId="7383"/>
    <tableColumn id="9015" xr3:uid="{67F9250A-36EC-440E-896C-E2F0B11D7976}" name="149254" dataDxfId="7382"/>
    <tableColumn id="9016" xr3:uid="{ACBD3DD3-C211-40CA-BB0F-717F13FF19B2}" name="149255" dataDxfId="7381"/>
    <tableColumn id="9017" xr3:uid="{DC2B9B9F-24E4-4205-B9A7-EA281E197B73}" name="149256" dataDxfId="7380"/>
    <tableColumn id="9018" xr3:uid="{2E074DF9-DF6B-4807-AE3F-E455790F667E}" name="149257" dataDxfId="7379"/>
    <tableColumn id="9019" xr3:uid="{0CDEE427-08A8-414F-AB8D-A512E327FD56}" name="149258" dataDxfId="7378"/>
    <tableColumn id="9020" xr3:uid="{3E70D3CD-692A-40B7-AB1D-58675DFA0324}" name="149259" dataDxfId="7377"/>
    <tableColumn id="9021" xr3:uid="{68C82175-ADDB-4646-A760-544CF5FCB091}" name="149260" dataDxfId="7376"/>
    <tableColumn id="9022" xr3:uid="{BE2AF536-D518-4BB6-8CCE-5E0F87DE9549}" name="149261" dataDxfId="7375"/>
    <tableColumn id="9023" xr3:uid="{A01C17F4-ABC6-4C3B-AD66-163BBB62A59E}" name="149262" dataDxfId="7374"/>
    <tableColumn id="9024" xr3:uid="{521B7C60-A300-423F-9C4A-CD1146CD3F53}" name="149263" dataDxfId="7373"/>
    <tableColumn id="9025" xr3:uid="{95640482-9919-4C00-B665-52851FEFE4E5}" name="149264" dataDxfId="7372"/>
    <tableColumn id="9026" xr3:uid="{07DC1EDA-7224-4584-96B0-962302739994}" name="149265" dataDxfId="7371"/>
    <tableColumn id="9027" xr3:uid="{E1C44306-B999-4390-993F-98C55378C5CA}" name="149266" dataDxfId="7370"/>
    <tableColumn id="9028" xr3:uid="{9718880F-2ACE-4CE0-8951-FBC4A3962F47}" name="149267" dataDxfId="7369"/>
    <tableColumn id="9029" xr3:uid="{B4423AB9-DCF1-468C-963A-212100AC9927}" name="149268" dataDxfId="7368"/>
    <tableColumn id="9030" xr3:uid="{FCA3F7A8-59DD-4653-8E42-CF964A8D54C1}" name="149269" dataDxfId="7367"/>
    <tableColumn id="9031" xr3:uid="{FD6D4471-363E-4981-A238-25FC3C3F37B3}" name="149270" dataDxfId="7366"/>
    <tableColumn id="9032" xr3:uid="{12FFBC38-C028-486F-9EEC-82317EF18EBF}" name="149271" dataDxfId="7365"/>
    <tableColumn id="9033" xr3:uid="{796DE6C4-3AC3-4F9D-A3C9-7EBC2C2C0155}" name="149272" dataDxfId="7364"/>
    <tableColumn id="9034" xr3:uid="{2C61541B-119B-4188-A5C6-E0E24A252F61}" name="149273" dataDxfId="7363"/>
    <tableColumn id="9035" xr3:uid="{9955280D-833F-462A-BE9F-7F8B3AFA9787}" name="149274" dataDxfId="7362"/>
    <tableColumn id="9036" xr3:uid="{F8D75F73-39C6-411F-A9C3-E150CF76697D}" name="149275" dataDxfId="7361"/>
    <tableColumn id="9037" xr3:uid="{3A7BEED0-346A-4D5B-98F6-7E2230B46671}" name="149276" dataDxfId="7360"/>
    <tableColumn id="9038" xr3:uid="{248370F9-00C5-4C29-9454-A6C39916D5D1}" name="149277" dataDxfId="7359"/>
    <tableColumn id="9039" xr3:uid="{C2F3B60B-E89F-42D9-B13A-1472F888C2FD}" name="149278" dataDxfId="7358"/>
    <tableColumn id="9040" xr3:uid="{03AAE0D8-6ECD-4BED-A615-07E03837CE45}" name="149279" dataDxfId="7357"/>
    <tableColumn id="9041" xr3:uid="{D9E8A22D-331D-4775-A4FE-6012E8B496E1}" name="149280" dataDxfId="7356"/>
    <tableColumn id="9042" xr3:uid="{419BFEDC-5495-4BAC-B9A5-D0DFE8BE6BE5}" name="149281" dataDxfId="7355"/>
    <tableColumn id="9043" xr3:uid="{0DF0B044-D302-4E2C-9FA4-AF13B81D52A4}" name="149282" dataDxfId="7354"/>
    <tableColumn id="9044" xr3:uid="{EC099CE4-8B3B-4B78-930D-44B9C6734E65}" name="149283" dataDxfId="7353"/>
    <tableColumn id="9045" xr3:uid="{DA1C9E9D-7418-4E3B-B4E5-34B0266D7DDA}" name="149284" dataDxfId="7352"/>
    <tableColumn id="9046" xr3:uid="{C36A50DF-A053-49F3-B502-56C182F7DFC8}" name="149285" dataDxfId="7351"/>
    <tableColumn id="9047" xr3:uid="{C14E99FF-9046-45D2-BB43-9E7FEF7293D3}" name="149286" dataDxfId="7350"/>
    <tableColumn id="9048" xr3:uid="{51FE7AB9-1FD9-498B-8247-ABD6706CFAA5}" name="149287" dataDxfId="7349"/>
    <tableColumn id="9049" xr3:uid="{B189F38E-A5E2-4F6F-97D6-4B8B66CBBC1A}" name="149288" dataDxfId="7348"/>
    <tableColumn id="9050" xr3:uid="{5EFEBB74-6323-4DE5-9134-8BEC9CED16C9}" name="149289" dataDxfId="7347"/>
    <tableColumn id="9051" xr3:uid="{1BDF7D50-0C90-4359-95CB-689B5FDC912F}" name="149290" dataDxfId="7346"/>
    <tableColumn id="9052" xr3:uid="{00BF6073-F7D7-4BFC-9686-B90FED7C3356}" name="149291" dataDxfId="7345"/>
    <tableColumn id="9053" xr3:uid="{17E5089E-63AD-4037-B736-F485631A5BF4}" name="149292" dataDxfId="7344"/>
    <tableColumn id="9054" xr3:uid="{1A0E9143-A7C6-4F1B-BEBC-3B72A325F4E0}" name="149293" dataDxfId="7343"/>
    <tableColumn id="9055" xr3:uid="{C0D7CFEB-FF27-4251-9907-F49D9524653D}" name="149294" dataDxfId="7342"/>
    <tableColumn id="9056" xr3:uid="{59691403-4CB2-41DA-B6DC-AF5B82767BB1}" name="149295" dataDxfId="7341"/>
    <tableColumn id="9057" xr3:uid="{7C75E868-CEEE-48C9-B3F3-6048B18CEB35}" name="149296" dataDxfId="7340"/>
    <tableColumn id="9058" xr3:uid="{914C7ADB-F345-479A-B2B5-B00C15FFBE3F}" name="149297" dataDxfId="7339"/>
    <tableColumn id="9059" xr3:uid="{AE4A8CC4-12DA-421E-B240-61E02E368EFC}" name="149298" dataDxfId="7338"/>
    <tableColumn id="9060" xr3:uid="{02597F68-5924-45C7-9BA6-CCC757C75D27}" name="149299" dataDxfId="7337"/>
    <tableColumn id="9061" xr3:uid="{F043DA9F-08A4-4772-A3CC-19840E8B9272}" name="149300" dataDxfId="7336"/>
    <tableColumn id="9062" xr3:uid="{7B2B20D6-5D0A-4828-9FD9-5B5FF362A2A6}" name="149301" dataDxfId="7335"/>
    <tableColumn id="9063" xr3:uid="{9D70BB75-6826-4721-87AB-B2EE3E8856BD}" name="149302" dataDxfId="7334"/>
    <tableColumn id="9064" xr3:uid="{7D99CE15-3680-4141-B6A4-E9DD5ACF217C}" name="149303" dataDxfId="7333"/>
    <tableColumn id="9065" xr3:uid="{3310396E-2CDE-4746-ABFA-993F2A3EE9EC}" name="149304" dataDxfId="7332"/>
    <tableColumn id="9066" xr3:uid="{CBCDEE1E-ADFF-425A-A4DE-A6A5C49C609D}" name="149305" dataDxfId="7331"/>
    <tableColumn id="9067" xr3:uid="{A529AA50-40D9-4BA7-8001-92F55EB24940}" name="149306" dataDxfId="7330"/>
    <tableColumn id="9068" xr3:uid="{019E2904-AD58-4D24-AC0D-F8787FFDF34D}" name="149307" dataDxfId="7329"/>
    <tableColumn id="9069" xr3:uid="{83ACD1CF-4748-4845-94BC-621E1C11A971}" name="149308" dataDxfId="7328"/>
    <tableColumn id="9070" xr3:uid="{A13A2133-1CFF-4E71-AFC6-2E76394B79D0}" name="149309" dataDxfId="7327"/>
    <tableColumn id="9071" xr3:uid="{AB8011AE-C845-4A6B-9C97-97B690EA2D5C}" name="149310" dataDxfId="7326"/>
    <tableColumn id="9072" xr3:uid="{1EF1503B-C9F9-44F8-8337-7DA70D12E7EB}" name="149311" dataDxfId="7325"/>
    <tableColumn id="9073" xr3:uid="{10CCC68A-F82A-4821-B68A-89833C6F9E43}" name="149312" dataDxfId="7324"/>
    <tableColumn id="9074" xr3:uid="{5CA6B220-AFC2-483C-9AA0-45FABF683308}" name="149313" dataDxfId="7323"/>
    <tableColumn id="9075" xr3:uid="{8C19396C-0D7A-46E3-B2E7-0F005CF28DA3}" name="149314" dataDxfId="7322"/>
    <tableColumn id="9076" xr3:uid="{A877FBF8-EC37-499B-9561-AA1A732A71B7}" name="149315" dataDxfId="7321"/>
    <tableColumn id="9077" xr3:uid="{A4EBE068-E18D-4B0A-B284-B9FA0C544322}" name="149316" dataDxfId="7320"/>
    <tableColumn id="9078" xr3:uid="{785925D1-E7EE-46DD-BE68-2B3DEFB92252}" name="149317" dataDxfId="7319"/>
    <tableColumn id="9079" xr3:uid="{463E42D0-536D-4B16-A1E5-0FD408E85E4F}" name="149318" dataDxfId="7318"/>
    <tableColumn id="9080" xr3:uid="{497810EC-EC18-43F2-A83E-B58662E1E925}" name="149319" dataDxfId="7317"/>
    <tableColumn id="9081" xr3:uid="{26BAF870-F136-44B0-921A-655DE3D05C5A}" name="149320" dataDxfId="7316"/>
    <tableColumn id="9082" xr3:uid="{975DCB64-E43C-4CF3-A5C5-09A1E5945E59}" name="149321" dataDxfId="7315"/>
    <tableColumn id="9083" xr3:uid="{6D7791D1-DD57-4E61-8459-9F9C017F2EEE}" name="149322" dataDxfId="7314"/>
    <tableColumn id="9084" xr3:uid="{62E2FA5F-D05C-444D-8ADD-F57CBAFCFD0F}" name="149323" dataDxfId="7313"/>
    <tableColumn id="9085" xr3:uid="{E85BA5FF-151A-45E4-8919-BC3E58EADDB1}" name="149324" dataDxfId="7312"/>
    <tableColumn id="9086" xr3:uid="{33859EE3-80A9-4375-995B-207081D1609E}" name="149325" dataDxfId="7311"/>
    <tableColumn id="9087" xr3:uid="{64D7162F-B0F3-44CF-AEE4-E67E584A9509}" name="149326" dataDxfId="7310"/>
    <tableColumn id="9088" xr3:uid="{1BDD7393-FB4D-4550-9455-0BB32635456A}" name="149327" dataDxfId="7309"/>
    <tableColumn id="9089" xr3:uid="{17A26512-FB65-4C81-9622-8F5FEF6E1550}" name="149328" dataDxfId="7308"/>
    <tableColumn id="9090" xr3:uid="{D8891D26-6F1F-45A6-B5B1-D84C38199419}" name="149329" dataDxfId="7307"/>
    <tableColumn id="9091" xr3:uid="{C99C46D7-F968-40C0-B531-3C6D20E82AEF}" name="149330" dataDxfId="7306"/>
    <tableColumn id="9092" xr3:uid="{3771C3DC-D0AC-4A91-87DD-48571BBAB658}" name="149331" dataDxfId="7305"/>
    <tableColumn id="9093" xr3:uid="{7636BCB0-23C9-43CF-9F42-853CDF138BD0}" name="149332" dataDxfId="7304"/>
    <tableColumn id="9094" xr3:uid="{A1083BE0-F587-4CBD-BE48-E0ABD75A951C}" name="149333" dataDxfId="7303"/>
    <tableColumn id="9095" xr3:uid="{BB6D81A6-6D4E-41D3-962F-A10790688E0F}" name="149334" dataDxfId="7302"/>
    <tableColumn id="9096" xr3:uid="{3AAA4EA8-30E1-4FFB-9936-DE11F99E6B6E}" name="149335" dataDxfId="7301"/>
    <tableColumn id="9097" xr3:uid="{92713C6D-9832-4857-94DA-4A8F7EA2B826}" name="149336" dataDxfId="7300"/>
    <tableColumn id="9098" xr3:uid="{2FC7FAC6-EC23-444C-874F-6A6A994C886F}" name="149337" dataDxfId="7299"/>
    <tableColumn id="9099" xr3:uid="{D14B2062-06CC-47CC-AF46-16194003CAA8}" name="149338" dataDxfId="7298"/>
    <tableColumn id="9100" xr3:uid="{976D11D0-8C5B-43F4-B536-F850961F265E}" name="149339" dataDxfId="7297"/>
    <tableColumn id="9101" xr3:uid="{14E1E47F-6D9B-45A9-A99A-44BA7D90C530}" name="149340" dataDxfId="7296"/>
    <tableColumn id="9102" xr3:uid="{6961C2F2-EBCF-449F-94D2-4C210A4D5D93}" name="149341" dataDxfId="7295"/>
    <tableColumn id="9103" xr3:uid="{F7EC60B7-41AE-4BF7-BEA2-C3D089982DF4}" name="149342" dataDxfId="7294"/>
    <tableColumn id="9104" xr3:uid="{9835BEB2-66C8-48D8-A980-A8D4D1D6A08E}" name="149343" dataDxfId="7293"/>
    <tableColumn id="9105" xr3:uid="{8DCF8F80-0129-4758-BEE7-76D002DCE52E}" name="149344" dataDxfId="7292"/>
    <tableColumn id="9106" xr3:uid="{136E3CA2-E360-4040-B6A2-8510CB22870D}" name="149345" dataDxfId="7291"/>
    <tableColumn id="9107" xr3:uid="{0F8B8570-417D-4E75-AEB4-E1EF0B7DAEE2}" name="149346" dataDxfId="7290"/>
    <tableColumn id="9108" xr3:uid="{9C49221A-1C18-45B0-895F-D020A6DC0CAC}" name="149347" dataDxfId="7289"/>
    <tableColumn id="9109" xr3:uid="{41475506-A647-4CF5-BCA5-CA4E1E657D3E}" name="149348" dataDxfId="7288"/>
    <tableColumn id="9110" xr3:uid="{43865E02-9B00-4489-83E3-25877841BCC4}" name="149349" dataDxfId="7287"/>
    <tableColumn id="9111" xr3:uid="{7C323DF1-4DFA-49E0-AD56-12824733CD4E}" name="149350" dataDxfId="7286"/>
    <tableColumn id="9112" xr3:uid="{EC10DCB1-846D-4675-BCCC-ECBFC9C77C46}" name="149351" dataDxfId="7285"/>
    <tableColumn id="9113" xr3:uid="{4B3FFCBF-B14D-46E4-9F14-E101C1B739C9}" name="149352" dataDxfId="7284"/>
    <tableColumn id="9114" xr3:uid="{F2D3BCAA-3F89-4450-A238-279770BAA982}" name="149353" dataDxfId="7283"/>
    <tableColumn id="9115" xr3:uid="{5FE74C80-B850-4F6A-9775-0975E03458C5}" name="149354" dataDxfId="7282"/>
    <tableColumn id="9116" xr3:uid="{4A3EB460-405B-477B-882F-76F3DC41A032}" name="149355" dataDxfId="7281"/>
    <tableColumn id="9117" xr3:uid="{70F61FEF-70BA-45FF-853C-3D5AFBC952D5}" name="149356" dataDxfId="7280"/>
    <tableColumn id="9118" xr3:uid="{B8786990-5256-414F-A1E5-8439E530125F}" name="149357" dataDxfId="7279"/>
    <tableColumn id="9119" xr3:uid="{DF7E24FF-30E4-4C46-90C2-65DE34CA79F2}" name="149358" dataDxfId="7278"/>
    <tableColumn id="9120" xr3:uid="{B4C0FEA1-7E2B-48DE-BB21-5076588A93B6}" name="149359" dataDxfId="7277"/>
    <tableColumn id="9121" xr3:uid="{F788369F-8CD7-425C-916E-911277BEB68C}" name="149360" dataDxfId="7276"/>
    <tableColumn id="9122" xr3:uid="{D8727DB0-431E-4A44-8B5E-5E951CDD8536}" name="149361" dataDxfId="7275"/>
    <tableColumn id="9123" xr3:uid="{8304CE9A-6FD3-4215-8C61-AFAB15997137}" name="149362" dataDxfId="7274"/>
    <tableColumn id="9124" xr3:uid="{613F4DE5-5870-4961-B970-3638603B3B93}" name="149363" dataDxfId="7273"/>
    <tableColumn id="9125" xr3:uid="{CF6BD254-B1C1-477B-9030-198D14D0481D}" name="149364" dataDxfId="7272"/>
    <tableColumn id="9126" xr3:uid="{AB08B6AC-D8AA-4B34-A52C-0B726F834135}" name="149365" dataDxfId="7271"/>
    <tableColumn id="9127" xr3:uid="{C0C570B3-F48E-4E4A-9256-537951A6F913}" name="149366" dataDxfId="7270"/>
    <tableColumn id="9128" xr3:uid="{B89F0349-578D-4A89-A931-352AB1F3D011}" name="149367" dataDxfId="7269"/>
    <tableColumn id="9129" xr3:uid="{35107C3C-0343-44BE-8B52-ABD01EB91413}" name="149368" dataDxfId="7268"/>
    <tableColumn id="9130" xr3:uid="{3E5DF1F9-D5D3-4C2A-B704-D3943D127593}" name="149369" dataDxfId="7267"/>
    <tableColumn id="9131" xr3:uid="{0954177A-F517-4896-A2A0-AE643B806ECC}" name="149370" dataDxfId="7266"/>
    <tableColumn id="9132" xr3:uid="{33B96A33-11B9-4A0D-A06D-F20261AA68BE}" name="149371" dataDxfId="7265"/>
    <tableColumn id="9133" xr3:uid="{68C0EB06-F6CF-4EE9-ACDC-4A6CC0FF42B9}" name="149372" dataDxfId="7264"/>
    <tableColumn id="9134" xr3:uid="{AD5311EC-B8DC-4B05-BF0D-4CE676315811}" name="149373" dataDxfId="7263"/>
    <tableColumn id="9135" xr3:uid="{A1CDAD90-DC50-47E8-B31E-4827F2CFCC5F}" name="149374" dataDxfId="7262"/>
    <tableColumn id="9136" xr3:uid="{8A58327F-BD5E-47DC-BC49-9E49889F9240}" name="149375" dataDxfId="7261"/>
    <tableColumn id="9137" xr3:uid="{B7003201-0954-4A42-AF6B-4E08FBF122E0}" name="149376" dataDxfId="7260"/>
    <tableColumn id="9138" xr3:uid="{2F9F9CD9-8E15-4A81-819E-5B8B0C416807}" name="149377" dataDxfId="7259"/>
    <tableColumn id="9139" xr3:uid="{88E1D9A7-39C6-469B-A36B-F3D591F68024}" name="149378" dataDxfId="7258"/>
    <tableColumn id="9140" xr3:uid="{176FF09B-12B1-4685-9F16-A045463C93E3}" name="149379" dataDxfId="7257"/>
    <tableColumn id="9141" xr3:uid="{F6C58328-A269-4763-B8EE-560CD4CEF4AF}" name="149380" dataDxfId="7256"/>
    <tableColumn id="9142" xr3:uid="{662B7694-6AD3-4AAD-9547-566E50E3B393}" name="149381" dataDxfId="7255"/>
    <tableColumn id="9143" xr3:uid="{71BF23A6-2848-4A79-B28B-4E68896824AB}" name="149382" dataDxfId="7254"/>
    <tableColumn id="9144" xr3:uid="{58A1DB49-2B20-41D3-9FEE-483F7C71B44A}" name="149383" dataDxfId="7253"/>
    <tableColumn id="9145" xr3:uid="{B36CB9F4-CEFA-456B-AE02-69B893E6C58A}" name="149384" dataDxfId="7252"/>
    <tableColumn id="9146" xr3:uid="{ED8B802B-B211-4343-AADC-06CB3FDD56B2}" name="149385" dataDxfId="7251"/>
    <tableColumn id="9147" xr3:uid="{96A1D685-4D16-4BA2-9A9D-7F7C5B196CD0}" name="149386" dataDxfId="7250"/>
    <tableColumn id="9148" xr3:uid="{6AAC2E63-1876-4AF5-9548-10E33377F5E0}" name="149387" dataDxfId="7249"/>
    <tableColumn id="9149" xr3:uid="{BD65F78C-F7C1-41CC-9B10-80BC89DC5A3F}" name="149388" dataDxfId="7248"/>
    <tableColumn id="9150" xr3:uid="{1015045F-FEE2-4EC0-B12B-6BC87E3B5C4F}" name="149389" dataDxfId="7247"/>
    <tableColumn id="9151" xr3:uid="{9BEDEF4C-C325-4A87-A92A-08F3E3C03513}" name="149390" dataDxfId="7246"/>
    <tableColumn id="9152" xr3:uid="{E3DBDE27-EE0F-4E29-A03B-79CB09D4BE32}" name="149391" dataDxfId="7245"/>
    <tableColumn id="9153" xr3:uid="{242D32E8-44B1-45FF-BB4D-73E1BB4F39BB}" name="149392" dataDxfId="7244"/>
    <tableColumn id="9154" xr3:uid="{BD31E5D9-E3A4-48D5-A554-87B142C01980}" name="149393" dataDxfId="7243"/>
    <tableColumn id="9155" xr3:uid="{5E1449CD-E2BC-4557-B8EE-422E5C17C564}" name="149394" dataDxfId="7242"/>
    <tableColumn id="9156" xr3:uid="{868A8F5C-E381-4B0D-9E5C-601885639988}" name="149395" dataDxfId="7241"/>
    <tableColumn id="9157" xr3:uid="{C2FE350B-4480-43E7-B553-DD6F16A6199D}" name="149396" dataDxfId="7240"/>
    <tableColumn id="9158" xr3:uid="{FF4A00E5-226C-4C9A-A54E-DF1F67553B09}" name="149397" dataDxfId="7239"/>
    <tableColumn id="9159" xr3:uid="{F88847D2-B710-4553-B54B-01A1D884F457}" name="149398" dataDxfId="7238"/>
    <tableColumn id="9160" xr3:uid="{8834A3AA-22C2-4846-8E0D-3456D0F8C69C}" name="149399" dataDxfId="7237"/>
    <tableColumn id="9161" xr3:uid="{2FF72FB6-B6AE-439B-894F-1B900E3D7B66}" name="149400" dataDxfId="7236"/>
    <tableColumn id="9162" xr3:uid="{B7D78F5A-958C-446C-8486-543549703EE8}" name="149401" dataDxfId="7235"/>
    <tableColumn id="9163" xr3:uid="{AF3B878A-272E-4C66-8997-404B048F2F8F}" name="149402" dataDxfId="7234"/>
    <tableColumn id="9164" xr3:uid="{D76668F3-DA8D-43DF-A918-290B817701FE}" name="149403" dataDxfId="7233"/>
    <tableColumn id="9165" xr3:uid="{DE882F09-7602-4D03-9C8B-20BE0A6A94F4}" name="149404" dataDxfId="7232"/>
    <tableColumn id="9166" xr3:uid="{3320CB87-5116-4458-8060-B45868060F80}" name="149405" dataDxfId="7231"/>
    <tableColumn id="9167" xr3:uid="{38A8C374-89C2-40B9-91A5-68D3E742316C}" name="149406" dataDxfId="7230"/>
    <tableColumn id="9168" xr3:uid="{30AB9688-F26C-4A7A-9182-1B5F0AE87D5B}" name="149407" dataDxfId="7229"/>
    <tableColumn id="9169" xr3:uid="{9E5703D9-5AA5-4F20-9536-677A5F4BA5E2}" name="149408" dataDxfId="7228"/>
    <tableColumn id="9170" xr3:uid="{036CA3E0-1E85-445E-A48D-0F113BCD76CE}" name="149409" dataDxfId="7227"/>
    <tableColumn id="9171" xr3:uid="{A8AE1E5D-F1BF-4DC0-9346-DFA17029DC94}" name="149410" dataDxfId="7226"/>
    <tableColumn id="9172" xr3:uid="{790824B9-4E8F-4AFF-B04F-C76FA3CE79BE}" name="149411" dataDxfId="7225"/>
    <tableColumn id="9173" xr3:uid="{6F78BB04-C255-4F1E-9970-E5EEDDC8CF9E}" name="149412" dataDxfId="7224"/>
    <tableColumn id="9174" xr3:uid="{E02565C8-2B5C-4AEA-A84B-24E51F2F3DEE}" name="149413" dataDxfId="7223"/>
    <tableColumn id="9175" xr3:uid="{B7254084-1707-4B3F-9C3C-8C8D3525DB57}" name="149414" dataDxfId="7222"/>
    <tableColumn id="9176" xr3:uid="{A227923E-EE20-4C7E-BA47-C0AB707DEB54}" name="149415" dataDxfId="7221"/>
    <tableColumn id="9177" xr3:uid="{265B72AF-EFCA-4B09-8531-C00391843951}" name="149416" dataDxfId="7220"/>
    <tableColumn id="9178" xr3:uid="{4B006CDE-BCA6-4212-BC81-54FAC33EEB98}" name="149417" dataDxfId="7219"/>
    <tableColumn id="9179" xr3:uid="{E74DDE57-D2C8-4548-97D1-6E618021ABC8}" name="149418" dataDxfId="7218"/>
    <tableColumn id="9180" xr3:uid="{47B1A287-BFA8-4270-A9AD-9BAA7DBC20E2}" name="149419" dataDxfId="7217"/>
    <tableColumn id="9181" xr3:uid="{57E59375-51C8-456E-A6FD-259F87FD5DF6}" name="149420" dataDxfId="7216"/>
    <tableColumn id="9182" xr3:uid="{6E7F8594-C72B-436D-B9B5-AF8A140A458F}" name="149421" dataDxfId="7215"/>
    <tableColumn id="9183" xr3:uid="{F924B9C4-D6D7-4773-87FA-DAD5514C3693}" name="149422" dataDxfId="7214"/>
    <tableColumn id="9184" xr3:uid="{94FCAA0C-DF18-4046-9A80-E967C97BAE27}" name="149423" dataDxfId="7213"/>
    <tableColumn id="9185" xr3:uid="{5E8C90BF-B58D-46DF-BA32-0094894D2AD2}" name="149424" dataDxfId="7212"/>
    <tableColumn id="9186" xr3:uid="{BE25018A-9A3C-4576-8147-106C7A82E334}" name="149425" dataDxfId="7211"/>
    <tableColumn id="9187" xr3:uid="{7BBD85FF-735B-49A1-B927-AAF6C941CA6D}" name="149426" dataDxfId="7210"/>
    <tableColumn id="9188" xr3:uid="{BD8779BB-C60B-415E-9A9A-FE123A5DE97C}" name="149427" dataDxfId="7209"/>
    <tableColumn id="9189" xr3:uid="{16E47A6A-D1BB-414A-9DC3-0E0752E32CE5}" name="149428" dataDxfId="7208"/>
    <tableColumn id="9190" xr3:uid="{D8F0F33E-39FF-4010-A98B-7B05E7E55C9C}" name="149429" dataDxfId="7207"/>
    <tableColumn id="9191" xr3:uid="{78F4C913-7C02-456F-8F69-703D77F54A14}" name="149430" dataDxfId="7206"/>
    <tableColumn id="9192" xr3:uid="{B758FF72-E5D9-48CA-B1CB-04FE391A276F}" name="149431" dataDxfId="7205"/>
    <tableColumn id="9193" xr3:uid="{C598B825-66E7-4DB9-9788-9BB37C72D9B3}" name="149432" dataDxfId="7204"/>
    <tableColumn id="9194" xr3:uid="{0AC51116-F13C-4212-8E8B-92A2CAD8A8AE}" name="149433" dataDxfId="7203"/>
    <tableColumn id="9195" xr3:uid="{99590072-7D37-4AB5-919D-446DC097B2E5}" name="149434" dataDxfId="7202"/>
    <tableColumn id="9196" xr3:uid="{CF16B643-6D4D-4792-A441-FA1CEF233930}" name="149435" dataDxfId="7201"/>
    <tableColumn id="9197" xr3:uid="{AE13CA47-0685-42EF-B53D-1180358BFFBC}" name="149436" dataDxfId="7200"/>
    <tableColumn id="9198" xr3:uid="{13755D09-F374-4173-A532-9D503C942421}" name="149437" dataDxfId="7199"/>
    <tableColumn id="9199" xr3:uid="{754BBCED-3F9B-489C-9D35-3B590C47ACE5}" name="149438" dataDxfId="7198"/>
    <tableColumn id="9200" xr3:uid="{C9D6A911-AD0C-44F1-A294-E74C2CD27541}" name="149439" dataDxfId="7197"/>
    <tableColumn id="9201" xr3:uid="{7A7F14DF-E831-4708-8778-883FBA38FEC5}" name="149440" dataDxfId="7196"/>
    <tableColumn id="9202" xr3:uid="{DD01CBD7-EEDB-4684-8A85-F69AD898AA21}" name="149441" dataDxfId="7195"/>
    <tableColumn id="9203" xr3:uid="{77B0E6CF-15CE-4D4B-98C8-385CB1CC676C}" name="149442" dataDxfId="7194"/>
    <tableColumn id="9204" xr3:uid="{CC3A67A4-997C-4C33-A016-FF05D7511298}" name="149443" dataDxfId="7193"/>
    <tableColumn id="9205" xr3:uid="{3FF54378-60FA-4E26-B8EC-52C4DC33F6CA}" name="149444" dataDxfId="7192"/>
    <tableColumn id="9206" xr3:uid="{22FE23BD-809B-4F33-B975-746FE059A6AD}" name="149445" dataDxfId="7191"/>
    <tableColumn id="9207" xr3:uid="{F8EFDA36-ABB8-4AEC-8C50-BE81DA6BB14F}" name="149446" dataDxfId="7190"/>
    <tableColumn id="9208" xr3:uid="{6FB8C1C2-B60F-4918-9A0D-A9439DF4F925}" name="149447" dataDxfId="7189"/>
    <tableColumn id="9209" xr3:uid="{FAF6A038-BEE0-4D96-8F53-3D810CE15973}" name="149448" dataDxfId="7188"/>
    <tableColumn id="9210" xr3:uid="{4FE246BD-8F31-4143-9917-B9DC6A4DA977}" name="149449" dataDxfId="7187"/>
    <tableColumn id="9211" xr3:uid="{1B78B0C2-C909-49C3-93C7-2EF3D8EDA56E}" name="149450" dataDxfId="7186"/>
    <tableColumn id="9212" xr3:uid="{9A497833-8987-4BD3-B3B7-229ECD7CBC9D}" name="149451" dataDxfId="7185"/>
    <tableColumn id="9213" xr3:uid="{0AEDFAC6-26AF-4B33-86D0-3E40EB740B9E}" name="149452" dataDxfId="7184"/>
    <tableColumn id="9214" xr3:uid="{2525FDAB-952F-41EA-867F-0C16D3DA09CB}" name="149453" dataDxfId="7183"/>
    <tableColumn id="9215" xr3:uid="{7C0C7882-642B-47E9-9DB1-09196EB1FF37}" name="149454" dataDxfId="7182"/>
    <tableColumn id="9216" xr3:uid="{7014CC8E-E8EA-48C6-9715-F3F370CE8335}" name="149455" dataDxfId="7181"/>
    <tableColumn id="9217" xr3:uid="{460CE052-71AC-431C-88F7-8C5826C2E1F0}" name="149456" dataDxfId="7180"/>
    <tableColumn id="9218" xr3:uid="{5ACCC6A3-D0F1-49E8-8B43-66BC3EF479A9}" name="149457" dataDxfId="7179"/>
    <tableColumn id="9219" xr3:uid="{172A96BB-F652-4BE5-B6C4-3827B5299099}" name="149458" dataDxfId="7178"/>
    <tableColumn id="9220" xr3:uid="{F3AC264F-7889-4C4A-B1F1-4D4CD5BC0C95}" name="149459" dataDxfId="7177"/>
    <tableColumn id="9221" xr3:uid="{230B2361-7BB9-43BA-A3A3-9A48377541A6}" name="149460" dataDxfId="7176"/>
    <tableColumn id="9222" xr3:uid="{BA1B64A6-66B1-4B43-B505-CC7EA714B1D6}" name="149461" dataDxfId="7175"/>
    <tableColumn id="9223" xr3:uid="{4E02C3EC-A418-48B1-8696-F605CF1B656F}" name="149462" dataDxfId="7174"/>
    <tableColumn id="9224" xr3:uid="{45B2ADB7-3568-4986-9AFA-C31D595D8F97}" name="149463" dataDxfId="7173"/>
    <tableColumn id="9225" xr3:uid="{6BB5A5D0-9616-4A72-B585-D2FBCC140A89}" name="149464" dataDxfId="7172"/>
    <tableColumn id="9226" xr3:uid="{6938DD7C-38BB-4EE1-8336-212B95801BB2}" name="149465" dataDxfId="7171"/>
    <tableColumn id="9227" xr3:uid="{A017BD4A-934B-4D4F-92A2-649FC369EB91}" name="149466" dataDxfId="7170"/>
    <tableColumn id="9228" xr3:uid="{B562775F-2CF1-4465-84F8-E164D175CE7A}" name="149467" dataDxfId="7169"/>
    <tableColumn id="9229" xr3:uid="{7B1E97B7-6DBE-4FEB-90A3-0826A882501E}" name="149468" dataDxfId="7168"/>
    <tableColumn id="9230" xr3:uid="{D2F5025B-FB92-44C2-91A4-5391BF6D1342}" name="149469" dataDxfId="7167"/>
    <tableColumn id="9231" xr3:uid="{99F73730-ABEE-42E4-ADE5-964BCBC73E4D}" name="149470" dataDxfId="7166"/>
    <tableColumn id="9232" xr3:uid="{A158F54F-414E-45AF-A493-3A1F0C708392}" name="149471" dataDxfId="7165"/>
    <tableColumn id="9233" xr3:uid="{76C9EF10-C572-49B8-9369-93C2ED891BBE}" name="149472" dataDxfId="7164"/>
    <tableColumn id="9234" xr3:uid="{9295F730-7DB8-45ED-AF81-28A2C06460BE}" name="149473" dataDxfId="7163"/>
    <tableColumn id="9235" xr3:uid="{DD881D41-ED02-4785-BB77-28E6546ED82D}" name="149474" dataDxfId="7162"/>
    <tableColumn id="9236" xr3:uid="{949B33F3-4E7C-421E-97FF-A720609C7C2C}" name="149475" dataDxfId="7161"/>
    <tableColumn id="9237" xr3:uid="{F0AE0A31-4445-4FAD-8D65-857CCBACA93A}" name="149476" dataDxfId="7160"/>
    <tableColumn id="9238" xr3:uid="{9D94E889-E629-4B00-BD22-F82E8AEE8650}" name="149477" dataDxfId="7159"/>
    <tableColumn id="9239" xr3:uid="{F6DA15DD-1AFD-4E33-90DF-1B2D32132317}" name="149478" dataDxfId="7158"/>
    <tableColumn id="9240" xr3:uid="{FF9EF3A8-B049-4923-8ECC-CE3370D3940E}" name="149479" dataDxfId="7157"/>
    <tableColumn id="9241" xr3:uid="{116F488F-61C5-4294-BD69-8C88FA4F25D8}" name="149480" dataDxfId="7156"/>
    <tableColumn id="9242" xr3:uid="{29C444C1-4C16-47D3-AF55-B3D59682614E}" name="149481" dataDxfId="7155"/>
    <tableColumn id="9243" xr3:uid="{071AEB6C-96D4-4D8F-88B7-BB9386C50B57}" name="149482" dataDxfId="7154"/>
    <tableColumn id="9244" xr3:uid="{08A0DDB8-AA52-4C82-8203-4A1B591A3FA7}" name="149483" dataDxfId="7153"/>
    <tableColumn id="9245" xr3:uid="{4DED56AE-25AF-44E3-A565-9A64FBA1B500}" name="149484" dataDxfId="7152"/>
    <tableColumn id="9246" xr3:uid="{37EB4542-84FA-451F-AA06-1AB56C62FB10}" name="149485" dataDxfId="7151"/>
    <tableColumn id="9247" xr3:uid="{6B097E18-1979-44E1-8A1C-FF744309E5A0}" name="149486" dataDxfId="7150"/>
    <tableColumn id="9248" xr3:uid="{B7F2668B-2754-4BC1-AA40-E33BF3F9CD62}" name="149487" dataDxfId="7149"/>
    <tableColumn id="9249" xr3:uid="{172BBA51-603E-451A-B2A9-E7377C51FA68}" name="149488" dataDxfId="7148"/>
    <tableColumn id="9250" xr3:uid="{BF9D3D21-75C0-4D0C-A319-8898C877F908}" name="149489" dataDxfId="7147"/>
    <tableColumn id="9251" xr3:uid="{792AE2E9-B3A7-49EC-9649-555709A8906E}" name="149490" dataDxfId="7146"/>
    <tableColumn id="9252" xr3:uid="{FF9A2FA8-5261-4BF9-9B06-B4778090285C}" name="149491" dataDxfId="7145"/>
    <tableColumn id="9253" xr3:uid="{6022E4DD-207C-4A10-B37D-8FD60B812F19}" name="149492" dataDxfId="7144"/>
    <tableColumn id="9254" xr3:uid="{80F9051A-B22B-4931-BC6E-2FEEBA20241D}" name="149493" dataDxfId="7143"/>
    <tableColumn id="9255" xr3:uid="{D5697E22-DBCF-4356-BC2F-BF60A0D57E7F}" name="149494" dataDxfId="7142"/>
    <tableColumn id="9256" xr3:uid="{5C5441E6-531C-497E-9E0B-579D7FA30B4F}" name="149495" dataDxfId="7141"/>
    <tableColumn id="9257" xr3:uid="{8A7FB293-AE6E-44B9-92AD-0BA924A7D2E7}" name="149496" dataDxfId="7140"/>
    <tableColumn id="9258" xr3:uid="{4797AFB9-37CD-4451-A97B-369A1CEC0B7E}" name="149497" dataDxfId="7139"/>
    <tableColumn id="9259" xr3:uid="{F3B68EEE-2D60-4211-A5A3-FEACFE21054A}" name="149498" dataDxfId="7138"/>
    <tableColumn id="9260" xr3:uid="{8845EEE3-7F41-4FC6-986B-368B0E1327AC}" name="149499" dataDxfId="7137"/>
    <tableColumn id="9261" xr3:uid="{4E622A00-F884-4759-B7A6-401FABE42998}" name="149500" dataDxfId="7136"/>
    <tableColumn id="9262" xr3:uid="{F379F019-97D6-4531-A5E4-2D93D67C1BFD}" name="149501" dataDxfId="7135"/>
    <tableColumn id="9263" xr3:uid="{06EAC9BC-046A-450C-9CAB-8B28038BAF96}" name="149502" dataDxfId="7134"/>
    <tableColumn id="9264" xr3:uid="{5EC3FB34-719F-499B-8E40-EA75428B5C2B}" name="149503" dataDxfId="7133"/>
    <tableColumn id="9265" xr3:uid="{1D9CE565-2303-4046-8732-3C9229483680}" name="149504" dataDxfId="7132"/>
    <tableColumn id="9266" xr3:uid="{27B787A6-38A4-4939-8B87-FAC139C0839B}" name="149505" dataDxfId="7131"/>
    <tableColumn id="9267" xr3:uid="{C5C6510E-721E-4A49-B028-1AE05FBF0C86}" name="149506" dataDxfId="7130"/>
    <tableColumn id="9268" xr3:uid="{89179CC6-55C8-4F37-B790-C83053E79D5C}" name="149507" dataDxfId="7129"/>
    <tableColumn id="9269" xr3:uid="{3888C109-2608-4F2B-8CA6-11BCBC7DF703}" name="149508" dataDxfId="7128"/>
    <tableColumn id="9270" xr3:uid="{C6578289-ED16-4C3E-936C-DF77880CD947}" name="149509" dataDxfId="7127"/>
    <tableColumn id="9271" xr3:uid="{CC30E234-A2C1-47C1-8DB1-44FB3C0631BC}" name="149510" dataDxfId="7126"/>
    <tableColumn id="9272" xr3:uid="{FAA7E50D-FB63-41D3-B6B4-FF40851FE162}" name="149511" dataDxfId="7125"/>
    <tableColumn id="9273" xr3:uid="{B3A67109-6908-477B-8936-C48FFF614F89}" name="149512" dataDxfId="7124"/>
    <tableColumn id="9274" xr3:uid="{53EC0778-D526-476C-B1C8-D58EA302E685}" name="149513" dataDxfId="7123"/>
    <tableColumn id="9275" xr3:uid="{E50D43BB-4BEF-4489-8425-550354278D55}" name="149514" dataDxfId="7122"/>
    <tableColumn id="9276" xr3:uid="{796257F8-F888-4EFE-8334-B1924EC554C1}" name="149515" dataDxfId="7121"/>
    <tableColumn id="9277" xr3:uid="{CDB1A915-8420-40E6-B6CA-6069B97A1653}" name="149516" dataDxfId="7120"/>
    <tableColumn id="9278" xr3:uid="{095EC096-1F6F-49A1-AFD7-AE3758C541BF}" name="149517" dataDxfId="7119"/>
    <tableColumn id="9279" xr3:uid="{4AA639A0-0C99-410F-8EF5-7109AD9A107A}" name="149518" dataDxfId="7118"/>
    <tableColumn id="9280" xr3:uid="{CCBA073A-9834-4179-B0C5-F3366CFBF72A}" name="149519" dataDxfId="7117"/>
    <tableColumn id="9281" xr3:uid="{DFCA18D9-F761-46B7-95BC-63DE0897350F}" name="149520" dataDxfId="7116"/>
    <tableColumn id="9282" xr3:uid="{04BFFF93-0CF1-4064-A452-36F2C40605B6}" name="149521" dataDxfId="7115"/>
    <tableColumn id="9283" xr3:uid="{B9E283CB-4743-4AAC-9B43-C478FCD65ECC}" name="149522" dataDxfId="7114"/>
    <tableColumn id="9284" xr3:uid="{FA23E135-C3BE-45AB-A01A-BA7538B8A05F}" name="149523" dataDxfId="7113"/>
    <tableColumn id="9285" xr3:uid="{E8F8B125-80C4-48A3-894F-1633FF91CBB1}" name="149524" dataDxfId="7112"/>
    <tableColumn id="9286" xr3:uid="{724E3346-EF8F-40E1-A35A-CC3DC804D6FF}" name="149525" dataDxfId="7111"/>
    <tableColumn id="9287" xr3:uid="{398361C6-EB39-4D7D-9A46-7E81C16BA1AA}" name="149526" dataDxfId="7110"/>
    <tableColumn id="9288" xr3:uid="{D1F102A6-5CC8-4B16-A6F0-BB8A278A0862}" name="149527" dataDxfId="7109"/>
    <tableColumn id="9289" xr3:uid="{13C9A1A9-060E-4FFC-8BDA-FF1F4C1DF276}" name="149528" dataDxfId="7108"/>
    <tableColumn id="9290" xr3:uid="{605200C4-9588-4C37-A7D5-E86203B8CA1E}" name="149529" dataDxfId="7107"/>
    <tableColumn id="9291" xr3:uid="{A49AE42D-0FE3-4987-B0F5-4684C5AF5D78}" name="149530" dataDxfId="7106"/>
    <tableColumn id="9292" xr3:uid="{BF363028-7088-461E-BC53-7AE2457B6BD2}" name="149531" dataDxfId="7105"/>
    <tableColumn id="9293" xr3:uid="{4EAAA27A-97EE-40E6-ACDE-6B97C51C7B86}" name="149532" dataDxfId="7104"/>
    <tableColumn id="9294" xr3:uid="{E17C03BE-17BF-4D8D-B357-4F1B36DB72C6}" name="149533" dataDxfId="7103"/>
    <tableColumn id="9295" xr3:uid="{07881DAC-6498-4A86-A429-6F1CF6DD6C8B}" name="149534" dataDxfId="7102"/>
    <tableColumn id="9296" xr3:uid="{63CC2F40-955C-476A-8E97-C24DC8FB38BC}" name="149535" dataDxfId="7101"/>
    <tableColumn id="9297" xr3:uid="{E95FE693-EA00-465F-9E96-1E2D2BF75AEC}" name="149536" dataDxfId="7100"/>
    <tableColumn id="9298" xr3:uid="{8A6B291D-2B0C-4349-B731-F7D5E8640614}" name="149537" dataDxfId="7099"/>
    <tableColumn id="9299" xr3:uid="{94851338-D3A1-47C3-B589-6647F788708B}" name="149538" dataDxfId="7098"/>
    <tableColumn id="9300" xr3:uid="{7CA6D659-48A5-46C5-AAEF-575B6D8B9B26}" name="149539" dataDxfId="7097"/>
    <tableColumn id="9301" xr3:uid="{401FD58F-2976-4FF7-BA95-0EBDB22F3D0F}" name="149540" dataDxfId="7096"/>
    <tableColumn id="9302" xr3:uid="{4DBA4EEE-6AEE-40D7-A173-78562000E34F}" name="149541" dataDxfId="7095"/>
    <tableColumn id="9303" xr3:uid="{54B8A77E-81EE-4082-86B8-E3D4A8066269}" name="149542" dataDxfId="7094"/>
    <tableColumn id="9304" xr3:uid="{CEC16BC4-6C99-46B2-9A2E-15EE37E81C36}" name="149543" dataDxfId="7093"/>
    <tableColumn id="9305" xr3:uid="{20B80340-4CB1-45BA-B455-CBAB22837A1E}" name="149544" dataDxfId="7092"/>
    <tableColumn id="9306" xr3:uid="{8EB01A97-DD6B-4A48-9541-A9292FB4117A}" name="149545" dataDxfId="7091"/>
    <tableColumn id="9307" xr3:uid="{DA113784-FB08-40F9-9F22-7C902FD09CD2}" name="149546" dataDxfId="7090"/>
    <tableColumn id="9308" xr3:uid="{D7DC3659-F1D5-47CD-AB4E-1DC9C6D02250}" name="149547" dataDxfId="7089"/>
    <tableColumn id="9309" xr3:uid="{ED82D9D9-55B7-495D-9EE0-F45C96F47DD9}" name="149548" dataDxfId="7088"/>
    <tableColumn id="9310" xr3:uid="{E41896EF-6231-4CCE-9E09-FC85D6137057}" name="149549" dataDxfId="7087"/>
    <tableColumn id="9311" xr3:uid="{7B180E0A-F3A4-4F20-A486-5F27CEF3E2BA}" name="149550" dataDxfId="7086"/>
    <tableColumn id="9312" xr3:uid="{ED42E7D4-48D4-4249-B91F-698A8BD697ED}" name="149551" dataDxfId="7085"/>
    <tableColumn id="9313" xr3:uid="{EDE8924A-C293-4926-A080-A0AB393028B4}" name="149552" dataDxfId="7084"/>
    <tableColumn id="9314" xr3:uid="{742ECEEE-5285-4FBB-9003-36D1901D6F70}" name="149553" dataDxfId="7083"/>
    <tableColumn id="9315" xr3:uid="{0317846D-F7D2-40AD-979C-69AF486AC170}" name="149554" dataDxfId="7082"/>
    <tableColumn id="9316" xr3:uid="{8040A786-6AC9-43B4-ACBA-C2EC7921707C}" name="149555" dataDxfId="7081"/>
    <tableColumn id="9317" xr3:uid="{E9897600-EB3B-4576-BB9F-4290CECD35A2}" name="149556" dataDxfId="7080"/>
    <tableColumn id="9318" xr3:uid="{BC984CEB-3AAD-4464-B282-11B4EFAA0D69}" name="149557" dataDxfId="7079"/>
    <tableColumn id="9319" xr3:uid="{39E04E87-24B0-460A-B44D-C4F59446B1DF}" name="149558" dataDxfId="7078"/>
    <tableColumn id="9320" xr3:uid="{F05CF430-E411-4D86-BB02-552ECBB93107}" name="149559" dataDxfId="7077"/>
    <tableColumn id="9321" xr3:uid="{4A7EA227-7C58-48BD-8FE7-D7CA54396381}" name="149560" dataDxfId="7076"/>
    <tableColumn id="9322" xr3:uid="{B2705B5D-038E-4BEF-99E5-F725CE913382}" name="149561" dataDxfId="7075"/>
    <tableColumn id="9323" xr3:uid="{E81AFB63-9D9E-4AC7-A10C-2369094D4819}" name="149562" dataDxfId="7074"/>
    <tableColumn id="9324" xr3:uid="{FC80595C-87EE-4814-8233-3F620FDCA569}" name="149563" dataDxfId="7073"/>
    <tableColumn id="9325" xr3:uid="{3435F50E-680C-43C3-9989-3CF345BE229F}" name="149564" dataDxfId="7072"/>
    <tableColumn id="9326" xr3:uid="{41A335E8-AD51-4704-9E32-BF09B1FCD18C}" name="149565" dataDxfId="7071"/>
    <tableColumn id="9327" xr3:uid="{AC10B935-4F5A-4D8D-9D5C-0DE72C76876D}" name="149566" dataDxfId="7070"/>
    <tableColumn id="9328" xr3:uid="{F3878A54-FFA8-4CCD-B86A-2441D5C643AD}" name="149567" dataDxfId="7069"/>
    <tableColumn id="9329" xr3:uid="{3E4F7F2C-C9D1-4EBE-96D8-DBA65A67D350}" name="149568" dataDxfId="7068"/>
    <tableColumn id="9330" xr3:uid="{26A1000D-F293-47AB-9F3C-BC4B8E5CAC91}" name="149569" dataDxfId="7067"/>
    <tableColumn id="9331" xr3:uid="{13A4E4D8-E857-4E5B-B507-F8D17EA7173D}" name="149570" dataDxfId="7066"/>
    <tableColumn id="9332" xr3:uid="{9C091263-97C5-49FF-9A4F-5EDDB5725787}" name="149571" dataDxfId="7065"/>
    <tableColumn id="9333" xr3:uid="{5C6B4A92-5514-45AA-AE20-734AF6670E74}" name="149572" dataDxfId="7064"/>
    <tableColumn id="9334" xr3:uid="{82BB148B-297D-4C51-A54C-E699ABE6AA78}" name="149573" dataDxfId="7063"/>
    <tableColumn id="9335" xr3:uid="{C977D544-76C6-4A5A-8721-05EB189DE080}" name="149574" dataDxfId="7062"/>
    <tableColumn id="9336" xr3:uid="{46ACD4F7-7D20-4968-8F0D-B31745086114}" name="149575" dataDxfId="7061"/>
    <tableColumn id="9337" xr3:uid="{2A65A11B-E213-4537-81FC-42050198C35F}" name="149576" dataDxfId="7060"/>
    <tableColumn id="9338" xr3:uid="{E19B1ABC-E659-488A-96BE-35444BDBEBE0}" name="149577" dataDxfId="7059"/>
    <tableColumn id="9339" xr3:uid="{BAE3489A-3965-4D8C-AA25-D6741E35CD5F}" name="149578" dataDxfId="7058"/>
    <tableColumn id="9340" xr3:uid="{0A1731B5-C771-4E28-8408-B8C7FF584D57}" name="149579" dataDxfId="7057"/>
    <tableColumn id="9341" xr3:uid="{669F9EC9-49C0-4DC5-B6C7-4AF7D6268838}" name="149580" dataDxfId="7056"/>
    <tableColumn id="9342" xr3:uid="{59A786DD-175F-40F3-A444-469C68C4AB7D}" name="149581" dataDxfId="7055"/>
    <tableColumn id="9343" xr3:uid="{44AB8E36-EB14-4F04-A6F3-FC920B98EF1B}" name="149582" dataDxfId="7054"/>
    <tableColumn id="9344" xr3:uid="{45D788FB-5BAB-42E1-A248-A0BC47B2FC30}" name="149583" dataDxfId="7053"/>
    <tableColumn id="9345" xr3:uid="{F493BBC1-2FEB-429E-95BA-974688F7A67D}" name="149584" dataDxfId="7052"/>
    <tableColumn id="9346" xr3:uid="{46BE5571-F362-427A-90A5-5F3C87EC2702}" name="149585" dataDxfId="7051"/>
    <tableColumn id="9347" xr3:uid="{20E7B652-8718-4D18-B917-D4B50E5222CC}" name="149586" dataDxfId="7050"/>
    <tableColumn id="9348" xr3:uid="{70056021-75EC-4D06-A77D-99C1E9A71E9E}" name="149587" dataDxfId="7049"/>
    <tableColumn id="9349" xr3:uid="{5E8373A9-8DA8-4086-8C58-F25BB2033163}" name="149588" dataDxfId="7048"/>
    <tableColumn id="9350" xr3:uid="{067171AE-05A7-450D-A1A7-77C9E8095DE5}" name="149589" dataDxfId="7047"/>
    <tableColumn id="9351" xr3:uid="{C8A37F5A-A01F-4E97-91EC-70D0757AA2FD}" name="149590" dataDxfId="7046"/>
    <tableColumn id="9352" xr3:uid="{52B3EE5F-9E62-4886-8467-BD46002C6FD6}" name="149591" dataDxfId="7045"/>
    <tableColumn id="9353" xr3:uid="{AC67FF0A-F284-419B-9FA5-2B52570706D8}" name="149592" dataDxfId="7044"/>
    <tableColumn id="9354" xr3:uid="{BC649BF0-B264-4B90-8EA2-5E2A6A8CCC34}" name="149593" dataDxfId="7043"/>
    <tableColumn id="9355" xr3:uid="{6F3E2952-3B4F-45E1-A830-63A641E108E8}" name="149594" dataDxfId="7042"/>
    <tableColumn id="9356" xr3:uid="{232A0C90-E1B4-4425-8485-8DE2146FB29E}" name="149595" dataDxfId="7041"/>
    <tableColumn id="9357" xr3:uid="{F380B47E-B0DE-4292-821C-5941132DE019}" name="149596" dataDxfId="7040"/>
    <tableColumn id="9358" xr3:uid="{0A251461-BBBF-4FB1-88E2-A9CC19C92243}" name="149597" dataDxfId="7039"/>
    <tableColumn id="9359" xr3:uid="{FCA7C312-82A8-4704-AB24-1C19DEF7EB8F}" name="149598" dataDxfId="7038"/>
    <tableColumn id="9360" xr3:uid="{858384A9-DE58-46C7-9EBB-F4A2B82FB171}" name="149599" dataDxfId="7037"/>
    <tableColumn id="9361" xr3:uid="{AA388A50-2869-4CC1-B089-2764B17DC01E}" name="149600" dataDxfId="7036"/>
    <tableColumn id="9362" xr3:uid="{7BE3D3E6-777C-42F9-B62E-19119101790E}" name="149601" dataDxfId="7035"/>
    <tableColumn id="9363" xr3:uid="{382B7841-B69C-4BF4-B42F-86247B0C1ED2}" name="149602" dataDxfId="7034"/>
    <tableColumn id="9364" xr3:uid="{83918D22-2FF1-4051-9C2D-E6E288625C9A}" name="149603" dataDxfId="7033"/>
    <tableColumn id="9365" xr3:uid="{86B80C63-C894-4F33-B430-76F4EC7E2C6B}" name="149604" dataDxfId="7032"/>
    <tableColumn id="9366" xr3:uid="{27DCC2F0-AB2C-437F-BDF0-EC3B6A340693}" name="149605" dataDxfId="7031"/>
    <tableColumn id="9367" xr3:uid="{F5F4DDFA-C94E-4BDC-BBEE-A3B3FFAFDC13}" name="149606" dataDxfId="7030"/>
    <tableColumn id="9368" xr3:uid="{5746209F-3AD3-4BD7-83E6-B0D1276CB2EB}" name="149607" dataDxfId="7029"/>
    <tableColumn id="9369" xr3:uid="{62ED2812-0811-4C40-99C5-3802CA02B461}" name="149608" dataDxfId="7028"/>
    <tableColumn id="9370" xr3:uid="{38CC1EFE-B931-4D3D-BFCD-3F3DEF8CE3C5}" name="149609" dataDxfId="7027"/>
    <tableColumn id="9371" xr3:uid="{9B5531D3-8A5F-4256-90F3-AF70294042F5}" name="149610" dataDxfId="7026"/>
    <tableColumn id="9372" xr3:uid="{204F9E6D-6B55-4667-8FE1-811D95050E31}" name="149611" dataDxfId="7025"/>
    <tableColumn id="9373" xr3:uid="{CA768DCC-7145-43AC-8D18-9374A3F8DEC9}" name="149612" dataDxfId="7024"/>
    <tableColumn id="9374" xr3:uid="{A53B0FFB-6090-4D6E-9EC5-6249E43633EA}" name="149613" dataDxfId="7023"/>
    <tableColumn id="9375" xr3:uid="{8116378E-34BD-4F7E-B91E-66762357025C}" name="149614" dataDxfId="7022"/>
    <tableColumn id="9376" xr3:uid="{9CE8C69C-9650-4CE2-AFB4-CA0953F4F7C2}" name="149615" dataDxfId="7021"/>
    <tableColumn id="9377" xr3:uid="{65D782E4-1636-47E0-8FB9-6DCA25D5CBE9}" name="149616" dataDxfId="7020"/>
    <tableColumn id="9378" xr3:uid="{B8C3C29B-660A-48EF-AF0C-B395BDDD015D}" name="149617" dataDxfId="7019"/>
    <tableColumn id="9379" xr3:uid="{A4FBB83D-53A9-4C17-AA10-B10FD241B80C}" name="149618" dataDxfId="7018"/>
    <tableColumn id="9380" xr3:uid="{6400EF03-A623-4E3B-B173-6F9AD0B3073C}" name="149619" dataDxfId="7017"/>
    <tableColumn id="9381" xr3:uid="{F7C886F8-4903-4324-AE70-102CC4049EC6}" name="149620" dataDxfId="7016"/>
    <tableColumn id="9382" xr3:uid="{AF7F7381-CBA4-435F-9DB9-667BDD6758C8}" name="149621" dataDxfId="7015"/>
    <tableColumn id="9383" xr3:uid="{E75690B1-AEBB-4A45-A18F-71809A63ECCE}" name="149622" dataDxfId="7014"/>
    <tableColumn id="9384" xr3:uid="{9459FE85-468A-4BD1-B478-BF5D8B7416C9}" name="149623" dataDxfId="7013"/>
    <tableColumn id="9385" xr3:uid="{F2F4E4B2-792A-49B9-9409-7B3133259C04}" name="149624" dataDxfId="7012"/>
    <tableColumn id="9386" xr3:uid="{DA727265-E4E1-4387-8BA5-828116541BE5}" name="149625" dataDxfId="7011"/>
    <tableColumn id="9387" xr3:uid="{12739716-E1B5-4D7E-AD2A-3D41D8476E95}" name="149626" dataDxfId="7010"/>
    <tableColumn id="9388" xr3:uid="{7DC98702-4270-4D2D-B7F8-255EC89B9C79}" name="149627" dataDxfId="7009"/>
    <tableColumn id="9389" xr3:uid="{B4D4B109-9EC8-42F8-9A74-FA77FB38568A}" name="149628" dataDxfId="7008"/>
    <tableColumn id="9390" xr3:uid="{B7415363-CD25-4269-A655-FF6C4830A83A}" name="149629" dataDxfId="7007"/>
    <tableColumn id="9391" xr3:uid="{85655041-7E0F-4672-9F7A-66849928039B}" name="149630" dataDxfId="7006"/>
    <tableColumn id="9392" xr3:uid="{9CBEF1A3-CA7B-4F41-B134-857A90E9FCCA}" name="149631" dataDxfId="7005"/>
    <tableColumn id="9393" xr3:uid="{ED4BBE7A-0D9F-430B-A6EF-A41C49D32AB5}" name="149632" dataDxfId="7004"/>
    <tableColumn id="9394" xr3:uid="{AFFA7BDA-9F38-4977-A2E3-1EDA41E7CB01}" name="149633" dataDxfId="7003"/>
    <tableColumn id="9395" xr3:uid="{57322DEA-942D-494F-B8B8-60E7F62AB77A}" name="149634" dataDxfId="7002"/>
    <tableColumn id="9396" xr3:uid="{43A19D81-684C-4AB6-88ED-2F3C2238D95B}" name="149635" dataDxfId="7001"/>
    <tableColumn id="9397" xr3:uid="{99DE2F5C-0F7E-46C6-934C-E3C986765A03}" name="149636" dataDxfId="7000"/>
    <tableColumn id="9398" xr3:uid="{FE759B21-E7B7-48D9-A551-3BF39A80725C}" name="149637" dataDxfId="6999"/>
    <tableColumn id="9399" xr3:uid="{1EA835F2-8905-46A5-AE32-900AADC5FA01}" name="149638" dataDxfId="6998"/>
    <tableColumn id="9400" xr3:uid="{96C91289-27F7-4CEA-AA18-AFB05E619CDA}" name="149639" dataDxfId="6997"/>
    <tableColumn id="9401" xr3:uid="{A3F79EF0-71A7-4929-95A6-760534DCA64A}" name="149640" dataDxfId="6996"/>
    <tableColumn id="9402" xr3:uid="{7F7B364D-A98C-415A-A922-588312A98908}" name="149641" dataDxfId="6995"/>
    <tableColumn id="9403" xr3:uid="{0B8C912D-FAF2-42CD-895C-6BA3CDA77234}" name="149642" dataDxfId="6994"/>
    <tableColumn id="9404" xr3:uid="{638E26CE-D2C8-4EA0-9BE9-EC3915558EC5}" name="149643" dataDxfId="6993"/>
    <tableColumn id="9405" xr3:uid="{BC6D4C04-1FAD-4E51-A4DF-5443FBF8BB69}" name="149644" dataDxfId="6992"/>
    <tableColumn id="9406" xr3:uid="{59238329-E5A5-4067-95A6-0E957EB6C0D7}" name="149645" dataDxfId="6991"/>
    <tableColumn id="9407" xr3:uid="{422990D3-B39F-4041-81AB-42EA09A4EEEA}" name="149646" dataDxfId="6990"/>
    <tableColumn id="9408" xr3:uid="{DE70F864-EF39-49AA-AFEC-779DC0BE89E2}" name="149647" dataDxfId="6989"/>
    <tableColumn id="9409" xr3:uid="{4C945945-D506-4BB4-B177-DBDE86BDBC03}" name="149648" dataDxfId="6988"/>
    <tableColumn id="9410" xr3:uid="{52161DE4-3C89-4DE4-A358-5422A869AA8E}" name="149649" dataDxfId="6987"/>
    <tableColumn id="9411" xr3:uid="{D07B2C2C-1079-4C66-BEEB-281BF2F18E3E}" name="149650" dataDxfId="6986"/>
    <tableColumn id="9412" xr3:uid="{80E9986F-CEAF-418F-93AC-C48AF3C01D55}" name="149651" dataDxfId="6985"/>
    <tableColumn id="9413" xr3:uid="{8A3FEA3C-5397-4651-BD93-FCFFEF2375D3}" name="149652" dataDxfId="6984"/>
    <tableColumn id="9414" xr3:uid="{E498266F-3B92-4D7D-9DC5-BB2C78AEB88D}" name="149653" dataDxfId="6983"/>
    <tableColumn id="9415" xr3:uid="{CD784708-1DD8-4610-B19B-2D9DA8D3EA9B}" name="149654" dataDxfId="6982"/>
    <tableColumn id="9416" xr3:uid="{9C31FE1F-7239-41BD-B640-50BD28B10FEC}" name="149655" dataDxfId="6981"/>
    <tableColumn id="9417" xr3:uid="{0FE8CCF0-6E23-4588-865B-77EFD5E1A427}" name="149656" dataDxfId="6980"/>
    <tableColumn id="9418" xr3:uid="{32C2613C-CC2A-4B78-97A6-1D8848AB4297}" name="149657" dataDxfId="6979"/>
    <tableColumn id="9419" xr3:uid="{DD8AA547-4FF7-4BE0-9731-A222D1114B35}" name="149658" dataDxfId="6978"/>
    <tableColumn id="9420" xr3:uid="{5FCFBD90-EFDA-45ED-9CFE-E23A2A150A9A}" name="149659" dataDxfId="6977"/>
    <tableColumn id="9421" xr3:uid="{EC146D7D-264F-4276-873A-9F6A70FDDD43}" name="149660" dataDxfId="6976"/>
    <tableColumn id="9422" xr3:uid="{CA9A17DC-62CB-4B51-81E3-F49681821030}" name="149661" dataDxfId="6975"/>
    <tableColumn id="9423" xr3:uid="{9B73B5C2-4D96-432E-A135-118BD91D7E43}" name="149662" dataDxfId="6974"/>
    <tableColumn id="9424" xr3:uid="{DF4E44CE-FF00-4D47-B11C-8AD7BF3C1D54}" name="149663" dataDxfId="6973"/>
    <tableColumn id="9425" xr3:uid="{A75F9E22-BDE3-439F-9691-37A1FE527A0F}" name="149664" dataDxfId="6972"/>
    <tableColumn id="9426" xr3:uid="{D363949B-C018-4FCB-87C1-D84682A06339}" name="149665" dataDxfId="6971"/>
    <tableColumn id="9427" xr3:uid="{3C575B9C-B46F-49E3-899B-22BFB89764C1}" name="149666" dataDxfId="6970"/>
    <tableColumn id="9428" xr3:uid="{EDCF2EB2-3FC3-441B-8336-F1E0D4C9AD12}" name="149667" dataDxfId="6969"/>
    <tableColumn id="9429" xr3:uid="{4F6C1B87-59AD-421C-BEF3-ACDAA5A08E56}" name="149668" dataDxfId="6968"/>
    <tableColumn id="9430" xr3:uid="{50662FEF-4CE9-4CA1-A4A2-9F452A09BDFF}" name="149669" dataDxfId="6967"/>
    <tableColumn id="9431" xr3:uid="{F9A82F85-F909-4B2D-8267-532C1DCCF976}" name="149670" dataDxfId="6966"/>
    <tableColumn id="9432" xr3:uid="{8FF19F40-83C2-461B-AF25-3750898E5481}" name="149671" dataDxfId="6965"/>
    <tableColumn id="9433" xr3:uid="{F2A69BB7-1CE3-41FA-8164-9D53940C54CC}" name="149672" dataDxfId="6964"/>
    <tableColumn id="9434" xr3:uid="{F15F9EA0-C758-4FAE-9DA5-0F1EBF8E447F}" name="149673" dataDxfId="6963"/>
    <tableColumn id="9435" xr3:uid="{CD3A2DF2-8456-46C2-A6DE-A1BD96025B44}" name="149674" dataDxfId="6962"/>
    <tableColumn id="9436" xr3:uid="{AD769B11-339A-4A9F-A4E9-44DFD7FEDBC6}" name="149675" dataDxfId="6961"/>
    <tableColumn id="9437" xr3:uid="{E6115A3A-324A-4498-A257-4699F9F3751B}" name="149676" dataDxfId="6960"/>
    <tableColumn id="9438" xr3:uid="{86CDF9CB-6127-413A-A25B-7A38BD1DB80A}" name="149677" dataDxfId="6959"/>
    <tableColumn id="9439" xr3:uid="{78203C31-00A5-4CA9-A968-349D58ACF030}" name="149678" dataDxfId="6958"/>
    <tableColumn id="9440" xr3:uid="{2F1A276D-5B53-48D6-9ECE-3D794164698C}" name="149679" dataDxfId="6957"/>
    <tableColumn id="9441" xr3:uid="{54CC3FBE-BDA6-4A46-8C9D-5068F78A248C}" name="149680" dataDxfId="6956"/>
    <tableColumn id="9442" xr3:uid="{5032923A-A295-4D91-B18C-A57DA0DE7BAF}" name="149681" dataDxfId="6955"/>
    <tableColumn id="9443" xr3:uid="{C2CE5EC3-6F31-4BD6-94D9-CF47C9D56794}" name="149682" dataDxfId="6954"/>
    <tableColumn id="9444" xr3:uid="{EE2B08C6-0EAC-42FC-871A-1949546D3D33}" name="149683" dataDxfId="6953"/>
    <tableColumn id="9445" xr3:uid="{F8D0F557-3C9E-4D51-A8B0-34808FFE5617}" name="149684" dataDxfId="6952"/>
    <tableColumn id="9446" xr3:uid="{41DDD889-C436-45F0-9B53-D65452D0BD0D}" name="149685" dataDxfId="6951"/>
    <tableColumn id="9447" xr3:uid="{60CF8AED-A781-42EA-87E1-95FD31A98E2F}" name="149686" dataDxfId="6950"/>
    <tableColumn id="9448" xr3:uid="{E2454252-4EF8-4BCA-9590-ADD8EE6FF377}" name="149687" dataDxfId="6949"/>
    <tableColumn id="9449" xr3:uid="{A2050DC1-39B6-4605-A56A-F0866B3942A0}" name="149688" dataDxfId="6948"/>
    <tableColumn id="9450" xr3:uid="{D47644C3-FC8B-474A-AF7D-0BCFBCC29C42}" name="149689" dataDxfId="6947"/>
    <tableColumn id="9451" xr3:uid="{0DF3C49F-31A6-4D8A-B389-D38DE032B3BA}" name="149690" dataDxfId="6946"/>
    <tableColumn id="9452" xr3:uid="{344AB5CC-735A-43AF-87E6-E248D4BAE764}" name="149691" dataDxfId="6945"/>
    <tableColumn id="9453" xr3:uid="{F2A54BF6-7C61-4415-9F3B-B6E23124BB29}" name="149692" dataDxfId="6944"/>
    <tableColumn id="9454" xr3:uid="{D007E6FD-2118-4273-ACB2-D8E89EC9B8CE}" name="149693" dataDxfId="6943"/>
    <tableColumn id="9455" xr3:uid="{54A7B577-B9A4-4B98-A23A-EC6CE3F98442}" name="149694" dataDxfId="6942"/>
    <tableColumn id="9456" xr3:uid="{9205F222-CA7B-48FB-8090-DB8F4C0E3A36}" name="149695" dataDxfId="6941"/>
    <tableColumn id="9457" xr3:uid="{C0AA9BEA-1F27-4C32-BA3B-E4B2E366F580}" name="149696" dataDxfId="6940"/>
    <tableColumn id="9458" xr3:uid="{1794403C-C794-4D7C-ADFC-6756EA2841D9}" name="149697" dataDxfId="6939"/>
    <tableColumn id="9459" xr3:uid="{849372AA-8F3F-439F-91C0-627405ED27AF}" name="149698" dataDxfId="6938"/>
    <tableColumn id="9460" xr3:uid="{AE9DEFE9-2952-44E1-AD0B-5FA3C2DC083B}" name="149699" dataDxfId="6937"/>
    <tableColumn id="9461" xr3:uid="{C7DEC807-AF34-42D8-8328-A2B3E571E1BD}" name="149700" dataDxfId="6936"/>
    <tableColumn id="9462" xr3:uid="{CE5770EF-8530-467A-9D19-624D203A6FD3}" name="149701" dataDxfId="6935"/>
    <tableColumn id="9463" xr3:uid="{856F9F52-2808-40F1-9C45-29CCBFD223FE}" name="149702" dataDxfId="6934"/>
    <tableColumn id="9464" xr3:uid="{39D7926A-C2F1-4E37-8B78-44454CCF2334}" name="149703" dataDxfId="6933"/>
    <tableColumn id="9465" xr3:uid="{2700EC6F-8872-46A2-90A0-CB65B250BACC}" name="149704" dataDxfId="6932"/>
    <tableColumn id="9466" xr3:uid="{5302F34C-23AF-4379-9DA8-4DEE334D832A}" name="149705" dataDxfId="6931"/>
    <tableColumn id="9467" xr3:uid="{75A48C20-7DFA-406F-928B-DAB59012CB6D}" name="149706" dataDxfId="6930"/>
    <tableColumn id="9468" xr3:uid="{5CAD2259-4D38-4F4A-ACD0-C3D54C049980}" name="149707" dataDxfId="6929"/>
    <tableColumn id="9469" xr3:uid="{C0CC3E3F-7793-4C04-B44E-AD7AF12B0056}" name="149708" dataDxfId="6928"/>
    <tableColumn id="9470" xr3:uid="{FB92BE4C-DF18-4865-9003-BC6E31A26695}" name="149709" dataDxfId="6927"/>
    <tableColumn id="9471" xr3:uid="{117357A6-E94D-4340-A8AF-2E4E01745D93}" name="149710" dataDxfId="6926"/>
    <tableColumn id="9472" xr3:uid="{4C37AEE8-5CE5-4E4D-B39C-A4D1E68BCFE3}" name="149711" dataDxfId="6925"/>
    <tableColumn id="9473" xr3:uid="{F670B3B9-9CF8-4827-B994-F39BEDD1187E}" name="149712" dataDxfId="6924"/>
    <tableColumn id="9474" xr3:uid="{06FD026D-A4C3-43BC-9936-D18D5F65A71E}" name="149713" dataDxfId="6923"/>
    <tableColumn id="9475" xr3:uid="{50C2700A-97FE-4A1C-9666-25E032D8EB1A}" name="149714" dataDxfId="6922"/>
    <tableColumn id="9476" xr3:uid="{ACEE34E8-3D7C-47AD-89D3-1F75D898CB60}" name="149715" dataDxfId="6921"/>
    <tableColumn id="9477" xr3:uid="{1DCCB9D8-8B94-4260-9B8F-CB6A3C8159DC}" name="149716" dataDxfId="6920"/>
    <tableColumn id="9478" xr3:uid="{DB22AD40-08FE-4DF7-A37D-3A087C1A554B}" name="149717" dataDxfId="6919"/>
    <tableColumn id="9479" xr3:uid="{B32B912F-134C-42D9-9077-C3DB20F9E5B5}" name="149718" dataDxfId="6918"/>
    <tableColumn id="9480" xr3:uid="{C73C8595-D7CB-4585-BDDF-943C6D6CB8FA}" name="149719" dataDxfId="6917"/>
    <tableColumn id="9481" xr3:uid="{FCC250E6-A60B-4AAB-8AA8-C40BE4A79DB0}" name="149720" dataDxfId="6916"/>
    <tableColumn id="9482" xr3:uid="{C19EA5AD-48D2-4676-A511-50ABF437388A}" name="149721" dataDxfId="6915"/>
    <tableColumn id="9483" xr3:uid="{92A3B6DC-F94A-46BB-BD0B-D3B2A3E44594}" name="149722" dataDxfId="6914"/>
    <tableColumn id="9484" xr3:uid="{56C6439B-C894-4660-9E0F-1EA34F6E2E47}" name="149723" dataDxfId="6913"/>
    <tableColumn id="9485" xr3:uid="{5894321F-13C1-49DE-A9E3-A8D21CEE4539}" name="149724" dataDxfId="6912"/>
    <tableColumn id="9486" xr3:uid="{BEE0673B-DEA6-412B-9CD2-0E01F80FC1E5}" name="149725" dataDxfId="6911"/>
    <tableColumn id="9487" xr3:uid="{C8B395B5-43B4-4079-9F0F-E6A37F33193A}" name="149726" dataDxfId="6910"/>
    <tableColumn id="9488" xr3:uid="{1DA96E4B-B543-454F-9122-62A9F1E9703A}" name="149727" dataDxfId="6909"/>
    <tableColumn id="9489" xr3:uid="{57DCF412-16BC-47D5-8A16-E63EB88996C7}" name="149728" dataDxfId="6908"/>
    <tableColumn id="9490" xr3:uid="{89B6272E-F7E0-4E7D-B5A9-90EF083F4BF5}" name="149729" dataDxfId="6907"/>
    <tableColumn id="9491" xr3:uid="{542541BE-CCD5-465F-A7E8-66F8CF6A371F}" name="149730" dataDxfId="6906"/>
    <tableColumn id="9492" xr3:uid="{EC6295DC-9829-4CA8-AF0A-571CCB027D13}" name="149731" dataDxfId="6905"/>
    <tableColumn id="9493" xr3:uid="{2A1D031E-2860-44E0-AC7A-96D1AEBAABFF}" name="149732" dataDxfId="6904"/>
    <tableColumn id="9494" xr3:uid="{AAAAFAD7-79F0-4603-AB5C-D6FF19FD555E}" name="149733" dataDxfId="6903"/>
    <tableColumn id="9495" xr3:uid="{6D428891-0498-459A-9777-B9E258798699}" name="149734" dataDxfId="6902"/>
    <tableColumn id="9496" xr3:uid="{8570E8C3-BCDA-4BDE-9F24-7523CB23CB81}" name="149735" dataDxfId="6901"/>
    <tableColumn id="9497" xr3:uid="{890F4DCF-C0BA-4056-A782-B50FF81D89C1}" name="149736" dataDxfId="6900"/>
    <tableColumn id="9498" xr3:uid="{03AD257A-EF8C-4D6D-A1C2-DE611A53CA84}" name="149737" dataDxfId="6899"/>
    <tableColumn id="9499" xr3:uid="{59678D8F-1CD7-401D-8005-AB92FFDDC84A}" name="149738" dataDxfId="6898"/>
    <tableColumn id="9500" xr3:uid="{538CB684-0460-4ED7-99FD-D09925652FF1}" name="149739" dataDxfId="6897"/>
    <tableColumn id="9501" xr3:uid="{0429D5A1-5CE6-4621-8512-DACA6D7533AD}" name="149740" dataDxfId="6896"/>
    <tableColumn id="9502" xr3:uid="{0F7A1757-083C-446D-8619-223282856F87}" name="149741" dataDxfId="6895"/>
    <tableColumn id="9503" xr3:uid="{BA9CEA26-BECD-46B8-AEEF-9475E7529306}" name="149742" dataDxfId="6894"/>
    <tableColumn id="9504" xr3:uid="{29A52A8F-15C8-4622-9C39-820146362BD2}" name="149743" dataDxfId="6893"/>
    <tableColumn id="9505" xr3:uid="{5EC557BB-76E1-40E7-8468-DF4F1D602CDE}" name="149744" dataDxfId="6892"/>
    <tableColumn id="9506" xr3:uid="{1A776296-4812-44CE-B3F2-43F00C608BCE}" name="149745" dataDxfId="6891"/>
    <tableColumn id="9507" xr3:uid="{F51EDF3F-3059-4B78-B559-B2C9367A0F31}" name="149746" dataDxfId="6890"/>
    <tableColumn id="9508" xr3:uid="{E196CBF5-829F-4162-8885-E480B84F0C51}" name="149747" dataDxfId="6889"/>
    <tableColumn id="9509" xr3:uid="{B9884929-BB91-4607-99B4-04FB051F4877}" name="149748" dataDxfId="6888"/>
    <tableColumn id="9510" xr3:uid="{1372538F-9922-4DBD-84D1-F4507ADFA438}" name="149749" dataDxfId="6887"/>
    <tableColumn id="9511" xr3:uid="{3A050EB6-4859-4728-91BD-9ECB4428889D}" name="149750" dataDxfId="6886"/>
    <tableColumn id="9512" xr3:uid="{95867389-2F58-4186-BB9F-D058EA3FC2FA}" name="149751" dataDxfId="6885"/>
    <tableColumn id="9513" xr3:uid="{713C60AB-C772-4743-A0E7-16B7A98437B6}" name="149752" dataDxfId="6884"/>
    <tableColumn id="9514" xr3:uid="{308BF307-03C0-4E79-A3D5-E4CB0299F32A}" name="149753" dataDxfId="6883"/>
    <tableColumn id="9515" xr3:uid="{F6A3078C-40DF-45E2-B842-FBBDABF0C41A}" name="149754" dataDxfId="6882"/>
    <tableColumn id="9516" xr3:uid="{AFF301A1-64F2-4BF5-885F-A0BB9135EAC4}" name="149755" dataDxfId="6881"/>
    <tableColumn id="9517" xr3:uid="{5105C866-5B53-4C12-A649-6B3B2E111135}" name="149756" dataDxfId="6880"/>
    <tableColumn id="9518" xr3:uid="{33AED1E9-4C65-433C-9FE0-D5C6EC64A26C}" name="149757" dataDxfId="6879"/>
    <tableColumn id="9519" xr3:uid="{56407E01-D2FE-47AC-9C47-158D373F4F04}" name="149758" dataDxfId="6878"/>
    <tableColumn id="9520" xr3:uid="{713A474D-F09E-46F5-89F2-29F3A870BF2B}" name="149759" dataDxfId="6877"/>
    <tableColumn id="9521" xr3:uid="{AE3DD4F0-1B22-467C-A130-8CA93FE4773F}" name="149760" dataDxfId="6876"/>
    <tableColumn id="9522" xr3:uid="{EE959481-2F2F-46BF-ACA2-BB2574C1DFAE}" name="149761" dataDxfId="6875"/>
    <tableColumn id="9523" xr3:uid="{408B0733-AB8D-4E6C-B054-27DD3C71C473}" name="149762" dataDxfId="6874"/>
    <tableColumn id="9524" xr3:uid="{99FFB579-FA3A-4B53-BDC9-E56BE2BB6CFD}" name="149763" dataDxfId="6873"/>
    <tableColumn id="9525" xr3:uid="{5707B364-11D5-4170-9E62-7A3D0FAF903D}" name="149764" dataDxfId="6872"/>
    <tableColumn id="9526" xr3:uid="{EBCA21B1-BB18-46CE-ACBF-339912257415}" name="149765" dataDxfId="6871"/>
    <tableColumn id="9527" xr3:uid="{6DB1C3F4-1E2B-4B5B-B6A1-61EF9C8E1A92}" name="149766" dataDxfId="6870"/>
    <tableColumn id="9528" xr3:uid="{CA46670E-CCE5-4217-B6CD-8BE4A1F7822E}" name="149767" dataDxfId="6869"/>
    <tableColumn id="9529" xr3:uid="{39464424-59E0-4A87-8168-0CF459E3D9F6}" name="149768" dataDxfId="6868"/>
    <tableColumn id="9530" xr3:uid="{FDCA45CA-C4F8-4B32-8C2D-00F84FB48D18}" name="149769" dataDxfId="6867"/>
    <tableColumn id="9531" xr3:uid="{C4DBD3AC-7F31-445E-94DF-7330817DB69B}" name="149770" dataDxfId="6866"/>
    <tableColumn id="9532" xr3:uid="{2BA7F4A6-2ECF-46B1-9E24-93EC6DDD27B4}" name="149771" dataDxfId="6865"/>
    <tableColumn id="9533" xr3:uid="{E2D23E1A-7BC3-4CA4-A1A1-6A905B91548F}" name="149772" dataDxfId="6864"/>
    <tableColumn id="9534" xr3:uid="{A8B71774-D823-4D4E-9EB4-344D7CDE0A5F}" name="149773" dataDxfId="6863"/>
    <tableColumn id="9535" xr3:uid="{D96AF4E3-6B59-4109-81C6-266D3F6EA3EF}" name="149774" dataDxfId="6862"/>
    <tableColumn id="9536" xr3:uid="{E20ABCD5-8255-4022-A51E-E137BB22829F}" name="149775" dataDxfId="6861"/>
    <tableColumn id="9537" xr3:uid="{90AFDB2C-B8BF-4A0E-B897-B63C51480DD1}" name="149776" dataDxfId="6860"/>
    <tableColumn id="9538" xr3:uid="{D899DFD7-AA05-4851-BB0C-518CFF0A5FD9}" name="149777" dataDxfId="6859"/>
    <tableColumn id="9539" xr3:uid="{698C73B4-4E56-4313-840B-9BAFAE0C7626}" name="149778" dataDxfId="6858"/>
    <tableColumn id="9540" xr3:uid="{D6492265-CE6B-4292-AA9F-E0233A36768A}" name="149779" dataDxfId="6857"/>
    <tableColumn id="9541" xr3:uid="{3F748A26-20E5-4AAC-8F41-FA98BE08C27D}" name="149780" dataDxfId="6856"/>
    <tableColumn id="9542" xr3:uid="{448ADAE4-6A93-49B2-9AFA-DDAB06812B70}" name="149781" dataDxfId="6855"/>
    <tableColumn id="9543" xr3:uid="{715B6743-6A59-4B8F-ADEA-A6BE63E6323A}" name="149782" dataDxfId="6854"/>
    <tableColumn id="9544" xr3:uid="{C316E2BD-61F9-4223-B6DD-A691A7D2B06A}" name="149783" dataDxfId="6853"/>
    <tableColumn id="9545" xr3:uid="{7C5C3CA4-817D-4A47-B946-0FE90978B04C}" name="149784" dataDxfId="6852"/>
    <tableColumn id="9546" xr3:uid="{B85A65E7-2A49-4CBB-A39F-884A3DA94A04}" name="149785" dataDxfId="6851"/>
    <tableColumn id="9547" xr3:uid="{D2ABA368-2771-4681-835D-78D22FF8E57A}" name="149786" dataDxfId="6850"/>
    <tableColumn id="9548" xr3:uid="{77FE48F7-4DD1-4539-9DCC-E69A16A200DE}" name="149787" dataDxfId="6849"/>
    <tableColumn id="9549" xr3:uid="{C7F38666-E82C-4E2B-93FF-7AD90F919A0F}" name="149788" dataDxfId="6848"/>
    <tableColumn id="9550" xr3:uid="{976DE5F5-5766-41AF-B23A-91145AA178C8}" name="149789" dataDxfId="6847"/>
    <tableColumn id="9551" xr3:uid="{CA4E2A04-CB5A-49B5-B322-63DE56562D6B}" name="149790" dataDxfId="6846"/>
    <tableColumn id="9552" xr3:uid="{BF10E5CC-8763-43B5-A319-6FC0B7949574}" name="149791" dataDxfId="6845"/>
    <tableColumn id="9553" xr3:uid="{9E56C401-E580-433C-8F3E-49D36C5C0540}" name="149792" dataDxfId="6844"/>
    <tableColumn id="9554" xr3:uid="{07076A16-72AB-43AF-A684-7F7F91936C35}" name="149793" dataDxfId="6843"/>
    <tableColumn id="9555" xr3:uid="{48B42ED6-B265-44C5-A47A-6D7D0AEB0817}" name="149794" dataDxfId="6842"/>
    <tableColumn id="9556" xr3:uid="{08326AC2-E626-43B2-B642-5C83AC0828E5}" name="149795" dataDxfId="6841"/>
    <tableColumn id="9557" xr3:uid="{CBAE4B8D-7E57-4889-9A39-BF07844BA8B0}" name="149796" dataDxfId="6840"/>
    <tableColumn id="9558" xr3:uid="{710FCA1E-DB95-41A5-8A4C-63F45C0D6CD4}" name="149797" dataDxfId="6839"/>
    <tableColumn id="9559" xr3:uid="{289987B6-15D1-4AAE-964E-A65AE341BFE2}" name="149798" dataDxfId="6838"/>
    <tableColumn id="9560" xr3:uid="{AA7D893F-25A7-42F9-8801-260C356984CE}" name="149799" dataDxfId="6837"/>
    <tableColumn id="9561" xr3:uid="{EBFEA553-3C07-455C-932F-33CCA12E6A5C}" name="149800" dataDxfId="6836"/>
    <tableColumn id="9562" xr3:uid="{3C8A2756-C250-47B3-B60C-95661BE917E7}" name="149801" dataDxfId="6835"/>
    <tableColumn id="9563" xr3:uid="{ABA2C84D-9C53-402B-9749-DE6487BF920E}" name="149802" dataDxfId="6834"/>
    <tableColumn id="9564" xr3:uid="{28CC9FFE-A9A5-4490-80B4-1A9F41C668B1}" name="149803" dataDxfId="6833"/>
    <tableColumn id="9565" xr3:uid="{253D0A73-AF2C-405C-92C5-37FB70BC7A8A}" name="149804" dataDxfId="6832"/>
    <tableColumn id="9566" xr3:uid="{E6B69219-DD8E-4702-B9E5-B9F1C82F36D8}" name="149805" dataDxfId="6831"/>
    <tableColumn id="9567" xr3:uid="{5B11F83A-F788-4B6F-831A-E716A2B972CD}" name="149806" dataDxfId="6830"/>
    <tableColumn id="9568" xr3:uid="{E436D1A2-54A9-4F6A-8C9C-53E9F9E0E70D}" name="149807" dataDxfId="6829"/>
    <tableColumn id="9569" xr3:uid="{2FC23514-5539-45DE-AEE4-BDBBDB4C96D3}" name="149808" dataDxfId="6828"/>
    <tableColumn id="9570" xr3:uid="{225BAA84-E17F-49DF-B978-BED6FB88A358}" name="149809" dataDxfId="6827"/>
    <tableColumn id="9571" xr3:uid="{DF2AC270-7588-4EB7-AD85-24746979962A}" name="149810" dataDxfId="6826"/>
    <tableColumn id="9572" xr3:uid="{1E394358-4979-4912-A8F1-D804AB6CB431}" name="149811" dataDxfId="6825"/>
    <tableColumn id="9573" xr3:uid="{81F3A283-A887-4384-A496-095B18E7C53C}" name="149812" dataDxfId="6824"/>
    <tableColumn id="9574" xr3:uid="{B1A2F4C5-8324-4A57-938A-4FF696779312}" name="149813" dataDxfId="6823"/>
    <tableColumn id="9575" xr3:uid="{BD666F76-4877-4C1F-BED7-84BD5DCA48D7}" name="149814" dataDxfId="6822"/>
    <tableColumn id="9576" xr3:uid="{54C7B336-FBC9-494D-B2CD-733528A0DA7D}" name="149815" dataDxfId="6821"/>
    <tableColumn id="9577" xr3:uid="{69EF4403-2A9A-44A9-BB69-58ABB652657D}" name="149816" dataDxfId="6820"/>
    <tableColumn id="9578" xr3:uid="{5EA9E541-08F7-43A5-BFF1-5DA349FC9738}" name="149817" dataDxfId="6819"/>
    <tableColumn id="9579" xr3:uid="{4B186F44-E727-42FA-9CE7-FC2A5C86EE41}" name="149818" dataDxfId="6818"/>
    <tableColumn id="9580" xr3:uid="{5A04966B-54E1-43A6-B3CB-A3CDD8A3F400}" name="149819" dataDxfId="6817"/>
    <tableColumn id="9581" xr3:uid="{01BE28B9-7A74-49B6-AAFD-1056AC41A9A9}" name="149820" dataDxfId="6816"/>
    <tableColumn id="9582" xr3:uid="{B7875A76-EDFB-4410-99F7-7A848D186F52}" name="149821" dataDxfId="6815"/>
    <tableColumn id="9583" xr3:uid="{BCBE5F6D-45FB-4E49-B683-330644763774}" name="149822" dataDxfId="6814"/>
    <tableColumn id="9584" xr3:uid="{3E778CFC-A52A-4258-8889-30BCA52946B1}" name="149823" dataDxfId="6813"/>
    <tableColumn id="9585" xr3:uid="{A96374ED-8B88-48EF-8B28-9F64D5035AC3}" name="149824" dataDxfId="6812"/>
    <tableColumn id="9586" xr3:uid="{714929DB-2277-4452-B8A2-4F7FED5FCFE4}" name="149825" dataDxfId="6811"/>
    <tableColumn id="9587" xr3:uid="{2398F116-036A-4A5A-9D21-8A7E838FC21E}" name="149826" dataDxfId="6810"/>
    <tableColumn id="9588" xr3:uid="{DBF78198-8A68-40FA-AAB7-34D7908C4C41}" name="149827" dataDxfId="6809"/>
    <tableColumn id="9589" xr3:uid="{D431B8E6-E204-4F87-BBD4-E6D6F2A7C572}" name="149828" dataDxfId="6808"/>
    <tableColumn id="9590" xr3:uid="{B6AA88A9-E783-457A-8A23-3FFFCA47867C}" name="149829" dataDxfId="6807"/>
    <tableColumn id="9591" xr3:uid="{EF8CF237-618D-4251-BEAC-9D416209673F}" name="149830" dataDxfId="6806"/>
    <tableColumn id="9592" xr3:uid="{457DD219-3DEF-4853-9A92-DF7677EBD6F7}" name="149831" dataDxfId="6805"/>
    <tableColumn id="9593" xr3:uid="{FFCE8422-2237-44C0-8EF2-614AE2A714F2}" name="149832" dataDxfId="6804"/>
    <tableColumn id="9594" xr3:uid="{41D8A7A8-ECED-468B-AC8A-136D7408FF5A}" name="149833" dataDxfId="6803"/>
    <tableColumn id="9595" xr3:uid="{F88A7930-80C2-426E-B485-BA5BCB405F0B}" name="149834" dataDxfId="6802"/>
    <tableColumn id="9596" xr3:uid="{95712028-4C7C-4B3F-9314-DEFE300BB5A9}" name="149835" dataDxfId="6801"/>
    <tableColumn id="9597" xr3:uid="{2776D9B7-DE59-434E-9391-0F5599746D51}" name="149836" dataDxfId="6800"/>
    <tableColumn id="9598" xr3:uid="{566E5927-EA2B-4115-AC4F-C88DB41ACD16}" name="149837" dataDxfId="6799"/>
    <tableColumn id="9599" xr3:uid="{A31C9DA5-55C8-4600-A84F-A78E80475516}" name="149838" dataDxfId="6798"/>
    <tableColumn id="9600" xr3:uid="{8B8DC567-D7C7-4343-9ACD-5FDC4E6E58FD}" name="149839" dataDxfId="6797"/>
    <tableColumn id="9601" xr3:uid="{7D34322D-9574-4946-A8B5-1B274D655C65}" name="149840" dataDxfId="6796"/>
    <tableColumn id="9602" xr3:uid="{927F1908-C2A0-40E8-8736-4AE85F33CF09}" name="149841" dataDxfId="6795"/>
    <tableColumn id="9603" xr3:uid="{20102A39-4C14-4AF0-AE4F-A23D99EC577B}" name="149842" dataDxfId="6794"/>
    <tableColumn id="9604" xr3:uid="{7393248E-45E6-4BB4-A902-A19F6AC1F0AA}" name="149843" dataDxfId="6793"/>
    <tableColumn id="9605" xr3:uid="{DCE5820C-B1EB-433C-93DC-057D571F872F}" name="149844" dataDxfId="6792"/>
    <tableColumn id="9606" xr3:uid="{EED7162C-6F61-40E1-9E34-C0243AEA6B66}" name="149845" dataDxfId="6791"/>
    <tableColumn id="9607" xr3:uid="{BC97E2FA-5D51-4BF9-ABFD-88A3D9C8839B}" name="149846" dataDxfId="6790"/>
    <tableColumn id="9608" xr3:uid="{F72514C1-B50C-4CB4-B849-C88E54876C85}" name="149847" dataDxfId="6789"/>
    <tableColumn id="9609" xr3:uid="{384CFA57-ADBF-4397-93A9-57D8B563E226}" name="149848" dataDxfId="6788"/>
    <tableColumn id="9610" xr3:uid="{05F5580F-84E3-47DD-95B0-C42DBF802628}" name="149849" dataDxfId="6787"/>
    <tableColumn id="9611" xr3:uid="{6710882A-E926-4E40-BFFC-A9E1CEB8CA6E}" name="149850" dataDxfId="6786"/>
    <tableColumn id="9612" xr3:uid="{E1B2E653-C4AC-435A-8DEF-252915C9A786}" name="149851" dataDxfId="6785"/>
    <tableColumn id="9613" xr3:uid="{BA8F1616-7C51-4A46-BE61-5DA8C281489A}" name="149852" dataDxfId="6784"/>
    <tableColumn id="9614" xr3:uid="{37497E93-149B-406D-A398-ED4C6580D7DA}" name="149853" dataDxfId="6783"/>
    <tableColumn id="9615" xr3:uid="{AFC05D21-9A96-41B5-B472-DEA11238C233}" name="149854" dataDxfId="6782"/>
    <tableColumn id="9616" xr3:uid="{FF5A04D0-229A-4778-90CA-C7B3D95342E2}" name="149855" dataDxfId="6781"/>
    <tableColumn id="9617" xr3:uid="{F571A292-4F91-462C-8FD9-ADB16F8F84E2}" name="149856" dataDxfId="6780"/>
    <tableColumn id="9618" xr3:uid="{53AE4536-7923-4E22-9C58-FAE1E34A7CF4}" name="149857" dataDxfId="6779"/>
    <tableColumn id="9619" xr3:uid="{0CEE625D-8A06-402C-A4E8-4D935BF25960}" name="149858" dataDxfId="6778"/>
    <tableColumn id="9620" xr3:uid="{8B7FB6DB-CB32-41C4-ABDE-4B0DEDB552AD}" name="149859" dataDxfId="6777"/>
    <tableColumn id="9621" xr3:uid="{24CCA0C7-B3F0-4D79-8E51-6E7C59A16D98}" name="149860" dataDxfId="6776"/>
    <tableColumn id="9622" xr3:uid="{53CF76E0-E632-4623-A07F-029851890157}" name="149861" dataDxfId="6775"/>
    <tableColumn id="9623" xr3:uid="{097E0C0D-C4AD-4A31-8DE2-E30340F243CD}" name="149862" dataDxfId="6774"/>
    <tableColumn id="9624" xr3:uid="{0AF61E03-A57B-4733-A2DF-74DA836BACE3}" name="149863" dataDxfId="6773"/>
    <tableColumn id="9625" xr3:uid="{747421E7-86E6-46E6-B66C-DEA5C924B3BF}" name="149864" dataDxfId="6772"/>
    <tableColumn id="9626" xr3:uid="{D6FE025A-848F-4DEF-83BF-6BA3AD46666B}" name="149865" dataDxfId="6771"/>
    <tableColumn id="9627" xr3:uid="{125DAE90-DD9F-423E-915B-B6BE173DE55E}" name="149866" dataDxfId="6770"/>
    <tableColumn id="9628" xr3:uid="{DA8DB45B-D747-41B4-837F-2B432B072C7E}" name="149867" dataDxfId="6769"/>
    <tableColumn id="9629" xr3:uid="{A22D7104-2E18-4097-8866-734E160BB108}" name="149868" dataDxfId="6768"/>
    <tableColumn id="9630" xr3:uid="{D6A3B15E-75AE-450D-AA32-0498C3BFE411}" name="149869" dataDxfId="6767"/>
    <tableColumn id="9631" xr3:uid="{7DA7DC26-34BE-4EE7-BE00-6E8F78CF8C73}" name="149870" dataDxfId="6766"/>
    <tableColumn id="9632" xr3:uid="{5D3A8038-B98F-43C4-AFD6-D2C9CEF4B9A9}" name="149871" dataDxfId="6765"/>
    <tableColumn id="9633" xr3:uid="{6ED85F70-87AA-4D5F-8B75-70A36893D0BB}" name="149872" dataDxfId="6764"/>
    <tableColumn id="9634" xr3:uid="{6E74A629-FC1E-4124-8FD8-9649CFFEDDF3}" name="149873" dataDxfId="6763"/>
    <tableColumn id="9635" xr3:uid="{7B87882A-D44F-44F0-8F07-182C59EC1479}" name="149874" dataDxfId="6762"/>
    <tableColumn id="9636" xr3:uid="{F2738C13-FFD2-4296-A425-CD8E1D655760}" name="149875" dataDxfId="6761"/>
    <tableColumn id="9637" xr3:uid="{59D34BEA-5750-41D3-91AE-EB8E0D1EBC11}" name="149876" dataDxfId="6760"/>
    <tableColumn id="9638" xr3:uid="{89010835-EF26-4F95-BDC7-D5928F6151D0}" name="149877" dataDxfId="6759"/>
    <tableColumn id="9639" xr3:uid="{80396562-A5AC-4D3F-AD55-0D07AAE4C02F}" name="149878" dataDxfId="6758"/>
    <tableColumn id="9640" xr3:uid="{6EEDA3C8-26A6-481F-BCCD-621770399676}" name="149879" dataDxfId="6757"/>
    <tableColumn id="9641" xr3:uid="{BCF375FD-65E8-47F5-BBB4-2F13FAC6333A}" name="149880" dataDxfId="6756"/>
    <tableColumn id="9642" xr3:uid="{B0F642B1-A95D-486B-B3E9-C82A4C7777A5}" name="149881" dataDxfId="6755"/>
    <tableColumn id="9643" xr3:uid="{570C38F9-E441-43DD-BE7A-116593783D7D}" name="149882" dataDxfId="6754"/>
    <tableColumn id="9644" xr3:uid="{AE182C25-A184-402D-BCC8-CBEB051171C4}" name="149883" dataDxfId="6753"/>
    <tableColumn id="9645" xr3:uid="{DED05C33-E693-4029-AEBE-CA71C0FD40E1}" name="149884" dataDxfId="6752"/>
    <tableColumn id="9646" xr3:uid="{66FE41E3-13B0-419E-80F0-1412B3724254}" name="149885" dataDxfId="6751"/>
    <tableColumn id="9647" xr3:uid="{78B0C59D-BE66-41E7-992F-16EE3E829A20}" name="149886" dataDxfId="6750"/>
    <tableColumn id="9648" xr3:uid="{5116A5AF-602E-4C83-B77A-EA351FCD5CA5}" name="149887" dataDxfId="6749"/>
    <tableColumn id="9649" xr3:uid="{791F502F-B438-48B8-9D1C-AC879921BAE8}" name="149888" dataDxfId="6748"/>
    <tableColumn id="9650" xr3:uid="{4B61B2F8-6D9F-4624-B698-1380DB039D99}" name="149889" dataDxfId="6747"/>
    <tableColumn id="9651" xr3:uid="{CBF84CD9-DF4F-4718-9A18-2E9B86C50807}" name="149890" dataDxfId="6746"/>
    <tableColumn id="9652" xr3:uid="{A4967306-0FF3-4508-B0D2-6989F52633B3}" name="149891" dataDxfId="6745"/>
    <tableColumn id="9653" xr3:uid="{52AD9B84-71CD-4B19-9850-1C47E72BD378}" name="149892" dataDxfId="6744"/>
    <tableColumn id="9654" xr3:uid="{01D5FB17-09B6-4FF2-80A8-1F2C700C550C}" name="149893" dataDxfId="6743"/>
    <tableColumn id="9655" xr3:uid="{3A8BD9CF-1339-4786-977E-D78E3490402E}" name="149894" dataDxfId="6742"/>
    <tableColumn id="9656" xr3:uid="{DA342759-EE82-4038-BA3B-BBBAE2F6890B}" name="149895" dataDxfId="6741"/>
    <tableColumn id="9657" xr3:uid="{F1531741-7A3C-422A-A810-8C4A8C33CAAD}" name="149896" dataDxfId="6740"/>
    <tableColumn id="9658" xr3:uid="{6AF3E3E0-54D7-4EA9-A437-013CA0B54B3A}" name="149897" dataDxfId="6739"/>
    <tableColumn id="9659" xr3:uid="{29B5ABFA-1422-485A-BFE1-DB0C39A54C6B}" name="149898" dataDxfId="6738"/>
    <tableColumn id="9660" xr3:uid="{1B9C33B7-772F-42F4-94C1-402F65ABBF30}" name="149899" dataDxfId="6737"/>
    <tableColumn id="9661" xr3:uid="{8A5D976A-1153-4085-B0CE-567144809283}" name="149900" dataDxfId="6736"/>
    <tableColumn id="9662" xr3:uid="{99DC117D-E39E-48C0-B1E4-4B5D7447F55F}" name="149901" dataDxfId="6735"/>
    <tableColumn id="9663" xr3:uid="{58702B4B-B3DF-475D-81D6-D31D679CADEB}" name="149902" dataDxfId="6734"/>
    <tableColumn id="9664" xr3:uid="{0F937EAA-51E3-4544-B5E9-6104EC48A5F1}" name="149903" dataDxfId="6733"/>
    <tableColumn id="9665" xr3:uid="{CA4AFFCC-F5FD-4855-8F52-4F998934CF13}" name="149904" dataDxfId="6732"/>
    <tableColumn id="9666" xr3:uid="{B1952FD7-6212-43EE-81B4-6BA064B4369D}" name="149905" dataDxfId="6731"/>
    <tableColumn id="9667" xr3:uid="{2CB1D293-2986-4318-A1B5-04F84A7A2E16}" name="149906" dataDxfId="6730"/>
    <tableColumn id="9668" xr3:uid="{CFD831B5-08B5-473B-8791-54CA67AA1077}" name="149907" dataDxfId="6729"/>
    <tableColumn id="9669" xr3:uid="{3C678DEA-8512-4578-9E2F-0DC28EFA9CE5}" name="149908" dataDxfId="6728"/>
    <tableColumn id="9670" xr3:uid="{F1C63D0A-BA80-407F-A135-D05C970A62B9}" name="149909" dataDxfId="6727"/>
    <tableColumn id="9671" xr3:uid="{12E391E8-0742-4107-AB05-3898EBDBECD7}" name="149910" dataDxfId="6726"/>
    <tableColumn id="9672" xr3:uid="{40DA19F6-F18B-4FA1-A630-F77B47A2C309}" name="149911" dataDxfId="6725"/>
    <tableColumn id="9673" xr3:uid="{B63DD582-9992-453B-86C4-06A210A39A37}" name="149912" dataDxfId="6724"/>
    <tableColumn id="9674" xr3:uid="{6976DAAB-575C-4A2C-8761-808700C27AA7}" name="149913" dataDxfId="6723"/>
    <tableColumn id="9675" xr3:uid="{AD2AF326-B049-42BF-B666-8F095059F539}" name="149914" dataDxfId="6722"/>
    <tableColumn id="9676" xr3:uid="{4631677B-C471-4C6E-B40B-F2811E896E9C}" name="149915" dataDxfId="6721"/>
    <tableColumn id="9677" xr3:uid="{F1DDF130-7549-494B-833A-63154DE1140E}" name="149916" dataDxfId="6720"/>
    <tableColumn id="9678" xr3:uid="{FEFA2515-3135-45AF-8F9D-5EE2D56727E7}" name="149917" dataDxfId="6719"/>
    <tableColumn id="9679" xr3:uid="{B9307228-203D-4A50-B925-367A3FD491DD}" name="149918" dataDxfId="6718"/>
    <tableColumn id="9680" xr3:uid="{F6EB2259-308E-44BB-9E42-47A653FE01E0}" name="149919" dataDxfId="6717"/>
    <tableColumn id="9681" xr3:uid="{71B60AB8-BC49-48A5-9071-2C26AA3A4168}" name="149920" dataDxfId="6716"/>
    <tableColumn id="9682" xr3:uid="{55EB1CFE-B69F-42C7-814B-3F9460ADD941}" name="149921" dataDxfId="6715"/>
    <tableColumn id="9683" xr3:uid="{432E964C-6A2A-450F-8141-CC357E70F167}" name="149922" dataDxfId="6714"/>
    <tableColumn id="9684" xr3:uid="{85B76816-A51B-49B0-988E-547305F0D98E}" name="149923" dataDxfId="6713"/>
    <tableColumn id="9685" xr3:uid="{0C219ED2-DBEA-47ED-9423-C64016D917CE}" name="149924" dataDxfId="6712"/>
    <tableColumn id="9686" xr3:uid="{DF6D41D4-8AA8-450B-9DF6-F4441B2A97D8}" name="149925" dataDxfId="6711"/>
    <tableColumn id="9687" xr3:uid="{C88665FB-3324-4024-9A64-5DAAF1024F02}" name="149926" dataDxfId="6710"/>
    <tableColumn id="9688" xr3:uid="{7336FB28-29F1-4DB8-A7A4-FD3D5C2A7ED9}" name="149927" dataDxfId="6709"/>
    <tableColumn id="9689" xr3:uid="{CBE32B84-BE73-449A-94D4-FCAFD0E7C665}" name="149928" dataDxfId="6708"/>
    <tableColumn id="9690" xr3:uid="{3929D5A3-9311-429C-B4A2-F9FA21BB8D80}" name="149929" dataDxfId="6707"/>
    <tableColumn id="9691" xr3:uid="{477F9192-F3AF-40E8-B1EE-D36871F21571}" name="149930" dataDxfId="6706"/>
    <tableColumn id="9692" xr3:uid="{1BA4385C-DD70-4F85-B79E-3E623A5D1032}" name="149931" dataDxfId="6705"/>
    <tableColumn id="9693" xr3:uid="{48BEDA0E-8D32-4A5F-83BF-1345893CF294}" name="149932" dataDxfId="6704"/>
    <tableColumn id="9694" xr3:uid="{A1A2EAE8-12CF-4A58-BD80-7EE9A96FC036}" name="149933" dataDxfId="6703"/>
    <tableColumn id="9695" xr3:uid="{0051C3A8-C4FC-496F-943E-A3F03B59CE42}" name="149934" dataDxfId="6702"/>
    <tableColumn id="9696" xr3:uid="{9CF3FCF3-73BA-4121-9E61-A0F5C886D535}" name="149935" dataDxfId="6701"/>
    <tableColumn id="9697" xr3:uid="{B1AEA864-DF84-4832-8ADD-DBBB90A94BC7}" name="149936" dataDxfId="6700"/>
    <tableColumn id="9698" xr3:uid="{1F4E80A7-7755-453B-B2E3-3196FC4BA002}" name="149937" dataDxfId="6699"/>
    <tableColumn id="9699" xr3:uid="{BF049006-84CF-4F85-B8D9-E662A86119FD}" name="149938" dataDxfId="6698"/>
    <tableColumn id="9700" xr3:uid="{93CF07BD-9791-4653-A6F5-FC20B29E6509}" name="149939" dataDxfId="6697"/>
    <tableColumn id="9701" xr3:uid="{8760E320-C979-4858-8EA8-88A7B5B56810}" name="149940" dataDxfId="6696"/>
    <tableColumn id="9702" xr3:uid="{A504B734-80AA-45FB-BB4C-EFB23FEFE5DF}" name="149941" dataDxfId="6695"/>
    <tableColumn id="9703" xr3:uid="{BF397B96-A050-436F-A6C2-7E1B9C44A2A8}" name="149942" dataDxfId="6694"/>
    <tableColumn id="9704" xr3:uid="{B250E75E-5909-4158-8909-8A1D2C53083E}" name="149943" dataDxfId="6693"/>
    <tableColumn id="9705" xr3:uid="{883B4D70-129B-4184-A0E3-67B67C073D8B}" name="149944" dataDxfId="6692"/>
    <tableColumn id="9706" xr3:uid="{871D0D61-472C-45C9-BF1C-4EC621B29724}" name="149945" dataDxfId="6691"/>
    <tableColumn id="9707" xr3:uid="{71C7F69C-705A-4A4C-A68A-C0D4AE65FC0C}" name="149946" dataDxfId="6690"/>
    <tableColumn id="9708" xr3:uid="{C429ED54-CE24-407C-A1E2-D9BE8BB57391}" name="149947" dataDxfId="6689"/>
    <tableColumn id="9709" xr3:uid="{DAF2C41B-C72F-464B-A784-2CEBCFADC323}" name="149948" dataDxfId="6688"/>
    <tableColumn id="9710" xr3:uid="{2D4E40D6-05F6-4B90-9DEF-127774B07EB3}" name="149949" dataDxfId="6687"/>
    <tableColumn id="9711" xr3:uid="{84BAAB72-9071-4349-83E9-0F349A1A05D1}" name="149950" dataDxfId="6686"/>
    <tableColumn id="9712" xr3:uid="{2B3F951E-1C8C-4388-9F3F-6F1EC4AE8AD9}" name="149951" dataDxfId="6685"/>
    <tableColumn id="9713" xr3:uid="{164C42B0-3BFF-4FB6-9DFF-DCE7E63ED828}" name="149952" dataDxfId="6684"/>
    <tableColumn id="9714" xr3:uid="{E571BF01-C43F-4B3B-8EC9-DBD30F47C397}" name="149953" dataDxfId="6683"/>
    <tableColumn id="9715" xr3:uid="{2900F4BB-EC60-4A79-9E66-EB7B2AAA123D}" name="149954" dataDxfId="6682"/>
    <tableColumn id="9716" xr3:uid="{A0F9B925-26F6-42AD-AD78-7C4813DCE90A}" name="149955" dataDxfId="6681"/>
    <tableColumn id="9717" xr3:uid="{A2653276-1F45-49F5-A598-F0A45D2C6D40}" name="149956" dataDxfId="6680"/>
    <tableColumn id="9718" xr3:uid="{8B3BC6F0-BD03-4ECB-9778-BC3A79F1B149}" name="149957" dataDxfId="6679"/>
    <tableColumn id="9719" xr3:uid="{F4AD973C-7380-467A-B33F-F84AAD0708DA}" name="149958" dataDxfId="6678"/>
    <tableColumn id="9720" xr3:uid="{B9F5BD77-6ACA-462E-B4E0-64386C3DC9AA}" name="149959" dataDxfId="6677"/>
    <tableColumn id="9721" xr3:uid="{2A3964C2-F9B2-45E9-AEFB-71763313B9D0}" name="149960" dataDxfId="6676"/>
    <tableColumn id="9722" xr3:uid="{692BB6CB-4AD6-438C-95F7-1774447E3ED3}" name="149961" dataDxfId="6675"/>
    <tableColumn id="9723" xr3:uid="{1DEB24F2-161D-465C-8183-A66E6BBE3571}" name="149962" dataDxfId="6674"/>
    <tableColumn id="9724" xr3:uid="{534EE6EF-C916-4C89-BDFF-4F63801EE364}" name="149963" dataDxfId="6673"/>
    <tableColumn id="9725" xr3:uid="{6439552A-5B88-4D32-B21D-990617A0EE41}" name="149964" dataDxfId="6672"/>
    <tableColumn id="9726" xr3:uid="{9C606DA5-FE0B-4C6E-99CF-07F0261C3740}" name="149965" dataDxfId="6671"/>
    <tableColumn id="9727" xr3:uid="{0552CF57-9873-44F1-B254-D0647330059E}" name="149966" dataDxfId="6670"/>
    <tableColumn id="9728" xr3:uid="{3B1E11DF-5517-446C-82CB-33D73B9E0D11}" name="149967" dataDxfId="6669"/>
    <tableColumn id="9729" xr3:uid="{872D3ACD-8B8F-4A52-8B1C-E1D095007CB5}" name="149968" dataDxfId="6668"/>
    <tableColumn id="9730" xr3:uid="{25EA0C9F-78E7-4C6B-A2D4-3BECFB4DBF6C}" name="149969" dataDxfId="6667"/>
    <tableColumn id="9731" xr3:uid="{FB4560D8-D7B8-4EFC-89E0-0AC2EBAC9023}" name="149970" dataDxfId="6666"/>
    <tableColumn id="9732" xr3:uid="{6A686126-ABA9-4DC3-B064-30850D25F1A0}" name="149971" dataDxfId="6665"/>
    <tableColumn id="9733" xr3:uid="{23F1A081-C4CD-47D9-AE52-61F8C212BB78}" name="149972" dataDxfId="6664"/>
    <tableColumn id="9734" xr3:uid="{75C5E73F-42C3-4F68-A8EE-A0BFBE3788D0}" name="149973" dataDxfId="6663"/>
    <tableColumn id="9735" xr3:uid="{AE233DDF-B101-4610-B951-FBCA337B6F75}" name="149974" dataDxfId="6662"/>
    <tableColumn id="9736" xr3:uid="{61D05256-B13C-4C3B-9398-D53C485C0FCD}" name="149975" dataDxfId="6661"/>
    <tableColumn id="9737" xr3:uid="{BC061713-1657-4A74-A33C-1B3BD163ED9F}" name="149976" dataDxfId="6660"/>
    <tableColumn id="9738" xr3:uid="{6E7DD5DC-F807-411A-9B2D-E9A37FDF1291}" name="149977" dataDxfId="6659"/>
    <tableColumn id="9739" xr3:uid="{93FD1F4A-325B-4720-A884-CDD0A41286D3}" name="149978" dataDxfId="6658"/>
    <tableColumn id="9740" xr3:uid="{B937D7A5-391A-43E7-A0AA-C2E7AE34A7D4}" name="149979" dataDxfId="6657"/>
    <tableColumn id="9741" xr3:uid="{B07D4AB9-B146-4890-8EB6-2BC76EFB0E13}" name="149980" dataDxfId="6656"/>
    <tableColumn id="9742" xr3:uid="{62E8BF1F-858B-4396-9B8A-5D418F6D63F9}" name="149981" dataDxfId="6655"/>
    <tableColumn id="9743" xr3:uid="{FE577402-05F2-4EA1-9099-5E1C520DB8B6}" name="149982" dataDxfId="6654"/>
    <tableColumn id="9744" xr3:uid="{BD7EE7FF-7BA4-4591-B5CB-EF9713D29D63}" name="149983" dataDxfId="6653"/>
    <tableColumn id="9745" xr3:uid="{78EDB5C9-AE38-4E94-B114-DD7BCA05B6ED}" name="149984" dataDxfId="6652"/>
    <tableColumn id="9746" xr3:uid="{E82F3AEC-5523-4A6F-9C16-1628A84B05FC}" name="149985" dataDxfId="6651"/>
    <tableColumn id="9747" xr3:uid="{42CF074D-87F7-47B6-8108-2636818F5E8D}" name="149986" dataDxfId="6650"/>
    <tableColumn id="9748" xr3:uid="{CD2CE026-44B1-4029-BE84-576474B87B7B}" name="149987" dataDxfId="6649"/>
    <tableColumn id="9749" xr3:uid="{9057291C-1A0B-4985-87E6-672DFAD95E03}" name="149988" dataDxfId="6648"/>
    <tableColumn id="9750" xr3:uid="{C6FFB541-83AD-48B7-A411-3D88BF78A538}" name="149989" dataDxfId="6647"/>
    <tableColumn id="9751" xr3:uid="{C3E2E61F-18BC-4DC6-8225-3791B7645FBD}" name="149990" dataDxfId="6646"/>
    <tableColumn id="9752" xr3:uid="{F92E284C-0666-43DA-A14F-CA1775761AF6}" name="149991" dataDxfId="6645"/>
    <tableColumn id="9753" xr3:uid="{0B855214-07D3-4168-9D08-DFE382673E53}" name="149992" dataDxfId="6644"/>
    <tableColumn id="9754" xr3:uid="{D07E8BEC-41D7-4C3A-88AD-5D98134FA7B5}" name="149993" dataDxfId="6643"/>
    <tableColumn id="9755" xr3:uid="{2759FB19-1F00-43C1-B4FA-10253D885507}" name="149994" dataDxfId="6642"/>
    <tableColumn id="9756" xr3:uid="{3093CCF7-6596-4D90-B8BC-81BF433A64F6}" name="149995" dataDxfId="6641"/>
    <tableColumn id="9757" xr3:uid="{748034D3-45EB-4635-A618-5CA9E2D6CDEC}" name="149996" dataDxfId="6640"/>
    <tableColumn id="9758" xr3:uid="{E82078FC-9A3F-448B-B8B0-86F0A800E3D0}" name="149997" dataDxfId="6639"/>
    <tableColumn id="9759" xr3:uid="{E6B1E525-5A56-4EF5-BEE5-D2DCC2FBD594}" name="149998" dataDxfId="6638"/>
    <tableColumn id="9760" xr3:uid="{563A960F-FF9F-4A72-BEC5-B0C715C17037}" name="149999" dataDxfId="6637"/>
    <tableColumn id="9761" xr3:uid="{55A87CB3-415E-40AC-AB96-8F10260209B2}" name="150000" dataDxfId="6636"/>
    <tableColumn id="9762" xr3:uid="{F6208339-7673-46C3-9C99-B240C4BA0DD5}" name="150001" dataDxfId="6635"/>
    <tableColumn id="9763" xr3:uid="{048A7EE7-542D-47CE-A002-5BDCCDAC6204}" name="150002" dataDxfId="6634"/>
    <tableColumn id="9764" xr3:uid="{7B2C1557-1FCC-48AA-88B3-FE12DE39AC3A}" name="150003" dataDxfId="6633"/>
    <tableColumn id="9765" xr3:uid="{9A9EF378-9391-4FFB-816E-BA0E74D26AB0}" name="150004" dataDxfId="6632"/>
    <tableColumn id="9766" xr3:uid="{503018B7-D7B8-4B89-89C3-5D2AFDD97A2E}" name="150005" dataDxfId="6631"/>
    <tableColumn id="9767" xr3:uid="{22A2F498-892E-4FAE-81DE-DD3D9FD637D6}" name="150006" dataDxfId="6630"/>
    <tableColumn id="9768" xr3:uid="{72F29088-096D-4169-83A1-FA2234055A35}" name="150007" dataDxfId="6629"/>
    <tableColumn id="9769" xr3:uid="{1194D4C1-3C63-42CC-83C3-A110D7B95B16}" name="150008" dataDxfId="6628"/>
    <tableColumn id="9770" xr3:uid="{A526C6CF-9C48-44B2-B0BA-58255673169F}" name="150009" dataDxfId="6627"/>
    <tableColumn id="9771" xr3:uid="{C45117D8-E578-418F-ACC3-AE59B3ECA434}" name="150010" dataDxfId="6626"/>
    <tableColumn id="9772" xr3:uid="{A1665C2A-04DC-48EC-8FFB-0BCA1E2BBA87}" name="150011" dataDxfId="6625"/>
    <tableColumn id="9773" xr3:uid="{31AC6112-612F-4A84-94B3-45045FD4C314}" name="150012" dataDxfId="6624"/>
    <tableColumn id="9774" xr3:uid="{8F7F9445-4007-4B14-A9EE-11B3124ACC07}" name="150013" dataDxfId="6623"/>
    <tableColumn id="9775" xr3:uid="{C2544558-ACB3-44D4-9195-AA82F54D385B}" name="150014" dataDxfId="6622"/>
    <tableColumn id="9776" xr3:uid="{90C40E25-E480-4F59-9182-B8E0204A2218}" name="150015" dataDxfId="6621"/>
    <tableColumn id="9777" xr3:uid="{EB740224-1DA7-48AC-9A5F-7955550429B1}" name="150016" dataDxfId="6620"/>
    <tableColumn id="9778" xr3:uid="{59C5ACE7-43E0-46A1-A857-CD1FE80A7979}" name="150017" dataDxfId="6619"/>
    <tableColumn id="9779" xr3:uid="{39C7851F-3671-4E7E-96CA-AB490CE5BEC2}" name="150018" dataDxfId="6618"/>
    <tableColumn id="9780" xr3:uid="{C3E693CB-22CA-41A4-AC63-C175E0977522}" name="150019" dataDxfId="6617"/>
    <tableColumn id="9781" xr3:uid="{A9A27C32-C9FD-435E-B249-61531DC4B02E}" name="150020" dataDxfId="6616"/>
    <tableColumn id="9782" xr3:uid="{E8181E66-6691-4DCA-BD26-9853B24968ED}" name="150021" dataDxfId="6615"/>
    <tableColumn id="9783" xr3:uid="{0A3E9908-6D01-4038-ACA2-5176FA36DE99}" name="150022" dataDxfId="6614"/>
    <tableColumn id="9784" xr3:uid="{88D3EBB8-A1A3-4CFB-BB63-3347D3E058EE}" name="150023" dataDxfId="6613"/>
    <tableColumn id="9785" xr3:uid="{F52E0D21-4F00-493B-ADBF-7F29395F9549}" name="150024" dataDxfId="6612"/>
    <tableColumn id="9786" xr3:uid="{A5026931-2D8A-4055-A13D-ED9E7D983576}" name="150025" dataDxfId="6611"/>
    <tableColumn id="9787" xr3:uid="{CC2E7211-6CC2-475C-9733-7ABFF4E4D4E1}" name="150026" dataDxfId="6610"/>
    <tableColumn id="9788" xr3:uid="{004CC326-3D64-491D-B1C0-E0F714103437}" name="150027" dataDxfId="6609"/>
    <tableColumn id="9789" xr3:uid="{616084DB-BE2D-4875-94FB-B374CDB7296B}" name="150028" dataDxfId="6608"/>
    <tableColumn id="9790" xr3:uid="{31DB7D23-5369-4998-9D40-03910ACCDFE3}" name="150029" dataDxfId="6607"/>
    <tableColumn id="9791" xr3:uid="{478F49EE-2BBD-40FC-89C8-9EF63CDDB30B}" name="150030" dataDxfId="6606"/>
    <tableColumn id="9792" xr3:uid="{7B78C6EB-F935-4376-8F13-A65A5C47915F}" name="150031" dataDxfId="6605"/>
    <tableColumn id="9793" xr3:uid="{618F8E76-A737-4E6A-B5A0-2998C5278C80}" name="150032" dataDxfId="6604"/>
    <tableColumn id="9794" xr3:uid="{8E1946BD-BB92-4720-BAF1-874B6AF445ED}" name="150033" dataDxfId="6603"/>
    <tableColumn id="9795" xr3:uid="{DCCF7778-925D-4EAC-8D8C-167816BBED35}" name="150034" dataDxfId="6602"/>
    <tableColumn id="9796" xr3:uid="{2ECE0F4F-2B93-4B12-B98A-2029131CFAAA}" name="150035" dataDxfId="6601"/>
    <tableColumn id="9797" xr3:uid="{35643E52-35E6-4991-A3F2-EC20CA5CB648}" name="150036" dataDxfId="6600"/>
    <tableColumn id="9798" xr3:uid="{2868201C-AC0A-4509-ACAA-AFDEE6CAF96C}" name="150037" dataDxfId="6599"/>
    <tableColumn id="9799" xr3:uid="{9C61A0EC-9502-427D-9D3A-63F53E73F8B2}" name="150038" dataDxfId="6598"/>
    <tableColumn id="9800" xr3:uid="{CD9642B8-C6DA-4577-8722-765CB737C35A}" name="150039" dataDxfId="6597"/>
    <tableColumn id="9801" xr3:uid="{6B81D3E7-3D51-4115-B2C2-BBEBDC9975D1}" name="150040" dataDxfId="6596"/>
    <tableColumn id="9802" xr3:uid="{8364E835-BBDC-4FF2-B4DE-4A2EED81EAF1}" name="150041" dataDxfId="6595"/>
    <tableColumn id="9803" xr3:uid="{B250C54B-7C1C-448A-A504-15D3D334C1C4}" name="150042" dataDxfId="6594"/>
    <tableColumn id="9804" xr3:uid="{A6156E50-A367-4B32-87D6-A31B53590C3E}" name="150043" dataDxfId="6593"/>
    <tableColumn id="9805" xr3:uid="{114DED74-1670-4EF5-8C61-CF24584F4611}" name="150044" dataDxfId="6592"/>
    <tableColumn id="9806" xr3:uid="{7BAFDBE1-C649-4510-B16F-438819D87A76}" name="150045" dataDxfId="6591"/>
    <tableColumn id="9807" xr3:uid="{B1363D5F-3A15-4FF0-B248-E52F5BC0E54B}" name="150046" dataDxfId="6590"/>
    <tableColumn id="9808" xr3:uid="{B6DE1B1F-9C2F-48C8-88B0-D3D3760C4AF8}" name="150047" dataDxfId="6589"/>
    <tableColumn id="9809" xr3:uid="{CF70AFB9-C269-48B9-9AFF-515B8E0157B9}" name="150048" dataDxfId="6588"/>
    <tableColumn id="9810" xr3:uid="{A3FED66E-8AE3-4910-807A-EFA582677136}" name="150049" dataDxfId="6587"/>
    <tableColumn id="9811" xr3:uid="{98B5B5AB-821E-4383-89D7-DFB52928EFCC}" name="150050" dataDxfId="6586"/>
    <tableColumn id="9812" xr3:uid="{319F6E71-8380-4693-BE42-6EC594F048CD}" name="150051" dataDxfId="6585"/>
    <tableColumn id="9813" xr3:uid="{DABEF9B2-BACD-4EF5-8B3F-8608453C7C3F}" name="150052" dataDxfId="6584"/>
    <tableColumn id="9814" xr3:uid="{2CC6272B-07C5-47B1-B785-69446933459D}" name="150053" dataDxfId="6583"/>
    <tableColumn id="9815" xr3:uid="{A158ED91-8876-4ECE-A2DC-59ADED84FA3D}" name="150054" dataDxfId="6582"/>
    <tableColumn id="9816" xr3:uid="{D78BA497-AB96-43C5-9852-E3C5387DCC74}" name="150055" dataDxfId="6581"/>
    <tableColumn id="9817" xr3:uid="{A5815E34-BA27-47BD-A613-10E88E996940}" name="150056" dataDxfId="6580"/>
    <tableColumn id="9818" xr3:uid="{A16ACF26-0CDB-4A9E-BCE9-8626927B8C67}" name="150057" dataDxfId="6579"/>
    <tableColumn id="9819" xr3:uid="{53A66F39-BE57-417B-BEC3-D63B0E2DC53F}" name="150058" dataDxfId="6578"/>
    <tableColumn id="9820" xr3:uid="{D2ED1AFD-91BE-4244-A160-6743B1C9D9B4}" name="150059" dataDxfId="6577"/>
    <tableColumn id="9821" xr3:uid="{A4429522-F914-4DDA-BD8B-0767CD3F2EF0}" name="150060" dataDxfId="6576"/>
    <tableColumn id="9822" xr3:uid="{873E4AE5-A557-42AB-BA48-5CFEE0CC72F6}" name="150061" dataDxfId="6575"/>
    <tableColumn id="9823" xr3:uid="{4693402C-0D45-4F34-8F8D-56D9AFF8A1D6}" name="150062" dataDxfId="6574"/>
    <tableColumn id="9824" xr3:uid="{B0ABC645-D4E0-4A85-BA23-13F205A05060}" name="150063" dataDxfId="6573"/>
    <tableColumn id="9825" xr3:uid="{4E6C9B52-CF10-40EB-9241-4FEC828623FF}" name="150064" dataDxfId="6572"/>
    <tableColumn id="9826" xr3:uid="{D7B25BB5-40B0-4DD8-9856-72DDC90C973C}" name="150065" dataDxfId="6571"/>
    <tableColumn id="9827" xr3:uid="{3D8A66A7-6EEE-4E7C-84B8-0C34A8737B2A}" name="150066" dataDxfId="6570"/>
    <tableColumn id="9828" xr3:uid="{AC47802B-0570-45D4-AB5A-13E7543DA2AB}" name="150067" dataDxfId="6569"/>
    <tableColumn id="9829" xr3:uid="{768F1639-D4CA-470C-98D3-C14E80B99FCE}" name="150068" dataDxfId="6568"/>
    <tableColumn id="9830" xr3:uid="{4B4BB94B-154A-4DC7-BD46-0887F22F3095}" name="150069" dataDxfId="6567"/>
    <tableColumn id="9831" xr3:uid="{8C2F9E79-B24E-44E4-AC90-F396E690157E}" name="150070" dataDxfId="6566"/>
    <tableColumn id="9832" xr3:uid="{32BBA6BB-544F-4CF1-8277-CF5D6AE1258E}" name="150071" dataDxfId="6565"/>
    <tableColumn id="9833" xr3:uid="{256E0FCE-1E0A-42F6-9B35-9E85B04243B1}" name="150072" dataDxfId="6564"/>
    <tableColumn id="9834" xr3:uid="{49B2E5ED-6877-4076-AC97-A4A2B2E9CC10}" name="150073" dataDxfId="6563"/>
    <tableColumn id="9835" xr3:uid="{CBF35F9D-6083-4EA9-AA2F-9C3814CB5594}" name="150074" dataDxfId="6562"/>
    <tableColumn id="9836" xr3:uid="{1863C4A6-C3F6-468B-9D28-CEEA6F45BB3A}" name="150075" dataDxfId="6561"/>
    <tableColumn id="9837" xr3:uid="{97DBD735-B84E-4D2E-AC5A-DF48021B541D}" name="150076" dataDxfId="6560"/>
    <tableColumn id="9838" xr3:uid="{782A9455-5777-46E0-91E6-64DFF9D8FB43}" name="150077" dataDxfId="6559"/>
    <tableColumn id="9839" xr3:uid="{BBB9676D-8A88-4B8D-814A-DE9EED504277}" name="150078" dataDxfId="6558"/>
    <tableColumn id="9840" xr3:uid="{9B69D2D3-F9C7-443A-807E-4889EA660701}" name="150079" dataDxfId="6557"/>
    <tableColumn id="9841" xr3:uid="{B76C4807-A512-4A1A-950A-97B61CC04433}" name="150080" dataDxfId="6556"/>
    <tableColumn id="9842" xr3:uid="{1979BC92-B595-43D0-850D-806CAAB16C19}" name="150081" dataDxfId="6555"/>
    <tableColumn id="9843" xr3:uid="{FE4C9AA3-2C0D-4229-9D0E-D7FA3A8B2E96}" name="150082" dataDxfId="6554"/>
    <tableColumn id="9844" xr3:uid="{781403AB-D727-426F-AF09-5664CAF8A1E4}" name="150083" dataDxfId="6553"/>
    <tableColumn id="9845" xr3:uid="{9689ECDA-89DF-4C00-B4DE-FBDC2CDF32E9}" name="150084" dataDxfId="6552"/>
    <tableColumn id="9846" xr3:uid="{79F36CE1-3C6F-4F55-8584-05BD288BA38A}" name="150085" dataDxfId="6551"/>
    <tableColumn id="9847" xr3:uid="{01B75A0C-12CF-4963-97CA-9257D9FC7CE5}" name="150086" dataDxfId="6550"/>
    <tableColumn id="9848" xr3:uid="{C87657A1-4E31-4090-BBFC-63D68323B18B}" name="150087" dataDxfId="6549"/>
    <tableColumn id="9849" xr3:uid="{C566278B-32C4-4DCC-B848-4CF35E52F868}" name="150088" dataDxfId="6548"/>
    <tableColumn id="9850" xr3:uid="{EE1E83E2-C594-48BB-9C76-4464E7E7078A}" name="150089" dataDxfId="6547"/>
    <tableColumn id="9851" xr3:uid="{46E177D9-07F3-40C6-80A2-2A4F1D8F2ED7}" name="150090" dataDxfId="6546"/>
    <tableColumn id="9852" xr3:uid="{DA77506A-BB78-4F97-885E-4258942F928C}" name="150091" dataDxfId="6545"/>
    <tableColumn id="9853" xr3:uid="{57D1B5A9-9CC9-41B6-AADB-391570774B78}" name="150092" dataDxfId="6544"/>
    <tableColumn id="9854" xr3:uid="{B3823848-D876-46DB-BAFC-748317302ECB}" name="150093" dataDxfId="6543"/>
    <tableColumn id="9855" xr3:uid="{BF5D7834-1B1E-43F4-A3B4-B71488C13012}" name="150094" dataDxfId="6542"/>
    <tableColumn id="9856" xr3:uid="{A35B51D9-BF96-4286-A670-E821C216877A}" name="150095" dataDxfId="6541"/>
    <tableColumn id="9857" xr3:uid="{8F317DE2-0645-4D66-B38C-A4220057EFEA}" name="150096" dataDxfId="6540"/>
    <tableColumn id="9858" xr3:uid="{064F5473-1DF2-489F-988F-DEAFC201A3A6}" name="150097" dataDxfId="6539"/>
    <tableColumn id="9859" xr3:uid="{A3282A81-5714-44C3-81E9-A8813DD623AF}" name="150098" dataDxfId="6538"/>
    <tableColumn id="9860" xr3:uid="{0A7B365A-C686-4C24-BF92-84642F87AE78}" name="150099" dataDxfId="6537"/>
    <tableColumn id="9861" xr3:uid="{F4234943-F3DD-40BE-B960-742994EEA1A7}" name="150100" dataDxfId="6536"/>
    <tableColumn id="9862" xr3:uid="{F1CC8ECF-0F20-4984-A4BB-B0A07161D9D8}" name="150101" dataDxfId="6535"/>
    <tableColumn id="9863" xr3:uid="{7FC534D3-06EF-45D7-AF23-5D7447A47FBA}" name="150102" dataDxfId="6534"/>
    <tableColumn id="9864" xr3:uid="{F91823AB-78FC-49D8-B880-75ADA923D183}" name="150103" dataDxfId="6533"/>
    <tableColumn id="9865" xr3:uid="{C5B6FCD8-DBBE-4337-BA6A-E4AEA65B8250}" name="150104" dataDxfId="6532"/>
    <tableColumn id="9866" xr3:uid="{BFDCF0C2-DE69-4364-8E03-938DF08137B8}" name="150105" dataDxfId="6531"/>
    <tableColumn id="9867" xr3:uid="{B2E25508-9BB2-453C-9833-815591A1315E}" name="150106" dataDxfId="6530"/>
    <tableColumn id="9868" xr3:uid="{EC867E6E-6E43-42E0-82CA-242F7D73ED6D}" name="150107" dataDxfId="6529"/>
    <tableColumn id="9869" xr3:uid="{CCD37EE6-1F62-467B-857E-E6CF016412C4}" name="150108" dataDxfId="6528"/>
    <tableColumn id="9870" xr3:uid="{1432574B-514C-4EB1-9878-1FFA3A429BBE}" name="150109" dataDxfId="6527"/>
    <tableColumn id="9871" xr3:uid="{6EF45BF9-3256-4534-9DE6-4F00B7513C80}" name="150110" dataDxfId="6526"/>
    <tableColumn id="9872" xr3:uid="{54DF10C6-4F97-4D86-87F0-17019F694712}" name="150111" dataDxfId="6525"/>
    <tableColumn id="9873" xr3:uid="{0022FA38-F134-4178-9336-44928B7B3FF4}" name="150112" dataDxfId="6524"/>
    <tableColumn id="9874" xr3:uid="{492F248F-876E-42E0-A06F-EF1BE4AE27F0}" name="150113" dataDxfId="6523"/>
    <tableColumn id="9875" xr3:uid="{93174BB3-B915-42B1-837E-CD0F067FA4F8}" name="150114" dataDxfId="6522"/>
    <tableColumn id="9876" xr3:uid="{30D5787E-4DA3-4C3E-B46A-4ECB72857FF9}" name="150115" dataDxfId="6521"/>
    <tableColumn id="9877" xr3:uid="{BDA50DE8-4ED6-42FA-AF26-EDFFB0EA13B3}" name="150116" dataDxfId="6520"/>
    <tableColumn id="9878" xr3:uid="{2E9CB9F2-43F4-46ED-82C8-47A34B3C1D70}" name="150117" dataDxfId="6519"/>
    <tableColumn id="9879" xr3:uid="{28333A09-CEB5-495B-B604-E64C4443D876}" name="150118" dataDxfId="6518"/>
    <tableColumn id="9880" xr3:uid="{FA2DFDBD-5BC0-45E4-A69E-4E56E992484B}" name="150119" dataDxfId="6517"/>
    <tableColumn id="9881" xr3:uid="{28AA4A3C-CE13-40FA-8673-0D2E3F05D869}" name="150120" dataDxfId="6516"/>
    <tableColumn id="9882" xr3:uid="{5301EF16-2CE8-41AF-AFE6-565B813DB687}" name="150121" dataDxfId="6515"/>
    <tableColumn id="9883" xr3:uid="{D664B179-E7E3-4DB2-B327-ADD14610CC3C}" name="150122" dataDxfId="6514"/>
    <tableColumn id="9884" xr3:uid="{4C7052A6-1EA1-4047-A068-E5EC9B590442}" name="150123" dataDxfId="6513"/>
    <tableColumn id="9885" xr3:uid="{DDDE51D9-382D-432D-9751-4A16DAE87D26}" name="150124" dataDxfId="6512"/>
    <tableColumn id="9886" xr3:uid="{A9454765-CAD3-4412-B5F5-289B5DFDCA09}" name="150125" dataDxfId="6511"/>
    <tableColumn id="9887" xr3:uid="{BAEE5622-64C6-4A78-AA6F-1087AC1942B1}" name="150126" dataDxfId="6510"/>
    <tableColumn id="9888" xr3:uid="{99F9915C-9C04-47CD-8ECF-CA1A2157C4F7}" name="150127" dataDxfId="6509"/>
    <tableColumn id="9889" xr3:uid="{CCA26157-C02B-4ECD-A7E5-946C4C6CEA58}" name="150128" dataDxfId="6508"/>
    <tableColumn id="9890" xr3:uid="{CB8ED812-0B75-481C-8058-7593C101BD33}" name="150129" dataDxfId="6507"/>
    <tableColumn id="9891" xr3:uid="{FCEF0B4E-A44D-4F61-9FAE-D1F8531333A3}" name="150130" dataDxfId="6506"/>
    <tableColumn id="9892" xr3:uid="{E3C3155D-DDEB-4806-975F-431983DED75A}" name="150131" dataDxfId="6505"/>
    <tableColumn id="9893" xr3:uid="{1F26BD96-2258-4EF2-9DF4-6A0273FDA4A0}" name="150132" dataDxfId="6504"/>
    <tableColumn id="9894" xr3:uid="{97D303A1-B381-4DA5-9F42-843E3E6C77C7}" name="150133" dataDxfId="6503"/>
    <tableColumn id="9895" xr3:uid="{88191B53-9B26-435C-BF64-7C5D573419D2}" name="150134" dataDxfId="6502"/>
    <tableColumn id="9896" xr3:uid="{4BBA1C04-0C83-406D-ABE3-BB95B7D330FE}" name="150135" dataDxfId="6501"/>
    <tableColumn id="9897" xr3:uid="{D3247ECC-EBDA-48A2-B8A5-34790A956875}" name="150136" dataDxfId="6500"/>
    <tableColumn id="9898" xr3:uid="{69152D72-9EB4-4E7F-B546-E870C0731425}" name="150137" dataDxfId="6499"/>
    <tableColumn id="9899" xr3:uid="{3385CDB1-9718-44D6-B3D0-B0189664A556}" name="150138" dataDxfId="6498"/>
    <tableColumn id="9900" xr3:uid="{49940A40-64E2-452C-9538-AE1A7D117428}" name="150139" dataDxfId="6497"/>
    <tableColumn id="9901" xr3:uid="{5236DE53-FBC0-434A-A18D-2B55C923EF57}" name="150140" dataDxfId="6496"/>
    <tableColumn id="9902" xr3:uid="{E05AD35E-CD6A-4A51-B6ED-D91FF6DAB0EB}" name="150141" dataDxfId="6495"/>
    <tableColumn id="9903" xr3:uid="{B8744171-C480-4382-AE41-2B53D3A6794C}" name="150142" dataDxfId="6494"/>
    <tableColumn id="9904" xr3:uid="{6D827413-83BA-42C1-A38C-14EBE604D5EC}" name="150143" dataDxfId="6493"/>
    <tableColumn id="9905" xr3:uid="{2431FB02-97E1-49C1-9B4F-214580CFE5CC}" name="150144" dataDxfId="6492"/>
    <tableColumn id="9906" xr3:uid="{57FE5CEB-B7DF-4349-BC74-80287A9688CC}" name="150145" dataDxfId="6491"/>
    <tableColumn id="9907" xr3:uid="{018862DE-D21C-4314-93E9-2043AFC5A80B}" name="150146" dataDxfId="6490"/>
    <tableColumn id="9908" xr3:uid="{3A4177C4-1B9A-4768-BE3B-4E1A820EE4B2}" name="150147" dataDxfId="6489"/>
    <tableColumn id="9909" xr3:uid="{9F1B598E-6312-4383-8936-D078A8885362}" name="150148" dataDxfId="6488"/>
    <tableColumn id="9910" xr3:uid="{62D1128A-6F81-43B2-962A-691F6D603EFB}" name="150149" dataDxfId="6487"/>
    <tableColumn id="9911" xr3:uid="{34AEEF6B-CFBE-496B-B331-4F03573155D7}" name="150150" dataDxfId="6486"/>
    <tableColumn id="9912" xr3:uid="{C5990317-9E31-43F6-B958-557071D7E698}" name="150151" dataDxfId="6485"/>
    <tableColumn id="9913" xr3:uid="{0588D313-D717-4B1B-AAC8-6FAAC4CE93BB}" name="150152" dataDxfId="6484"/>
    <tableColumn id="9914" xr3:uid="{7DBC8C35-53E6-4245-996C-308D0662B308}" name="150153" dataDxfId="6483"/>
    <tableColumn id="9915" xr3:uid="{86B6FE02-2C22-4524-B40D-9223F8794AB5}" name="150154" dataDxfId="6482"/>
    <tableColumn id="9916" xr3:uid="{941B90BD-4212-4BA2-B8C0-F33111D78BAB}" name="150155" dataDxfId="6481"/>
    <tableColumn id="9917" xr3:uid="{2B1219D7-84EB-4DD6-867E-A521A57A41F9}" name="150156" dataDxfId="6480"/>
    <tableColumn id="9918" xr3:uid="{77FB9E30-1B00-4AE5-9AA6-66DD12156625}" name="150157" dataDxfId="6479"/>
    <tableColumn id="9919" xr3:uid="{397463D1-C567-4881-A650-1F4EBE5E9FDE}" name="150158" dataDxfId="6478"/>
    <tableColumn id="9920" xr3:uid="{F14F1C77-3421-434D-95A2-30296D0DD880}" name="150159" dataDxfId="6477"/>
    <tableColumn id="9921" xr3:uid="{9E605F3A-3A0C-42D7-AABD-9E83EB967D10}" name="150160" dataDxfId="6476"/>
    <tableColumn id="9922" xr3:uid="{68D4FE34-056B-4A20-B01B-337706FCB09C}" name="150161" dataDxfId="6475"/>
    <tableColumn id="9923" xr3:uid="{7EFD3AC3-B763-4801-8721-0F05E8487256}" name="150162" dataDxfId="6474"/>
    <tableColumn id="9924" xr3:uid="{B999E147-6021-40C5-80D0-C94BDC76A9AA}" name="150163" dataDxfId="6473"/>
    <tableColumn id="9925" xr3:uid="{BE6E4601-0F1B-4983-B758-72527D6E0A32}" name="150164" dataDxfId="6472"/>
    <tableColumn id="9926" xr3:uid="{8705C308-F6A6-4E08-81AC-A5352045272B}" name="150165" dataDxfId="6471"/>
    <tableColumn id="9927" xr3:uid="{CF5EDEA8-DE8E-4BFD-AA31-AD9BC35BE900}" name="150166" dataDxfId="6470"/>
    <tableColumn id="9928" xr3:uid="{B3D269D4-DF4B-47C5-A99F-2A377922D0B8}" name="150167" dataDxfId="6469"/>
    <tableColumn id="9929" xr3:uid="{3CA06E82-12BE-46B3-88E9-1D58EE8C19BC}" name="150168" dataDxfId="6468"/>
    <tableColumn id="9930" xr3:uid="{18C45DD0-CCED-4568-BAE5-24B46DF8695F}" name="150169" dataDxfId="6467"/>
    <tableColumn id="9931" xr3:uid="{70EE24CD-4C2B-4CFD-9C27-86D7F4F7C6BA}" name="150170" dataDxfId="6466"/>
    <tableColumn id="9932" xr3:uid="{0EE34A03-BC43-4769-BC35-0D70AAB78C9B}" name="150171" dataDxfId="6465"/>
    <tableColumn id="9933" xr3:uid="{1BC5125A-13DC-42D7-90B6-D16C2086F4A6}" name="150172" dataDxfId="6464"/>
    <tableColumn id="9934" xr3:uid="{F32CBA53-B49F-4BA3-83D5-0F160D9C4BF7}" name="150173" dataDxfId="6463"/>
    <tableColumn id="9935" xr3:uid="{00B0BA59-CBD1-4CC9-8756-EDDD5F658739}" name="150174" dataDxfId="6462"/>
    <tableColumn id="9936" xr3:uid="{56AA9BDF-FA27-4050-B544-C2DCF65C4257}" name="150175" dataDxfId="6461"/>
    <tableColumn id="9937" xr3:uid="{DDC20DAF-A04D-4DD7-BF24-88AD00F61253}" name="150176" dataDxfId="6460"/>
    <tableColumn id="9938" xr3:uid="{BB296DF5-8988-4C53-82F5-605958905C83}" name="150177" dataDxfId="6459"/>
    <tableColumn id="9939" xr3:uid="{71E4A712-3632-421A-A3B8-3D4E7714B0CF}" name="150178" dataDxfId="6458"/>
    <tableColumn id="9940" xr3:uid="{791680DF-6C1D-4645-B4F4-245AF29D415E}" name="150179" dataDxfId="6457"/>
    <tableColumn id="9941" xr3:uid="{DE71E12E-09A4-4E52-A95F-DDB1187C3F91}" name="150180" dataDxfId="6456"/>
    <tableColumn id="9942" xr3:uid="{776A7E48-90BA-4B5A-8CE4-CA703FF3BBA7}" name="150181" dataDxfId="6455"/>
    <tableColumn id="9943" xr3:uid="{FDE8B227-2296-4B42-9CF0-D692CC37F0E9}" name="150182" dataDxfId="6454"/>
    <tableColumn id="9944" xr3:uid="{57B35B7C-932A-473F-B285-D0B32F359450}" name="150183" dataDxfId="6453"/>
    <tableColumn id="9945" xr3:uid="{8D08999B-837B-4E41-B8F5-7888E52CFB10}" name="150184" dataDxfId="6452"/>
    <tableColumn id="9946" xr3:uid="{1CC7526B-0344-48C0-987D-15C55F04B11E}" name="150185" dataDxfId="6451"/>
    <tableColumn id="9947" xr3:uid="{07F97E91-AA52-49AB-85E4-C8E655B602B9}" name="150186" dataDxfId="6450"/>
    <tableColumn id="9948" xr3:uid="{7F90D527-88A0-481D-A078-1E9B21D08FBC}" name="150187" dataDxfId="6449"/>
    <tableColumn id="9949" xr3:uid="{9DC061AC-0FD5-4681-8166-3DB39A127802}" name="150188" dataDxfId="6448"/>
    <tableColumn id="9950" xr3:uid="{CD14F7EB-768F-4AFA-9BFD-091BC5C16101}" name="150189" dataDxfId="6447"/>
    <tableColumn id="9951" xr3:uid="{61339B8A-F34C-46E4-B1E1-3A44ED613E1F}" name="150190" dataDxfId="6446"/>
    <tableColumn id="9952" xr3:uid="{35229E22-295A-4485-9267-F49A7EBE0B87}" name="150191" dataDxfId="6445"/>
    <tableColumn id="9953" xr3:uid="{9697FC9B-DD94-4EED-9D9F-1FF7A73EC106}" name="150192" dataDxfId="6444"/>
    <tableColumn id="9954" xr3:uid="{3579AA1D-EBC1-4B01-B92D-2F22EA8BE656}" name="150193" dataDxfId="6443"/>
    <tableColumn id="9955" xr3:uid="{5BDA523D-D4D8-483F-8B89-B8390811D843}" name="150194" dataDxfId="6442"/>
    <tableColumn id="9956" xr3:uid="{E3B3D5E6-3409-4317-8800-FEC09D286F55}" name="150195" dataDxfId="6441"/>
    <tableColumn id="9957" xr3:uid="{B20CFF25-2375-46D8-8A96-BF1D89141147}" name="150196" dataDxfId="6440"/>
    <tableColumn id="9958" xr3:uid="{6E1B9EBC-5FD5-4AD5-AE7C-38BDFA372122}" name="150197" dataDxfId="6439"/>
    <tableColumn id="9959" xr3:uid="{CA03DE4A-C78D-4C24-B055-A9AD02266DFA}" name="150198" dataDxfId="6438"/>
    <tableColumn id="9960" xr3:uid="{CAD3DB0A-C32F-4094-A226-595EBE516211}" name="150199" dataDxfId="6437"/>
    <tableColumn id="9961" xr3:uid="{29E5A2B8-ABD4-48FE-B246-39D3720D4FED}" name="150200" dataDxfId="6436"/>
    <tableColumn id="9962" xr3:uid="{AF66004B-6B24-4173-9419-D3D6AEA56E05}" name="150201" dataDxfId="6435"/>
    <tableColumn id="9963" xr3:uid="{12593340-D404-4150-9592-679AB734E1F7}" name="150202" dataDxfId="6434"/>
    <tableColumn id="9964" xr3:uid="{9AA9A3DA-C8A9-421A-9199-FECF9AD0165C}" name="150203" dataDxfId="6433"/>
    <tableColumn id="9965" xr3:uid="{6D9FDD26-7C6D-4A97-9596-1F0F39146622}" name="150204" dataDxfId="6432"/>
    <tableColumn id="9966" xr3:uid="{180B8E2F-397F-4061-ACBE-CC3E5D292114}" name="150205" dataDxfId="6431"/>
    <tableColumn id="9967" xr3:uid="{77A077B5-8B8D-4052-8550-AD0AB4249278}" name="150206" dataDxfId="6430"/>
    <tableColumn id="9968" xr3:uid="{32251D0B-ED02-483B-AB53-377DB597974F}" name="150207" dataDxfId="6429"/>
    <tableColumn id="9969" xr3:uid="{A223513B-53D7-4D93-A755-43DBC89C15AC}" name="150208" dataDxfId="6428"/>
    <tableColumn id="9970" xr3:uid="{1D6B558B-9581-4993-9A65-2672A0833DDC}" name="150209" dataDxfId="6427"/>
    <tableColumn id="9971" xr3:uid="{D4393AAF-8164-4C46-8EC7-F678E3CE04F4}" name="150210" dataDxfId="6426"/>
    <tableColumn id="9972" xr3:uid="{588A3A3C-A6EA-4573-815F-6BAD68F4C5DD}" name="150211" dataDxfId="6425"/>
    <tableColumn id="9973" xr3:uid="{82649FA5-A1B6-4E0E-B297-C05A7366797B}" name="150212" dataDxfId="6424"/>
    <tableColumn id="9974" xr3:uid="{161CC1E7-5974-4F6E-893D-B06058BDCD60}" name="150213" dataDxfId="6423"/>
    <tableColumn id="9975" xr3:uid="{050DA133-AD9C-4F0A-A10D-B46F02E3D0D6}" name="150214" dataDxfId="6422"/>
    <tableColumn id="9976" xr3:uid="{022B6DD7-5494-490F-A4DD-1D11BDF38319}" name="150215" dataDxfId="6421"/>
    <tableColumn id="9977" xr3:uid="{72418F9F-B1C1-4752-8990-A0264EF9A69E}" name="150216" dataDxfId="6420"/>
    <tableColumn id="9978" xr3:uid="{BDCE495C-65F5-49C4-9139-9535850708C4}" name="150217" dataDxfId="6419"/>
    <tableColumn id="9979" xr3:uid="{D2C00DB7-42F7-454A-A85E-81608610CB39}" name="150218" dataDxfId="6418"/>
    <tableColumn id="9980" xr3:uid="{76A5D80A-9A2C-4AEA-8DB2-99829C96EDCD}" name="150219" dataDxfId="6417"/>
    <tableColumn id="9981" xr3:uid="{E539F8D8-F129-44AA-8274-DF2CB1F3DCAC}" name="150220" dataDxfId="6416"/>
    <tableColumn id="9982" xr3:uid="{AC541897-ED84-4757-AFDB-6E2F984DF467}" name="150221" dataDxfId="6415"/>
    <tableColumn id="9983" xr3:uid="{B5A5FE6C-B1AD-4A8B-A633-4F02E2D4122C}" name="150222" dataDxfId="6414"/>
    <tableColumn id="9984" xr3:uid="{D88C1774-2168-4A85-9148-6220803E71DD}" name="150223" dataDxfId="6413"/>
    <tableColumn id="9985" xr3:uid="{42303258-12C3-4558-8610-0792A9008768}" name="150224" dataDxfId="6412"/>
    <tableColumn id="9986" xr3:uid="{9DA6DFB8-CE29-4928-BD7A-C1B98589415B}" name="150225" dataDxfId="6411"/>
    <tableColumn id="9987" xr3:uid="{BF2A81D4-0D55-4A44-ABE5-7A2BF1461F46}" name="150226" dataDxfId="6410"/>
    <tableColumn id="9988" xr3:uid="{293686EB-27B6-4D0B-86F7-E323B8C8DFEE}" name="150227" dataDxfId="6409"/>
    <tableColumn id="9989" xr3:uid="{C07FE59C-575B-4DB0-9A63-3CA0A8D93679}" name="150228" dataDxfId="6408"/>
    <tableColumn id="9990" xr3:uid="{9B8D7CF3-BD92-4F01-986E-0B2F001D571F}" name="150229" dataDxfId="6407"/>
    <tableColumn id="9991" xr3:uid="{EF36179D-A943-481D-96FF-CA0F5BC31A94}" name="150230" dataDxfId="6406"/>
    <tableColumn id="9992" xr3:uid="{9D0C9935-DABB-4414-9B53-AE4ADA4729CA}" name="150231" dataDxfId="6405"/>
    <tableColumn id="9993" xr3:uid="{8533DA1B-6927-4B85-875D-60EF5E8919CA}" name="150232" dataDxfId="6404"/>
    <tableColumn id="9994" xr3:uid="{CD655617-01CF-4626-9529-9E53EFDD1243}" name="150233" dataDxfId="6403"/>
    <tableColumn id="9995" xr3:uid="{D5D77A1A-B84F-423A-9079-16183045C3FC}" name="150234" dataDxfId="6402"/>
    <tableColumn id="9996" xr3:uid="{D8E1418A-96B4-48B0-BAD4-68EB0874EB9B}" name="150235" dataDxfId="6401"/>
    <tableColumn id="9997" xr3:uid="{DDDD58DF-0217-4C3E-81AC-49B55F3297F1}" name="150236" dataDxfId="6400"/>
    <tableColumn id="9998" xr3:uid="{0D8961E8-398C-4644-96C5-210FC0845B7E}" name="150237" dataDxfId="6399"/>
    <tableColumn id="9999" xr3:uid="{C4DEE320-403E-4D17-B5F1-97171F20257F}" name="150238" dataDxfId="6398"/>
    <tableColumn id="10000" xr3:uid="{7C7911D0-7123-4395-8F7D-A51669373AC8}" name="150239" dataDxfId="6397"/>
    <tableColumn id="10001" xr3:uid="{5FFDDCE4-6BF0-4618-9624-648641867F68}" name="150240" dataDxfId="6396"/>
    <tableColumn id="10002" xr3:uid="{DAC88B71-4EB0-4EE2-B1C3-557AB46A714C}" name="150241" dataDxfId="6395"/>
    <tableColumn id="10003" xr3:uid="{68AFB2EE-9FF3-4BF7-989C-509839F3E8EC}" name="150242" dataDxfId="6394"/>
    <tableColumn id="10004" xr3:uid="{9138DCC6-D3C1-4028-A73B-45F92C7F8522}" name="150243" dataDxfId="6393"/>
    <tableColumn id="10005" xr3:uid="{CCCAD26E-1D8C-460F-8C4E-493D3A33312D}" name="150244" dataDxfId="6392"/>
    <tableColumn id="10006" xr3:uid="{888B99C4-939A-497E-91C6-1588982453B1}" name="150245" dataDxfId="6391"/>
    <tableColumn id="10007" xr3:uid="{00A9AE48-45FB-43FF-BD43-1E16CBCC1FAA}" name="150246" dataDxfId="6390"/>
    <tableColumn id="10008" xr3:uid="{55A66FFC-195A-430E-9881-597D02797CC5}" name="150247" dataDxfId="6389"/>
    <tableColumn id="10009" xr3:uid="{67D51F5B-8BDE-4E30-8098-73C543A9B8BF}" name="150248" dataDxfId="6388"/>
    <tableColumn id="10010" xr3:uid="{85183AD0-EBFD-4A62-A76D-CE16CAEFB388}" name="150249" dataDxfId="6387"/>
    <tableColumn id="10011" xr3:uid="{0CBE1DEE-8A42-450D-9FCA-E8FD2E853550}" name="150250" dataDxfId="6386"/>
    <tableColumn id="10012" xr3:uid="{1D7B50B0-CDAF-4E5C-BDA7-4E27762A7347}" name="150251" dataDxfId="6385"/>
    <tableColumn id="10013" xr3:uid="{0A501870-ACE6-429B-8211-58AD7A861BC4}" name="150252" dataDxfId="6384"/>
    <tableColumn id="10014" xr3:uid="{2082A9AD-BE5B-48F2-941F-EBD515FA6442}" name="150253" dataDxfId="6383"/>
    <tableColumn id="10015" xr3:uid="{F26948C2-C0CD-4C91-BFE9-CB15A100A580}" name="150254" dataDxfId="6382"/>
    <tableColumn id="10016" xr3:uid="{66F56D49-99F3-44D6-9034-2447DC0423D8}" name="150255" dataDxfId="6381"/>
    <tableColumn id="10017" xr3:uid="{3F917B75-6E4F-47D8-A1F3-747CD7E13C46}" name="150256" dataDxfId="6380"/>
    <tableColumn id="10018" xr3:uid="{7F6C6E74-8E8F-4CEB-BAE4-88725EDECAA0}" name="150257" dataDxfId="6379"/>
    <tableColumn id="10019" xr3:uid="{DFA97B73-FA08-4F39-91C9-807585C82F46}" name="150258" dataDxfId="6378"/>
    <tableColumn id="10020" xr3:uid="{C40F71B8-63BB-44AE-8109-6D26616962F0}" name="150259" dataDxfId="6377"/>
    <tableColumn id="10021" xr3:uid="{2CD48372-BD17-4BDF-AF12-C85813D09ECA}" name="150260" dataDxfId="6376"/>
    <tableColumn id="10022" xr3:uid="{AAE62EE7-6F95-43B2-83CD-9DAF03E5CEA6}" name="150261" dataDxfId="6375"/>
    <tableColumn id="10023" xr3:uid="{67B09F86-E622-4F38-A125-D491DEF0FAE1}" name="150262" dataDxfId="6374"/>
    <tableColumn id="10024" xr3:uid="{B568E41C-7F0E-4DC1-B08D-50BB5683F78E}" name="150263" dataDxfId="6373"/>
    <tableColumn id="10025" xr3:uid="{AB37C70C-52C5-4F6E-A0B8-2BEDBA8008E9}" name="150264" dataDxfId="6372"/>
    <tableColumn id="10026" xr3:uid="{9ACC2FB0-C131-4042-802C-427EA9F20AA7}" name="150265" dataDxfId="6371"/>
    <tableColumn id="10027" xr3:uid="{CC31D0F4-A355-4A8B-8B7B-767E3DC91781}" name="150266" dataDxfId="6370"/>
    <tableColumn id="10028" xr3:uid="{3150B6CC-E0B6-456C-A8FC-8E3B91DE525D}" name="150267" dataDxfId="6369"/>
    <tableColumn id="10029" xr3:uid="{9CA6928B-E7F6-47DD-A2C4-621BA2E43F93}" name="150268" dataDxfId="6368"/>
    <tableColumn id="10030" xr3:uid="{BFEFB6CB-B4A0-4CEC-A604-B1DB3C25B514}" name="150269" dataDxfId="6367"/>
    <tableColumn id="10031" xr3:uid="{4BC5A2EE-323A-4BB8-82C5-CFB67F3BD13B}" name="150270" dataDxfId="6366"/>
    <tableColumn id="10032" xr3:uid="{47EF2B13-5F7D-4221-8AD4-0D19AB00633E}" name="150271" dataDxfId="6365"/>
    <tableColumn id="10033" xr3:uid="{2AF406C8-2183-4C92-84D8-D7AE4C28D9C2}" name="150272" dataDxfId="6364"/>
    <tableColumn id="10034" xr3:uid="{DF5C1CDF-4D72-4DEF-94E0-901A1DA1A911}" name="150273" dataDxfId="6363"/>
    <tableColumn id="10035" xr3:uid="{BAC64FCE-7F69-4116-BD8F-D36F49096D9E}" name="150274" dataDxfId="6362"/>
    <tableColumn id="10036" xr3:uid="{B83BED4C-7A21-4D93-A4CF-BA9FD6DDABEE}" name="150275" dataDxfId="6361"/>
    <tableColumn id="10037" xr3:uid="{59421219-E161-47EF-96DD-A9E655F7268F}" name="150276" dataDxfId="6360"/>
    <tableColumn id="10038" xr3:uid="{A6E4C9A5-DDB0-4C8F-A7C1-C5040626CFEB}" name="150277" dataDxfId="6359"/>
    <tableColumn id="10039" xr3:uid="{16375BE2-D1A6-4E6D-BF27-D889E4A3C46B}" name="150278" dataDxfId="6358"/>
    <tableColumn id="10040" xr3:uid="{443FC087-9AB8-4B1B-AF81-638003B8E552}" name="150279" dataDxfId="6357"/>
    <tableColumn id="10041" xr3:uid="{8EFE0629-04B4-4ACB-BBE6-64C53985AB87}" name="150280" dataDxfId="6356"/>
    <tableColumn id="10042" xr3:uid="{696DA8DE-ADD0-4E8C-8CD3-0A67AB7CD4E8}" name="150281" dataDxfId="6355"/>
    <tableColumn id="10043" xr3:uid="{672E0E24-4145-4D17-8623-2BF53670CDCE}" name="150282" dataDxfId="6354"/>
    <tableColumn id="10044" xr3:uid="{4FF8BBE5-E1C0-4840-8183-FED787DAC41C}" name="150283" dataDxfId="6353"/>
    <tableColumn id="10045" xr3:uid="{B435A6ED-DD09-4F29-AA43-747B18C2E3A4}" name="150284" dataDxfId="6352"/>
    <tableColumn id="10046" xr3:uid="{490A5A65-7664-4684-BAC6-BD2033EC8BF0}" name="150285" dataDxfId="6351"/>
    <tableColumn id="10047" xr3:uid="{14C206FD-AE66-45BC-B5EF-DD019078B3B1}" name="150286" dataDxfId="6350"/>
    <tableColumn id="10048" xr3:uid="{3575DADD-E3B9-4B39-9021-69280D0CA136}" name="150287" dataDxfId="6349"/>
    <tableColumn id="10049" xr3:uid="{2BF09756-9D54-49CD-A771-67DEBE3D7613}" name="150288" dataDxfId="6348"/>
    <tableColumn id="10050" xr3:uid="{8A08B740-0824-4EBD-B575-9A659C296DF7}" name="150289" dataDxfId="6347"/>
    <tableColumn id="10051" xr3:uid="{AE365795-A7CB-4F51-BE50-3D013603E6FD}" name="150290" dataDxfId="6346"/>
    <tableColumn id="10052" xr3:uid="{877685A0-0CA9-44A9-8E76-3481A0913647}" name="150291" dataDxfId="6345"/>
    <tableColumn id="10053" xr3:uid="{0E8D62C3-00BE-4F94-8411-BAF2A1C3DAAB}" name="150292" dataDxfId="6344"/>
    <tableColumn id="10054" xr3:uid="{6E9216D2-3A82-4232-A4AD-1A71DB55F2C4}" name="150293" dataDxfId="6343"/>
    <tableColumn id="10055" xr3:uid="{2F9985C2-F5D5-40C5-87E8-971F0DA04C83}" name="150294" dataDxfId="6342"/>
    <tableColumn id="10056" xr3:uid="{92D6CC3F-3D0F-46E6-91BC-383C5BFDFF7A}" name="150295" dataDxfId="6341"/>
    <tableColumn id="10057" xr3:uid="{B2418E32-DEC1-45A1-B4B1-D6E81B946757}" name="150296" dataDxfId="6340"/>
    <tableColumn id="10058" xr3:uid="{C66A8353-2528-4F15-A866-B3A94320D758}" name="150297" dataDxfId="6339"/>
    <tableColumn id="10059" xr3:uid="{7B644A48-3593-4B35-BDE6-1FBD8EE3E107}" name="150298" dataDxfId="6338"/>
    <tableColumn id="10060" xr3:uid="{9D637751-D71D-4AE5-B917-50460A32BBCF}" name="150299" dataDxfId="6337"/>
    <tableColumn id="10061" xr3:uid="{B534C0AC-A136-4900-82EE-4AF012000FCE}" name="150300" dataDxfId="6336"/>
    <tableColumn id="10062" xr3:uid="{AF99C9EC-2F2C-456D-82CB-D8AECF7EAA2B}" name="150301" dataDxfId="6335"/>
    <tableColumn id="10063" xr3:uid="{22F80C66-A69F-4A1E-B780-B62770C66C5E}" name="150302" dataDxfId="6334"/>
    <tableColumn id="10064" xr3:uid="{10255AD7-DA03-4972-9463-217AF43BE3FE}" name="150303" dataDxfId="6333"/>
    <tableColumn id="10065" xr3:uid="{65DFFF50-153A-4F13-8604-6C0474F1E57C}" name="150304" dataDxfId="6332"/>
    <tableColumn id="10066" xr3:uid="{0FA0E6E1-77EB-41C5-931A-4CA163CD637F}" name="150305" dataDxfId="6331"/>
    <tableColumn id="10067" xr3:uid="{51E90F95-2B75-4EB1-B31D-C969E6D752E1}" name="150306" dataDxfId="6330"/>
    <tableColumn id="10068" xr3:uid="{D19CE5ED-843F-4AE3-9A0D-5EEB40BD3F03}" name="150307" dataDxfId="6329"/>
    <tableColumn id="10069" xr3:uid="{D4E3514F-8B98-4CE0-A9DF-FE9F0FA982C5}" name="150308" dataDxfId="6328"/>
    <tableColumn id="10070" xr3:uid="{CBBA1347-0BDA-4F46-B788-8961E148DC8E}" name="150309" dataDxfId="6327"/>
    <tableColumn id="10071" xr3:uid="{0EC427E4-8854-4A2E-8874-9FCDD5B77A03}" name="150310" dataDxfId="6326"/>
    <tableColumn id="10072" xr3:uid="{F644932F-9730-4E68-875F-981BC9E8506A}" name="150311" dataDxfId="6325"/>
    <tableColumn id="10073" xr3:uid="{878B92CF-AD8C-4E10-BE06-3ABAC390CCE3}" name="150312" dataDxfId="6324"/>
    <tableColumn id="10074" xr3:uid="{9FBE9FE4-145D-4419-84FB-EC242265E273}" name="150313" dataDxfId="6323"/>
    <tableColumn id="10075" xr3:uid="{AF62676A-224F-42AB-8E16-80699970BDE8}" name="150314" dataDxfId="6322"/>
    <tableColumn id="10076" xr3:uid="{2AC1A02F-AAD7-4035-BA80-5EE5080A678E}" name="150315" dataDxfId="6321"/>
    <tableColumn id="10077" xr3:uid="{9002CFA4-BC0F-4C8D-A086-89DB9A9B6624}" name="150316" dataDxfId="6320"/>
    <tableColumn id="10078" xr3:uid="{90A337E0-7F91-417E-A9EF-BA6C35D0A887}" name="150317" dataDxfId="6319"/>
    <tableColumn id="10079" xr3:uid="{03E4078F-786C-4B96-9FA8-BA0E2D03FAE5}" name="150318" dataDxfId="6318"/>
    <tableColumn id="10080" xr3:uid="{DFA36F7F-DA4E-4AAF-B910-ABCA5BC6ED93}" name="150319" dataDxfId="6317"/>
    <tableColumn id="10081" xr3:uid="{30397C0D-09C2-435D-BC04-FC0EA5DC6D66}" name="150320" dataDxfId="6316"/>
    <tableColumn id="10082" xr3:uid="{32492365-6773-4971-A081-B00376C54164}" name="150321" dataDxfId="6315"/>
    <tableColumn id="10083" xr3:uid="{FA8A4EC2-B0DD-4A93-8F13-23C124204BFE}" name="150322" dataDxfId="6314"/>
    <tableColumn id="10084" xr3:uid="{5205721A-64F1-47FE-A83E-38E2CED25479}" name="150323" dataDxfId="6313"/>
    <tableColumn id="10085" xr3:uid="{923185C9-2168-4403-B593-6132F6E4CF48}" name="150324" dataDxfId="6312"/>
    <tableColumn id="10086" xr3:uid="{276982CB-EDB7-45D4-B324-5042D5A17141}" name="150325" dataDxfId="6311"/>
    <tableColumn id="10087" xr3:uid="{05C31E02-6659-4AAA-8697-267840141D2C}" name="150326" dataDxfId="6310"/>
    <tableColumn id="10088" xr3:uid="{1BED7504-51C4-4D65-9FDB-17BF206EE888}" name="150327" dataDxfId="6309"/>
    <tableColumn id="10089" xr3:uid="{E80770D7-406D-453C-AAB6-EE66BA92A013}" name="150328" dataDxfId="6308"/>
    <tableColumn id="10090" xr3:uid="{FC0B2D4E-7D80-4C57-9553-D78845B221B6}" name="150329" dataDxfId="6307"/>
    <tableColumn id="10091" xr3:uid="{92ED01C3-DB5A-4029-8FD0-7628171E871D}" name="150330" dataDxfId="6306"/>
    <tableColumn id="10092" xr3:uid="{0FCDDA3D-76E5-47C5-9216-4D7894312DEF}" name="150331" dataDxfId="6305"/>
    <tableColumn id="10093" xr3:uid="{2B3D3B59-7BDA-4E72-991B-F65A5600C0A2}" name="150332" dataDxfId="6304"/>
    <tableColumn id="10094" xr3:uid="{F68400C3-FCC1-45ED-AD75-40F79726AF55}" name="150333" dataDxfId="6303"/>
    <tableColumn id="10095" xr3:uid="{2201B863-AD31-492D-873D-2DEAF0A08D11}" name="150334" dataDxfId="6302"/>
    <tableColumn id="10096" xr3:uid="{D08D9CCC-BA46-49F9-8DBA-218D0A87AC82}" name="150335" dataDxfId="6301"/>
    <tableColumn id="10097" xr3:uid="{3EAA2C25-6B92-4649-9067-7667745B4FE7}" name="150336" dataDxfId="6300"/>
    <tableColumn id="10098" xr3:uid="{E06A1446-91FC-4B87-B0D6-462B999EC623}" name="150337" dataDxfId="6299"/>
    <tableColumn id="10099" xr3:uid="{FEF719F9-63F5-443B-AD60-898DC829C9A2}" name="150338" dataDxfId="6298"/>
    <tableColumn id="10100" xr3:uid="{6F2152AA-42D3-4C7F-BD93-C8B36E329C58}" name="150339" dataDxfId="6297"/>
    <tableColumn id="10101" xr3:uid="{86B32B2B-C557-420E-9BE7-43D99A2A0E02}" name="150340" dataDxfId="6296"/>
    <tableColumn id="10102" xr3:uid="{8D9F5B95-DCE4-48F0-8C78-F2D710047F56}" name="150341" dataDxfId="6295"/>
    <tableColumn id="10103" xr3:uid="{1CE3C4F5-BCBF-4875-A011-5D64D91222C4}" name="150342" dataDxfId="6294"/>
    <tableColumn id="10104" xr3:uid="{EADB69C6-739F-4720-A846-544845FB268C}" name="150343" dataDxfId="6293"/>
    <tableColumn id="10105" xr3:uid="{48D36CB7-B279-4D71-81C4-13C9419DA642}" name="150344" dataDxfId="6292"/>
    <tableColumn id="10106" xr3:uid="{2129AD93-79D5-4BBF-91B7-464ACB9E1780}" name="150345" dataDxfId="6291"/>
    <tableColumn id="10107" xr3:uid="{D79AE0F7-688E-4EF0-8B41-206A5FA1BCD1}" name="150346" dataDxfId="6290"/>
    <tableColumn id="10108" xr3:uid="{3F23DC8A-7FC9-4FCD-B82E-7B0A7715B888}" name="150347" dataDxfId="6289"/>
    <tableColumn id="10109" xr3:uid="{F77C8F78-3551-47C8-8F6B-76FAE11CF46C}" name="150348" dataDxfId="6288"/>
    <tableColumn id="10110" xr3:uid="{45EE3982-6B43-4275-B244-B89BD0F8DEC5}" name="150349" dataDxfId="6287"/>
    <tableColumn id="10111" xr3:uid="{A4B6DAC9-F943-439F-AACA-CD0FB46D48D3}" name="150350" dataDxfId="6286"/>
    <tableColumn id="10112" xr3:uid="{E3965975-0C60-4E57-B697-FECC14EB26FD}" name="150351" dataDxfId="6285"/>
    <tableColumn id="10113" xr3:uid="{8A63D501-942A-4872-8E64-5287C59D64D0}" name="150352" dataDxfId="6284"/>
    <tableColumn id="10114" xr3:uid="{2AE7C975-85BE-47F3-B89E-287B1F7A1DF2}" name="150353" dataDxfId="6283"/>
    <tableColumn id="10115" xr3:uid="{916D6BC0-820F-48E2-BB65-D8AAB02A3C75}" name="150354" dataDxfId="6282"/>
    <tableColumn id="10116" xr3:uid="{1DFB2827-95D1-450F-A98C-7CE80A568326}" name="150355" dataDxfId="6281"/>
    <tableColumn id="10117" xr3:uid="{09F2BCDF-3875-458F-B07B-CFFC68139641}" name="150356" dataDxfId="6280"/>
    <tableColumn id="10118" xr3:uid="{BF8E2A61-E640-4037-BBC4-0013A1041E31}" name="150357" dataDxfId="6279"/>
    <tableColumn id="10119" xr3:uid="{7F105B33-F360-4F63-866F-09AB49FAAF72}" name="150358" dataDxfId="6278"/>
    <tableColumn id="10120" xr3:uid="{79F47572-1976-42A1-AABB-92E3A5292604}" name="150359" dataDxfId="6277"/>
    <tableColumn id="10121" xr3:uid="{4E773094-F334-44AC-822B-79BDCB863BFF}" name="150360" dataDxfId="6276"/>
    <tableColumn id="10122" xr3:uid="{42167D70-7D1A-4DE4-BB2A-0E57FD0FA66C}" name="150361" dataDxfId="6275"/>
    <tableColumn id="10123" xr3:uid="{324A6F6D-C16A-4514-936B-3348613E608B}" name="150362" dataDxfId="6274"/>
    <tableColumn id="10124" xr3:uid="{5A3E0415-41CC-456E-A454-86BB5808037B}" name="150363" dataDxfId="6273"/>
    <tableColumn id="10125" xr3:uid="{1D6C891C-9D56-4CBC-A1CA-DFE3632DC50E}" name="150364" dataDxfId="6272"/>
    <tableColumn id="10126" xr3:uid="{DC0758DC-7FC9-43B7-9537-6E19E1BCF9F5}" name="150365" dataDxfId="6271"/>
    <tableColumn id="10127" xr3:uid="{F89520AE-5407-44F0-8A3D-F9EC55212443}" name="150366" dataDxfId="6270"/>
    <tableColumn id="10128" xr3:uid="{1FF82300-4D39-4A45-89B0-7879E47F03CD}" name="150367" dataDxfId="6269"/>
    <tableColumn id="10129" xr3:uid="{9D8997B0-B1E4-48D2-A9B6-FF68449A77CE}" name="150368" dataDxfId="6268"/>
    <tableColumn id="10130" xr3:uid="{93694BC7-6290-40DC-8CDF-7D9AB75025CC}" name="150369" dataDxfId="6267"/>
    <tableColumn id="10131" xr3:uid="{214E2F7E-2475-4DBD-ACEE-66A7B11C7558}" name="150370" dataDxfId="6266"/>
    <tableColumn id="10132" xr3:uid="{04A5E2B7-A9BA-4159-891A-FD6611E3409F}" name="150371" dataDxfId="6265"/>
    <tableColumn id="10133" xr3:uid="{DF1F6C02-8FEB-4620-B086-5FFB13CE39FE}" name="150372" dataDxfId="6264"/>
    <tableColumn id="10134" xr3:uid="{3053BC77-ECC3-4C65-8724-1925B7385C05}" name="150373" dataDxfId="6263"/>
    <tableColumn id="10135" xr3:uid="{611DA94B-D557-4722-A359-03BD048764D5}" name="150374" dataDxfId="6262"/>
    <tableColumn id="10136" xr3:uid="{23C4672B-59C8-4FEE-AEAB-1B2BD83194CF}" name="150375" dataDxfId="6261"/>
    <tableColumn id="10137" xr3:uid="{D84CB834-E16C-4DAB-83C3-84F585BD8637}" name="150376" dataDxfId="6260"/>
    <tableColumn id="10138" xr3:uid="{63E6B8CF-376B-4BE6-BA7C-195260D0D568}" name="150377" dataDxfId="6259"/>
    <tableColumn id="10139" xr3:uid="{FF403CF4-0870-4844-965B-26555F07B3A2}" name="150378" dataDxfId="6258"/>
    <tableColumn id="10140" xr3:uid="{EFA69DB7-BA3D-413E-8754-DA1A216810C5}" name="150379" dataDxfId="6257"/>
    <tableColumn id="10141" xr3:uid="{4DB29E22-B443-4A68-BC05-43772E2A4041}" name="150380" dataDxfId="6256"/>
    <tableColumn id="10142" xr3:uid="{1B0A0A10-E656-481C-A12C-3C535DA18E7E}" name="150381" dataDxfId="6255"/>
    <tableColumn id="10143" xr3:uid="{17AD97CA-A163-4CEF-92ED-7A9825923FFD}" name="150382" dataDxfId="6254"/>
    <tableColumn id="10144" xr3:uid="{C4699755-6A4B-4AA9-833E-098033714963}" name="150383" dataDxfId="6253"/>
    <tableColumn id="10145" xr3:uid="{5A2C7AEC-01E8-4DE1-93C4-6E906B3761B3}" name="150384" dataDxfId="6252"/>
    <tableColumn id="10146" xr3:uid="{C0970E90-8960-4248-8FF1-C560EE221791}" name="150385" dataDxfId="6251"/>
    <tableColumn id="10147" xr3:uid="{4C5F3742-D1F9-4452-8AE5-0822F96BD7DD}" name="150386" dataDxfId="6250"/>
    <tableColumn id="10148" xr3:uid="{8FF55816-EAFC-48F4-A565-ABA5BA14BD00}" name="150387" dataDxfId="6249"/>
    <tableColumn id="10149" xr3:uid="{649A0AC1-715B-41CF-BFAE-60FA083DB13F}" name="150388" dataDxfId="6248"/>
    <tableColumn id="10150" xr3:uid="{37670CA4-3E58-4041-878A-812B4AE506AF}" name="150389" dataDxfId="6247"/>
    <tableColumn id="10151" xr3:uid="{3FE4D3A4-196A-48C3-9074-9CC29F5473EE}" name="150390" dataDxfId="6246"/>
    <tableColumn id="10152" xr3:uid="{B387547D-7780-4868-880C-062B0161B4B5}" name="150391" dataDxfId="6245"/>
    <tableColumn id="10153" xr3:uid="{328AAB28-BA0B-4C9D-A83C-37161E59244F}" name="150392" dataDxfId="6244"/>
    <tableColumn id="10154" xr3:uid="{F9AB1CC7-07F9-4112-BF27-6AA3CC311F8C}" name="150393" dataDxfId="6243"/>
    <tableColumn id="10155" xr3:uid="{7B30E8CC-097D-41BD-AFDA-547572F03641}" name="150394" dataDxfId="6242"/>
    <tableColumn id="10156" xr3:uid="{72E03B40-67F2-40AF-A293-9A4672CB48C7}" name="150395" dataDxfId="6241"/>
    <tableColumn id="10157" xr3:uid="{09CDC9FF-E64F-443D-8FFE-B782EB22B018}" name="150396" dataDxfId="6240"/>
    <tableColumn id="10158" xr3:uid="{93739265-6016-4810-92A2-77416568E255}" name="150397" dataDxfId="6239"/>
    <tableColumn id="10159" xr3:uid="{E427A851-F4BC-4B21-AC41-3CCE8957C18C}" name="150398" dataDxfId="6238"/>
    <tableColumn id="10160" xr3:uid="{46FB3C29-3631-4F93-997F-67C4A8FAE2C0}" name="150399" dataDxfId="6237"/>
    <tableColumn id="10161" xr3:uid="{942E4EBB-8D98-4F67-BD7E-B71CF0AB9461}" name="150400" dataDxfId="6236"/>
    <tableColumn id="10162" xr3:uid="{237F3954-9AC5-4986-BD98-2D3C76762E43}" name="150401" dataDxfId="6235"/>
    <tableColumn id="10163" xr3:uid="{D467B0E3-462A-4569-84BC-FE2A877706A1}" name="150402" dataDxfId="6234"/>
    <tableColumn id="10164" xr3:uid="{F706BB3F-1150-400B-B076-BE31FBEFA913}" name="150403" dataDxfId="6233"/>
    <tableColumn id="10165" xr3:uid="{41DDE33A-1CBE-466C-9685-A556A97EA4E5}" name="150404" dataDxfId="6232"/>
    <tableColumn id="10166" xr3:uid="{D2BCB5BE-D371-43F7-B01B-EA95245057D7}" name="150405" dataDxfId="6231"/>
    <tableColumn id="10167" xr3:uid="{42F6FC31-1D2C-406F-A181-1719464F533E}" name="150406" dataDxfId="6230"/>
    <tableColumn id="10168" xr3:uid="{EC13FA32-2ACB-459C-887A-89D2889624AB}" name="150407" dataDxfId="6229"/>
    <tableColumn id="10169" xr3:uid="{34195825-0611-470C-8D84-9EFE65AF31CC}" name="150408" dataDxfId="6228"/>
    <tableColumn id="10170" xr3:uid="{60812D6B-6B02-4D74-AAA0-1DE229EEEA88}" name="150409" dataDxfId="6227"/>
    <tableColumn id="10171" xr3:uid="{3F00F6BA-1824-4757-8996-EBA6E91B1F08}" name="150410" dataDxfId="6226"/>
    <tableColumn id="10172" xr3:uid="{3C8DF8B2-7F68-4441-B9F7-7C06FABDC45B}" name="150411" dataDxfId="6225"/>
    <tableColumn id="10173" xr3:uid="{598F516E-A71D-4727-A6B7-65B47D8B4836}" name="150412" dataDxfId="6224"/>
    <tableColumn id="10174" xr3:uid="{3D3A381B-601C-486E-81CA-60974A9A6A7C}" name="150413" dataDxfId="6223"/>
    <tableColumn id="10175" xr3:uid="{F08D1307-B70C-4AEF-B988-30691DD04929}" name="150414" dataDxfId="6222"/>
    <tableColumn id="10176" xr3:uid="{FD2BA203-19A7-4F7D-852E-619B5075A1AE}" name="150415" dataDxfId="6221"/>
    <tableColumn id="10177" xr3:uid="{62A16C66-E3FA-437A-ADFA-459FB6CB05D1}" name="150416" dataDxfId="6220"/>
    <tableColumn id="10178" xr3:uid="{4BF9DE8D-2FFE-4529-8B85-AD416658FAF5}" name="150417" dataDxfId="6219"/>
    <tableColumn id="10179" xr3:uid="{7F9F8B57-96F5-4A38-942E-CE56786AEA0E}" name="150418" dataDxfId="6218"/>
    <tableColumn id="10180" xr3:uid="{F6D08F5C-4953-44D1-BBC8-6B2F4FE7E1E7}" name="150419" dataDxfId="6217"/>
    <tableColumn id="10181" xr3:uid="{3CFB94D7-BBA0-4808-B781-391335504AB1}" name="150420" dataDxfId="6216"/>
    <tableColumn id="10182" xr3:uid="{C5D5522E-6834-4DCE-962C-50D9615DA055}" name="150421" dataDxfId="6215"/>
    <tableColumn id="10183" xr3:uid="{88C5A184-23FA-4E3E-8379-FE2FE4640634}" name="150422" dataDxfId="6214"/>
    <tableColumn id="10184" xr3:uid="{92235D4B-1DCB-4E73-9CBB-CB454264FE88}" name="150423" dataDxfId="6213"/>
    <tableColumn id="10185" xr3:uid="{2C06786F-9CA0-48FF-AE35-AF30992B0CC6}" name="150424" dataDxfId="6212"/>
    <tableColumn id="10186" xr3:uid="{F1FCE756-0ADE-4F13-B2EC-2C04ADBF6D3F}" name="150425" dataDxfId="6211"/>
    <tableColumn id="10187" xr3:uid="{8A286F21-0353-4633-BC52-9292BE5FB136}" name="150426" dataDxfId="6210"/>
    <tableColumn id="10188" xr3:uid="{E23C011C-34C7-4D56-A0B9-10D5F6E59967}" name="150427" dataDxfId="6209"/>
    <tableColumn id="10189" xr3:uid="{D199E189-E64E-4AAA-A253-B5105AE22B87}" name="150428" dataDxfId="6208"/>
    <tableColumn id="10190" xr3:uid="{BF24FE42-8A9A-40F2-895F-D3EEF52D4B4B}" name="150429" dataDxfId="6207"/>
    <tableColumn id="10191" xr3:uid="{58B3B1E2-1525-4089-8513-F9679E0E5EA4}" name="150430" dataDxfId="6206"/>
    <tableColumn id="10192" xr3:uid="{E95D5229-BB66-499F-B23E-A3BDC36B79C5}" name="150431" dataDxfId="6205"/>
    <tableColumn id="10193" xr3:uid="{8D9F9D2F-E74F-4230-9F9C-FA9A2E0A6E37}" name="150432" dataDxfId="6204"/>
    <tableColumn id="10194" xr3:uid="{FAB174ED-81D6-45D0-B34C-510D9BAC1838}" name="150433" dataDxfId="6203"/>
    <tableColumn id="10195" xr3:uid="{FFDBAF5E-556C-4B96-ACD7-91EDD590CBD4}" name="150434" dataDxfId="6202"/>
    <tableColumn id="10196" xr3:uid="{76E30C55-161D-4176-BA27-4ADD2AAE4D65}" name="150435" dataDxfId="6201"/>
    <tableColumn id="10197" xr3:uid="{DC905A54-CCF2-4AAA-BB8A-9969F209DF80}" name="150436" dataDxfId="6200"/>
    <tableColumn id="10198" xr3:uid="{9D6F177A-6FBD-41A7-9223-D123F3C8278E}" name="150437" dataDxfId="6199"/>
    <tableColumn id="10199" xr3:uid="{1A4A609B-A71D-472C-96BC-DF0239551142}" name="150438" dataDxfId="6198"/>
    <tableColumn id="10200" xr3:uid="{79255266-A544-493D-A2BF-F37E844DC4E2}" name="150439" dataDxfId="6197"/>
    <tableColumn id="10201" xr3:uid="{1EC8F7C2-6A70-4B45-B954-F0E85A5C9342}" name="150440" dataDxfId="6196"/>
    <tableColumn id="10202" xr3:uid="{AA899A25-9ECF-4962-BFAD-DA6DC07657D6}" name="150441" dataDxfId="6195"/>
    <tableColumn id="10203" xr3:uid="{9D0E01C7-D071-4474-B9B2-B7BA1323B119}" name="150442" dataDxfId="6194"/>
    <tableColumn id="10204" xr3:uid="{5C4F842D-D799-4DC0-B25A-F517A680ED93}" name="150443" dataDxfId="6193"/>
    <tableColumn id="10205" xr3:uid="{01B317FF-DF6A-4677-BA0A-1A770806C7A3}" name="150444" dataDxfId="6192"/>
    <tableColumn id="10206" xr3:uid="{25BEE5C8-2205-4554-9F31-4CAB7BE9708B}" name="150445" dataDxfId="6191"/>
    <tableColumn id="10207" xr3:uid="{D54F054B-CD38-4C4B-AD29-39CCF5995BE9}" name="150446" dataDxfId="6190"/>
    <tableColumn id="10208" xr3:uid="{D90ED813-EF4C-4172-84B7-AA06940C52A5}" name="150447" dataDxfId="6189"/>
    <tableColumn id="10209" xr3:uid="{45F3705B-08FE-4D69-8CC9-EACD02F124AA}" name="150448" dataDxfId="6188"/>
    <tableColumn id="10210" xr3:uid="{1A209645-46BF-4080-A3D6-0B44B933EE57}" name="150449" dataDxfId="6187"/>
    <tableColumn id="10211" xr3:uid="{A278E78E-1DF7-46C7-9190-8171D5C177AE}" name="150450" dataDxfId="6186"/>
    <tableColumn id="10212" xr3:uid="{628E499B-8940-4D80-A9B8-3BDB0FE418EE}" name="150451" dataDxfId="6185"/>
    <tableColumn id="10213" xr3:uid="{52A11415-57BC-4BA5-8AF8-02076AE9889E}" name="150452" dataDxfId="6184"/>
    <tableColumn id="10214" xr3:uid="{35446141-9971-45E9-8277-F2267F83071D}" name="150453" dataDxfId="6183"/>
    <tableColumn id="10215" xr3:uid="{482C6F39-7B86-4C11-AB43-C6536134F499}" name="150454" dataDxfId="6182"/>
    <tableColumn id="10216" xr3:uid="{1605200C-F625-4EB9-813F-BC77F48C113C}" name="150455" dataDxfId="6181"/>
    <tableColumn id="10217" xr3:uid="{FA74298C-1C87-4277-9724-815B272EE1CD}" name="150456" dataDxfId="6180"/>
    <tableColumn id="10218" xr3:uid="{E62B7B87-12EA-4FDB-BAE2-6950075B1723}" name="150457" dataDxfId="6179"/>
    <tableColumn id="10219" xr3:uid="{DF97A701-FB66-47E0-A293-8FED4819476A}" name="150458" dataDxfId="6178"/>
    <tableColumn id="10220" xr3:uid="{F5D9D2C3-1990-4EA5-8B9C-0B12EB962D49}" name="150459" dataDxfId="6177"/>
    <tableColumn id="10221" xr3:uid="{F28CA862-171F-411A-9CD1-4052B8150474}" name="150460" dataDxfId="6176"/>
    <tableColumn id="10222" xr3:uid="{F25F5D42-C900-426F-8F03-F1099D5EA074}" name="150461" dataDxfId="6175"/>
    <tableColumn id="10223" xr3:uid="{6B330DE5-6B47-44D8-B7D9-B687DD03547E}" name="150462" dataDxfId="6174"/>
    <tableColumn id="10224" xr3:uid="{1B210948-7892-4177-A8AE-E60648C6EE4C}" name="150463" dataDxfId="6173"/>
    <tableColumn id="10225" xr3:uid="{72665952-0458-420F-A868-8FD9DDF60F76}" name="150464" dataDxfId="6172"/>
    <tableColumn id="10226" xr3:uid="{DBE3D5FA-E1D2-475B-96E3-0AD9E5943665}" name="150465" dataDxfId="6171"/>
    <tableColumn id="10227" xr3:uid="{B0C528CA-21F2-4EE9-848F-D6C62FD0DC5A}" name="150466" dataDxfId="6170"/>
    <tableColumn id="10228" xr3:uid="{D2FDC2B3-F581-4942-B17E-5DDB7454B8F6}" name="150467" dataDxfId="6169"/>
    <tableColumn id="10229" xr3:uid="{B87C1AC8-7E3C-4B78-8312-D092919FEAE0}" name="150468" dataDxfId="6168"/>
    <tableColumn id="10230" xr3:uid="{CB2948E9-0320-4047-8472-BF57A2C60CDF}" name="150469" dataDxfId="6167"/>
    <tableColumn id="10231" xr3:uid="{35FEEBDF-478D-4CFA-9E85-06990D4F16E5}" name="150470" dataDxfId="6166"/>
    <tableColumn id="10232" xr3:uid="{52B6C410-F072-4612-AC30-4C17A4FF7345}" name="150471" dataDxfId="6165"/>
    <tableColumn id="10233" xr3:uid="{5B006B45-8C29-445A-BD23-4AD5EF02BDD6}" name="150472" dataDxfId="6164"/>
    <tableColumn id="10234" xr3:uid="{0D1211C2-5D99-4600-B139-9C57FF0BD703}" name="150473" dataDxfId="6163"/>
    <tableColumn id="10235" xr3:uid="{A321BDFB-781D-49CF-9B7C-A4D1F473FF0B}" name="150474" dataDxfId="6162"/>
    <tableColumn id="10236" xr3:uid="{1A87F58D-E8B9-454C-8C43-EBA58273CC89}" name="150475" dataDxfId="6161"/>
    <tableColumn id="10237" xr3:uid="{8298CCC0-0665-4F73-B78F-64D56E2EA0C0}" name="150476" dataDxfId="6160"/>
    <tableColumn id="10238" xr3:uid="{6B9083C7-F553-4C7A-96D5-3674A8BAC522}" name="150477" dataDxfId="6159"/>
    <tableColumn id="10239" xr3:uid="{A3ACC628-5D36-4650-90AB-E4460E21599F}" name="150478" dataDxfId="6158"/>
    <tableColumn id="10240" xr3:uid="{62947369-2D31-4E79-AF0D-F8B1D6EF175E}" name="150479" dataDxfId="6157"/>
    <tableColumn id="10241" xr3:uid="{14460249-A9CC-45ED-84C9-8698FE663CCB}" name="150480" dataDxfId="6156"/>
    <tableColumn id="10242" xr3:uid="{56C77561-E1FF-422A-840A-6281B2773105}" name="150481" dataDxfId="6155"/>
    <tableColumn id="10243" xr3:uid="{D8333CD4-32C9-4AF1-AF29-9A3F5F41463C}" name="150482" dataDxfId="6154"/>
    <tableColumn id="10244" xr3:uid="{F994853D-AE17-4004-BDCE-4218E9C19335}" name="150483" dataDxfId="6153"/>
    <tableColumn id="10245" xr3:uid="{1D5983CB-0CE9-46EF-93B3-DDCCAB0DE524}" name="150484" dataDxfId="6152"/>
    <tableColumn id="10246" xr3:uid="{0F7EF6AC-9D02-4475-877B-6137E94D1CA3}" name="150485" dataDxfId="6151"/>
    <tableColumn id="10247" xr3:uid="{86515195-E6DB-4198-AFD7-0045C699F5CE}" name="150486" dataDxfId="6150"/>
    <tableColumn id="10248" xr3:uid="{2F9685CB-1DF1-4B24-B394-B96A0EBC6010}" name="150487" dataDxfId="6149"/>
    <tableColumn id="10249" xr3:uid="{B73ADB93-9DB4-4588-B538-58400979A89B}" name="150488" dataDxfId="6148"/>
    <tableColumn id="10250" xr3:uid="{5D837BE8-D021-4CA6-96F0-2A8FE8E4E90A}" name="150489" dataDxfId="6147"/>
    <tableColumn id="10251" xr3:uid="{674630F3-B182-465C-AA89-D7D6E5BE54DA}" name="150490" dataDxfId="6146"/>
    <tableColumn id="10252" xr3:uid="{AE9B0EA5-9BD1-4489-B0AA-5B7270285937}" name="150491" dataDxfId="6145"/>
    <tableColumn id="10253" xr3:uid="{1CA8F983-D9F6-4322-B74C-4D51CD1D8EB7}" name="150492" dataDxfId="6144"/>
    <tableColumn id="10254" xr3:uid="{3893A281-A3F9-4225-8AFF-28EE2D172ED1}" name="150493" dataDxfId="6143"/>
    <tableColumn id="10255" xr3:uid="{B3581626-1E47-423E-ADB1-9773C4BB4AEB}" name="150494" dataDxfId="6142"/>
    <tableColumn id="10256" xr3:uid="{9598211D-3752-4E17-8DC2-C3C72AA1856C}" name="150495" dataDxfId="6141"/>
    <tableColumn id="10257" xr3:uid="{81CD067D-4CB6-47FC-BC35-EC8ACC3313E3}" name="150496" dataDxfId="6140"/>
    <tableColumn id="10258" xr3:uid="{8B73027A-9203-48D4-92E3-B6035466CD04}" name="150497" dataDxfId="6139"/>
    <tableColumn id="10259" xr3:uid="{341FF708-C033-4D5C-9835-731CF523BE3D}" name="150498" dataDxfId="6138"/>
    <tableColumn id="10260" xr3:uid="{B4950472-F6FB-4172-A6E7-1DA686C4932A}" name="150499" dataDxfId="6137"/>
    <tableColumn id="10261" xr3:uid="{D5FEC6C1-E28C-4B78-91F2-9B37A14D7F2E}" name="150500" dataDxfId="6136"/>
    <tableColumn id="10262" xr3:uid="{E384E11D-FB85-491D-9A9B-2FC559DAE9C4}" name="150501" dataDxfId="6135"/>
    <tableColumn id="10263" xr3:uid="{DF994FBE-ACC7-49DA-86A8-5775C9009476}" name="150502" dataDxfId="6134"/>
    <tableColumn id="10264" xr3:uid="{A3242169-81D6-40A0-8DFB-165EF911CC98}" name="150503" dataDxfId="6133"/>
    <tableColumn id="10265" xr3:uid="{E51BAA9A-B8C7-4FCF-A3AB-27C7A70067D9}" name="150504" dataDxfId="6132"/>
    <tableColumn id="10266" xr3:uid="{BB20594F-E024-43BE-B4B6-0AAB26FE01E8}" name="150505" dataDxfId="6131"/>
    <tableColumn id="10267" xr3:uid="{7FD7BA6D-F95F-4DA0-AC84-ED90AFA78638}" name="150506" dataDxfId="6130"/>
    <tableColumn id="10268" xr3:uid="{E3E02D9A-5CFB-44A0-A74B-3F1B07008BC3}" name="150507" dataDxfId="6129"/>
    <tableColumn id="10269" xr3:uid="{9652F7A1-69F9-4C4F-BB26-8D0C9B1ADDDB}" name="150508" dataDxfId="6128"/>
    <tableColumn id="10270" xr3:uid="{C7E5401B-3092-4E2E-896F-272377AC012D}" name="150509" dataDxfId="6127"/>
    <tableColumn id="10271" xr3:uid="{3DB74F9F-4A15-4904-B12A-8C546EF951C1}" name="150510" dataDxfId="6126"/>
    <tableColumn id="10272" xr3:uid="{39B936B3-4789-42D8-A69D-61EBAA021E87}" name="150511" dataDxfId="6125"/>
    <tableColumn id="10273" xr3:uid="{03FD4C70-0979-491A-83FA-13CB9ED2910A}" name="150512" dataDxfId="6124"/>
    <tableColumn id="10274" xr3:uid="{DBF57CC3-211C-42F4-85B7-2AA2273DD13B}" name="150513" dataDxfId="6123"/>
    <tableColumn id="10275" xr3:uid="{C209DFEB-68EC-44E5-9BDC-546B319CA1AD}" name="150514" dataDxfId="6122"/>
    <tableColumn id="10276" xr3:uid="{66ED0FDC-1768-41E5-BEB8-C32477862E10}" name="150515" dataDxfId="6121"/>
    <tableColumn id="10277" xr3:uid="{286A7337-E009-491C-9762-1A33D9CD11B0}" name="150516" dataDxfId="6120"/>
    <tableColumn id="10278" xr3:uid="{D5DCAEF4-7936-4DAF-98C0-81D8F465C2E2}" name="150517" dataDxfId="6119"/>
    <tableColumn id="10279" xr3:uid="{953EA02B-273A-4990-88A0-E2CDFE741A98}" name="150518" dataDxfId="6118"/>
    <tableColumn id="10280" xr3:uid="{02E68F2C-65B0-4F88-BCAE-EE1F8EB25489}" name="150519" dataDxfId="6117"/>
    <tableColumn id="10281" xr3:uid="{629D9401-F8F5-4FD5-8218-3D87C85CECB8}" name="150520" dataDxfId="6116"/>
    <tableColumn id="10282" xr3:uid="{0D75BE5C-8A41-45E3-834D-A19F768A4A77}" name="150521" dataDxfId="6115"/>
    <tableColumn id="10283" xr3:uid="{0C566CBC-1713-49EF-B411-5206421EED7E}" name="150522" dataDxfId="6114"/>
    <tableColumn id="10284" xr3:uid="{CF8C5D19-E031-4020-AB89-212A70932DB4}" name="150523" dataDxfId="6113"/>
    <tableColumn id="10285" xr3:uid="{2336C50B-495E-4BF9-8552-09EBB56A0088}" name="150524" dataDxfId="6112"/>
    <tableColumn id="10286" xr3:uid="{A18DB391-E4D0-4682-89BE-09D360CB7D80}" name="150525" dataDxfId="6111"/>
    <tableColumn id="10287" xr3:uid="{7B6FD402-615B-4FB9-8FC8-7366969E4F93}" name="150526" dataDxfId="6110"/>
    <tableColumn id="10288" xr3:uid="{52B398F8-CF31-481C-A03F-BCD7FCE75BB3}" name="150527" dataDxfId="6109"/>
    <tableColumn id="10289" xr3:uid="{C66E1FC5-B14B-447B-B0EC-A9B68510F320}" name="150528" dataDxfId="6108"/>
    <tableColumn id="10290" xr3:uid="{E58E3122-3E90-4FEE-AAF0-EC9A30CD76CE}" name="150529" dataDxfId="6107"/>
    <tableColumn id="10291" xr3:uid="{93E57142-A873-4CDC-B953-31F5F2C9EDB3}" name="150530" dataDxfId="6106"/>
    <tableColumn id="10292" xr3:uid="{B7666C29-ABAC-4AA0-B06D-D6B97B2AABC4}" name="150531" dataDxfId="6105"/>
    <tableColumn id="10293" xr3:uid="{63BB2595-819F-4C67-A310-BE8D265082E8}" name="150532" dataDxfId="6104"/>
    <tableColumn id="10294" xr3:uid="{DFA7FF6C-EBAB-4CE8-8582-865AD1259C94}" name="150533" dataDxfId="6103"/>
    <tableColumn id="10295" xr3:uid="{D564BE25-F81D-4E97-9650-7FD3C883229B}" name="150534" dataDxfId="6102"/>
    <tableColumn id="10296" xr3:uid="{E9478173-63B9-4492-8BB2-27A76402BA6A}" name="150535" dataDxfId="6101"/>
    <tableColumn id="10297" xr3:uid="{D98D07F7-E28E-4DD8-BE35-6C737D29E940}" name="150536" dataDxfId="6100"/>
    <tableColumn id="10298" xr3:uid="{F3D802C6-CA24-488C-A7ED-D4250DFEE33F}" name="150537" dataDxfId="6099"/>
    <tableColumn id="10299" xr3:uid="{43AD466C-A75B-4F89-8008-4D3ED727C09B}" name="150538" dataDxfId="6098"/>
    <tableColumn id="10300" xr3:uid="{9777C918-FAF3-4837-8F2D-0731104AF79C}" name="150539" dataDxfId="6097"/>
    <tableColumn id="10301" xr3:uid="{2F010835-4714-4F3D-8277-E85F1B3BF15A}" name="150540" dataDxfId="6096"/>
    <tableColumn id="10302" xr3:uid="{B538C2C1-A2C6-440D-8CB5-58DF0D0466EE}" name="150541" dataDxfId="6095"/>
    <tableColumn id="10303" xr3:uid="{B4FB8836-361F-4CB3-A65A-36E115614479}" name="150542" dataDxfId="6094"/>
    <tableColumn id="10304" xr3:uid="{4F6B88B1-CC6E-48AD-94E8-B0882F3B4F74}" name="150543" dataDxfId="6093"/>
    <tableColumn id="10305" xr3:uid="{4EBB0AF3-1105-4EF4-A6C7-5914730F3FDC}" name="150544" dataDxfId="6092"/>
    <tableColumn id="10306" xr3:uid="{1BD39FDE-AA98-45E3-BA65-BE878A164A0B}" name="150545" dataDxfId="6091"/>
    <tableColumn id="10307" xr3:uid="{01B2169A-D476-4738-A559-11159594EC19}" name="150546" dataDxfId="6090"/>
    <tableColumn id="10308" xr3:uid="{66E5C314-2B8C-4C02-BAE5-F61812D09B02}" name="150547" dataDxfId="6089"/>
    <tableColumn id="10309" xr3:uid="{3978AB54-46A0-481E-8E67-5E95F0AC6E4D}" name="150548" dataDxfId="6088"/>
    <tableColumn id="10310" xr3:uid="{FF44A77E-8BEF-43AA-BDF2-6065BE0D7A55}" name="150549" dataDxfId="6087"/>
    <tableColumn id="10311" xr3:uid="{0B3C809D-FB31-4699-B9B4-38F74282C4CB}" name="150550" dataDxfId="6086"/>
    <tableColumn id="10312" xr3:uid="{AD0885A8-8ED1-4AE9-AA6D-506A8A25C25A}" name="150551" dataDxfId="6085"/>
    <tableColumn id="10313" xr3:uid="{78BE8479-7C42-428D-B3CD-E30C875E1FA5}" name="150552" dataDxfId="6084"/>
    <tableColumn id="10314" xr3:uid="{09FE9C4A-1E1E-47E2-849E-A24FAEC94E85}" name="150553" dataDxfId="6083"/>
    <tableColumn id="10315" xr3:uid="{15BD1C33-5455-4B6F-B881-E53F344503D8}" name="150554" dataDxfId="6082"/>
    <tableColumn id="10316" xr3:uid="{C52EA268-83BE-4142-889B-43A8F50AD8D2}" name="150555" dataDxfId="6081"/>
    <tableColumn id="10317" xr3:uid="{3AF0CAC9-EE78-427E-8EB2-FE6E62441114}" name="150556" dataDxfId="6080"/>
    <tableColumn id="10318" xr3:uid="{F7CBE9EE-8FEC-4CA4-9920-CF3AFA489574}" name="150557" dataDxfId="6079"/>
    <tableColumn id="10319" xr3:uid="{3FEABA93-2760-43FC-9329-845D075C0F17}" name="150558" dataDxfId="6078"/>
    <tableColumn id="10320" xr3:uid="{FE804C61-11C8-4032-9B37-C3E04420A942}" name="150559" dataDxfId="6077"/>
    <tableColumn id="10321" xr3:uid="{3C69E6D0-FE5B-4D8A-B185-513E12230198}" name="150560" dataDxfId="6076"/>
    <tableColumn id="10322" xr3:uid="{66BAB769-F6F7-4B15-9F2F-3DD1543D5F30}" name="150561" dataDxfId="6075"/>
    <tableColumn id="10323" xr3:uid="{6137D548-2CED-47CB-AB0C-678259DAA78C}" name="150562" dataDxfId="6074"/>
    <tableColumn id="10324" xr3:uid="{790362B9-04B1-47F6-B46D-EF679B7C249B}" name="150563" dataDxfId="6073"/>
    <tableColumn id="10325" xr3:uid="{6E607C2F-BF57-4F0B-8BBA-7A9211296838}" name="150564" dataDxfId="6072"/>
    <tableColumn id="10326" xr3:uid="{B41AE155-B576-4CC6-9B57-CD89F604D0B2}" name="150565" dataDxfId="6071"/>
    <tableColumn id="10327" xr3:uid="{F88103B5-1327-4F5C-BCA3-52235A0CAE35}" name="150566" dataDxfId="6070"/>
    <tableColumn id="10328" xr3:uid="{B3B520BE-2C00-4A47-B379-62B875DC7C5A}" name="150567" dataDxfId="6069"/>
    <tableColumn id="10329" xr3:uid="{25F927B1-AB59-41E3-A165-18E24B86788B}" name="150568" dataDxfId="6068"/>
    <tableColumn id="10330" xr3:uid="{FFA713D8-BF70-4B46-887A-1790030C4CC2}" name="150569" dataDxfId="6067"/>
    <tableColumn id="10331" xr3:uid="{C21B59DA-E2D3-45E0-A4F7-E4C08311CD4E}" name="150570" dataDxfId="6066"/>
    <tableColumn id="10332" xr3:uid="{70FB052B-4D4C-4CD5-B83E-DC7C567FC657}" name="150571" dataDxfId="6065"/>
    <tableColumn id="10333" xr3:uid="{733A4D68-59B1-4D85-BE53-30EC21CA41D5}" name="150572" dataDxfId="6064"/>
    <tableColumn id="10334" xr3:uid="{37E355D4-EDEA-48C5-9688-806ACB69E83B}" name="150573" dataDxfId="6063"/>
    <tableColumn id="10335" xr3:uid="{C0390A5A-E9A4-48BD-93B6-C4C9D48A8608}" name="150574" dataDxfId="6062"/>
    <tableColumn id="10336" xr3:uid="{379D3B4F-BCD2-4C43-8168-ED115F375240}" name="150575" dataDxfId="6061"/>
    <tableColumn id="10337" xr3:uid="{57B98A60-33BA-4007-A02B-1BE08A6969B4}" name="150576" dataDxfId="6060"/>
    <tableColumn id="10338" xr3:uid="{D492C49F-89D6-49AB-ADF0-65A638720DA7}" name="150577" dataDxfId="6059"/>
    <tableColumn id="10339" xr3:uid="{339C1351-E45A-46B6-A679-71A43176D64A}" name="150578" dataDxfId="6058"/>
    <tableColumn id="10340" xr3:uid="{414D4E78-7261-4AD5-ADEC-EDF7294AD370}" name="150579" dataDxfId="6057"/>
    <tableColumn id="10341" xr3:uid="{2874D976-7A07-4381-89CC-B57543523E2F}" name="150580" dataDxfId="6056"/>
    <tableColumn id="10342" xr3:uid="{6D026827-E681-4469-9BF9-53E4782D5A6D}" name="150581" dataDxfId="6055"/>
    <tableColumn id="10343" xr3:uid="{24EED03E-33F6-4ED7-B7EB-F9C698653689}" name="150582" dataDxfId="6054"/>
    <tableColumn id="10344" xr3:uid="{76AFABF7-F96C-4C10-A498-315D92BF8A9E}" name="150583" dataDxfId="6053"/>
    <tableColumn id="10345" xr3:uid="{F573890A-7097-4197-9D5B-E560A34D5214}" name="150584" dataDxfId="6052"/>
    <tableColumn id="10346" xr3:uid="{6364425C-6050-4BD2-A627-67CAFA217918}" name="150585" dataDxfId="6051"/>
    <tableColumn id="10347" xr3:uid="{5D106370-697C-431F-B456-4D45F81761F5}" name="150586" dataDxfId="6050"/>
    <tableColumn id="10348" xr3:uid="{26C6EEEE-1C5A-44B8-A1D0-1AA12876C9D4}" name="150587" dataDxfId="6049"/>
    <tableColumn id="10349" xr3:uid="{35CBA50A-DA5C-45FB-BEAE-037D94879598}" name="150588" dataDxfId="6048"/>
    <tableColumn id="10350" xr3:uid="{3CDC473E-6FDA-4C60-A43E-A19506DBE7BF}" name="150589" dataDxfId="6047"/>
    <tableColumn id="10351" xr3:uid="{FA821695-C54A-43D7-9F66-CCF8BBADA4AD}" name="150590" dataDxfId="6046"/>
    <tableColumn id="10352" xr3:uid="{D9FB2FEC-0C3B-479A-913F-7EDEB8CD2FDE}" name="150591" dataDxfId="6045"/>
    <tableColumn id="10353" xr3:uid="{B4F4CF40-A63F-41C7-B29D-F32839862DB4}" name="150592" dataDxfId="6044"/>
    <tableColumn id="10354" xr3:uid="{B6C117FC-77BA-488D-8DCB-45F73A5150DA}" name="150593" dataDxfId="6043"/>
    <tableColumn id="10355" xr3:uid="{687FD8F1-DBA8-4C86-ACCF-11EED2143DBC}" name="150594" dataDxfId="6042"/>
    <tableColumn id="10356" xr3:uid="{983AC907-7709-40DB-8ED9-D147CA4B70EF}" name="150595" dataDxfId="6041"/>
    <tableColumn id="10357" xr3:uid="{61CDE0B0-C034-4E54-BBB1-029AD92CB1F2}" name="150596" dataDxfId="6040"/>
    <tableColumn id="10358" xr3:uid="{5A4B25B3-E4F2-4199-808E-47D77B3A5964}" name="150597" dataDxfId="6039"/>
    <tableColumn id="10359" xr3:uid="{5CCFF039-1401-4AA0-82E8-0836754424DC}" name="150598" dataDxfId="6038"/>
    <tableColumn id="10360" xr3:uid="{2F760701-769C-448C-A5C7-9AB2A8FAE8AE}" name="150599" dataDxfId="6037"/>
    <tableColumn id="10361" xr3:uid="{6A2BEE2A-49E5-4985-A18E-1D5BC8E764A2}" name="150600" dataDxfId="6036"/>
    <tableColumn id="10362" xr3:uid="{E041FAAA-3078-48DE-B6D7-B426790BC98F}" name="150601" dataDxfId="6035"/>
    <tableColumn id="10363" xr3:uid="{C04A0F33-8E19-48DC-8D7A-67F32A98B007}" name="150602" dataDxfId="6034"/>
    <tableColumn id="10364" xr3:uid="{DC1065CA-AA4E-4C08-B0B1-E1563C25FF01}" name="150603" dataDxfId="6033"/>
    <tableColumn id="10365" xr3:uid="{AE904C56-05EA-486E-9E95-2CC36061A3CF}" name="150604" dataDxfId="6032"/>
    <tableColumn id="10366" xr3:uid="{FD788453-9FA2-479C-A30E-3927F74C2D9B}" name="150605" dataDxfId="6031"/>
    <tableColumn id="10367" xr3:uid="{A0AE05DA-F368-47F5-BDB7-F6B317DE400C}" name="150606" dataDxfId="6030"/>
    <tableColumn id="10368" xr3:uid="{5C4BA764-390F-44B8-A4B5-6A8214723F38}" name="150607" dataDxfId="6029"/>
    <tableColumn id="10369" xr3:uid="{BF2780BB-9209-4EA4-A37D-B6745BC8872F}" name="150608" dataDxfId="6028"/>
    <tableColumn id="10370" xr3:uid="{EA9BEA8B-C111-4608-A22B-B96A373143D0}" name="150609" dataDxfId="6027"/>
    <tableColumn id="10371" xr3:uid="{86981832-3F54-474A-8A1A-00C188BC7E36}" name="150610" dataDxfId="6026"/>
    <tableColumn id="10372" xr3:uid="{E679BC1A-97B8-471B-8539-F0CDDB02A8F2}" name="150611" dataDxfId="6025"/>
    <tableColumn id="10373" xr3:uid="{3E4E3D56-19CF-4E2C-A19F-4A81B2AA1F6B}" name="150612" dataDxfId="6024"/>
    <tableColumn id="10374" xr3:uid="{50EF89ED-C03E-4854-BC17-2748A53992E7}" name="150613" dataDxfId="6023"/>
    <tableColumn id="10375" xr3:uid="{E26AD88D-4F8D-492F-9677-722DA535A9A9}" name="150614" dataDxfId="6022"/>
    <tableColumn id="10376" xr3:uid="{AB37A852-81FA-47E5-A6F3-8864352CC625}" name="150615" dataDxfId="6021"/>
    <tableColumn id="10377" xr3:uid="{7F7C4CAF-2FB3-4041-8CB1-229886C92B3A}" name="150616" dataDxfId="6020"/>
    <tableColumn id="10378" xr3:uid="{101C3C96-469C-4A8E-AB66-5693DE84B766}" name="150617" dataDxfId="6019"/>
    <tableColumn id="10379" xr3:uid="{177A5546-9069-46EA-BD04-E25CEE0889BC}" name="150618" dataDxfId="6018"/>
    <tableColumn id="10380" xr3:uid="{157B9F4B-B208-47C7-BE9E-73B0172939C7}" name="150619" dataDxfId="6017"/>
    <tableColumn id="10381" xr3:uid="{64FC78A1-4A03-4EC1-ABC2-08DD807158A5}" name="150620" dataDxfId="6016"/>
    <tableColumn id="10382" xr3:uid="{01140BFB-398D-4371-BD18-5244CD238277}" name="150621" dataDxfId="6015"/>
    <tableColumn id="10383" xr3:uid="{00B42443-50CC-4352-B3BC-196691B54970}" name="150622" dataDxfId="6014"/>
    <tableColumn id="10384" xr3:uid="{47A2373F-95CC-4930-90E6-F770B7A5E182}" name="150623" dataDxfId="6013"/>
    <tableColumn id="10385" xr3:uid="{B4F41486-0F97-4081-8EEA-F12AEBB151B4}" name="150624" dataDxfId="6012"/>
    <tableColumn id="10386" xr3:uid="{C544E0C0-5D29-477E-A563-86BBF17E5139}" name="150625" dataDxfId="6011"/>
    <tableColumn id="10387" xr3:uid="{D23E2939-ECA0-4942-9120-3838338FD271}" name="150626" dataDxfId="6010"/>
    <tableColumn id="10388" xr3:uid="{DD1F9DDB-FF69-438B-AF25-3C199E2BA7F6}" name="150627" dataDxfId="6009"/>
    <tableColumn id="10389" xr3:uid="{F9A84A3E-0897-4E92-A5BC-B4E327E76245}" name="150628" dataDxfId="6008"/>
    <tableColumn id="10390" xr3:uid="{424ABD32-C68B-4A66-834E-CFB2B01A9C40}" name="150629" dataDxfId="6007"/>
    <tableColumn id="10391" xr3:uid="{84DEDD97-BED5-49C2-945A-5A70BC92C572}" name="150630" dataDxfId="6006"/>
    <tableColumn id="10392" xr3:uid="{A96E74E0-A6FC-4143-B5D3-450598847ECB}" name="150631" dataDxfId="6005"/>
    <tableColumn id="10393" xr3:uid="{4325B1D1-8BB9-4EAB-9829-ACA97C1FB2FD}" name="150632" dataDxfId="6004"/>
    <tableColumn id="10394" xr3:uid="{5075B823-F3CB-4C31-AD06-E287142AAA13}" name="150633" dataDxfId="6003"/>
    <tableColumn id="10395" xr3:uid="{7C140317-C5AE-40BB-9EE6-B5269C05BE69}" name="150634" dataDxfId="6002"/>
    <tableColumn id="10396" xr3:uid="{E56A2F2B-7B12-4834-9AAA-8FBB5DA31B17}" name="150635" dataDxfId="6001"/>
    <tableColumn id="10397" xr3:uid="{155D5B4D-6306-41AD-9C4C-57479E2FBBD6}" name="150636" dataDxfId="6000"/>
    <tableColumn id="10398" xr3:uid="{25BB94A2-4545-4F0E-9375-49FF31127F89}" name="150637" dataDxfId="5999"/>
    <tableColumn id="10399" xr3:uid="{AB493254-A766-4C88-9BB9-4D18EE5B0C76}" name="150638" dataDxfId="5998"/>
    <tableColumn id="10400" xr3:uid="{FB1F3449-1AFE-4D96-B320-899F67C50BDF}" name="150639" dataDxfId="5997"/>
    <tableColumn id="10401" xr3:uid="{6600055C-A276-4E32-B356-2B01A7A1A53B}" name="150640" dataDxfId="5996"/>
    <tableColumn id="10402" xr3:uid="{6838617E-AE3E-4D20-B979-2D79778775E6}" name="150641" dataDxfId="5995"/>
    <tableColumn id="10403" xr3:uid="{EDCBB4A4-4DFE-490F-98C3-4EB77BAEAEC5}" name="150642" dataDxfId="5994"/>
    <tableColumn id="10404" xr3:uid="{7DF9AB73-7C3B-48A4-8599-C0C95E978434}" name="150643" dataDxfId="5993"/>
    <tableColumn id="10405" xr3:uid="{4ADA564E-C895-4492-88E3-53A1F9E192AF}" name="150644" dataDxfId="5992"/>
    <tableColumn id="10406" xr3:uid="{D6ADB740-04F5-45BB-B2C4-449E83622EF2}" name="150645" dataDxfId="5991"/>
    <tableColumn id="10407" xr3:uid="{D217E3A6-4AB8-4F82-B1B1-B2FA79567D4D}" name="150646" dataDxfId="5990"/>
    <tableColumn id="10408" xr3:uid="{1CD3E0B7-189A-4457-85F7-CC4492C7F5DC}" name="150647" dataDxfId="5989"/>
    <tableColumn id="10409" xr3:uid="{E273D9EC-ECD0-4503-98B8-39646DC84CAF}" name="150648" dataDxfId="5988"/>
    <tableColumn id="10410" xr3:uid="{BF351C23-45DE-426E-BCCA-75273503FB06}" name="150649" dataDxfId="5987"/>
    <tableColumn id="10411" xr3:uid="{F5EDD5E5-DB53-4C28-9A99-77922DDEE6FF}" name="150650" dataDxfId="5986"/>
    <tableColumn id="10412" xr3:uid="{BB8BDAC4-D26A-431E-B09E-01BA439DEBAF}" name="150651" dataDxfId="5985"/>
    <tableColumn id="10413" xr3:uid="{E0429C6F-BFBE-4581-94A9-74EAD5BDC0D6}" name="150652" dataDxfId="5984"/>
    <tableColumn id="10414" xr3:uid="{0E59B04E-D479-4310-A83D-D110B98E849F}" name="150653" dataDxfId="5983"/>
    <tableColumn id="10415" xr3:uid="{28C05F36-AE68-49B1-9343-EE518505E08D}" name="150654" dataDxfId="5982"/>
    <tableColumn id="10416" xr3:uid="{A45ABE4C-2222-43C0-83EB-99DACF24B771}" name="150655" dataDxfId="5981"/>
    <tableColumn id="10417" xr3:uid="{0EFCDCA5-54EB-46CC-9BAA-1A8A13E014A2}" name="150656" dataDxfId="5980"/>
    <tableColumn id="10418" xr3:uid="{3BDFCBA1-A853-48E2-BC4F-46CB8CACB3D1}" name="150657" dataDxfId="5979"/>
    <tableColumn id="10419" xr3:uid="{94766AD6-5767-41D7-BF9D-941C54F303D9}" name="150658" dataDxfId="5978"/>
    <tableColumn id="10420" xr3:uid="{C94EAFF5-277B-411F-A70F-2C8608A3F13D}" name="150659" dataDxfId="5977"/>
    <tableColumn id="10421" xr3:uid="{3B612611-012E-411B-A32A-D2273FAB8449}" name="150660" dataDxfId="5976"/>
    <tableColumn id="10422" xr3:uid="{A4254688-10CE-4C0A-871F-0A1CCEA36B7F}" name="150661" dataDxfId="5975"/>
    <tableColumn id="10423" xr3:uid="{A75FDD76-D140-460B-B1A6-BE7BE51462D7}" name="150662" dataDxfId="5974"/>
    <tableColumn id="10424" xr3:uid="{46F4284F-15F5-449E-9E24-66CCC132CD68}" name="150663" dataDxfId="5973"/>
    <tableColumn id="10425" xr3:uid="{E4F88FDA-9165-48F1-BEBD-64FCCA908A1C}" name="150664" dataDxfId="5972"/>
    <tableColumn id="10426" xr3:uid="{D91061F5-0E6B-496E-8BC1-17351414CE52}" name="150665" dataDxfId="5971"/>
    <tableColumn id="10427" xr3:uid="{D576B592-096A-4482-B3DA-A5BD9597EBEA}" name="150666" dataDxfId="5970"/>
    <tableColumn id="10428" xr3:uid="{FCD1FE51-E5A4-4588-AE5F-4809B41EEBB9}" name="150667" dataDxfId="5969"/>
    <tableColumn id="10429" xr3:uid="{92E49DD2-4D09-4811-9681-72AFC6B2E393}" name="150668" dataDxfId="5968"/>
    <tableColumn id="10430" xr3:uid="{7372BA1F-713A-45D3-B28B-3A71A98F0EE5}" name="150669" dataDxfId="5967"/>
    <tableColumn id="10431" xr3:uid="{76942532-FA74-45A3-9A55-25D2FC06AB41}" name="150670" dataDxfId="5966"/>
    <tableColumn id="10432" xr3:uid="{26719BE3-5866-4267-9EC5-D9CE8021A49C}" name="150671" dataDxfId="5965"/>
    <tableColumn id="10433" xr3:uid="{8DB6F07B-51D0-4DB1-AF0A-70FA5F0D1971}" name="150672" dataDxfId="5964"/>
    <tableColumn id="10434" xr3:uid="{6E25E51A-2053-49BD-B479-21BA65792CE2}" name="150673" dataDxfId="5963"/>
    <tableColumn id="10435" xr3:uid="{5FA1A577-7995-4882-BD44-99FB52BB3E9E}" name="150674" dataDxfId="5962"/>
    <tableColumn id="10436" xr3:uid="{BEDF47A6-7F0F-422D-BCE4-FB7146A81B49}" name="150675" dataDxfId="5961"/>
    <tableColumn id="10437" xr3:uid="{9FEDB8F7-23CE-4ED9-8592-C1EF155B4E58}" name="150676" dataDxfId="5960"/>
    <tableColumn id="10438" xr3:uid="{531B3E5F-E035-4D67-AF32-54C027FA6828}" name="150677" dataDxfId="5959"/>
    <tableColumn id="10439" xr3:uid="{55A196F1-50E7-4D0C-ADD2-64AC2E08C2C8}" name="150678" dataDxfId="5958"/>
    <tableColumn id="10440" xr3:uid="{462D310A-1176-4407-A4C9-8C621A0D85CE}" name="150679" dataDxfId="5957"/>
    <tableColumn id="10441" xr3:uid="{0025F797-C886-463E-86BA-3F2BE9F3ECE8}" name="150680" dataDxfId="5956"/>
    <tableColumn id="10442" xr3:uid="{FD6D0C9F-32E0-4B28-810E-91E11E2080AF}" name="150681" dataDxfId="5955"/>
    <tableColumn id="10443" xr3:uid="{8932CE6F-6520-405A-B0EA-98A9F355CFE0}" name="150682" dataDxfId="5954"/>
    <tableColumn id="10444" xr3:uid="{1EDE9C1D-4CD2-4B2A-9F3B-988DF35EBA78}" name="150683" dataDxfId="5953"/>
    <tableColumn id="10445" xr3:uid="{E9B3D352-AE37-434D-A570-9383C3A46010}" name="150684" dataDxfId="5952"/>
    <tableColumn id="10446" xr3:uid="{E21C1580-B2BF-4E25-B5BA-7536337CE976}" name="150685" dataDxfId="5951"/>
    <tableColumn id="10447" xr3:uid="{B7720B1F-1E04-4ACD-8AFD-76771A7FF446}" name="150686" dataDxfId="5950"/>
    <tableColumn id="10448" xr3:uid="{1A632859-2938-48C9-9577-38B88DAF287C}" name="150687" dataDxfId="5949"/>
    <tableColumn id="10449" xr3:uid="{E58A533E-763F-4A97-95EB-1C522EB39636}" name="150688" dataDxfId="5948"/>
    <tableColumn id="10450" xr3:uid="{77113811-B155-4720-9CF4-C77BAC01C572}" name="150689" dataDxfId="5947"/>
    <tableColumn id="10451" xr3:uid="{F2F30A0F-7DD2-4247-9DA6-6C825B3D6602}" name="150690" dataDxfId="5946"/>
    <tableColumn id="10452" xr3:uid="{77705DAD-8D32-4B91-8FF1-C00BA4FAF9EF}" name="150691" dataDxfId="5945"/>
    <tableColumn id="10453" xr3:uid="{C23EF7BD-92E4-4381-B372-072C61E34684}" name="150692" dataDxfId="5944"/>
    <tableColumn id="10454" xr3:uid="{92895A70-11F3-4926-B491-DB336B8CB0EB}" name="150693" dataDxfId="5943"/>
    <tableColumn id="10455" xr3:uid="{C9D99507-DBC1-4CC8-8E2D-AF1745AC2C3D}" name="150694" dataDxfId="5942"/>
    <tableColumn id="10456" xr3:uid="{49CEB950-EA7F-4A1C-9788-BBD663D0FEE9}" name="150695" dataDxfId="5941"/>
    <tableColumn id="10457" xr3:uid="{43B98D66-38E5-4ADB-B80D-87DB357923DA}" name="150696" dataDxfId="5940"/>
    <tableColumn id="10458" xr3:uid="{94836FD5-9701-4C1A-93C8-2525C4D73EAE}" name="150697" dataDxfId="5939"/>
    <tableColumn id="10459" xr3:uid="{F4877B70-AE3E-4C6E-8CCE-58D55FC465A2}" name="150698" dataDxfId="5938"/>
    <tableColumn id="10460" xr3:uid="{256AEFD2-784A-444F-8739-B4E04A1AE16F}" name="150699" dataDxfId="5937"/>
    <tableColumn id="10461" xr3:uid="{1E391400-0C0A-4AEC-9FAB-8D076C964862}" name="150700" dataDxfId="5936"/>
    <tableColumn id="10462" xr3:uid="{93C2FC41-5826-4B69-A109-16052B4F7D24}" name="150701" dataDxfId="5935"/>
    <tableColumn id="10463" xr3:uid="{C2ED35C0-9820-4398-865C-59A96F5A1B04}" name="150702" dataDxfId="5934"/>
    <tableColumn id="10464" xr3:uid="{30D4FDE1-F754-45C3-9D97-326F9A207F74}" name="150703" dataDxfId="5933"/>
    <tableColumn id="10465" xr3:uid="{2FA33B9D-0585-4704-B843-CB894B20B101}" name="150704" dataDxfId="5932"/>
    <tableColumn id="10466" xr3:uid="{D1BFE757-AB9F-4660-9189-CE1AE5C9ACEF}" name="150705" dataDxfId="5931"/>
    <tableColumn id="10467" xr3:uid="{4813410D-8A89-41E9-90B8-C5C9F302CBE0}" name="150706" dataDxfId="5930"/>
    <tableColumn id="10468" xr3:uid="{9A2B584B-F0A7-4CFD-8F84-860C77AB79F0}" name="150707" dataDxfId="5929"/>
    <tableColumn id="10469" xr3:uid="{DA7F4D2F-7637-43CF-AF60-C0C14C3CC33C}" name="150708" dataDxfId="5928"/>
    <tableColumn id="10470" xr3:uid="{DD03897A-1BA5-49E5-A599-07AB5C9D659E}" name="150709" dataDxfId="5927"/>
    <tableColumn id="10471" xr3:uid="{6217539B-A226-4DDA-AEAF-AEF495974AF5}" name="150710" dataDxfId="5926"/>
    <tableColumn id="10472" xr3:uid="{1024BEA0-5459-437D-AFC7-E6FAD747B964}" name="150711" dataDxfId="5925"/>
    <tableColumn id="10473" xr3:uid="{425F7ABC-60FC-44BD-98F2-B5806C70C164}" name="150712" dataDxfId="5924"/>
    <tableColumn id="10474" xr3:uid="{6F1686D2-6161-401B-AC4C-82E78FAFE14E}" name="150713" dataDxfId="5923"/>
    <tableColumn id="10475" xr3:uid="{9A162F9D-E9DB-4EAE-8F1D-E448E086D888}" name="150714" dataDxfId="5922"/>
    <tableColumn id="10476" xr3:uid="{DF96E1FC-BFC7-4E66-9BE5-A05430DF1ACB}" name="150715" dataDxfId="5921"/>
    <tableColumn id="10477" xr3:uid="{CB78CA81-36C6-4FAF-BECF-70B16C93AFD7}" name="150716" dataDxfId="5920"/>
    <tableColumn id="10478" xr3:uid="{481D6DED-6DDD-443B-81A9-BCB4866F23B7}" name="150717" dataDxfId="5919"/>
    <tableColumn id="10479" xr3:uid="{745CD990-1CC9-4936-8799-348B8AAE126D}" name="150718" dataDxfId="5918"/>
    <tableColumn id="10480" xr3:uid="{7353D265-4426-4A42-A6B6-905CF9CD6FC9}" name="150719" dataDxfId="5917"/>
    <tableColumn id="10481" xr3:uid="{3EC357C8-2E9B-44DA-9E0F-309050346AB3}" name="150720" dataDxfId="5916"/>
    <tableColumn id="10482" xr3:uid="{D1755C9A-9B27-4860-9C95-97188BD9EF42}" name="150721" dataDxfId="5915"/>
    <tableColumn id="10483" xr3:uid="{59CD37BE-FBCE-446C-A8F5-6D4ABE87DBDF}" name="150722" dataDxfId="5914"/>
    <tableColumn id="10484" xr3:uid="{F65D7B8D-E2F1-4F36-B05A-444D0DE944CC}" name="150723" dataDxfId="5913"/>
    <tableColumn id="10485" xr3:uid="{81089585-1A1D-46A0-8F5A-7C3A027F84F1}" name="150724" dataDxfId="5912"/>
    <tableColumn id="10486" xr3:uid="{4B3270E7-260C-49DB-B07B-D23366535F1E}" name="150725" dataDxfId="5911"/>
    <tableColumn id="10487" xr3:uid="{543F92EE-CD7A-45F5-85C3-C62282398476}" name="150726" dataDxfId="5910"/>
    <tableColumn id="10488" xr3:uid="{D0E009EB-D661-48B3-B2A2-FBFA1A835FA9}" name="150727" dataDxfId="5909"/>
    <tableColumn id="10489" xr3:uid="{467928CB-FDC9-4CEC-963E-1FF45C17B106}" name="150728" dataDxfId="5908"/>
    <tableColumn id="10490" xr3:uid="{416EFF53-3D38-49EE-9C7A-B25790F5182F}" name="150729" dataDxfId="5907"/>
    <tableColumn id="10491" xr3:uid="{02D36593-0F22-4CF1-B95D-6873F3BF9189}" name="150730" dataDxfId="5906"/>
    <tableColumn id="10492" xr3:uid="{68FF27F8-527B-4694-A3D3-B905C4335077}" name="150731" dataDxfId="5905"/>
    <tableColumn id="10493" xr3:uid="{11253C97-8875-4ABB-A248-EA75071E1936}" name="150732" dataDxfId="5904"/>
    <tableColumn id="10494" xr3:uid="{F866D101-3329-448A-A64A-8B4C9B71DF63}" name="150733" dataDxfId="5903"/>
    <tableColumn id="10495" xr3:uid="{0AAD8DE3-8E75-42FE-AC31-D6007ADA4378}" name="150734" dataDxfId="5902"/>
    <tableColumn id="10496" xr3:uid="{4997B966-52E6-4910-B875-9B1DC0A2A1BE}" name="150735" dataDxfId="5901"/>
    <tableColumn id="10497" xr3:uid="{16A4E097-BF78-4033-B2A6-0EA3C5993019}" name="150736" dataDxfId="5900"/>
    <tableColumn id="10498" xr3:uid="{0379EA05-DADF-443F-8898-BA29EA786A2A}" name="150737" dataDxfId="5899"/>
    <tableColumn id="10499" xr3:uid="{1B1FD1E2-6EEC-4AAF-A418-8F8135E72445}" name="150738" dataDxfId="5898"/>
    <tableColumn id="10500" xr3:uid="{D6D28725-045D-4162-A73B-6D023AD5F518}" name="150739" dataDxfId="5897"/>
    <tableColumn id="10501" xr3:uid="{269628D6-2F08-44EB-ACC5-181D7B64DA79}" name="150740" dataDxfId="5896"/>
    <tableColumn id="10502" xr3:uid="{9A1BE8F7-13E6-44FF-9CCB-7FA0981B4591}" name="150741" dataDxfId="5895"/>
    <tableColumn id="10503" xr3:uid="{0EBCC2AC-650E-4F24-BC38-4F147CCC0EB3}" name="150742" dataDxfId="5894"/>
    <tableColumn id="10504" xr3:uid="{CD818CE3-EC75-4955-9824-F7EF12FBB269}" name="150743" dataDxfId="5893"/>
    <tableColumn id="10505" xr3:uid="{16856DA4-5096-4BD0-99E7-4E7131C560C2}" name="150744" dataDxfId="5892"/>
    <tableColumn id="10506" xr3:uid="{E5AB7F51-2615-4A33-AA5C-55015D705144}" name="150745" dataDxfId="5891"/>
    <tableColumn id="10507" xr3:uid="{625E43B6-10C2-44A2-9DC1-04EE51618400}" name="150746" dataDxfId="5890"/>
    <tableColumn id="10508" xr3:uid="{096A3E68-12A8-4F6B-ABF9-B3D8F013D386}" name="150747" dataDxfId="5889"/>
    <tableColumn id="10509" xr3:uid="{01B62767-593E-4F98-8ABA-3286AF43652A}" name="150748" dataDxfId="5888"/>
    <tableColumn id="10510" xr3:uid="{15C25A0D-D1D2-4B3B-A07D-2FD2E88E9C09}" name="150749" dataDxfId="5887"/>
    <tableColumn id="10511" xr3:uid="{4D6A68E5-6BCB-44AB-9AF5-3B74D38CB240}" name="150750" dataDxfId="5886"/>
    <tableColumn id="10512" xr3:uid="{8BCF4471-EA72-437A-938E-66186AC626F9}" name="150751" dataDxfId="5885"/>
    <tableColumn id="10513" xr3:uid="{E649794F-8D8A-4E9C-A7D4-D37FC900D8CD}" name="150752" dataDxfId="5884"/>
    <tableColumn id="10514" xr3:uid="{6B7EB7A4-23D1-4D03-97BC-430E5283008D}" name="150753" dataDxfId="5883"/>
    <tableColumn id="10515" xr3:uid="{6566CC25-A38B-405C-A4FF-310552C58FCD}" name="150754" dataDxfId="5882"/>
    <tableColumn id="10516" xr3:uid="{525A076E-8E36-44EE-A46F-9325C61817BD}" name="150755" dataDxfId="5881"/>
    <tableColumn id="10517" xr3:uid="{CDABF1A1-D8BD-4DEC-8C20-D51AD0120DA4}" name="150756" dataDxfId="5880"/>
    <tableColumn id="10518" xr3:uid="{905363A2-1471-4130-9498-2597FEA723FF}" name="150757" dataDxfId="5879"/>
    <tableColumn id="10519" xr3:uid="{88096343-FD87-4147-8329-15B06D463F46}" name="150758" dataDxfId="5878"/>
    <tableColumn id="10520" xr3:uid="{8DEE0BFE-05CC-4333-A831-3DAC2E6596E1}" name="150759" dataDxfId="5877"/>
    <tableColumn id="10521" xr3:uid="{BAC7689E-9335-40A7-BCA4-EF82946259E6}" name="150760" dataDxfId="5876"/>
    <tableColumn id="10522" xr3:uid="{413223A8-0A1D-4613-9FF6-01889ABC00BE}" name="150761" dataDxfId="5875"/>
    <tableColumn id="10523" xr3:uid="{8CAB3415-544F-4CE7-B3E3-A3232447CE74}" name="150762" dataDxfId="5874"/>
    <tableColumn id="10524" xr3:uid="{2FA6FCD8-ADB5-40BC-BE2E-080B9191EBC5}" name="150763" dataDxfId="5873"/>
    <tableColumn id="10525" xr3:uid="{73BB71DE-DF97-4058-86D4-B997F498FAB3}" name="150764" dataDxfId="5872"/>
    <tableColumn id="10526" xr3:uid="{38A1C09F-57E6-46D1-B576-EE85D4BBFCB1}" name="150765" dataDxfId="5871"/>
    <tableColumn id="10527" xr3:uid="{B0CB73C5-3A08-4326-9AA5-380BA224CB03}" name="150766" dataDxfId="5870"/>
    <tableColumn id="10528" xr3:uid="{6446D962-0A04-4B43-AF34-282FB1BC37A3}" name="150767" dataDxfId="5869"/>
    <tableColumn id="10529" xr3:uid="{2346C3EC-3543-4B2C-86B9-4247C10F0027}" name="150768" dataDxfId="5868"/>
    <tableColumn id="10530" xr3:uid="{B24F7E3C-CB56-47BE-BD3D-4AA99B7B1D16}" name="150769" dataDxfId="5867"/>
    <tableColumn id="10531" xr3:uid="{E9F1594B-3F66-4F33-A2D5-68C6EC29D167}" name="150770" dataDxfId="5866"/>
    <tableColumn id="10532" xr3:uid="{8F7AB52A-856C-4EB3-B58D-0AF41C193019}" name="150771" dataDxfId="5865"/>
    <tableColumn id="10533" xr3:uid="{714C0637-654A-4A2A-ADFD-C5EB001BFFA2}" name="150772" dataDxfId="5864"/>
    <tableColumn id="10534" xr3:uid="{BB4BD248-FA8E-43B6-93A1-615030C4316F}" name="150773" dataDxfId="5863"/>
    <tableColumn id="10535" xr3:uid="{D25FB696-6FCD-4A33-BB86-7693CC40A2E0}" name="150774" dataDxfId="5862"/>
    <tableColumn id="10536" xr3:uid="{5E407C90-9843-43B2-ADC0-76F33951EEF6}" name="150775" dataDxfId="5861"/>
    <tableColumn id="10537" xr3:uid="{65C29F7A-35F2-43AE-993E-8666A24A2B6F}" name="150776" dataDxfId="5860"/>
    <tableColumn id="10538" xr3:uid="{8EC7B12A-6678-47B4-9F35-CFC06D398905}" name="150777" dataDxfId="5859"/>
    <tableColumn id="10539" xr3:uid="{78BD14B0-E263-427B-91BF-B44D128EB28A}" name="150778" dataDxfId="5858"/>
    <tableColumn id="10540" xr3:uid="{FD5428C8-18F0-4075-AA70-220DE593D0E5}" name="150779" dataDxfId="5857"/>
    <tableColumn id="10541" xr3:uid="{07AFD11F-9444-40BF-971E-F28CB575D541}" name="150780" dataDxfId="5856"/>
    <tableColumn id="10542" xr3:uid="{083D3B86-C39F-48D7-808F-9646237A35AD}" name="150781" dataDxfId="5855"/>
    <tableColumn id="10543" xr3:uid="{D80235B1-E0EA-4E46-A82E-76364A4ADF26}" name="150782" dataDxfId="5854"/>
    <tableColumn id="10544" xr3:uid="{DB2D0759-77BC-4A4B-8C94-E60DFA99DCB6}" name="150783" dataDxfId="5853"/>
    <tableColumn id="10545" xr3:uid="{242E0681-4B22-4D44-A62A-9B863E2306A9}" name="150784" dataDxfId="5852"/>
    <tableColumn id="10546" xr3:uid="{B1F0CBF4-4DC0-4924-9150-3642DA6D0D96}" name="150785" dataDxfId="5851"/>
    <tableColumn id="10547" xr3:uid="{F2E988B3-5EE8-485B-8470-F79C09FC4C8E}" name="150786" dataDxfId="5850"/>
    <tableColumn id="10548" xr3:uid="{1C8F7052-3EA2-43FC-8845-60FEC0CBDAAE}" name="150787" dataDxfId="5849"/>
    <tableColumn id="10549" xr3:uid="{748840BB-875B-402F-B2D7-A3798D4FB81F}" name="150788" dataDxfId="5848"/>
    <tableColumn id="10550" xr3:uid="{67BDCB32-B2E9-4453-BC71-B6AFB9A81300}" name="150789" dataDxfId="5847"/>
    <tableColumn id="10551" xr3:uid="{0760C28D-6497-4B74-AD16-73456A87FF98}" name="150790" dataDxfId="5846"/>
    <tableColumn id="10552" xr3:uid="{311ACD80-CF34-4B6C-B759-0D95C732D952}" name="150791" dataDxfId="5845"/>
    <tableColumn id="10553" xr3:uid="{8C0CCBB3-7E0D-44EB-9467-E7F5687949DB}" name="150792" dataDxfId="5844"/>
    <tableColumn id="10554" xr3:uid="{2A33F131-7710-474A-B687-DA978DBE5003}" name="150793" dataDxfId="5843"/>
    <tableColumn id="10555" xr3:uid="{AE32A0CC-71A1-490C-A538-1066CCFB4953}" name="150794" dataDxfId="5842"/>
    <tableColumn id="10556" xr3:uid="{97A430F4-7E60-48DA-A86F-1192B3784955}" name="150795" dataDxfId="5841"/>
    <tableColumn id="10557" xr3:uid="{AE3E3EE0-AE69-47FD-9CD5-A67B16AB823E}" name="150796" dataDxfId="5840"/>
    <tableColumn id="10558" xr3:uid="{9AE95300-C6D3-4726-A2FC-E602FAB3F019}" name="150797" dataDxfId="5839"/>
    <tableColumn id="10559" xr3:uid="{C3A2B069-216C-41E0-B7EA-4BDF20E628D4}" name="150798" dataDxfId="5838"/>
    <tableColumn id="10560" xr3:uid="{3186E49F-CE59-450C-8829-EAAFC9994789}" name="150799" dataDxfId="5837"/>
    <tableColumn id="10561" xr3:uid="{F3AF465A-DE1F-448C-BFB1-FDEA8E579719}" name="150800" dataDxfId="5836"/>
    <tableColumn id="10562" xr3:uid="{36284F2D-7E71-4689-BCFE-7EDAAE1E8DD6}" name="150801" dataDxfId="5835"/>
    <tableColumn id="10563" xr3:uid="{FC063435-0FFF-4C13-9985-45ED604BDC3F}" name="150802" dataDxfId="5834"/>
    <tableColumn id="10564" xr3:uid="{0B79370E-F3B9-480B-B7A9-108FE5648BEA}" name="150803" dataDxfId="5833"/>
    <tableColumn id="10565" xr3:uid="{A67A2575-1DF3-4F79-B987-4D068B8E7006}" name="150804" dataDxfId="5832"/>
    <tableColumn id="10566" xr3:uid="{3E079588-C262-4002-BF12-79E9AA73DB35}" name="150805" dataDxfId="5831"/>
    <tableColumn id="10567" xr3:uid="{458ED801-2F89-48DB-9C63-4A12C3F1C531}" name="150806" dataDxfId="5830"/>
    <tableColumn id="10568" xr3:uid="{0976FD9E-45F4-42B0-805A-94242B461E61}" name="150807" dataDxfId="5829"/>
    <tableColumn id="10569" xr3:uid="{EE1BE017-1E2C-4FDA-89B1-194DAE6AB65C}" name="150808" dataDxfId="5828"/>
    <tableColumn id="10570" xr3:uid="{4EE9FE99-CD10-48AF-BD4F-12668BEBCE1F}" name="150809" dataDxfId="5827"/>
    <tableColumn id="10571" xr3:uid="{31DE8A65-060B-4B1F-9FAC-62A391A78CFA}" name="150810" dataDxfId="5826"/>
    <tableColumn id="10572" xr3:uid="{8E3A9F35-A90A-47D8-94E2-FF787728A0E6}" name="150811" dataDxfId="5825"/>
    <tableColumn id="10573" xr3:uid="{027EEC1A-8FF5-457E-A284-2415707CE8E8}" name="150812" dataDxfId="5824"/>
    <tableColumn id="10574" xr3:uid="{9E06539D-CFDF-4E74-8D8E-7BABCDE271F8}" name="150813" dataDxfId="5823"/>
    <tableColumn id="10575" xr3:uid="{6F54DCCD-7677-4553-A379-AAE3ECC3688C}" name="150814" dataDxfId="5822"/>
    <tableColumn id="10576" xr3:uid="{EE0BA6B7-DBAA-4EB6-B7C1-E23755EDCD07}" name="150815" dataDxfId="5821"/>
    <tableColumn id="10577" xr3:uid="{1D6B0AC1-3936-45E9-A2F8-E7049FFB082F}" name="150816" dataDxfId="5820"/>
    <tableColumn id="10578" xr3:uid="{28C0857E-A722-48AB-AAE6-2063DCE2A2AB}" name="150817" dataDxfId="5819"/>
    <tableColumn id="10579" xr3:uid="{890B6952-6028-40D7-AF99-1996C17ED851}" name="150818" dataDxfId="5818"/>
    <tableColumn id="10580" xr3:uid="{56669BB3-A574-4CFB-9EC7-ECAB4F9D24D5}" name="150819" dataDxfId="5817"/>
    <tableColumn id="10581" xr3:uid="{FA7A3871-0138-4928-A4D1-AC6CF1BB0309}" name="150820" dataDxfId="5816"/>
    <tableColumn id="10582" xr3:uid="{6ED1E730-52A4-4C15-B83D-7B95BD2D6592}" name="150821" dataDxfId="5815"/>
    <tableColumn id="10583" xr3:uid="{F2C6C12D-7ADD-45EC-88C6-4016827C33D5}" name="150822" dataDxfId="5814"/>
    <tableColumn id="10584" xr3:uid="{9B48C2BB-93D8-4167-A370-AE94995FE079}" name="150823" dataDxfId="5813"/>
    <tableColumn id="10585" xr3:uid="{EB5272FB-8B15-432D-9FDD-F9E9EBC266F9}" name="150824" dataDxfId="5812"/>
    <tableColumn id="10586" xr3:uid="{52F5745B-0E9C-41BD-9F0E-98E7EDF8D63F}" name="150825" dataDxfId="5811"/>
    <tableColumn id="10587" xr3:uid="{A40CFB8C-5160-4319-8075-BC3CAB17C4F1}" name="150826" dataDxfId="5810"/>
    <tableColumn id="10588" xr3:uid="{C9855139-3911-40D2-AEA5-E634F0ED71BC}" name="150827" dataDxfId="5809"/>
    <tableColumn id="10589" xr3:uid="{75A7F15D-B63A-4DCB-BEF4-36ACD94A2A51}" name="150828" dataDxfId="5808"/>
    <tableColumn id="10590" xr3:uid="{05B16D72-E2BB-46B6-9559-C4E94E674E88}" name="150829" dataDxfId="5807"/>
    <tableColumn id="10591" xr3:uid="{FABCB15E-EF80-417F-86A2-868F8EF4E691}" name="150830" dataDxfId="5806"/>
    <tableColumn id="10592" xr3:uid="{532D0BED-DAA4-48E3-9768-F7E9F3251335}" name="150831" dataDxfId="5805"/>
    <tableColumn id="10593" xr3:uid="{A3DE418A-CBAD-4ECF-91AB-C2F6FF6A4636}" name="150832" dataDxfId="5804"/>
    <tableColumn id="10594" xr3:uid="{0E221262-5664-4425-8115-1ABD1FBAB846}" name="150833" dataDxfId="5803"/>
    <tableColumn id="10595" xr3:uid="{D3802CFA-5B76-448E-8E53-19FEF79FFFE2}" name="150834" dataDxfId="5802"/>
    <tableColumn id="10596" xr3:uid="{6CA72BCD-070C-4C3C-B5E6-785B6E469CDA}" name="150835" dataDxfId="5801"/>
    <tableColumn id="10597" xr3:uid="{20E13B6C-72C0-4E85-956D-F4B7CE9C6496}" name="150836" dataDxfId="5800"/>
    <tableColumn id="10598" xr3:uid="{664C49CE-5DF9-4477-A57E-E8EB0A8FEF1A}" name="150837" dataDxfId="5799"/>
    <tableColumn id="10599" xr3:uid="{5F36735E-7D80-4430-B7C2-E699706D3E69}" name="150838" dataDxfId="5798"/>
    <tableColumn id="10600" xr3:uid="{904F5CC1-9DB1-4411-BF31-27284F3946FF}" name="150839" dataDxfId="5797"/>
    <tableColumn id="10601" xr3:uid="{1F889D6F-C0A5-43F2-84B2-214B708113DB}" name="150840" dataDxfId="5796"/>
    <tableColumn id="10602" xr3:uid="{6D57879F-3205-4706-BDBD-A2CCECE8DAB3}" name="150841" dataDxfId="5795"/>
    <tableColumn id="10603" xr3:uid="{728767DE-4583-4C9A-9851-9B368F6F6019}" name="150842" dataDxfId="5794"/>
    <tableColumn id="10604" xr3:uid="{E437D729-0524-4610-B8DB-C3B4CC8785F1}" name="150843" dataDxfId="5793"/>
    <tableColumn id="10605" xr3:uid="{CCDD625E-A3BC-4D81-9826-326BB9D646A8}" name="150844" dataDxfId="5792"/>
    <tableColumn id="10606" xr3:uid="{859FE44D-3CD0-4EBE-B8E8-005B04986786}" name="150845" dataDxfId="5791"/>
    <tableColumn id="10607" xr3:uid="{53276F20-8905-4D00-A35F-C15A9CA9D95F}" name="150846" dataDxfId="5790"/>
    <tableColumn id="10608" xr3:uid="{5CAC13B1-7B8F-4D4B-9F7D-49044C2BEE89}" name="150847" dataDxfId="5789"/>
    <tableColumn id="10609" xr3:uid="{00AC2827-A98F-4654-848E-6FD290FB2EEE}" name="150848" dataDxfId="5788"/>
    <tableColumn id="10610" xr3:uid="{92282C1D-1A45-4867-A0E6-A2DF60C9AE02}" name="150849" dataDxfId="5787"/>
    <tableColumn id="10611" xr3:uid="{1CAC0239-F6E8-4E7A-9223-3DCA92225D63}" name="150850" dataDxfId="5786"/>
    <tableColumn id="10612" xr3:uid="{9D51292B-2F4B-4496-A0F0-799B3623B5BE}" name="150851" dataDxfId="5785"/>
    <tableColumn id="10613" xr3:uid="{523D5D42-BA61-4D3E-A873-7846BE5D8392}" name="150852" dataDxfId="5784"/>
    <tableColumn id="10614" xr3:uid="{A82F5AD2-6E00-4B05-9FBC-15CD1E920BAD}" name="150853" dataDxfId="5783"/>
    <tableColumn id="10615" xr3:uid="{D4857350-4F8D-423A-8A03-33C171993F2E}" name="150854" dataDxfId="5782"/>
    <tableColumn id="10616" xr3:uid="{E5ED12BC-0B71-4DCD-82C9-23261691F0C4}" name="150855" dataDxfId="5781"/>
    <tableColumn id="10617" xr3:uid="{5C1DCB89-44DA-4A8E-866E-494636729F19}" name="150856" dataDxfId="5780"/>
    <tableColumn id="10618" xr3:uid="{C19D613B-402A-4674-B417-3A28B02FB636}" name="150857" dataDxfId="5779"/>
    <tableColumn id="10619" xr3:uid="{FE670162-6455-46B6-844C-C0498CCC1C66}" name="150858" dataDxfId="5778"/>
    <tableColumn id="10620" xr3:uid="{0F12451E-6121-480C-A8C7-38BAAD29B61E}" name="150859" dataDxfId="5777"/>
    <tableColumn id="10621" xr3:uid="{BDD49B01-736D-484A-A76A-399D493E1365}" name="150860" dataDxfId="5776"/>
    <tableColumn id="10622" xr3:uid="{E27B1149-CC71-4876-9BDC-017C6CB2EB59}" name="150861" dataDxfId="5775"/>
    <tableColumn id="10623" xr3:uid="{CF7E1435-A935-47E4-B36D-D85F38EFCE63}" name="150862" dataDxfId="5774"/>
    <tableColumn id="10624" xr3:uid="{DD16BFC4-8B2E-4591-BE34-6B16F9998FEB}" name="150863" dataDxfId="5773"/>
    <tableColumn id="10625" xr3:uid="{35965C0E-CEB6-4B4C-ABB1-801F6B7557AF}" name="150864" dataDxfId="5772"/>
    <tableColumn id="10626" xr3:uid="{858B1E65-E753-406F-B21E-8FE678E60C15}" name="150865" dataDxfId="5771"/>
    <tableColumn id="10627" xr3:uid="{56674D54-C4F0-4C08-8771-CB6FCBDC3D2B}" name="150866" dataDxfId="5770"/>
    <tableColumn id="10628" xr3:uid="{8FF55B3F-2F0C-48B8-A0F7-220E196B12CC}" name="150867" dataDxfId="5769"/>
    <tableColumn id="10629" xr3:uid="{173F352B-6F47-46EA-9630-898149A5511B}" name="150868" dataDxfId="5768"/>
    <tableColumn id="10630" xr3:uid="{12FA44DB-076D-4329-8C4F-95C538E5E4A5}" name="150869" dataDxfId="5767"/>
    <tableColumn id="10631" xr3:uid="{2E107B80-AE9C-4990-A031-9D1757DA77E7}" name="150870" dataDxfId="5766"/>
    <tableColumn id="10632" xr3:uid="{43C2B80F-F84F-4335-9EB6-1D40D9E0B420}" name="150871" dataDxfId="5765"/>
    <tableColumn id="10633" xr3:uid="{0A2E93F0-844E-4108-BFB1-74E17D250141}" name="150872" dataDxfId="5764"/>
    <tableColumn id="10634" xr3:uid="{2681C3E1-B0F6-4090-8BFE-58CB0CFA61C9}" name="150873" dataDxfId="5763"/>
    <tableColumn id="10635" xr3:uid="{EC8E18A7-D829-4C31-A270-6AC1CA09E1FC}" name="150874" dataDxfId="5762"/>
    <tableColumn id="10636" xr3:uid="{6B2EECA0-C0CF-4C78-9CA9-CB639998AB1C}" name="150875" dataDxfId="5761"/>
    <tableColumn id="10637" xr3:uid="{63A83089-4D2A-4D96-AFF1-7E31BE7F38EA}" name="150876" dataDxfId="5760"/>
    <tableColumn id="10638" xr3:uid="{0DF2D5F6-E0FE-4F2D-AC16-F6D34FB5FEBA}" name="150877" dataDxfId="5759"/>
    <tableColumn id="10639" xr3:uid="{B737A5C7-E455-4214-AD87-020F28E95BFA}" name="150878" dataDxfId="5758"/>
    <tableColumn id="10640" xr3:uid="{2BBD3BE4-EB3D-4FAD-9456-7E0D3B823D05}" name="150879" dataDxfId="5757"/>
    <tableColumn id="10641" xr3:uid="{8E9EBFEA-3154-4CB6-8674-6100C48E32E0}" name="150880" dataDxfId="5756"/>
    <tableColumn id="10642" xr3:uid="{8C481C84-E5AB-4F25-9D15-A1DC8F2E9D67}" name="150881" dataDxfId="5755"/>
    <tableColumn id="10643" xr3:uid="{299E6E44-B5E7-45D3-A494-178EABED6BD2}" name="150882" dataDxfId="5754"/>
    <tableColumn id="10644" xr3:uid="{1F0D7772-AAB4-44F9-81B1-66E2F15EE5B8}" name="150883" dataDxfId="5753"/>
    <tableColumn id="10645" xr3:uid="{AC447EED-5ABB-4280-AE7B-5892953BD3B2}" name="150884" dataDxfId="5752"/>
    <tableColumn id="10646" xr3:uid="{ABEE78AD-7136-459F-8656-A0C35B95332F}" name="150885" dataDxfId="5751"/>
    <tableColumn id="10647" xr3:uid="{BD9B59B5-1E4D-4909-8ECA-EF6EC6E1CBCC}" name="150886" dataDxfId="5750"/>
    <tableColumn id="10648" xr3:uid="{C7D0AB7F-40B6-48D4-B384-1F00AC878701}" name="150887" dataDxfId="5749"/>
    <tableColumn id="10649" xr3:uid="{33E94F22-4A26-4EC1-BB04-B6137CC3F8EF}" name="150888" dataDxfId="5748"/>
    <tableColumn id="10650" xr3:uid="{1CC5772D-4EA9-49D5-8919-7BED8D9346A5}" name="150889" dataDxfId="5747"/>
    <tableColumn id="10651" xr3:uid="{48D63712-DE75-42B5-816C-0FA5BC94A4D6}" name="150890" dataDxfId="5746"/>
    <tableColumn id="10652" xr3:uid="{4D320DDF-1CAA-4985-AC48-A5408248C5F1}" name="150891" dataDxfId="5745"/>
    <tableColumn id="10653" xr3:uid="{AB69D7ED-154F-4999-85AF-E4C1794F58D6}" name="150892" dataDxfId="5744"/>
    <tableColumn id="10654" xr3:uid="{C563AFD8-1D23-4D63-9EFA-E360E49802CF}" name="150893" dataDxfId="5743"/>
    <tableColumn id="10655" xr3:uid="{A0E139E6-5A8C-4999-AD01-21555FA3F21F}" name="150894" dataDxfId="5742"/>
    <tableColumn id="10656" xr3:uid="{5B1A31F2-9E1C-4456-BF23-44576947FDA0}" name="150895" dataDxfId="5741"/>
    <tableColumn id="10657" xr3:uid="{CBC52CE2-1744-47A9-A2BD-B64E1B6F31D7}" name="150896" dataDxfId="5740"/>
    <tableColumn id="10658" xr3:uid="{57561E2D-7691-4BE2-81E8-B2422AC91FED}" name="150897" dataDxfId="5739"/>
    <tableColumn id="10659" xr3:uid="{C29C9327-5159-4576-AA28-498EA30E3B40}" name="150898" dataDxfId="5738"/>
    <tableColumn id="10660" xr3:uid="{73C77A0F-0C27-46BE-BA98-0F9FCDB24684}" name="150899" dataDxfId="5737"/>
    <tableColumn id="10661" xr3:uid="{5ACB8481-CFA9-4AB0-9064-1CBC65DFFBD1}" name="150900" dataDxfId="5736"/>
    <tableColumn id="10662" xr3:uid="{9F373E4B-3FC9-475A-9F08-655E15283971}" name="150901" dataDxfId="5735"/>
    <tableColumn id="10663" xr3:uid="{A3F8E90F-19E6-4775-A4D4-6709A0B959F1}" name="150902" dataDxfId="5734"/>
    <tableColumn id="10664" xr3:uid="{7FD3C2A2-B07F-49FF-AF12-861604A0ED47}" name="150903" dataDxfId="5733"/>
    <tableColumn id="10665" xr3:uid="{59136C7B-9E17-490F-9E74-C435BC6C3A51}" name="150904" dataDxfId="5732"/>
    <tableColumn id="10666" xr3:uid="{9A3DE908-93F7-44E5-AC19-1649E316B6B4}" name="150905" dataDxfId="5731"/>
    <tableColumn id="10667" xr3:uid="{4A94FC07-3100-4D6B-A814-1FEF7BF63FCC}" name="150906" dataDxfId="5730"/>
    <tableColumn id="10668" xr3:uid="{2233342C-37AC-447E-BF82-71EF5918E6F7}" name="150907" dataDxfId="5729"/>
    <tableColumn id="10669" xr3:uid="{49547800-CF90-4406-9FA8-EC201401653C}" name="150908" dataDxfId="5728"/>
    <tableColumn id="10670" xr3:uid="{2A0C08B5-68C7-428E-837E-190D816604FC}" name="150909" dataDxfId="5727"/>
    <tableColumn id="10671" xr3:uid="{A2A3FAA6-7992-44C4-BC18-56844D8953D1}" name="150910" dataDxfId="5726"/>
    <tableColumn id="10672" xr3:uid="{291415E2-485D-43E2-AF2D-E2C3BB30967B}" name="150911" dataDxfId="5725"/>
    <tableColumn id="10673" xr3:uid="{0334C5CF-8D7E-4359-8DCC-6A27D3182FEC}" name="150912" dataDxfId="5724"/>
    <tableColumn id="10674" xr3:uid="{464C1A82-C710-43D2-B100-65717374CFCD}" name="150913" dataDxfId="5723"/>
    <tableColumn id="10675" xr3:uid="{D5C7412D-AB78-4FA3-8789-EF77CDED9F20}" name="150914" dataDxfId="5722"/>
    <tableColumn id="10676" xr3:uid="{C54E580A-651C-4A9C-97B4-9A6F213A0458}" name="150915" dataDxfId="5721"/>
    <tableColumn id="10677" xr3:uid="{0A69DD60-A413-460E-AF2D-BC8862B6F2F4}" name="150916" dataDxfId="5720"/>
    <tableColumn id="10678" xr3:uid="{9DCC7D54-0EAC-4A09-ACAD-A7384080E178}" name="150917" dataDxfId="5719"/>
    <tableColumn id="10679" xr3:uid="{FBFA3DDB-911B-4C34-842F-2855873842AA}" name="150918" dataDxfId="5718"/>
    <tableColumn id="10680" xr3:uid="{D15085A2-3F5D-4250-B5C9-E39278EC0FBA}" name="150919" dataDxfId="5717"/>
    <tableColumn id="10681" xr3:uid="{2A36260F-583A-4095-968D-FC29DBDEC568}" name="150920" dataDxfId="5716"/>
    <tableColumn id="10682" xr3:uid="{CC0FC7CC-7AC0-4F0E-A764-153B32665348}" name="150921" dataDxfId="5715"/>
    <tableColumn id="10683" xr3:uid="{5FCF1547-5681-4B8D-ADAB-78FBFB9E89B3}" name="150922" dataDxfId="5714"/>
    <tableColumn id="10684" xr3:uid="{125FF639-1E97-4E48-B5EB-802482EA9099}" name="150923" dataDxfId="5713"/>
    <tableColumn id="10685" xr3:uid="{F68216B0-4005-4D05-B37B-B0FFA6AD155D}" name="150924" dataDxfId="5712"/>
    <tableColumn id="10686" xr3:uid="{1F0217D4-FB8D-469E-8EF7-F4AF131CDF6C}" name="150925" dataDxfId="5711"/>
    <tableColumn id="10687" xr3:uid="{C3C0F7D3-BD65-4E70-8C51-92EACDF3E69A}" name="150926" dataDxfId="5710"/>
    <tableColumn id="10688" xr3:uid="{8E13F869-19A6-473A-906E-054E06431AB6}" name="150927" dataDxfId="5709"/>
    <tableColumn id="10689" xr3:uid="{8EDBBA08-5354-45F0-8258-AEDCD7B2EF7F}" name="150928" dataDxfId="5708"/>
    <tableColumn id="10690" xr3:uid="{273E1709-D486-4971-8125-0898585A0887}" name="150929" dataDxfId="5707"/>
    <tableColumn id="10691" xr3:uid="{F32A8A1E-3CAE-4412-9E93-0C666A9EB170}" name="150930" dataDxfId="5706"/>
    <tableColumn id="10692" xr3:uid="{9BD115F1-20B9-4914-915B-1D48B452D9B1}" name="150931" dataDxfId="5705"/>
    <tableColumn id="10693" xr3:uid="{A002A9B6-6168-46E4-AEDC-C950A9963B6B}" name="150932" dataDxfId="5704"/>
    <tableColumn id="10694" xr3:uid="{AE3072BD-61BF-4985-9600-79D9393089BA}" name="150933" dataDxfId="5703"/>
    <tableColumn id="10695" xr3:uid="{8D750B2A-4F95-4010-A907-3DCEE2E80766}" name="150934" dataDxfId="5702"/>
    <tableColumn id="10696" xr3:uid="{1CCCA70C-DCD4-4003-BF8B-C3F9DC9E02BC}" name="150935" dataDxfId="5701"/>
    <tableColumn id="10697" xr3:uid="{49386972-5AC8-430E-8835-304E956735A2}" name="150936" dataDxfId="5700"/>
    <tableColumn id="10698" xr3:uid="{DD181F72-6924-4A0B-AD4C-105C57B30038}" name="150937" dataDxfId="5699"/>
    <tableColumn id="10699" xr3:uid="{17CA3A9B-37B5-448E-BBC3-7DE67E578684}" name="150938" dataDxfId="5698"/>
    <tableColumn id="10700" xr3:uid="{C0FFBF25-ED2C-4951-BE70-C14538C96680}" name="150939" dataDxfId="5697"/>
    <tableColumn id="10701" xr3:uid="{E5E9A2FC-34FE-4C03-A870-84A371542648}" name="150940" dataDxfId="5696"/>
    <tableColumn id="10702" xr3:uid="{7E1E130D-B7EA-4E59-96E0-DA6760DEE716}" name="150941" dataDxfId="5695"/>
    <tableColumn id="10703" xr3:uid="{7A1854B5-F9B8-47FB-B4E7-D173A1AC43C0}" name="150942" dataDxfId="5694"/>
    <tableColumn id="10704" xr3:uid="{4EDD9FE6-810B-43D1-9D8E-C4C89429BE36}" name="150943" dataDxfId="5693"/>
    <tableColumn id="10705" xr3:uid="{4579CF38-7BBF-47F4-BC91-B33B342816C5}" name="150944" dataDxfId="5692"/>
    <tableColumn id="10706" xr3:uid="{918DD36E-D0C7-462D-866D-89716DAF8F7C}" name="150945" dataDxfId="5691"/>
    <tableColumn id="10707" xr3:uid="{00FD756C-6ABE-4442-B254-CF878B891A96}" name="150946" dataDxfId="5690"/>
    <tableColumn id="10708" xr3:uid="{FD069D8E-2FA4-41D3-9AE6-9C6737D90886}" name="150947" dataDxfId="5689"/>
    <tableColumn id="10709" xr3:uid="{7172863B-5CDF-4388-8CF5-1CAB5AE4A589}" name="150948" dataDxfId="5688"/>
    <tableColumn id="10710" xr3:uid="{4955570A-06D7-4E84-A2A8-2107CF7E9061}" name="150949" dataDxfId="5687"/>
    <tableColumn id="10711" xr3:uid="{FDB3A4D5-85FA-4991-B17C-4B2219C2FE6D}" name="150950" dataDxfId="5686"/>
    <tableColumn id="10712" xr3:uid="{B6DC2FD2-046C-414F-B37C-63A928089B28}" name="150951" dataDxfId="5685"/>
    <tableColumn id="10713" xr3:uid="{0B727CE0-BFA9-4AB3-A12B-E96C68B5D304}" name="150952" dataDxfId="5684"/>
    <tableColumn id="10714" xr3:uid="{3B14B330-3485-4F95-9E01-C54D84FD0ACB}" name="150953" dataDxfId="5683"/>
    <tableColumn id="10715" xr3:uid="{3CEDEE1E-8A98-4061-ADB7-147C5ACDC723}" name="150954" dataDxfId="5682"/>
    <tableColumn id="10716" xr3:uid="{EC93FDA8-37D2-4BE7-86A3-B1D526C4A4D0}" name="150955" dataDxfId="5681"/>
    <tableColumn id="10717" xr3:uid="{B2E73E8C-8DBE-4D85-AF71-B372A2756605}" name="150956" dataDxfId="5680"/>
    <tableColumn id="10718" xr3:uid="{3079F927-6BB5-4354-97B3-B81BF1283C0E}" name="150957" dataDxfId="5679"/>
    <tableColumn id="10719" xr3:uid="{32BD17CD-0374-4D51-B647-0CC5FD6EEF33}" name="150958" dataDxfId="5678"/>
    <tableColumn id="10720" xr3:uid="{46EF0B81-08C8-49DB-A6B8-1B6794425984}" name="150959" dataDxfId="5677"/>
    <tableColumn id="10721" xr3:uid="{CC51163F-BD2F-49BE-8C8E-F099690EB767}" name="150960" dataDxfId="5676"/>
    <tableColumn id="10722" xr3:uid="{992967F2-2899-4012-B014-408011B11FB7}" name="150961" dataDxfId="5675"/>
    <tableColumn id="10723" xr3:uid="{20D444F8-497B-47FC-AEAA-EA5EE6A71AE6}" name="150962" dataDxfId="5674"/>
    <tableColumn id="10724" xr3:uid="{5249E66B-54D7-4182-8930-D38CECECE8E9}" name="150963" dataDxfId="5673"/>
    <tableColumn id="10725" xr3:uid="{0E18F302-6576-4B10-83F9-F4C064164A3D}" name="150964" dataDxfId="5672"/>
    <tableColumn id="10726" xr3:uid="{2D2EB4E7-355D-4908-8FBE-22C60C06A37C}" name="150965" dataDxfId="5671"/>
    <tableColumn id="10727" xr3:uid="{C6A2603F-5518-4BEF-A0B8-A96AC18125C3}" name="150966" dataDxfId="5670"/>
    <tableColumn id="10728" xr3:uid="{66335998-4CAC-4A4A-BAAC-EBF169FE63BF}" name="150967" dataDxfId="5669"/>
    <tableColumn id="10729" xr3:uid="{C82F392B-D033-4AF1-ACC8-6D0D44C08242}" name="150968" dataDxfId="5668"/>
    <tableColumn id="10730" xr3:uid="{DE7B671D-EEA4-4563-A0ED-B4724F47F6D8}" name="150969" dataDxfId="5667"/>
    <tableColumn id="10731" xr3:uid="{A1D7F6AE-7836-43C9-9BB6-F283F8ACDBAB}" name="150970" dataDxfId="5666"/>
    <tableColumn id="10732" xr3:uid="{765F4840-CD3E-4AB5-B963-C487929F2AB9}" name="150971" dataDxfId="5665"/>
    <tableColumn id="10733" xr3:uid="{C19266CD-CDDA-4BB2-B7F0-A1AD7DF5076A}" name="150972" dataDxfId="5664"/>
    <tableColumn id="10734" xr3:uid="{F0E289CE-4EBB-4DB6-ADC7-92E26C29AEA7}" name="150973" dataDxfId="5663"/>
    <tableColumn id="10735" xr3:uid="{7B229BA5-E544-4D49-82DC-36DAC458A0EE}" name="150974" dataDxfId="5662"/>
    <tableColumn id="10736" xr3:uid="{FF1D3328-23EB-4212-9D04-AD870178756E}" name="150975" dataDxfId="5661"/>
    <tableColumn id="10737" xr3:uid="{126833F0-0491-43AA-A2CF-831206B22609}" name="150976" dataDxfId="5660"/>
    <tableColumn id="10738" xr3:uid="{29084439-1846-4E8E-8FC2-1CCE6E0D780C}" name="150977" dataDxfId="5659"/>
    <tableColumn id="10739" xr3:uid="{04A7AEDD-F204-401D-A797-7A7A3F5583D3}" name="150978" dataDxfId="5658"/>
    <tableColumn id="10740" xr3:uid="{E6D52E79-31D5-4401-92C7-93841C9ACE46}" name="150979" dataDxfId="5657"/>
    <tableColumn id="10741" xr3:uid="{1281D985-5C79-4981-8297-5F65D8D55094}" name="150980" dataDxfId="5656"/>
    <tableColumn id="10742" xr3:uid="{CE7B94E4-0884-49DF-BCDE-CB7BD8B94656}" name="150981" dataDxfId="5655"/>
    <tableColumn id="10743" xr3:uid="{11625272-A012-4DCE-B604-E145DE04F1BE}" name="150982" dataDxfId="5654"/>
    <tableColumn id="10744" xr3:uid="{BAF57449-1808-45A1-9E12-634719419BA1}" name="150983" dataDxfId="5653"/>
    <tableColumn id="10745" xr3:uid="{C52F778C-45E7-460B-A08B-64C1A3C3F50D}" name="150984" dataDxfId="5652"/>
    <tableColumn id="10746" xr3:uid="{8AFE4E25-1887-446E-A3C4-065E17B79205}" name="150985" dataDxfId="5651"/>
    <tableColumn id="10747" xr3:uid="{F742EDFB-9140-4038-B9F0-A160F49AE0C6}" name="150986" dataDxfId="5650"/>
    <tableColumn id="10748" xr3:uid="{922D6E4C-F91F-4C92-834F-26A237617F33}" name="150987" dataDxfId="5649"/>
    <tableColumn id="10749" xr3:uid="{912C5BED-4F68-45F0-B999-029FF24AC96D}" name="150988" dataDxfId="5648"/>
    <tableColumn id="10750" xr3:uid="{5BE80361-B847-43A7-9179-DB4C3F279522}" name="150989" dataDxfId="5647"/>
    <tableColumn id="10751" xr3:uid="{685DDB57-A81F-4E6E-83D2-BCF916AEB82E}" name="150990" dataDxfId="5646"/>
    <tableColumn id="10752" xr3:uid="{C1A8AD62-B8DD-4C7E-839C-75E36FCD2208}" name="150991" dataDxfId="5645"/>
    <tableColumn id="10753" xr3:uid="{498D34E2-6F2B-4F63-A479-E64A2AD3C4F7}" name="150992" dataDxfId="5644"/>
    <tableColumn id="10754" xr3:uid="{394DE428-A970-43EC-874C-263E1E6D958F}" name="150993" dataDxfId="5643"/>
    <tableColumn id="10755" xr3:uid="{EE0F0972-96A8-4683-BEDB-EE06AA5CD2C3}" name="150994" dataDxfId="5642"/>
    <tableColumn id="10756" xr3:uid="{3AE4E183-5E69-4959-9AFE-E5BF1DA85FE8}" name="150995" dataDxfId="5641"/>
    <tableColumn id="10757" xr3:uid="{D56B8131-F104-48CB-B63A-5CE2C8159FD5}" name="150996" dataDxfId="5640"/>
    <tableColumn id="10758" xr3:uid="{C005A66C-56CB-49D8-8DE3-D6D2882B7574}" name="150997" dataDxfId="5639"/>
    <tableColumn id="10759" xr3:uid="{9950B822-C2F8-4931-9591-2E9A79044128}" name="150998" dataDxfId="5638"/>
    <tableColumn id="10760" xr3:uid="{61B84B44-AF62-4E9C-987D-4FCE0D545EAE}" name="150999" dataDxfId="5637"/>
    <tableColumn id="10761" xr3:uid="{D6AA99F5-3ED6-4C44-865F-862AA24282F0}" name="151000" dataDxfId="5636"/>
    <tableColumn id="10762" xr3:uid="{9F1E0AD6-4DE7-4C0E-A4BE-95C3E475B0A2}" name="151001" dataDxfId="5635"/>
    <tableColumn id="10763" xr3:uid="{22A2C187-7480-4ADA-8E82-03EAFDBC0DD9}" name="151002" dataDxfId="5634"/>
    <tableColumn id="10764" xr3:uid="{1994DB46-5290-4200-8F80-23172C44A238}" name="151003" dataDxfId="5633"/>
    <tableColumn id="10765" xr3:uid="{43B58FA1-8925-4334-8794-298E7B739DA3}" name="151004" dataDxfId="5632"/>
    <tableColumn id="10766" xr3:uid="{CD105468-CB12-46D2-8D58-B44AB0A86AB7}" name="151005" dataDxfId="5631"/>
    <tableColumn id="10767" xr3:uid="{5FF1703A-DD22-4C0A-9438-7D5976C620B5}" name="151006" dataDxfId="5630"/>
    <tableColumn id="10768" xr3:uid="{E2CFEAEF-DC77-48ED-8D11-2A9385EF4510}" name="151007" dataDxfId="5629"/>
    <tableColumn id="10769" xr3:uid="{E0A84FA7-287C-4F50-AC0E-625D20DA575D}" name="151008" dataDxfId="5628"/>
    <tableColumn id="10770" xr3:uid="{4346ED8E-D299-40F6-942C-E5B363F0CCA4}" name="151009" dataDxfId="5627"/>
    <tableColumn id="10771" xr3:uid="{0FDF4695-03D5-4C74-9E73-795DD912987C}" name="151010" dataDxfId="5626"/>
    <tableColumn id="10772" xr3:uid="{530BE5BE-1AEF-4A89-97FD-358E5E54CDD4}" name="151011" dataDxfId="5625"/>
    <tableColumn id="10773" xr3:uid="{D0031D0D-1E0F-4830-9D92-F74C2A4A8F08}" name="151012" dataDxfId="5624"/>
    <tableColumn id="10774" xr3:uid="{D9B991EB-DE9E-4873-976D-2C934FCD9DC1}" name="151013" dataDxfId="5623"/>
    <tableColumn id="10775" xr3:uid="{B2F7934F-AA4F-4FFF-9C22-4873D436EED0}" name="151014" dataDxfId="5622"/>
    <tableColumn id="10776" xr3:uid="{C5ADB5D0-0C41-4449-B1E7-4D126E9F6B83}" name="151015" dataDxfId="5621"/>
    <tableColumn id="10777" xr3:uid="{7706E451-2A85-4B7D-93FD-4E76F0F4FC6B}" name="151016" dataDxfId="5620"/>
    <tableColumn id="10778" xr3:uid="{93409079-9484-4A69-B22F-223BDDDA81CB}" name="151017" dataDxfId="5619"/>
    <tableColumn id="10779" xr3:uid="{52371B24-012B-419A-9BA9-A66B8E27193A}" name="151018" dataDxfId="5618"/>
    <tableColumn id="10780" xr3:uid="{2BE1B4CF-2252-4ACD-9A16-499ED2DAFDAE}" name="151019" dataDxfId="5617"/>
    <tableColumn id="10781" xr3:uid="{67FF4F3A-3BD8-4D22-9D01-74550BED2987}" name="151020" dataDxfId="5616"/>
    <tableColumn id="10782" xr3:uid="{B2154FB2-2B4A-4853-AF83-1CAC9CDAA129}" name="151021" dataDxfId="5615"/>
    <tableColumn id="10783" xr3:uid="{71FA4F0F-8FD0-44BD-B82F-0964BB7353E9}" name="151022" dataDxfId="5614"/>
    <tableColumn id="10784" xr3:uid="{B4A0863A-1E76-483A-9080-F24F9637C232}" name="151023" dataDxfId="5613"/>
    <tableColumn id="10785" xr3:uid="{839949FE-B15A-4DFA-B4B8-7A8B1EBC510B}" name="151024" dataDxfId="5612"/>
    <tableColumn id="10786" xr3:uid="{720114B0-3504-4E75-A1C1-E9CB6EC8156E}" name="151025" dataDxfId="5611"/>
    <tableColumn id="10787" xr3:uid="{C76626B4-FA63-4BBB-B157-303AEDD03714}" name="151026" dataDxfId="5610"/>
    <tableColumn id="10788" xr3:uid="{E4183408-FD35-4611-ADFB-DB80F0FBDE52}" name="151027" dataDxfId="5609"/>
    <tableColumn id="10789" xr3:uid="{C46CE6B6-62D3-4D38-A393-DD11E0E865DE}" name="151028" dataDxfId="5608"/>
    <tableColumn id="10790" xr3:uid="{B463CF49-CDA8-405B-985B-BB2AC529BE10}" name="151029" dataDxfId="5607"/>
    <tableColumn id="10791" xr3:uid="{50504442-23FC-41A6-9BBB-7E4D6E761EC3}" name="151030" dataDxfId="5606"/>
    <tableColumn id="10792" xr3:uid="{0189C220-C6ED-4C94-865E-087862A3E9D0}" name="151031" dataDxfId="5605"/>
    <tableColumn id="10793" xr3:uid="{CC29CB2B-371E-403D-B7D2-B5E171A4A13E}" name="151032" dataDxfId="5604"/>
    <tableColumn id="10794" xr3:uid="{9E6549B6-11C0-4762-814E-B983CC6F34DF}" name="151033" dataDxfId="5603"/>
    <tableColumn id="10795" xr3:uid="{054678DE-542A-485F-82FA-C988847025AA}" name="151034" dataDxfId="5602"/>
    <tableColumn id="10796" xr3:uid="{BD1DBB94-E18B-44DF-AC14-37C17CFA4A0D}" name="151035" dataDxfId="5601"/>
    <tableColumn id="10797" xr3:uid="{EDE47709-016F-49AA-92BE-7CBC1A036A7E}" name="151036" dataDxfId="5600"/>
    <tableColumn id="10798" xr3:uid="{E0C6E72F-E516-493E-8760-6020021EF4BA}" name="151037" dataDxfId="5599"/>
    <tableColumn id="10799" xr3:uid="{3E75DD37-EFFA-431D-87AD-160F8BD5D74D}" name="151038" dataDxfId="5598"/>
    <tableColumn id="10800" xr3:uid="{5ABFE414-35E7-4E42-8D92-C38DE42F38B2}" name="151039" dataDxfId="5597"/>
    <tableColumn id="10801" xr3:uid="{D1DF52FE-4E6F-4E0C-B057-1EDA7B08DE04}" name="151040" dataDxfId="5596"/>
    <tableColumn id="10802" xr3:uid="{267415E5-C138-46EA-BB25-DB10A802E7CF}" name="151041" dataDxfId="5595"/>
    <tableColumn id="10803" xr3:uid="{BF520BAF-03E3-492C-93BC-9A4FA488B8C1}" name="151042" dataDxfId="5594"/>
    <tableColumn id="10804" xr3:uid="{8E73D386-3C74-469E-B1AB-E87BD3240159}" name="151043" dataDxfId="5593"/>
    <tableColumn id="10805" xr3:uid="{C901C2C5-627A-4C4D-9787-A3A59DF28B20}" name="151044" dataDxfId="5592"/>
    <tableColumn id="10806" xr3:uid="{75B4919C-3F61-435C-B779-494F57248F5F}" name="151045" dataDxfId="5591"/>
    <tableColumn id="10807" xr3:uid="{DEFBF3B0-9471-4505-9644-C8165E7BDF71}" name="151046" dataDxfId="5590"/>
    <tableColumn id="10808" xr3:uid="{B7FFCD57-D57C-4A3C-855B-047C74C1675F}" name="151047" dataDxfId="5589"/>
    <tableColumn id="10809" xr3:uid="{8C0D8CA5-7D1D-418F-9898-F395A30D066D}" name="151048" dataDxfId="5588"/>
    <tableColumn id="10810" xr3:uid="{C5C0AF62-B481-4A56-BBA6-0FCAA1050E0F}" name="151049" dataDxfId="5587"/>
    <tableColumn id="10811" xr3:uid="{DE5D93A3-A69C-437D-B477-2351345B4947}" name="151050" dataDxfId="5586"/>
    <tableColumn id="10812" xr3:uid="{7D7C3419-B61E-49F0-8CD1-44DDAE5D59F8}" name="151051" dataDxfId="5585"/>
    <tableColumn id="10813" xr3:uid="{94FE99F1-651A-45AA-8991-2F38D974376E}" name="151052" dataDxfId="5584"/>
    <tableColumn id="10814" xr3:uid="{1F65104A-AAF3-4049-8DCB-9264141A12FB}" name="151053" dataDxfId="5583"/>
    <tableColumn id="10815" xr3:uid="{D7921FE6-F3A8-4E09-82D9-34246AEBFB09}" name="151054" dataDxfId="5582"/>
    <tableColumn id="10816" xr3:uid="{72A94535-800E-42F7-803B-7FA3E55EA5EB}" name="151055" dataDxfId="5581"/>
    <tableColumn id="10817" xr3:uid="{177C169F-7A5B-43AE-A6F7-BCD53EC9C480}" name="151056" dataDxfId="5580"/>
    <tableColumn id="10818" xr3:uid="{10EC60BD-2571-4C74-AE08-EA538441B420}" name="151057" dataDxfId="5579"/>
    <tableColumn id="10819" xr3:uid="{AB449BFD-85A5-4E48-84A8-6720DFAE7192}" name="151058" dataDxfId="5578"/>
    <tableColumn id="10820" xr3:uid="{96A5C4C0-CFFF-4446-9D46-963D78B2EF1E}" name="151059" dataDxfId="5577"/>
    <tableColumn id="10821" xr3:uid="{1305D486-E057-4CF7-82A2-10016736B779}" name="151060" dataDxfId="5576"/>
    <tableColumn id="10822" xr3:uid="{F223BB28-3F98-4F94-ABD5-C4B5D786EB62}" name="151061" dataDxfId="5575"/>
    <tableColumn id="10823" xr3:uid="{A8F786AC-96E9-4AD3-AC9A-031FCEA516C6}" name="151062" dataDxfId="5574"/>
    <tableColumn id="10824" xr3:uid="{82AA1E48-E489-48A4-AC5D-F6E7C654028C}" name="151063" dataDxfId="5573"/>
    <tableColumn id="10825" xr3:uid="{AD0731D0-2D33-4DAE-8631-9DC159C330CB}" name="151064" dataDxfId="5572"/>
    <tableColumn id="10826" xr3:uid="{D6B96FBC-714A-4422-8285-52BBEC74517E}" name="151065" dataDxfId="5571"/>
    <tableColumn id="10827" xr3:uid="{1FC8BA2B-715F-45EA-970D-FFF097368545}" name="151066" dataDxfId="5570"/>
    <tableColumn id="10828" xr3:uid="{D92CACBB-3AF7-4F6F-8228-BD7DFBABB481}" name="151067" dataDxfId="5569"/>
    <tableColumn id="10829" xr3:uid="{3CCF2DB7-4D0A-49C5-9CE7-37C2F1962770}" name="151068" dataDxfId="5568"/>
    <tableColumn id="10830" xr3:uid="{A1BFEFD8-26C9-4F0C-9350-04DDA2758786}" name="151069" dataDxfId="5567"/>
    <tableColumn id="10831" xr3:uid="{8BB3B147-9D39-497D-86C3-A572DD2ECB44}" name="151070" dataDxfId="5566"/>
    <tableColumn id="10832" xr3:uid="{7469C3E3-217D-49FD-BA1F-DA9E9A569E77}" name="151071" dataDxfId="5565"/>
    <tableColumn id="10833" xr3:uid="{157B8EBD-58D7-4377-9734-DE34ED6733DA}" name="151072" dataDxfId="5564"/>
    <tableColumn id="10834" xr3:uid="{F555C39B-6FA6-4701-9EAF-8988BB63E283}" name="151073" dataDxfId="5563"/>
    <tableColumn id="10835" xr3:uid="{72A6D2B6-9C6C-4C4C-8278-CC887E8AB1CB}" name="151074" dataDxfId="5562"/>
    <tableColumn id="10836" xr3:uid="{0A99CC2F-141B-40B9-B29D-EF4A4FE2C45A}" name="151075" dataDxfId="5561"/>
    <tableColumn id="10837" xr3:uid="{DD4E7D24-F2C5-4F1F-A8C1-FD98BA576BC2}" name="151076" dataDxfId="5560"/>
    <tableColumn id="10838" xr3:uid="{CA01F12A-559C-4C7D-A468-6AA7DC29C4B8}" name="151077" dataDxfId="5559"/>
    <tableColumn id="10839" xr3:uid="{8EB07616-C11D-47DA-AE77-8702F4C72474}" name="151078" dataDxfId="5558"/>
    <tableColumn id="10840" xr3:uid="{87FB8F7B-796C-4F17-8674-2218CF8465A5}" name="151079" dataDxfId="5557"/>
    <tableColumn id="10841" xr3:uid="{57904312-B5E1-4D8E-B6C6-EF6578433334}" name="151080" dataDxfId="5556"/>
    <tableColumn id="10842" xr3:uid="{5F365CB0-E017-4403-B3FB-4091A24839B5}" name="151081" dataDxfId="5555"/>
    <tableColumn id="10843" xr3:uid="{17287DB6-2EEF-4C98-95C2-C1721D2BBBE5}" name="151082" dataDxfId="5554"/>
    <tableColumn id="10844" xr3:uid="{7BA10250-3A67-4C55-9093-6670F2A19ACD}" name="151083" dataDxfId="5553"/>
    <tableColumn id="10845" xr3:uid="{E30F30DD-5252-49B7-B83F-7C56C340E7D0}" name="151084" dataDxfId="5552"/>
    <tableColumn id="10846" xr3:uid="{B698FC1B-5CBC-410F-8CA3-F7A413C7B31E}" name="151085" dataDxfId="5551"/>
    <tableColumn id="10847" xr3:uid="{7E8DC82E-0460-4607-8D0E-86B6094B3564}" name="151086" dataDxfId="5550"/>
    <tableColumn id="10848" xr3:uid="{6B8291D5-122F-450D-B240-9B45582071C9}" name="151087" dataDxfId="5549"/>
    <tableColumn id="10849" xr3:uid="{96152D47-318E-414B-AF88-8549804C08CC}" name="151088" dataDxfId="5548"/>
    <tableColumn id="10850" xr3:uid="{6F20AA62-F11D-4145-B5A6-C971C6C37FEF}" name="151089" dataDxfId="5547"/>
    <tableColumn id="10851" xr3:uid="{A600589B-5E9F-4451-BF81-E6A297E6BB19}" name="151090" dataDxfId="5546"/>
    <tableColumn id="10852" xr3:uid="{CA3E4333-F8A4-4570-9519-F4D18C42EF81}" name="151091" dataDxfId="5545"/>
    <tableColumn id="10853" xr3:uid="{065A6152-7713-4489-AF12-DB3E770ED2B2}" name="151092" dataDxfId="5544"/>
    <tableColumn id="10854" xr3:uid="{F500AF45-2FDF-49EE-B4AB-19158DBCED73}" name="151093" dataDxfId="5543"/>
    <tableColumn id="10855" xr3:uid="{9C7BDB50-B186-4178-8FFC-5CE73B5FDD56}" name="151094" dataDxfId="5542"/>
    <tableColumn id="10856" xr3:uid="{34EF1F0E-B3C0-4453-9F2C-71309B452BF1}" name="151095" dataDxfId="5541"/>
    <tableColumn id="10857" xr3:uid="{158D0259-F477-4DC2-997C-DD92FD3B5D59}" name="151096" dataDxfId="5540"/>
    <tableColumn id="10858" xr3:uid="{3765B933-E74C-4A46-B02C-4FFC18CD2F1A}" name="151097" dataDxfId="5539"/>
    <tableColumn id="10859" xr3:uid="{A797CBE6-5ACA-4B5E-B117-B13C0C66C7BC}" name="151098" dataDxfId="5538"/>
    <tableColumn id="10860" xr3:uid="{604520FC-0872-4702-B8EA-59246075BA2D}" name="151099" dataDxfId="5537"/>
    <tableColumn id="10861" xr3:uid="{E728981A-7940-4AF0-BC40-76BEA82739B6}" name="151100" dataDxfId="5536"/>
    <tableColumn id="10862" xr3:uid="{FEA9CEB2-99FC-4DD2-9BDD-705D64BF3FB5}" name="151101" dataDxfId="5535"/>
    <tableColumn id="10863" xr3:uid="{AC28F07E-C3B9-4EF0-8BB3-9085D7830102}" name="151102" dataDxfId="5534"/>
    <tableColumn id="10864" xr3:uid="{67F56CB5-0290-4D53-80E5-119FAB39618A}" name="151103" dataDxfId="5533"/>
    <tableColumn id="10865" xr3:uid="{EBDF0512-8E05-4CB3-9E97-62C594C44314}" name="151104" dataDxfId="5532"/>
    <tableColumn id="10866" xr3:uid="{E34B202C-F33C-488A-9464-79121870DD00}" name="151105" dataDxfId="5531"/>
    <tableColumn id="10867" xr3:uid="{94BA896C-2219-4EB1-B40F-3C3814585584}" name="151106" dataDxfId="5530"/>
    <tableColumn id="10868" xr3:uid="{70690A57-B1C6-4D3E-8FCA-23DC76FEFD5A}" name="151107" dataDxfId="5529"/>
    <tableColumn id="10869" xr3:uid="{C5752DEC-6EF5-4334-8E1E-ECDCD86FA307}" name="151108" dataDxfId="5528"/>
    <tableColumn id="10870" xr3:uid="{2347F849-CC0C-4F7C-824C-F0FFC5BC74AB}" name="151109" dataDxfId="5527"/>
    <tableColumn id="10871" xr3:uid="{1AB5E9BE-D476-4926-A5AB-FC72A5E85BF8}" name="151110" dataDxfId="5526"/>
    <tableColumn id="10872" xr3:uid="{915F8984-64EF-43B5-B4CC-B42AF4740851}" name="151111" dataDxfId="5525"/>
    <tableColumn id="10873" xr3:uid="{8CB6F8A1-02C6-45A6-A67A-C6269A656B62}" name="151112" dataDxfId="5524"/>
    <tableColumn id="10874" xr3:uid="{AA98997D-7853-49D1-A5DE-8F5C2698B9E1}" name="151113" dataDxfId="5523"/>
    <tableColumn id="10875" xr3:uid="{3A49FB4A-5370-45B9-AEB5-8EBBD377B286}" name="151114" dataDxfId="5522"/>
    <tableColumn id="10876" xr3:uid="{4481CE5F-E5CD-4CD7-8817-DB350C1BBD82}" name="151115" dataDxfId="5521"/>
    <tableColumn id="10877" xr3:uid="{63D6092D-7D5E-4417-9EBC-70DD80F5F6E0}" name="151116" dataDxfId="5520"/>
    <tableColumn id="10878" xr3:uid="{7B6AA8CD-70B6-4899-8DD5-E89520C64651}" name="151117" dataDxfId="5519"/>
    <tableColumn id="10879" xr3:uid="{3FFDC4A7-96FE-42F2-9AD1-147BFB3DD4C7}" name="151118" dataDxfId="5518"/>
    <tableColumn id="10880" xr3:uid="{FE160D54-AECF-45E1-81F4-0CCE7626E29F}" name="151119" dataDxfId="5517"/>
    <tableColumn id="10881" xr3:uid="{A030A599-E4B5-4CD5-A26A-CEA55A287F03}" name="151120" dataDxfId="5516"/>
    <tableColumn id="10882" xr3:uid="{67BC99EA-96C3-44F8-B045-755911AF29EF}" name="151121" dataDxfId="5515"/>
    <tableColumn id="10883" xr3:uid="{475E5705-10B4-45C5-9605-9028F110A672}" name="151122" dataDxfId="5514"/>
    <tableColumn id="10884" xr3:uid="{803032AA-E9DD-4E5D-A9E9-5E7AA18002A9}" name="151123" dataDxfId="5513"/>
    <tableColumn id="10885" xr3:uid="{6548306F-8D46-4268-AEE4-3A906918BC1C}" name="151124" dataDxfId="5512"/>
    <tableColumn id="10886" xr3:uid="{123C5467-B89D-4EAB-9C82-8EEFC8528BCF}" name="151125" dataDxfId="5511"/>
    <tableColumn id="10887" xr3:uid="{DDCB10FF-B97B-439E-A104-24E2938529BD}" name="151126" dataDxfId="5510"/>
    <tableColumn id="10888" xr3:uid="{63C03959-F293-4B8C-A766-551253578A10}" name="151127" dataDxfId="5509"/>
    <tableColumn id="10889" xr3:uid="{622D7E9D-E8F7-47FD-8D25-875F2D2AB947}" name="151128" dataDxfId="5508"/>
    <tableColumn id="10890" xr3:uid="{793907BD-85A4-48CE-8C93-95EDF7A8756A}" name="151129" dataDxfId="5507"/>
    <tableColumn id="10891" xr3:uid="{220E02DE-90DA-407B-9638-53E108E49399}" name="151130" dataDxfId="5506"/>
    <tableColumn id="10892" xr3:uid="{811BEDB4-C462-48DC-9755-7ABD4D9E166F}" name="151131" dataDxfId="5505"/>
    <tableColumn id="10893" xr3:uid="{9E3800F2-087A-4A31-AA20-45FD670B1DD4}" name="151132" dataDxfId="5504"/>
    <tableColumn id="10894" xr3:uid="{BD29DF06-5F34-46BE-B53E-F44847FBE51D}" name="151133" dataDxfId="5503"/>
    <tableColumn id="10895" xr3:uid="{D25DDE9F-7578-4759-B064-C20C994F214D}" name="151134" dataDxfId="5502"/>
    <tableColumn id="10896" xr3:uid="{C3BD86DB-A59B-4690-99D6-096CFE1142E6}" name="151135" dataDxfId="5501"/>
    <tableColumn id="10897" xr3:uid="{5F25E976-68B4-4B33-9656-4F9CAD03B723}" name="151136" dataDxfId="5500"/>
    <tableColumn id="10898" xr3:uid="{D6C70D1A-F831-4EBA-83AF-17690ED9595D}" name="151137" dataDxfId="5499"/>
    <tableColumn id="10899" xr3:uid="{595D8E70-4B0C-42B5-BCBE-AD0B4E8AEB48}" name="151138" dataDxfId="5498"/>
    <tableColumn id="10900" xr3:uid="{DC92D90B-1F74-4F97-80CC-2831C3CF726C}" name="151139" dataDxfId="5497"/>
    <tableColumn id="10901" xr3:uid="{826A1CF6-6330-47D7-9593-397F6DFD41A3}" name="151140" dataDxfId="5496"/>
    <tableColumn id="10902" xr3:uid="{0BD1D1CF-CA26-4AC1-A286-885777871489}" name="151141" dataDxfId="5495"/>
    <tableColumn id="10903" xr3:uid="{5CE7ABFA-4098-4D2D-9A0C-5118F6DD7BBD}" name="151142" dataDxfId="5494"/>
    <tableColumn id="10904" xr3:uid="{19CBEC7E-61F9-4C3C-975E-27C0D2FA2E3E}" name="151143" dataDxfId="5493"/>
    <tableColumn id="10905" xr3:uid="{152FDF3A-C872-4506-BC08-BBFEE5C67735}" name="151144" dataDxfId="5492"/>
    <tableColumn id="10906" xr3:uid="{1434D2AB-2094-45BF-8D1F-6A9F1160D61C}" name="151145" dataDxfId="5491"/>
    <tableColumn id="10907" xr3:uid="{0329410C-27B5-46C1-8B51-B725CA80AC59}" name="151146" dataDxfId="5490"/>
    <tableColumn id="10908" xr3:uid="{0FA61A36-5AA4-4208-AE8E-AD99D7498DEF}" name="151147" dataDxfId="5489"/>
    <tableColumn id="10909" xr3:uid="{FB7D3D2E-C6FB-4276-9DA1-3C90C2B4FA3C}" name="151148" dataDxfId="5488"/>
    <tableColumn id="10910" xr3:uid="{1B2560EA-70C1-4D7F-9BA3-30FED242B979}" name="151149" dataDxfId="5487"/>
    <tableColumn id="10911" xr3:uid="{B4E20058-CF28-46CF-8CC4-3874A8BBF4AE}" name="151150" dataDxfId="5486"/>
    <tableColumn id="10912" xr3:uid="{FA07CE8C-B990-44DF-A58C-DE5F3EEBB93F}" name="151151" dataDxfId="5485"/>
    <tableColumn id="10913" xr3:uid="{FD4809C3-22F9-4649-8665-4CD0474F675E}" name="151152" dataDxfId="5484"/>
    <tableColumn id="10914" xr3:uid="{0ADCFF60-E552-407E-BB87-610B2DCF10DF}" name="151153" dataDxfId="5483"/>
    <tableColumn id="10915" xr3:uid="{B4A321CA-56E1-4CE8-89D4-0945C4E74C5A}" name="151154" dataDxfId="5482"/>
    <tableColumn id="10916" xr3:uid="{7E709B2C-4C24-447E-9282-14A8DA17E721}" name="151155" dataDxfId="5481"/>
    <tableColumn id="10917" xr3:uid="{6845CA31-46D0-4904-B2F9-88A95F1D067D}" name="151156" dataDxfId="5480"/>
    <tableColumn id="10918" xr3:uid="{E628DC79-B8BD-4078-BC0D-3DEC28813A6D}" name="151157" dataDxfId="5479"/>
    <tableColumn id="10919" xr3:uid="{588F40FB-CE00-40DF-8E28-0D0587EAA750}" name="151158" dataDxfId="5478"/>
    <tableColumn id="10920" xr3:uid="{81D4975C-9616-402D-A4C9-61823AB6211E}" name="151159" dataDxfId="5477"/>
    <tableColumn id="10921" xr3:uid="{1E20A9C0-E693-4A9D-8012-C01AB5370D9C}" name="151160" dataDxfId="5476"/>
    <tableColumn id="10922" xr3:uid="{FF4FAAAC-8D45-4852-9963-075D9DB167B9}" name="151161" dataDxfId="5475"/>
    <tableColumn id="10923" xr3:uid="{C3B3BF07-A667-42EC-B46C-84134399D32D}" name="151162" dataDxfId="5474"/>
    <tableColumn id="10924" xr3:uid="{FF3E5376-0D18-49A8-B678-51C5D74246DF}" name="151163" dataDxfId="5473"/>
    <tableColumn id="10925" xr3:uid="{CAC7AB8B-001F-496C-AD10-8E1FB0C4CB98}" name="151164" dataDxfId="5472"/>
    <tableColumn id="10926" xr3:uid="{4A1C23F3-9D64-4CC5-949E-BA2D122B11BB}" name="151165" dataDxfId="5471"/>
    <tableColumn id="10927" xr3:uid="{13BD96F5-AEBF-46E9-B8DC-48478CD8B086}" name="151166" dataDxfId="5470"/>
    <tableColumn id="10928" xr3:uid="{FE4C7B45-FC6E-4921-898F-EA59857CFAE4}" name="151167" dataDxfId="5469"/>
    <tableColumn id="10929" xr3:uid="{4D905EB2-8284-4B01-B4C1-279A39F10728}" name="151168" dataDxfId="5468"/>
    <tableColumn id="10930" xr3:uid="{BCF59945-4246-4566-81EF-BBE11EB6E7FC}" name="151169" dataDxfId="5467"/>
    <tableColumn id="10931" xr3:uid="{BBF821FF-70AB-4F15-A565-CBB5043FF18F}" name="151170" dataDxfId="5466"/>
    <tableColumn id="10932" xr3:uid="{6308D59C-5F72-4E08-B4CD-60CD09042C62}" name="151171" dataDxfId="5465"/>
    <tableColumn id="10933" xr3:uid="{CA0EDFD1-7D8C-4BBB-8903-D162391DA073}" name="151172" dataDxfId="5464"/>
    <tableColumn id="10934" xr3:uid="{2F05E956-5D7E-4522-847E-5D3737E27E9E}" name="151173" dataDxfId="5463"/>
    <tableColumn id="10935" xr3:uid="{E3BD51F0-348B-48D4-9B66-7A1CA0B0F763}" name="151174" dataDxfId="5462"/>
    <tableColumn id="10936" xr3:uid="{57F64047-D397-498B-AA72-7753E3AF6659}" name="151175" dataDxfId="5461"/>
    <tableColumn id="10937" xr3:uid="{294BEE74-A20E-4F37-9005-54BA5EE46CC1}" name="151176" dataDxfId="5460"/>
    <tableColumn id="10938" xr3:uid="{B93E4738-543A-40DF-B5A7-1335F8971428}" name="151177" dataDxfId="5459"/>
    <tableColumn id="10939" xr3:uid="{6DFD0289-9538-414C-85B6-F9CD09C5369D}" name="151178" dataDxfId="5458"/>
    <tableColumn id="10940" xr3:uid="{80BA99B3-757C-4A35-9414-FF7A4E3153F4}" name="151179" dataDxfId="5457"/>
    <tableColumn id="10941" xr3:uid="{2CE570F9-EB57-49D9-9909-6FDE57F70941}" name="151180" dataDxfId="5456"/>
    <tableColumn id="10942" xr3:uid="{7C46B772-CAE4-4838-A70D-A5F24288F57B}" name="151181" dataDxfId="5455"/>
    <tableColumn id="10943" xr3:uid="{59999A4E-D3AC-49FE-AE5E-C3812B93CD68}" name="151182" dataDxfId="5454"/>
    <tableColumn id="10944" xr3:uid="{12A9654E-9D6A-4E48-A021-886EE3D708CA}" name="151183" dataDxfId="5453"/>
    <tableColumn id="10945" xr3:uid="{FDCC1427-8DA5-4EAE-BAF4-B21D1A15005D}" name="151184" dataDxfId="5452"/>
    <tableColumn id="10946" xr3:uid="{0A8198E3-9B57-40DE-A909-D02E9C1F82A8}" name="151185" dataDxfId="5451"/>
    <tableColumn id="10947" xr3:uid="{DE24A03B-C89F-4366-B431-A914E4339071}" name="151186" dataDxfId="5450"/>
    <tableColumn id="10948" xr3:uid="{C0E0354D-BBFF-4902-B8B2-70C175BB61B6}" name="151187" dataDxfId="5449"/>
    <tableColumn id="10949" xr3:uid="{C5FABFCA-D83F-47D3-A569-C630DCFBCB01}" name="151188" dataDxfId="5448"/>
    <tableColumn id="10950" xr3:uid="{2A1AD7A4-518D-4CE8-ACCE-5A8004CE8CAB}" name="151189" dataDxfId="5447"/>
    <tableColumn id="10951" xr3:uid="{5BE74C4C-6D3E-4E1A-AE3B-D649BCED7DA2}" name="151190" dataDxfId="5446"/>
    <tableColumn id="10952" xr3:uid="{7FDD8C5F-0068-4F10-83E3-EBF1D2482C60}" name="151191" dataDxfId="5445"/>
    <tableColumn id="10953" xr3:uid="{AFE37937-2876-41DE-96B2-6E00C8CA1234}" name="151192" dataDxfId="5444"/>
    <tableColumn id="10954" xr3:uid="{D5D288A3-FCB6-48D1-88B1-F0A1632E8781}" name="151193" dataDxfId="5443"/>
    <tableColumn id="10955" xr3:uid="{EF7A5157-9F1C-43D7-B0A4-CCAB7FB7A6B9}" name="151194" dataDxfId="5442"/>
    <tableColumn id="10956" xr3:uid="{1FFA43D5-FF18-4246-B0A0-992247F5F26A}" name="151195" dataDxfId="5441"/>
    <tableColumn id="10957" xr3:uid="{AF072F5C-873C-439B-92B9-4ED0A19A9C1F}" name="151196" dataDxfId="5440"/>
    <tableColumn id="10958" xr3:uid="{32E37A9B-8FF1-4648-837B-BD0D76FBDEA5}" name="151197" dataDxfId="5439"/>
    <tableColumn id="10959" xr3:uid="{B2DC0A6C-9975-4857-8745-152B47DAA5BB}" name="151198" dataDxfId="5438"/>
    <tableColumn id="10960" xr3:uid="{5F947757-A30A-4459-8F7A-9A76225A72C7}" name="151199" dataDxfId="5437"/>
    <tableColumn id="10961" xr3:uid="{BD2BF2BE-CB49-458F-B164-392A1A324711}" name="151200" dataDxfId="5436"/>
    <tableColumn id="10962" xr3:uid="{25E26FE0-6B58-4789-A932-46C22627D14C}" name="151201" dataDxfId="5435"/>
    <tableColumn id="10963" xr3:uid="{84E05586-663A-4CCE-BE3D-FD1681B5D627}" name="151202" dataDxfId="5434"/>
    <tableColumn id="10964" xr3:uid="{50A864CB-E80F-49A6-A08B-834D4778D9FA}" name="151203" dataDxfId="5433"/>
    <tableColumn id="10965" xr3:uid="{691E58DB-6046-4DF2-A8E8-6CF7F1B0F3FB}" name="151204" dataDxfId="5432"/>
    <tableColumn id="10966" xr3:uid="{F598DE94-139B-43DF-BA4F-E9E35DD4708D}" name="151205" dataDxfId="5431"/>
    <tableColumn id="10967" xr3:uid="{E99FBB03-2CB1-4EA9-A8FC-1EC44650ACF0}" name="151206" dataDxfId="5430"/>
    <tableColumn id="10968" xr3:uid="{CF658A72-EA88-4787-9D32-A9C133BC3E65}" name="151207" dataDxfId="5429"/>
    <tableColumn id="10969" xr3:uid="{9E879F5F-2755-4933-90A2-1B2359D32BCD}" name="151208" dataDxfId="5428"/>
    <tableColumn id="10970" xr3:uid="{5CB48B43-1330-4EFF-A1B2-DCA480A58616}" name="151209" dataDxfId="5427"/>
    <tableColumn id="10971" xr3:uid="{E511E0CB-E450-4E8A-9601-8F4B912934B4}" name="151210" dataDxfId="5426"/>
    <tableColumn id="10972" xr3:uid="{AD3FCD58-5D08-4209-85EF-FC7257B7746B}" name="151211" dataDxfId="5425"/>
    <tableColumn id="10973" xr3:uid="{8F5465CC-5F36-4F9C-804B-F67149551E49}" name="151212" dataDxfId="5424"/>
    <tableColumn id="10974" xr3:uid="{051B9C86-4268-4CDB-B542-672CB0D6F793}" name="151213" dataDxfId="5423"/>
    <tableColumn id="10975" xr3:uid="{14B1152D-DDA5-453C-93F3-AA7269A25F73}" name="151214" dataDxfId="5422"/>
    <tableColumn id="10976" xr3:uid="{C81F2DC8-D9A2-44FC-8C38-9AFBE825D3DD}" name="151215" dataDxfId="5421"/>
    <tableColumn id="10977" xr3:uid="{071C15E1-7269-4B05-8CDA-BA75577D0A24}" name="151216" dataDxfId="5420"/>
    <tableColumn id="10978" xr3:uid="{2CB8E184-17E4-44B1-98D2-C80D27BDA549}" name="151217" dataDxfId="5419"/>
    <tableColumn id="10979" xr3:uid="{352C7BB2-AA1B-43C3-AFD5-1E6B626EE052}" name="151218" dataDxfId="5418"/>
    <tableColumn id="10980" xr3:uid="{9CBF78F4-BC27-45C9-B259-7686670A7798}" name="151219" dataDxfId="5417"/>
    <tableColumn id="10981" xr3:uid="{12B99D92-042F-41ED-9AE4-DB1D3C1E2C81}" name="151220" dataDxfId="5416"/>
    <tableColumn id="10982" xr3:uid="{DD57CC93-AE0A-4818-8533-69C0D807A1E2}" name="151221" dataDxfId="5415"/>
    <tableColumn id="10983" xr3:uid="{6B6A71A8-C2AD-40D5-A839-DB4B6AFA3479}" name="151222" dataDxfId="5414"/>
    <tableColumn id="10984" xr3:uid="{C3BB7365-6A1C-4B3C-A501-F534125DF49B}" name="151223" dataDxfId="5413"/>
    <tableColumn id="10985" xr3:uid="{D951E0A6-94A9-4934-9933-B814455692D5}" name="151224" dataDxfId="5412"/>
    <tableColumn id="10986" xr3:uid="{53F45F3F-929D-4B01-A616-AEB1718AB700}" name="151225" dataDxfId="5411"/>
    <tableColumn id="10987" xr3:uid="{0EC4234F-A04D-44A1-95DC-B780C7063313}" name="151226" dataDxfId="5410"/>
    <tableColumn id="10988" xr3:uid="{8646073F-7E50-495F-87B4-A1502FF7328F}" name="151227" dataDxfId="5409"/>
    <tableColumn id="10989" xr3:uid="{D173DBBC-410B-45DE-A3D3-EFA47488FBDB}" name="151228" dataDxfId="5408"/>
    <tableColumn id="10990" xr3:uid="{000424CE-E378-4C76-85C6-45FF5DFB9C39}" name="151229" dataDxfId="5407"/>
    <tableColumn id="10991" xr3:uid="{D765C768-DF8F-4283-8658-8CF8751CF62C}" name="151230" dataDxfId="5406"/>
    <tableColumn id="10992" xr3:uid="{10B9E767-5A13-4D24-A5F1-1071C8C88F53}" name="151231" dataDxfId="5405"/>
    <tableColumn id="10993" xr3:uid="{A6B180B5-691E-4290-B5DD-E9524520973B}" name="151232" dataDxfId="5404"/>
    <tableColumn id="10994" xr3:uid="{B82D46E6-19CD-4948-885B-7EE5DA4CF39D}" name="151233" dataDxfId="5403"/>
    <tableColumn id="10995" xr3:uid="{81A3A147-FB36-4E56-ACC3-1CD29F2F2DF6}" name="151234" dataDxfId="5402"/>
    <tableColumn id="10996" xr3:uid="{A5D7457E-47EA-4F4F-9CB6-A2966E241D85}" name="151235" dataDxfId="5401"/>
    <tableColumn id="10997" xr3:uid="{881973D9-1905-461E-89A0-5773E7183D83}" name="151236" dataDxfId="5400"/>
    <tableColumn id="10998" xr3:uid="{4C8BB829-7AE1-49A0-A341-1DF5A08C6D4B}" name="151237" dataDxfId="5399"/>
    <tableColumn id="10999" xr3:uid="{9E02CD70-4569-418C-82FE-30DE77F08354}" name="151238" dataDxfId="5398"/>
    <tableColumn id="11000" xr3:uid="{D9CF3A11-2BF4-49AE-AD61-8718DE861F9D}" name="151239" dataDxfId="5397"/>
    <tableColumn id="11001" xr3:uid="{243EF870-5E8B-4C74-B62B-AE1DCDF4A7F3}" name="151240" dataDxfId="5396"/>
    <tableColumn id="11002" xr3:uid="{45E54D4A-F1C8-4A53-BDC5-05BC396622C8}" name="151241" dataDxfId="5395"/>
    <tableColumn id="11003" xr3:uid="{1AB56CB2-370C-4FC7-B3E6-EC82CBC6AEFF}" name="151242" dataDxfId="5394"/>
    <tableColumn id="11004" xr3:uid="{FFEB75D9-FD8B-42BF-A586-FC42C11EE1EF}" name="151243" dataDxfId="5393"/>
    <tableColumn id="11005" xr3:uid="{2235AE76-14E4-416E-A1F6-7E76500D2F72}" name="151244" dataDxfId="5392"/>
    <tableColumn id="11006" xr3:uid="{7AF8722B-ACD9-4018-9188-CA32AD538AE6}" name="151245" dataDxfId="5391"/>
    <tableColumn id="11007" xr3:uid="{71FAE81D-273F-473C-8BD5-6D95DA9A5656}" name="151246" dataDxfId="5390"/>
    <tableColumn id="11008" xr3:uid="{659537A2-C9E4-46FF-B9D7-A906EE0733C8}" name="151247" dataDxfId="5389"/>
    <tableColumn id="11009" xr3:uid="{E7FBD7A1-FE34-4CDD-A73B-52C548DCE49E}" name="151248" dataDxfId="5388"/>
    <tableColumn id="11010" xr3:uid="{34E1532D-DC60-46DD-B262-BF22C0125FA0}" name="151249" dataDxfId="5387"/>
    <tableColumn id="11011" xr3:uid="{653BCA12-CC63-484D-B90B-A922B2B23E74}" name="151250" dataDxfId="5386"/>
    <tableColumn id="11012" xr3:uid="{4196E77E-5D2B-42F5-83A2-29005D1D9AF1}" name="151251" dataDxfId="5385"/>
    <tableColumn id="11013" xr3:uid="{DDE3134F-C7FE-42E3-AC25-010F3EA98C5A}" name="151252" dataDxfId="5384"/>
    <tableColumn id="11014" xr3:uid="{2584A86A-C0CC-4C5A-8703-931572739845}" name="151253" dataDxfId="5383"/>
    <tableColumn id="11015" xr3:uid="{8A457D7C-5941-4FE4-A4A0-464BD2AF1308}" name="151254" dataDxfId="5382"/>
    <tableColumn id="11016" xr3:uid="{633B37E6-F4B0-491F-86A7-696B4D0487AF}" name="151255" dataDxfId="5381"/>
    <tableColumn id="11017" xr3:uid="{B58B3AEB-41AB-4157-BD90-C19616CC73AF}" name="151256" dataDxfId="5380"/>
    <tableColumn id="11018" xr3:uid="{9C4B715C-6F5D-4DB1-9FA1-CF88E926787A}" name="151257" dataDxfId="5379"/>
    <tableColumn id="11019" xr3:uid="{7D2C9ED5-D608-4219-BA67-45C36EB24834}" name="151258" dataDxfId="5378"/>
    <tableColumn id="11020" xr3:uid="{FD9C0202-71D3-48C7-93C6-4B437C1DF9F7}" name="151259" dataDxfId="5377"/>
    <tableColumn id="11021" xr3:uid="{81B55798-35B7-4459-A2E9-1B9059D698BC}" name="151260" dataDxfId="5376"/>
    <tableColumn id="11022" xr3:uid="{52451A4F-43A3-42D8-9FC6-2AA7B212024A}" name="151261" dataDxfId="5375"/>
    <tableColumn id="11023" xr3:uid="{7B2DF35C-5CEB-44A6-AC12-6A7EFC33A07C}" name="151262" dataDxfId="5374"/>
    <tableColumn id="11024" xr3:uid="{3EF1167A-BE90-4A6E-BCBA-B1BB38882C79}" name="151263" dataDxfId="5373"/>
    <tableColumn id="11025" xr3:uid="{A5461892-BCD8-49AE-927D-391A4A2B2B43}" name="151264" dataDxfId="5372"/>
    <tableColumn id="11026" xr3:uid="{3F4A402C-FCF2-4F9F-A483-E0B9C22B0F4E}" name="151265" dataDxfId="5371"/>
    <tableColumn id="11027" xr3:uid="{0D4AB607-916C-40A9-BCFD-8ED47503B333}" name="151266" dataDxfId="5370"/>
    <tableColumn id="11028" xr3:uid="{C94EE998-8DDF-4A02-BCA7-59BAE4E5F36D}" name="151267" dataDxfId="5369"/>
    <tableColumn id="11029" xr3:uid="{394AE007-1AA5-4081-B002-D7BF56AC9DC7}" name="151268" dataDxfId="5368"/>
    <tableColumn id="11030" xr3:uid="{32734B5D-C36F-48E9-BE47-5692BB1C5E22}" name="151269" dataDxfId="5367"/>
    <tableColumn id="11031" xr3:uid="{3D10F8C4-180C-4354-B8C2-BAB7895AA843}" name="151270" dataDxfId="5366"/>
    <tableColumn id="11032" xr3:uid="{BB4277F7-BAE0-47D7-8F1C-2B89FAACB4D4}" name="151271" dataDxfId="5365"/>
    <tableColumn id="11033" xr3:uid="{3A82DDD0-5746-40E1-881F-144787B95905}" name="151272" dataDxfId="5364"/>
    <tableColumn id="11034" xr3:uid="{2F843C36-1D00-4BD2-B167-2D13D69BC8AE}" name="151273" dataDxfId="5363"/>
    <tableColumn id="11035" xr3:uid="{E2AEE5F3-1EE0-4ADA-BC03-9B9097953B82}" name="151274" dataDxfId="5362"/>
    <tableColumn id="11036" xr3:uid="{4916B4A6-CCA9-4424-ADA4-43B791B8A175}" name="151275" dataDxfId="5361"/>
    <tableColumn id="11037" xr3:uid="{5C46C1B6-5F21-40AE-9EF8-89B7EE60C410}" name="151276" dataDxfId="5360"/>
    <tableColumn id="11038" xr3:uid="{246C48CC-04D7-4E98-9C2B-7246CD49DEB4}" name="151277" dataDxfId="5359"/>
    <tableColumn id="11039" xr3:uid="{EE709368-F7E3-412F-8EA5-61991878ABC3}" name="151278" dataDxfId="5358"/>
    <tableColumn id="11040" xr3:uid="{422B5FA4-0677-49F2-BD22-89C45318FC43}" name="151279" dataDxfId="5357"/>
    <tableColumn id="11041" xr3:uid="{B9B24F1A-67F6-40FB-AE34-784571F92F87}" name="151280" dataDxfId="5356"/>
    <tableColumn id="11042" xr3:uid="{D0D6B1F9-04CB-44C6-8044-25B364CC6292}" name="151281" dataDxfId="5355"/>
    <tableColumn id="11043" xr3:uid="{B8219F0D-D748-4D4E-A171-F5BC29311B50}" name="151282" dataDxfId="5354"/>
    <tableColumn id="11044" xr3:uid="{192CF7C9-1144-43B9-B253-A828D328EB38}" name="151283" dataDxfId="5353"/>
    <tableColumn id="11045" xr3:uid="{42D536E5-505B-4844-A851-556A4485C097}" name="151284" dataDxfId="5352"/>
    <tableColumn id="11046" xr3:uid="{0BEE9C1F-6FCA-439F-A144-D233AF64F67F}" name="151285" dataDxfId="5351"/>
    <tableColumn id="11047" xr3:uid="{6B0CE931-792A-4137-9D0B-1685D013DF42}" name="151286" dataDxfId="5350"/>
    <tableColumn id="11048" xr3:uid="{2008814B-7999-490D-9263-48E08616B277}" name="151287" dataDxfId="5349"/>
    <tableColumn id="11049" xr3:uid="{F9D6B79C-386F-4594-BE38-77DEF87CA57D}" name="151288" dataDxfId="5348"/>
    <tableColumn id="11050" xr3:uid="{90951A5A-4398-4001-905E-631239E6D1AF}" name="151289" dataDxfId="5347"/>
    <tableColumn id="11051" xr3:uid="{6CA9CC0F-CFC6-400E-8214-A9B63A6A04D9}" name="151290" dataDxfId="5346"/>
    <tableColumn id="11052" xr3:uid="{094DA314-6008-42A4-A14B-CC34E02CF63E}" name="151291" dataDxfId="5345"/>
    <tableColumn id="11053" xr3:uid="{831C6592-4399-4662-806F-1C291CE687F9}" name="151292" dataDxfId="5344"/>
    <tableColumn id="11054" xr3:uid="{45568B3C-387F-4ABF-9660-98A8395051C4}" name="151293" dataDxfId="5343"/>
    <tableColumn id="11055" xr3:uid="{FFA237B7-7703-484C-ADE6-6E197A261EC3}" name="151294" dataDxfId="5342"/>
    <tableColumn id="11056" xr3:uid="{2ED239E7-ABCF-4EDB-9C64-D7BA91ECBCA8}" name="151295" dataDxfId="5341"/>
    <tableColumn id="11057" xr3:uid="{61DCEBD5-685E-415D-9D85-DAA44198E1EE}" name="151296" dataDxfId="5340"/>
    <tableColumn id="11058" xr3:uid="{0A37162A-5639-4EC4-A2A1-F4F0F8C42267}" name="151297" dataDxfId="5339"/>
    <tableColumn id="11059" xr3:uid="{58F497B4-5845-46B3-8D13-D145A031EC8E}" name="151298" dataDxfId="5338"/>
    <tableColumn id="11060" xr3:uid="{DE41DDE7-34C8-406F-90B0-71326CA242A0}" name="151299" dataDxfId="5337"/>
    <tableColumn id="11061" xr3:uid="{86686AB9-29F8-4296-B05D-D44EFD6F426D}" name="151300" dataDxfId="5336"/>
    <tableColumn id="11062" xr3:uid="{12B12BCF-2625-4ED9-AB7E-A769A2A31E2E}" name="151301" dataDxfId="5335"/>
    <tableColumn id="11063" xr3:uid="{CDA479C1-428A-4C82-B68D-4C7A9E7F4E8E}" name="151302" dataDxfId="5334"/>
    <tableColumn id="11064" xr3:uid="{75417AFE-53A0-42FC-A6A4-D7AF8BB10E89}" name="151303" dataDxfId="5333"/>
    <tableColumn id="11065" xr3:uid="{DE29DD50-676E-4C59-8954-21ED32B131D4}" name="151304" dataDxfId="5332"/>
    <tableColumn id="11066" xr3:uid="{E8057253-FAE1-4BAA-8C7A-3AA08D7C364C}" name="151305" dataDxfId="5331"/>
    <tableColumn id="11067" xr3:uid="{7B5AD602-7FCD-4049-B48D-17CD0FF802EE}" name="151306" dataDxfId="5330"/>
    <tableColumn id="11068" xr3:uid="{BAA1E66C-F776-4284-9B8E-C71FF1FCC794}" name="151307" dataDxfId="5329"/>
    <tableColumn id="11069" xr3:uid="{2A92CD45-E08F-4685-8F22-C400AFBE064A}" name="151308" dataDxfId="5328"/>
    <tableColumn id="11070" xr3:uid="{63294C0B-8EE7-436B-B7FA-D1381A77BB85}" name="151309" dataDxfId="5327"/>
    <tableColumn id="11071" xr3:uid="{D43D4334-5181-498B-B3B5-011F53A6D67A}" name="151310" dataDxfId="5326"/>
    <tableColumn id="11072" xr3:uid="{92F9CEE4-377E-490D-834F-24B7B6FA7808}" name="151311" dataDxfId="5325"/>
    <tableColumn id="11073" xr3:uid="{F070F7DC-DB81-480A-8495-5A952C2DBA6E}" name="151312" dataDxfId="5324"/>
    <tableColumn id="11074" xr3:uid="{7CA77202-633F-4463-A0BC-F11B3F9BC4EB}" name="151313" dataDxfId="5323"/>
    <tableColumn id="11075" xr3:uid="{9A6B66F3-BE16-4F50-9B66-58AD8CDFE8EB}" name="151314" dataDxfId="5322"/>
    <tableColumn id="11076" xr3:uid="{1BA8D679-3A5F-4363-859A-5E81D57C23F4}" name="151315" dataDxfId="5321"/>
    <tableColumn id="11077" xr3:uid="{422659EA-4CAE-4A1E-A577-D0A100B3D325}" name="151316" dataDxfId="5320"/>
    <tableColumn id="11078" xr3:uid="{8405B02C-028F-42C4-95CD-3DD0ACADBD99}" name="151317" dataDxfId="5319"/>
    <tableColumn id="11079" xr3:uid="{3B140990-5710-4AAD-8823-E56F9404C339}" name="151318" dataDxfId="5318"/>
    <tableColumn id="11080" xr3:uid="{21BEFC5D-99A4-4368-B2BE-06C0411A3F02}" name="151319" dataDxfId="5317"/>
    <tableColumn id="11081" xr3:uid="{36C75603-341E-4CE1-BE0D-B31D7540AF3B}" name="151320" dataDxfId="5316"/>
    <tableColumn id="11082" xr3:uid="{3BCFE354-2644-4D66-84CF-448D1F79A33B}" name="151321" dataDxfId="5315"/>
    <tableColumn id="11083" xr3:uid="{E5CEA0B7-C2D6-4991-85DA-533A26413FE9}" name="151322" dataDxfId="5314"/>
    <tableColumn id="11084" xr3:uid="{04A92728-9865-49E1-89E8-53B4AB424210}" name="151323" dataDxfId="5313"/>
    <tableColumn id="11085" xr3:uid="{327EB2FD-D059-4BE4-A202-604DA5198D82}" name="151324" dataDxfId="5312"/>
    <tableColumn id="11086" xr3:uid="{92D891E4-D987-418D-8DEA-F8E89C37E1A2}" name="151325" dataDxfId="5311"/>
    <tableColumn id="11087" xr3:uid="{552B7066-E020-4FA2-A856-5A3EC2E6C73B}" name="151326" dataDxfId="5310"/>
    <tableColumn id="11088" xr3:uid="{41143587-A84B-4F63-B48F-D83A69D6ECD5}" name="151327" dataDxfId="5309"/>
    <tableColumn id="11089" xr3:uid="{F7A9BEBA-3681-49C7-A53F-52AC1ED04728}" name="151328" dataDxfId="5308"/>
    <tableColumn id="11090" xr3:uid="{22A6F2EC-2A9A-4F50-9AF9-1570498CB40C}" name="151329" dataDxfId="5307"/>
    <tableColumn id="11091" xr3:uid="{5164D79B-E86C-441B-AB4C-36207CC12278}" name="151330" dataDxfId="5306"/>
    <tableColumn id="11092" xr3:uid="{BB757296-C2CC-499E-B19A-F4B95AC9056B}" name="151331" dataDxfId="5305"/>
    <tableColumn id="11093" xr3:uid="{41FC4DE3-64E7-4990-80E7-87A0E424CD8F}" name="151332" dataDxfId="5304"/>
    <tableColumn id="11094" xr3:uid="{117320A0-F4FC-4326-A1F8-484752ED7C6F}" name="151333" dataDxfId="5303"/>
    <tableColumn id="11095" xr3:uid="{8F990254-E5C0-4AF1-9507-A85A6955435C}" name="151334" dataDxfId="5302"/>
    <tableColumn id="11096" xr3:uid="{80F9F05C-31D1-4EE2-9E77-45D290308CF9}" name="151335" dataDxfId="5301"/>
    <tableColumn id="11097" xr3:uid="{63E838FD-20F7-4E9D-B06C-C219581B0FBA}" name="151336" dataDxfId="5300"/>
    <tableColumn id="11098" xr3:uid="{3FD8CE70-23CA-49CA-A44C-8718A1175429}" name="151337" dataDxfId="5299"/>
    <tableColumn id="11099" xr3:uid="{2EFBA0D7-54B4-4233-9689-6E0226C6C41D}" name="151338" dataDxfId="5298"/>
    <tableColumn id="11100" xr3:uid="{C15FD68B-39B3-4456-A862-27624F595BA3}" name="151339" dataDxfId="5297"/>
    <tableColumn id="11101" xr3:uid="{0FBC4D00-F906-4BF2-9DB9-95B4B265297D}" name="151340" dataDxfId="5296"/>
    <tableColumn id="11102" xr3:uid="{0D885C4B-F266-41DC-B9A2-FB9CF1114157}" name="151341" dataDxfId="5295"/>
    <tableColumn id="11103" xr3:uid="{96E59A26-F47A-4824-9965-C3442859976F}" name="151342" dataDxfId="5294"/>
    <tableColumn id="11104" xr3:uid="{F4B0E2D7-B682-44A7-B140-636F165CFD50}" name="151343" dataDxfId="5293"/>
    <tableColumn id="11105" xr3:uid="{AAD6C50B-CA59-491C-B71D-AB9FCFD2001B}" name="151344" dataDxfId="5292"/>
    <tableColumn id="11106" xr3:uid="{068CB2EB-4D9F-4D07-B4D2-21A22E319499}" name="151345" dataDxfId="5291"/>
    <tableColumn id="11107" xr3:uid="{36F73659-986D-44CB-AAE2-F63A96AF3276}" name="151346" dataDxfId="5290"/>
    <tableColumn id="11108" xr3:uid="{11101767-2FD8-4357-8A8B-6EAE54F4FCEE}" name="151347" dataDxfId="5289"/>
    <tableColumn id="11109" xr3:uid="{AAB9C7D6-5816-49C8-8454-7C59F2446DD9}" name="151348" dataDxfId="5288"/>
    <tableColumn id="11110" xr3:uid="{AAF35A22-516F-4427-A79C-1DF2656B615B}" name="151349" dataDxfId="5287"/>
    <tableColumn id="11111" xr3:uid="{1DC458BB-11EF-437C-85F2-4EF954C97069}" name="151350" dataDxfId="5286"/>
    <tableColumn id="11112" xr3:uid="{67343BF1-1782-41C6-A4BA-99147FB09E6D}" name="151351" dataDxfId="5285"/>
    <tableColumn id="11113" xr3:uid="{48D671D6-1B13-40BE-9B9D-8D32348DA7FB}" name="151352" dataDxfId="5284"/>
    <tableColumn id="11114" xr3:uid="{C9586ACC-0B7E-4C68-A4B3-6D12F221EE70}" name="151353" dataDxfId="5283"/>
    <tableColumn id="11115" xr3:uid="{A389238B-9384-46C8-A6E6-FD589B1C5AC8}" name="151354" dataDxfId="5282"/>
    <tableColumn id="11116" xr3:uid="{F16220E3-0902-4999-9952-5F1D87DD545C}" name="151355" dataDxfId="5281"/>
    <tableColumn id="11117" xr3:uid="{D2D54572-D8DB-4593-9271-36CE9F763C11}" name="151356" dataDxfId="5280"/>
    <tableColumn id="11118" xr3:uid="{BCEB23B7-71A4-4FED-80C6-AC70484392B3}" name="151357" dataDxfId="5279"/>
    <tableColumn id="11119" xr3:uid="{80C4D9DD-E892-4861-8D45-7D2BCE1D79CB}" name="151358" dataDxfId="5278"/>
    <tableColumn id="11120" xr3:uid="{3AF4CEF6-61BA-4635-B757-98885F4C827D}" name="151359" dataDxfId="5277"/>
    <tableColumn id="11121" xr3:uid="{51E21B14-6135-4760-AD38-A19F32997764}" name="151360" dataDxfId="5276"/>
    <tableColumn id="11122" xr3:uid="{EBCC8C09-43FE-43A6-B0D7-EEC7737BF992}" name="151361" dataDxfId="5275"/>
    <tableColumn id="11123" xr3:uid="{12B65930-A094-4F85-B1CD-260796407DF9}" name="151362" dataDxfId="5274"/>
    <tableColumn id="11124" xr3:uid="{C7AE9691-454D-4A99-B298-A58580C365C4}" name="151363" dataDxfId="5273"/>
    <tableColumn id="11125" xr3:uid="{4A7370DC-AFF1-4629-8A25-7CDEF644A25B}" name="151364" dataDxfId="5272"/>
    <tableColumn id="11126" xr3:uid="{682826A0-BDAE-4E43-9029-B2F4CCE88C8D}" name="151365" dataDxfId="5271"/>
    <tableColumn id="11127" xr3:uid="{44A42DE5-FA59-445F-8521-DE4AC70EB0C3}" name="151366" dataDxfId="5270"/>
    <tableColumn id="11128" xr3:uid="{8680C048-BAE0-45B9-9728-2039517751AE}" name="151367" dataDxfId="5269"/>
    <tableColumn id="11129" xr3:uid="{CB2F8CBA-2D4C-4992-AA64-B89CE7ABA8BA}" name="151368" dataDxfId="5268"/>
    <tableColumn id="11130" xr3:uid="{CA599521-4C3B-4799-945B-4782D28FFE94}" name="151369" dataDxfId="5267"/>
    <tableColumn id="11131" xr3:uid="{8E48714F-18CD-4970-97CA-146CAD58D277}" name="151370" dataDxfId="5266"/>
    <tableColumn id="11132" xr3:uid="{E833561D-500D-4F1A-B50C-AB17B1E8AC05}" name="151371" dataDxfId="5265"/>
    <tableColumn id="11133" xr3:uid="{283E52F9-F916-4485-9709-8937E61A7831}" name="151372" dataDxfId="5264"/>
    <tableColumn id="11134" xr3:uid="{78079CA1-34E8-4302-A102-AE96C7322BB7}" name="151373" dataDxfId="5263"/>
    <tableColumn id="11135" xr3:uid="{EEBF7858-359B-4401-961A-EADD209B18C2}" name="151374" dataDxfId="5262"/>
    <tableColumn id="11136" xr3:uid="{92692787-CCE9-46C8-982C-B7482E915B96}" name="151375" dataDxfId="5261"/>
    <tableColumn id="11137" xr3:uid="{ACD70BF5-733A-49C4-9D9C-2465F127A785}" name="151376" dataDxfId="5260"/>
    <tableColumn id="11138" xr3:uid="{8198FDF1-966A-413D-B0B4-ECF5D820AC6D}" name="151377" dataDxfId="5259"/>
    <tableColumn id="11139" xr3:uid="{8044A95C-D4F8-49E5-87D7-636F1AE45099}" name="151378" dataDxfId="5258"/>
    <tableColumn id="11140" xr3:uid="{08A0B16C-DA5C-4A7D-AECB-4D5089BFD3BA}" name="151379" dataDxfId="5257"/>
    <tableColumn id="11141" xr3:uid="{1DF8CF24-E1C5-4691-BB9A-DCE2CF2DD987}" name="151380" dataDxfId="5256"/>
    <tableColumn id="11142" xr3:uid="{55DA7BE5-7C26-4A51-B676-383CAB84E205}" name="151381" dataDxfId="5255"/>
    <tableColumn id="11143" xr3:uid="{896A1DA5-B8A1-48CC-8424-1FFCB10A5333}" name="151382" dataDxfId="5254"/>
    <tableColumn id="11144" xr3:uid="{C53E7EFC-CD89-4091-A6EC-C2059732E978}" name="151383" dataDxfId="5253"/>
    <tableColumn id="11145" xr3:uid="{9C386D9E-839F-46D9-A7B9-C65C9C8FC84D}" name="151384" dataDxfId="5252"/>
    <tableColumn id="11146" xr3:uid="{8C418FBF-93F2-44A7-B2A7-693DB4EECE00}" name="151385" dataDxfId="5251"/>
    <tableColumn id="11147" xr3:uid="{661ACD3F-0A8F-4DE1-B6FE-DC4DFD69B196}" name="151386" dataDxfId="5250"/>
    <tableColumn id="11148" xr3:uid="{3126BBFE-BC8B-44EE-812A-0D464BA66A9B}" name="151387" dataDxfId="5249"/>
    <tableColumn id="11149" xr3:uid="{CB41B356-B3BF-4FD5-A0F7-01E018586272}" name="151388" dataDxfId="5248"/>
    <tableColumn id="11150" xr3:uid="{69698977-C099-404E-B4DC-298E6EB61BBA}" name="151389" dataDxfId="5247"/>
    <tableColumn id="11151" xr3:uid="{8E0107AF-266F-4FE9-90BC-1EA653D23421}" name="151390" dataDxfId="5246"/>
    <tableColumn id="11152" xr3:uid="{901C900F-EB9B-4215-988E-0F67AD175895}" name="151391" dataDxfId="5245"/>
    <tableColumn id="11153" xr3:uid="{72110972-1C27-4AD2-A2AE-755F0A30EE70}" name="151392" dataDxfId="5244"/>
    <tableColumn id="11154" xr3:uid="{4E7B1578-7E75-4370-9F9F-389CEB3F743D}" name="151393" dataDxfId="5243"/>
    <tableColumn id="11155" xr3:uid="{A2132106-D00B-4A2E-9A11-965B7F864950}" name="151394" dataDxfId="5242"/>
    <tableColumn id="11156" xr3:uid="{924DD68F-4E50-44C5-8FC4-29015D460851}" name="151395" dataDxfId="5241"/>
    <tableColumn id="11157" xr3:uid="{6FBA55F2-9AA4-440C-A672-FAA1AF4B28CB}" name="151396" dataDxfId="5240"/>
    <tableColumn id="11158" xr3:uid="{E6D60AE7-B051-41C3-8864-4BD18ED532D9}" name="151397" dataDxfId="5239"/>
    <tableColumn id="11159" xr3:uid="{377EAAA7-D3AC-42F4-A7B7-FE511F03AFFC}" name="151398" dataDxfId="5238"/>
    <tableColumn id="11160" xr3:uid="{D0A9A490-CE37-4732-905A-20468714A898}" name="151399" dataDxfId="5237"/>
    <tableColumn id="11161" xr3:uid="{5749311E-F23C-4A15-B442-85957A7FE3FF}" name="151400" dataDxfId="5236"/>
    <tableColumn id="11162" xr3:uid="{BD665F7A-A70F-49E9-9F37-CB12EAC80853}" name="151401" dataDxfId="5235"/>
    <tableColumn id="11163" xr3:uid="{E5767F6E-9E78-4144-B5D4-5F1B4DFA4F9B}" name="151402" dataDxfId="5234"/>
    <tableColumn id="11164" xr3:uid="{6A72C854-6EC3-43B7-99E2-3596CDA1EE81}" name="151403" dataDxfId="5233"/>
    <tableColumn id="11165" xr3:uid="{D3CF0021-4AB6-416B-92E6-F577C6262A89}" name="151404" dataDxfId="5232"/>
    <tableColumn id="11166" xr3:uid="{77831EED-6FF9-4933-88B8-F40A0246C6C3}" name="151405" dataDxfId="5231"/>
    <tableColumn id="11167" xr3:uid="{6BE1CF51-8901-47B2-A631-D4B56595B24A}" name="151406" dataDxfId="5230"/>
    <tableColumn id="11168" xr3:uid="{C230B310-17D4-4B53-9FCE-6D9278D326F0}" name="151407" dataDxfId="5229"/>
    <tableColumn id="11169" xr3:uid="{0FD486D0-CA4A-4D84-A537-4D16EDDDED3B}" name="151408" dataDxfId="5228"/>
    <tableColumn id="11170" xr3:uid="{3A242887-275D-4DA1-AA56-0BB03B7D62C3}" name="151409" dataDxfId="5227"/>
    <tableColumn id="11171" xr3:uid="{0A7D7F4E-C380-469E-BDAC-F0F8AB868F59}" name="151410" dataDxfId="5226"/>
    <tableColumn id="11172" xr3:uid="{7E49CEC5-38AF-43DA-A687-BB3C67E88855}" name="151411" dataDxfId="5225"/>
    <tableColumn id="11173" xr3:uid="{1066B22A-B8FB-4081-A9E8-6D1DF6A7131E}" name="151412" dataDxfId="5224"/>
    <tableColumn id="11174" xr3:uid="{019F4A81-6DE4-4CD3-AFE3-C598D78AEDD4}" name="151413" dataDxfId="5223"/>
    <tableColumn id="11175" xr3:uid="{6B233CAD-D701-45F3-A47C-91BB09A820FC}" name="151414" dataDxfId="5222"/>
    <tableColumn id="11176" xr3:uid="{11DB32D3-B523-40FF-AC30-6B129ABFB455}" name="151415" dataDxfId="5221"/>
    <tableColumn id="11177" xr3:uid="{3972A6C6-E8FF-4A51-9B8A-52CD5FD2F7FE}" name="151416" dataDxfId="5220"/>
    <tableColumn id="11178" xr3:uid="{5903596C-C34E-4C0A-8390-CED843A76F0E}" name="151417" dataDxfId="5219"/>
    <tableColumn id="11179" xr3:uid="{DD68E2A2-C883-4B76-82DB-09DDFD5379EF}" name="151418" dataDxfId="5218"/>
    <tableColumn id="11180" xr3:uid="{70394F43-8421-42A8-A195-7527060BC46A}" name="151419" dataDxfId="5217"/>
    <tableColumn id="11181" xr3:uid="{D3700108-4C9D-404E-9803-A921B8AFD62C}" name="151420" dataDxfId="5216"/>
    <tableColumn id="11182" xr3:uid="{CAC98A53-BB7E-448D-A8D6-B8DA2890BF6B}" name="151421" dataDxfId="5215"/>
    <tableColumn id="11183" xr3:uid="{0EC7CE14-3A45-4B85-88F9-C76D4D07493B}" name="151422" dataDxfId="5214"/>
    <tableColumn id="11184" xr3:uid="{BFBEA49C-D332-4908-9495-B500F9EA040D}" name="151423" dataDxfId="5213"/>
    <tableColumn id="11185" xr3:uid="{FFB6F3F8-D492-4E3F-B428-228938C1BF63}" name="151424" dataDxfId="5212"/>
    <tableColumn id="11186" xr3:uid="{66C1819C-F848-4B42-8A1B-A242CCD8C455}" name="151425" dataDxfId="5211"/>
    <tableColumn id="11187" xr3:uid="{7E2D151A-64B4-49B7-A845-5B7E98737252}" name="151426" dataDxfId="5210"/>
    <tableColumn id="11188" xr3:uid="{4FF6D67D-ADC2-4C21-995B-2FBFD2F4F5F9}" name="151427" dataDxfId="5209"/>
    <tableColumn id="11189" xr3:uid="{F4516EF6-3208-46BE-A00E-BA84EE0C2A12}" name="151428" dataDxfId="5208"/>
    <tableColumn id="11190" xr3:uid="{D5272E25-612D-4EAD-A955-981847965097}" name="151429" dataDxfId="5207"/>
    <tableColumn id="11191" xr3:uid="{5358D16A-F492-43BD-AA9E-4029A4548F3D}" name="151430" dataDxfId="5206"/>
    <tableColumn id="11192" xr3:uid="{F85B2C04-8AD3-4286-9C9E-F00CF954BBEC}" name="151431" dataDxfId="5205"/>
    <tableColumn id="11193" xr3:uid="{0BDF18A3-37E0-4B09-B807-6343479D3B3D}" name="151432" dataDxfId="5204"/>
    <tableColumn id="11194" xr3:uid="{488CA503-66E4-425B-8E14-ACFA46680353}" name="151433" dataDxfId="5203"/>
    <tableColumn id="11195" xr3:uid="{48EEC082-311A-4005-814F-03475422A7E7}" name="151434" dataDxfId="5202"/>
    <tableColumn id="11196" xr3:uid="{F0AD2853-5CD9-4CC3-9E22-B1289E3A668D}" name="151435" dataDxfId="5201"/>
    <tableColumn id="11197" xr3:uid="{5FAD3C8E-AEA4-42EE-8868-3C17CEC07CFC}" name="151436" dataDxfId="5200"/>
    <tableColumn id="11198" xr3:uid="{07ED186F-0AD1-4E8A-9DB4-EA7BAC11AB55}" name="151437" dataDxfId="5199"/>
    <tableColumn id="11199" xr3:uid="{94A98C57-32D5-465D-8A87-D2BE60D79BAC}" name="151438" dataDxfId="5198"/>
    <tableColumn id="11200" xr3:uid="{AAE723F9-10FD-4240-87C3-39BDB8C24A0A}" name="151439" dataDxfId="5197"/>
    <tableColumn id="11201" xr3:uid="{E5E8AD2A-3B3A-4F8F-B515-2E857E26D89E}" name="151440" dataDxfId="5196"/>
    <tableColumn id="11202" xr3:uid="{66B60A76-264A-43E2-A32F-8F4704DD2F0D}" name="151441" dataDxfId="5195"/>
    <tableColumn id="11203" xr3:uid="{9D1598F4-AD1D-4387-9C0E-6F445DB12564}" name="151442" dataDxfId="5194"/>
    <tableColumn id="11204" xr3:uid="{080A985C-6AEE-4102-8795-BF5222212E31}" name="151443" dataDxfId="5193"/>
    <tableColumn id="11205" xr3:uid="{986600F4-50D5-4F1E-93AC-88DA91A5CFE8}" name="151444" dataDxfId="5192"/>
    <tableColumn id="11206" xr3:uid="{CF12ABF3-8BF5-4E3D-AF4C-099761D87D2A}" name="151445" dataDxfId="5191"/>
    <tableColumn id="11207" xr3:uid="{F15E0B74-F745-4B77-806F-6672AA66808A}" name="151446" dataDxfId="5190"/>
    <tableColumn id="11208" xr3:uid="{6AE69FB1-8252-42E9-A94A-6EA2AEA48F39}" name="151447" dataDxfId="5189"/>
    <tableColumn id="11209" xr3:uid="{1581C8AF-E588-411F-8D19-30895DFD74BA}" name="151448" dataDxfId="5188"/>
    <tableColumn id="11210" xr3:uid="{B29D512D-2867-462B-B0B8-3F950D553D9D}" name="151449" dataDxfId="5187"/>
    <tableColumn id="11211" xr3:uid="{DF46BBFA-4E43-4169-BD89-904F28807FFF}" name="151450" dataDxfId="5186"/>
    <tableColumn id="11212" xr3:uid="{063D9DC6-A016-48A1-B093-40CDA7C6ACFC}" name="151451" dataDxfId="5185"/>
    <tableColumn id="11213" xr3:uid="{48FB9314-5338-4CD0-A5CF-B142FFFE7872}" name="151452" dataDxfId="5184"/>
    <tableColumn id="11214" xr3:uid="{40BFBF05-1EE0-4C05-93D6-05ED623C569C}" name="151453" dataDxfId="5183"/>
    <tableColumn id="11215" xr3:uid="{5D76B26E-D151-4065-9E47-D28349E1E610}" name="151454" dataDxfId="5182"/>
    <tableColumn id="11216" xr3:uid="{97674237-7210-4B1D-A952-8F67DF27AE6F}" name="151455" dataDxfId="5181"/>
    <tableColumn id="11217" xr3:uid="{8CD0836B-8A3C-4FFE-8044-4D1F2F1F1E92}" name="151456" dataDxfId="5180"/>
    <tableColumn id="11218" xr3:uid="{9D4C9501-F1DC-4832-AEDB-429DC81ECFC0}" name="151457" dataDxfId="5179"/>
    <tableColumn id="11219" xr3:uid="{3EB47C04-F525-4E6D-B885-39F4D5041A4D}" name="151458" dataDxfId="5178"/>
    <tableColumn id="11220" xr3:uid="{F522511E-A3EB-48E6-A8ED-32F4DE7E0137}" name="151459" dataDxfId="5177"/>
    <tableColumn id="11221" xr3:uid="{09EB60FF-EAE0-48F6-85C3-CEAC31A60BAF}" name="151460" dataDxfId="5176"/>
    <tableColumn id="11222" xr3:uid="{154895ED-0643-4A83-83A8-E9F41B90AFB9}" name="151461" dataDxfId="5175"/>
    <tableColumn id="11223" xr3:uid="{F13115EB-245D-42C8-AD59-B4A25C21C7FE}" name="151462" dataDxfId="5174"/>
    <tableColumn id="11224" xr3:uid="{7303A2E5-F3A0-49C3-A816-745165735CE0}" name="151463" dataDxfId="5173"/>
    <tableColumn id="11225" xr3:uid="{1A02CAEB-D7E4-458C-9DDC-39FDD4936E19}" name="151464" dataDxfId="5172"/>
    <tableColumn id="11226" xr3:uid="{22B2E5F6-5620-4E4E-BE98-B6C829C45233}" name="151465" dataDxfId="5171"/>
    <tableColumn id="11227" xr3:uid="{3340B057-C8D6-4BC8-995E-5B96446ADBD9}" name="151466" dataDxfId="5170"/>
    <tableColumn id="11228" xr3:uid="{65340DDE-2E93-4201-B3D7-9D11F771B2A0}" name="151467" dataDxfId="5169"/>
    <tableColumn id="11229" xr3:uid="{47E03D00-8F01-43A9-9E1C-7665B2896929}" name="151468" dataDxfId="5168"/>
    <tableColumn id="11230" xr3:uid="{E4D7F8EB-D244-4932-8C33-0A52A27B9BA8}" name="151469" dataDxfId="5167"/>
    <tableColumn id="11231" xr3:uid="{4F03E8B9-2C13-4E32-B626-5CC0D83C7AB7}" name="151470" dataDxfId="5166"/>
    <tableColumn id="11232" xr3:uid="{CE6BB336-9800-49AA-8A92-B20E26CDFAB4}" name="151471" dataDxfId="5165"/>
    <tableColumn id="11233" xr3:uid="{44CC35ED-E0A5-40FC-AB1D-39128F945BE4}" name="151472" dataDxfId="5164"/>
    <tableColumn id="11234" xr3:uid="{5C1F8994-6DD0-47F7-9240-966237A67EAE}" name="151473" dataDxfId="5163"/>
    <tableColumn id="11235" xr3:uid="{C04E41AF-69EC-421E-80E0-E49E3DA21393}" name="151474" dataDxfId="5162"/>
    <tableColumn id="11236" xr3:uid="{98540787-D15A-4770-800B-B3D6BD132880}" name="151475" dataDxfId="5161"/>
    <tableColumn id="11237" xr3:uid="{CA049B2F-7EFF-456D-847B-E14EBF883324}" name="151476" dataDxfId="5160"/>
    <tableColumn id="11238" xr3:uid="{8111ECBE-804D-4976-BDA4-102E01B32132}" name="151477" dataDxfId="5159"/>
    <tableColumn id="11239" xr3:uid="{8FA8C327-A08E-4742-AB6A-A2AB60B19747}" name="151478" dataDxfId="5158"/>
    <tableColumn id="11240" xr3:uid="{D631F4DA-7010-49F9-92A8-A6F322CE57AB}" name="151479" dataDxfId="5157"/>
    <tableColumn id="11241" xr3:uid="{94FE9E6B-6355-4C86-96E7-D8456D53ADA3}" name="151480" dataDxfId="5156"/>
    <tableColumn id="11242" xr3:uid="{E7EEB42D-6C87-4C23-8C51-12FDF5F622A2}" name="151481" dataDxfId="5155"/>
    <tableColumn id="11243" xr3:uid="{ACCC1100-6035-48C7-A004-A2F2E98EA76C}" name="151482" dataDxfId="5154"/>
    <tableColumn id="11244" xr3:uid="{E231EBF1-2B9D-48AB-A9B8-D776736EF6D0}" name="151483" dataDxfId="5153"/>
    <tableColumn id="11245" xr3:uid="{1385A2B9-E59E-4CA8-B34A-D2AAA240F269}" name="151484" dataDxfId="5152"/>
    <tableColumn id="11246" xr3:uid="{608581D1-9870-4EEA-82DD-B4BC27E10EB1}" name="151485" dataDxfId="5151"/>
    <tableColumn id="11247" xr3:uid="{19F1E137-49F1-43A5-B340-7309F7C14913}" name="151486" dataDxfId="5150"/>
    <tableColumn id="11248" xr3:uid="{35328C66-2AC3-4772-9B12-F44B6B395435}" name="151487" dataDxfId="5149"/>
    <tableColumn id="11249" xr3:uid="{3FDE3E5F-E599-4F4C-A3C7-12E80B831759}" name="151488" dataDxfId="5148"/>
    <tableColumn id="11250" xr3:uid="{7CE2A5C4-7B74-4041-9CC7-63885F74ABDA}" name="151489" dataDxfId="5147"/>
    <tableColumn id="11251" xr3:uid="{FD83776C-1202-41A0-B274-E04A30775846}" name="151490" dataDxfId="5146"/>
    <tableColumn id="11252" xr3:uid="{B01E6600-FD50-4764-82D2-6754C7371FCF}" name="151491" dataDxfId="5145"/>
    <tableColumn id="11253" xr3:uid="{9839F63B-D046-4B50-A83E-582068B966BD}" name="151492" dataDxfId="5144"/>
    <tableColumn id="11254" xr3:uid="{C9E630E2-BFB8-4A6B-AD0B-70DB3CAF1074}" name="151493" dataDxfId="5143"/>
    <tableColumn id="11255" xr3:uid="{D0DB427E-0C95-4959-99E3-A342EAAD6665}" name="151494" dataDxfId="5142"/>
    <tableColumn id="11256" xr3:uid="{4F9CA66A-6E1D-4DC0-92A5-C0337647B37D}" name="151495" dataDxfId="5141"/>
    <tableColumn id="11257" xr3:uid="{A812CC25-4D50-41F7-9F4A-D3F0E7F9F7E8}" name="151496" dataDxfId="5140"/>
    <tableColumn id="11258" xr3:uid="{90B797BA-AB3C-4359-B2C9-67C46BD433B4}" name="151497" dataDxfId="5139"/>
    <tableColumn id="11259" xr3:uid="{19A35B06-5B2D-4919-81FE-DF10371E1336}" name="151498" dataDxfId="5138"/>
    <tableColumn id="11260" xr3:uid="{8143C5F4-E7BC-4843-8CE9-6DC633EA7799}" name="151499" dataDxfId="5137"/>
    <tableColumn id="11261" xr3:uid="{D93C8C86-0032-4B79-8124-502DDCCCEC36}" name="151500" dataDxfId="5136"/>
    <tableColumn id="11262" xr3:uid="{3432B021-7799-49DA-9A57-8648E4FED3F0}" name="151501" dataDxfId="5135"/>
    <tableColumn id="11263" xr3:uid="{4F9725FF-D729-4B13-ABE3-371A1E838421}" name="151502" dataDxfId="5134"/>
    <tableColumn id="11264" xr3:uid="{D8A4CE5E-9675-4070-9BBE-ECDC2F89E02D}" name="151503" dataDxfId="5133"/>
    <tableColumn id="11265" xr3:uid="{F3E8675B-38D4-402D-AD72-C163B158A5CC}" name="151504" dataDxfId="5132"/>
    <tableColumn id="11266" xr3:uid="{325DEDC6-7878-42DE-BCFB-7DB1065109F3}" name="151505" dataDxfId="5131"/>
    <tableColumn id="11267" xr3:uid="{B6EE5107-2B5F-47F8-BB58-CFC1EBFFD5B1}" name="151506" dataDxfId="5130"/>
    <tableColumn id="11268" xr3:uid="{3D285FB8-8A64-4023-AFCB-76DFACEF765C}" name="151507" dataDxfId="5129"/>
    <tableColumn id="11269" xr3:uid="{92251683-0A76-420B-A9CD-054FD0E370AB}" name="151508" dataDxfId="5128"/>
    <tableColumn id="11270" xr3:uid="{B3840AAE-4E6E-4598-B610-A9E0042E6223}" name="151509" dataDxfId="5127"/>
    <tableColumn id="11271" xr3:uid="{02A6C7B1-71F8-4877-BA83-2776B7F42C4A}" name="151510" dataDxfId="5126"/>
    <tableColumn id="11272" xr3:uid="{91B0EE30-E8C0-4E09-840B-72B06A5DE0E2}" name="151511" dataDxfId="5125"/>
    <tableColumn id="11273" xr3:uid="{B70DFF75-41FE-432B-BDCD-532C00A3FF67}" name="151512" dataDxfId="5124"/>
    <tableColumn id="11274" xr3:uid="{D5D2590F-F0DC-41FE-B75F-BCEEB359AE84}" name="151513" dataDxfId="5123"/>
    <tableColumn id="11275" xr3:uid="{BA434ECB-FA78-4966-9185-439AAC341033}" name="151514" dataDxfId="5122"/>
    <tableColumn id="11276" xr3:uid="{DBC6BF60-C0CF-43AA-ACBA-2757FEA08235}" name="151515" dataDxfId="5121"/>
    <tableColumn id="11277" xr3:uid="{94CEFD08-EB26-4E5B-A0A5-D93D258B3F7B}" name="151516" dataDxfId="5120"/>
    <tableColumn id="11278" xr3:uid="{BA353908-67B4-4D68-834D-F30628FDD67D}" name="151517" dataDxfId="5119"/>
    <tableColumn id="11279" xr3:uid="{D59C74D9-A0AD-46CB-8577-E26FE6C0AEED}" name="151518" dataDxfId="5118"/>
    <tableColumn id="11280" xr3:uid="{112D1AEA-4E04-4C87-9495-38DBED45DA4F}" name="151519" dataDxfId="5117"/>
    <tableColumn id="11281" xr3:uid="{6C3C5468-FFFE-44F2-80E2-882068D285EC}" name="151520" dataDxfId="5116"/>
    <tableColumn id="11282" xr3:uid="{2E45A946-35D5-4299-89A2-C462315FD7E6}" name="151521" dataDxfId="5115"/>
    <tableColumn id="11283" xr3:uid="{C801E9D8-BB55-4D2D-993C-A05AFFF456CA}" name="151522" dataDxfId="5114"/>
    <tableColumn id="11284" xr3:uid="{144ACC91-D3F1-404D-BFD1-40165413E45E}" name="151523" dataDxfId="5113"/>
    <tableColumn id="11285" xr3:uid="{BB763FC3-04C0-4061-9763-8FC9221C1CA4}" name="151524" dataDxfId="5112"/>
    <tableColumn id="11286" xr3:uid="{702C6D23-D70C-4791-98FE-C1204CF22071}" name="151525" dataDxfId="5111"/>
    <tableColumn id="11287" xr3:uid="{8DEB4FA6-9F0B-43B4-A888-A8BF77769C04}" name="151526" dataDxfId="5110"/>
    <tableColumn id="11288" xr3:uid="{CAB6C39B-A486-4316-81FF-F8DBEC67B897}" name="151527" dataDxfId="5109"/>
    <tableColumn id="11289" xr3:uid="{E0A04FBF-4403-4B8C-8DBF-C6EDE3E3CD63}" name="151528" dataDxfId="5108"/>
    <tableColumn id="11290" xr3:uid="{99E603F3-61D2-4BFE-BAC3-9D2487DFA5AB}" name="151529" dataDxfId="5107"/>
    <tableColumn id="11291" xr3:uid="{7449ABEC-55B2-4EBA-9320-0814AC3F2AB4}" name="151530" dataDxfId="5106"/>
    <tableColumn id="11292" xr3:uid="{C3AFB953-ACB9-452F-AF24-FB9775666BE3}" name="151531" dataDxfId="5105"/>
    <tableColumn id="11293" xr3:uid="{E71EC507-6DE7-4952-AA46-B192491292AA}" name="151532" dataDxfId="5104"/>
    <tableColumn id="11294" xr3:uid="{C9F52580-24C1-4FB3-9950-091996F11065}" name="151533" dataDxfId="5103"/>
    <tableColumn id="11295" xr3:uid="{C24F699B-E51D-458B-920F-6B91B356C8C2}" name="151534" dataDxfId="5102"/>
    <tableColumn id="11296" xr3:uid="{3F7DA092-E963-4C71-82A6-95C70BD9A1B4}" name="151535" dataDxfId="5101"/>
    <tableColumn id="11297" xr3:uid="{5A2B89C9-52DE-45E2-B529-DC09748ED670}" name="151536" dataDxfId="5100"/>
    <tableColumn id="11298" xr3:uid="{E6C0A9BD-CC33-4769-9045-5ED708E8A8B7}" name="151537" dataDxfId="5099"/>
    <tableColumn id="11299" xr3:uid="{CCE802C9-702E-4130-B197-38BBB56597E1}" name="151538" dataDxfId="5098"/>
    <tableColumn id="11300" xr3:uid="{E6ABB3C3-4A7D-4455-A40F-1A8715F93CAA}" name="151539" dataDxfId="5097"/>
    <tableColumn id="11301" xr3:uid="{B20FB6D2-7362-4838-B8B4-594354C5F51D}" name="151540" dataDxfId="5096"/>
    <tableColumn id="11302" xr3:uid="{27EF3CE1-D662-409B-AEE9-88CA8D9724E5}" name="151541" dataDxfId="5095"/>
    <tableColumn id="11303" xr3:uid="{5BC38DA8-854A-46A2-93B3-696509742BC2}" name="151542" dataDxfId="5094"/>
    <tableColumn id="11304" xr3:uid="{962F28BA-5DEA-4D59-9884-FE6231777469}" name="151543" dataDxfId="5093"/>
    <tableColumn id="11305" xr3:uid="{9D812B04-1F9A-4EA2-ADDC-53F76EFB340B}" name="151544" dataDxfId="5092"/>
    <tableColumn id="11306" xr3:uid="{FB864436-7DA6-4227-9E21-DB268EE1D6CA}" name="151545" dataDxfId="5091"/>
    <tableColumn id="11307" xr3:uid="{D7DB3AEC-EE36-4EDA-8A60-183B9AE995EB}" name="151546" dataDxfId="5090"/>
    <tableColumn id="11308" xr3:uid="{A10225AC-CD35-4A75-B362-025B78EC8138}" name="151547" dataDxfId="5089"/>
    <tableColumn id="11309" xr3:uid="{DD7413DD-BE9E-4FC5-8B82-8D9A07BA6156}" name="151548" dataDxfId="5088"/>
    <tableColumn id="11310" xr3:uid="{3E76E388-5750-43DE-A297-6C8A7811E6E6}" name="151549" dataDxfId="5087"/>
    <tableColumn id="11311" xr3:uid="{62AF85C8-A22E-4F39-BE87-6635259A2B24}" name="151550" dataDxfId="5086"/>
    <tableColumn id="11312" xr3:uid="{CE687E39-A736-4098-8275-6CEB754BFD76}" name="151551" dataDxfId="5085"/>
    <tableColumn id="11313" xr3:uid="{484CFAC5-9CA7-4D77-B7FB-3F0E6C1307D1}" name="151552" dataDxfId="5084"/>
    <tableColumn id="11314" xr3:uid="{2D71F93B-E5E3-4469-BE06-D51A13905CDB}" name="151553" dataDxfId="5083"/>
    <tableColumn id="11315" xr3:uid="{544DCD2F-953E-4827-8024-7C6BC7F335B7}" name="151554" dataDxfId="5082"/>
    <tableColumn id="11316" xr3:uid="{3A10A2EA-A92E-4716-B0A1-380D926A34A1}" name="151555" dataDxfId="5081"/>
    <tableColumn id="11317" xr3:uid="{4541BE5C-E313-4891-8D2B-664232B6B704}" name="151556" dataDxfId="5080"/>
    <tableColumn id="11318" xr3:uid="{B0BEB300-48F8-479F-9D80-83BB5415037E}" name="151557" dataDxfId="5079"/>
    <tableColumn id="11319" xr3:uid="{2E4FB6FC-AE8F-4C49-9277-FE1117C69005}" name="151558" dataDxfId="5078"/>
    <tableColumn id="11320" xr3:uid="{4530C489-B925-4194-B130-8886695B5D76}" name="151559" dataDxfId="5077"/>
    <tableColumn id="11321" xr3:uid="{6488B1C6-F629-4401-9331-1BB9FA0BBA91}" name="151560" dataDxfId="5076"/>
    <tableColumn id="11322" xr3:uid="{1BF88F10-8730-4C65-BDBE-EB2B07032A62}" name="151561" dataDxfId="5075"/>
    <tableColumn id="11323" xr3:uid="{0A97DEEE-BB61-4FFB-93E8-1A479D0E1547}" name="151562" dataDxfId="5074"/>
    <tableColumn id="11324" xr3:uid="{574A87A7-E367-4401-8F86-A98B20A32D8E}" name="151563" dataDxfId="5073"/>
    <tableColumn id="11325" xr3:uid="{68FD7958-F95B-4CA8-BE5D-20FE92CA848F}" name="151564" dataDxfId="5072"/>
    <tableColumn id="11326" xr3:uid="{6E2FBE3A-352C-4A3B-81BB-6009F860AE56}" name="151565" dataDxfId="5071"/>
    <tableColumn id="11327" xr3:uid="{69308BBF-420D-40D2-898F-593979796F66}" name="151566" dataDxfId="5070"/>
    <tableColumn id="11328" xr3:uid="{2010602F-4FEE-43E7-9FEC-57A1430FBD32}" name="151567" dataDxfId="5069"/>
    <tableColumn id="11329" xr3:uid="{FDBB7EAE-C650-411A-9414-B4CB54F08718}" name="151568" dataDxfId="5068"/>
    <tableColumn id="11330" xr3:uid="{A7273842-840B-487A-A8E9-798AF8EC3B67}" name="151569" dataDxfId="5067"/>
    <tableColumn id="11331" xr3:uid="{3FE56015-0E48-4E83-BA03-1EC7B9573057}" name="151570" dataDxfId="5066"/>
    <tableColumn id="11332" xr3:uid="{1E7AEDD2-18B6-4AD3-A038-2512F8A37562}" name="151571" dataDxfId="5065"/>
    <tableColumn id="11333" xr3:uid="{E22D4859-8FE0-47C6-8E3D-37F25DEE911B}" name="151572" dataDxfId="5064"/>
    <tableColumn id="11334" xr3:uid="{E12BDA9C-903C-4259-9C9D-A3A1A7BE15FB}" name="151573" dataDxfId="5063"/>
    <tableColumn id="11335" xr3:uid="{C5D3AD85-87B8-4377-BB41-C68BDDABD517}" name="151574" dataDxfId="5062"/>
    <tableColumn id="11336" xr3:uid="{0133E554-2CC3-4C1A-B78F-84923D5CA630}" name="151575" dataDxfId="5061"/>
    <tableColumn id="11337" xr3:uid="{02AD2C93-E170-4943-8B78-0A43177F6936}" name="151576" dataDxfId="5060"/>
    <tableColumn id="11338" xr3:uid="{53A74B8C-EEEE-47B2-8B07-A192515CE27D}" name="151577" dataDxfId="5059"/>
    <tableColumn id="11339" xr3:uid="{35E38BBA-4C5C-46FE-97D0-527ADCF7EB12}" name="151578" dataDxfId="5058"/>
    <tableColumn id="11340" xr3:uid="{F2AA2D5C-131D-4644-88E1-511DCD44E449}" name="151579" dataDxfId="5057"/>
    <tableColumn id="11341" xr3:uid="{36E87C15-F5F5-4AB3-AA48-615E5236E9EA}" name="151580" dataDxfId="5056"/>
    <tableColumn id="11342" xr3:uid="{AF17DABD-0381-401C-9B07-8E387690742F}" name="151581" dataDxfId="5055"/>
    <tableColumn id="11343" xr3:uid="{BD5E7D13-DDD4-4DDE-B65D-F198D7A8B713}" name="151582" dataDxfId="5054"/>
    <tableColumn id="11344" xr3:uid="{450DF0D8-6420-4B0E-99CB-80D0BC58AC0F}" name="151583" dataDxfId="5053"/>
    <tableColumn id="11345" xr3:uid="{9E84942B-4195-4E58-8E69-EDDB5E02F6F8}" name="151584" dataDxfId="5052"/>
    <tableColumn id="11346" xr3:uid="{01461E46-D9DE-42D6-A7F3-3CE459EE2249}" name="151585" dataDxfId="5051"/>
    <tableColumn id="11347" xr3:uid="{7ABEF512-12EB-46BB-A37F-EBBEA671898D}" name="151586" dataDxfId="5050"/>
    <tableColumn id="11348" xr3:uid="{B1691D34-64C8-4B12-9F2B-1140A3A0327E}" name="151587" dataDxfId="5049"/>
    <tableColumn id="11349" xr3:uid="{9AECD3BF-6141-49AC-82CB-B1A2A38A8912}" name="151588" dataDxfId="5048"/>
    <tableColumn id="11350" xr3:uid="{D8CC74C1-6D62-4B58-BCB4-8395B663629A}" name="151589" dataDxfId="5047"/>
    <tableColumn id="11351" xr3:uid="{C5BE5595-5661-472C-BE64-B0D80828B712}" name="151590" dataDxfId="5046"/>
    <tableColumn id="11352" xr3:uid="{8607ABF6-41B7-4CDF-BC25-D36D644E4CF4}" name="151591" dataDxfId="5045"/>
    <tableColumn id="11353" xr3:uid="{30AAB991-A71D-49C7-80F9-DABA7EA5F4BD}" name="151592" dataDxfId="5044"/>
    <tableColumn id="11354" xr3:uid="{F97E8E42-9849-4F5F-A4D8-60D17C029CB0}" name="151593" dataDxfId="5043"/>
    <tableColumn id="11355" xr3:uid="{21C5E424-31D2-42A6-AAA8-63064387A629}" name="151594" dataDxfId="5042"/>
    <tableColumn id="11356" xr3:uid="{52ED450F-2F5A-4CC0-A5B4-EA71BFA12437}" name="151595" dataDxfId="5041"/>
    <tableColumn id="11357" xr3:uid="{38D80FCD-28C1-474A-9186-B210CAB881F2}" name="151596" dataDxfId="5040"/>
    <tableColumn id="11358" xr3:uid="{8F1D5B8B-8C3A-4F50-A4D8-E18B726590CA}" name="151597" dataDxfId="5039"/>
    <tableColumn id="11359" xr3:uid="{88348D46-6DA7-43B8-9B67-695E48C6A01A}" name="151598" dataDxfId="5038"/>
    <tableColumn id="11360" xr3:uid="{87F8FC95-4034-4B9F-832D-1A5B7EBAA525}" name="151599" dataDxfId="5037"/>
    <tableColumn id="11361" xr3:uid="{8BC226DA-EDB4-4DB0-B9E1-3969167AFF9D}" name="151600" dataDxfId="5036"/>
    <tableColumn id="11362" xr3:uid="{5C77609D-28F9-4EF9-ACCC-AF49E15DF5F1}" name="151601" dataDxfId="5035"/>
    <tableColumn id="11363" xr3:uid="{01F02B38-D595-4175-98E7-24351916D732}" name="151602" dataDxfId="5034"/>
    <tableColumn id="11364" xr3:uid="{6E8B18B0-7141-43EB-AC6B-704EBBA89A7A}" name="151603" dataDxfId="5033"/>
    <tableColumn id="11365" xr3:uid="{E19EEEED-56A9-4064-B00E-69189EDB1452}" name="151604" dataDxfId="5032"/>
    <tableColumn id="11366" xr3:uid="{58616256-2001-4A8D-BD5D-E9E074F9F791}" name="151605" dataDxfId="5031"/>
    <tableColumn id="11367" xr3:uid="{4E385C94-FB84-46ED-9108-101DAB3A1F47}" name="151606" dataDxfId="5030"/>
    <tableColumn id="11368" xr3:uid="{0499BB73-8793-46F4-9DD1-31259B755DDB}" name="151607" dataDxfId="5029"/>
    <tableColumn id="11369" xr3:uid="{0528154A-B83D-4C34-A0D4-8FADFC016788}" name="151608" dataDxfId="5028"/>
    <tableColumn id="11370" xr3:uid="{4C358F9D-6482-41F3-9379-8D22DAB77F05}" name="151609" dataDxfId="5027"/>
    <tableColumn id="11371" xr3:uid="{3EE09EC6-6A7A-4721-961C-0979B1E24419}" name="151610" dataDxfId="5026"/>
    <tableColumn id="11372" xr3:uid="{46F09C33-1157-4D5A-B3CF-481393EEDC66}" name="151611" dataDxfId="5025"/>
    <tableColumn id="11373" xr3:uid="{29B39FCE-7527-446B-8804-93CC4E9863AB}" name="151612" dataDxfId="5024"/>
    <tableColumn id="11374" xr3:uid="{36902610-0C70-4FF7-9D5D-E487DC721040}" name="151613" dataDxfId="5023"/>
    <tableColumn id="11375" xr3:uid="{31F209F2-AEC0-49EC-B229-02FE4057AE16}" name="151614" dataDxfId="5022"/>
    <tableColumn id="11376" xr3:uid="{7BAE065B-98CA-4645-B6D2-76F6F15303CA}" name="151615" dataDxfId="5021"/>
    <tableColumn id="11377" xr3:uid="{2BDA92D1-B3E8-4AC9-B4A3-4A7D483FBE40}" name="151616" dataDxfId="5020"/>
    <tableColumn id="11378" xr3:uid="{896BEB9C-235A-4DA4-B5A1-9AAA2EBEC4AA}" name="151617" dataDxfId="5019"/>
    <tableColumn id="11379" xr3:uid="{D545041B-C467-4F70-9893-6F09D55BA69D}" name="151618" dataDxfId="5018"/>
    <tableColumn id="11380" xr3:uid="{FE5FFB26-0DEB-42D9-BA29-3080C1BDA884}" name="151619" dataDxfId="5017"/>
    <tableColumn id="11381" xr3:uid="{8E241B2E-21AB-45DA-8BB4-FF0E03CEB273}" name="151620" dataDxfId="5016"/>
    <tableColumn id="11382" xr3:uid="{2BDB2474-3E4D-43EC-812F-AA0FA633B649}" name="151621" dataDxfId="5015"/>
    <tableColumn id="11383" xr3:uid="{242B926C-B94D-40A1-9644-A67CFF56C14C}" name="151622" dataDxfId="5014"/>
    <tableColumn id="11384" xr3:uid="{91FFD967-716D-4400-A5A1-2A4040AA5E67}" name="151623" dataDxfId="5013"/>
    <tableColumn id="11385" xr3:uid="{AABBDA24-423C-4C23-8235-BA46F4B78300}" name="151624" dataDxfId="5012"/>
    <tableColumn id="11386" xr3:uid="{48F02177-DB6D-4622-A9A1-833F287A1AD5}" name="151625" dataDxfId="5011"/>
    <tableColumn id="11387" xr3:uid="{68EDB6E1-FE47-407E-A2A9-64ACD5C05DEA}" name="151626" dataDxfId="5010"/>
    <tableColumn id="11388" xr3:uid="{BE606059-A152-4D7B-923F-8B3B7AF1E581}" name="151627" dataDxfId="5009"/>
    <tableColumn id="11389" xr3:uid="{F53366E8-0BB2-4C43-B44D-0ACA3B43FE26}" name="151628" dataDxfId="5008"/>
    <tableColumn id="11390" xr3:uid="{247B5084-A670-4A0A-A319-4DE049F17C0A}" name="151629" dataDxfId="5007"/>
    <tableColumn id="11391" xr3:uid="{94116FB3-1394-49BD-90F1-0AEAF1142A6D}" name="151630" dataDxfId="5006"/>
    <tableColumn id="11392" xr3:uid="{FE381618-7E39-40BF-8F1A-0A895CC591FD}" name="151631" dataDxfId="5005"/>
    <tableColumn id="11393" xr3:uid="{B8F5D05A-4ECC-4CE9-B1F6-F168631A9F0F}" name="151632" dataDxfId="5004"/>
    <tableColumn id="11394" xr3:uid="{E072397B-2648-4145-A148-5C2CF7C7EC1F}" name="151633" dataDxfId="5003"/>
    <tableColumn id="11395" xr3:uid="{A86514F2-0675-4928-B739-9F889E690743}" name="151634" dataDxfId="5002"/>
    <tableColumn id="11396" xr3:uid="{04B8824A-7A6E-4E87-A918-F467E86A249B}" name="151635" dataDxfId="5001"/>
    <tableColumn id="11397" xr3:uid="{CA2B83F1-288E-434C-BE33-370D33700004}" name="151636" dataDxfId="5000"/>
    <tableColumn id="11398" xr3:uid="{98CCF4CB-6FC3-42E0-8D62-7CBD4DEB4E54}" name="151637" dataDxfId="4999"/>
    <tableColumn id="11399" xr3:uid="{B2A6535E-8C09-49B6-816D-7CDB25DD3734}" name="151638" dataDxfId="4998"/>
    <tableColumn id="11400" xr3:uid="{66EF24E4-5CD1-45E5-8E2A-8FC6303D541E}" name="151639" dataDxfId="4997"/>
    <tableColumn id="11401" xr3:uid="{D7E43DC9-9153-4CAE-B4CC-92786D89822F}" name="151640" dataDxfId="4996"/>
    <tableColumn id="11402" xr3:uid="{CEDD9431-AF41-4191-A146-6BE75C90EA05}" name="151641" dataDxfId="4995"/>
    <tableColumn id="11403" xr3:uid="{042F923B-7F82-4ED3-B9D1-86123E24ABD3}" name="151642" dataDxfId="4994"/>
    <tableColumn id="11404" xr3:uid="{38F230EE-A22D-436F-86A1-4992888714EF}" name="151643" dataDxfId="4993"/>
    <tableColumn id="11405" xr3:uid="{5C22BA9C-4171-48FA-9D53-C66FAF734D86}" name="151644" dataDxfId="4992"/>
    <tableColumn id="11406" xr3:uid="{94B72057-4AC4-4296-882A-813F97291593}" name="151645" dataDxfId="4991"/>
    <tableColumn id="11407" xr3:uid="{668697FA-AF63-4B38-A847-D52C1D4D9FF2}" name="151646" dataDxfId="4990"/>
    <tableColumn id="11408" xr3:uid="{095F6AC5-87B5-42CD-81FD-8B431D8856EE}" name="151647" dataDxfId="4989"/>
    <tableColumn id="11409" xr3:uid="{C4FD1E0C-A2AD-4894-8906-D4227ED4B552}" name="151648" dataDxfId="4988"/>
    <tableColumn id="11410" xr3:uid="{41C2B90A-DF9F-40B9-A771-535363FCD0E6}" name="151649" dataDxfId="4987"/>
    <tableColumn id="11411" xr3:uid="{3656529B-C01E-4BA7-8047-D31ED6DA31CE}" name="151650" dataDxfId="4986"/>
    <tableColumn id="11412" xr3:uid="{1BB1C901-036B-42E0-A343-0C5EA0183937}" name="151651" dataDxfId="4985"/>
    <tableColumn id="11413" xr3:uid="{42639CCB-DA4E-4886-A9B0-07728552BFA2}" name="151652" dataDxfId="4984"/>
    <tableColumn id="11414" xr3:uid="{AB6B69A7-3E96-4987-AC74-DB58BF7156BB}" name="151653" dataDxfId="4983"/>
    <tableColumn id="11415" xr3:uid="{4AD19F3F-C08C-4D2C-B92A-A3CF2FD2436E}" name="151654" dataDxfId="4982"/>
    <tableColumn id="11416" xr3:uid="{16DBB516-F78A-4286-8AF6-39F8D1324757}" name="151655" dataDxfId="4981"/>
    <tableColumn id="11417" xr3:uid="{55A0969E-6D8A-4C56-A9FE-DEB3102AB26A}" name="151656" dataDxfId="4980"/>
    <tableColumn id="11418" xr3:uid="{FC44DFCE-486F-4171-AD91-D15A5D578259}" name="151657" dataDxfId="4979"/>
    <tableColumn id="11419" xr3:uid="{618C437F-004F-4FD1-934D-D99C33225DE0}" name="151658" dataDxfId="4978"/>
    <tableColumn id="11420" xr3:uid="{3052C6FB-7966-48AB-B00A-604DA24B5DC2}" name="151659" dataDxfId="4977"/>
    <tableColumn id="11421" xr3:uid="{F05CDB3A-DFF5-45A2-B8D8-225480148E3D}" name="151660" dataDxfId="4976"/>
    <tableColumn id="11422" xr3:uid="{50F15148-4A6E-464B-AA66-1C5EC81A79AD}" name="151661" dataDxfId="4975"/>
    <tableColumn id="11423" xr3:uid="{80162234-A2FA-4ACD-BCCB-EE3EA32BC49C}" name="151662" dataDxfId="4974"/>
    <tableColumn id="11424" xr3:uid="{E10DB557-C943-419C-BD38-2E34DE4245DB}" name="151663" dataDxfId="4973"/>
    <tableColumn id="11425" xr3:uid="{FC23EBDA-1BFB-428A-A444-433E81F9CBD3}" name="151664" dataDxfId="4972"/>
    <tableColumn id="11426" xr3:uid="{9C20B96A-7C2F-4DA1-A273-3B0EDACFB07A}" name="151665" dataDxfId="4971"/>
    <tableColumn id="11427" xr3:uid="{2B80A051-75DC-4053-A997-437E82D2B764}" name="151666" dataDxfId="4970"/>
    <tableColumn id="11428" xr3:uid="{B1080CF0-5332-4823-981F-27E6F6108206}" name="151667" dataDxfId="4969"/>
    <tableColumn id="11429" xr3:uid="{E264778C-D4C3-4018-A47E-6DF65088B943}" name="151668" dataDxfId="4968"/>
    <tableColumn id="11430" xr3:uid="{ED51B3DD-AD44-4724-B997-12FC1AE3CD94}" name="151669" dataDxfId="4967"/>
    <tableColumn id="11431" xr3:uid="{56723DC6-B6AF-4F1B-83E7-9D860DF06B4D}" name="151670" dataDxfId="4966"/>
    <tableColumn id="11432" xr3:uid="{9B5887F6-D41E-4A5E-A8C7-388EEE71A77A}" name="151671" dataDxfId="4965"/>
    <tableColumn id="11433" xr3:uid="{CC6B4799-2F49-4F00-B8A7-1B0299B0916B}" name="151672" dataDxfId="4964"/>
    <tableColumn id="11434" xr3:uid="{4F61DFD8-9A86-4D92-A175-6D59EFCD9958}" name="151673" dataDxfId="4963"/>
    <tableColumn id="11435" xr3:uid="{CE76779D-6CE9-49FD-BCFB-A01A898C24D2}" name="151674" dataDxfId="4962"/>
    <tableColumn id="11436" xr3:uid="{95514A94-0DE7-4469-A787-697CCB944FDE}" name="151675" dataDxfId="4961"/>
    <tableColumn id="11437" xr3:uid="{091EF297-5752-40DE-B6DD-61B62441D28A}" name="151676" dataDxfId="4960"/>
    <tableColumn id="11438" xr3:uid="{30BE41DC-F395-40F8-A3A8-5660DC7E1F1C}" name="151677" dataDxfId="4959"/>
    <tableColumn id="11439" xr3:uid="{627F1375-3B2E-4B47-98FD-165AE4F2381C}" name="151678" dataDxfId="4958"/>
    <tableColumn id="11440" xr3:uid="{938BDDC0-EAB6-47A4-8B12-6A828856D35A}" name="151679" dataDxfId="4957"/>
    <tableColumn id="11441" xr3:uid="{DAD61C36-FBE4-46FC-A360-273A9016417A}" name="151680" dataDxfId="4956"/>
    <tableColumn id="11442" xr3:uid="{AFC2934F-CB07-49B4-8FA3-5FC09D5D64D8}" name="151681" dataDxfId="4955"/>
    <tableColumn id="11443" xr3:uid="{1558EC9E-7497-4271-A3A2-8ECC82D36D20}" name="151682" dataDxfId="4954"/>
    <tableColumn id="11444" xr3:uid="{C213C28B-A038-40A2-9701-6104A9E14E75}" name="151683" dataDxfId="4953"/>
    <tableColumn id="11445" xr3:uid="{171508C9-AE89-41AD-A318-F7218E51243A}" name="151684" dataDxfId="4952"/>
    <tableColumn id="11446" xr3:uid="{1DF0876B-3F09-4EF8-BD23-AABD2A5458B1}" name="151685" dataDxfId="4951"/>
    <tableColumn id="11447" xr3:uid="{733792C5-B3EF-4767-9307-CFB4FE29F293}" name="151686" dataDxfId="4950"/>
    <tableColumn id="11448" xr3:uid="{CFD2E15B-FC94-4849-A233-2D365171B7B1}" name="151687" dataDxfId="4949"/>
    <tableColumn id="11449" xr3:uid="{30C4FA19-8B00-4F5F-9A65-CFC10982E12C}" name="151688" dataDxfId="4948"/>
    <tableColumn id="11450" xr3:uid="{7A82AB57-B823-46EC-A958-8B497795DA84}" name="151689" dataDxfId="4947"/>
    <tableColumn id="11451" xr3:uid="{52F5EE5C-9104-4D8B-8AC4-D7F9032C5ED9}" name="151690" dataDxfId="4946"/>
    <tableColumn id="11452" xr3:uid="{ADA5C2CB-EE12-426A-9E7B-3D223DC6B616}" name="151691" dataDxfId="4945"/>
    <tableColumn id="11453" xr3:uid="{55156565-E5CE-4225-B143-F1841FC63015}" name="151692" dataDxfId="4944"/>
    <tableColumn id="11454" xr3:uid="{1591B29C-5BFC-4071-814E-5C144670EEF5}" name="151693" dataDxfId="4943"/>
    <tableColumn id="11455" xr3:uid="{995E4F46-7316-4B71-8156-9DD51BD2CEE9}" name="151694" dataDxfId="4942"/>
    <tableColumn id="11456" xr3:uid="{4FA96A8B-D421-4E05-93EF-A03F7B13571A}" name="151695" dataDxfId="4941"/>
    <tableColumn id="11457" xr3:uid="{6B3DC554-3DE8-4DDA-B905-D32B1AA0A1E2}" name="151696" dataDxfId="4940"/>
    <tableColumn id="11458" xr3:uid="{C7B20217-E7EA-456D-8299-BE3953503E1C}" name="151697" dataDxfId="4939"/>
    <tableColumn id="11459" xr3:uid="{92863035-ACF7-4B7B-A7CC-7D8136582BCA}" name="151698" dataDxfId="4938"/>
    <tableColumn id="11460" xr3:uid="{EA970777-44C2-42E1-9189-53FF96E062DC}" name="151699" dataDxfId="4937"/>
    <tableColumn id="11461" xr3:uid="{4DE75DB8-0690-4C4D-A66D-B83668DC4C94}" name="151700" dataDxfId="4936"/>
    <tableColumn id="11462" xr3:uid="{D1A4A6B7-53D0-465E-ACFE-4388D9FB8FDB}" name="151701" dataDxfId="4935"/>
    <tableColumn id="11463" xr3:uid="{E98EA911-8DA3-457F-B198-2F228BA8C22B}" name="151702" dataDxfId="4934"/>
    <tableColumn id="11464" xr3:uid="{04EED399-8E2C-4122-98AB-2BBCB925B497}" name="151703" dataDxfId="4933"/>
    <tableColumn id="11465" xr3:uid="{30225EF3-6FB7-4E8E-AF0B-0D08ECB0817C}" name="151704" dataDxfId="4932"/>
    <tableColumn id="11466" xr3:uid="{DEEB4F40-8DEE-4053-A69A-F178DC942998}" name="151705" dataDxfId="4931"/>
    <tableColumn id="11467" xr3:uid="{4EF37B91-1738-4F3B-A438-D21A35D19A8F}" name="151706" dataDxfId="4930"/>
    <tableColumn id="11468" xr3:uid="{0E254997-3E1B-44E8-84CF-CBBA68BFCE43}" name="151707" dataDxfId="4929"/>
    <tableColumn id="11469" xr3:uid="{2DFD3BFE-8CEB-417C-A274-0D0631B7FAE4}" name="151708" dataDxfId="4928"/>
    <tableColumn id="11470" xr3:uid="{1C1DC1CB-D779-42D5-BC95-FBF95E1932A1}" name="151709" dataDxfId="4927"/>
    <tableColumn id="11471" xr3:uid="{8E94A705-0EBF-4676-A381-A27BAEB46B94}" name="151710" dataDxfId="4926"/>
    <tableColumn id="11472" xr3:uid="{AEAE5BD9-228A-4279-A086-ADC48B1285D8}" name="151711" dataDxfId="4925"/>
    <tableColumn id="11473" xr3:uid="{377615D7-72B1-4F0A-8E6C-3F51C15DFC4B}" name="151712" dataDxfId="4924"/>
    <tableColumn id="11474" xr3:uid="{4C45C497-F85D-4465-8E12-493B8A9FD2D0}" name="151713" dataDxfId="4923"/>
    <tableColumn id="11475" xr3:uid="{A15CB4A4-587D-45BD-8596-6AF29B4A66C9}" name="151714" dataDxfId="4922"/>
    <tableColumn id="11476" xr3:uid="{490F7145-2AD2-4BB7-BC29-9DEAE40552A7}" name="151715" dataDxfId="4921"/>
    <tableColumn id="11477" xr3:uid="{A0393661-BA1C-4634-AC24-E6A9852AC1C8}" name="151716" dataDxfId="4920"/>
    <tableColumn id="11478" xr3:uid="{D0CC40E3-4E88-4835-88F3-6B271E8B0B84}" name="151717" dataDxfId="4919"/>
    <tableColumn id="11479" xr3:uid="{3178268F-0877-42FA-A1B9-C8164125F73E}" name="151718" dataDxfId="4918"/>
    <tableColumn id="11480" xr3:uid="{41BD97E6-C5D6-47EC-AD69-5C97D3CA1F1C}" name="151719" dataDxfId="4917"/>
    <tableColumn id="11481" xr3:uid="{E7A0A1C1-F0A0-4787-8C82-141C5CC0F234}" name="151720" dataDxfId="4916"/>
    <tableColumn id="11482" xr3:uid="{698FCE09-6107-4473-93F3-B230368577A1}" name="151721" dataDxfId="4915"/>
    <tableColumn id="11483" xr3:uid="{32231488-6664-4715-9FBF-8A19D0C0078B}" name="151722" dataDxfId="4914"/>
    <tableColumn id="11484" xr3:uid="{26CECADA-CCF6-4EA6-BFB9-9B7512D727B1}" name="151723" dataDxfId="4913"/>
    <tableColumn id="11485" xr3:uid="{6B213278-2CDF-4AED-B55F-8B4FCC737FC9}" name="151724" dataDxfId="4912"/>
    <tableColumn id="11486" xr3:uid="{2D167DAF-8FFD-4830-A0D9-E3464B99377F}" name="151725" dataDxfId="4911"/>
    <tableColumn id="11487" xr3:uid="{78F1E441-580B-4077-9218-37D161E3779C}" name="151726" dataDxfId="4910"/>
    <tableColumn id="11488" xr3:uid="{1679C76B-FE56-4786-AB2F-AC5E84C6FA9F}" name="151727" dataDxfId="4909"/>
    <tableColumn id="11489" xr3:uid="{B55D086E-085A-4901-B26F-61A99FB9AE7B}" name="151728" dataDxfId="4908"/>
    <tableColumn id="11490" xr3:uid="{7E25D0D2-5DDE-438D-866B-2C5BA792323D}" name="151729" dataDxfId="4907"/>
    <tableColumn id="11491" xr3:uid="{21BCC9B6-EB21-4E56-BFDF-6C8040FC1875}" name="151730" dataDxfId="4906"/>
    <tableColumn id="11492" xr3:uid="{AADA6AB5-25A7-422C-BCC3-E57D4BCA80A8}" name="151731" dataDxfId="4905"/>
    <tableColumn id="11493" xr3:uid="{363D3F4A-A25D-4B85-B72A-825ED520B0B0}" name="151732" dataDxfId="4904"/>
    <tableColumn id="11494" xr3:uid="{95B4A6AB-7E84-4926-9E42-2F606FCFDFFB}" name="151733" dataDxfId="4903"/>
    <tableColumn id="11495" xr3:uid="{4BC76D2A-D39A-4DFE-B951-75F2ADB6B000}" name="151734" dataDxfId="4902"/>
    <tableColumn id="11496" xr3:uid="{B1DA6101-DA33-449C-AD74-AA6CC84A2E8B}" name="151735" dataDxfId="4901"/>
    <tableColumn id="11497" xr3:uid="{7A735E87-87CA-453F-AC61-DAB74660441F}" name="151736" dataDxfId="4900"/>
    <tableColumn id="11498" xr3:uid="{85AACF12-F395-4544-85ED-E39684BAB8EB}" name="151737" dataDxfId="4899"/>
    <tableColumn id="11499" xr3:uid="{F965355E-3307-48CD-8DED-84D4D7CDAC89}" name="151738" dataDxfId="4898"/>
    <tableColumn id="11500" xr3:uid="{276519AF-FBAD-405E-A8EC-10E9E9FE0322}" name="151739" dataDxfId="4897"/>
    <tableColumn id="11501" xr3:uid="{0CE805F1-54F9-4568-AB78-FB73AC28F784}" name="151740" dataDxfId="4896"/>
    <tableColumn id="11502" xr3:uid="{9D727CDF-0DDA-4764-94E9-C4AFE1A2630E}" name="151741" dataDxfId="4895"/>
    <tableColumn id="11503" xr3:uid="{B1842C1A-3CE5-47F5-848D-953E96D9AE60}" name="151742" dataDxfId="4894"/>
    <tableColumn id="11504" xr3:uid="{EBD19027-DA26-41BC-8981-4810CDB6D735}" name="151743" dataDxfId="4893"/>
    <tableColumn id="11505" xr3:uid="{188E975A-02D4-4E7B-94E1-1DD5ED7FB855}" name="151744" dataDxfId="4892"/>
    <tableColumn id="11506" xr3:uid="{BC552D6F-F61D-42AE-9A6B-E30DFA14D578}" name="151745" dataDxfId="4891"/>
    <tableColumn id="11507" xr3:uid="{83D37CF7-3DF9-4E5C-A138-489147B248DB}" name="151746" dataDxfId="4890"/>
    <tableColumn id="11508" xr3:uid="{C24BE769-06C8-47D7-AC03-713F82B45912}" name="151747" dataDxfId="4889"/>
    <tableColumn id="11509" xr3:uid="{EC93944F-A533-41A1-8226-2387C5651AAE}" name="151748" dataDxfId="4888"/>
    <tableColumn id="11510" xr3:uid="{F0C1C61A-EE04-48FD-AE31-88E3F9C629B8}" name="151749" dataDxfId="4887"/>
    <tableColumn id="11511" xr3:uid="{35A79645-3129-4E00-8BB0-0E95911327C0}" name="151750" dataDxfId="4886"/>
    <tableColumn id="11512" xr3:uid="{89C205E6-56DA-46E0-ABAF-FCE67078B62D}" name="151751" dataDxfId="4885"/>
    <tableColumn id="11513" xr3:uid="{27BC4108-4012-4566-85FB-AB64CC65A941}" name="151752" dataDxfId="4884"/>
    <tableColumn id="11514" xr3:uid="{4C6EC7EA-C5C3-4731-9341-B2964A26AAB6}" name="151753" dataDxfId="4883"/>
    <tableColumn id="11515" xr3:uid="{B60674D0-1125-4996-96B4-7FD5446F1F92}" name="151754" dataDxfId="4882"/>
    <tableColumn id="11516" xr3:uid="{EF61B3DD-3810-4D35-94B4-70AC4480A00F}" name="151755" dataDxfId="4881"/>
    <tableColumn id="11517" xr3:uid="{12496C65-0CB8-4E35-A5B6-FEC8E5776CFB}" name="151756" dataDxfId="4880"/>
    <tableColumn id="11518" xr3:uid="{2B7D72AE-5AA7-49B0-B4AB-6252CF12DA4D}" name="151757" dataDxfId="4879"/>
    <tableColumn id="11519" xr3:uid="{74904C29-8D6A-4825-9908-463221F9E1DD}" name="151758" dataDxfId="4878"/>
    <tableColumn id="11520" xr3:uid="{C1CB235A-D8AA-40E8-90D1-0D0FEFCCE361}" name="151759" dataDxfId="4877"/>
    <tableColumn id="11521" xr3:uid="{B772B6C1-D1C7-49C5-AFFA-540DADF5680C}" name="151760" dataDxfId="4876"/>
    <tableColumn id="11522" xr3:uid="{D7B0152A-4B4A-4D52-8A25-EF157A0BA85E}" name="151761" dataDxfId="4875"/>
    <tableColumn id="11523" xr3:uid="{994B6DCD-B101-4CF5-BC98-D774F7389A20}" name="151762" dataDxfId="4874"/>
    <tableColumn id="11524" xr3:uid="{D6789B54-1618-428B-BC32-1DDC008120EB}" name="151763" dataDxfId="4873"/>
    <tableColumn id="11525" xr3:uid="{0FBE0256-37C3-4FE4-9E24-57E148CEE360}" name="151764" dataDxfId="4872"/>
    <tableColumn id="11526" xr3:uid="{0FAFAEF4-ACCC-426E-8932-087C0A0198E6}" name="151765" dataDxfId="4871"/>
    <tableColumn id="11527" xr3:uid="{99691FD3-D337-4876-ABAD-F0270193195E}" name="151766" dataDxfId="4870"/>
    <tableColumn id="11528" xr3:uid="{3435BBEB-D2A4-4152-BBDD-BEDC0B8B3CBC}" name="151767" dataDxfId="4869"/>
    <tableColumn id="11529" xr3:uid="{D58B912F-2856-498F-9AD4-9AD29E9D7578}" name="151768" dataDxfId="4868"/>
    <tableColumn id="11530" xr3:uid="{621C6016-C0D5-4BB7-A8DC-23EBFA44FDF4}" name="151769" dataDxfId="4867"/>
    <tableColumn id="11531" xr3:uid="{5D2DE4A5-3503-4947-A19C-87E31EA69ABA}" name="151770" dataDxfId="4866"/>
    <tableColumn id="11532" xr3:uid="{F1E8323C-233F-41B3-B1A1-7CF998119E21}" name="151771" dataDxfId="4865"/>
    <tableColumn id="11533" xr3:uid="{9181DE1B-0A46-48EC-AA6B-576612BE0B47}" name="151772" dataDxfId="4864"/>
    <tableColumn id="11534" xr3:uid="{C23BDA95-B987-4D3D-BEF8-E3730BE37FA3}" name="151773" dataDxfId="4863"/>
    <tableColumn id="11535" xr3:uid="{212D4704-FC97-40C5-BEA4-08447028AE2F}" name="151774" dataDxfId="4862"/>
    <tableColumn id="11536" xr3:uid="{4D9BA32F-649C-4A46-A648-726817C1986E}" name="151775" dataDxfId="4861"/>
    <tableColumn id="11537" xr3:uid="{4738132D-BFD2-40AA-8160-ECA33401DE73}" name="151776" dataDxfId="4860"/>
    <tableColumn id="11538" xr3:uid="{9AAD18DE-5691-4015-A6E8-38CFF6EEEF43}" name="151777" dataDxfId="4859"/>
    <tableColumn id="11539" xr3:uid="{9C0E2072-C81E-4066-8540-16E78BE3EFDB}" name="151778" dataDxfId="4858"/>
    <tableColumn id="11540" xr3:uid="{9290CD38-D87F-46FB-9A1D-18D3278379B4}" name="151779" dataDxfId="4857"/>
    <tableColumn id="11541" xr3:uid="{C38E034B-2C9C-48A4-8F99-08042780811A}" name="151780" dataDxfId="4856"/>
    <tableColumn id="11542" xr3:uid="{23A14D93-1A90-4E77-96E1-65C0A08D4DC1}" name="151781" dataDxfId="4855"/>
    <tableColumn id="11543" xr3:uid="{2104CF12-79B8-4B64-9388-F4275DAFF6CB}" name="151782" dataDxfId="4854"/>
    <tableColumn id="11544" xr3:uid="{EF63D165-FE7F-40A5-929A-09A5A66A035A}" name="151783" dataDxfId="4853"/>
    <tableColumn id="11545" xr3:uid="{CC285D58-33D1-4985-9AA2-B01C5B01E1B1}" name="151784" dataDxfId="4852"/>
    <tableColumn id="11546" xr3:uid="{52C6B142-6105-457C-BFBC-F71C41ED85B9}" name="151785" dataDxfId="4851"/>
    <tableColumn id="11547" xr3:uid="{01019524-5606-4386-992D-F34E44447CDF}" name="151786" dataDxfId="4850"/>
    <tableColumn id="11548" xr3:uid="{ED94871A-3A86-4E33-805A-AE5CFDB77742}" name="151787" dataDxfId="4849"/>
    <tableColumn id="11549" xr3:uid="{B5367A6C-A65E-4B87-97BC-8622B8E8C73F}" name="151788" dataDxfId="4848"/>
    <tableColumn id="11550" xr3:uid="{43BF05D4-6DF9-4541-BF5B-03E316F2716F}" name="151789" dataDxfId="4847"/>
    <tableColumn id="11551" xr3:uid="{FA7F2FB2-8ABD-4045-9F77-D9D2D0EADDDD}" name="151790" dataDxfId="4846"/>
    <tableColumn id="11552" xr3:uid="{B04D3D47-6047-40CA-9C5F-650C649FDB03}" name="151791" dataDxfId="4845"/>
    <tableColumn id="11553" xr3:uid="{759098CE-4EB8-4432-915A-188B468AC98D}" name="151792" dataDxfId="4844"/>
    <tableColumn id="11554" xr3:uid="{EE2E2D58-B81D-4A06-9ED4-FEAE1E4DF008}" name="151793" dataDxfId="4843"/>
    <tableColumn id="11555" xr3:uid="{B8DF3B50-6AEA-4FC8-9CFE-48C1B42802D8}" name="151794" dataDxfId="4842"/>
    <tableColumn id="11556" xr3:uid="{DCEA794A-5631-4E5C-9B86-94282E2445F2}" name="151795" dataDxfId="4841"/>
    <tableColumn id="11557" xr3:uid="{E1C373E9-1BED-4514-84DA-7BEAF124BD86}" name="151796" dataDxfId="4840"/>
    <tableColumn id="11558" xr3:uid="{8C66ED64-93A5-4010-BFEB-CC47F3342648}" name="151797" dataDxfId="4839"/>
    <tableColumn id="11559" xr3:uid="{82A92A3E-9CB2-4EB5-9965-CDFD434A7CFD}" name="151798" dataDxfId="4838"/>
    <tableColumn id="11560" xr3:uid="{6EC643C8-E3A1-4BD2-9B0C-CE921668DFC5}" name="151799" dataDxfId="4837"/>
    <tableColumn id="11561" xr3:uid="{E5F73A8A-09BB-41B1-9B1A-68520A2BD00F}" name="151800" dataDxfId="4836"/>
    <tableColumn id="11562" xr3:uid="{346B8D2A-10BD-4CBC-97E6-2927C8AE172E}" name="151801" dataDxfId="4835"/>
    <tableColumn id="11563" xr3:uid="{8B8C4C71-ED92-4307-BE40-E25BE422EF54}" name="151802" dataDxfId="4834"/>
    <tableColumn id="11564" xr3:uid="{6345FB82-5FCF-4258-9EF8-095E5B4BA08C}" name="151803" dataDxfId="4833"/>
    <tableColumn id="11565" xr3:uid="{E2CF26EA-054C-4A09-83D1-F9462A0C6DB8}" name="151804" dataDxfId="4832"/>
    <tableColumn id="11566" xr3:uid="{6503BF0C-A893-47E2-90B6-E6B65729CAE3}" name="151805" dataDxfId="4831"/>
    <tableColumn id="11567" xr3:uid="{2D8578F3-0FDA-42CA-96C2-46A8E8D4EFA0}" name="151806" dataDxfId="4830"/>
    <tableColumn id="11568" xr3:uid="{33D5ED49-E083-4B6E-BC58-1D48099E1109}" name="151807" dataDxfId="4829"/>
    <tableColumn id="11569" xr3:uid="{52DAE5EE-7EF2-4BEC-B55B-E78ECD644E96}" name="151808" dataDxfId="4828"/>
    <tableColumn id="11570" xr3:uid="{59542616-EAB5-428B-9187-5F8B55C9768E}" name="151809" dataDxfId="4827"/>
    <tableColumn id="11571" xr3:uid="{19797AEB-5FE9-4F66-8CAB-FD07308C6920}" name="151810" dataDxfId="4826"/>
    <tableColumn id="11572" xr3:uid="{A2C5F53C-FE02-4D12-859E-0D3BFFC324DE}" name="151811" dataDxfId="4825"/>
    <tableColumn id="11573" xr3:uid="{13D4295A-3C4D-458F-A656-0E5072398C07}" name="151812" dataDxfId="4824"/>
    <tableColumn id="11574" xr3:uid="{82E801B3-0A7F-4FB9-8E43-0D544C3165D0}" name="151813" dataDxfId="4823"/>
    <tableColumn id="11575" xr3:uid="{B69FBC2C-3A68-4F2A-A4BE-98E72D9E8746}" name="151814" dataDxfId="4822"/>
    <tableColumn id="11576" xr3:uid="{977EC9D7-27C6-444B-8E33-9690FF472A46}" name="151815" dataDxfId="4821"/>
    <tableColumn id="11577" xr3:uid="{4E7DF8CC-5CD5-4054-BCE7-89E38DAD5DB2}" name="151816" dataDxfId="4820"/>
    <tableColumn id="11578" xr3:uid="{071A16CA-779B-47E8-9638-65FF73027249}" name="151817" dataDxfId="4819"/>
    <tableColumn id="11579" xr3:uid="{0BD2FC0F-97D2-4729-92AD-A8B29DE5ABB8}" name="151818" dataDxfId="4818"/>
    <tableColumn id="11580" xr3:uid="{C0A14287-D3ED-4E67-B9CC-70F94E854181}" name="151819" dataDxfId="4817"/>
    <tableColumn id="11581" xr3:uid="{1A91A96A-3E8A-4482-83C3-1A01D45E1225}" name="151820" dataDxfId="4816"/>
    <tableColumn id="11582" xr3:uid="{B4A32387-C9C4-4F53-BD03-05EC1BF6411E}" name="151821" dataDxfId="4815"/>
    <tableColumn id="11583" xr3:uid="{2904885B-724D-47C4-BE1C-5B8F4D3B6A91}" name="151822" dataDxfId="4814"/>
    <tableColumn id="11584" xr3:uid="{809EC741-F1EE-4A50-AC97-035E8CDA8489}" name="151823" dataDxfId="4813"/>
    <tableColumn id="11585" xr3:uid="{8B14D6C2-3501-4F3A-A50B-308053E3506C}" name="151824" dataDxfId="4812"/>
    <tableColumn id="11586" xr3:uid="{E76A18B0-85DA-4A36-839D-0FCC91C5E807}" name="151825" dataDxfId="4811"/>
    <tableColumn id="11587" xr3:uid="{AE0815C9-0D08-4BD8-B78C-34E85A00330C}" name="151826" dataDxfId="4810"/>
    <tableColumn id="11588" xr3:uid="{9F478CD2-9F48-4D58-8336-99A58230D30B}" name="151827" dataDxfId="4809"/>
    <tableColumn id="11589" xr3:uid="{0B1DBCA7-F96A-4204-9B66-FB330369515D}" name="151828" dataDxfId="4808"/>
    <tableColumn id="11590" xr3:uid="{486452CC-F430-42B6-8D97-EA31F9CDFEE1}" name="151829" dataDxfId="4807"/>
    <tableColumn id="11591" xr3:uid="{A6805E50-F845-4B55-B8EE-7EEA5364AA80}" name="151830" dataDxfId="4806"/>
    <tableColumn id="11592" xr3:uid="{CBE5B306-60BE-440D-8D4C-A8D93DF21784}" name="151831" dataDxfId="4805"/>
    <tableColumn id="11593" xr3:uid="{40BDAEE4-C3B5-4C09-9D75-6BF53EF6024D}" name="151832" dataDxfId="4804"/>
    <tableColumn id="11594" xr3:uid="{0EDE5C3B-81B0-45C5-9D66-D3CB017FC1A7}" name="151833" dataDxfId="4803"/>
    <tableColumn id="11595" xr3:uid="{82370FE1-577D-4C3D-9679-B79755A53BE2}" name="151834" dataDxfId="4802"/>
    <tableColumn id="11596" xr3:uid="{122C1427-DBC6-4545-BD42-5111522A9DD8}" name="151835" dataDxfId="4801"/>
    <tableColumn id="11597" xr3:uid="{04C73B70-A1F1-4AE5-BFF0-EDEFA4018E46}" name="151836" dataDxfId="4800"/>
    <tableColumn id="11598" xr3:uid="{47E64669-C6B3-4A43-A389-371B316730F1}" name="151837" dataDxfId="4799"/>
    <tableColumn id="11599" xr3:uid="{C3309E6B-3728-4B96-A428-3CE6B03694CD}" name="151838" dataDxfId="4798"/>
    <tableColumn id="11600" xr3:uid="{4313EEEA-1580-4B22-95DE-41B624EEE02F}" name="151839" dataDxfId="4797"/>
    <tableColumn id="11601" xr3:uid="{A63C7912-4A07-454A-A3F0-B44B7DC1287C}" name="151840" dataDxfId="4796"/>
    <tableColumn id="11602" xr3:uid="{A4DA82C7-773E-4E3D-84BE-2364A2AC83C2}" name="151841" dataDxfId="4795"/>
    <tableColumn id="11603" xr3:uid="{691909E1-B87E-4A24-910E-7A48DC1650C8}" name="151842" dataDxfId="4794"/>
    <tableColumn id="11604" xr3:uid="{E8EF9B2F-59AC-48D7-89FF-72D612A85ADD}" name="151843" dataDxfId="4793"/>
    <tableColumn id="11605" xr3:uid="{666ECEEF-5FEA-4378-BC93-16F0DEDA4798}" name="151844" dataDxfId="4792"/>
    <tableColumn id="11606" xr3:uid="{8C3E9B4E-427F-4088-BC4E-D5C0CFEDF46D}" name="151845" dataDxfId="4791"/>
    <tableColumn id="11607" xr3:uid="{2EFFC60D-A9F6-42C4-8E1C-EC01FB8B0A5F}" name="151846" dataDxfId="4790"/>
    <tableColumn id="11608" xr3:uid="{A2363229-2811-412D-9A64-0294D73DC8BD}" name="151847" dataDxfId="4789"/>
    <tableColumn id="11609" xr3:uid="{94B3AA4D-5AB7-4568-890F-E46F4B73FA6C}" name="151848" dataDxfId="4788"/>
    <tableColumn id="11610" xr3:uid="{5B51BAF5-6A0E-4467-9232-52F4363CA3C6}" name="151849" dataDxfId="4787"/>
    <tableColumn id="11611" xr3:uid="{B683789A-0A55-4F78-97C3-24B98E636B9B}" name="151850" dataDxfId="4786"/>
    <tableColumn id="11612" xr3:uid="{AB04AEC1-EBD4-4126-AE91-275471101B28}" name="151851" dataDxfId="4785"/>
    <tableColumn id="11613" xr3:uid="{304CAE41-D1D7-46C8-9062-EA186132BFC8}" name="151852" dataDxfId="4784"/>
    <tableColumn id="11614" xr3:uid="{37515FFF-15B9-42C2-AE0F-EF8782B498E9}" name="151853" dataDxfId="4783"/>
    <tableColumn id="11615" xr3:uid="{0569F134-D513-401B-BE6B-E4C0902425C6}" name="151854" dataDxfId="4782"/>
    <tableColumn id="11616" xr3:uid="{284F16BA-7852-441D-B7A3-27AD500F83D0}" name="151855" dataDxfId="4781"/>
    <tableColumn id="11617" xr3:uid="{64A67834-B4FA-4916-BA7B-DA50AAEEFC23}" name="151856" dataDxfId="4780"/>
    <tableColumn id="11618" xr3:uid="{6CE85B13-97F3-46E8-8634-ADB37569B909}" name="151857" dataDxfId="4779"/>
    <tableColumn id="11619" xr3:uid="{39AA0F76-19A0-4624-B9F0-B4FD75FD2A5C}" name="151858" dataDxfId="4778"/>
    <tableColumn id="11620" xr3:uid="{97620F31-40A4-4915-9525-16D5947E5D66}" name="151859" dataDxfId="4777"/>
    <tableColumn id="11621" xr3:uid="{0545442C-A331-4BFD-BDE0-CCD34284C0BB}" name="151860" dataDxfId="4776"/>
    <tableColumn id="11622" xr3:uid="{9B2EBA96-1030-408E-9549-57DB86776FE9}" name="151861" dataDxfId="4775"/>
    <tableColumn id="11623" xr3:uid="{55CF3E53-5BB9-45D8-B83B-7AACD206BF46}" name="151862" dataDxfId="4774"/>
    <tableColumn id="11624" xr3:uid="{9873D357-D09C-44EB-9CD6-4151C4B7668B}" name="151863" dataDxfId="4773"/>
    <tableColumn id="11625" xr3:uid="{50180013-037C-4E9E-A3BA-B5D82C5E002C}" name="151864" dataDxfId="4772"/>
    <tableColumn id="11626" xr3:uid="{62C10D98-B6C6-4DFB-84D9-E799C45D20C7}" name="151865" dataDxfId="4771"/>
    <tableColumn id="11627" xr3:uid="{FBDCD5BA-4EDD-4E94-9B5A-490F2BD7BE13}" name="151866" dataDxfId="4770"/>
    <tableColumn id="11628" xr3:uid="{66EB256E-D62B-4BDE-A645-19AE4AD8165E}" name="151867" dataDxfId="4769"/>
    <tableColumn id="11629" xr3:uid="{BD7A4A98-2A00-41E4-A8E1-34142B126419}" name="151868" dataDxfId="4768"/>
    <tableColumn id="11630" xr3:uid="{2B5EB508-8D69-4980-95C0-C24128EB66B6}" name="151869" dataDxfId="4767"/>
    <tableColumn id="11631" xr3:uid="{A0566D62-5F62-412B-BBC2-4DA1DE9CCB4F}" name="151870" dataDxfId="4766"/>
    <tableColumn id="11632" xr3:uid="{D0E01A2D-EF9A-42E2-882C-DC31FFF3E4F8}" name="151871" dataDxfId="4765"/>
    <tableColumn id="11633" xr3:uid="{75D7328C-F5EB-432C-86CC-8F3BCB5CA364}" name="151872" dataDxfId="4764"/>
    <tableColumn id="11634" xr3:uid="{5681EBF0-96C7-44FD-B69F-E8329796B4E1}" name="151873" dataDxfId="4763"/>
    <tableColumn id="11635" xr3:uid="{4E6F332A-2A24-4FC9-B84F-01F4E6E6B15F}" name="151874" dataDxfId="4762"/>
    <tableColumn id="11636" xr3:uid="{39C2912A-39CC-4E47-A287-AC47FCC79257}" name="151875" dataDxfId="4761"/>
    <tableColumn id="11637" xr3:uid="{247C6FF5-D6EE-4CCB-81A8-C25FB921CE57}" name="151876" dataDxfId="4760"/>
    <tableColumn id="11638" xr3:uid="{9E19C00B-1BA8-46C0-A499-94923D54441D}" name="151877" dataDxfId="4759"/>
    <tableColumn id="11639" xr3:uid="{F380CB85-7752-4795-80D3-6F415AC24F25}" name="151878" dataDxfId="4758"/>
    <tableColumn id="11640" xr3:uid="{95295349-EECB-46E7-9F73-0FF9888CCC48}" name="151879" dataDxfId="4757"/>
    <tableColumn id="11641" xr3:uid="{BE29F115-3DA6-49BB-ABF0-95EB8D5DF387}" name="151880" dataDxfId="4756"/>
    <tableColumn id="11642" xr3:uid="{BAFF6791-A208-4B08-BB5A-C05221B717E7}" name="151881" dataDxfId="4755"/>
    <tableColumn id="11643" xr3:uid="{A16CFC93-4C1B-45B7-855A-DF61F8E14D2B}" name="151882" dataDxfId="4754"/>
    <tableColumn id="11644" xr3:uid="{5556953E-07CB-462A-BA3B-2624436E7042}" name="151883" dataDxfId="4753"/>
    <tableColumn id="11645" xr3:uid="{EA2E0816-DC15-41B1-AE70-A8EF2907CE14}" name="151884" dataDxfId="4752"/>
    <tableColumn id="11646" xr3:uid="{5887073D-C84A-4B34-85EB-E7B39F60380D}" name="151885" dataDxfId="4751"/>
    <tableColumn id="11647" xr3:uid="{8CE58D33-3C79-48FB-938D-F0730B79AF3C}" name="151886" dataDxfId="4750"/>
    <tableColumn id="11648" xr3:uid="{BE23F1C9-68D2-48A0-87A5-8FCBC8D4772E}" name="151887" dataDxfId="4749"/>
    <tableColumn id="11649" xr3:uid="{71729C11-0369-40E9-96BA-BC3C2EFA512E}" name="151888" dataDxfId="4748"/>
    <tableColumn id="11650" xr3:uid="{882084D0-DAA1-4486-B1A2-0AE75C579DA4}" name="151889" dataDxfId="4747"/>
    <tableColumn id="11651" xr3:uid="{6499259D-312D-4552-979B-619A4AC549A0}" name="151890" dataDxfId="4746"/>
    <tableColumn id="11652" xr3:uid="{F2DEBA6F-6175-418F-8010-4A4DD84B47CC}" name="151891" dataDxfId="4745"/>
    <tableColumn id="11653" xr3:uid="{21738DB2-E93B-4A22-A94D-212CA19A959D}" name="151892" dataDxfId="4744"/>
    <tableColumn id="11654" xr3:uid="{EA3A3832-FCA5-4ECA-A499-EE995E867244}" name="151893" dataDxfId="4743"/>
    <tableColumn id="11655" xr3:uid="{980848CF-B1A2-4624-8867-B52773872524}" name="151894" dataDxfId="4742"/>
    <tableColumn id="11656" xr3:uid="{A3D0D2F3-05FE-4260-A7EA-AF880139F59A}" name="151895" dataDxfId="4741"/>
    <tableColumn id="11657" xr3:uid="{9E52FBEC-89A8-40D4-A7DC-7C5DC3679B92}" name="151896" dataDxfId="4740"/>
    <tableColumn id="11658" xr3:uid="{1323BA90-9F3A-4856-8D4F-5EE84E193BF1}" name="151897" dataDxfId="4739"/>
    <tableColumn id="11659" xr3:uid="{2396B13C-42AC-4394-A8DF-C447E5EF99ED}" name="151898" dataDxfId="4738"/>
    <tableColumn id="11660" xr3:uid="{6C2D700F-34D2-4EE3-ACBB-F03F0A989D39}" name="151899" dataDxfId="4737"/>
    <tableColumn id="11661" xr3:uid="{213743DD-16A4-49BC-9124-3DE259058AEE}" name="151900" dataDxfId="4736"/>
    <tableColumn id="11662" xr3:uid="{7ECF40D3-21B3-4B7B-87E0-4CF88AFF4769}" name="151901" dataDxfId="4735"/>
    <tableColumn id="11663" xr3:uid="{E86C425F-2B82-485E-9852-674D23D84678}" name="151902" dataDxfId="4734"/>
    <tableColumn id="11664" xr3:uid="{B068E461-1201-4D4D-B8A0-8ECF1D760467}" name="151903" dataDxfId="4733"/>
    <tableColumn id="11665" xr3:uid="{FF136599-979A-496E-8E5B-50CB30E475F3}" name="151904" dataDxfId="4732"/>
    <tableColumn id="11666" xr3:uid="{DECB7367-99BF-4E35-ABEC-5D4EDD1DE81B}" name="151905" dataDxfId="4731"/>
    <tableColumn id="11667" xr3:uid="{03C81FC4-C0F6-4C3D-974F-3CA37B00C90F}" name="151906" dataDxfId="4730"/>
    <tableColumn id="11668" xr3:uid="{73E7DCCA-25E0-48B0-96F6-702F79942A63}" name="151907" dataDxfId="4729"/>
    <tableColumn id="11669" xr3:uid="{B90C24A6-6D25-4759-B395-88B0AEEA812E}" name="151908" dataDxfId="4728"/>
    <tableColumn id="11670" xr3:uid="{94297B20-FE9C-48D8-950C-BEA15BEF3FD2}" name="151909" dataDxfId="4727"/>
    <tableColumn id="11671" xr3:uid="{D0C01356-F74D-4F2C-A4A8-81E3C434F4C6}" name="151910" dataDxfId="4726"/>
    <tableColumn id="11672" xr3:uid="{3DC2BECA-216E-415B-AF64-2BDDDF657262}" name="151911" dataDxfId="4725"/>
    <tableColumn id="11673" xr3:uid="{666AEE27-6A6F-4F72-A82B-4FADC21BC9F3}" name="151912" dataDxfId="4724"/>
    <tableColumn id="11674" xr3:uid="{E824370C-FE3B-4DFA-B446-670ECF36F2F8}" name="151913" dataDxfId="4723"/>
    <tableColumn id="11675" xr3:uid="{E4ED4876-A042-4808-8DD7-9B73AA752C3B}" name="151914" dataDxfId="4722"/>
    <tableColumn id="11676" xr3:uid="{B79CE41A-B9C8-4269-B1D6-47A8D21DD934}" name="151915" dataDxfId="4721"/>
    <tableColumn id="11677" xr3:uid="{C58033E5-80C1-4749-8395-2BCD23AAD8BF}" name="151916" dataDxfId="4720"/>
    <tableColumn id="11678" xr3:uid="{CECDCA37-7C36-4631-B121-5A7FF05DD97A}" name="151917" dataDxfId="4719"/>
    <tableColumn id="11679" xr3:uid="{6199CBB9-CA83-4AE8-A20D-209DDB468B67}" name="151918" dataDxfId="4718"/>
    <tableColumn id="11680" xr3:uid="{FE183F4A-B482-4C24-ADA8-B8A2946CB1A7}" name="151919" dataDxfId="4717"/>
    <tableColumn id="11681" xr3:uid="{B181F66C-0BC7-4740-948E-BC684537625E}" name="151920" dataDxfId="4716"/>
    <tableColumn id="11682" xr3:uid="{13A31BBC-0737-4694-B80E-A142644920F7}" name="151921" dataDxfId="4715"/>
    <tableColumn id="11683" xr3:uid="{6B06AF74-A741-4470-BFA6-CDF70793774C}" name="151922" dataDxfId="4714"/>
    <tableColumn id="11684" xr3:uid="{FE39A41D-6378-408D-89F4-C41A49D774BF}" name="151923" dataDxfId="4713"/>
    <tableColumn id="11685" xr3:uid="{F3FD5B2F-31DD-4DD1-8BD3-6E989FC95755}" name="151924" dataDxfId="4712"/>
    <tableColumn id="11686" xr3:uid="{8AA9664F-FD97-44C2-B06B-DD5691D41179}" name="151925" dataDxfId="4711"/>
    <tableColumn id="11687" xr3:uid="{85748206-FC37-475E-A714-2F1C66A8D4C7}" name="151926" dataDxfId="4710"/>
    <tableColumn id="11688" xr3:uid="{2DF78FF2-50EC-49F3-BB43-F84533725745}" name="151927" dataDxfId="4709"/>
    <tableColumn id="11689" xr3:uid="{AC02BE05-DCC9-401E-88E7-7E67A1101FA4}" name="151928" dataDxfId="4708"/>
    <tableColumn id="11690" xr3:uid="{CC1B9FD1-2D0F-4B56-926C-E8CE2AE66658}" name="151929" dataDxfId="4707"/>
    <tableColumn id="11691" xr3:uid="{B1F17770-6F4F-4C98-92D2-F80C1BE01D3B}" name="151930" dataDxfId="4706"/>
    <tableColumn id="11692" xr3:uid="{A8698604-511B-4E1F-9A7E-BCD02734E97A}" name="151931" dataDxfId="4705"/>
    <tableColumn id="11693" xr3:uid="{B1563180-8B46-41B9-904B-F61E3F968286}" name="151932" dataDxfId="4704"/>
    <tableColumn id="11694" xr3:uid="{8284AFC2-11B2-4981-8585-E6B118850B39}" name="151933" dataDxfId="4703"/>
    <tableColumn id="11695" xr3:uid="{625F7CB4-8A71-435F-BA66-3FF7E89E0962}" name="151934" dataDxfId="4702"/>
    <tableColumn id="11696" xr3:uid="{7DDEBD7C-7D0E-4409-9FD7-E1F0F7B60909}" name="151935" dataDxfId="4701"/>
    <tableColumn id="11697" xr3:uid="{CFF5FA72-EED3-4AE7-8CAD-ACE1D27DAB9D}" name="151936" dataDxfId="4700"/>
    <tableColumn id="11698" xr3:uid="{282719EE-F986-4AD9-92A0-BCFC6373279E}" name="151937" dataDxfId="4699"/>
    <tableColumn id="11699" xr3:uid="{F96F7CBF-6A77-438D-B49C-3EB963E91216}" name="151938" dataDxfId="4698"/>
    <tableColumn id="11700" xr3:uid="{19870774-D833-4B73-87D3-2DC616034E9A}" name="151939" dataDxfId="4697"/>
    <tableColumn id="11701" xr3:uid="{1039CC8B-897B-4539-9843-8E430E332BE4}" name="151940" dataDxfId="4696"/>
    <tableColumn id="11702" xr3:uid="{DC466265-1710-4234-93C3-D7E1FA9F27B3}" name="151941" dataDxfId="4695"/>
    <tableColumn id="11703" xr3:uid="{8ED248AE-9682-4B60-9EAE-5A1BA85BB59C}" name="151942" dataDxfId="4694"/>
    <tableColumn id="11704" xr3:uid="{667D54D6-35E2-40F2-BFF6-F7531E33B1AF}" name="151943" dataDxfId="4693"/>
    <tableColumn id="11705" xr3:uid="{BE6BB71E-AFDF-4D71-8941-033434CCD9C6}" name="151944" dataDxfId="4692"/>
    <tableColumn id="11706" xr3:uid="{FAA572CA-AF32-4B3B-A87B-BEF6C7AFE52E}" name="151945" dataDxfId="4691"/>
    <tableColumn id="11707" xr3:uid="{35E5EBBA-C3A3-4544-AADA-7A33ACB2F7E1}" name="151946" dataDxfId="4690"/>
    <tableColumn id="11708" xr3:uid="{90F79745-7E7F-4E4E-9F4C-E562A43AAEFA}" name="151947" dataDxfId="4689"/>
    <tableColumn id="11709" xr3:uid="{C951069E-D964-45D1-A62F-3447822EF359}" name="151948" dataDxfId="4688"/>
    <tableColumn id="11710" xr3:uid="{647A19AA-2C10-4A61-A0FC-5A0198691656}" name="151949" dataDxfId="4687"/>
    <tableColumn id="11711" xr3:uid="{D1EDFF09-9661-4593-B3B3-EF68BDCC4113}" name="151950" dataDxfId="4686"/>
    <tableColumn id="11712" xr3:uid="{D7AAFBD9-8D3E-4D4A-90A1-FF6A72E84A80}" name="151951" dataDxfId="4685"/>
    <tableColumn id="11713" xr3:uid="{3C292AB7-3EB8-4945-9D18-1488748B13D1}" name="151952" dataDxfId="4684"/>
    <tableColumn id="11714" xr3:uid="{FEEA4ECA-EEFC-4E5D-B633-736E6770CF16}" name="151953" dataDxfId="4683"/>
    <tableColumn id="11715" xr3:uid="{70EE0C81-E99F-425D-A73E-8BFAD0450EF2}" name="151954" dataDxfId="4682"/>
    <tableColumn id="11716" xr3:uid="{68A693CC-6981-4E98-9726-7920259F4879}" name="151955" dataDxfId="4681"/>
    <tableColumn id="11717" xr3:uid="{49A55E0E-DDFE-45E8-964D-8A5A95D9F985}" name="151956" dataDxfId="4680"/>
    <tableColumn id="11718" xr3:uid="{025D5582-D54A-4D77-9984-73CB413F3672}" name="151957" dataDxfId="4679"/>
    <tableColumn id="11719" xr3:uid="{3A423633-B4FB-44CE-806A-047B52673E2E}" name="151958" dataDxfId="4678"/>
    <tableColumn id="11720" xr3:uid="{A53C25C4-3FE0-4291-8C75-74E380439391}" name="151959" dataDxfId="4677"/>
    <tableColumn id="11721" xr3:uid="{BC308712-EB1A-4826-9C1F-A62E5AE3F7FC}" name="151960" dataDxfId="4676"/>
    <tableColumn id="11722" xr3:uid="{B759C5E3-B8E6-4DFA-BBE7-D75A7A1F3A30}" name="151961" dataDxfId="4675"/>
    <tableColumn id="11723" xr3:uid="{AFE2EB2A-9408-4D92-BF69-F5B317EFABF1}" name="151962" dataDxfId="4674"/>
    <tableColumn id="11724" xr3:uid="{0FEFB4FA-F54E-4C63-9EE3-51892F6FC5BF}" name="151963" dataDxfId="4673"/>
    <tableColumn id="11725" xr3:uid="{07FA6151-388A-4160-9F0C-287C6725CF20}" name="151964" dataDxfId="4672"/>
    <tableColumn id="11726" xr3:uid="{A9B7BDEB-EF37-41FA-B5C2-98D1839E1496}" name="151965" dataDxfId="4671"/>
    <tableColumn id="11727" xr3:uid="{55CF76B1-C986-4BB3-93BC-F4DE7272F047}" name="151966" dataDxfId="4670"/>
    <tableColumn id="11728" xr3:uid="{862CB8AA-A1CF-4F1B-822D-BA2B917C77DE}" name="151967" dataDxfId="4669"/>
    <tableColumn id="11729" xr3:uid="{528BC50F-9A0B-41D5-950D-489B8546318B}" name="151968" dataDxfId="4668"/>
    <tableColumn id="11730" xr3:uid="{DE26EFF6-DB09-46E5-8AA1-AC84B532AB5E}" name="151969" dataDxfId="4667"/>
    <tableColumn id="11731" xr3:uid="{FB434FDA-5A27-4F00-936E-AD502215431B}" name="151970" dataDxfId="4666"/>
    <tableColumn id="11732" xr3:uid="{DF018CE2-A53B-42B4-A806-E7ECC0207FBB}" name="151971" dataDxfId="4665"/>
    <tableColumn id="11733" xr3:uid="{77784460-A52C-4C14-8AF1-0B460DA3BEF1}" name="151972" dataDxfId="4664"/>
    <tableColumn id="11734" xr3:uid="{4331C507-8228-4603-A5AD-156740036041}" name="151973" dataDxfId="4663"/>
    <tableColumn id="11735" xr3:uid="{138C2B92-C861-4FC6-9105-F501607EA1C1}" name="151974" dataDxfId="4662"/>
    <tableColumn id="11736" xr3:uid="{78EFAA09-3EDF-4FCA-9D4C-AB48915DD713}" name="151975" dataDxfId="4661"/>
    <tableColumn id="11737" xr3:uid="{9BB16B52-123E-4E8F-8864-267F95A25335}" name="151976" dataDxfId="4660"/>
    <tableColumn id="11738" xr3:uid="{474A1C14-5750-4CCB-B640-EA12BF9B2559}" name="151977" dataDxfId="4659"/>
    <tableColumn id="11739" xr3:uid="{9B74C952-FEB7-46BB-84E8-135405A3E213}" name="151978" dataDxfId="4658"/>
    <tableColumn id="11740" xr3:uid="{D9ACB261-FD04-49F0-B0B6-73747FE5CF62}" name="151979" dataDxfId="4657"/>
    <tableColumn id="11741" xr3:uid="{47612E8C-0E63-473F-9502-28D1E8AE5A4B}" name="151980" dataDxfId="4656"/>
    <tableColumn id="11742" xr3:uid="{91C1E2AC-05D8-469F-BCAE-55E119107299}" name="151981" dataDxfId="4655"/>
    <tableColumn id="11743" xr3:uid="{4BA4D289-8B16-4F5A-9675-D0B422180F99}" name="151982" dataDxfId="4654"/>
    <tableColumn id="11744" xr3:uid="{FCDFC28C-0247-4592-A128-5F5F11FABFC7}" name="151983" dataDxfId="4653"/>
    <tableColumn id="11745" xr3:uid="{8B1F0D1D-AB25-4ECF-9A46-375DDC220ED7}" name="151984" dataDxfId="4652"/>
    <tableColumn id="11746" xr3:uid="{CED43382-D2CC-401D-9B29-0420A22E62DC}" name="151985" dataDxfId="4651"/>
    <tableColumn id="11747" xr3:uid="{6439BD10-DB4C-4CAD-B080-C6C663F87A8F}" name="151986" dataDxfId="4650"/>
    <tableColumn id="11748" xr3:uid="{1CE9422B-C8FA-4D74-9AD0-1CFAF7873A0B}" name="151987" dataDxfId="4649"/>
    <tableColumn id="11749" xr3:uid="{82AC5F3F-69AC-4E0D-B3C0-FD0816F7E79E}" name="151988" dataDxfId="4648"/>
    <tableColumn id="11750" xr3:uid="{2FD14CAB-B11E-40D4-8D54-3741E82798C7}" name="151989" dataDxfId="4647"/>
    <tableColumn id="11751" xr3:uid="{9C8C4A33-A8D2-42D7-A8F9-1E3CD02EECA2}" name="151990" dataDxfId="4646"/>
    <tableColumn id="11752" xr3:uid="{412F5478-7B50-47F2-84CE-DE50B69AB9EA}" name="151991" dataDxfId="4645"/>
    <tableColumn id="11753" xr3:uid="{CACC50EF-D9D1-4788-8315-A51AB7E7F4D8}" name="151992" dataDxfId="4644"/>
    <tableColumn id="11754" xr3:uid="{76808E49-2165-4BDF-B100-0B561B12B792}" name="151993" dataDxfId="4643"/>
    <tableColumn id="11755" xr3:uid="{0ECCC97E-EBEA-4817-B049-362F36294F0A}" name="151994" dataDxfId="4642"/>
    <tableColumn id="11756" xr3:uid="{113C26B5-6D92-46CB-A35E-5797905BFBFD}" name="151995" dataDxfId="4641"/>
    <tableColumn id="11757" xr3:uid="{FED2E363-17AE-4F00-B87E-5372061F12A4}" name="151996" dataDxfId="4640"/>
    <tableColumn id="11758" xr3:uid="{D64782DC-A91F-4701-ACDD-B80E8B0517D0}" name="151997" dataDxfId="4639"/>
    <tableColumn id="11759" xr3:uid="{7F5E6C8F-9373-4CB6-82B5-DB67C46479C8}" name="151998" dataDxfId="4638"/>
    <tableColumn id="11760" xr3:uid="{16A3535E-838D-4F76-BB83-3CB2D3E137B3}" name="151999" dataDxfId="4637"/>
    <tableColumn id="11761" xr3:uid="{711077CA-7703-4551-AC46-EF82B1C2A752}" name="152000" dataDxfId="4636"/>
    <tableColumn id="11762" xr3:uid="{C0482309-0E46-434D-AB5B-3DF0C189CBE7}" name="152001" dataDxfId="4635"/>
    <tableColumn id="11763" xr3:uid="{1D647A8C-4A04-4487-94ED-DE61ADFE46D6}" name="152002" dataDxfId="4634"/>
    <tableColumn id="11764" xr3:uid="{6BECA332-FBEF-4AEC-B308-6459AD674E50}" name="152003" dataDxfId="4633"/>
    <tableColumn id="11765" xr3:uid="{DA293E59-C9AF-4F0D-9C62-4951CE1C70CA}" name="152004" dataDxfId="4632"/>
    <tableColumn id="11766" xr3:uid="{B20239F5-3399-45E5-96A9-43105FBCCCEE}" name="152005" dataDxfId="4631"/>
    <tableColumn id="11767" xr3:uid="{C66E210C-47EB-4552-9693-05B352D2C73D}" name="152006" dataDxfId="4630"/>
    <tableColumn id="11768" xr3:uid="{CFEAB87C-6E51-46C5-8AD2-E25D4328BDE3}" name="152007" dataDxfId="4629"/>
    <tableColumn id="11769" xr3:uid="{2521B63F-0878-4647-A9E4-565987427232}" name="152008" dataDxfId="4628"/>
    <tableColumn id="11770" xr3:uid="{E055875B-38DC-4FC4-B03A-E49FFD2F99A8}" name="152009" dataDxfId="4627"/>
    <tableColumn id="11771" xr3:uid="{5F0A9D0F-0749-48A9-AF80-4AA165F38B72}" name="152010" dataDxfId="4626"/>
    <tableColumn id="11772" xr3:uid="{CE1D28F0-9EFC-430F-8016-E9A44C57B98D}" name="152011" dataDxfId="4625"/>
    <tableColumn id="11773" xr3:uid="{DBFF3A4B-5D94-47D7-A6A0-3503709BBC8E}" name="152012" dataDxfId="4624"/>
    <tableColumn id="11774" xr3:uid="{529E39D1-89C0-4F24-B6C5-A4EAA8B39B3F}" name="152013" dataDxfId="4623"/>
    <tableColumn id="11775" xr3:uid="{75B6772F-D7FA-4DA4-A73E-04FDB6DE7C0F}" name="152014" dataDxfId="4622"/>
    <tableColumn id="11776" xr3:uid="{7336CCC0-4D4C-442B-AD53-91C30666A995}" name="152015" dataDxfId="4621"/>
    <tableColumn id="11777" xr3:uid="{E1177164-32F0-4467-807C-49516515AEF6}" name="152016" dataDxfId="4620"/>
    <tableColumn id="11778" xr3:uid="{13C23399-8427-4E53-8152-C0393BF5C7C9}" name="152017" dataDxfId="4619"/>
    <tableColumn id="11779" xr3:uid="{64D133B5-D28E-4B89-9647-FA8FA21B4EDE}" name="152018" dataDxfId="4618"/>
    <tableColumn id="11780" xr3:uid="{8211DB96-C7C4-46DE-B7E9-6153CD2DB35F}" name="152019" dataDxfId="4617"/>
    <tableColumn id="11781" xr3:uid="{AE24DDFA-8AA5-430E-A920-574D33EE20DD}" name="152020" dataDxfId="4616"/>
    <tableColumn id="11782" xr3:uid="{1F15982E-D101-43DE-B14C-03C8A0B3D21D}" name="152021" dataDxfId="4615"/>
    <tableColumn id="11783" xr3:uid="{72E199AA-F588-49AA-9ED1-06C37806A4E3}" name="152022" dataDxfId="4614"/>
    <tableColumn id="11784" xr3:uid="{C3123C1F-B99D-48D8-B1FA-E0EAFCAD1854}" name="152023" dataDxfId="4613"/>
    <tableColumn id="11785" xr3:uid="{335C6B64-A9C8-40BC-9476-AB2BAFF9D73F}" name="152024" dataDxfId="4612"/>
    <tableColumn id="11786" xr3:uid="{0C9D1633-09BC-4A4C-AF53-91812B13ECF2}" name="152025" dataDxfId="4611"/>
    <tableColumn id="11787" xr3:uid="{4C1F7E5D-2685-4456-BBC5-F673257B992F}" name="152026" dataDxfId="4610"/>
    <tableColumn id="11788" xr3:uid="{EE3B3BD8-3C2A-4807-8327-504279D2BE7B}" name="152027" dataDxfId="4609"/>
    <tableColumn id="11789" xr3:uid="{678F347B-323E-4878-ADB4-38CB094C0D15}" name="152028" dataDxfId="4608"/>
    <tableColumn id="11790" xr3:uid="{EEE165A4-4864-4F58-9748-14865045C7F5}" name="152029" dataDxfId="4607"/>
    <tableColumn id="11791" xr3:uid="{8C0261FA-1886-4D20-AFCE-C210BBC4CA52}" name="152030" dataDxfId="4606"/>
    <tableColumn id="11792" xr3:uid="{4944D6B5-7F06-40E0-913B-536C82B52D68}" name="152031" dataDxfId="4605"/>
    <tableColumn id="11793" xr3:uid="{99210F1B-F19B-431C-9BF1-AB04D0C55A44}" name="152032" dataDxfId="4604"/>
    <tableColumn id="11794" xr3:uid="{FEE1863B-807D-45DC-8CAA-CE10B1F86F7F}" name="152033" dataDxfId="4603"/>
    <tableColumn id="11795" xr3:uid="{8D02350E-24F5-4A39-89EA-12F4264BF2DB}" name="152034" dataDxfId="4602"/>
    <tableColumn id="11796" xr3:uid="{C5308EC8-5EE0-4C6F-B7A0-4873FAB81259}" name="152035" dataDxfId="4601"/>
    <tableColumn id="11797" xr3:uid="{446998EF-C890-497C-9F0A-73665C6623B7}" name="152036" dataDxfId="4600"/>
    <tableColumn id="11798" xr3:uid="{713111B7-B4C0-4ABC-9F9D-5B4EF89BCEE4}" name="152037" dataDxfId="4599"/>
    <tableColumn id="11799" xr3:uid="{9CCE2FA7-8BB6-49B6-B39A-2639228B47F5}" name="152038" dataDxfId="4598"/>
    <tableColumn id="11800" xr3:uid="{64AA7F9F-FE5F-4F25-B07B-B59C329F9834}" name="152039" dataDxfId="4597"/>
    <tableColumn id="11801" xr3:uid="{A51DEBDB-8CD4-46CA-A0A9-3B4FF1663441}" name="152040" dataDxfId="4596"/>
    <tableColumn id="11802" xr3:uid="{9B969723-A111-4115-87D4-7B60ABDDE84B}" name="152041" dataDxfId="4595"/>
    <tableColumn id="11803" xr3:uid="{AC3A081D-D29C-48C7-A101-21F22E8C7730}" name="152042" dataDxfId="4594"/>
    <tableColumn id="11804" xr3:uid="{ED9FA41E-9E6F-4FE1-B799-EC8B71726858}" name="152043" dataDxfId="4593"/>
    <tableColumn id="11805" xr3:uid="{A2EB41A1-5C58-4C69-A71C-280DBEE36628}" name="152044" dataDxfId="4592"/>
    <tableColumn id="11806" xr3:uid="{A2CB45DF-A021-4149-B0E1-92591B2E90DF}" name="152045" dataDxfId="4591"/>
    <tableColumn id="11807" xr3:uid="{EA320C66-0262-4CEC-9073-1ECBE8881B5D}" name="152046" dataDxfId="4590"/>
    <tableColumn id="11808" xr3:uid="{496BC933-D614-4965-8F61-E8A975254111}" name="152047" dataDxfId="4589"/>
    <tableColumn id="11809" xr3:uid="{DF430C31-CBCD-4F32-8D53-5F370CFD1EE2}" name="152048" dataDxfId="4588"/>
    <tableColumn id="11810" xr3:uid="{7792FE6B-601F-49BC-BF8E-3800ECA53F3B}" name="152049" dataDxfId="4587"/>
    <tableColumn id="11811" xr3:uid="{D1C04579-08A3-47BC-961F-1BB525C47907}" name="152050" dataDxfId="4586"/>
    <tableColumn id="11812" xr3:uid="{F8AE5C91-9ACB-43EF-B060-58F8DDD3E8BE}" name="152051" dataDxfId="4585"/>
    <tableColumn id="11813" xr3:uid="{36FF1B7B-2122-40B8-94C6-CAD4A6446ECF}" name="152052" dataDxfId="4584"/>
    <tableColumn id="11814" xr3:uid="{87D3F6DD-98E8-4A00-A0EE-B9DD66119D61}" name="152053" dataDxfId="4583"/>
    <tableColumn id="11815" xr3:uid="{E83383E6-6115-4226-A25F-DA3CC99A41E6}" name="152054" dataDxfId="4582"/>
    <tableColumn id="11816" xr3:uid="{0A625A6D-D83C-44EF-868F-D911C797697D}" name="152055" dataDxfId="4581"/>
    <tableColumn id="11817" xr3:uid="{B707B795-7210-435E-8BC2-4C9B9AB48FC9}" name="152056" dataDxfId="4580"/>
    <tableColumn id="11818" xr3:uid="{A13C7DC0-A506-4D0D-989B-4269FB54323B}" name="152057" dataDxfId="4579"/>
    <tableColumn id="11819" xr3:uid="{4D2E573E-9F8B-49FB-9D3C-409A28F5FD6F}" name="152058" dataDxfId="4578"/>
    <tableColumn id="11820" xr3:uid="{B4FCCE55-CADB-453C-BDBD-EA2E5F2BB103}" name="152059" dataDxfId="4577"/>
    <tableColumn id="11821" xr3:uid="{96C9C52C-D675-41BF-8C2B-B1688BCA3FB6}" name="152060" dataDxfId="4576"/>
    <tableColumn id="11822" xr3:uid="{B58BE678-AC89-4346-B522-07C0E0F763B6}" name="152061" dataDxfId="4575"/>
    <tableColumn id="11823" xr3:uid="{5403D33E-1D54-4864-BE35-1288DFFBA0DE}" name="152062" dataDxfId="4574"/>
    <tableColumn id="11824" xr3:uid="{8D2B9BD9-1E4A-48EF-9ABB-D7F6C7228B74}" name="152063" dataDxfId="4573"/>
    <tableColumn id="11825" xr3:uid="{2E4C05AA-6862-4158-86D5-39EBFCE008CA}" name="152064" dataDxfId="4572"/>
    <tableColumn id="11826" xr3:uid="{19A785AD-409E-4EFC-BE5A-14D234B3DD5C}" name="152065" dataDxfId="4571"/>
    <tableColumn id="11827" xr3:uid="{D181C5B8-2A79-423F-BC80-0DF76DC96E52}" name="152066" dataDxfId="4570"/>
    <tableColumn id="11828" xr3:uid="{4A0302A6-60FC-4F43-B889-8A9579E755B6}" name="152067" dataDxfId="4569"/>
    <tableColumn id="11829" xr3:uid="{A461E26F-88A8-44CF-8686-47CCF029BB1D}" name="152068" dataDxfId="4568"/>
    <tableColumn id="11830" xr3:uid="{DE51D4E4-D3A0-4615-9721-5747614F106E}" name="152069" dataDxfId="4567"/>
    <tableColumn id="11831" xr3:uid="{E7A72BDE-AFA8-44FC-8C93-B16C31ECECCE}" name="152070" dataDxfId="4566"/>
    <tableColumn id="11832" xr3:uid="{05EFD92A-F1F7-42A2-B717-BEB7841B592D}" name="152071" dataDxfId="4565"/>
    <tableColumn id="11833" xr3:uid="{BBD20129-097B-4F84-A2CA-E300BC9F71E2}" name="152072" dataDxfId="4564"/>
    <tableColumn id="11834" xr3:uid="{1F6D8EBE-DDA5-4A5A-9E58-CFD8A21403C2}" name="152073" dataDxfId="4563"/>
    <tableColumn id="11835" xr3:uid="{57ECBBEC-F426-49D6-AA3E-92E6FB3397F1}" name="152074" dataDxfId="4562"/>
    <tableColumn id="11836" xr3:uid="{FA1BA354-8515-4DE1-9E31-010597A29CB5}" name="152075" dataDxfId="4561"/>
    <tableColumn id="11837" xr3:uid="{579AF146-9975-43C5-B20B-EDD3714871A5}" name="152076" dataDxfId="4560"/>
    <tableColumn id="11838" xr3:uid="{7E51DCC0-690A-423F-98B7-8FC2C7B2DB47}" name="152077" dataDxfId="4559"/>
    <tableColumn id="11839" xr3:uid="{C54B18B6-6A6F-4C7C-861F-39030A079317}" name="152078" dataDxfId="4558"/>
    <tableColumn id="11840" xr3:uid="{1B6CE9C5-F4ED-4C2A-80F2-39CC6C09E3BF}" name="152079" dataDxfId="4557"/>
    <tableColumn id="11841" xr3:uid="{B6606ED3-26B4-4A3B-8989-749B1953A992}" name="152080" dataDxfId="4556"/>
    <tableColumn id="11842" xr3:uid="{F91ED36F-C136-4524-BE58-A9F988C2AF9E}" name="152081" dataDxfId="4555"/>
    <tableColumn id="11843" xr3:uid="{079DF87A-EB41-4402-882C-57B1645B5188}" name="152082" dataDxfId="4554"/>
    <tableColumn id="11844" xr3:uid="{7463EAFA-9B4F-4584-8167-E283B3012CAA}" name="152083" dataDxfId="4553"/>
    <tableColumn id="11845" xr3:uid="{C6CD75C7-ADB8-4270-9348-1742DD72B96F}" name="152084" dataDxfId="4552"/>
    <tableColumn id="11846" xr3:uid="{3732C5CD-A567-4110-9DF6-41DDC3D09351}" name="152085" dataDxfId="4551"/>
    <tableColumn id="11847" xr3:uid="{DD2671FA-B16D-4ACE-870C-BF88C5EBF861}" name="152086" dataDxfId="4550"/>
    <tableColumn id="11848" xr3:uid="{88FE4842-B4E4-4FCA-99DD-AAB1E45D3942}" name="152087" dataDxfId="4549"/>
    <tableColumn id="11849" xr3:uid="{5CF98A9B-FC63-4BDF-99EE-7F5C8856AAC9}" name="152088" dataDxfId="4548"/>
    <tableColumn id="11850" xr3:uid="{8144F2B9-8682-4ACC-8AED-5664A4499442}" name="152089" dataDxfId="4547"/>
    <tableColumn id="11851" xr3:uid="{07BADFFB-5552-4213-996D-21336E36BF45}" name="152090" dataDxfId="4546"/>
    <tableColumn id="11852" xr3:uid="{AD94A169-ADF2-4489-89C4-39A642660E0A}" name="152091" dataDxfId="4545"/>
    <tableColumn id="11853" xr3:uid="{C04D16CB-8BF4-490B-9B41-C2954244D612}" name="152092" dataDxfId="4544"/>
    <tableColumn id="11854" xr3:uid="{12FBBCDA-B456-47A4-B2F3-F7AA0EAF1763}" name="152093" dataDxfId="4543"/>
    <tableColumn id="11855" xr3:uid="{0FCB0AF5-4C06-42DA-9BEE-9F010DD871DA}" name="152094" dataDxfId="4542"/>
    <tableColumn id="11856" xr3:uid="{5F262EA2-24B2-4533-B5A0-999217861776}" name="152095" dataDxfId="4541"/>
    <tableColumn id="11857" xr3:uid="{B8E2067F-2620-42C5-81B7-86599B459EDA}" name="152096" dataDxfId="4540"/>
    <tableColumn id="11858" xr3:uid="{5BD9BB48-70FF-4052-B424-BA2CA91F6D5D}" name="152097" dataDxfId="4539"/>
    <tableColumn id="11859" xr3:uid="{B12106C2-5201-4310-A622-B7FE856D3932}" name="152098" dataDxfId="4538"/>
    <tableColumn id="11860" xr3:uid="{DC064173-D79F-4B7D-902F-F2874DCEABDC}" name="152099" dataDxfId="4537"/>
    <tableColumn id="11861" xr3:uid="{F11918BD-DA9F-4C1D-BC5A-A20043DD756A}" name="152100" dataDxfId="4536"/>
    <tableColumn id="11862" xr3:uid="{9566FE1B-93F5-449C-B0D5-EDA8E7A3CBF1}" name="152101" dataDxfId="4535"/>
    <tableColumn id="11863" xr3:uid="{37FCC23C-D1DF-4E53-97EE-85FB1F7C3283}" name="152102" dataDxfId="4534"/>
    <tableColumn id="11864" xr3:uid="{29287C28-2D2C-4C01-877D-E3B378B5B117}" name="152103" dataDxfId="4533"/>
    <tableColumn id="11865" xr3:uid="{D875FEC7-BCDF-4852-94EB-39E8E80EA6D2}" name="152104" dataDxfId="4532"/>
    <tableColumn id="11866" xr3:uid="{0BC24E06-3587-4C3F-B9AC-5A20A24F63A1}" name="152105" dataDxfId="4531"/>
    <tableColumn id="11867" xr3:uid="{E23730E1-E830-4B07-82CA-5E835AE7A4EF}" name="152106" dataDxfId="4530"/>
    <tableColumn id="11868" xr3:uid="{891138A7-5316-477D-B47E-811A798C4635}" name="152107" dataDxfId="4529"/>
    <tableColumn id="11869" xr3:uid="{D50A9CEE-5D1A-42D6-A741-5BF22E69AFD8}" name="152108" dataDxfId="4528"/>
    <tableColumn id="11870" xr3:uid="{7AD2F45F-F6FB-475C-A87C-BBDE8DD1F267}" name="152109" dataDxfId="4527"/>
    <tableColumn id="11871" xr3:uid="{5E744F8A-56C1-43C0-9828-AB0F31A1484D}" name="152110" dataDxfId="4526"/>
    <tableColumn id="11872" xr3:uid="{1C89774E-518B-42D3-965F-5CEFED5BCFDC}" name="152111" dataDxfId="4525"/>
    <tableColumn id="11873" xr3:uid="{FD9956F6-4948-4A6D-B696-8F5C5210B8F9}" name="152112" dataDxfId="4524"/>
    <tableColumn id="11874" xr3:uid="{CF6AC5BF-5716-463E-8E5E-A5646F640890}" name="152113" dataDxfId="4523"/>
    <tableColumn id="11875" xr3:uid="{460E38AB-39B0-47FA-ACE9-4A04E82EE450}" name="152114" dataDxfId="4522"/>
    <tableColumn id="11876" xr3:uid="{A36AB0EB-A3A8-4BFF-8AB6-8E1A6E7E6E61}" name="152115" dataDxfId="4521"/>
    <tableColumn id="11877" xr3:uid="{8FD77169-DFEB-4F53-8FC3-1368B4E94C59}" name="152116" dataDxfId="4520"/>
    <tableColumn id="11878" xr3:uid="{56E28D37-11A0-4AA4-A311-6599877AE263}" name="152117" dataDxfId="4519"/>
    <tableColumn id="11879" xr3:uid="{0DEB2840-CCDB-4E93-9C1C-340A817EA328}" name="152118" dataDxfId="4518"/>
    <tableColumn id="11880" xr3:uid="{E0289A36-509A-448D-82F0-D3E31C5FA3F7}" name="152119" dataDxfId="4517"/>
    <tableColumn id="11881" xr3:uid="{54959142-14ED-461C-ADD6-D4B37BC21BEB}" name="152120" dataDxfId="4516"/>
    <tableColumn id="11882" xr3:uid="{31C9BF9A-C7B8-4FF4-849D-7F19A8625CC9}" name="152121" dataDxfId="4515"/>
    <tableColumn id="11883" xr3:uid="{E428A604-8436-4E71-9925-AB53F933D08F}" name="152122" dataDxfId="4514"/>
    <tableColumn id="11884" xr3:uid="{94497BC9-157E-4623-84EB-7D615A8FAE58}" name="152123" dataDxfId="4513"/>
    <tableColumn id="11885" xr3:uid="{67CDBE49-403F-497B-817D-CD85B559ED7C}" name="152124" dataDxfId="4512"/>
    <tableColumn id="11886" xr3:uid="{18123D3F-4757-44F7-A7EE-B9A7C98F47C2}" name="152125" dataDxfId="4511"/>
    <tableColumn id="11887" xr3:uid="{49022E25-CB11-41DF-8448-7F9F05A88473}" name="152126" dataDxfId="4510"/>
    <tableColumn id="11888" xr3:uid="{2F0F34DA-7ADF-4E08-A5BA-AF5448E64E54}" name="152127" dataDxfId="4509"/>
    <tableColumn id="11889" xr3:uid="{3ED8F2FA-110E-4628-A6E1-8C8A4A0FD02F}" name="152128" dataDxfId="4508"/>
    <tableColumn id="11890" xr3:uid="{CDFC9F1A-1893-4144-A03D-7B8D36FAB560}" name="152129" dataDxfId="4507"/>
    <tableColumn id="11891" xr3:uid="{90A887F9-AD79-4BD6-9F69-AF1D69716ACA}" name="152130" dataDxfId="4506"/>
    <tableColumn id="11892" xr3:uid="{35DC5CEA-52F6-4662-B76D-9C3E1587E17C}" name="152131" dataDxfId="4505"/>
    <tableColumn id="11893" xr3:uid="{F844A34D-E7A0-4081-810A-08516F0AF9CD}" name="152132" dataDxfId="4504"/>
    <tableColumn id="11894" xr3:uid="{D0145EC1-AEE6-4ACC-854E-9EF919EFA7A7}" name="152133" dataDxfId="4503"/>
    <tableColumn id="11895" xr3:uid="{2EE30166-5656-4B61-B93A-C9FA7C155BE1}" name="152134" dataDxfId="4502"/>
    <tableColumn id="11896" xr3:uid="{F1DAC820-7491-45B6-8B8C-6741DA8897DD}" name="152135" dataDxfId="4501"/>
    <tableColumn id="11897" xr3:uid="{C8DBA6D8-A50A-4A39-8586-4D57333E5B3A}" name="152136" dataDxfId="4500"/>
    <tableColumn id="11898" xr3:uid="{AC5DB725-FA0C-4E75-887C-D5B2B4E9BB4B}" name="152137" dataDxfId="4499"/>
    <tableColumn id="11899" xr3:uid="{E837F4A0-1FEC-4231-AFD8-D09C07999DC2}" name="152138" dataDxfId="4498"/>
    <tableColumn id="11900" xr3:uid="{AE769BC7-C377-4F88-AE30-EF6BE95BDCB7}" name="152139" dataDxfId="4497"/>
    <tableColumn id="11901" xr3:uid="{5FAF28DB-2CB6-4232-BE70-F9610768FCF2}" name="152140" dataDxfId="4496"/>
    <tableColumn id="11902" xr3:uid="{814020F1-4288-4D28-80F0-5ADD8CA79EA3}" name="152141" dataDxfId="4495"/>
    <tableColumn id="11903" xr3:uid="{7669FFB7-8A4C-4798-AD23-1516EB22F517}" name="152142" dataDxfId="4494"/>
    <tableColumn id="11904" xr3:uid="{CBDDE35A-E373-4AC8-9820-C8B0D16E3CCC}" name="152143" dataDxfId="4493"/>
    <tableColumn id="11905" xr3:uid="{2E334CCF-3894-4496-B634-E6E52A32476C}" name="152144" dataDxfId="4492"/>
    <tableColumn id="11906" xr3:uid="{337F804B-33B8-4136-A9F7-BAA654D2A044}" name="152145" dataDxfId="4491"/>
    <tableColumn id="11907" xr3:uid="{E555C214-C130-4574-941E-A3215B3BA343}" name="152146" dataDxfId="4490"/>
    <tableColumn id="11908" xr3:uid="{6D1812E9-8C6E-463E-96AA-49E1C4330E0D}" name="152147" dataDxfId="4489"/>
    <tableColumn id="11909" xr3:uid="{E1770081-DA6B-422E-B922-DC869FE8AEFD}" name="152148" dataDxfId="4488"/>
    <tableColumn id="11910" xr3:uid="{4D361884-BE2A-4934-8A23-26EB1CE32930}" name="152149" dataDxfId="4487"/>
    <tableColumn id="11911" xr3:uid="{D02B93EE-F23E-4AE0-B3FE-E48E928E8498}" name="152150" dataDxfId="4486"/>
    <tableColumn id="11912" xr3:uid="{66C862DC-C9E2-4EE1-83C4-D3689253C7D7}" name="152151" dataDxfId="4485"/>
    <tableColumn id="11913" xr3:uid="{28B83356-FBEA-426A-9831-0B968329FF07}" name="152152" dataDxfId="4484"/>
    <tableColumn id="11914" xr3:uid="{AEA22F39-6E23-457F-B7C6-196FAFA6DAED}" name="152153" dataDxfId="4483"/>
    <tableColumn id="11915" xr3:uid="{4C56F63F-99EE-4A99-9430-40293BEBDA19}" name="152154" dataDxfId="4482"/>
    <tableColumn id="11916" xr3:uid="{2859514F-0D0B-4A70-95AC-8BBDF1450DB0}" name="152155" dataDxfId="4481"/>
    <tableColumn id="11917" xr3:uid="{5BA46D4F-8728-41EF-B733-E82967C06BC1}" name="152156" dataDxfId="4480"/>
    <tableColumn id="11918" xr3:uid="{AA473BFC-4A00-41B1-AB31-E97B171E23F8}" name="152157" dataDxfId="4479"/>
    <tableColumn id="11919" xr3:uid="{42DA029B-2B3B-47B6-A507-5A0BC9270382}" name="152158" dataDxfId="4478"/>
    <tableColumn id="11920" xr3:uid="{4C89B3F5-38B7-4571-B0C0-AF45758131B2}" name="152159" dataDxfId="4477"/>
    <tableColumn id="11921" xr3:uid="{EFBCCEB4-7090-4B3E-8C3E-EF6BB6DE903D}" name="152160" dataDxfId="4476"/>
    <tableColumn id="11922" xr3:uid="{BEE8B2E6-4145-4FB3-B632-1AECCEE9FCB4}" name="152161" dataDxfId="4475"/>
    <tableColumn id="11923" xr3:uid="{4CE99438-4F14-45CB-8506-346FDF2E79D8}" name="152162" dataDxfId="4474"/>
    <tableColumn id="11924" xr3:uid="{D65A8E0A-FB85-44E0-BD45-B0E7EFD54EE1}" name="152163" dataDxfId="4473"/>
    <tableColumn id="11925" xr3:uid="{4E7FF4D6-FDFF-4E80-9237-8E98391F8B62}" name="152164" dataDxfId="4472"/>
    <tableColumn id="11926" xr3:uid="{2FC0D0B1-6E6F-4106-A97D-05ECD1601FED}" name="152165" dataDxfId="4471"/>
    <tableColumn id="11927" xr3:uid="{7D57F17B-9AA3-457E-BAFB-B8FD18A06C95}" name="152166" dataDxfId="4470"/>
    <tableColumn id="11928" xr3:uid="{28319E26-49D6-4A7A-9B90-8E472A4EF919}" name="152167" dataDxfId="4469"/>
    <tableColumn id="11929" xr3:uid="{5130C573-3549-499C-B9A9-68C504EC891F}" name="152168" dataDxfId="4468"/>
    <tableColumn id="11930" xr3:uid="{048C22A5-9CEB-4F85-8826-20C8E6F4D57A}" name="152169" dataDxfId="4467"/>
    <tableColumn id="11931" xr3:uid="{3D009DFC-8B09-475C-BE69-25B82D4F47C0}" name="152170" dataDxfId="4466"/>
    <tableColumn id="11932" xr3:uid="{CD9A68D6-8458-436A-BD29-00A2358CC82D}" name="152171" dataDxfId="4465"/>
    <tableColumn id="11933" xr3:uid="{FC4F950A-5F3B-40C9-BDF6-005AE4421C01}" name="152172" dataDxfId="4464"/>
    <tableColumn id="11934" xr3:uid="{D49DA6D6-1214-465A-BB78-0A92E4FF596C}" name="152173" dataDxfId="4463"/>
    <tableColumn id="11935" xr3:uid="{5F8B3E33-CF54-4F7F-A41F-E781436E30E0}" name="152174" dataDxfId="4462"/>
    <tableColumn id="11936" xr3:uid="{53E539B1-74C4-4493-83C3-AA20737CF4B0}" name="152175" dataDxfId="4461"/>
    <tableColumn id="11937" xr3:uid="{C066DB07-AFD3-480F-AB22-A1B1EEAFB5BC}" name="152176" dataDxfId="4460"/>
    <tableColumn id="11938" xr3:uid="{FD17DA48-481F-483B-9E73-0067384D313F}" name="152177" dataDxfId="4459"/>
    <tableColumn id="11939" xr3:uid="{6B86F8B7-5E73-47BB-AC01-38554D5A2D8F}" name="152178" dataDxfId="4458"/>
    <tableColumn id="11940" xr3:uid="{912B0BED-54E6-45BD-BC40-B89CB455E8E7}" name="152179" dataDxfId="4457"/>
    <tableColumn id="11941" xr3:uid="{E24CEABD-865E-4807-85C4-8DE1B679B793}" name="152180" dataDxfId="4456"/>
    <tableColumn id="11942" xr3:uid="{0EB49E9C-FEC9-46A9-9D47-EFFDB55536F3}" name="152181" dataDxfId="4455"/>
    <tableColumn id="11943" xr3:uid="{51297992-DCBB-488B-AF7B-01941E13A807}" name="152182" dataDxfId="4454"/>
    <tableColumn id="11944" xr3:uid="{9EC5C26F-F132-4D67-8CE0-321A276446DA}" name="152183" dataDxfId="4453"/>
    <tableColumn id="11945" xr3:uid="{2C4EFAF3-E5C5-43D3-9D96-F253C835BD68}" name="152184" dataDxfId="4452"/>
    <tableColumn id="11946" xr3:uid="{D529658D-6115-4CDE-A9D4-2291922E044F}" name="152185" dataDxfId="4451"/>
    <tableColumn id="11947" xr3:uid="{713AE2CF-D383-4925-8922-D2381AD0BB4D}" name="152186" dataDxfId="4450"/>
    <tableColumn id="11948" xr3:uid="{21D056A2-DBF8-428B-B7E8-72B8A219B494}" name="152187" dataDxfId="4449"/>
    <tableColumn id="11949" xr3:uid="{B56A611A-ACB5-4039-B789-A259E90BA8E7}" name="152188" dataDxfId="4448"/>
    <tableColumn id="11950" xr3:uid="{955F687A-8BC9-4F03-AA15-1F2012FEE369}" name="152189" dataDxfId="4447"/>
    <tableColumn id="11951" xr3:uid="{25106A40-5D96-407C-AC70-C7125B42232C}" name="152190" dataDxfId="4446"/>
    <tableColumn id="11952" xr3:uid="{70BE3D75-F42C-4DE2-819B-E40762DE1914}" name="152191" dataDxfId="4445"/>
    <tableColumn id="11953" xr3:uid="{4763476A-177A-46DA-9F9F-215286BE508C}" name="152192" dataDxfId="4444"/>
    <tableColumn id="11954" xr3:uid="{426F9EE1-3CE8-4317-979F-8C41976636BF}" name="152193" dataDxfId="4443"/>
    <tableColumn id="11955" xr3:uid="{23D1D3D8-B778-4F02-8F6E-8B6E0269717B}" name="152194" dataDxfId="4442"/>
    <tableColumn id="11956" xr3:uid="{DCE462C1-DC72-47C1-B102-E0543C54D6D0}" name="152195" dataDxfId="4441"/>
    <tableColumn id="11957" xr3:uid="{F2FC24BA-BCFE-4CC3-A802-BA1C280B2919}" name="152196" dataDxfId="4440"/>
    <tableColumn id="11958" xr3:uid="{3AF6261B-39A2-4529-9529-BBEBAA3D37A5}" name="152197" dataDxfId="4439"/>
    <tableColumn id="11959" xr3:uid="{4AEA35EE-7DD2-44CC-A263-1EEB6503BE94}" name="152198" dataDxfId="4438"/>
    <tableColumn id="11960" xr3:uid="{1C7A62D2-EE9D-4EE0-BCB2-98657C781677}" name="152199" dataDxfId="4437"/>
    <tableColumn id="11961" xr3:uid="{59CD4B2B-F24E-4E09-9CEC-F20933D8D4EE}" name="152200" dataDxfId="4436"/>
    <tableColumn id="11962" xr3:uid="{0FE3FD44-577F-4F74-AF24-901869D523FD}" name="152201" dataDxfId="4435"/>
    <tableColumn id="11963" xr3:uid="{EFCCE00F-76B8-4FB0-896D-2D3BE6BE6B49}" name="152202" dataDxfId="4434"/>
    <tableColumn id="11964" xr3:uid="{9E34D9B6-62FC-43C1-8E73-7FB2F426BAF3}" name="152203" dataDxfId="4433"/>
    <tableColumn id="11965" xr3:uid="{034AEC8A-47C2-4BD9-9160-32A221A5C4FE}" name="152204" dataDxfId="4432"/>
    <tableColumn id="11966" xr3:uid="{9B3765C6-EC11-4392-9F58-E7F7E05AF492}" name="152205" dataDxfId="4431"/>
    <tableColumn id="11967" xr3:uid="{B8F22AFC-AD2B-4AB2-A2BB-BD256F4F6F1F}" name="152206" dataDxfId="4430"/>
    <tableColumn id="11968" xr3:uid="{55EFD2D2-558F-4F43-9525-945F48838855}" name="152207" dataDxfId="4429"/>
    <tableColumn id="11969" xr3:uid="{D9768A67-5556-48AC-AB96-3421E1A2FC38}" name="152208" dataDxfId="4428"/>
    <tableColumn id="11970" xr3:uid="{C0E9C528-AD67-4EFF-AD4D-2032EB778652}" name="152209" dataDxfId="4427"/>
    <tableColumn id="11971" xr3:uid="{E41E3FF1-435D-496F-B0F0-6CBD5E9C0BF6}" name="152210" dataDxfId="4426"/>
    <tableColumn id="11972" xr3:uid="{D8809A4A-C7AA-4161-8FA5-6952387DE214}" name="152211" dataDxfId="4425"/>
    <tableColumn id="11973" xr3:uid="{EFFDF962-4F52-4C46-BBFB-9A45D5A26EEC}" name="152212" dataDxfId="4424"/>
    <tableColumn id="11974" xr3:uid="{64317F13-10FE-4583-80E3-32FBEFFFD898}" name="152213" dataDxfId="4423"/>
    <tableColumn id="11975" xr3:uid="{A5749E8E-C91A-43DB-8D2F-B34357F7F94D}" name="152214" dataDxfId="4422"/>
    <tableColumn id="11976" xr3:uid="{BB67AF88-ACB6-4B54-8A7F-48FC07CDFDEC}" name="152215" dataDxfId="4421"/>
    <tableColumn id="11977" xr3:uid="{12EEDB79-78D5-4FDA-A78C-2BB63DACF359}" name="152216" dataDxfId="4420"/>
    <tableColumn id="11978" xr3:uid="{629ECA2D-FCD8-4B19-9E2A-9AA21B995A95}" name="152217" dataDxfId="4419"/>
    <tableColumn id="11979" xr3:uid="{CB218029-B533-4571-85D5-B2E11FCA775A}" name="152218" dataDxfId="4418"/>
    <tableColumn id="11980" xr3:uid="{DBACED17-8917-4E5B-B743-3C8DE5C815A6}" name="152219" dataDxfId="4417"/>
    <tableColumn id="11981" xr3:uid="{166115F4-D89A-4F87-9CE6-5C1A2E07B2F9}" name="152220" dataDxfId="4416"/>
    <tableColumn id="11982" xr3:uid="{5C62D80B-0E5F-4247-A1BA-255CED79BC12}" name="152221" dataDxfId="4415"/>
    <tableColumn id="11983" xr3:uid="{823EA0C4-BD96-4FC6-9B5F-27FEC8DB6613}" name="152222" dataDxfId="4414"/>
    <tableColumn id="11984" xr3:uid="{A051DECC-DFEB-40B8-9339-EC1034F071A2}" name="152223" dataDxfId="4413"/>
    <tableColumn id="11985" xr3:uid="{F60D190A-54A8-42FD-B860-41A9D2043CCE}" name="152224" dataDxfId="4412"/>
    <tableColumn id="11986" xr3:uid="{4915B14F-9709-4155-BDE5-D0F07A444ED1}" name="152225" dataDxfId="4411"/>
    <tableColumn id="11987" xr3:uid="{389133A0-7174-4EFB-AAA3-892D6661DD3D}" name="152226" dataDxfId="4410"/>
    <tableColumn id="11988" xr3:uid="{F3EF425C-E90D-47B7-9497-54FCA8740AD9}" name="152227" dataDxfId="4409"/>
    <tableColumn id="11989" xr3:uid="{6436FC2F-E9EF-4409-8523-2E49AB0DBD2D}" name="152228" dataDxfId="4408"/>
    <tableColumn id="11990" xr3:uid="{523B6DDF-CF20-4A62-A21E-6FF218208EFC}" name="152229" dataDxfId="4407"/>
    <tableColumn id="11991" xr3:uid="{4C6E8AAF-8974-40E7-9EF6-1A695A48CFC1}" name="152230" dataDxfId="4406"/>
    <tableColumn id="11992" xr3:uid="{9B1DD131-215E-4AEE-ABEF-1D756DDD1D23}" name="152231" dataDxfId="4405"/>
    <tableColumn id="11993" xr3:uid="{FE12A023-F483-4EA7-89D1-904B9CD2FDAF}" name="152232" dataDxfId="4404"/>
    <tableColumn id="11994" xr3:uid="{EE980CEF-06B6-4B80-B025-65526FADF9DD}" name="152233" dataDxfId="4403"/>
    <tableColumn id="11995" xr3:uid="{CD363614-D186-42B2-BF96-2F9876C8BF0C}" name="152234" dataDxfId="4402"/>
    <tableColumn id="11996" xr3:uid="{6E6355FB-FDE2-4FC8-A6A8-0F4DDC14086C}" name="152235" dataDxfId="4401"/>
    <tableColumn id="11997" xr3:uid="{44E07B1A-A122-4E06-AB39-A05AA4792FE1}" name="152236" dataDxfId="4400"/>
    <tableColumn id="11998" xr3:uid="{57473CE7-6A7F-4057-A573-A64E1389C10E}" name="152237" dataDxfId="4399"/>
    <tableColumn id="11999" xr3:uid="{2CBB0B84-3475-4C2C-ADCC-2C84AA067B6A}" name="152238" dataDxfId="4398"/>
    <tableColumn id="12000" xr3:uid="{CB887F31-B884-4551-B58B-4BEAADD394CF}" name="152239" dataDxfId="4397"/>
    <tableColumn id="12001" xr3:uid="{21BC9072-6DE2-49E1-860B-ABBBE1E49951}" name="152240" dataDxfId="4396"/>
    <tableColumn id="12002" xr3:uid="{977BE4CE-B4CA-4FE1-86D3-4EAB14EE6F64}" name="152241" dataDxfId="4395"/>
    <tableColumn id="12003" xr3:uid="{FB0CC157-43D3-46BF-91F2-C1AD882D29ED}" name="152242" dataDxfId="4394"/>
    <tableColumn id="12004" xr3:uid="{B994C1FE-7F5B-4BEE-9154-28B52C3976D4}" name="152243" dataDxfId="4393"/>
    <tableColumn id="12005" xr3:uid="{4F7F83F0-9C16-40E5-B39C-EA9418065968}" name="152244" dataDxfId="4392"/>
    <tableColumn id="12006" xr3:uid="{C1287EF1-670E-444F-BA60-4DF6330D03A0}" name="152245" dataDxfId="4391"/>
    <tableColumn id="12007" xr3:uid="{5EEEF9FE-7497-40D9-A69A-EFF78B76EEDB}" name="152246" dataDxfId="4390"/>
    <tableColumn id="12008" xr3:uid="{A29257C6-6E4E-4A1E-BA45-310699AB14C3}" name="152247" dataDxfId="4389"/>
    <tableColumn id="12009" xr3:uid="{2E4A1CD2-0CC6-4D2C-B86A-FD7627DF1687}" name="152248" dataDxfId="4388"/>
    <tableColumn id="12010" xr3:uid="{E12D5D94-A363-4B87-A747-F480569E713D}" name="152249" dataDxfId="4387"/>
    <tableColumn id="12011" xr3:uid="{7F408CE8-F3ED-4EF2-88F1-DC439A9F3FB8}" name="152250" dataDxfId="4386"/>
    <tableColumn id="12012" xr3:uid="{1CC625D9-1FAF-4BB6-B1FF-D46E0E8FE616}" name="152251" dataDxfId="4385"/>
    <tableColumn id="12013" xr3:uid="{48CA24C3-A4B9-4A2D-A458-5011E4C59E41}" name="152252" dataDxfId="4384"/>
    <tableColumn id="12014" xr3:uid="{BD423C49-1B3D-4802-A475-4593AC042CBC}" name="152253" dataDxfId="4383"/>
    <tableColumn id="12015" xr3:uid="{0A4AFEF5-E81C-4BFE-B496-6442F3353783}" name="152254" dataDxfId="4382"/>
    <tableColumn id="12016" xr3:uid="{E9EA65E7-3219-4769-8113-89BD7561ED4E}" name="152255" dataDxfId="4381"/>
    <tableColumn id="12017" xr3:uid="{E22A6CBC-EF8B-4E2F-8F98-32FAC5C30BC4}" name="152256" dataDxfId="4380"/>
    <tableColumn id="12018" xr3:uid="{FC2FC2E8-9CDE-47F5-8AB3-83CF003188E2}" name="152257" dataDxfId="4379"/>
    <tableColumn id="12019" xr3:uid="{C40C675D-7DDF-45F6-84E1-48ED909C61E7}" name="152258" dataDxfId="4378"/>
    <tableColumn id="12020" xr3:uid="{17AD7784-1847-4183-B4E7-1B8BCF052F09}" name="152259" dataDxfId="4377"/>
    <tableColumn id="12021" xr3:uid="{9148DA6D-2446-40ED-B99E-A21F09BF6FBF}" name="152260" dataDxfId="4376"/>
    <tableColumn id="12022" xr3:uid="{8C40D0A2-80F3-4305-AE20-B87A57F380C5}" name="152261" dataDxfId="4375"/>
    <tableColumn id="12023" xr3:uid="{2FCD73DD-7196-4C2D-8BC5-209B053E3995}" name="152262" dataDxfId="4374"/>
    <tableColumn id="12024" xr3:uid="{42074B4C-5EB0-454B-893E-948D76969ED6}" name="152263" dataDxfId="4373"/>
    <tableColumn id="12025" xr3:uid="{02F2C360-5B40-4782-AFA1-D3C45A0ABAC0}" name="152264" dataDxfId="4372"/>
    <tableColumn id="12026" xr3:uid="{8A1D972F-E314-43D7-8318-CA5D2BE4DCAA}" name="152265" dataDxfId="4371"/>
    <tableColumn id="12027" xr3:uid="{0D9F215A-31B8-4047-9272-2B56F7A56985}" name="152266" dataDxfId="4370"/>
    <tableColumn id="12028" xr3:uid="{D1C614E9-613F-4042-860F-06A4E909DF6C}" name="152267" dataDxfId="4369"/>
    <tableColumn id="12029" xr3:uid="{265AEB03-935C-4F4B-8240-8F8D87021AF4}" name="152268" dataDxfId="4368"/>
    <tableColumn id="12030" xr3:uid="{C541CFF0-575A-4C52-85E3-616863F703D1}" name="152269" dataDxfId="4367"/>
    <tableColumn id="12031" xr3:uid="{6F6DFFF5-A480-454B-B16C-A73C16547F5C}" name="152270" dataDxfId="4366"/>
    <tableColumn id="12032" xr3:uid="{3E1545FF-A7C3-4856-BF52-54658D8C6B08}" name="152271" dataDxfId="4365"/>
    <tableColumn id="12033" xr3:uid="{8B717CF4-B694-4423-9533-2BEB8C85C62D}" name="152272" dataDxfId="4364"/>
    <tableColumn id="12034" xr3:uid="{BF7DF572-BCDA-405A-8FAA-4A30B027A4F5}" name="152273" dataDxfId="4363"/>
    <tableColumn id="12035" xr3:uid="{64F5EA30-938F-4203-BC09-990500965A68}" name="152274" dataDxfId="4362"/>
    <tableColumn id="12036" xr3:uid="{B85CC7A4-E111-4606-B22C-C245FDD64234}" name="152275" dataDxfId="4361"/>
    <tableColumn id="12037" xr3:uid="{EDAAA9EC-6310-4B38-8208-BB79F37F6B1B}" name="152276" dataDxfId="4360"/>
    <tableColumn id="12038" xr3:uid="{5C01844C-A6CE-43B3-AD32-7710B70BAA7A}" name="152277" dataDxfId="4359"/>
    <tableColumn id="12039" xr3:uid="{1DF73C24-FD0C-4331-A74F-CD53CC588C0E}" name="152278" dataDxfId="4358"/>
    <tableColumn id="12040" xr3:uid="{E35414A4-7133-4A2D-8249-CE09B0B68A71}" name="152279" dataDxfId="4357"/>
    <tableColumn id="12041" xr3:uid="{D7116703-3FA9-469C-96EB-FD4A364B2EB4}" name="152280" dataDxfId="4356"/>
    <tableColumn id="12042" xr3:uid="{DB11A5BA-B884-4AC2-85DA-35FB3973CC54}" name="152281" dataDxfId="4355"/>
    <tableColumn id="12043" xr3:uid="{47B121ED-C2A6-473C-976A-3F532EA55803}" name="152282" dataDxfId="4354"/>
    <tableColumn id="12044" xr3:uid="{91FFB15E-5405-4669-9A34-26812226EC70}" name="152283" dataDxfId="4353"/>
    <tableColumn id="12045" xr3:uid="{661A8D3B-AC7C-4067-BB05-CEC353588EFE}" name="152284" dataDxfId="4352"/>
    <tableColumn id="12046" xr3:uid="{51FA90C5-C6ED-409C-9797-9D1A309653F4}" name="152285" dataDxfId="4351"/>
    <tableColumn id="12047" xr3:uid="{8FE7C8C1-F065-4B59-A71F-C04C901E4B76}" name="152286" dataDxfId="4350"/>
    <tableColumn id="12048" xr3:uid="{27A7D0F4-A3A1-4610-AC0E-5F83987A5C78}" name="152287" dataDxfId="4349"/>
    <tableColumn id="12049" xr3:uid="{8B81E6C8-A6E0-4EF3-A4A6-75E376025B92}" name="152288" dataDxfId="4348"/>
    <tableColumn id="12050" xr3:uid="{C29976A9-7B7D-4FBC-8CDC-D653F8AF184C}" name="152289" dataDxfId="4347"/>
    <tableColumn id="12051" xr3:uid="{BF225BEF-7894-4F34-8E2E-FDCCCFE000FF}" name="152290" dataDxfId="4346"/>
    <tableColumn id="12052" xr3:uid="{728FA7BC-63C2-4624-9EF7-62121B2CC9DB}" name="152291" dataDxfId="4345"/>
    <tableColumn id="12053" xr3:uid="{00985E4F-354F-41B2-8EE0-3C92AF9BAB42}" name="152292" dataDxfId="4344"/>
    <tableColumn id="12054" xr3:uid="{E65C425D-4367-4E1D-AB08-CFCA78D5F5BF}" name="152293" dataDxfId="4343"/>
    <tableColumn id="12055" xr3:uid="{FA040AF6-F3BB-4BAE-A563-9A83B99E91C0}" name="152294" dataDxfId="4342"/>
    <tableColumn id="12056" xr3:uid="{00B9E0B6-8602-4183-A499-AB41DA5C507F}" name="152295" dataDxfId="4341"/>
    <tableColumn id="12057" xr3:uid="{C26D78A4-5DC4-43B2-85E8-62E14C3BEB3A}" name="152296" dataDxfId="4340"/>
    <tableColumn id="12058" xr3:uid="{D42ED720-137A-4805-B807-E083C7A4A7E3}" name="152297" dataDxfId="4339"/>
    <tableColumn id="12059" xr3:uid="{589F80DB-1D33-4952-A34C-69F9AAA2D3BE}" name="152298" dataDxfId="4338"/>
    <tableColumn id="12060" xr3:uid="{53CFF3FA-1B4D-44E8-A756-53D50346687E}" name="152299" dataDxfId="4337"/>
    <tableColumn id="12061" xr3:uid="{D6AE1320-BF85-4D66-8F0A-0ADE00B3D5CD}" name="152300" dataDxfId="4336"/>
    <tableColumn id="12062" xr3:uid="{65F8D131-4821-4A83-8E7D-AA0FB73DE094}" name="152301" dataDxfId="4335"/>
    <tableColumn id="12063" xr3:uid="{2080155C-1AF2-4F38-A1EB-398E9E5ADCAD}" name="152302" dataDxfId="4334"/>
    <tableColumn id="12064" xr3:uid="{6C806C70-EAA4-42EE-B8A7-436C6C4CFA3D}" name="152303" dataDxfId="4333"/>
    <tableColumn id="12065" xr3:uid="{7EAAD0DE-CF4A-43BE-A5BD-8108394C7DFA}" name="152304" dataDxfId="4332"/>
    <tableColumn id="12066" xr3:uid="{785F979E-7520-40D1-8838-F7C59D817771}" name="152305" dataDxfId="4331"/>
    <tableColumn id="12067" xr3:uid="{388F6B26-7FFB-4F43-8A52-F8896EFB60B8}" name="152306" dataDxfId="4330"/>
    <tableColumn id="12068" xr3:uid="{0480E26F-D77A-4D7C-AA64-203DDB0852D0}" name="152307" dataDxfId="4329"/>
    <tableColumn id="12069" xr3:uid="{2E80B045-9FE6-40D9-AEC5-C0DA2F57E0B5}" name="152308" dataDxfId="4328"/>
    <tableColumn id="12070" xr3:uid="{C4FB2986-4C0A-4307-8ED5-4BB582B3AED2}" name="152309" dataDxfId="4327"/>
    <tableColumn id="12071" xr3:uid="{3F5720A8-A886-4C7D-9939-3038F82CFF8A}" name="152310" dataDxfId="4326"/>
    <tableColumn id="12072" xr3:uid="{D7B5515D-AACE-4D8E-B6A9-A3C5459D7CEE}" name="152311" dataDxfId="4325"/>
    <tableColumn id="12073" xr3:uid="{3C72F9EA-6244-41A8-9DAD-64FABA8D8AF9}" name="152312" dataDxfId="4324"/>
    <tableColumn id="12074" xr3:uid="{7E9A9DE7-C04F-4DD9-A8D1-8C891AD41364}" name="152313" dataDxfId="4323"/>
    <tableColumn id="12075" xr3:uid="{07E7D213-227B-468D-AB1A-89EA5C0BF1B3}" name="152314" dataDxfId="4322"/>
    <tableColumn id="12076" xr3:uid="{5E7153CC-FF51-4B0E-9B14-5B62616CF474}" name="152315" dataDxfId="4321"/>
    <tableColumn id="12077" xr3:uid="{E673BE58-2E8C-452E-BE65-4C4F4E731E5E}" name="152316" dataDxfId="4320"/>
    <tableColumn id="12078" xr3:uid="{87CF3C0B-B98A-4B26-AA3C-6B20149F3E2A}" name="152317" dataDxfId="4319"/>
    <tableColumn id="12079" xr3:uid="{C068D82C-917D-411D-8BE2-C8CC5EB07ECE}" name="152318" dataDxfId="4318"/>
    <tableColumn id="12080" xr3:uid="{2FC3DAF0-5938-414E-B2D3-0151399E37B9}" name="152319" dataDxfId="4317"/>
    <tableColumn id="12081" xr3:uid="{74D02E16-2191-49DC-B709-2024A7F2B86D}" name="152320" dataDxfId="4316"/>
    <tableColumn id="12082" xr3:uid="{3D8EA68B-7A40-473A-9CE5-FF9E0343BE9E}" name="152321" dataDxfId="4315"/>
    <tableColumn id="12083" xr3:uid="{70B21BBD-7679-4AE8-92E9-E52444E524DE}" name="152322" dataDxfId="4314"/>
    <tableColumn id="12084" xr3:uid="{E0260DC3-A11D-412F-92CD-52ED35D152F4}" name="152323" dataDxfId="4313"/>
    <tableColumn id="12085" xr3:uid="{86D9F654-AE1F-4A66-91C0-C7135D8E256F}" name="152324" dataDxfId="4312"/>
    <tableColumn id="12086" xr3:uid="{80121EEA-2312-421D-8105-34439DBFFE06}" name="152325" dataDxfId="4311"/>
    <tableColumn id="12087" xr3:uid="{3A8A0821-5978-4F37-AF76-2620211BCA4A}" name="152326" dataDxfId="4310"/>
    <tableColumn id="12088" xr3:uid="{F9A43779-4F12-4E1C-8293-017304B169C9}" name="152327" dataDxfId="4309"/>
    <tableColumn id="12089" xr3:uid="{1575AD03-EF9C-4D8C-9AA4-9CFD0E802DCB}" name="152328" dataDxfId="4308"/>
    <tableColumn id="12090" xr3:uid="{AA8AB324-442F-4C08-94D2-2AAA0913678D}" name="152329" dataDxfId="4307"/>
    <tableColumn id="12091" xr3:uid="{17C369C5-21FD-4450-96D0-E6E722AACC99}" name="152330" dataDxfId="4306"/>
    <tableColumn id="12092" xr3:uid="{9B9A6FAF-FA5F-47F6-9DF8-6553348036F9}" name="152331" dataDxfId="4305"/>
    <tableColumn id="12093" xr3:uid="{C30AADCC-7A61-445A-9B85-857329456A8F}" name="152332" dataDxfId="4304"/>
    <tableColumn id="12094" xr3:uid="{44B9C3D5-930D-4EF7-9A5D-9F49AC44A947}" name="152333" dataDxfId="4303"/>
    <tableColumn id="12095" xr3:uid="{7306A8B2-1FF5-4578-B73A-876AB6589203}" name="152334" dataDxfId="4302"/>
    <tableColumn id="12096" xr3:uid="{363A2460-598E-4046-B010-3216533C157F}" name="152335" dataDxfId="4301"/>
    <tableColumn id="12097" xr3:uid="{D4C3DBD0-7F62-4EB7-83E2-2908DE72107C}" name="152336" dataDxfId="4300"/>
    <tableColumn id="12098" xr3:uid="{1DF9B88A-1EA5-4055-BC67-2E97FD5660A9}" name="152337" dataDxfId="4299"/>
    <tableColumn id="12099" xr3:uid="{273D18CB-CD7F-4318-9C4A-6723D6CF1ED1}" name="152338" dataDxfId="4298"/>
    <tableColumn id="12100" xr3:uid="{9B21EF3C-BE15-4DAE-8766-DACE352B1ADD}" name="152339" dataDxfId="4297"/>
    <tableColumn id="12101" xr3:uid="{083A6A78-077C-40CB-B9A3-406891CBFE9E}" name="152340" dataDxfId="4296"/>
    <tableColumn id="12102" xr3:uid="{EA039DCF-6DBB-4284-9E51-013EC3BC452C}" name="152341" dataDxfId="4295"/>
    <tableColumn id="12103" xr3:uid="{8ADAB1B3-0173-4B16-AC46-48E318B44473}" name="152342" dataDxfId="4294"/>
    <tableColumn id="12104" xr3:uid="{7C4F665A-7DBB-44AB-BC84-E659DABED6EC}" name="152343" dataDxfId="4293"/>
    <tableColumn id="12105" xr3:uid="{EB79F773-2A48-4372-9CA0-D6DA681DD8A0}" name="152344" dataDxfId="4292"/>
    <tableColumn id="12106" xr3:uid="{AC89042C-E617-49D6-A838-E4479CAA0185}" name="152345" dataDxfId="4291"/>
    <tableColumn id="12107" xr3:uid="{CF9B4725-763E-4BB5-A4FC-A90F9FFF422F}" name="152346" dataDxfId="4290"/>
    <tableColumn id="12108" xr3:uid="{93CB7680-B061-4BA4-B07A-840B68BFEDFA}" name="152347" dataDxfId="4289"/>
    <tableColumn id="12109" xr3:uid="{3ED89F7E-BFAD-4AFC-8CB9-2390D6710A78}" name="152348" dataDxfId="4288"/>
    <tableColumn id="12110" xr3:uid="{2246001B-0942-45CC-8E1D-AC81C606AF21}" name="152349" dataDxfId="4287"/>
    <tableColumn id="12111" xr3:uid="{0CF4F785-7071-490C-9BC7-21A7D6CB8E95}" name="152350" dataDxfId="4286"/>
    <tableColumn id="12112" xr3:uid="{31AAA2B2-2091-4D4C-96A4-54C89661DAC3}" name="152351" dataDxfId="4285"/>
    <tableColumn id="12113" xr3:uid="{FBC29DD8-7221-40C9-BAB9-86BE6308E2D7}" name="152352" dataDxfId="4284"/>
    <tableColumn id="12114" xr3:uid="{1FD52890-F6AC-411B-B9F8-D2FCA91ED790}" name="152353" dataDxfId="4283"/>
    <tableColumn id="12115" xr3:uid="{A96BA227-A54B-4274-A9C6-5D458A09B592}" name="152354" dataDxfId="4282"/>
    <tableColumn id="12116" xr3:uid="{E833B1D5-111A-428B-9D30-29532ED4DFA8}" name="152355" dataDxfId="4281"/>
    <tableColumn id="12117" xr3:uid="{3A42BA18-D990-49A4-945C-C206993E7F6D}" name="152356" dataDxfId="4280"/>
    <tableColumn id="12118" xr3:uid="{C1AA16C5-CD25-4CB3-A4C4-7329C59C5E68}" name="152357" dataDxfId="4279"/>
    <tableColumn id="12119" xr3:uid="{5063AC96-312F-41D9-90AB-11C5EA99DD6B}" name="152358" dataDxfId="4278"/>
    <tableColumn id="12120" xr3:uid="{417E7AC3-99E3-40AD-AD9B-B42F166F9FB4}" name="152359" dataDxfId="4277"/>
    <tableColumn id="12121" xr3:uid="{09F99556-034B-4057-B0C0-76EC4BC9362E}" name="152360" dataDxfId="4276"/>
    <tableColumn id="12122" xr3:uid="{CCFAC1D1-B60C-4F3E-81CC-66DF5952032C}" name="152361" dataDxfId="4275"/>
    <tableColumn id="12123" xr3:uid="{D6E69ADA-1AB5-4EDB-927E-0C5B179460D6}" name="152362" dataDxfId="4274"/>
    <tableColumn id="12124" xr3:uid="{4A973CA2-526E-487F-ABFA-C11FD6874013}" name="152363" dataDxfId="4273"/>
    <tableColumn id="12125" xr3:uid="{4264E5E2-01E8-41F6-8893-0F4CEE672DEF}" name="152364" dataDxfId="4272"/>
    <tableColumn id="12126" xr3:uid="{F3B2EE45-BC9A-435F-8A66-9089FBB5E37B}" name="152365" dataDxfId="4271"/>
    <tableColumn id="12127" xr3:uid="{091FDE4E-5E51-4035-B4F0-EAB6F7BDD630}" name="152366" dataDxfId="4270"/>
    <tableColumn id="12128" xr3:uid="{058736D8-7CEB-4690-93C0-8C8541FC5EED}" name="152367" dataDxfId="4269"/>
    <tableColumn id="12129" xr3:uid="{FC05EAA3-0A55-47F1-B326-F6893C5F81F1}" name="152368" dataDxfId="4268"/>
    <tableColumn id="12130" xr3:uid="{A60B4B5A-F669-456C-8747-B3E087EE74CE}" name="152369" dataDxfId="4267"/>
    <tableColumn id="12131" xr3:uid="{5D0A4B83-01D0-4D6E-97D7-DC3AB4B73171}" name="152370" dataDxfId="4266"/>
    <tableColumn id="12132" xr3:uid="{C01EDF8F-DC7F-4A35-BFFA-D20F35F0CE2C}" name="152371" dataDxfId="4265"/>
    <tableColumn id="12133" xr3:uid="{129FA61F-7DCD-4444-8CB4-5740C0E74BCF}" name="152372" dataDxfId="4264"/>
    <tableColumn id="12134" xr3:uid="{116682D1-14DC-4D1A-915B-37A2CCB271C6}" name="152373" dataDxfId="4263"/>
    <tableColumn id="12135" xr3:uid="{64A6B805-F091-442B-9360-5E0A7BC8BA91}" name="152374" dataDxfId="4262"/>
    <tableColumn id="12136" xr3:uid="{58FCEB3B-EFA9-4401-A90E-E7477AF00A27}" name="152375" dataDxfId="4261"/>
    <tableColumn id="12137" xr3:uid="{CFB9539E-B6DD-41B3-BC45-2811D20EFD1D}" name="152376" dataDxfId="4260"/>
    <tableColumn id="12138" xr3:uid="{A5D71E3D-22E1-49F4-9150-8CCCADE7602F}" name="152377" dataDxfId="4259"/>
    <tableColumn id="12139" xr3:uid="{9DC71444-8259-4258-9179-5865284EF4E4}" name="152378" dataDxfId="4258"/>
    <tableColumn id="12140" xr3:uid="{5FBF8000-4EC2-44EC-AF80-95FCF49DE14C}" name="152379" dataDxfId="4257"/>
    <tableColumn id="12141" xr3:uid="{34E76BB9-9701-4357-BB61-702B24D89E2E}" name="152380" dataDxfId="4256"/>
    <tableColumn id="12142" xr3:uid="{F9BA253B-711E-4FAB-88D0-EE70407A9216}" name="152381" dataDxfId="4255"/>
    <tableColumn id="12143" xr3:uid="{FC428FBE-FD6C-4D8D-9766-0D6FBB0CB505}" name="152382" dataDxfId="4254"/>
    <tableColumn id="12144" xr3:uid="{0F653313-C0A4-46DC-8472-E18AE4C186BD}" name="152383" dataDxfId="4253"/>
    <tableColumn id="12145" xr3:uid="{1B042EB0-D36E-484D-A80F-64BA96CAD689}" name="152384" dataDxfId="4252"/>
    <tableColumn id="12146" xr3:uid="{69C9C35A-AB1F-457D-88E5-04F0A2B9090C}" name="152385" dataDxfId="4251"/>
    <tableColumn id="12147" xr3:uid="{FADA4276-29E2-4A93-8202-E85EE14B05F7}" name="152386" dataDxfId="4250"/>
    <tableColumn id="12148" xr3:uid="{A0793992-28D6-48F5-B843-78C633008818}" name="152387" dataDxfId="4249"/>
    <tableColumn id="12149" xr3:uid="{69243152-29F6-4A1C-B4F1-F57D00F19373}" name="152388" dataDxfId="4248"/>
    <tableColumn id="12150" xr3:uid="{105AB2FF-7154-4327-A814-D885FD641B38}" name="152389" dataDxfId="4247"/>
    <tableColumn id="12151" xr3:uid="{9FD983E6-3AFB-484A-B2B7-38EC4E0129CA}" name="152390" dataDxfId="4246"/>
    <tableColumn id="12152" xr3:uid="{46DE06C2-5C26-491A-B031-E59F7045165E}" name="152391" dataDxfId="4245"/>
    <tableColumn id="12153" xr3:uid="{882C1972-02EF-4B80-9AE2-9C33695C037F}" name="152392" dataDxfId="4244"/>
    <tableColumn id="12154" xr3:uid="{15322390-731B-4E04-8964-F071E2ACAEB8}" name="152393" dataDxfId="4243"/>
    <tableColumn id="12155" xr3:uid="{67AE39D0-1411-4430-A439-9907D4CE5CD8}" name="152394" dataDxfId="4242"/>
    <tableColumn id="12156" xr3:uid="{216FA3E5-E5E6-4594-9561-C559F72C734D}" name="152395" dataDxfId="4241"/>
    <tableColumn id="12157" xr3:uid="{B905BDB0-6231-4B81-96A2-3BA20E2871BB}" name="152396" dataDxfId="4240"/>
    <tableColumn id="12158" xr3:uid="{183ED6F8-95C3-42D1-847B-63D1DD54DB4F}" name="152397" dataDxfId="4239"/>
    <tableColumn id="12159" xr3:uid="{6F94FD37-EA19-4F42-882C-6908FCE86831}" name="152398" dataDxfId="4238"/>
    <tableColumn id="12160" xr3:uid="{A03DDE5F-2575-4F11-9FF4-1D3C78514CC8}" name="152399" dataDxfId="4237"/>
    <tableColumn id="12161" xr3:uid="{C3D3FB9A-DFBE-4C2F-B0EE-D743DC932F13}" name="152400" dataDxfId="4236"/>
    <tableColumn id="12162" xr3:uid="{39E6C8B5-BBE2-4198-AF24-290A37D13D8F}" name="152401" dataDxfId="4235"/>
    <tableColumn id="12163" xr3:uid="{BE913CB6-EBCD-4979-9F96-C6B61C3B9673}" name="152402" dataDxfId="4234"/>
    <tableColumn id="12164" xr3:uid="{7EDC2E92-4CD6-43CC-895C-09C8A3C71E91}" name="152403" dataDxfId="4233"/>
    <tableColumn id="12165" xr3:uid="{16ECF693-7EA1-4660-B91E-D2AB8274A130}" name="152404" dataDxfId="4232"/>
    <tableColumn id="12166" xr3:uid="{5ADE7288-1FBA-41BE-B6AC-8C1FE7897866}" name="152405" dataDxfId="4231"/>
    <tableColumn id="12167" xr3:uid="{3EA023F6-B0FE-4687-8C49-CB98B0FEB6A2}" name="152406" dataDxfId="4230"/>
    <tableColumn id="12168" xr3:uid="{9B8716D7-6A13-4EFE-A4C1-6C3AECA0B7CB}" name="152407" dataDxfId="4229"/>
    <tableColumn id="12169" xr3:uid="{1C0A70F4-814E-4720-9D38-55343EAC7294}" name="152408" dataDxfId="4228"/>
    <tableColumn id="12170" xr3:uid="{1C7FA05A-55FA-4E71-8E9E-29FF97C517AC}" name="152409" dataDxfId="4227"/>
    <tableColumn id="12171" xr3:uid="{3587692E-DD67-4A9F-9BEF-99D3E2001329}" name="152410" dataDxfId="4226"/>
    <tableColumn id="12172" xr3:uid="{69D4615F-BD07-4852-9A42-33189C37333D}" name="152411" dataDxfId="4225"/>
    <tableColumn id="12173" xr3:uid="{93991768-EEC0-499E-991A-51A12AE85EB4}" name="152412" dataDxfId="4224"/>
    <tableColumn id="12174" xr3:uid="{27C5987A-CA56-4531-8371-0E0984AFB48C}" name="152413" dataDxfId="4223"/>
    <tableColumn id="12175" xr3:uid="{BFF1A73A-4A39-4F3D-90DA-A0CBB31E21AC}" name="152414" dataDxfId="4222"/>
    <tableColumn id="12176" xr3:uid="{2F29D20E-04EB-4795-831D-D766DDF9993D}" name="152415" dataDxfId="4221"/>
    <tableColumn id="12177" xr3:uid="{3AA99D94-C576-47BF-8A50-50CC83BB33EB}" name="152416" dataDxfId="4220"/>
    <tableColumn id="12178" xr3:uid="{602DBC64-9D41-400E-8647-F492EE1AF827}" name="152417" dataDxfId="4219"/>
    <tableColumn id="12179" xr3:uid="{B85B8D65-7868-47AF-984E-17A4D695DADE}" name="152418" dataDxfId="4218"/>
    <tableColumn id="12180" xr3:uid="{A4A4F6B1-D76D-4048-A007-F2627088348F}" name="152419" dataDxfId="4217"/>
    <tableColumn id="12181" xr3:uid="{980C910D-A55F-43DD-9FD7-DD82838A6EC4}" name="152420" dataDxfId="4216"/>
    <tableColumn id="12182" xr3:uid="{2CE59272-2701-4496-9003-B0DF7F867AA3}" name="152421" dataDxfId="4215"/>
    <tableColumn id="12183" xr3:uid="{A3D4CCEE-A8B8-4029-9FA3-2CB243D5F1A1}" name="152422" dataDxfId="4214"/>
    <tableColumn id="12184" xr3:uid="{FD9D91B2-6C60-42E5-80DD-9CF1608DD699}" name="152423" dataDxfId="4213"/>
    <tableColumn id="12185" xr3:uid="{7F0A7CCB-CA89-4298-9CC9-9BE6484FC6D8}" name="152424" dataDxfId="4212"/>
    <tableColumn id="12186" xr3:uid="{A7BF1D03-0759-4AA0-BC17-044B5113F6B3}" name="152425" dataDxfId="4211"/>
    <tableColumn id="12187" xr3:uid="{61F4E9E3-BF9F-4D94-AC1A-73DF7FC0691D}" name="152426" dataDxfId="4210"/>
    <tableColumn id="12188" xr3:uid="{64E29178-99BE-4C63-AC64-FB98EB9B837F}" name="152427" dataDxfId="4209"/>
    <tableColumn id="12189" xr3:uid="{CDF19AA0-FFFA-4682-BF2F-A25CD88E8B7B}" name="152428" dataDxfId="4208"/>
    <tableColumn id="12190" xr3:uid="{D65FA2B4-F28A-4F07-A6EF-BE310B48554E}" name="152429" dataDxfId="4207"/>
    <tableColumn id="12191" xr3:uid="{BC70DDD5-0788-4460-9D21-E34B9550ECFC}" name="152430" dataDxfId="4206"/>
    <tableColumn id="12192" xr3:uid="{A7A90304-ACFC-49FA-9897-96C02144250F}" name="152431" dataDxfId="4205"/>
    <tableColumn id="12193" xr3:uid="{1E091DEF-DB34-4BF2-8048-4F11C32E3A8E}" name="152432" dataDxfId="4204"/>
    <tableColumn id="12194" xr3:uid="{82111EB8-3872-4EC1-8BBD-A47348BB3A0B}" name="152433" dataDxfId="4203"/>
    <tableColumn id="12195" xr3:uid="{6310CE29-1836-4316-8631-71DB49CCFABE}" name="152434" dataDxfId="4202"/>
    <tableColumn id="12196" xr3:uid="{D22A4620-0044-4A4E-A15E-7A5F562E6F21}" name="152435" dataDxfId="4201"/>
    <tableColumn id="12197" xr3:uid="{E508CEB9-0FC1-406A-8E16-503570D2FAA3}" name="152436" dataDxfId="4200"/>
    <tableColumn id="12198" xr3:uid="{4556A82F-FD65-4FEA-A325-86C873FCC735}" name="152437" dataDxfId="4199"/>
    <tableColumn id="12199" xr3:uid="{48B8D057-AB8A-4DC0-860E-CE692BC7C323}" name="152438" dataDxfId="4198"/>
    <tableColumn id="12200" xr3:uid="{0103D5BF-7A6E-4BED-BEA1-28791899700F}" name="152439" dataDxfId="4197"/>
    <tableColumn id="12201" xr3:uid="{AFEA721D-75A7-49C6-9F35-C136B08AA1E8}" name="152440" dataDxfId="4196"/>
    <tableColumn id="12202" xr3:uid="{A7017DDB-B42B-41BC-9B61-E4D94024F5E5}" name="152441" dataDxfId="4195"/>
    <tableColumn id="12203" xr3:uid="{BAEED4BA-1900-4CDF-999F-F7C58434BE7F}" name="152442" dataDxfId="4194"/>
    <tableColumn id="12204" xr3:uid="{18C44D78-889E-42DF-BF94-C40AD5F03B9D}" name="152443" dataDxfId="4193"/>
    <tableColumn id="12205" xr3:uid="{36AC560E-D27B-4C8F-B879-5BDE8CD8EAA6}" name="152444" dataDxfId="4192"/>
    <tableColumn id="12206" xr3:uid="{7BEFC496-6F30-4D9F-8212-6486CC3CD314}" name="152445" dataDxfId="4191"/>
    <tableColumn id="12207" xr3:uid="{DDBA7BA3-6F2C-4B4F-85EC-80F627E1C2C4}" name="152446" dataDxfId="4190"/>
    <tableColumn id="12208" xr3:uid="{1A22B4F2-E59D-4BD4-BCD3-243800A02D36}" name="152447" dataDxfId="4189"/>
    <tableColumn id="12209" xr3:uid="{3ED56CDD-517A-495F-82BD-4F7228DEB56C}" name="152448" dataDxfId="4188"/>
    <tableColumn id="12210" xr3:uid="{653DBF90-FCC4-4D1D-AB5B-ACB585C48DDC}" name="152449" dataDxfId="4187"/>
    <tableColumn id="12211" xr3:uid="{AE8558AF-91FD-4853-A1BA-F586B2E535D6}" name="152450" dataDxfId="4186"/>
    <tableColumn id="12212" xr3:uid="{966C89CA-F9DA-4A60-B1FD-5E7F068471C5}" name="152451" dataDxfId="4185"/>
    <tableColumn id="12213" xr3:uid="{3A9BCB3C-489E-4066-8D60-71D8E619DBE3}" name="152452" dataDxfId="4184"/>
    <tableColumn id="12214" xr3:uid="{A404B551-7ED7-45B0-A0C1-33792464E956}" name="152453" dataDxfId="4183"/>
    <tableColumn id="12215" xr3:uid="{EABA05B0-F820-4648-91C4-5729DC3F91B8}" name="152454" dataDxfId="4182"/>
    <tableColumn id="12216" xr3:uid="{41CC3D7C-127C-4614-BA70-984730DA19AF}" name="152455" dataDxfId="4181"/>
    <tableColumn id="12217" xr3:uid="{9A2DE516-7D16-46CC-9992-973708B06EE8}" name="152456" dataDxfId="4180"/>
    <tableColumn id="12218" xr3:uid="{962332DC-20DB-4DA5-8E99-9BD41AC16AAC}" name="152457" dataDxfId="4179"/>
    <tableColumn id="12219" xr3:uid="{D3114DDD-F69E-40DD-B612-A018328AFD95}" name="152458" dataDxfId="4178"/>
    <tableColumn id="12220" xr3:uid="{3FADA496-8852-469F-8ACF-43C716ECE9C1}" name="152459" dataDxfId="4177"/>
    <tableColumn id="12221" xr3:uid="{7536F78A-7456-45E2-9A82-CB661EBB8260}" name="152460" dataDxfId="4176"/>
    <tableColumn id="12222" xr3:uid="{CEABCAAD-9600-4379-91AD-6F4560141EDB}" name="152461" dataDxfId="4175"/>
    <tableColumn id="12223" xr3:uid="{CC757E56-CABF-44C9-AE5B-4BBDF1AC27DE}" name="152462" dataDxfId="4174"/>
    <tableColumn id="12224" xr3:uid="{D261A517-1C6E-4FC4-A3E3-6A76157CBAF2}" name="152463" dataDxfId="4173"/>
    <tableColumn id="12225" xr3:uid="{F183F646-DB14-4841-9CDE-70D8B96B5E21}" name="152464" dataDxfId="4172"/>
    <tableColumn id="12226" xr3:uid="{A33EF952-20D9-4864-85A8-7411E8445499}" name="152465" dataDxfId="4171"/>
    <tableColumn id="12227" xr3:uid="{8B79844A-9C44-49C0-9136-C7C3287805FB}" name="152466" dataDxfId="4170"/>
    <tableColumn id="12228" xr3:uid="{CCE206C8-C608-41CB-8A5C-4CD4FEA6DE6F}" name="152467" dataDxfId="4169"/>
    <tableColumn id="12229" xr3:uid="{05542ED1-7808-40F6-A5CF-6BD556C98853}" name="152468" dataDxfId="4168"/>
    <tableColumn id="12230" xr3:uid="{527B4B4A-8BD8-4863-8B30-CEE7F0262F68}" name="152469" dataDxfId="4167"/>
    <tableColumn id="12231" xr3:uid="{44A46847-BE82-4DE1-890A-85B6613DC4AC}" name="152470" dataDxfId="4166"/>
    <tableColumn id="12232" xr3:uid="{8DFDB991-2CAD-442F-A6D7-8F102DE882D8}" name="152471" dataDxfId="4165"/>
    <tableColumn id="12233" xr3:uid="{C23B29AF-1DD8-4145-98DB-DB65B8813567}" name="152472" dataDxfId="4164"/>
    <tableColumn id="12234" xr3:uid="{AD42FB4B-76A4-4E35-A2AD-DF4ADD8FB5F6}" name="152473" dataDxfId="4163"/>
    <tableColumn id="12235" xr3:uid="{A9B40501-B5BA-4853-B4D3-069D2495B6E6}" name="152474" dataDxfId="4162"/>
    <tableColumn id="12236" xr3:uid="{72C30D68-7C02-481A-90CE-69A559039D2B}" name="152475" dataDxfId="4161"/>
    <tableColumn id="12237" xr3:uid="{8CB4BCA9-380C-48F3-AB07-46126F514B0A}" name="152476" dataDxfId="4160"/>
    <tableColumn id="12238" xr3:uid="{85A0D889-22AD-4335-BB87-3808C4A10950}" name="152477" dataDxfId="4159"/>
    <tableColumn id="12239" xr3:uid="{64C609C1-B07C-47AF-B283-2D6067C3B4D0}" name="152478" dataDxfId="4158"/>
    <tableColumn id="12240" xr3:uid="{F2C1A994-82D8-40A2-AED9-AAAEBB3983A9}" name="152479" dataDxfId="4157"/>
    <tableColumn id="12241" xr3:uid="{21E4323B-9018-441C-AAB9-03CD4244A1B9}" name="152480" dataDxfId="4156"/>
    <tableColumn id="12242" xr3:uid="{A04D6628-6E85-44C1-A5DE-06FA23291D86}" name="152481" dataDxfId="4155"/>
    <tableColumn id="12243" xr3:uid="{D71A0743-600A-4EAC-AB82-54866573707F}" name="152482" dataDxfId="4154"/>
    <tableColumn id="12244" xr3:uid="{34956B84-CF4B-4C9D-A4FB-D4BA9440E965}" name="152483" dataDxfId="4153"/>
    <tableColumn id="12245" xr3:uid="{C010DE69-0595-4659-B66F-0C11661665C1}" name="152484" dataDxfId="4152"/>
    <tableColumn id="12246" xr3:uid="{FDA00D42-DEE0-4EE0-A8EC-EE60586A9E1C}" name="152485" dataDxfId="4151"/>
    <tableColumn id="12247" xr3:uid="{6D59D13A-4FBB-4ABB-9C27-47AC55649888}" name="152486" dataDxfId="4150"/>
    <tableColumn id="12248" xr3:uid="{3A37C4CA-1366-41CB-8984-8CBEF580F595}" name="152487" dataDxfId="4149"/>
    <tableColumn id="12249" xr3:uid="{38D783BB-2238-424E-9274-502B2DF265FF}" name="152488" dataDxfId="4148"/>
    <tableColumn id="12250" xr3:uid="{0B1A284A-25C5-4D4C-8DA3-EB5A621C0222}" name="152489" dataDxfId="4147"/>
    <tableColumn id="12251" xr3:uid="{A0402BB2-9628-4CDE-B96A-96654AF6DF9D}" name="152490" dataDxfId="4146"/>
    <tableColumn id="12252" xr3:uid="{782D6E56-C690-41C8-AFD4-AD50062AE0D7}" name="152491" dataDxfId="4145"/>
    <tableColumn id="12253" xr3:uid="{F5E66FFD-1E65-49F6-AD3A-6A4F07CDFD23}" name="152492" dataDxfId="4144"/>
    <tableColumn id="12254" xr3:uid="{50E6AA3A-86A8-4108-9002-C22ACD766924}" name="152493" dataDxfId="4143"/>
    <tableColumn id="12255" xr3:uid="{C4DD0DD9-00F6-439E-BE1C-12440B71592C}" name="152494" dataDxfId="4142"/>
    <tableColumn id="12256" xr3:uid="{0CC373F9-F9E7-4E3A-B11F-1069272A0CFD}" name="152495" dataDxfId="4141"/>
    <tableColumn id="12257" xr3:uid="{5DA8C6A7-37E7-4725-B66B-1720FA975979}" name="152496" dataDxfId="4140"/>
    <tableColumn id="12258" xr3:uid="{8CECE1AC-0B05-4D0E-81E1-A62E6309E93D}" name="152497" dataDxfId="4139"/>
    <tableColumn id="12259" xr3:uid="{B1E2707F-79C4-4D4D-8947-4465705D84F1}" name="152498" dataDxfId="4138"/>
    <tableColumn id="12260" xr3:uid="{1EE339FE-B66A-4AC0-ACA3-C16224AAC274}" name="152499" dataDxfId="4137"/>
    <tableColumn id="12261" xr3:uid="{A58D1DCE-6BAA-4D1B-A675-B00922CB7D5F}" name="152500" dataDxfId="4136"/>
    <tableColumn id="12262" xr3:uid="{2083C9DF-DF12-4ABC-AABB-82AEA54B7E18}" name="152501" dataDxfId="4135"/>
    <tableColumn id="12263" xr3:uid="{30A0E4B6-C330-4356-A06D-1F4F17659CDD}" name="152502" dataDxfId="4134"/>
    <tableColumn id="12264" xr3:uid="{0EE56288-5380-4801-92F4-0CAAB68CC45E}" name="152503" dataDxfId="4133"/>
    <tableColumn id="12265" xr3:uid="{3964B790-98F9-448C-B5B0-D72BA20A8EA1}" name="152504" dataDxfId="4132"/>
    <tableColumn id="12266" xr3:uid="{C902A373-1FA3-4915-B52A-687CAE7EEE05}" name="152505" dataDxfId="4131"/>
    <tableColumn id="12267" xr3:uid="{B5F9476E-4706-4596-9AEB-BCF489759EED}" name="152506" dataDxfId="4130"/>
    <tableColumn id="12268" xr3:uid="{3DFCAA84-FFE7-435F-9B71-D5E23A54F00A}" name="152507" dataDxfId="4129"/>
    <tableColumn id="12269" xr3:uid="{FED63D8A-3D0D-4397-9F3E-D28F28EA8361}" name="152508" dataDxfId="4128"/>
    <tableColumn id="12270" xr3:uid="{0ED4D009-A6FD-446E-94E2-E0D6E46A3832}" name="152509" dataDxfId="4127"/>
    <tableColumn id="12271" xr3:uid="{01F661CC-A917-48FA-9170-CA7BFE515FFC}" name="152510" dataDxfId="4126"/>
    <tableColumn id="12272" xr3:uid="{0688B32C-1D70-47C3-902B-93B1541ECE22}" name="152511" dataDxfId="4125"/>
    <tableColumn id="12273" xr3:uid="{DCC261AA-7D3D-4D46-AA72-4823479F3DC2}" name="152512" dataDxfId="4124"/>
    <tableColumn id="12274" xr3:uid="{DC457341-5120-4B61-91FD-EB84A8B438CC}" name="152513" dataDxfId="4123"/>
    <tableColumn id="12275" xr3:uid="{1685E238-BD7D-40CE-AA12-122741865712}" name="152514" dataDxfId="4122"/>
    <tableColumn id="12276" xr3:uid="{111FE9DE-FF6F-45AD-8719-1964A48C8446}" name="152515" dataDxfId="4121"/>
    <tableColumn id="12277" xr3:uid="{6415A536-A3B4-4682-A982-046D7BEA3FF3}" name="152516" dataDxfId="4120"/>
    <tableColumn id="12278" xr3:uid="{252D04CC-9FDD-4048-929F-5177037F8FA6}" name="152517" dataDxfId="4119"/>
    <tableColumn id="12279" xr3:uid="{60F6C83C-EA9C-4104-B31F-1FEA202AB694}" name="152518" dataDxfId="4118"/>
    <tableColumn id="12280" xr3:uid="{7C74802E-9D2F-4DED-AACF-586B56CB4050}" name="152519" dataDxfId="4117"/>
    <tableColumn id="12281" xr3:uid="{0AC22AFB-1C49-435A-A9A0-89782B64E4D1}" name="152520" dataDxfId="4116"/>
    <tableColumn id="12282" xr3:uid="{9FCAC33F-32B7-4368-BE66-1345C22874ED}" name="152521" dataDxfId="4115"/>
    <tableColumn id="12283" xr3:uid="{2B706416-BB18-4B43-95F0-2876869BBA51}" name="152522" dataDxfId="4114"/>
    <tableColumn id="12284" xr3:uid="{31DDCC8F-508C-41F8-886A-32562A59A83C}" name="152523" dataDxfId="4113"/>
    <tableColumn id="12285" xr3:uid="{980482F7-4E96-4188-95E9-C257D1693AEE}" name="152524" dataDxfId="4112"/>
    <tableColumn id="12286" xr3:uid="{C81431B9-A46A-4D9E-984E-00CF575CA2D3}" name="152525" dataDxfId="4111"/>
    <tableColumn id="12287" xr3:uid="{32AC80BB-6E3D-4FC2-B0DB-9BAA3D3F56BA}" name="152526" dataDxfId="4110"/>
    <tableColumn id="12288" xr3:uid="{BF093206-A263-4A9D-9FE5-6731B8EBB53B}" name="152527" dataDxfId="4109"/>
    <tableColumn id="12289" xr3:uid="{15E22CE6-0C15-4381-B59C-DC2DBF3253E7}" name="152528" dataDxfId="4108"/>
    <tableColumn id="12290" xr3:uid="{EA62F4BE-91A7-466C-99ED-49B0BDEE4865}" name="152529" dataDxfId="4107"/>
    <tableColumn id="12291" xr3:uid="{F86B6B43-B96B-463E-8BE6-ECCFCB16B476}" name="152530" dataDxfId="4106"/>
    <tableColumn id="12292" xr3:uid="{5EF9A743-CACC-4BCF-B038-71861FB4A6E5}" name="152531" dataDxfId="4105"/>
    <tableColumn id="12293" xr3:uid="{A7A9292D-9C1A-4C54-8A69-F88EAA57941B}" name="152532" dataDxfId="4104"/>
    <tableColumn id="12294" xr3:uid="{8304A2FE-4E3C-4BEF-8668-C1CC8CAAB15C}" name="152533" dataDxfId="4103"/>
    <tableColumn id="12295" xr3:uid="{37583EAD-C094-49E7-B345-9A0E8707803A}" name="152534" dataDxfId="4102"/>
    <tableColumn id="12296" xr3:uid="{900A88CA-9394-452B-A3D5-A922212885A6}" name="152535" dataDxfId="4101"/>
    <tableColumn id="12297" xr3:uid="{29307835-1C17-489B-8F74-1A6E27150B32}" name="152536" dataDxfId="4100"/>
    <tableColumn id="12298" xr3:uid="{6C429AD3-F685-43E6-89C0-50E4F5FAFB8F}" name="152537" dataDxfId="4099"/>
    <tableColumn id="12299" xr3:uid="{F2A9E00D-6BAB-40D1-B520-14E257D662A8}" name="152538" dataDxfId="4098"/>
    <tableColumn id="12300" xr3:uid="{62395D50-B48B-415D-80F1-3D79AA594E7D}" name="152539" dataDxfId="4097"/>
    <tableColumn id="12301" xr3:uid="{63B7FF2B-7292-4A8E-AD04-E7225DB7F003}" name="152540" dataDxfId="4096"/>
    <tableColumn id="12302" xr3:uid="{93127E83-C265-4C89-9923-00729F3162CF}" name="152541" dataDxfId="4095"/>
    <tableColumn id="12303" xr3:uid="{944281D3-9C0F-4B67-B926-4F3B160A9D7C}" name="152542" dataDxfId="4094"/>
    <tableColumn id="12304" xr3:uid="{8DDC1208-2A26-4879-80E7-44963A653E14}" name="152543" dataDxfId="4093"/>
    <tableColumn id="12305" xr3:uid="{8ADC7248-B57C-4708-BA78-AAC71A364AFB}" name="152544" dataDxfId="4092"/>
    <tableColumn id="12306" xr3:uid="{414F5888-6C2A-4DB4-AEF3-7348C0DD4FCD}" name="152545" dataDxfId="4091"/>
    <tableColumn id="12307" xr3:uid="{BBE40E4C-149F-4776-88B1-508155DB1422}" name="152546" dataDxfId="4090"/>
    <tableColumn id="12308" xr3:uid="{662E40EB-362B-4B93-AF65-4FD7941CF5FD}" name="152547" dataDxfId="4089"/>
    <tableColumn id="12309" xr3:uid="{5C37AF65-8EC3-4B29-AFD8-01402F52C0A1}" name="152548" dataDxfId="4088"/>
    <tableColumn id="12310" xr3:uid="{BEA76CEC-BB5B-4935-AFD2-E53D7B68C7AE}" name="152549" dataDxfId="4087"/>
    <tableColumn id="12311" xr3:uid="{469DCD79-C3B2-4D5B-848F-A783491E0F82}" name="152550" dataDxfId="4086"/>
    <tableColumn id="12312" xr3:uid="{FFCD9588-D7E7-4BFA-8B27-4099CACFAEA8}" name="152551" dataDxfId="4085"/>
    <tableColumn id="12313" xr3:uid="{DFE608F4-87D5-4168-BB02-E344EA548715}" name="152552" dataDxfId="4084"/>
    <tableColumn id="12314" xr3:uid="{1734594F-001A-441B-A879-B0A43829296A}" name="152553" dataDxfId="4083"/>
    <tableColumn id="12315" xr3:uid="{7CA3B003-694D-42A5-96F1-8860EE8D9F15}" name="152554" dataDxfId="4082"/>
    <tableColumn id="12316" xr3:uid="{37AF6994-249A-4E34-AE49-9A2C6ECF0341}" name="152555" dataDxfId="4081"/>
    <tableColumn id="12317" xr3:uid="{6F7BC87F-14F3-46B8-BA03-B88CB437CCFD}" name="152556" dataDxfId="4080"/>
    <tableColumn id="12318" xr3:uid="{ABDCFDDD-BD36-4709-8071-6C5618E55E53}" name="152557" dataDxfId="4079"/>
    <tableColumn id="12319" xr3:uid="{DBC38011-368D-449C-AA1F-19571A02FAAA}" name="152558" dataDxfId="4078"/>
    <tableColumn id="12320" xr3:uid="{0EC6C703-3431-4CF9-AAB2-277C18331356}" name="152559" dataDxfId="4077"/>
    <tableColumn id="12321" xr3:uid="{3B8D5FAE-78E0-493A-AF13-0DCFAC423258}" name="152560" dataDxfId="4076"/>
    <tableColumn id="12322" xr3:uid="{F6766FEA-EA7C-4C99-9174-5E7469C3D955}" name="152561" dataDxfId="4075"/>
    <tableColumn id="12323" xr3:uid="{B20EC20C-8AF1-415C-A1B6-A5D0DED21DCF}" name="152562" dataDxfId="4074"/>
    <tableColumn id="12324" xr3:uid="{77EF0560-8B2C-4BCC-9863-7CF6FD51B3F5}" name="152563" dataDxfId="4073"/>
    <tableColumn id="12325" xr3:uid="{F3D933C1-7C85-4DE8-852D-E90CC47BD876}" name="152564" dataDxfId="4072"/>
    <tableColumn id="12326" xr3:uid="{BF90812D-290E-40DD-9FB0-5A5A3B7CBD2C}" name="152565" dataDxfId="4071"/>
    <tableColumn id="12327" xr3:uid="{C044929C-D427-4B84-83AE-8F401B95D29A}" name="152566" dataDxfId="4070"/>
    <tableColumn id="12328" xr3:uid="{CB9DD6DB-CA32-4CBF-A10B-63B8810DC941}" name="152567" dataDxfId="4069"/>
    <tableColumn id="12329" xr3:uid="{66893285-914C-40CA-A942-F5AE60B6E9DC}" name="152568" dataDxfId="4068"/>
    <tableColumn id="12330" xr3:uid="{6CA4308B-2018-4D12-AC02-4B5BEB76FA07}" name="152569" dataDxfId="4067"/>
    <tableColumn id="12331" xr3:uid="{F9DD6ADD-A4C1-4BB0-BEFF-53103A9EE5D9}" name="152570" dataDxfId="4066"/>
    <tableColumn id="12332" xr3:uid="{764AAF4B-2B13-430F-B88D-1EA1892021F7}" name="152571" dataDxfId="4065"/>
    <tableColumn id="12333" xr3:uid="{B4C01183-D186-4868-B523-C1979A3DDCD9}" name="152572" dataDxfId="4064"/>
    <tableColumn id="12334" xr3:uid="{9817B042-B044-4A05-B296-7748B850B331}" name="152573" dataDxfId="4063"/>
    <tableColumn id="12335" xr3:uid="{55747F0F-87DB-456A-91C5-BFFA9C6BC599}" name="152574" dataDxfId="4062"/>
    <tableColumn id="12336" xr3:uid="{C32D0C19-7DAE-48BF-8A97-92100E39E767}" name="152575" dataDxfId="4061"/>
    <tableColumn id="12337" xr3:uid="{B106B9E6-3F42-4284-B47B-4AA8CDB5DBB1}" name="152576" dataDxfId="4060"/>
    <tableColumn id="12338" xr3:uid="{863C8410-BC54-4848-8099-D21A00D6D2CA}" name="152577" dataDxfId="4059"/>
    <tableColumn id="12339" xr3:uid="{FF013621-AB7C-4166-B88E-045026B34004}" name="152578" dataDxfId="4058"/>
    <tableColumn id="12340" xr3:uid="{975B1531-3505-4B35-AD0A-C7379F6E0E2D}" name="152579" dataDxfId="4057"/>
    <tableColumn id="12341" xr3:uid="{507B81FC-ADB4-49FB-B0D5-4E1623DE3539}" name="152580" dataDxfId="4056"/>
    <tableColumn id="12342" xr3:uid="{EC282D6E-6436-41F6-BEC9-9592264C1500}" name="152581" dataDxfId="4055"/>
    <tableColumn id="12343" xr3:uid="{9ECF842C-4E86-4D82-9EC1-78A379C01C7D}" name="152582" dataDxfId="4054"/>
    <tableColumn id="12344" xr3:uid="{B7841077-75A5-49F3-A008-357171457777}" name="152583" dataDxfId="4053"/>
    <tableColumn id="12345" xr3:uid="{F74A5FFC-15A5-4A0B-9676-DD170E66845D}" name="152584" dataDxfId="4052"/>
    <tableColumn id="12346" xr3:uid="{90301A0B-8F5F-42A8-8BF1-5726C1F52E78}" name="152585" dataDxfId="4051"/>
    <tableColumn id="12347" xr3:uid="{F7088285-D11F-4D17-B9E8-CE922141939D}" name="152586" dataDxfId="4050"/>
    <tableColumn id="12348" xr3:uid="{FC96CFDC-9171-496B-8FCC-2358B18539D8}" name="152587" dataDxfId="4049"/>
    <tableColumn id="12349" xr3:uid="{BACEA369-483D-4B2B-9F04-024FFC91C3A4}" name="152588" dataDxfId="4048"/>
    <tableColumn id="12350" xr3:uid="{6EFD27CB-0C94-4A20-BA4D-E1AA4E34FACE}" name="152589" dataDxfId="4047"/>
    <tableColumn id="12351" xr3:uid="{E01F78F7-CA83-41D2-8A14-9F6561EB14C8}" name="152590" dataDxfId="4046"/>
    <tableColumn id="12352" xr3:uid="{AF1B6AF0-755B-49E1-939C-53BF26EA0F46}" name="152591" dataDxfId="4045"/>
    <tableColumn id="12353" xr3:uid="{23138199-C1D9-43BD-A4C4-693FFB48FED6}" name="152592" dataDxfId="4044"/>
    <tableColumn id="12354" xr3:uid="{C473BE0C-26D8-480D-A3F1-CFCDA7BBC66F}" name="152593" dataDxfId="4043"/>
    <tableColumn id="12355" xr3:uid="{3FC67BE8-4C25-490F-8DDA-E598CF01EFC5}" name="152594" dataDxfId="4042"/>
    <tableColumn id="12356" xr3:uid="{CD7F8993-6168-4265-BF69-CDCBAFFDB129}" name="152595" dataDxfId="4041"/>
    <tableColumn id="12357" xr3:uid="{8A0F3EE8-9768-4D88-844A-BA4B2CC67828}" name="152596" dataDxfId="4040"/>
    <tableColumn id="12358" xr3:uid="{D68973F8-CB55-46B2-89A8-A5E9F67FB882}" name="152597" dataDxfId="4039"/>
    <tableColumn id="12359" xr3:uid="{2EF31308-888A-4A5A-A9C0-DEA4674F5FEB}" name="152598" dataDxfId="4038"/>
    <tableColumn id="12360" xr3:uid="{A846182E-486F-4693-BB47-1D9ED40197C5}" name="152599" dataDxfId="4037"/>
    <tableColumn id="12361" xr3:uid="{DFB8D994-B763-4D45-8E88-5359BA6C5015}" name="152600" dataDxfId="4036"/>
    <tableColumn id="12362" xr3:uid="{067E3CE5-7A5A-4A27-895A-04631D2FBDE0}" name="152601" dataDxfId="4035"/>
    <tableColumn id="12363" xr3:uid="{DFC0B63F-60EF-4CE5-A115-F1DB1F4EDCE1}" name="152602" dataDxfId="4034"/>
    <tableColumn id="12364" xr3:uid="{A414E72A-8119-4D40-AFDC-4E3DBA9DD47A}" name="152603" dataDxfId="4033"/>
    <tableColumn id="12365" xr3:uid="{5AAB4C5F-AB3A-47E6-A414-5CB8A36ACCEF}" name="152604" dataDxfId="4032"/>
    <tableColumn id="12366" xr3:uid="{DA26596E-7CB5-4C63-B550-1901AE85356F}" name="152605" dataDxfId="4031"/>
    <tableColumn id="12367" xr3:uid="{E2BEA17F-3C88-4791-9D16-93B57EF82AAE}" name="152606" dataDxfId="4030"/>
    <tableColumn id="12368" xr3:uid="{F83B8604-8F19-408A-9C07-CDB78BF61F3C}" name="152607" dataDxfId="4029"/>
    <tableColumn id="12369" xr3:uid="{9E65AC8B-8D74-40FC-8C14-A6304ED9A2F1}" name="152608" dataDxfId="4028"/>
    <tableColumn id="12370" xr3:uid="{76909283-097B-49EB-B463-845F97A3AD9E}" name="152609" dataDxfId="4027"/>
    <tableColumn id="12371" xr3:uid="{2BEBD96C-D0DF-4E93-B3F2-A45BF130C27A}" name="152610" dataDxfId="4026"/>
    <tableColumn id="12372" xr3:uid="{E1392755-D2D9-45C0-BF45-76159B9C6822}" name="152611" dataDxfId="4025"/>
    <tableColumn id="12373" xr3:uid="{76AF7F78-F8C5-4092-8FE1-BED402C750EA}" name="152612" dataDxfId="4024"/>
    <tableColumn id="12374" xr3:uid="{8F1211EA-620B-42B1-BF70-78C2E67C96C9}" name="152613" dataDxfId="4023"/>
    <tableColumn id="12375" xr3:uid="{AA9F5402-EB48-4CD9-9FC8-3D574955BF81}" name="152614" dataDxfId="4022"/>
    <tableColumn id="12376" xr3:uid="{283548DC-C502-40FE-8ACB-9BE84FE544F0}" name="152615" dataDxfId="4021"/>
    <tableColumn id="12377" xr3:uid="{458A54E7-19C9-45BC-9545-E61AE4D49697}" name="152616" dataDxfId="4020"/>
    <tableColumn id="12378" xr3:uid="{7DF45482-ED5A-4FC4-82DD-AEBE0ADB9F47}" name="152617" dataDxfId="4019"/>
    <tableColumn id="12379" xr3:uid="{EB7B36AB-B842-4F20-951B-18617171414E}" name="152618" dataDxfId="4018"/>
    <tableColumn id="12380" xr3:uid="{55DBAFDD-B5CD-4F6B-8B1E-91BA4540FC81}" name="152619" dataDxfId="4017"/>
    <tableColumn id="12381" xr3:uid="{0A6E4570-CC10-465D-A063-0955251E193E}" name="152620" dataDxfId="4016"/>
    <tableColumn id="12382" xr3:uid="{007D056C-3E18-4055-91BC-995D0684AA15}" name="152621" dataDxfId="4015"/>
    <tableColumn id="12383" xr3:uid="{99884760-6222-4918-9049-FB5E1711BFED}" name="152622" dataDxfId="4014"/>
    <tableColumn id="12384" xr3:uid="{2EF843D6-A10A-46B9-9C81-8D24C85FFB27}" name="152623" dataDxfId="4013"/>
    <tableColumn id="12385" xr3:uid="{B638411B-E233-465A-9C10-7B4047A54C48}" name="152624" dataDxfId="4012"/>
    <tableColumn id="12386" xr3:uid="{2C21B41B-3F7A-4965-8F70-74F1DECC4E2E}" name="152625" dataDxfId="4011"/>
    <tableColumn id="12387" xr3:uid="{83A75F98-69AA-4F23-A06C-F7361B908764}" name="152626" dataDxfId="4010"/>
    <tableColumn id="12388" xr3:uid="{883A21A6-2624-49D5-A774-33D9699FD60D}" name="152627" dataDxfId="4009"/>
    <tableColumn id="12389" xr3:uid="{8CB021EE-CA5A-4077-B724-7CF8D3676357}" name="152628" dataDxfId="4008"/>
    <tableColumn id="12390" xr3:uid="{B2E7D79D-FF0A-4204-A854-228EEE2B535C}" name="152629" dataDxfId="4007"/>
    <tableColumn id="12391" xr3:uid="{72C0F9BD-30CC-4241-BD7C-3B6C714AAA0F}" name="152630" dataDxfId="4006"/>
    <tableColumn id="12392" xr3:uid="{4014BC73-864F-47C5-99A7-37BC26E548A8}" name="152631" dataDxfId="4005"/>
    <tableColumn id="12393" xr3:uid="{8FAA7E55-7193-4F6B-A855-6FFF2C72E266}" name="152632" dataDxfId="4004"/>
    <tableColumn id="12394" xr3:uid="{A9C9D238-3ADB-4F90-95E2-8B42F87A191D}" name="152633" dataDxfId="4003"/>
    <tableColumn id="12395" xr3:uid="{FFE5A0D7-5C45-4FDE-8106-5F814CA9F6ED}" name="152634" dataDxfId="4002"/>
    <tableColumn id="12396" xr3:uid="{B85DFAA4-98C3-4342-A334-E3A23828DD81}" name="152635" dataDxfId="4001"/>
    <tableColumn id="12397" xr3:uid="{B2BCA425-676E-4C58-B58D-C160CB2C2FA8}" name="152636" dataDxfId="4000"/>
    <tableColumn id="12398" xr3:uid="{BBD72D11-DF49-4B92-A88C-91915DD71351}" name="152637" dataDxfId="3999"/>
    <tableColumn id="12399" xr3:uid="{B0B5EBB1-E23C-4094-B660-FC72DAB0F698}" name="152638" dataDxfId="3998"/>
    <tableColumn id="12400" xr3:uid="{CF5C58F3-B0FF-4511-A403-7C32202BADF9}" name="152639" dataDxfId="3997"/>
    <tableColumn id="12401" xr3:uid="{4FC189C7-5F12-492B-9F51-5A40DFCAEBC5}" name="152640" dataDxfId="3996"/>
    <tableColumn id="12402" xr3:uid="{E09CBE20-E702-4C9C-8624-3FB954135A72}" name="152641" dataDxfId="3995"/>
    <tableColumn id="12403" xr3:uid="{A7D634FC-E2BF-4C86-9A44-4E3E75131FD7}" name="152642" dataDxfId="3994"/>
    <tableColumn id="12404" xr3:uid="{E250E240-1C74-485B-BBB5-5ED1CA22A8B8}" name="152643" dataDxfId="3993"/>
    <tableColumn id="12405" xr3:uid="{CC7E8A9A-9A72-4D24-B2EB-B33D60623433}" name="152644" dataDxfId="3992"/>
    <tableColumn id="12406" xr3:uid="{A8DD36C8-9DAA-4B6D-BFFE-550BABE3B581}" name="152645" dataDxfId="3991"/>
    <tableColumn id="12407" xr3:uid="{35554F74-E4FE-402F-9AB8-F8F101296B9F}" name="152646" dataDxfId="3990"/>
    <tableColumn id="12408" xr3:uid="{C294070C-3E93-42E6-ADFA-E8104F0609A0}" name="152647" dataDxfId="3989"/>
    <tableColumn id="12409" xr3:uid="{C8C50A77-55EA-41B8-9954-19B783B12AF7}" name="152648" dataDxfId="3988"/>
    <tableColumn id="12410" xr3:uid="{F348F616-0CEA-42F9-872D-B353A3513EBE}" name="152649" dataDxfId="3987"/>
    <tableColumn id="12411" xr3:uid="{572F399A-D80B-47D4-911D-5571CE553BAE}" name="152650" dataDxfId="3986"/>
    <tableColumn id="12412" xr3:uid="{76255F2A-01DD-4A74-86B4-62216557A892}" name="152651" dataDxfId="3985"/>
    <tableColumn id="12413" xr3:uid="{AFDA985C-F52F-40D7-9FB8-D29DFE09F118}" name="152652" dataDxfId="3984"/>
    <tableColumn id="12414" xr3:uid="{3DD4E255-788A-45D3-A053-E5A81B9B6952}" name="152653" dataDxfId="3983"/>
    <tableColumn id="12415" xr3:uid="{4AD0DD56-0FC2-421A-AA4C-B1E5968C0C77}" name="152654" dataDxfId="3982"/>
    <tableColumn id="12416" xr3:uid="{72C09219-6D5A-4CDB-B972-4B5DAF818C2A}" name="152655" dataDxfId="3981"/>
    <tableColumn id="12417" xr3:uid="{BA574E24-0F0F-48C5-AFB5-77BCF486FF42}" name="152656" dataDxfId="3980"/>
    <tableColumn id="12418" xr3:uid="{E11C1CFB-E754-4C7A-A3B7-B86EB848B4E1}" name="152657" dataDxfId="3979"/>
    <tableColumn id="12419" xr3:uid="{CA3F39CC-2617-44CE-946E-0D8E1A0B98DA}" name="152658" dataDxfId="3978"/>
    <tableColumn id="12420" xr3:uid="{0AA79CAC-F9D6-4BD2-B5EA-90DAD908EA96}" name="152659" dataDxfId="3977"/>
    <tableColumn id="12421" xr3:uid="{D1860BAB-6828-4457-8683-7A3E71C672C2}" name="152660" dataDxfId="3976"/>
    <tableColumn id="12422" xr3:uid="{B3DB595B-B686-4BCB-8BE3-326A99100229}" name="152661" dataDxfId="3975"/>
    <tableColumn id="12423" xr3:uid="{3F32AB13-175D-4BAA-B704-0C67AF6AE8EA}" name="152662" dataDxfId="3974"/>
    <tableColumn id="12424" xr3:uid="{B8775D9F-4798-410B-B9EA-082B6BE77772}" name="152663" dataDxfId="3973"/>
    <tableColumn id="12425" xr3:uid="{30CBC85D-365C-455D-9828-5880E6028CF1}" name="152664" dataDxfId="3972"/>
    <tableColumn id="12426" xr3:uid="{94506E2A-44F0-4875-A26A-53E0134B3773}" name="152665" dataDxfId="3971"/>
    <tableColumn id="12427" xr3:uid="{5A8ECB3C-1A7A-405F-BFE2-C7C106F3D6CD}" name="152666" dataDxfId="3970"/>
    <tableColumn id="12428" xr3:uid="{0919C8DB-9EC2-461A-A4E4-64133615FD13}" name="152667" dataDxfId="3969"/>
    <tableColumn id="12429" xr3:uid="{C61E80F0-2FE2-41E8-A529-86C64CA884C8}" name="152668" dataDxfId="3968"/>
    <tableColumn id="12430" xr3:uid="{9E6F02A3-F463-4E06-9A15-13A56211ED15}" name="152669" dataDxfId="3967"/>
    <tableColumn id="12431" xr3:uid="{BDB84ABE-58AD-497E-BEFF-7581564BD713}" name="152670" dataDxfId="3966"/>
    <tableColumn id="12432" xr3:uid="{447A1DC2-B44E-43A9-8174-1D8B2EFA0AA9}" name="152671" dataDxfId="3965"/>
    <tableColumn id="12433" xr3:uid="{F768E389-EF70-4E5B-8CEE-E5102B654D3A}" name="152672" dataDxfId="3964"/>
    <tableColumn id="12434" xr3:uid="{76431F69-A361-4678-897B-1FD5826CC37C}" name="152673" dataDxfId="3963"/>
    <tableColumn id="12435" xr3:uid="{5A5C85C7-A4F3-4428-8173-135E7EC641B1}" name="152674" dataDxfId="3962"/>
    <tableColumn id="12436" xr3:uid="{5033ABEB-7E80-41CB-BD0F-62401B008ED1}" name="152675" dataDxfId="3961"/>
    <tableColumn id="12437" xr3:uid="{3B86E5BD-F05F-46B8-92F7-E9BC614276E5}" name="152676" dataDxfId="3960"/>
    <tableColumn id="12438" xr3:uid="{B363FDCA-4E59-491C-8217-D1469B7EF486}" name="152677" dataDxfId="3959"/>
    <tableColumn id="12439" xr3:uid="{5F519C7F-E27C-4C2B-9886-3811D289827A}" name="152678" dataDxfId="3958"/>
    <tableColumn id="12440" xr3:uid="{8E4DD708-0174-4AEB-962E-D41FE9D68C6C}" name="152679" dataDxfId="3957"/>
    <tableColumn id="12441" xr3:uid="{E5BE812B-3651-4FFC-A27A-B52B9F48E70B}" name="152680" dataDxfId="3956"/>
    <tableColumn id="12442" xr3:uid="{6CC516A7-7487-4BD3-BAAB-DB669CBB6770}" name="152681" dataDxfId="3955"/>
    <tableColumn id="12443" xr3:uid="{6949B3B7-B521-48A5-84CB-73A7C50A4114}" name="152682" dataDxfId="3954"/>
    <tableColumn id="12444" xr3:uid="{EEE2C902-F21C-4511-BF15-0BE501435354}" name="152683" dataDxfId="3953"/>
    <tableColumn id="12445" xr3:uid="{52F86038-47CB-4CC1-9423-62DF7C8C059C}" name="152684" dataDxfId="3952"/>
    <tableColumn id="12446" xr3:uid="{B8ABA4E5-7B37-42DD-A382-D8F0B811CB41}" name="152685" dataDxfId="3951"/>
    <tableColumn id="12447" xr3:uid="{6CF0AD6A-E974-4796-AD54-A19E8636CE9E}" name="152686" dataDxfId="3950"/>
    <tableColumn id="12448" xr3:uid="{78C5C76F-036E-470D-8B84-FE733D33307D}" name="152687" dataDxfId="3949"/>
    <tableColumn id="12449" xr3:uid="{1FCA9365-1051-4118-98A6-88CCB094C4CE}" name="152688" dataDxfId="3948"/>
    <tableColumn id="12450" xr3:uid="{ABF66FC4-7935-4E2E-B918-747AE1CC3C38}" name="152689" dataDxfId="3947"/>
    <tableColumn id="12451" xr3:uid="{B654B76F-C4BC-46AA-98F5-B438914E1910}" name="152690" dataDxfId="3946"/>
    <tableColumn id="12452" xr3:uid="{ED5C6915-28A7-42CE-AC83-6715039B9965}" name="152691" dataDxfId="3945"/>
    <tableColumn id="12453" xr3:uid="{C9092628-204B-47B3-AD84-E48F24B5D2DE}" name="152692" dataDxfId="3944"/>
    <tableColumn id="12454" xr3:uid="{5BA5BA4F-5B07-498F-A036-F5CBA9DF4E1B}" name="152693" dataDxfId="3943"/>
    <tableColumn id="12455" xr3:uid="{98B46596-F94A-42EF-851C-0D0311C35BF2}" name="152694" dataDxfId="3942"/>
    <tableColumn id="12456" xr3:uid="{202C6D0B-4D94-41E2-AB4B-3CCF600C8F02}" name="152695" dataDxfId="3941"/>
    <tableColumn id="12457" xr3:uid="{BAEE0425-5BE9-449A-A5EF-E5848A611DBA}" name="152696" dataDxfId="3940"/>
    <tableColumn id="12458" xr3:uid="{CE400269-16E8-4602-981B-EA693E30BA49}" name="152697" dataDxfId="3939"/>
    <tableColumn id="12459" xr3:uid="{F13A8475-FF8C-4BBF-91A3-2CFFB4755094}" name="152698" dataDxfId="3938"/>
    <tableColumn id="12460" xr3:uid="{11D217D2-86A0-47C8-B154-CED64C35BBF9}" name="152699" dataDxfId="3937"/>
    <tableColumn id="12461" xr3:uid="{EAD0F958-AA2D-49B9-A8B8-8B3DACF552FE}" name="152700" dataDxfId="3936"/>
    <tableColumn id="12462" xr3:uid="{97BAA780-D90C-4EBC-8BFC-2B318A9DD4B2}" name="152701" dataDxfId="3935"/>
    <tableColumn id="12463" xr3:uid="{16DD9AAB-71D3-4EE9-A739-59EC25CBB28C}" name="152702" dataDxfId="3934"/>
    <tableColumn id="12464" xr3:uid="{62021C8B-CE76-419F-8227-E7456EEE8A21}" name="152703" dataDxfId="3933"/>
    <tableColumn id="12465" xr3:uid="{95519522-D46A-4D66-A5CC-A5364F0D210A}" name="152704" dataDxfId="3932"/>
    <tableColumn id="12466" xr3:uid="{48C0D78B-840E-4A74-B11B-395343FA5204}" name="152705" dataDxfId="3931"/>
    <tableColumn id="12467" xr3:uid="{CE205888-EC39-4185-92F4-ED81C53F5B62}" name="152706" dataDxfId="3930"/>
    <tableColumn id="12468" xr3:uid="{28DE10DA-66F7-4960-868D-37B38C3F68BD}" name="152707" dataDxfId="3929"/>
    <tableColumn id="12469" xr3:uid="{319DA08A-D675-445B-A42D-AD15BF299810}" name="152708" dataDxfId="3928"/>
    <tableColumn id="12470" xr3:uid="{58426A09-F28D-49AC-B121-B4C35B44686F}" name="152709" dataDxfId="3927"/>
    <tableColumn id="12471" xr3:uid="{F5FC291D-10EE-41F3-ADAD-3299984C4937}" name="152710" dataDxfId="3926"/>
    <tableColumn id="12472" xr3:uid="{171636F7-2969-4687-9E23-5A1C9D2DFDD3}" name="152711" dataDxfId="3925"/>
    <tableColumn id="12473" xr3:uid="{E7B95796-C100-4383-8669-ED08D9E0731D}" name="152712" dataDxfId="3924"/>
    <tableColumn id="12474" xr3:uid="{ED765FD7-F623-4ED7-936C-C47362D38075}" name="152713" dataDxfId="3923"/>
    <tableColumn id="12475" xr3:uid="{9852536A-2817-4A41-A08F-32A29EAE93AB}" name="152714" dataDxfId="3922"/>
    <tableColumn id="12476" xr3:uid="{D51DB5C3-1794-477F-BC37-1E8354BCDEFE}" name="152715" dataDxfId="3921"/>
    <tableColumn id="12477" xr3:uid="{4E62AB26-113A-4598-9D45-775FC8370446}" name="152716" dataDxfId="3920"/>
    <tableColumn id="12478" xr3:uid="{5007B484-1A08-41B9-B878-5043905279C9}" name="152717" dataDxfId="3919"/>
    <tableColumn id="12479" xr3:uid="{32C4E3B1-664E-4A90-8DFF-1285FDEA9C64}" name="152718" dataDxfId="3918"/>
    <tableColumn id="12480" xr3:uid="{98D53D52-0C34-4BD9-9B02-2C5E5A73F14E}" name="152719" dataDxfId="3917"/>
    <tableColumn id="12481" xr3:uid="{79AD0C3C-19C7-492E-9EF8-4A86FA9A30FF}" name="152720" dataDxfId="3916"/>
    <tableColumn id="12482" xr3:uid="{8EAE2AA5-B752-42C3-9507-521C434AFE9E}" name="152721" dataDxfId="3915"/>
    <tableColumn id="12483" xr3:uid="{0A481ACB-A379-4D21-8C52-D775D9CE0453}" name="152722" dataDxfId="3914"/>
    <tableColumn id="12484" xr3:uid="{41BA1AE6-FC6F-4989-B236-FBCD1425B838}" name="152723" dataDxfId="3913"/>
    <tableColumn id="12485" xr3:uid="{32E601C7-BFC7-4AF0-A3F3-FC91F171354D}" name="152724" dataDxfId="3912"/>
    <tableColumn id="12486" xr3:uid="{72662175-780D-4EE9-BC9D-798F23982A08}" name="152725" dataDxfId="3911"/>
    <tableColumn id="12487" xr3:uid="{E81AC497-1234-474A-831C-A9A16EA12F77}" name="152726" dataDxfId="3910"/>
    <tableColumn id="12488" xr3:uid="{944BED9F-AF22-47AA-B3A9-7D755D96B0F5}" name="152727" dataDxfId="3909"/>
    <tableColumn id="12489" xr3:uid="{505DB9F4-BB6D-4958-9B33-4ABB160EF25A}" name="152728" dataDxfId="3908"/>
    <tableColumn id="12490" xr3:uid="{646C15AE-B170-4A3F-8D76-CA96BDC38564}" name="152729" dataDxfId="3907"/>
    <tableColumn id="12491" xr3:uid="{D27D50B2-F284-4740-98C7-841B8B861969}" name="152730" dataDxfId="3906"/>
    <tableColumn id="12492" xr3:uid="{A761C6B8-9BDB-4DAE-90A9-73ECD7DD86D4}" name="152731" dataDxfId="3905"/>
    <tableColumn id="12493" xr3:uid="{C5C8F666-B21B-4BC1-A3A9-DADC137ECF42}" name="152732" dataDxfId="3904"/>
    <tableColumn id="12494" xr3:uid="{84060F50-0EAD-4D7C-8398-C182F78008BB}" name="152733" dataDxfId="3903"/>
    <tableColumn id="12495" xr3:uid="{6C45CA53-3719-4EA3-81D6-0FBDCA94B07C}" name="152734" dataDxfId="3902"/>
    <tableColumn id="12496" xr3:uid="{A3611C47-171B-44FD-A3B5-67896686A1CC}" name="152735" dataDxfId="3901"/>
    <tableColumn id="12497" xr3:uid="{0199EE90-67E2-4C70-B269-7D39A38B5CC2}" name="152736" dataDxfId="3900"/>
    <tableColumn id="12498" xr3:uid="{9780EE7D-C1FE-4C6F-84DA-D0A594A81472}" name="152737" dataDxfId="3899"/>
    <tableColumn id="12499" xr3:uid="{DC46B5EA-D5E1-460C-85A2-1E46740BFD01}" name="152738" dataDxfId="3898"/>
    <tableColumn id="12500" xr3:uid="{61F549F9-284B-44D1-A20B-986A86FA89CD}" name="152739" dataDxfId="3897"/>
    <tableColumn id="12501" xr3:uid="{7182EC3A-B70C-4C60-AB22-12BE69FA5BDC}" name="152740" dataDxfId="3896"/>
    <tableColumn id="12502" xr3:uid="{EC0E0467-2159-4A8E-9684-EF9C4652D430}" name="152741" dataDxfId="3895"/>
    <tableColumn id="12503" xr3:uid="{41EA4A5B-E013-4A2B-875A-A7FFB369500B}" name="152742" dataDxfId="3894"/>
    <tableColumn id="12504" xr3:uid="{9565ED8C-ADB6-438D-9FE2-7ECDC42BF755}" name="152743" dataDxfId="3893"/>
    <tableColumn id="12505" xr3:uid="{4AF56267-FD77-46A7-A5E7-D2EC03955998}" name="152744" dataDxfId="3892"/>
    <tableColumn id="12506" xr3:uid="{2F4A3C36-ACFD-4245-A477-5A65A864D730}" name="152745" dataDxfId="3891"/>
    <tableColumn id="12507" xr3:uid="{4C678398-438D-432E-BFA3-6A3331AC0063}" name="152746" dataDxfId="3890"/>
    <tableColumn id="12508" xr3:uid="{204B1BC6-BD1E-436E-8564-5D63F62FD063}" name="152747" dataDxfId="3889"/>
    <tableColumn id="12509" xr3:uid="{C737962B-4845-4EA0-A883-D4F74F5FA215}" name="152748" dataDxfId="3888"/>
    <tableColumn id="12510" xr3:uid="{EF0B224D-D7E6-41BE-8FC9-907A0DC6DC16}" name="152749" dataDxfId="3887"/>
    <tableColumn id="12511" xr3:uid="{623A6C1C-3C0E-4D36-B308-0F715AA91201}" name="152750" dataDxfId="3886"/>
    <tableColumn id="12512" xr3:uid="{8B0F5DE4-6E55-489A-96A2-BD43AB03CA71}" name="152751" dataDxfId="3885"/>
    <tableColumn id="12513" xr3:uid="{8AF0ADDC-B48A-427A-B085-65A3153B7282}" name="152752" dataDxfId="3884"/>
    <tableColumn id="12514" xr3:uid="{CD3FE99C-1E90-4567-BE06-2C17795F98A9}" name="152753" dataDxfId="3883"/>
    <tableColumn id="12515" xr3:uid="{04965BC3-51F7-4297-8290-BF247095694B}" name="152754" dataDxfId="3882"/>
    <tableColumn id="12516" xr3:uid="{0AEAC3EC-1688-4D80-8284-5DB2F8D2C610}" name="152755" dataDxfId="3881"/>
    <tableColumn id="12517" xr3:uid="{2330A7BF-4845-44A1-8380-FD3A0E5EA22F}" name="152756" dataDxfId="3880"/>
    <tableColumn id="12518" xr3:uid="{0A93ACB1-8C90-4B0E-88FE-4CDB221286B0}" name="152757" dataDxfId="3879"/>
    <tableColumn id="12519" xr3:uid="{A7E56DDF-10F0-46EE-A863-5872B2366FA5}" name="152758" dataDxfId="3878"/>
    <tableColumn id="12520" xr3:uid="{6874C54B-31E0-4D20-A7B6-9F9BE1BACC44}" name="152759" dataDxfId="3877"/>
    <tableColumn id="12521" xr3:uid="{E99F843A-5450-47F2-BD9D-4216EDB5C9F3}" name="152760" dataDxfId="3876"/>
    <tableColumn id="12522" xr3:uid="{B5F76CD1-372D-4518-9899-E5FEF892EEBB}" name="152761" dataDxfId="3875"/>
    <tableColumn id="12523" xr3:uid="{F2A8B134-7418-4D17-B66E-5734B9B667F0}" name="152762" dataDxfId="3874"/>
    <tableColumn id="12524" xr3:uid="{168ABE51-EE3E-44A4-AAA5-619B0D3286B2}" name="152763" dataDxfId="3873"/>
    <tableColumn id="12525" xr3:uid="{F851F897-BDC7-4CBD-8ED1-DB1B49F7D5E4}" name="152764" dataDxfId="3872"/>
    <tableColumn id="12526" xr3:uid="{3CA43C96-C7C9-49F1-99FE-57B2351F4302}" name="152765" dataDxfId="3871"/>
    <tableColumn id="12527" xr3:uid="{54B8337E-E654-4241-8C1D-143D3F7A5A85}" name="152766" dataDxfId="3870"/>
    <tableColumn id="12528" xr3:uid="{2ED53196-E06F-448D-8DB4-B3D1A072CF4D}" name="152767" dataDxfId="3869"/>
    <tableColumn id="12529" xr3:uid="{DB258361-DB2A-4486-908F-ACF64725AE3A}" name="152768" dataDxfId="3868"/>
    <tableColumn id="12530" xr3:uid="{1BC97A35-A417-4D8B-8C79-30F937B843C1}" name="152769" dataDxfId="3867"/>
    <tableColumn id="12531" xr3:uid="{43763326-FFEE-4738-BE78-DFAB647374CE}" name="152770" dataDxfId="3866"/>
    <tableColumn id="12532" xr3:uid="{D58C35D3-A832-462A-8B74-54D7FFC4D96B}" name="152771" dataDxfId="3865"/>
    <tableColumn id="12533" xr3:uid="{386AB650-20AA-4599-89F2-5924C98AA01E}" name="152772" dataDxfId="3864"/>
    <tableColumn id="12534" xr3:uid="{42762211-0C33-4054-99FD-8810C00AA68F}" name="152773" dataDxfId="3863"/>
    <tableColumn id="12535" xr3:uid="{95892BD3-2835-4918-8AFA-50D40783460C}" name="152774" dataDxfId="3862"/>
    <tableColumn id="12536" xr3:uid="{21174B24-A06A-4EA5-BC7A-753707D8DB1C}" name="152775" dataDxfId="3861"/>
    <tableColumn id="12537" xr3:uid="{2589CA6F-E10E-4934-88A9-AEFEC90CC5D6}" name="152776" dataDxfId="3860"/>
    <tableColumn id="12538" xr3:uid="{2D13336D-10A9-4159-AAFD-8DFB9AF4486F}" name="152777" dataDxfId="3859"/>
    <tableColumn id="12539" xr3:uid="{34F995EF-752A-4604-A3A7-1ADFCBEE3F52}" name="152778" dataDxfId="3858"/>
    <tableColumn id="12540" xr3:uid="{36852D5E-EAD8-4A69-93DB-815D68F66E7A}" name="152779" dataDxfId="3857"/>
    <tableColumn id="12541" xr3:uid="{F682CEAC-2776-4644-A613-E08496427F5D}" name="152780" dataDxfId="3856"/>
    <tableColumn id="12542" xr3:uid="{F294715E-4799-40B5-A578-80C3045061FF}" name="152781" dataDxfId="3855"/>
    <tableColumn id="12543" xr3:uid="{5B0811ED-B9AB-4240-A30D-1D04F4B46133}" name="152782" dataDxfId="3854"/>
    <tableColumn id="12544" xr3:uid="{28C87532-6CBC-4FB2-A0EF-BC123406CA8F}" name="152783" dataDxfId="3853"/>
    <tableColumn id="12545" xr3:uid="{D60C9FBE-2773-4000-81B8-243A36D3795B}" name="152784" dataDxfId="3852"/>
    <tableColumn id="12546" xr3:uid="{D59A15F5-31E6-437F-ABB7-ADE5CDF7BEF2}" name="152785" dataDxfId="3851"/>
    <tableColumn id="12547" xr3:uid="{6210A626-6AEE-4E7C-9536-4CC4ED0E050A}" name="152786" dataDxfId="3850"/>
    <tableColumn id="12548" xr3:uid="{0A28DCFE-643D-407E-BFAB-3DDE1DC48D74}" name="152787" dataDxfId="3849"/>
    <tableColumn id="12549" xr3:uid="{F90F783C-A8E6-46C1-BFB2-C4CA445CEA08}" name="152788" dataDxfId="3848"/>
    <tableColumn id="12550" xr3:uid="{7E023DDD-6897-4260-92B2-19908450518E}" name="152789" dataDxfId="3847"/>
    <tableColumn id="12551" xr3:uid="{FB20D281-1944-453F-B456-48D0169DC51F}" name="152790" dataDxfId="3846"/>
    <tableColumn id="12552" xr3:uid="{769EA674-CA31-4AF9-A67A-5D7624BAE7B8}" name="152791" dataDxfId="3845"/>
    <tableColumn id="12553" xr3:uid="{C0974540-F0DD-4319-80D3-D932241BAD2B}" name="152792" dataDxfId="3844"/>
    <tableColumn id="12554" xr3:uid="{4F2D5E93-9CF9-4B4E-8978-701C6A2B9091}" name="152793" dataDxfId="3843"/>
    <tableColumn id="12555" xr3:uid="{B7B53CEB-15C4-4E98-A003-8B3609BE01BC}" name="152794" dataDxfId="3842"/>
    <tableColumn id="12556" xr3:uid="{28E61F8B-8EDA-4CE5-85FF-300299C26719}" name="152795" dataDxfId="3841"/>
    <tableColumn id="12557" xr3:uid="{63897457-F8B4-4358-B989-99278ECB82D7}" name="152796" dataDxfId="3840"/>
    <tableColumn id="12558" xr3:uid="{08196755-1631-40DE-8268-2016BD0A70ED}" name="152797" dataDxfId="3839"/>
    <tableColumn id="12559" xr3:uid="{FE9CA017-E6CE-4638-91E5-74A82E3B96B0}" name="152798" dataDxfId="3838"/>
    <tableColumn id="12560" xr3:uid="{7EE25E04-4D55-41C0-AFCF-E7FA97994BA6}" name="152799" dataDxfId="3837"/>
    <tableColumn id="12561" xr3:uid="{69F404EA-8CE4-41F1-AE12-E69CFA13AF43}" name="152800" dataDxfId="3836"/>
    <tableColumn id="12562" xr3:uid="{F3AD03FB-7D55-46EB-BE36-79BE04697235}" name="152801" dataDxfId="3835"/>
    <tableColumn id="12563" xr3:uid="{59EFE0D8-0434-4E11-AA0F-577DB4175BC5}" name="152802" dataDxfId="3834"/>
    <tableColumn id="12564" xr3:uid="{F6112C36-35F8-4C86-A161-F52E36C5866D}" name="152803" dataDxfId="3833"/>
    <tableColumn id="12565" xr3:uid="{1DC635FA-B84F-4FA2-A001-9B0F9B145D6B}" name="152804" dataDxfId="3832"/>
    <tableColumn id="12566" xr3:uid="{5FF0BA06-73A7-4232-87B5-D5D6E2915687}" name="152805" dataDxfId="3831"/>
    <tableColumn id="12567" xr3:uid="{83B87BB4-C004-4B4C-AAAF-D4D4C008FE5E}" name="152806" dataDxfId="3830"/>
    <tableColumn id="12568" xr3:uid="{90D00A85-261D-46EB-A786-E63074702813}" name="152807" dataDxfId="3829"/>
    <tableColumn id="12569" xr3:uid="{6A2E69AC-0642-4720-9A78-F1023C254026}" name="152808" dataDxfId="3828"/>
    <tableColumn id="12570" xr3:uid="{C7B33288-6EF1-41A4-8E6F-52E51D9420D0}" name="152809" dataDxfId="3827"/>
    <tableColumn id="12571" xr3:uid="{B46EE337-9213-415E-B918-7D7C3B857EC5}" name="152810" dataDxfId="3826"/>
    <tableColumn id="12572" xr3:uid="{86883A48-2BD7-4B8B-AD5A-4E96A2426B14}" name="152811" dataDxfId="3825"/>
    <tableColumn id="12573" xr3:uid="{B3467E5F-026A-492E-864B-58B639A38A73}" name="152812" dataDxfId="3824"/>
    <tableColumn id="12574" xr3:uid="{74C6FFC3-4206-4E83-A05B-E9BE5547BFA9}" name="152813" dataDxfId="3823"/>
    <tableColumn id="12575" xr3:uid="{2B088E0C-88BE-4C0B-A22C-EB1D82FDF9AB}" name="152814" dataDxfId="3822"/>
    <tableColumn id="12576" xr3:uid="{1B786E38-FAEF-4336-BE1C-77334CD11E46}" name="152815" dataDxfId="3821"/>
    <tableColumn id="12577" xr3:uid="{EE1DD11D-9791-43E1-ACBF-23ACA0C72A42}" name="152816" dataDxfId="3820"/>
    <tableColumn id="12578" xr3:uid="{60A5A0AC-411A-4872-88B3-56B2762CC417}" name="152817" dataDxfId="3819"/>
    <tableColumn id="12579" xr3:uid="{7BB6E947-4DD4-41D4-A867-DCC37FCB786D}" name="152818" dataDxfId="3818"/>
    <tableColumn id="12580" xr3:uid="{49CB3C2C-C0CD-4A5B-B898-9D38918F0A76}" name="152819" dataDxfId="3817"/>
    <tableColumn id="12581" xr3:uid="{CFFF836E-F136-4B1D-BE3D-CA2749BF2392}" name="152820" dataDxfId="3816"/>
    <tableColumn id="12582" xr3:uid="{BD741914-9984-44DB-86DD-AEBD038E8635}" name="152821" dataDxfId="3815"/>
    <tableColumn id="12583" xr3:uid="{C36A8780-2E29-4890-A73E-17118E606535}" name="152822" dataDxfId="3814"/>
    <tableColumn id="12584" xr3:uid="{03043510-0369-4D8A-B9D7-F4CE92D94D7F}" name="152823" dataDxfId="3813"/>
    <tableColumn id="12585" xr3:uid="{0624329B-C384-42B4-B621-24CED5165C1F}" name="152824" dataDxfId="3812"/>
    <tableColumn id="12586" xr3:uid="{DC15C26D-4ABF-4D35-834A-9E0D3C8C359A}" name="152825" dataDxfId="3811"/>
    <tableColumn id="12587" xr3:uid="{F5D285B0-AD02-4DD7-8688-5156083A6F4C}" name="152826" dataDxfId="3810"/>
    <tableColumn id="12588" xr3:uid="{5B317D16-608C-465A-ABA6-2B6106E8039A}" name="152827" dataDxfId="3809"/>
    <tableColumn id="12589" xr3:uid="{11B139B4-DF21-4A03-A307-4A503F971F68}" name="152828" dataDxfId="3808"/>
    <tableColumn id="12590" xr3:uid="{125F8573-B1B1-4A4B-B188-4A318A907444}" name="152829" dataDxfId="3807"/>
    <tableColumn id="12591" xr3:uid="{24724199-08DA-4F45-A8CA-5D975FC7B941}" name="152830" dataDxfId="3806"/>
    <tableColumn id="12592" xr3:uid="{DC0FF848-F246-4810-952F-B1673D0CA7F3}" name="152831" dataDxfId="3805"/>
    <tableColumn id="12593" xr3:uid="{E00CFB6F-E897-475D-B5B0-D375020B8BC2}" name="152832" dataDxfId="3804"/>
    <tableColumn id="12594" xr3:uid="{FF3B593B-7AC9-41A7-AFBD-68E1A7271617}" name="152833" dataDxfId="3803"/>
    <tableColumn id="12595" xr3:uid="{DF46A589-DEB0-4BC9-AC83-6CEC3AFF16A7}" name="152834" dataDxfId="3802"/>
    <tableColumn id="12596" xr3:uid="{F22C1587-001B-4F0C-883A-69E4286BA905}" name="152835" dataDxfId="3801"/>
    <tableColumn id="12597" xr3:uid="{E3643F19-01D2-4EB3-82EA-C0CB5E58FCA5}" name="152836" dataDxfId="3800"/>
    <tableColumn id="12598" xr3:uid="{16F658A9-3FD1-400E-ACA2-F4E8B176BAE4}" name="152837" dataDxfId="3799"/>
    <tableColumn id="12599" xr3:uid="{AECBD662-AAB3-4E06-B408-6A1D8AC25C59}" name="152838" dataDxfId="3798"/>
    <tableColumn id="12600" xr3:uid="{92CDF148-E00E-4F27-A7FD-9E03227A50B3}" name="152839" dataDxfId="3797"/>
    <tableColumn id="12601" xr3:uid="{DCC2B17A-2ABC-4C26-831D-1C61B5487645}" name="152840" dataDxfId="3796"/>
    <tableColumn id="12602" xr3:uid="{654EFEE6-FE4C-478C-972F-0B962302CCD9}" name="152841" dataDxfId="3795"/>
    <tableColumn id="12603" xr3:uid="{89962A7F-E515-4E66-9827-57897CD23A57}" name="152842" dataDxfId="3794"/>
    <tableColumn id="12604" xr3:uid="{35067B0D-2CE3-4BA2-9010-07895B244C3C}" name="152843" dataDxfId="3793"/>
    <tableColumn id="12605" xr3:uid="{9233D501-4400-474B-AA3D-DA6084BE1C82}" name="152844" dataDxfId="3792"/>
    <tableColumn id="12606" xr3:uid="{6EE2C9CA-7DAC-4AF3-AC57-AB5A0C7B9F00}" name="152845" dataDxfId="3791"/>
    <tableColumn id="12607" xr3:uid="{B29A62F8-3608-4078-AC38-19ABD0E06C5B}" name="152846" dataDxfId="3790"/>
    <tableColumn id="12608" xr3:uid="{1BC34177-B72B-4B69-A0F1-7B8411EB11F6}" name="152847" dataDxfId="3789"/>
    <tableColumn id="12609" xr3:uid="{13A3FBE6-3841-4C4D-9BF5-F7FD6AB393C3}" name="152848" dataDxfId="3788"/>
    <tableColumn id="12610" xr3:uid="{B61F2E7A-44C7-43FD-AB85-F9BC8DFE63A6}" name="152849" dataDxfId="3787"/>
    <tableColumn id="12611" xr3:uid="{5A7DBDEC-6CEC-4EAB-89DD-7FC6A4AC1D1B}" name="152850" dataDxfId="3786"/>
    <tableColumn id="12612" xr3:uid="{BBDDC3C5-D30B-4914-8410-DDC9FE2979B8}" name="152851" dataDxfId="3785"/>
    <tableColumn id="12613" xr3:uid="{B11153EE-7D50-4446-A510-7190ED7A834C}" name="152852" dataDxfId="3784"/>
    <tableColumn id="12614" xr3:uid="{D90F7575-D3AA-41C7-BB0A-2698295F77C1}" name="152853" dataDxfId="3783"/>
    <tableColumn id="12615" xr3:uid="{E2483AAB-E0B1-43E4-9889-E616B2B0DB2F}" name="152854" dataDxfId="3782"/>
    <tableColumn id="12616" xr3:uid="{0FBB91DE-F386-4C2A-8D8D-DB928A07FC2D}" name="152855" dataDxfId="3781"/>
    <tableColumn id="12617" xr3:uid="{77977C91-3D77-462E-A18F-DD09298C0F3B}" name="152856" dataDxfId="3780"/>
    <tableColumn id="12618" xr3:uid="{3E19480E-303C-4B9A-ADDF-8E86AD070B94}" name="152857" dataDxfId="3779"/>
    <tableColumn id="12619" xr3:uid="{9AF6A1AC-F535-4732-A2E2-00561FDAA373}" name="152858" dataDxfId="3778"/>
    <tableColumn id="12620" xr3:uid="{EDB21316-0033-4465-8FE2-7A17FAB609BF}" name="152859" dataDxfId="3777"/>
    <tableColumn id="12621" xr3:uid="{5FEBB769-FE8E-4A34-8B08-58AE68D9E1CD}" name="152860" dataDxfId="3776"/>
    <tableColumn id="12622" xr3:uid="{6272AD31-FAF1-4FF1-A77F-2F26DB804BA2}" name="152861" dataDxfId="3775"/>
    <tableColumn id="12623" xr3:uid="{7D1F5FCD-D481-4E25-B0D3-83032FD296E7}" name="152862" dataDxfId="3774"/>
    <tableColumn id="12624" xr3:uid="{78BB2F98-9EFA-4289-9D8E-F3CD340CDEB9}" name="152863" dataDxfId="3773"/>
    <tableColumn id="12625" xr3:uid="{DC182F0B-979E-42C3-9D45-CEEE47D507D7}" name="152864" dataDxfId="3772"/>
    <tableColumn id="12626" xr3:uid="{9FF806DF-090F-443F-AF19-E20A1F3375B5}" name="152865" dataDxfId="3771"/>
    <tableColumn id="12627" xr3:uid="{C195CADE-C130-4334-A68B-54BCDE4AF219}" name="152866" dataDxfId="3770"/>
    <tableColumn id="12628" xr3:uid="{D433C5C9-AE33-4F79-AC91-496FDCCA33F0}" name="152867" dataDxfId="3769"/>
    <tableColumn id="12629" xr3:uid="{BF3FAEC9-90D3-4355-825C-62EB27BAB9D7}" name="152868" dataDxfId="3768"/>
    <tableColumn id="12630" xr3:uid="{1836D15E-10D1-4D16-B7EC-FFC091329C1D}" name="152869" dataDxfId="3767"/>
    <tableColumn id="12631" xr3:uid="{21FF099C-9A58-4C81-BC92-A0786FE45E5C}" name="152870" dataDxfId="3766"/>
    <tableColumn id="12632" xr3:uid="{649FCBFE-71BA-493E-85C0-89FB4BF88E3A}" name="152871" dataDxfId="3765"/>
    <tableColumn id="12633" xr3:uid="{6818A325-03A0-4838-8B4D-54FD21D091B3}" name="152872" dataDxfId="3764"/>
    <tableColumn id="12634" xr3:uid="{EE7EB43F-59C3-4FED-8D06-4C8000CE89A7}" name="152873" dataDxfId="3763"/>
    <tableColumn id="12635" xr3:uid="{DF9C7A00-E10C-4835-BA2B-82CDB1852892}" name="152874" dataDxfId="3762"/>
    <tableColumn id="12636" xr3:uid="{94EA57FE-5D63-412E-B9CB-5E67859380EC}" name="152875" dataDxfId="3761"/>
    <tableColumn id="12637" xr3:uid="{24C6F200-7A6D-4E60-997E-27DBDDA94710}" name="152876" dataDxfId="3760"/>
    <tableColumn id="12638" xr3:uid="{1169E8CF-8EF1-480D-BFCF-EE126E7A84A0}" name="152877" dataDxfId="3759"/>
    <tableColumn id="12639" xr3:uid="{6441A2A7-4A85-4988-9997-91C225A6CAE7}" name="152878" dataDxfId="3758"/>
    <tableColumn id="12640" xr3:uid="{AEF9BAE8-C858-4055-A52F-0FB22A6014A7}" name="152879" dataDxfId="3757"/>
    <tableColumn id="12641" xr3:uid="{20479D91-85DC-4794-84AA-796C29F77D5B}" name="152880" dataDxfId="3756"/>
    <tableColumn id="12642" xr3:uid="{1CDF7789-078C-4EDB-B3FF-98A8CB4C3E99}" name="152881" dataDxfId="3755"/>
    <tableColumn id="12643" xr3:uid="{32E6BD3B-04EF-43BD-8EEF-841F2C2CA0F9}" name="152882" dataDxfId="3754"/>
    <tableColumn id="12644" xr3:uid="{5909D438-2F79-4E39-83E0-8F8E81AB7246}" name="152883" dataDxfId="3753"/>
    <tableColumn id="12645" xr3:uid="{6E0B2801-9037-4B26-9C26-498C0A72C4A0}" name="152884" dataDxfId="3752"/>
    <tableColumn id="12646" xr3:uid="{1666A668-5739-4DDA-9161-B699912CF919}" name="152885" dataDxfId="3751"/>
    <tableColumn id="12647" xr3:uid="{64FDE34E-7E05-4B8A-80DA-53ECFBD1D566}" name="152886" dataDxfId="3750"/>
    <tableColumn id="12648" xr3:uid="{33AB287F-5801-4C2C-97AA-DE4F91A04743}" name="152887" dataDxfId="3749"/>
    <tableColumn id="12649" xr3:uid="{4EB71666-F4AF-4B14-BBBC-B448B215AEB2}" name="152888" dataDxfId="3748"/>
    <tableColumn id="12650" xr3:uid="{0635BDD2-2CA2-4107-9C4D-61FBD19D1FE0}" name="152889" dataDxfId="3747"/>
    <tableColumn id="12651" xr3:uid="{51E0EF2A-AB2C-41F5-8ACD-EB6CD5D9E9AD}" name="152890" dataDxfId="3746"/>
    <tableColumn id="12652" xr3:uid="{0D3EBC66-94AE-4F16-B28B-948768D1041F}" name="152891" dataDxfId="3745"/>
    <tableColumn id="12653" xr3:uid="{3ADA24A8-DBE6-4BEA-8B27-F8BDEEC48292}" name="152892" dataDxfId="3744"/>
    <tableColumn id="12654" xr3:uid="{7BCC5156-1D07-4D28-B399-924D5834DF7D}" name="152893" dataDxfId="3743"/>
    <tableColumn id="12655" xr3:uid="{116BE524-6883-4605-B480-A55058AB334B}" name="152894" dataDxfId="3742"/>
    <tableColumn id="12656" xr3:uid="{5A2D969D-8307-44FA-A542-601220E02F30}" name="152895" dataDxfId="3741"/>
    <tableColumn id="12657" xr3:uid="{0E677DFE-2538-44E5-8518-5FDC52B0ED28}" name="152896" dataDxfId="3740"/>
    <tableColumn id="12658" xr3:uid="{88ED608A-9216-4125-84B4-3D57AD24C2A3}" name="152897" dataDxfId="3739"/>
    <tableColumn id="12659" xr3:uid="{41543C53-8874-4160-87B3-FEB42F76DA1D}" name="152898" dataDxfId="3738"/>
    <tableColumn id="12660" xr3:uid="{3D15721E-08C1-4B22-8774-710DCBE625E6}" name="152899" dataDxfId="3737"/>
    <tableColumn id="12661" xr3:uid="{DCF897F1-B115-4B21-9319-1675C4CEDA25}" name="152900" dataDxfId="3736"/>
    <tableColumn id="12662" xr3:uid="{717FAE41-AC5D-4300-B227-1D2CE42FA00D}" name="152901" dataDxfId="3735"/>
    <tableColumn id="12663" xr3:uid="{1DA62BED-A145-4D29-847F-4B6A87CAFFCB}" name="152902" dataDxfId="3734"/>
    <tableColumn id="12664" xr3:uid="{FFDB589A-A19E-41C8-B28C-520970F1F0B8}" name="152903" dataDxfId="3733"/>
    <tableColumn id="12665" xr3:uid="{0910A00F-B78E-4525-9353-DD69011C0F96}" name="152904" dataDxfId="3732"/>
    <tableColumn id="12666" xr3:uid="{A001ED9C-4F86-4CC0-B084-88B3E377D6E1}" name="152905" dataDxfId="3731"/>
    <tableColumn id="12667" xr3:uid="{4D67791A-DAE8-4070-BE7F-BC9A8D71B1CC}" name="152906" dataDxfId="3730"/>
    <tableColumn id="12668" xr3:uid="{6C2B17B7-E080-415C-84D0-513D5BC7C2E5}" name="152907" dataDxfId="3729"/>
    <tableColumn id="12669" xr3:uid="{ED969ABB-879A-4B1C-9F96-8B467C75A928}" name="152908" dataDxfId="3728"/>
    <tableColumn id="12670" xr3:uid="{AF16528B-8316-466B-85E5-60D583FEB037}" name="152909" dataDxfId="3727"/>
    <tableColumn id="12671" xr3:uid="{68BF9917-928E-4F6F-9EDD-854AD9639B70}" name="152910" dataDxfId="3726"/>
    <tableColumn id="12672" xr3:uid="{22D5168B-CC0E-4F47-8216-8F5DBB2D3D06}" name="152911" dataDxfId="3725"/>
    <tableColumn id="12673" xr3:uid="{00EF60F7-7DCC-4249-848D-A3DF28F93C7A}" name="152912" dataDxfId="3724"/>
    <tableColumn id="12674" xr3:uid="{FC97F519-3224-4B4E-A828-805DB4993174}" name="152913" dataDxfId="3723"/>
    <tableColumn id="12675" xr3:uid="{E27E8A7A-BEBE-4C10-AAD2-1A94544E9791}" name="152914" dataDxfId="3722"/>
    <tableColumn id="12676" xr3:uid="{CB56E731-DE88-4612-B34E-3ECAEAD85EA1}" name="152915" dataDxfId="3721"/>
    <tableColumn id="12677" xr3:uid="{BDB87240-C0B8-4619-B437-317390D32E29}" name="152916" dataDxfId="3720"/>
    <tableColumn id="12678" xr3:uid="{8CD13A75-903B-4F85-B7AA-60EC18D20667}" name="152917" dataDxfId="3719"/>
    <tableColumn id="12679" xr3:uid="{E7B3C064-9271-4670-9C5B-A75E695CFE56}" name="152918" dataDxfId="3718"/>
    <tableColumn id="12680" xr3:uid="{6042264E-B700-45ED-B37B-8AF50CEE67BF}" name="152919" dataDxfId="3717"/>
    <tableColumn id="12681" xr3:uid="{B3F28C96-C7DC-4730-B435-159C99700EAD}" name="152920" dataDxfId="3716"/>
    <tableColumn id="12682" xr3:uid="{746206E4-F2C1-4A10-86A1-1D60129E5B54}" name="152921" dataDxfId="3715"/>
    <tableColumn id="12683" xr3:uid="{3A40E99F-4933-4101-AE99-E863F59B920C}" name="152922" dataDxfId="3714"/>
    <tableColumn id="12684" xr3:uid="{8453D36F-F221-4A6E-B588-22961002BE4D}" name="152923" dataDxfId="3713"/>
    <tableColumn id="12685" xr3:uid="{5811DE8D-F3A2-46A1-B4D9-3415A03A4C86}" name="152924" dataDxfId="3712"/>
    <tableColumn id="12686" xr3:uid="{155364D8-D417-49A1-9A27-038C97E4E8E9}" name="152925" dataDxfId="3711"/>
    <tableColumn id="12687" xr3:uid="{85FB71D4-760A-4529-A69E-E77276A7C20F}" name="152926" dataDxfId="3710"/>
    <tableColumn id="12688" xr3:uid="{CF69D389-6DC3-4658-9194-40AC711BC12E}" name="152927" dataDxfId="3709"/>
    <tableColumn id="12689" xr3:uid="{DEC1A30B-9132-4EDB-A26B-B94BCC884BAA}" name="152928" dataDxfId="3708"/>
    <tableColumn id="12690" xr3:uid="{CF947241-D07A-44B4-8CF8-274FEE3E4DCB}" name="152929" dataDxfId="3707"/>
    <tableColumn id="12691" xr3:uid="{44129224-9E52-40BC-9AC8-C49E4E1680AF}" name="152930" dataDxfId="3706"/>
    <tableColumn id="12692" xr3:uid="{D846567F-9DC3-482F-B468-CC1572BF6030}" name="152931" dataDxfId="3705"/>
    <tableColumn id="12693" xr3:uid="{2E98ED22-8993-47B9-BEDF-87D7DBFA8DD8}" name="152932" dataDxfId="3704"/>
    <tableColumn id="12694" xr3:uid="{71E3C280-389F-448B-9AC3-9E9981916F4D}" name="152933" dataDxfId="3703"/>
    <tableColumn id="12695" xr3:uid="{F9608D96-1E2C-40BB-A736-A0C53BFE8E84}" name="152934" dataDxfId="3702"/>
    <tableColumn id="12696" xr3:uid="{5944E991-A2FC-49B8-91DF-CA936A6DE45F}" name="152935" dataDxfId="3701"/>
    <tableColumn id="12697" xr3:uid="{65143D6A-C677-4B36-927C-6630EBBDDE29}" name="152936" dataDxfId="3700"/>
    <tableColumn id="12698" xr3:uid="{1D544DD8-B635-4719-BBC7-7B075362ABAF}" name="152937" dataDxfId="3699"/>
    <tableColumn id="12699" xr3:uid="{7EB3ECB7-C253-40B5-B070-E6E1731F11AE}" name="152938" dataDxfId="3698"/>
    <tableColumn id="12700" xr3:uid="{03E3D9D7-71DF-4535-AA97-35834E2C6E0A}" name="152939" dataDxfId="3697"/>
    <tableColumn id="12701" xr3:uid="{7E455700-885F-48A3-85AA-E629DB8DCE7E}" name="152940" dataDxfId="3696"/>
    <tableColumn id="12702" xr3:uid="{00169C71-02ED-4A78-B112-5BA5B2585D7F}" name="152941" dataDxfId="3695"/>
    <tableColumn id="12703" xr3:uid="{D1A54557-A899-4348-9865-E6556EEA784B}" name="152942" dataDxfId="3694"/>
    <tableColumn id="12704" xr3:uid="{2F84F67F-3C78-4229-9C16-9307EAF0ECC9}" name="152943" dataDxfId="3693"/>
    <tableColumn id="12705" xr3:uid="{BC9009CB-29B9-4A8A-855C-C15264ED6CA5}" name="152944" dataDxfId="3692"/>
    <tableColumn id="12706" xr3:uid="{4F1049C1-2137-4E3A-821A-BA5429625F2E}" name="152945" dataDxfId="3691"/>
    <tableColumn id="12707" xr3:uid="{395A659F-6FEF-4DB3-A490-8F632AD31832}" name="152946" dataDxfId="3690"/>
    <tableColumn id="12708" xr3:uid="{65FC3AE1-664B-4C67-9963-109B1B8587F8}" name="152947" dataDxfId="3689"/>
    <tableColumn id="12709" xr3:uid="{38170ED8-2565-49A5-847B-54412904F059}" name="152948" dataDxfId="3688"/>
    <tableColumn id="12710" xr3:uid="{7C6DBC31-9E5A-4CB5-A00C-44B45B304C09}" name="152949" dataDxfId="3687"/>
    <tableColumn id="12711" xr3:uid="{0EC9077B-3A68-4B6A-A132-5BACB1328B90}" name="152950" dataDxfId="3686"/>
    <tableColumn id="12712" xr3:uid="{3D31B355-D375-4DBB-AF3F-E94A389FC80C}" name="152951" dataDxfId="3685"/>
    <tableColumn id="12713" xr3:uid="{C752EDCD-A93E-4CC7-B991-07BA7426A7F1}" name="152952" dataDxfId="3684"/>
    <tableColumn id="12714" xr3:uid="{DC4B0985-9D9B-4DCE-9F5B-01814A5B4C0C}" name="152953" dataDxfId="3683"/>
    <tableColumn id="12715" xr3:uid="{5F9DE123-0DA9-4795-BAE6-DE5FAE9505B0}" name="152954" dataDxfId="3682"/>
    <tableColumn id="12716" xr3:uid="{7CAE12BE-6085-4769-A09B-53521352BBBE}" name="152955" dataDxfId="3681"/>
    <tableColumn id="12717" xr3:uid="{952EA11B-2F2B-4D61-8945-3A3AE4A1059D}" name="152956" dataDxfId="3680"/>
    <tableColumn id="12718" xr3:uid="{290E0A2B-EF76-4FEC-911F-0DD2848801F2}" name="152957" dataDxfId="3679"/>
    <tableColumn id="12719" xr3:uid="{167FA41B-B6F5-4427-B50B-9DF805ABE6A9}" name="152958" dataDxfId="3678"/>
    <tableColumn id="12720" xr3:uid="{B25018E7-CE7D-40C1-A337-CDC7F5FBAF9E}" name="152959" dataDxfId="3677"/>
    <tableColumn id="12721" xr3:uid="{7C6D18C2-BDA7-4A49-85F3-98A298C1DABF}" name="152960" dataDxfId="3676"/>
    <tableColumn id="12722" xr3:uid="{20857373-CF54-4E41-81EB-C51F5BAD9425}" name="152961" dataDxfId="3675"/>
    <tableColumn id="12723" xr3:uid="{4CF5C08D-2A43-4861-90CF-643875AD7FEC}" name="152962" dataDxfId="3674"/>
    <tableColumn id="12724" xr3:uid="{E2AAA936-611A-412B-B3FE-815DB8F7546B}" name="152963" dataDxfId="3673"/>
    <tableColumn id="12725" xr3:uid="{1BA1C418-EF5F-4FA3-8092-DBC5C3318E99}" name="152964" dataDxfId="3672"/>
    <tableColumn id="12726" xr3:uid="{D4C54991-4227-487D-81D2-FCD111576D4E}" name="152965" dataDxfId="3671"/>
    <tableColumn id="12727" xr3:uid="{14034C43-92CB-4E20-87BE-21A4F01A9871}" name="152966" dataDxfId="3670"/>
    <tableColumn id="12728" xr3:uid="{C94FF5CE-497E-4499-81B1-A402DC42AF48}" name="152967" dataDxfId="3669"/>
    <tableColumn id="12729" xr3:uid="{8A1CCA02-7E75-42B1-BDC9-A9C9D39B1E3F}" name="152968" dataDxfId="3668"/>
    <tableColumn id="12730" xr3:uid="{966C2F93-D327-4A82-9CB5-7D4EE36F7718}" name="152969" dataDxfId="3667"/>
    <tableColumn id="12731" xr3:uid="{9C2EF129-3331-42B7-B4BA-440BFDC81F78}" name="152970" dataDxfId="3666"/>
    <tableColumn id="12732" xr3:uid="{9A8A80AC-72FD-4A89-BD2C-FB4F672AB564}" name="152971" dataDxfId="3665"/>
    <tableColumn id="12733" xr3:uid="{2C31F546-53A3-42AE-9234-ECFD0F662932}" name="152972" dataDxfId="3664"/>
    <tableColumn id="12734" xr3:uid="{304744AA-E848-42B0-9F90-0F99FED7A748}" name="152973" dataDxfId="3663"/>
    <tableColumn id="12735" xr3:uid="{BA1E2B4A-1584-4480-AB54-0AE0D76B1C79}" name="152974" dataDxfId="3662"/>
    <tableColumn id="12736" xr3:uid="{F9C9CA7D-5400-4C57-A6D1-C291B7ACAA33}" name="152975" dataDxfId="3661"/>
    <tableColumn id="12737" xr3:uid="{F92C707B-B296-4B13-B262-43C855E0FB5E}" name="152976" dataDxfId="3660"/>
    <tableColumn id="12738" xr3:uid="{79625797-C95F-4D2B-80A0-0959477FB5FF}" name="152977" dataDxfId="3659"/>
    <tableColumn id="12739" xr3:uid="{117A576C-30D7-46AD-A42A-05F1F1A4C590}" name="152978" dataDxfId="3658"/>
    <tableColumn id="12740" xr3:uid="{E1E25512-3411-4F6B-95F0-0C39227BA3C3}" name="152979" dataDxfId="3657"/>
    <tableColumn id="12741" xr3:uid="{7245A7EA-628E-4590-8A13-7DC8BA59FC30}" name="152980" dataDxfId="3656"/>
    <tableColumn id="12742" xr3:uid="{DFE34B14-AC04-4B7E-A465-F9B1CD387AA8}" name="152981" dataDxfId="3655"/>
    <tableColumn id="12743" xr3:uid="{A100AD5E-A91D-4AB2-967C-D48FE17059EA}" name="152982" dataDxfId="3654"/>
    <tableColumn id="12744" xr3:uid="{4077225D-06D2-4FBE-ACE0-D8D04F4F0AE2}" name="152983" dataDxfId="3653"/>
    <tableColumn id="12745" xr3:uid="{EC1923EF-341C-45F7-8AF4-153D1E513DEE}" name="152984" dataDxfId="3652"/>
    <tableColumn id="12746" xr3:uid="{0ED33C71-FDA6-4DF0-A102-8F1C6B286EA9}" name="152985" dataDxfId="3651"/>
    <tableColumn id="12747" xr3:uid="{D3F48DFA-FED7-49B5-94FC-D96AAF9DCAE7}" name="152986" dataDxfId="3650"/>
    <tableColumn id="12748" xr3:uid="{4A7D3D68-CB02-4855-93D9-C1F01D7F3F88}" name="152987" dataDxfId="3649"/>
    <tableColumn id="12749" xr3:uid="{FB68CCC7-CD7A-469E-9582-D3F87F539D61}" name="152988" dataDxfId="3648"/>
    <tableColumn id="12750" xr3:uid="{A7061DD7-391F-4C6C-8F05-EBD3A28A7ED0}" name="152989" dataDxfId="3647"/>
    <tableColumn id="12751" xr3:uid="{A182526F-4490-4A81-8495-2D81694E34B7}" name="152990" dataDxfId="3646"/>
    <tableColumn id="12752" xr3:uid="{72D17295-07F0-4B9A-BDCA-D13ED0F38B92}" name="152991" dataDxfId="3645"/>
    <tableColumn id="12753" xr3:uid="{A8EE0665-2642-4F64-A5A5-0F133E364416}" name="152992" dataDxfId="3644"/>
    <tableColumn id="12754" xr3:uid="{E7E805C4-E151-4D53-B64A-3AC90D0D676E}" name="152993" dataDxfId="3643"/>
    <tableColumn id="12755" xr3:uid="{B6462669-BAFE-4ED0-8E99-CB1B8BA20EC7}" name="152994" dataDxfId="3642"/>
    <tableColumn id="12756" xr3:uid="{E22AFA8A-E609-4295-B066-87B844724082}" name="152995" dataDxfId="3641"/>
    <tableColumn id="12757" xr3:uid="{26DD7191-00E1-4B16-8244-995E6359E9F1}" name="152996" dataDxfId="3640"/>
    <tableColumn id="12758" xr3:uid="{C2E42D25-408D-40B7-8E47-7265554C4A5C}" name="152997" dataDxfId="3639"/>
    <tableColumn id="12759" xr3:uid="{32F800C5-78DF-4202-AB51-BA2903436B48}" name="152998" dataDxfId="3638"/>
    <tableColumn id="12760" xr3:uid="{46758319-C612-4E68-8E46-1DEBA08BD31E}" name="152999" dataDxfId="3637"/>
    <tableColumn id="12761" xr3:uid="{955D8761-1A38-436B-BB74-841FF196373E}" name="153000" dataDxfId="3636"/>
    <tableColumn id="12762" xr3:uid="{306A3B35-F297-4862-9EC7-47A3FE726086}" name="153001" dataDxfId="3635"/>
    <tableColumn id="12763" xr3:uid="{D85F1665-7BBD-48F5-9225-B52A5702483E}" name="153002" dataDxfId="3634"/>
    <tableColumn id="12764" xr3:uid="{E41A7679-8EE4-4339-B7D6-96401DF08202}" name="153003" dataDxfId="3633"/>
    <tableColumn id="12765" xr3:uid="{A3DFCF89-341D-4CC0-9316-169171A8A5CB}" name="153004" dataDxfId="3632"/>
    <tableColumn id="12766" xr3:uid="{1D33B692-4809-4726-B758-277277186467}" name="153005" dataDxfId="3631"/>
    <tableColumn id="12767" xr3:uid="{B4314F5C-09A5-412E-81A5-5EEE0A3A8D51}" name="153006" dataDxfId="3630"/>
    <tableColumn id="12768" xr3:uid="{760D9719-125F-4BF5-A7C8-27F79F33826D}" name="153007" dataDxfId="3629"/>
    <tableColumn id="12769" xr3:uid="{DE34A8FB-6F0A-48DC-92E3-A656D60C74D1}" name="153008" dataDxfId="3628"/>
    <tableColumn id="12770" xr3:uid="{F401E556-713C-4446-8E7B-5CFADAB1FD6E}" name="153009" dataDxfId="3627"/>
    <tableColumn id="12771" xr3:uid="{76AB9EF5-4DDA-4EE8-879F-1D1FF1BFF92C}" name="153010" dataDxfId="3626"/>
    <tableColumn id="12772" xr3:uid="{760212B1-F026-49BB-92C1-AA68C8C80436}" name="153011" dataDxfId="3625"/>
    <tableColumn id="12773" xr3:uid="{6060F8C6-C113-4667-BEE4-31013FFDEA39}" name="153012" dataDxfId="3624"/>
    <tableColumn id="12774" xr3:uid="{FBBB58FC-622E-4236-9321-1164A1F54F31}" name="153013" dataDxfId="3623"/>
    <tableColumn id="12775" xr3:uid="{4448D7BE-F033-4F4D-A120-1492ACCA49AE}" name="153014" dataDxfId="3622"/>
    <tableColumn id="12776" xr3:uid="{DB916585-453C-4154-8100-93842E834A79}" name="153015" dataDxfId="3621"/>
    <tableColumn id="12777" xr3:uid="{55373D94-FCD8-4ED5-BB11-223C1DEE0D2A}" name="153016" dataDxfId="3620"/>
    <tableColumn id="12778" xr3:uid="{29F49A12-4231-4131-9CA5-137071D0CD0A}" name="153017" dataDxfId="3619"/>
    <tableColumn id="12779" xr3:uid="{ABC18D17-648C-48AA-83CC-092AFB04C59A}" name="153018" dataDxfId="3618"/>
    <tableColumn id="12780" xr3:uid="{CE4AB0BE-AFE6-4DE8-8812-D1838A52F3D4}" name="153019" dataDxfId="3617"/>
    <tableColumn id="12781" xr3:uid="{4A1FEFDE-061E-466B-B385-D696369A85AA}" name="153020" dataDxfId="3616"/>
    <tableColumn id="12782" xr3:uid="{1F9B45E9-74B5-4DBD-952C-3DB1DB78E957}" name="153021" dataDxfId="3615"/>
    <tableColumn id="12783" xr3:uid="{A3D2675E-AC0A-460F-A3D1-C6856E0EADF8}" name="153022" dataDxfId="3614"/>
    <tableColumn id="12784" xr3:uid="{40CEF9A2-513D-4C1F-B33B-7938106D7F42}" name="153023" dataDxfId="3613"/>
    <tableColumn id="12785" xr3:uid="{026AA30C-C6C6-4F29-B78F-0D1705F486C8}" name="153024" dataDxfId="3612"/>
    <tableColumn id="12786" xr3:uid="{355BFDE0-70F2-4B22-A238-07015DD34399}" name="153025" dataDxfId="3611"/>
    <tableColumn id="12787" xr3:uid="{51072949-C032-42BA-82AA-D2DA84E8E1CB}" name="153026" dataDxfId="3610"/>
    <tableColumn id="12788" xr3:uid="{716923F7-9468-482B-92A4-AC989D8EAB60}" name="153027" dataDxfId="3609"/>
    <tableColumn id="12789" xr3:uid="{361DAE13-766E-4695-A63F-96BDB926D922}" name="153028" dataDxfId="3608"/>
    <tableColumn id="12790" xr3:uid="{E804C3A5-409B-4B7A-B95D-862A12CE4CD5}" name="153029" dataDxfId="3607"/>
    <tableColumn id="12791" xr3:uid="{2BAF430C-FE55-424D-A2EE-3A5BC62E7646}" name="153030" dataDxfId="3606"/>
    <tableColumn id="12792" xr3:uid="{6C0EEE66-E310-4DFA-9930-3AAA76A6D3B0}" name="153031" dataDxfId="3605"/>
    <tableColumn id="12793" xr3:uid="{EBE45DA7-0396-45E9-BF39-A31BD428100E}" name="153032" dataDxfId="3604"/>
    <tableColumn id="12794" xr3:uid="{E1EC8940-6EC6-4E1E-8260-B9EEBDB0732D}" name="153033" dataDxfId="3603"/>
    <tableColumn id="12795" xr3:uid="{7DD0B155-52CF-44B9-935E-218AD9C9F58A}" name="153034" dataDxfId="3602"/>
    <tableColumn id="12796" xr3:uid="{3B92936C-58F3-4544-BAD0-8C521A5C07D6}" name="153035" dataDxfId="3601"/>
    <tableColumn id="12797" xr3:uid="{DFBD1C16-7D09-46B5-BFD7-223164C7E6BF}" name="153036" dataDxfId="3600"/>
    <tableColumn id="12798" xr3:uid="{534481C2-68EC-4EA1-8A65-736679F558C4}" name="153037" dataDxfId="3599"/>
    <tableColumn id="12799" xr3:uid="{43A4968A-8D83-41F1-9F22-B633AA1757D7}" name="153038" dataDxfId="3598"/>
    <tableColumn id="12800" xr3:uid="{7CE281A0-741A-4584-B4AC-463B55393213}" name="153039" dataDxfId="3597"/>
    <tableColumn id="12801" xr3:uid="{D52552B2-4B3C-419C-84F3-018A998F18F0}" name="153040" dataDxfId="3596"/>
    <tableColumn id="12802" xr3:uid="{16AFFA5D-DE8A-4600-A3B0-3E7B57E41743}" name="153041" dataDxfId="3595"/>
    <tableColumn id="12803" xr3:uid="{143D3457-FC02-4D51-B896-17A505BA4051}" name="153042" dataDxfId="3594"/>
    <tableColumn id="12804" xr3:uid="{65A2DA1C-2FEC-4B1F-9F49-C7DA16E61E69}" name="153043" dataDxfId="3593"/>
    <tableColumn id="12805" xr3:uid="{AA44181A-555D-4B78-8CC6-F6D125B916CC}" name="153044" dataDxfId="3592"/>
    <tableColumn id="12806" xr3:uid="{C54275F6-B976-4B41-A1E2-749D98B5A62A}" name="153045" dataDxfId="3591"/>
    <tableColumn id="12807" xr3:uid="{AFE23892-B79E-46BE-8298-28779C143232}" name="153046" dataDxfId="3590"/>
    <tableColumn id="12808" xr3:uid="{43AF3E40-3EAC-4AA0-B4CC-D2D5EED7513C}" name="153047" dataDxfId="3589"/>
    <tableColumn id="12809" xr3:uid="{20C37C12-4707-4217-B95C-C905CB06D7F5}" name="153048" dataDxfId="3588"/>
    <tableColumn id="12810" xr3:uid="{35F63519-63DB-4B3F-91FD-FA5142F078F6}" name="153049" dataDxfId="3587"/>
    <tableColumn id="12811" xr3:uid="{57962B74-511A-4D3C-8675-0A70D2715E52}" name="153050" dataDxfId="3586"/>
    <tableColumn id="12812" xr3:uid="{436C9F61-FC75-4E42-8428-808861D55A28}" name="153051" dataDxfId="3585"/>
    <tableColumn id="12813" xr3:uid="{49FA772E-D62B-4705-BBF2-F131DBF8661F}" name="153052" dataDxfId="3584"/>
    <tableColumn id="12814" xr3:uid="{45C4466F-193C-4709-967C-BE891337C953}" name="153053" dataDxfId="3583"/>
    <tableColumn id="12815" xr3:uid="{D79EF461-4E4A-4E17-AACA-4EDDDE9ECC2B}" name="153054" dataDxfId="3582"/>
    <tableColumn id="12816" xr3:uid="{DA277225-94F0-4669-9135-2AA84AD25F5A}" name="153055" dataDxfId="3581"/>
    <tableColumn id="12817" xr3:uid="{EFDAB133-0847-4128-A407-E565395C92F6}" name="153056" dataDxfId="3580"/>
    <tableColumn id="12818" xr3:uid="{C4F4103F-62BD-4317-B8BB-7414F9CAA5A0}" name="153057" dataDxfId="3579"/>
    <tableColumn id="12819" xr3:uid="{8B38133D-7F69-41A0-A5E4-EDAE49C942CF}" name="153058" dataDxfId="3578"/>
    <tableColumn id="12820" xr3:uid="{B62E0EA4-905B-44AA-AFB2-DFADFAD0395B}" name="153059" dataDxfId="3577"/>
    <tableColumn id="12821" xr3:uid="{18AAAB2D-C3FB-4AD7-A83E-AAE3F4954CC5}" name="153060" dataDxfId="3576"/>
    <tableColumn id="12822" xr3:uid="{22310213-6ABE-4E79-969D-BB24132171A5}" name="153061" dataDxfId="3575"/>
    <tableColumn id="12823" xr3:uid="{0BA0A4AD-908F-477E-AE27-46EDA741548F}" name="153062" dataDxfId="3574"/>
    <tableColumn id="12824" xr3:uid="{8FE401C7-F7F3-4F6F-AB1D-DECBC71EE150}" name="153063" dataDxfId="3573"/>
    <tableColumn id="12825" xr3:uid="{F62B8D7A-1CFD-4008-A4B3-4050A74AC16C}" name="153064" dataDxfId="3572"/>
    <tableColumn id="12826" xr3:uid="{602E8026-879F-409D-980B-54335E5085FC}" name="153065" dataDxfId="3571"/>
    <tableColumn id="12827" xr3:uid="{DCD1DFA9-7D4E-4DE1-AAEE-FFA6009C2CD8}" name="153066" dataDxfId="3570"/>
    <tableColumn id="12828" xr3:uid="{A068C082-4BD5-4C0D-A20C-69896E59EFD2}" name="153067" dataDxfId="3569"/>
    <tableColumn id="12829" xr3:uid="{926EB088-8430-4200-8120-C50D8FD7C86F}" name="153068" dataDxfId="3568"/>
    <tableColumn id="12830" xr3:uid="{580C227D-FD59-4FDD-B665-C413727CDBE8}" name="153069" dataDxfId="3567"/>
    <tableColumn id="12831" xr3:uid="{A5901DEC-142E-4C67-9CA2-20DB5BA2273E}" name="153070" dataDxfId="3566"/>
    <tableColumn id="12832" xr3:uid="{471D8415-7D31-4436-AF23-0D580584FB0C}" name="153071" dataDxfId="3565"/>
    <tableColumn id="12833" xr3:uid="{FAD9A3FD-D87A-4C1E-8254-1A7CB4B4B871}" name="153072" dataDxfId="3564"/>
    <tableColumn id="12834" xr3:uid="{60B4A881-0C39-40A7-A25D-44E1FEF62F12}" name="153073" dataDxfId="3563"/>
    <tableColumn id="12835" xr3:uid="{7F8E313B-8534-4560-9102-93D3322A2F31}" name="153074" dataDxfId="3562"/>
    <tableColumn id="12836" xr3:uid="{7E961E82-819F-47AF-BEB7-DA8D931A252C}" name="153075" dataDxfId="3561"/>
    <tableColumn id="12837" xr3:uid="{376B5BD5-E294-4A56-B66D-5D835EB7EADD}" name="153076" dataDxfId="3560"/>
    <tableColumn id="12838" xr3:uid="{BBAC8391-1EDB-43EA-8A7D-CA4D588FF9B5}" name="153077" dataDxfId="3559"/>
    <tableColumn id="12839" xr3:uid="{60E7EE00-81EB-476D-B3E5-836DA6D339A4}" name="153078" dataDxfId="3558"/>
    <tableColumn id="12840" xr3:uid="{049CCC19-EAFB-4778-B438-A177D706637C}" name="153079" dataDxfId="3557"/>
    <tableColumn id="12841" xr3:uid="{C362B3A8-16F1-46B5-BC0C-1EB171575DA5}" name="153080" dataDxfId="3556"/>
    <tableColumn id="12842" xr3:uid="{1A775FAD-4CBB-4129-AA42-9FF9BC68A547}" name="153081" dataDxfId="3555"/>
    <tableColumn id="12843" xr3:uid="{F916EAA4-4524-4BED-9C39-007FF75EA98D}" name="153082" dataDxfId="3554"/>
    <tableColumn id="12844" xr3:uid="{83855F23-91BF-4FB1-A2C6-64C04A383912}" name="153083" dataDxfId="3553"/>
    <tableColumn id="12845" xr3:uid="{F9A1C37B-C4FF-4300-B32F-697151009DC4}" name="153084" dataDxfId="3552"/>
    <tableColumn id="12846" xr3:uid="{FD9513BB-6207-4D35-90B8-31D7C8357F1F}" name="153085" dataDxfId="3551"/>
    <tableColumn id="12847" xr3:uid="{0DA2CB5C-DCCC-4916-A9FB-4AD2A467E0D0}" name="153086" dataDxfId="3550"/>
    <tableColumn id="12848" xr3:uid="{1D843AF2-9127-45F8-AE74-FE7E31DC681D}" name="153087" dataDxfId="3549"/>
    <tableColumn id="12849" xr3:uid="{89694DD3-15A9-4C3C-9189-1CDF34F5D634}" name="153088" dataDxfId="3548"/>
    <tableColumn id="12850" xr3:uid="{2534D749-925D-4135-AA5E-DA650BDF5C3D}" name="153089" dataDxfId="3547"/>
    <tableColumn id="12851" xr3:uid="{077ECF9F-D909-4503-B364-0035B1B746FF}" name="153090" dataDxfId="3546"/>
    <tableColumn id="12852" xr3:uid="{2A955063-E2CF-4876-9B87-B3655AC2B2DA}" name="153091" dataDxfId="3545"/>
    <tableColumn id="12853" xr3:uid="{206EE7DE-3F1E-47CC-9469-5D82C8D26358}" name="153092" dataDxfId="3544"/>
    <tableColumn id="12854" xr3:uid="{15AF2836-28AB-4C5B-B15A-7401812FBAD8}" name="153093" dataDxfId="3543"/>
    <tableColumn id="12855" xr3:uid="{4E24488D-E450-4DAB-9044-BEF1EE7CFDAF}" name="153094" dataDxfId="3542"/>
    <tableColumn id="12856" xr3:uid="{23FDF716-6CD3-4DAF-9FD3-71B3864DB8EA}" name="153095" dataDxfId="3541"/>
    <tableColumn id="12857" xr3:uid="{83C5B943-FE7B-4481-B12B-F24B96DF29BE}" name="153096" dataDxfId="3540"/>
    <tableColumn id="12858" xr3:uid="{75074BFE-1491-481F-9F55-031CE8B42830}" name="153097" dataDxfId="3539"/>
    <tableColumn id="12859" xr3:uid="{1510D3B1-E407-48AA-BFC0-3363200E0019}" name="153098" dataDxfId="3538"/>
    <tableColumn id="12860" xr3:uid="{5487564E-B5E7-4915-A618-127FBFD54AE8}" name="153099" dataDxfId="3537"/>
    <tableColumn id="12861" xr3:uid="{E7E2CEBE-A853-41C1-812F-8F1C0690DE9A}" name="153100" dataDxfId="3536"/>
    <tableColumn id="12862" xr3:uid="{9A1A49BE-725E-4AAA-84DB-CA83B6F25832}" name="153101" dataDxfId="3535"/>
    <tableColumn id="12863" xr3:uid="{43029C69-1881-46E1-83D1-0B27D6968760}" name="153102" dataDxfId="3534"/>
    <tableColumn id="12864" xr3:uid="{2E88D13E-E0B3-402E-8DEA-8F2BEE3CB918}" name="153103" dataDxfId="3533"/>
    <tableColumn id="12865" xr3:uid="{DE38AA09-2E59-4F60-B109-BCE270FC3B74}" name="153104" dataDxfId="3532"/>
    <tableColumn id="12866" xr3:uid="{DE2B9240-C4D3-42C1-8A3C-05D82CC514AE}" name="153105" dataDxfId="3531"/>
    <tableColumn id="12867" xr3:uid="{9A6E3E2B-11A3-4884-97A7-DC58A520475E}" name="153106" dataDxfId="3530"/>
    <tableColumn id="12868" xr3:uid="{68357E37-9805-40E6-A4B4-5E122CBD4995}" name="153107" dataDxfId="3529"/>
    <tableColumn id="12869" xr3:uid="{6A990041-0D72-4C8C-8491-DB7C1B9A98FB}" name="153108" dataDxfId="3528"/>
    <tableColumn id="12870" xr3:uid="{260A738E-024B-491A-ACD5-4AD3EA2BFF9D}" name="153109" dataDxfId="3527"/>
    <tableColumn id="12871" xr3:uid="{1494E66D-6CF3-41C0-B9AD-1F20EAE6075B}" name="153110" dataDxfId="3526"/>
    <tableColumn id="12872" xr3:uid="{FBCB45CA-2C4C-468A-A2AD-C66A10359D80}" name="153111" dataDxfId="3525"/>
    <tableColumn id="12873" xr3:uid="{8C6B3ABA-D006-45A8-838B-5982F551D042}" name="153112" dataDxfId="3524"/>
    <tableColumn id="12874" xr3:uid="{7E8DD9F1-9CFE-4698-9295-CCF2EF97174E}" name="153113" dataDxfId="3523"/>
    <tableColumn id="12875" xr3:uid="{750DAE9E-5EE6-496C-8FA8-C415D8C0CCB9}" name="153114" dataDxfId="3522"/>
    <tableColumn id="12876" xr3:uid="{41B3586A-FF74-49DE-84A0-F0A27F50B21E}" name="153115" dataDxfId="3521"/>
    <tableColumn id="12877" xr3:uid="{F5E741A0-1837-46DD-BF6E-B630E597C05E}" name="153116" dataDxfId="3520"/>
    <tableColumn id="12878" xr3:uid="{69CF5F9A-4935-475B-97D3-983409562441}" name="153117" dataDxfId="3519"/>
    <tableColumn id="12879" xr3:uid="{E2092409-58E3-4BB8-8942-4F0F615C3DD1}" name="153118" dataDxfId="3518"/>
    <tableColumn id="12880" xr3:uid="{3EC0CBC1-1A97-4E5F-882E-53DCA2DF92D0}" name="153119" dataDxfId="3517"/>
    <tableColumn id="12881" xr3:uid="{0C16BC45-4768-4403-A91E-3C4606664B11}" name="153120" dataDxfId="3516"/>
    <tableColumn id="12882" xr3:uid="{918A769B-4AAD-4C19-BDF5-374CB0053F30}" name="153121" dataDxfId="3515"/>
    <tableColumn id="12883" xr3:uid="{C975DF12-5934-4ACA-B220-0288EF2A22C3}" name="153122" dataDxfId="3514"/>
    <tableColumn id="12884" xr3:uid="{8A788176-988C-4041-B9D6-F54F0500C6E8}" name="153123" dataDxfId="3513"/>
    <tableColumn id="12885" xr3:uid="{AAF355BD-8173-4135-B7C0-4F6EE4948440}" name="153124" dataDxfId="3512"/>
    <tableColumn id="12886" xr3:uid="{5B1CF169-9A84-4F95-92A0-0973BF4D6370}" name="153125" dataDxfId="3511"/>
    <tableColumn id="12887" xr3:uid="{7405D1E7-6CB0-444E-B4ED-521E77D7B478}" name="153126" dataDxfId="3510"/>
    <tableColumn id="12888" xr3:uid="{B9509955-0140-4842-8205-5FFA8169C492}" name="153127" dataDxfId="3509"/>
    <tableColumn id="12889" xr3:uid="{4CFB668C-7648-4CF1-A741-8E26C6186F76}" name="153128" dataDxfId="3508"/>
    <tableColumn id="12890" xr3:uid="{7AFCC014-206B-416A-AB62-AF8174A89E7D}" name="153129" dataDxfId="3507"/>
    <tableColumn id="12891" xr3:uid="{327009A5-F5BE-4D48-B085-C214DE32DA58}" name="153130" dataDxfId="3506"/>
    <tableColumn id="12892" xr3:uid="{458CC98C-880D-42CD-B568-EE2240E3F331}" name="153131" dataDxfId="3505"/>
    <tableColumn id="12893" xr3:uid="{A1D60D62-3697-43AD-9E8F-9F79945072F5}" name="153132" dataDxfId="3504"/>
    <tableColumn id="12894" xr3:uid="{76455C4B-B350-43E6-8536-A1189523F853}" name="153133" dataDxfId="3503"/>
    <tableColumn id="12895" xr3:uid="{3FE7FA4A-6604-4D22-A6A7-D8A78FF0B2FC}" name="153134" dataDxfId="3502"/>
    <tableColumn id="12896" xr3:uid="{90C48FC5-F409-4F6F-AE1C-040DF60662BE}" name="153135" dataDxfId="3501"/>
    <tableColumn id="12897" xr3:uid="{61DD87CD-DE21-4C42-89A8-7EEE7C595143}" name="153136" dataDxfId="3500"/>
    <tableColumn id="12898" xr3:uid="{7C4BBA64-CD07-4B62-83C4-22D2AA70AC83}" name="153137" dataDxfId="3499"/>
    <tableColumn id="12899" xr3:uid="{9FD2A2BC-2535-447A-A0D1-806D01230163}" name="153138" dataDxfId="3498"/>
    <tableColumn id="12900" xr3:uid="{711686C2-40CC-4237-A382-A266DF48A049}" name="153139" dataDxfId="3497"/>
    <tableColumn id="12901" xr3:uid="{98D985B2-19E8-4428-8D9E-78E1D88F57F5}" name="153140" dataDxfId="3496"/>
    <tableColumn id="12902" xr3:uid="{B85D4E84-3720-47BB-8127-430BB1B28F3B}" name="153141" dataDxfId="3495"/>
    <tableColumn id="12903" xr3:uid="{7BC1DBF6-AE68-4259-8515-44780A17C49B}" name="153142" dataDxfId="3494"/>
    <tableColumn id="12904" xr3:uid="{5FA6B52E-A60F-499E-B128-815FF00A290A}" name="153143" dataDxfId="3493"/>
    <tableColumn id="12905" xr3:uid="{5AB360E6-C350-44E9-87A5-52DE1846245C}" name="153144" dataDxfId="3492"/>
    <tableColumn id="12906" xr3:uid="{58D647B1-BA38-4CCB-916B-EB85C861F2FE}" name="153145" dataDxfId="3491"/>
    <tableColumn id="12907" xr3:uid="{8F266620-8954-487D-9D63-027420C6D00D}" name="153146" dataDxfId="3490"/>
    <tableColumn id="12908" xr3:uid="{0081028D-125B-4149-A978-575D7FFAD8D8}" name="153147" dataDxfId="3489"/>
    <tableColumn id="12909" xr3:uid="{CA02CC4A-B72C-456B-A5CB-1EB74A571229}" name="153148" dataDxfId="3488"/>
    <tableColumn id="12910" xr3:uid="{EFD14DD9-81EF-4E3E-8679-63D123648EFA}" name="153149" dataDxfId="3487"/>
    <tableColumn id="12911" xr3:uid="{B3757740-ED7F-4D9B-86C1-0F4BEAEEC535}" name="153150" dataDxfId="3486"/>
    <tableColumn id="12912" xr3:uid="{39152EB4-A9B7-4348-B8B7-69A2801C95D4}" name="153151" dataDxfId="3485"/>
    <tableColumn id="12913" xr3:uid="{9686B92C-9D5B-4F4B-8BFA-C498FB3C9769}" name="153152" dataDxfId="3484"/>
    <tableColumn id="12914" xr3:uid="{437B9C35-6AEA-40A4-8236-4AF35E895224}" name="153153" dataDxfId="3483"/>
    <tableColumn id="12915" xr3:uid="{12EA9893-25EA-488E-81C2-9105E21404F5}" name="153154" dataDxfId="3482"/>
    <tableColumn id="12916" xr3:uid="{AF3BB99E-7E16-4F5B-AF19-01D2912C97B0}" name="153155" dataDxfId="3481"/>
    <tableColumn id="12917" xr3:uid="{EF94E453-0A98-4431-B8DE-B70B76FE43A4}" name="153156" dataDxfId="3480"/>
    <tableColumn id="12918" xr3:uid="{B8177E75-BF5A-4CB8-A614-1E704C6036CB}" name="153157" dataDxfId="3479"/>
    <tableColumn id="12919" xr3:uid="{2DE43C58-B63F-4612-B227-9221DF391D1B}" name="153158" dataDxfId="3478"/>
    <tableColumn id="12920" xr3:uid="{14EBF9D0-494B-4C14-8D1B-92A13904300A}" name="153159" dataDxfId="3477"/>
    <tableColumn id="12921" xr3:uid="{D6005C49-E3BA-4B24-B819-D72E5F492C96}" name="153160" dataDxfId="3476"/>
    <tableColumn id="12922" xr3:uid="{E76EE2CE-7BA6-4893-BCF1-273556B7A10B}" name="153161" dataDxfId="3475"/>
    <tableColumn id="12923" xr3:uid="{F181FCC8-8D1D-40C0-81AF-B66DB024D645}" name="153162" dataDxfId="3474"/>
    <tableColumn id="12924" xr3:uid="{795AC213-F7E1-41F9-A655-2FB21DF23171}" name="153163" dataDxfId="3473"/>
    <tableColumn id="12925" xr3:uid="{4C60E3DA-A346-4250-A04F-AF57D3C58F6D}" name="153164" dataDxfId="3472"/>
    <tableColumn id="12926" xr3:uid="{3067B583-103E-48FE-80F2-C9D741F35676}" name="153165" dataDxfId="3471"/>
    <tableColumn id="12927" xr3:uid="{A66C22E2-7848-41F8-B591-1BAB64FE29DB}" name="153166" dataDxfId="3470"/>
    <tableColumn id="12928" xr3:uid="{26B0044D-1BE4-45E5-A533-DB5CE8441C16}" name="153167" dataDxfId="3469"/>
    <tableColumn id="12929" xr3:uid="{7BAC3DB2-FB20-41AF-8EC2-CB61640A02A7}" name="153168" dataDxfId="3468"/>
    <tableColumn id="12930" xr3:uid="{62F736AF-95FA-4857-B323-E4F073FEF50A}" name="153169" dataDxfId="3467"/>
    <tableColumn id="12931" xr3:uid="{2C32017C-2A11-4EAA-875C-C27C1FEBC045}" name="153170" dataDxfId="3466"/>
    <tableColumn id="12932" xr3:uid="{1FEBAE34-3EB7-4B2D-8ACC-B1150AFCB8E1}" name="153171" dataDxfId="3465"/>
    <tableColumn id="12933" xr3:uid="{9C0E9C5B-E268-4D87-86AA-0943A14475A5}" name="153172" dataDxfId="3464"/>
    <tableColumn id="12934" xr3:uid="{FB914D7D-ED22-4B5E-A3B2-9025F618BF0B}" name="153173" dataDxfId="3463"/>
    <tableColumn id="12935" xr3:uid="{5F1E009A-792A-40B5-BE13-F6CCC215977E}" name="153174" dataDxfId="3462"/>
    <tableColumn id="12936" xr3:uid="{D622434A-B02B-459C-9835-7DEA7E93ADB6}" name="153175" dataDxfId="3461"/>
    <tableColumn id="12937" xr3:uid="{544660B4-B1B3-448F-9545-0F8AC5321EF9}" name="153176" dataDxfId="3460"/>
    <tableColumn id="12938" xr3:uid="{AFB5500E-4C5B-4115-AF54-6B9FE2F0DA9E}" name="153177" dataDxfId="3459"/>
    <tableColumn id="12939" xr3:uid="{DBC1661F-EA6C-4735-B0C7-637370EFB127}" name="153178" dataDxfId="3458"/>
    <tableColumn id="12940" xr3:uid="{B69FA5FC-6149-4D7C-BCB1-E6B968CECDB9}" name="153179" dataDxfId="3457"/>
    <tableColumn id="12941" xr3:uid="{972BF3E4-0138-49F5-A297-174C9E3A6954}" name="153180" dataDxfId="3456"/>
    <tableColumn id="12942" xr3:uid="{EBC3030E-8D30-4D28-8D28-4C3F5969963C}" name="153181" dataDxfId="3455"/>
    <tableColumn id="12943" xr3:uid="{05CE883A-0F02-4751-93C2-CED51AAFA538}" name="153182" dataDxfId="3454"/>
    <tableColumn id="12944" xr3:uid="{DC3B2F8C-28CB-4075-B620-B634F9813094}" name="153183" dataDxfId="3453"/>
    <tableColumn id="12945" xr3:uid="{4DA5E78D-CB2E-40F5-8DC2-712F85BA3A29}" name="153184" dataDxfId="3452"/>
    <tableColumn id="12946" xr3:uid="{3AF3317A-1849-4DB3-8250-81A23818FAD8}" name="153185" dataDxfId="3451"/>
    <tableColumn id="12947" xr3:uid="{9638ED8F-9E7D-4161-8F65-4AE9A7A84B41}" name="153186" dataDxfId="3450"/>
    <tableColumn id="12948" xr3:uid="{AD0C561E-DDD1-4EF6-A675-416900903EC6}" name="153187" dataDxfId="3449"/>
    <tableColumn id="12949" xr3:uid="{CB85FD0B-F55B-46A7-8ED4-5EF35B7AB504}" name="153188" dataDxfId="3448"/>
    <tableColumn id="12950" xr3:uid="{923D231B-0BAE-41DC-AFF8-78942A950088}" name="153189" dataDxfId="3447"/>
    <tableColumn id="12951" xr3:uid="{97B74EA9-DBA2-4842-96AA-74E44054700C}" name="153190" dataDxfId="3446"/>
    <tableColumn id="12952" xr3:uid="{CC5541CF-DA51-488F-B7F1-298808BF6204}" name="153191" dataDxfId="3445"/>
    <tableColumn id="12953" xr3:uid="{520D2A42-B5C5-43ED-BA81-F155BBB86585}" name="153192" dataDxfId="3444"/>
    <tableColumn id="12954" xr3:uid="{A437261F-ADF3-440D-A8EB-773D6254A783}" name="153193" dataDxfId="3443"/>
    <tableColumn id="12955" xr3:uid="{88ABAAED-BE8F-4BA5-BDFE-28AB08FEBAA5}" name="153194" dataDxfId="3442"/>
    <tableColumn id="12956" xr3:uid="{223755E8-E079-468A-8587-2E46D2BC4F91}" name="153195" dataDxfId="3441"/>
    <tableColumn id="12957" xr3:uid="{54461187-374C-488B-AE4E-075DD508B1BC}" name="153196" dataDxfId="3440"/>
    <tableColumn id="12958" xr3:uid="{019A335A-9F19-4B51-B6A5-A853C374248D}" name="153197" dataDxfId="3439"/>
    <tableColumn id="12959" xr3:uid="{2C02DD9E-E585-4240-9307-250BA2B80501}" name="153198" dataDxfId="3438"/>
    <tableColumn id="12960" xr3:uid="{BAFA2AB1-4524-4FE9-BB4E-62DC73F64965}" name="153199" dataDxfId="3437"/>
    <tableColumn id="12961" xr3:uid="{F744A38C-9B5D-4B0F-9EA5-0A53BCE5B4EE}" name="153200" dataDxfId="3436"/>
    <tableColumn id="12962" xr3:uid="{247D53CF-2E3F-4958-9129-B984917C3EAE}" name="153201" dataDxfId="3435"/>
    <tableColumn id="12963" xr3:uid="{E491A97E-7F5D-4F8E-A317-7C898D9B9217}" name="153202" dataDxfId="3434"/>
    <tableColumn id="12964" xr3:uid="{0DC723C6-D880-442D-AB75-0CADD02E2AA6}" name="153203" dataDxfId="3433"/>
    <tableColumn id="12965" xr3:uid="{540613A3-3095-4C27-A806-54D2C6C3C5A2}" name="153204" dataDxfId="3432"/>
    <tableColumn id="12966" xr3:uid="{4234D68D-3BBE-418F-A2DA-4B3F6ADD4945}" name="153205" dataDxfId="3431"/>
    <tableColumn id="12967" xr3:uid="{9D61F38E-EF97-4ACE-A835-DFE7647C28E2}" name="153206" dataDxfId="3430"/>
    <tableColumn id="12968" xr3:uid="{64E3CF73-9854-4F1D-A6ED-BE8D3B74BD84}" name="153207" dataDxfId="3429"/>
    <tableColumn id="12969" xr3:uid="{26BF7DA7-583A-4CDB-8CE8-E413E863B6DC}" name="153208" dataDxfId="3428"/>
    <tableColumn id="12970" xr3:uid="{144C2D78-B909-42A7-956A-490E5590C8B7}" name="153209" dataDxfId="3427"/>
    <tableColumn id="12971" xr3:uid="{7FB1AD3F-9EED-4EE7-BF55-ED4D9B1C3B47}" name="153210" dataDxfId="3426"/>
    <tableColumn id="12972" xr3:uid="{6CD98ACD-B0F6-48C9-8117-EFC1AAEEEAB4}" name="153211" dataDxfId="3425"/>
    <tableColumn id="12973" xr3:uid="{4586D39B-37ED-4586-8EA7-41BA50F6EB2F}" name="153212" dataDxfId="3424"/>
    <tableColumn id="12974" xr3:uid="{12990242-DB60-4CE3-97E9-BEE10D77C8FF}" name="153213" dataDxfId="3423"/>
    <tableColumn id="12975" xr3:uid="{8A1B5C91-47A9-42D1-8002-33F797E72FBF}" name="153214" dataDxfId="3422"/>
    <tableColumn id="12976" xr3:uid="{EA6A177F-1D7A-4AB4-BDBE-1EFF749F5E93}" name="153215" dataDxfId="3421"/>
    <tableColumn id="12977" xr3:uid="{FB0B6739-3214-47EE-946D-1FCCBC782685}" name="153216" dataDxfId="3420"/>
    <tableColumn id="12978" xr3:uid="{95B24264-CB66-41E8-80BD-08D6F0544BA1}" name="153217" dataDxfId="3419"/>
    <tableColumn id="12979" xr3:uid="{3AFBA6E1-B011-4691-A484-87195802E891}" name="153218" dataDxfId="3418"/>
    <tableColumn id="12980" xr3:uid="{3FDA01EB-4568-4193-9DEB-EDC06AE73413}" name="153219" dataDxfId="3417"/>
    <tableColumn id="12981" xr3:uid="{7BC8B927-F771-43DB-AB81-7B4A19F087D5}" name="153220" dataDxfId="3416"/>
    <tableColumn id="12982" xr3:uid="{C0C95432-1AB5-4829-BC3D-EE27D888F6B2}" name="153221" dataDxfId="3415"/>
    <tableColumn id="12983" xr3:uid="{291D11A1-37CD-44F8-83FF-0AC33BEFD163}" name="153222" dataDxfId="3414"/>
    <tableColumn id="12984" xr3:uid="{6C2AAFAD-4AA9-4988-A7D3-CD879A9CAB1B}" name="153223" dataDxfId="3413"/>
    <tableColumn id="12985" xr3:uid="{EADA57FF-E168-46D8-B107-B74BFBDDD9CF}" name="153224" dataDxfId="3412"/>
    <tableColumn id="12986" xr3:uid="{7A998AE7-EE13-4C86-99CB-B7733996F4A3}" name="153225" dataDxfId="3411"/>
    <tableColumn id="12987" xr3:uid="{C048FBF6-AFEA-454D-B98E-CE7D698764F5}" name="153226" dataDxfId="3410"/>
    <tableColumn id="12988" xr3:uid="{FFB6EE36-BA3C-48AD-BAE1-D563D49CDE95}" name="153227" dataDxfId="3409"/>
    <tableColumn id="12989" xr3:uid="{867CB943-90BB-420D-BE5C-86481FB11AA3}" name="153228" dataDxfId="3408"/>
    <tableColumn id="12990" xr3:uid="{845A4DAE-4E1B-43B2-ACDA-01D62F719786}" name="153229" dataDxfId="3407"/>
    <tableColumn id="12991" xr3:uid="{094F30FE-B945-475A-AC3B-1DA4F4D926BF}" name="153230" dataDxfId="3406"/>
    <tableColumn id="12992" xr3:uid="{477C29A1-076E-41CA-98A2-0E3DECDEFBF8}" name="153231" dataDxfId="3405"/>
    <tableColumn id="12993" xr3:uid="{76A9159E-3522-4535-A156-83C16D5AC02A}" name="153232" dataDxfId="3404"/>
    <tableColumn id="12994" xr3:uid="{C32674B8-8DCD-4948-B77F-8FB3607F027A}" name="153233" dataDxfId="3403"/>
    <tableColumn id="12995" xr3:uid="{70ED2C5F-2254-46C1-AC04-279879781C8D}" name="153234" dataDxfId="3402"/>
    <tableColumn id="12996" xr3:uid="{65D17319-B1BA-4752-96F5-509444FC0E0C}" name="153235" dataDxfId="3401"/>
    <tableColumn id="12997" xr3:uid="{021C6FAC-278E-407A-9EE7-C958B7A0ABED}" name="153236" dataDxfId="3400"/>
    <tableColumn id="12998" xr3:uid="{A4306550-86E8-45DF-8716-0D99D736A971}" name="153237" dataDxfId="3399"/>
    <tableColumn id="12999" xr3:uid="{04A8D745-E40B-4749-BDD7-B98A29E4EC86}" name="153238" dataDxfId="3398"/>
    <tableColumn id="13000" xr3:uid="{6462FCBA-6B34-4558-B31A-984123D442B1}" name="153239" dataDxfId="3397"/>
    <tableColumn id="13001" xr3:uid="{E9F13F66-700C-42E1-A745-49C2C260CF5D}" name="153240" dataDxfId="3396"/>
    <tableColumn id="13002" xr3:uid="{69A382D0-C57C-4452-A354-98FB01FAFF73}" name="153241" dataDxfId="3395"/>
    <tableColumn id="13003" xr3:uid="{94AEB444-E75A-456C-9FBB-FC84C8F3433D}" name="153242" dataDxfId="3394"/>
    <tableColumn id="13004" xr3:uid="{7360458B-629F-4C85-8883-18AF6FA3F85F}" name="153243" dataDxfId="3393"/>
    <tableColumn id="13005" xr3:uid="{2542E9A3-4769-494F-A091-CDD28556E879}" name="153244" dataDxfId="3392"/>
    <tableColumn id="13006" xr3:uid="{1133489F-0292-43F8-95FA-1051D9A75615}" name="153245" dataDxfId="3391"/>
    <tableColumn id="13007" xr3:uid="{FBDDF064-9CEC-4792-AB51-712490A8B8FB}" name="153246" dataDxfId="3390"/>
    <tableColumn id="13008" xr3:uid="{01AA0DF0-A632-4156-9D45-A2118A95DDCE}" name="153247" dataDxfId="3389"/>
    <tableColumn id="13009" xr3:uid="{BD455B53-4BED-46A5-852A-585092C25F8C}" name="153248" dataDxfId="3388"/>
    <tableColumn id="13010" xr3:uid="{FC734BA7-CFB0-405B-850A-90F9576F271B}" name="153249" dataDxfId="3387"/>
    <tableColumn id="13011" xr3:uid="{AAE32785-28CA-4416-9C02-54BE221B9D73}" name="153250" dataDxfId="3386"/>
    <tableColumn id="13012" xr3:uid="{B7CC4AC1-B760-47B7-8A4D-F8B0C20D098C}" name="153251" dataDxfId="3385"/>
    <tableColumn id="13013" xr3:uid="{1EF7F7DE-64A1-4915-9DA2-84B3B589E9FE}" name="153252" dataDxfId="3384"/>
    <tableColumn id="13014" xr3:uid="{E41E7E95-CCE8-4910-916C-05915F31CA7B}" name="153253" dataDxfId="3383"/>
    <tableColumn id="13015" xr3:uid="{B2162010-29BE-445C-9BE7-00F9CF5A60A1}" name="153254" dataDxfId="3382"/>
    <tableColumn id="13016" xr3:uid="{AF539107-5DB8-45DA-AC3F-02CE2C1DD5FB}" name="153255" dataDxfId="3381"/>
    <tableColumn id="13017" xr3:uid="{F4DBA2A4-2D86-4ADA-ABBC-C02CCDF6B076}" name="153256" dataDxfId="3380"/>
    <tableColumn id="13018" xr3:uid="{CE000C82-904F-4204-B7B9-CFC8822778B7}" name="153257" dataDxfId="3379"/>
    <tableColumn id="13019" xr3:uid="{F61CADF1-BD7E-425E-AD1A-0E5678C1E745}" name="153258" dataDxfId="3378"/>
    <tableColumn id="13020" xr3:uid="{9255D24C-92D8-44D5-A9CD-91BCDEC8BFD0}" name="153259" dataDxfId="3377"/>
    <tableColumn id="13021" xr3:uid="{EADA2045-7882-48A9-B478-9C05E9FBB454}" name="153260" dataDxfId="3376"/>
    <tableColumn id="13022" xr3:uid="{030EC16F-AEC1-4909-9C01-2A8CE6B39AB3}" name="153261" dataDxfId="3375"/>
    <tableColumn id="13023" xr3:uid="{20017874-F1F7-4F6F-9F68-9D9DC0499393}" name="153262" dataDxfId="3374"/>
    <tableColumn id="13024" xr3:uid="{DE7CCFDE-C21D-4096-8BDE-198702DF5BB1}" name="153263" dataDxfId="3373"/>
    <tableColumn id="13025" xr3:uid="{76642D26-35F9-4CE9-83DD-999B11A8D885}" name="153264" dataDxfId="3372"/>
    <tableColumn id="13026" xr3:uid="{2CD392BA-277F-41B9-8C64-A5613A1FC3E0}" name="153265" dataDxfId="3371"/>
    <tableColumn id="13027" xr3:uid="{0D62A8BC-C498-43AF-A096-903E655EB399}" name="153266" dataDxfId="3370"/>
    <tableColumn id="13028" xr3:uid="{793A5874-C14D-4241-8BFD-B7FCA66B41A2}" name="153267" dataDxfId="3369"/>
    <tableColumn id="13029" xr3:uid="{3AA45ABB-F67E-47BE-BE8F-F7CF25E31165}" name="153268" dataDxfId="3368"/>
    <tableColumn id="13030" xr3:uid="{BE8AF38A-4490-4C49-A51D-F354A7EB985F}" name="153269" dataDxfId="3367"/>
    <tableColumn id="13031" xr3:uid="{4BF3E6C2-36AA-42BF-B34B-8438A6F56CF1}" name="153270" dataDxfId="3366"/>
    <tableColumn id="13032" xr3:uid="{25396E87-F6FC-4C37-897C-34B81F6FC136}" name="153271" dataDxfId="3365"/>
    <tableColumn id="13033" xr3:uid="{5F192833-2E2D-4E09-B13E-99FE1AE6B655}" name="153272" dataDxfId="3364"/>
    <tableColumn id="13034" xr3:uid="{1EACB6E2-0A89-4F89-A5EC-7CCEE8081296}" name="153273" dataDxfId="3363"/>
    <tableColumn id="13035" xr3:uid="{870F559E-412B-4137-A3F8-42D14DAC17B6}" name="153274" dataDxfId="3362"/>
    <tableColumn id="13036" xr3:uid="{2E3378B7-8010-4B83-8881-D6B62D563CF0}" name="153275" dataDxfId="3361"/>
    <tableColumn id="13037" xr3:uid="{F9D57DD1-422F-4B4A-BD07-95024A3C1F8F}" name="153276" dataDxfId="3360"/>
    <tableColumn id="13038" xr3:uid="{7E13EFBA-F511-44F9-A1BD-391E014DDE5A}" name="153277" dataDxfId="3359"/>
    <tableColumn id="13039" xr3:uid="{457BE3BB-3E5A-4A26-8091-25DD0080137E}" name="153278" dataDxfId="3358"/>
    <tableColumn id="13040" xr3:uid="{5143E633-3179-4D0B-8F2E-342D413785E7}" name="153279" dataDxfId="3357"/>
    <tableColumn id="13041" xr3:uid="{B319DA19-8075-4543-9895-F5C925C811DF}" name="153280" dataDxfId="3356"/>
    <tableColumn id="13042" xr3:uid="{4CB81D36-FA9F-4A94-9789-97DC7B55F884}" name="153281" dataDxfId="3355"/>
    <tableColumn id="13043" xr3:uid="{C2BB2FC9-FAD8-41F2-AE99-D6944589CCCE}" name="153282" dataDxfId="3354"/>
    <tableColumn id="13044" xr3:uid="{9FC7D1C4-4709-420E-8915-DE02E661A151}" name="153283" dataDxfId="3353"/>
    <tableColumn id="13045" xr3:uid="{6230A086-F332-414E-9DE6-A7A174C70C21}" name="153284" dataDxfId="3352"/>
    <tableColumn id="13046" xr3:uid="{EACAD126-A6D6-4F75-AFCB-51F70A70314A}" name="153285" dataDxfId="3351"/>
    <tableColumn id="13047" xr3:uid="{600508D7-74EB-4CB9-91F9-A48C877C9FB6}" name="153286" dataDxfId="3350"/>
    <tableColumn id="13048" xr3:uid="{22A0F2E0-EF16-44F0-BB46-156CA2E33C7C}" name="153287" dataDxfId="3349"/>
    <tableColumn id="13049" xr3:uid="{4E9A6146-B899-47CA-9813-77986E15A7C1}" name="153288" dataDxfId="3348"/>
    <tableColumn id="13050" xr3:uid="{C4FBC196-54BB-4E09-926B-254B957ECE6E}" name="153289" dataDxfId="3347"/>
    <tableColumn id="13051" xr3:uid="{C2E04932-6008-4DB8-8B3C-69054E7A5481}" name="153290" dataDxfId="3346"/>
    <tableColumn id="13052" xr3:uid="{1DEE4ED8-E91C-40EF-B2D0-8BE78C5A1E6B}" name="153291" dataDxfId="3345"/>
    <tableColumn id="13053" xr3:uid="{D14B3DC8-A753-4FAB-B184-3241E9829B96}" name="153292" dataDxfId="3344"/>
    <tableColumn id="13054" xr3:uid="{91834785-9F88-4BA4-B6FD-D07EDABAD5A7}" name="153293" dataDxfId="3343"/>
    <tableColumn id="13055" xr3:uid="{B9647FB5-E9A7-4D66-B0C5-DE9ED905006A}" name="153294" dataDxfId="3342"/>
    <tableColumn id="13056" xr3:uid="{07602742-B5CD-4E1F-A138-7FAB35EE3031}" name="153295" dataDxfId="3341"/>
    <tableColumn id="13057" xr3:uid="{3B6A89C1-838B-4869-9FDB-F3FC387FE687}" name="153296" dataDxfId="3340"/>
    <tableColumn id="13058" xr3:uid="{3AA9428B-A3F1-43C7-BA67-E5A17F2AB235}" name="153297" dataDxfId="3339"/>
    <tableColumn id="13059" xr3:uid="{75D11814-CBC1-44AD-AF26-30022338CEC7}" name="153298" dataDxfId="3338"/>
    <tableColumn id="13060" xr3:uid="{2FE65234-C3DE-423B-B963-9F262465D150}" name="153299" dataDxfId="3337"/>
    <tableColumn id="13061" xr3:uid="{2BFC8D2A-DEF3-4BBF-A41B-A738DBD3C3BE}" name="153300" dataDxfId="3336"/>
    <tableColumn id="13062" xr3:uid="{8177FD67-F226-4781-A454-1F1307AEA17E}" name="153301" dataDxfId="3335"/>
    <tableColumn id="13063" xr3:uid="{39850050-2849-45E9-A321-4DF564F740A4}" name="153302" dataDxfId="3334"/>
    <tableColumn id="13064" xr3:uid="{C5FC1941-FAAB-4519-8A35-7B107B378BFD}" name="153303" dataDxfId="3333"/>
    <tableColumn id="13065" xr3:uid="{12AE00A0-7097-4332-B16F-2297CC7E2376}" name="153304" dataDxfId="3332"/>
    <tableColumn id="13066" xr3:uid="{E49487D5-9B61-4B94-8E87-F91B2A8CBDA8}" name="153305" dataDxfId="3331"/>
    <tableColumn id="13067" xr3:uid="{B2AC1782-BED5-4869-9D1F-84DEB70F4587}" name="153306" dataDxfId="3330"/>
    <tableColumn id="13068" xr3:uid="{6DA88ECE-9FEA-4BF9-B414-75D4A3768FD2}" name="153307" dataDxfId="3329"/>
    <tableColumn id="13069" xr3:uid="{41322CEB-C61C-47BA-A9DE-6D03CCAE7E88}" name="153308" dataDxfId="3328"/>
    <tableColumn id="13070" xr3:uid="{96AFFC3E-AD68-4392-891E-01CFDEAC9AB4}" name="153309" dataDxfId="3327"/>
    <tableColumn id="13071" xr3:uid="{678951EB-FBB3-41B2-97D9-EFF843951C7C}" name="153310" dataDxfId="3326"/>
    <tableColumn id="13072" xr3:uid="{13341925-7AE0-4C20-9E40-FB2803897951}" name="153311" dataDxfId="3325"/>
    <tableColumn id="13073" xr3:uid="{34414D24-5320-4E75-A9FE-7E75FA324059}" name="153312" dataDxfId="3324"/>
    <tableColumn id="13074" xr3:uid="{2AE4E5E6-9351-46D5-B170-B939172B392D}" name="153313" dataDxfId="3323"/>
    <tableColumn id="13075" xr3:uid="{E2C5E4F6-72E4-4A6A-9973-EF36B8345898}" name="153314" dataDxfId="3322"/>
    <tableColumn id="13076" xr3:uid="{C272F110-F74D-44A8-948B-B3C57A9FC651}" name="153315" dataDxfId="3321"/>
    <tableColumn id="13077" xr3:uid="{D1F0BF85-FE01-4FFF-811D-616712B17610}" name="153316" dataDxfId="3320"/>
    <tableColumn id="13078" xr3:uid="{D36010A5-07C6-4B58-8260-EE0F50642153}" name="153317" dataDxfId="3319"/>
    <tableColumn id="13079" xr3:uid="{85302C4D-F9DB-40AA-A0FF-BFD7353C4FCF}" name="153318" dataDxfId="3318"/>
    <tableColumn id="13080" xr3:uid="{75B90009-AB30-4238-9018-F8E5AC22D557}" name="153319" dataDxfId="3317"/>
    <tableColumn id="13081" xr3:uid="{36ABC4D8-AE44-4670-B594-E9147D1235D0}" name="153320" dataDxfId="3316"/>
    <tableColumn id="13082" xr3:uid="{62437D63-7C21-4A60-8ADB-A463B2B4F587}" name="153321" dataDxfId="3315"/>
    <tableColumn id="13083" xr3:uid="{774EC481-0750-43D1-904C-AAFD5080B544}" name="153322" dataDxfId="3314"/>
    <tableColumn id="13084" xr3:uid="{4C996AD1-A820-4917-B45F-8747F76837DD}" name="153323" dataDxfId="3313"/>
    <tableColumn id="13085" xr3:uid="{35D82FE2-AEB6-45CC-95DC-E3573EE3F7E4}" name="153324" dataDxfId="3312"/>
    <tableColumn id="13086" xr3:uid="{95C5EA18-963A-4406-A704-463F829902E6}" name="153325" dataDxfId="3311"/>
    <tableColumn id="13087" xr3:uid="{6C1192C8-E16C-4B1D-85E8-F142F39A911F}" name="153326" dataDxfId="3310"/>
    <tableColumn id="13088" xr3:uid="{D3AF2204-989F-4E48-B8F5-1CE6B8258F22}" name="153327" dataDxfId="3309"/>
    <tableColumn id="13089" xr3:uid="{6AE370CE-24CB-423C-B0AB-4934A5B86ED8}" name="153328" dataDxfId="3308"/>
    <tableColumn id="13090" xr3:uid="{D4BFEE91-3F78-47FA-BD00-5C3AEFD9CFD4}" name="153329" dataDxfId="3307"/>
    <tableColumn id="13091" xr3:uid="{21AFAFCB-156C-415C-B418-AC17EFC38D04}" name="153330" dataDxfId="3306"/>
    <tableColumn id="13092" xr3:uid="{986A1BED-B907-4F3E-979F-B17EAC74B0C3}" name="153331" dataDxfId="3305"/>
    <tableColumn id="13093" xr3:uid="{C07B79B7-7F3E-4875-B4C8-63DFDDC9D9A8}" name="153332" dataDxfId="3304"/>
    <tableColumn id="13094" xr3:uid="{7E6BDF48-8B8F-49F9-A607-455C85B67488}" name="153333" dataDxfId="3303"/>
    <tableColumn id="13095" xr3:uid="{EB226A2F-26A8-48F8-BDDD-138CF685863F}" name="153334" dataDxfId="3302"/>
    <tableColumn id="13096" xr3:uid="{21480B51-07D4-40A7-AF7B-6A9FC915705C}" name="153335" dataDxfId="3301"/>
    <tableColumn id="13097" xr3:uid="{28B678D2-C681-4012-89DC-2E1B2CEAEB96}" name="153336" dataDxfId="3300"/>
    <tableColumn id="13098" xr3:uid="{03A00D31-5C16-496D-A2BD-21EEDAD4EDCB}" name="153337" dataDxfId="3299"/>
    <tableColumn id="13099" xr3:uid="{2DB79BFF-1076-42B3-9D6C-4890C4CEB4E0}" name="153338" dataDxfId="3298"/>
    <tableColumn id="13100" xr3:uid="{7B638236-22B8-4A1B-9D0A-FC7687B35188}" name="153339" dataDxfId="3297"/>
    <tableColumn id="13101" xr3:uid="{7A0A2331-6D43-4A4A-B4C6-815459A4F5E1}" name="153340" dataDxfId="3296"/>
    <tableColumn id="13102" xr3:uid="{BEE432A4-5BA7-456B-982F-BE93E6CD1004}" name="153341" dataDxfId="3295"/>
    <tableColumn id="13103" xr3:uid="{DF34DCE8-989E-4579-BB64-98693A2CFB94}" name="153342" dataDxfId="3294"/>
    <tableColumn id="13104" xr3:uid="{C83C09ED-7E7A-4D04-82C5-3DE654300F63}" name="153343" dataDxfId="3293"/>
    <tableColumn id="13105" xr3:uid="{AF8662C0-DED4-4708-A36E-9BB2D8564404}" name="153344" dataDxfId="3292"/>
    <tableColumn id="13106" xr3:uid="{8B953502-2F42-40A9-ACBB-E5829FF0497D}" name="153345" dataDxfId="3291"/>
    <tableColumn id="13107" xr3:uid="{9A34208B-B83A-4FD4-A225-BB2F8A426B03}" name="153346" dataDxfId="3290"/>
    <tableColumn id="13108" xr3:uid="{037F1A79-4CFC-430D-A5A8-80D5F191739C}" name="153347" dataDxfId="3289"/>
    <tableColumn id="13109" xr3:uid="{429EF598-63D1-4A60-B459-800CAB00F78F}" name="153348" dataDxfId="3288"/>
    <tableColumn id="13110" xr3:uid="{0EB6C4CB-5F34-415C-AF85-A726C3469B7F}" name="153349" dataDxfId="3287"/>
    <tableColumn id="13111" xr3:uid="{284CFBB4-D36A-4BC8-BDB7-382CE6D595A1}" name="153350" dataDxfId="3286"/>
    <tableColumn id="13112" xr3:uid="{8EB68D6A-3114-4781-AFA0-A3F38D93D8BF}" name="153351" dataDxfId="3285"/>
    <tableColumn id="13113" xr3:uid="{CA858163-E38D-4319-9E43-4514289EC796}" name="153352" dataDxfId="3284"/>
    <tableColumn id="13114" xr3:uid="{637C95E6-0A63-46FA-BB86-F8DAB786EC33}" name="153353" dataDxfId="3283"/>
    <tableColumn id="13115" xr3:uid="{79054853-AA57-4A54-B377-240AEDCD65A0}" name="153354" dataDxfId="3282"/>
    <tableColumn id="13116" xr3:uid="{B7F1422F-103D-4598-B3C7-B50D8197FE0F}" name="153355" dataDxfId="3281"/>
    <tableColumn id="13117" xr3:uid="{5BD339E7-50D9-46B1-997D-B9513E929E78}" name="153356" dataDxfId="3280"/>
    <tableColumn id="13118" xr3:uid="{8E440D56-EAC9-47D7-9F2B-C2C1E8828779}" name="153357" dataDxfId="3279"/>
    <tableColumn id="13119" xr3:uid="{FB67EDDB-8285-468D-A5D4-AF0AC342DF81}" name="153358" dataDxfId="3278"/>
    <tableColumn id="13120" xr3:uid="{EEE16B03-01C1-45CB-860D-E3C33CF33064}" name="153359" dataDxfId="3277"/>
    <tableColumn id="13121" xr3:uid="{D02D1170-192F-404C-B1E7-9C8E42507DEA}" name="153360" dataDxfId="3276"/>
    <tableColumn id="13122" xr3:uid="{4BB8BE6A-07FE-47E9-ACF4-756EB23169FD}" name="153361" dataDxfId="3275"/>
    <tableColumn id="13123" xr3:uid="{92071DC3-073F-4253-90CE-3C2B01A72116}" name="153362" dataDxfId="3274"/>
    <tableColumn id="13124" xr3:uid="{044610E4-9EEA-4F3B-888B-152A2FAB4CE5}" name="153363" dataDxfId="3273"/>
    <tableColumn id="13125" xr3:uid="{64DD54AA-4D06-43A8-888E-20EB0D2EAC85}" name="153364" dataDxfId="3272"/>
    <tableColumn id="13126" xr3:uid="{D20D3917-7C95-48FC-B2E3-A918EAF3653F}" name="153365" dataDxfId="3271"/>
    <tableColumn id="13127" xr3:uid="{0051B750-DE17-4FBB-BE4D-27C886F7977E}" name="153366" dataDxfId="3270"/>
    <tableColumn id="13128" xr3:uid="{FBC09663-BC0F-48D6-812D-93C12D2D5DBD}" name="153367" dataDxfId="3269"/>
    <tableColumn id="13129" xr3:uid="{3C64DC3B-96F3-43A6-B5AE-E80EC89E8542}" name="153368" dataDxfId="3268"/>
    <tableColumn id="13130" xr3:uid="{4906C48E-7353-44F8-99DE-735CAC24DD1B}" name="153369" dataDxfId="3267"/>
    <tableColumn id="13131" xr3:uid="{6A1F1988-DACD-435B-8E29-52B53C3D0F94}" name="153370" dataDxfId="3266"/>
    <tableColumn id="13132" xr3:uid="{321F40DC-919D-471A-AE73-272A538C0DBD}" name="153371" dataDxfId="3265"/>
    <tableColumn id="13133" xr3:uid="{7C8A8711-FECF-4008-977E-AB4E0D828D0F}" name="153372" dataDxfId="3264"/>
    <tableColumn id="13134" xr3:uid="{10383E7F-AB9E-4E93-B866-8794D0B9C4C6}" name="153373" dataDxfId="3263"/>
    <tableColumn id="13135" xr3:uid="{52D5A76C-087B-4972-AD2C-E5ECCA54180E}" name="153374" dataDxfId="3262"/>
    <tableColumn id="13136" xr3:uid="{D550B0A2-A9DE-4F86-9903-517525BC5924}" name="153375" dataDxfId="3261"/>
    <tableColumn id="13137" xr3:uid="{80054094-F6C1-482F-88F1-5A1EBEBB807C}" name="153376" dataDxfId="3260"/>
    <tableColumn id="13138" xr3:uid="{3730C0DC-A27A-42EE-9B3A-0BE4867D43A2}" name="153377" dataDxfId="3259"/>
    <tableColumn id="13139" xr3:uid="{62886CFD-938E-4355-ACDF-11CFAA414BC4}" name="153378" dataDxfId="3258"/>
    <tableColumn id="13140" xr3:uid="{4D433DFC-69FE-423D-9E85-4DD2A0FBC447}" name="153379" dataDxfId="3257"/>
    <tableColumn id="13141" xr3:uid="{B5BF6AFA-5443-4C95-81CD-B2BB626B2BC7}" name="153380" dataDxfId="3256"/>
    <tableColumn id="13142" xr3:uid="{B7F52AFB-DA9A-48C5-80BF-1F3353D2877D}" name="153381" dataDxfId="3255"/>
    <tableColumn id="13143" xr3:uid="{9FFE0837-3583-4359-B885-C0966D77A798}" name="153382" dataDxfId="3254"/>
    <tableColumn id="13144" xr3:uid="{4B57003D-A96F-4875-BEE1-013E8149B4C5}" name="153383" dataDxfId="3253"/>
    <tableColumn id="13145" xr3:uid="{C934030C-D7B1-47BA-AFC1-56ECBEBF7035}" name="153384" dataDxfId="3252"/>
    <tableColumn id="13146" xr3:uid="{C90A6692-D763-4682-84EA-C5423C6033DC}" name="153385" dataDxfId="3251"/>
    <tableColumn id="13147" xr3:uid="{8E32D83A-E5A6-44A1-8A5A-ED52AFAF82D8}" name="153386" dataDxfId="3250"/>
    <tableColumn id="13148" xr3:uid="{E81FCFA5-E628-4D13-B678-3062685D0DB0}" name="153387" dataDxfId="3249"/>
    <tableColumn id="13149" xr3:uid="{B81BF017-3886-41EE-943A-B00F8F7C0EC9}" name="153388" dataDxfId="3248"/>
    <tableColumn id="13150" xr3:uid="{1CB6D955-ABB1-4323-8DF6-9E56BEAEC6F9}" name="153389" dataDxfId="3247"/>
    <tableColumn id="13151" xr3:uid="{F58145C6-7166-4AFC-8089-F0AF69A74E64}" name="153390" dataDxfId="3246"/>
    <tableColumn id="13152" xr3:uid="{CDEF4CEC-7253-47C5-B50A-941087201DA2}" name="153391" dataDxfId="3245"/>
    <tableColumn id="13153" xr3:uid="{1BA227F8-6F67-43D0-86E0-BEF2D6AF2C88}" name="153392" dataDxfId="3244"/>
    <tableColumn id="13154" xr3:uid="{F2B01069-0748-42ED-9D11-3E3F009DCA0C}" name="153393" dataDxfId="3243"/>
    <tableColumn id="13155" xr3:uid="{81427B47-F949-4CD9-8652-C76403EF8B0D}" name="153394" dataDxfId="3242"/>
    <tableColumn id="13156" xr3:uid="{660299F1-CAD4-40E5-A8CE-41812951C495}" name="153395" dataDxfId="3241"/>
    <tableColumn id="13157" xr3:uid="{BDD7C759-67EA-4E5E-8A35-D07EC6C00163}" name="153396" dataDxfId="3240"/>
    <tableColumn id="13158" xr3:uid="{23CF649C-0323-4150-8088-5F0C5ACE36C2}" name="153397" dataDxfId="3239"/>
    <tableColumn id="13159" xr3:uid="{27A33466-0C5C-4018-A621-D65844D7E654}" name="153398" dataDxfId="3238"/>
    <tableColumn id="13160" xr3:uid="{2C874597-3EB7-43E1-A219-D22F118095C1}" name="153399" dataDxfId="3237"/>
    <tableColumn id="13161" xr3:uid="{52BBE336-586D-4E56-8207-BF729877E065}" name="153400" dataDxfId="3236"/>
    <tableColumn id="13162" xr3:uid="{A23E8613-9CBE-4603-AB23-E932AB54EC46}" name="153401" dataDxfId="3235"/>
    <tableColumn id="13163" xr3:uid="{9B954E1E-2DFB-4560-BCDB-BDB4A57A1FDE}" name="153402" dataDxfId="3234"/>
    <tableColumn id="13164" xr3:uid="{55078758-F199-42B3-ACD5-AFA0D8673655}" name="153403" dataDxfId="3233"/>
    <tableColumn id="13165" xr3:uid="{D8FD6542-E6F1-4D7A-AC9E-BD2912C49AA1}" name="153404" dataDxfId="3232"/>
    <tableColumn id="13166" xr3:uid="{EB29317D-959F-4738-B92D-5B5B639AC61C}" name="153405" dataDxfId="3231"/>
    <tableColumn id="13167" xr3:uid="{4864FB15-85CC-4602-9E21-FCB14B2F7065}" name="153406" dataDxfId="3230"/>
    <tableColumn id="13168" xr3:uid="{745373B7-0F5F-4729-AF2A-DE8349F4B051}" name="153407" dataDxfId="3229"/>
    <tableColumn id="13169" xr3:uid="{435F3DC4-DFC2-43CC-B610-545CDECDA9FD}" name="153408" dataDxfId="3228"/>
    <tableColumn id="13170" xr3:uid="{4D40988E-2C17-4674-85AC-EEA682310785}" name="153409" dataDxfId="3227"/>
    <tableColumn id="13171" xr3:uid="{22ACC0D6-431A-46C2-9113-8FE15CDF95C8}" name="153410" dataDxfId="3226"/>
    <tableColumn id="13172" xr3:uid="{86616374-B1DC-47A5-A806-AAA55FC9B8D7}" name="153411" dataDxfId="3225"/>
    <tableColumn id="13173" xr3:uid="{646346A8-357C-4592-BC61-F0A12515E5C4}" name="153412" dataDxfId="3224"/>
    <tableColumn id="13174" xr3:uid="{36C45C29-1A9B-4942-887F-BE7908791603}" name="153413" dataDxfId="3223"/>
    <tableColumn id="13175" xr3:uid="{76269FE0-BB56-4DDB-8B7E-13C9BEA7E9D2}" name="153414" dataDxfId="3222"/>
    <tableColumn id="13176" xr3:uid="{6462C2E4-C611-4E93-A13C-5398845C0C9D}" name="153415" dataDxfId="3221"/>
    <tableColumn id="13177" xr3:uid="{120E9821-ACC9-4F91-9BCD-C7E6517582F2}" name="153416" dataDxfId="3220"/>
    <tableColumn id="13178" xr3:uid="{A3735A1F-CED5-4802-99DF-3AE046B41DFE}" name="153417" dataDxfId="3219"/>
    <tableColumn id="13179" xr3:uid="{87C16F9B-343D-4A1C-B047-4A2CF52B3A31}" name="153418" dataDxfId="3218"/>
    <tableColumn id="13180" xr3:uid="{3BB1DADA-99CE-4E2D-B6B6-BA953190BD2E}" name="153419" dataDxfId="3217"/>
    <tableColumn id="13181" xr3:uid="{B38CB659-EE89-4310-977B-D15F7E9A80CF}" name="153420" dataDxfId="3216"/>
    <tableColumn id="13182" xr3:uid="{46974105-985C-4030-928D-10E11D94F8CD}" name="153421" dataDxfId="3215"/>
    <tableColumn id="13183" xr3:uid="{565C0FD4-15D6-40E1-9FA7-C41504804CE1}" name="153422" dataDxfId="3214"/>
    <tableColumn id="13184" xr3:uid="{8CF1C278-9C0B-40D1-9FB7-28C8F49E77E8}" name="153423" dataDxfId="3213"/>
    <tableColumn id="13185" xr3:uid="{4524CD2D-E1D3-45A0-951F-3755E1656158}" name="153424" dataDxfId="3212"/>
    <tableColumn id="13186" xr3:uid="{E28F9A92-3AC6-4499-BEA5-A365248CAADF}" name="153425" dataDxfId="3211"/>
    <tableColumn id="13187" xr3:uid="{FEE5D1BA-63A1-4090-A971-28370F8D085B}" name="153426" dataDxfId="3210"/>
    <tableColumn id="13188" xr3:uid="{4449DF9C-46BC-4998-80A5-3A572109FFA8}" name="153427" dataDxfId="3209"/>
    <tableColumn id="13189" xr3:uid="{301ECE11-B75E-4686-A112-23B0049669BD}" name="153428" dataDxfId="3208"/>
    <tableColumn id="13190" xr3:uid="{27F4DDBE-F29F-47B5-87D7-A388523F0FDE}" name="153429" dataDxfId="3207"/>
    <tableColumn id="13191" xr3:uid="{828BF727-76CA-446E-8B46-23E4FE024D24}" name="153430" dataDxfId="3206"/>
    <tableColumn id="13192" xr3:uid="{F7A5A7F6-C16A-40EE-B361-14AE08F50306}" name="153431" dataDxfId="3205"/>
    <tableColumn id="13193" xr3:uid="{4BB8735F-715F-4A66-BB0C-E8BE1E7D287E}" name="153432" dataDxfId="3204"/>
    <tableColumn id="13194" xr3:uid="{C0280BCE-CB05-4CA2-8928-66990FB04D01}" name="153433" dataDxfId="3203"/>
    <tableColumn id="13195" xr3:uid="{E481C3ED-5D66-4FBA-9DC2-47F79F4E190D}" name="153434" dataDxfId="3202"/>
    <tableColumn id="13196" xr3:uid="{BCEB97DE-99D2-416B-9EB7-C6DCF3CD397C}" name="153435" dataDxfId="3201"/>
    <tableColumn id="13197" xr3:uid="{F173E177-1992-4899-BBFF-A2E42B37B567}" name="153436" dataDxfId="3200"/>
    <tableColumn id="13198" xr3:uid="{3AB8D804-B91A-4726-BF92-EB8546654AA6}" name="153437" dataDxfId="3199"/>
    <tableColumn id="13199" xr3:uid="{39910F2C-C9CC-4A06-9D04-2E2C8F4C8647}" name="153438" dataDxfId="3198"/>
    <tableColumn id="13200" xr3:uid="{BEB91382-6991-449D-800A-75393ACB192D}" name="153439" dataDxfId="3197"/>
    <tableColumn id="13201" xr3:uid="{71BB34EA-B019-40FC-9D54-C7643145DD5B}" name="153440" dataDxfId="3196"/>
    <tableColumn id="13202" xr3:uid="{613D556E-FE26-4FEE-91EC-93F60B2A0E28}" name="153441" dataDxfId="3195"/>
    <tableColumn id="13203" xr3:uid="{EA0200B4-204A-465B-AE9F-92ACA4279E5A}" name="153442" dataDxfId="3194"/>
    <tableColumn id="13204" xr3:uid="{797CE594-C4A2-49C4-9991-1315585FC167}" name="153443" dataDxfId="3193"/>
    <tableColumn id="13205" xr3:uid="{53A25C9B-771F-4C4C-8811-419D3F67900F}" name="153444" dataDxfId="3192"/>
    <tableColumn id="13206" xr3:uid="{FB9E45AA-34C8-48E2-8344-0B6878C1D4F9}" name="153445" dataDxfId="3191"/>
    <tableColumn id="13207" xr3:uid="{ED06F74E-856B-4F49-BCE0-5C3B7A3F160C}" name="153446" dataDxfId="3190"/>
    <tableColumn id="13208" xr3:uid="{47FB092E-89B8-4D41-AEAF-6D2A1B481418}" name="153447" dataDxfId="3189"/>
    <tableColumn id="13209" xr3:uid="{11722239-6E46-4144-B258-F35A9D7BD8D8}" name="153448" dataDxfId="3188"/>
    <tableColumn id="13210" xr3:uid="{5531334A-5DC7-4014-B17A-4B93EBB47945}" name="153449" dataDxfId="3187"/>
    <tableColumn id="13211" xr3:uid="{D4A940AD-F35A-4149-9F3D-43C6DFCBFC77}" name="153450" dataDxfId="3186"/>
    <tableColumn id="13212" xr3:uid="{722C925E-022C-4E0B-88EF-567B6C66BA04}" name="153451" dataDxfId="3185"/>
    <tableColumn id="13213" xr3:uid="{904CBE32-5302-4CEA-A613-5712497C2901}" name="153452" dataDxfId="3184"/>
    <tableColumn id="13214" xr3:uid="{B4C27266-8A88-408F-8371-9A80B6FF1D4F}" name="153453" dataDxfId="3183"/>
    <tableColumn id="13215" xr3:uid="{95BA7A21-BF04-49F1-B016-A6548DFB547A}" name="153454" dataDxfId="3182"/>
    <tableColumn id="13216" xr3:uid="{7A7FA615-02A5-4058-8D79-F5968FDB3807}" name="153455" dataDxfId="3181"/>
    <tableColumn id="13217" xr3:uid="{121348C9-2356-495C-8712-BA5DE1332CE2}" name="153456" dataDxfId="3180"/>
    <tableColumn id="13218" xr3:uid="{DA56BDD8-6B97-4BD8-B9BC-0EA4A801FA5C}" name="153457" dataDxfId="3179"/>
    <tableColumn id="13219" xr3:uid="{BD04BC07-38FE-4E89-B9F3-3D0E068FFFA2}" name="153458" dataDxfId="3178"/>
    <tableColumn id="13220" xr3:uid="{6A30E18D-17EE-4CB9-9067-5B49F3E2F2A7}" name="153459" dataDxfId="3177"/>
    <tableColumn id="13221" xr3:uid="{CF202653-6D96-460C-A74F-B4DB23AB5447}" name="153460" dataDxfId="3176"/>
    <tableColumn id="13222" xr3:uid="{4D63B121-77D5-4BCD-9E34-AD9ECD69C785}" name="153461" dataDxfId="3175"/>
    <tableColumn id="13223" xr3:uid="{06865C8C-BFC0-43AF-9369-64E07AAFB43E}" name="153462" dataDxfId="3174"/>
    <tableColumn id="13224" xr3:uid="{2B192676-380D-472E-8906-B23B18D7FEC9}" name="153463" dataDxfId="3173"/>
    <tableColumn id="13225" xr3:uid="{CC1791E0-38EF-4878-AC7A-625CABEC9D9A}" name="153464" dataDxfId="3172"/>
    <tableColumn id="13226" xr3:uid="{7B08732B-6041-4787-86AE-867C8BED308E}" name="153465" dataDxfId="3171"/>
    <tableColumn id="13227" xr3:uid="{0C553D0D-0D4D-470A-95A1-9775E221908A}" name="153466" dataDxfId="3170"/>
    <tableColumn id="13228" xr3:uid="{0D0EF97C-8ACA-4B1A-9BC0-CF43BAEECA56}" name="153467" dataDxfId="3169"/>
    <tableColumn id="13229" xr3:uid="{7A716A4D-E1FE-44AE-BDB6-AD6E8FE3BDE7}" name="153468" dataDxfId="3168"/>
    <tableColumn id="13230" xr3:uid="{CF91A6C4-AD03-4223-9C45-80D70DDCE481}" name="153469" dataDxfId="3167"/>
    <tableColumn id="13231" xr3:uid="{98B9023E-1B97-4A62-ABFC-9B9120DC3077}" name="153470" dataDxfId="3166"/>
    <tableColumn id="13232" xr3:uid="{3F14D711-A378-4D44-9D40-CAB1B31629F7}" name="153471" dataDxfId="3165"/>
    <tableColumn id="13233" xr3:uid="{FBD77620-2C5C-409F-BA40-CB7D4648682C}" name="153472" dataDxfId="3164"/>
    <tableColumn id="13234" xr3:uid="{42D5736C-0543-4C47-8E51-50EEC16CDA45}" name="153473" dataDxfId="3163"/>
    <tableColumn id="13235" xr3:uid="{E3634222-21BC-4047-9D52-46908E5FBAA8}" name="153474" dataDxfId="3162"/>
    <tableColumn id="13236" xr3:uid="{64B59F12-8A58-4B1D-A259-07EFB269BE41}" name="153475" dataDxfId="3161"/>
    <tableColumn id="13237" xr3:uid="{E2D58CAA-8C64-4923-B2D1-3EAE889A6BCF}" name="153476" dataDxfId="3160"/>
    <tableColumn id="13238" xr3:uid="{6E6096DB-D2FC-4BBE-B885-F95A1E6D4222}" name="153477" dataDxfId="3159"/>
    <tableColumn id="13239" xr3:uid="{B0923F5F-FB52-4D63-9A47-3C0388E72430}" name="153478" dataDxfId="3158"/>
    <tableColumn id="13240" xr3:uid="{003414A5-CCE2-445F-A5F4-358A4B3978A7}" name="153479" dataDxfId="3157"/>
    <tableColumn id="13241" xr3:uid="{61FC9913-9316-4A3E-9C52-60E9274A2705}" name="153480" dataDxfId="3156"/>
    <tableColumn id="13242" xr3:uid="{BDC9D6DF-0682-41B8-9508-5D5BBE40167C}" name="153481" dataDxfId="3155"/>
    <tableColumn id="13243" xr3:uid="{A783AB45-7450-49D3-9516-0C65B17D7B51}" name="153482" dataDxfId="3154"/>
    <tableColumn id="13244" xr3:uid="{3DBFD51C-088E-4B60-9A55-B58EF82F84CD}" name="153483" dataDxfId="3153"/>
    <tableColumn id="13245" xr3:uid="{CE8DD443-D8FE-4F15-95A6-9ACC3D0DFD1F}" name="153484" dataDxfId="3152"/>
    <tableColumn id="13246" xr3:uid="{234BE1E5-FDB6-4100-BD1F-B461BE05CD9E}" name="153485" dataDxfId="3151"/>
    <tableColumn id="13247" xr3:uid="{F9DF2E55-DFC6-474D-9B71-AE3CB2A4B41E}" name="153486" dataDxfId="3150"/>
    <tableColumn id="13248" xr3:uid="{9229DED6-6228-4AE3-BCBB-C47537B73669}" name="153487" dataDxfId="3149"/>
    <tableColumn id="13249" xr3:uid="{5400DC78-5E80-4F85-B201-F0653208183F}" name="153488" dataDxfId="3148"/>
    <tableColumn id="13250" xr3:uid="{A3157A2E-FE71-4103-8756-D60E8DBA5067}" name="153489" dataDxfId="3147"/>
    <tableColumn id="13251" xr3:uid="{6F3936D9-6961-407B-BE8E-592C3B714CE4}" name="153490" dataDxfId="3146"/>
    <tableColumn id="13252" xr3:uid="{000A6DB0-E9C9-4A42-A3C4-08D29DA367EB}" name="153491" dataDxfId="3145"/>
    <tableColumn id="13253" xr3:uid="{36E6D340-B863-4B9F-AAD1-A631239D2C60}" name="153492" dataDxfId="3144"/>
    <tableColumn id="13254" xr3:uid="{A1A50E82-E7A7-4573-85ED-6DF83F87319A}" name="153493" dataDxfId="3143"/>
    <tableColumn id="13255" xr3:uid="{353D35BC-6454-4953-973B-F4D0B98BF097}" name="153494" dataDxfId="3142"/>
    <tableColumn id="13256" xr3:uid="{D4E1A197-6C3A-45D0-830E-0C61A29C78B0}" name="153495" dataDxfId="3141"/>
    <tableColumn id="13257" xr3:uid="{9160DE80-9CF7-4C59-9F3C-2CF7A60D6864}" name="153496" dataDxfId="3140"/>
    <tableColumn id="13258" xr3:uid="{07B13D45-BB66-4A6A-97BD-F3D040743113}" name="153497" dataDxfId="3139"/>
    <tableColumn id="13259" xr3:uid="{DE70247D-8A0D-4B8F-AA73-E1741093B55B}" name="153498" dataDxfId="3138"/>
    <tableColumn id="13260" xr3:uid="{29FFD64C-0DF1-457E-8227-776C17A38F94}" name="153499" dataDxfId="3137"/>
    <tableColumn id="13261" xr3:uid="{C909DE54-6BF8-4C8F-811A-1AD4D2366243}" name="153500" dataDxfId="3136"/>
    <tableColumn id="13262" xr3:uid="{B269000B-CDC8-4233-93CA-DB5BD14CA361}" name="153501" dataDxfId="3135"/>
    <tableColumn id="13263" xr3:uid="{69B04E5D-632F-42C7-9CF5-FE6A6F289380}" name="153502" dataDxfId="3134"/>
    <tableColumn id="13264" xr3:uid="{8412C2EA-9635-45BC-AC24-5CD177E7DB72}" name="153503" dataDxfId="3133"/>
    <tableColumn id="13265" xr3:uid="{1D288BC0-FD23-4253-9D3B-8D71A5734217}" name="153504" dataDxfId="3132"/>
    <tableColumn id="13266" xr3:uid="{305D262F-1F9D-48E1-8D1B-48002206E631}" name="153505" dataDxfId="3131"/>
    <tableColumn id="13267" xr3:uid="{B488A1FB-12C3-4F49-A06C-E462EA8BBD21}" name="153506" dataDxfId="3130"/>
    <tableColumn id="13268" xr3:uid="{2A83AFE9-FF1E-4721-9DF4-81A68CB7BA22}" name="153507" dataDxfId="3129"/>
    <tableColumn id="13269" xr3:uid="{5F92B5CB-C917-4202-A10C-0BEB985AB272}" name="153508" dataDxfId="3128"/>
    <tableColumn id="13270" xr3:uid="{0F7D56BE-636F-44BF-932A-616938B9298C}" name="153509" dataDxfId="3127"/>
    <tableColumn id="13271" xr3:uid="{CFCC7A4E-B53E-4408-AB8A-6D6309505CB2}" name="153510" dataDxfId="3126"/>
    <tableColumn id="13272" xr3:uid="{4B073C03-75C7-4C47-B691-979A3B3F00F7}" name="153511" dataDxfId="3125"/>
    <tableColumn id="13273" xr3:uid="{061378D7-0D19-402C-90C0-4E29A8F974F1}" name="153512" dataDxfId="3124"/>
    <tableColumn id="13274" xr3:uid="{2F00FFA0-CFF8-4508-9E10-FC9BC7D44081}" name="153513" dataDxfId="3123"/>
    <tableColumn id="13275" xr3:uid="{28908671-C5BA-444A-AF2F-334004AD6EA2}" name="153514" dataDxfId="3122"/>
    <tableColumn id="13276" xr3:uid="{EA7191A6-7E5E-4AC0-8B26-E83F13D1A966}" name="153515" dataDxfId="3121"/>
    <tableColumn id="13277" xr3:uid="{03EACCA4-1823-4E61-B59F-0E8CFBDCB7D2}" name="153516" dataDxfId="3120"/>
    <tableColumn id="13278" xr3:uid="{C79053FE-9568-40EC-8959-6F1E90F44E25}" name="153517" dataDxfId="3119"/>
    <tableColumn id="13279" xr3:uid="{D28B3AF1-3678-4B58-91F4-66B48A261F6F}" name="153518" dataDxfId="3118"/>
    <tableColumn id="13280" xr3:uid="{3CF5CB18-E5A5-40D2-BF0B-0F9CFD0935AF}" name="153519" dataDxfId="3117"/>
    <tableColumn id="13281" xr3:uid="{C7742AC5-83B2-4433-A779-4167973C1871}" name="153520" dataDxfId="3116"/>
    <tableColumn id="13282" xr3:uid="{CD16A08D-7107-4799-80EC-36DE8A85B095}" name="153521" dataDxfId="3115"/>
    <tableColumn id="13283" xr3:uid="{5BEC5BC9-6C0D-4981-BD7B-C460650CCE93}" name="153522" dataDxfId="3114"/>
    <tableColumn id="13284" xr3:uid="{BFE354FC-DD67-4690-BBAB-3A4867CB717F}" name="153523" dataDxfId="3113"/>
    <tableColumn id="13285" xr3:uid="{B168BFC5-8542-4FFD-B7F7-87FCCD35933A}" name="153524" dataDxfId="3112"/>
    <tableColumn id="13286" xr3:uid="{8ECB9464-EDFA-4151-8ADA-A519E4140B31}" name="153525" dataDxfId="3111"/>
    <tableColumn id="13287" xr3:uid="{85A8671B-45C9-455D-8E69-922D382077AC}" name="153526" dataDxfId="3110"/>
    <tableColumn id="13288" xr3:uid="{D21AA8E0-484E-4EB8-A557-E161D25D7F39}" name="153527" dataDxfId="3109"/>
    <tableColumn id="13289" xr3:uid="{82F23536-C74F-4077-A6AD-4E728762C01A}" name="153528" dataDxfId="3108"/>
    <tableColumn id="13290" xr3:uid="{130EFCB7-B025-4E20-B4CE-FBED5B12E9A6}" name="153529" dataDxfId="3107"/>
    <tableColumn id="13291" xr3:uid="{0E03C83B-63B3-4953-B352-B2E06B4F133A}" name="153530" dataDxfId="3106"/>
    <tableColumn id="13292" xr3:uid="{0A33E63B-503D-4D11-B53E-5C16D4020437}" name="153531" dataDxfId="3105"/>
    <tableColumn id="13293" xr3:uid="{85F963CD-6AB3-43E8-902B-19137B7F997F}" name="153532" dataDxfId="3104"/>
    <tableColumn id="13294" xr3:uid="{4BA9EC5C-C066-49B5-BFC8-CD013A9FB4F8}" name="153533" dataDxfId="3103"/>
    <tableColumn id="13295" xr3:uid="{96947F2A-EAEA-447B-A71C-C671D2D2B1E5}" name="153534" dataDxfId="3102"/>
    <tableColumn id="13296" xr3:uid="{9E8F3248-6D92-413A-B651-05A74467F9B8}" name="153535" dataDxfId="3101"/>
    <tableColumn id="13297" xr3:uid="{8275B548-323B-45D3-B146-1E6FF4108120}" name="153536" dataDxfId="3100"/>
    <tableColumn id="13298" xr3:uid="{5FE5C8C5-B930-4617-A847-5E5DB0CA26A1}" name="153537" dataDxfId="3099"/>
    <tableColumn id="13299" xr3:uid="{AB948AB8-FD98-4220-8F27-86B30EFB62A7}" name="153538" dataDxfId="3098"/>
    <tableColumn id="13300" xr3:uid="{ECCF1B1F-5A14-4A21-AE38-946CE49D4A38}" name="153539" dataDxfId="3097"/>
    <tableColumn id="13301" xr3:uid="{A66721D4-52CE-434A-BA6E-8CC3DCBE049D}" name="153540" dataDxfId="3096"/>
    <tableColumn id="13302" xr3:uid="{8F954F2B-63CF-4E02-9771-5CF7988919C8}" name="153541" dataDxfId="3095"/>
    <tableColumn id="13303" xr3:uid="{206FF92A-1152-4A49-AC87-88781D3847B1}" name="153542" dataDxfId="3094"/>
    <tableColumn id="13304" xr3:uid="{65D2F5B7-D568-462B-9E3B-D8C04587E70C}" name="153543" dataDxfId="3093"/>
    <tableColumn id="13305" xr3:uid="{77B294AB-9CED-4AFE-93C0-F22E9211FFE4}" name="153544" dataDxfId="3092"/>
    <tableColumn id="13306" xr3:uid="{A1C75A5E-A5E6-4224-97EA-356DFD041753}" name="153545" dataDxfId="3091"/>
    <tableColumn id="13307" xr3:uid="{9B76F93B-6C9C-4FB0-9F70-6E37DF30E216}" name="153546" dataDxfId="3090"/>
    <tableColumn id="13308" xr3:uid="{76A2AC22-4924-45FE-99F4-CD287C4AC709}" name="153547" dataDxfId="3089"/>
    <tableColumn id="13309" xr3:uid="{1575B5A0-58CD-413A-875D-75C19FD1FA1C}" name="153548" dataDxfId="3088"/>
    <tableColumn id="13310" xr3:uid="{6CB0041B-FE1C-4F87-B060-C733787486E2}" name="153549" dataDxfId="3087"/>
    <tableColumn id="13311" xr3:uid="{6CBF3090-B1AC-4FE4-9A85-07A49435722E}" name="153550" dataDxfId="3086"/>
    <tableColumn id="13312" xr3:uid="{ED105F38-8805-484B-B2EA-75CCCAA1FE28}" name="153551" dataDxfId="3085"/>
    <tableColumn id="13313" xr3:uid="{0430F894-1D23-485E-A01E-EFF2B328DEB2}" name="153552" dataDxfId="3084"/>
    <tableColumn id="13314" xr3:uid="{35D4935E-A5C3-486D-9060-D3D205E34BD4}" name="153553" dataDxfId="3083"/>
    <tableColumn id="13315" xr3:uid="{6214F16D-AD4C-40AC-91DB-E1428B416023}" name="153554" dataDxfId="3082"/>
    <tableColumn id="13316" xr3:uid="{BDC3D727-77C5-4B41-8163-85BB6BBBD052}" name="153555" dataDxfId="3081"/>
    <tableColumn id="13317" xr3:uid="{0BC73066-B4FC-4457-BDDA-AA5DFCE47BB4}" name="153556" dataDxfId="3080"/>
    <tableColumn id="13318" xr3:uid="{E6CD6EC5-0C79-43B8-B82F-D14B080E43F9}" name="153557" dataDxfId="3079"/>
    <tableColumn id="13319" xr3:uid="{40F14C7F-BE0B-4682-83F8-A92AB853202A}" name="153558" dataDxfId="3078"/>
    <tableColumn id="13320" xr3:uid="{C23F5633-83EB-4F3E-BC1B-F75F4C7DAD28}" name="153559" dataDxfId="3077"/>
    <tableColumn id="13321" xr3:uid="{554C4F3B-1693-479F-956A-58B35AC48EC7}" name="153560" dataDxfId="3076"/>
    <tableColumn id="13322" xr3:uid="{C5680D00-5426-416B-8E9D-4728793448D1}" name="153561" dataDxfId="3075"/>
    <tableColumn id="13323" xr3:uid="{17490BBF-6F9B-430E-8BA7-A15456F89CA8}" name="153562" dataDxfId="3074"/>
    <tableColumn id="13324" xr3:uid="{3DA31347-1BF0-4152-A5BA-5D2CEDA4C20A}" name="153563" dataDxfId="3073"/>
    <tableColumn id="13325" xr3:uid="{E322209B-716E-40AA-90B5-88AE092B89A1}" name="153564" dataDxfId="3072"/>
    <tableColumn id="13326" xr3:uid="{DC302636-A94E-448D-B128-0042CB2227D8}" name="153565" dataDxfId="3071"/>
    <tableColumn id="13327" xr3:uid="{03186283-69D4-471C-B219-219556A360EC}" name="153566" dataDxfId="3070"/>
    <tableColumn id="13328" xr3:uid="{2CD071E3-AA88-46FD-952D-FB40208C28FA}" name="153567" dataDxfId="3069"/>
    <tableColumn id="13329" xr3:uid="{C1515F29-A62F-4ED7-AE45-31D0D59DCD7A}" name="153568" dataDxfId="3068"/>
    <tableColumn id="13330" xr3:uid="{34431E9C-DD3F-47AF-A1CE-4BEAA1817967}" name="153569" dataDxfId="3067"/>
    <tableColumn id="13331" xr3:uid="{5C41E9D0-0A59-44DD-B9E2-D60B821A411B}" name="153570" dataDxfId="3066"/>
    <tableColumn id="13332" xr3:uid="{0AC75AF4-0E8D-4E76-B00A-E789D17CBF45}" name="153571" dataDxfId="3065"/>
    <tableColumn id="13333" xr3:uid="{AD275942-6D6C-424F-A5C6-78A926B28C4C}" name="153572" dataDxfId="3064"/>
    <tableColumn id="13334" xr3:uid="{06BEFE79-B742-4744-834A-CA4EE4680DFF}" name="153573" dataDxfId="3063"/>
    <tableColumn id="13335" xr3:uid="{8E42DEC6-6DFF-4B01-A471-0F7AA018DF90}" name="153574" dataDxfId="3062"/>
    <tableColumn id="13336" xr3:uid="{960205A5-9453-4333-A612-51DEC426509D}" name="153575" dataDxfId="3061"/>
    <tableColumn id="13337" xr3:uid="{4E4E50D7-CEC5-4FE1-BD96-1DDD2E7770CE}" name="153576" dataDxfId="3060"/>
    <tableColumn id="13338" xr3:uid="{44C7E53F-674A-410D-9831-40C42E32259F}" name="153577" dataDxfId="3059"/>
    <tableColumn id="13339" xr3:uid="{2C84738C-1E9C-4798-9B3D-AFA46FE9D493}" name="153578" dataDxfId="3058"/>
    <tableColumn id="13340" xr3:uid="{388FE9AA-9017-495C-B66B-163898A44862}" name="153579" dataDxfId="3057"/>
    <tableColumn id="13341" xr3:uid="{90AA2459-9EB7-4B8E-86F7-9ADC6DCB6017}" name="153580" dataDxfId="3056"/>
    <tableColumn id="13342" xr3:uid="{44B8E581-FD85-4292-BB1B-5D570D89AE7C}" name="153581" dataDxfId="3055"/>
    <tableColumn id="13343" xr3:uid="{9AD867F8-1D83-420F-A09A-8EA22A90A2BB}" name="153582" dataDxfId="3054"/>
    <tableColumn id="13344" xr3:uid="{B39CC1AE-7FF8-489B-AEF4-7ED6011C6B1F}" name="153583" dataDxfId="3053"/>
    <tableColumn id="13345" xr3:uid="{CACDA064-478F-4F35-9C10-4B8C0284E4CE}" name="153584" dataDxfId="3052"/>
    <tableColumn id="13346" xr3:uid="{D1D50893-0C04-4301-BC69-62325C07E15A}" name="153585" dataDxfId="3051"/>
    <tableColumn id="13347" xr3:uid="{264C7FBD-6CE8-4DBE-AEBB-B84C0B511B3D}" name="153586" dataDxfId="3050"/>
    <tableColumn id="13348" xr3:uid="{BE5F457C-D506-447F-BE72-6D6CCE97CCAD}" name="153587" dataDxfId="3049"/>
    <tableColumn id="13349" xr3:uid="{C2AF052A-72B2-4075-918A-3E8816599BAC}" name="153588" dataDxfId="3048"/>
    <tableColumn id="13350" xr3:uid="{98131B08-9E9D-4B05-B25D-73EDCA7E6703}" name="153589" dataDxfId="3047"/>
    <tableColumn id="13351" xr3:uid="{44797F9E-1ECE-4935-ABA8-8B64F386E696}" name="153590" dataDxfId="3046"/>
    <tableColumn id="13352" xr3:uid="{8F68CE07-E191-4364-B551-A57B041F9FDE}" name="153591" dataDxfId="3045"/>
    <tableColumn id="13353" xr3:uid="{0F3AE32C-00FA-489A-B6DF-224950059FE6}" name="153592" dataDxfId="3044"/>
    <tableColumn id="13354" xr3:uid="{2BEAFD06-4C2D-4744-A1AD-3D3A96B19E04}" name="153593" dataDxfId="3043"/>
    <tableColumn id="13355" xr3:uid="{449D7104-5774-4EC3-B5D1-605CCA05E4F0}" name="153594" dataDxfId="3042"/>
    <tableColumn id="13356" xr3:uid="{F6FF9443-4BB8-42E6-8320-6AC70C350EAA}" name="153595" dataDxfId="3041"/>
    <tableColumn id="13357" xr3:uid="{03B4242E-3B42-46B1-8DD3-872C8D64CC28}" name="153596" dataDxfId="3040"/>
    <tableColumn id="13358" xr3:uid="{CEB91088-7A60-4677-AEDC-F08E006B5AEC}" name="153597" dataDxfId="3039"/>
    <tableColumn id="13359" xr3:uid="{7E1313B3-B5A0-417A-9903-3C9FF97B411D}" name="153598" dataDxfId="3038"/>
    <tableColumn id="13360" xr3:uid="{A05B904E-22A1-4692-ACA8-B3140C8E54A2}" name="153599" dataDxfId="3037"/>
    <tableColumn id="13361" xr3:uid="{87EE22E5-7C04-4390-8C98-E11DEA2CEB8F}" name="153600" dataDxfId="3036"/>
    <tableColumn id="13362" xr3:uid="{96410009-C7FD-499A-8E90-EC66F18DA05C}" name="153601" dataDxfId="3035"/>
    <tableColumn id="13363" xr3:uid="{D3579B3E-18E5-47D5-B3C9-DDB6519DEDAD}" name="153602" dataDxfId="3034"/>
    <tableColumn id="13364" xr3:uid="{EB174B41-4218-442D-819F-467503DCB925}" name="153603" dataDxfId="3033"/>
    <tableColumn id="13365" xr3:uid="{8B8CE834-DC1C-42B0-BBF2-544AF5668819}" name="153604" dataDxfId="3032"/>
    <tableColumn id="13366" xr3:uid="{60EE52F4-59A1-4D28-B3A8-1B787E160C4D}" name="153605" dataDxfId="3031"/>
    <tableColumn id="13367" xr3:uid="{CE7C64AC-FA6B-489A-A273-4BDBA03091B4}" name="153606" dataDxfId="3030"/>
    <tableColumn id="13368" xr3:uid="{452F5FB4-35D8-410C-9140-8469739F8AA1}" name="153607" dataDxfId="3029"/>
    <tableColumn id="13369" xr3:uid="{EC24A55F-E567-41D7-8354-8D807479F197}" name="153608" dataDxfId="3028"/>
    <tableColumn id="13370" xr3:uid="{2ACFCD70-6BE2-4838-8D6B-2AE073132964}" name="153609" dataDxfId="3027"/>
    <tableColumn id="13371" xr3:uid="{7DBB43EF-D13F-4DB1-BD6E-C8A55B83BFEB}" name="153610" dataDxfId="3026"/>
    <tableColumn id="13372" xr3:uid="{A7BE912D-8080-463D-B1DC-30DED7B4F5A2}" name="153611" dataDxfId="3025"/>
    <tableColumn id="13373" xr3:uid="{0DDF16C5-6E2C-485E-AD85-522C01291EF9}" name="153612" dataDxfId="3024"/>
    <tableColumn id="13374" xr3:uid="{6595048B-13B1-4C0F-95FD-7E6E4AB15914}" name="153613" dataDxfId="3023"/>
    <tableColumn id="13375" xr3:uid="{B634E31B-5127-48C6-A09C-55A16E2582C8}" name="153614" dataDxfId="3022"/>
    <tableColumn id="13376" xr3:uid="{B853E7B2-573F-44C7-B8C9-830B08FF4F9A}" name="153615" dataDxfId="3021"/>
    <tableColumn id="13377" xr3:uid="{B7BE6E43-20A6-45FF-AB9D-8EB6AC0C4D99}" name="153616" dataDxfId="3020"/>
    <tableColumn id="13378" xr3:uid="{8308554D-030C-416E-9AD8-BE945A77DE03}" name="153617" dataDxfId="3019"/>
    <tableColumn id="13379" xr3:uid="{C3347683-7489-49FB-A9BC-23D5EFA56139}" name="153618" dataDxfId="3018"/>
    <tableColumn id="13380" xr3:uid="{96858080-93D1-4F4E-A44E-7CF81C4C2B56}" name="153619" dataDxfId="3017"/>
    <tableColumn id="13381" xr3:uid="{5BB63C9D-7FCE-4727-AAF1-D0F27C7CFC33}" name="153620" dataDxfId="3016"/>
    <tableColumn id="13382" xr3:uid="{6E04BACA-1DB5-44D5-AB22-2AD4387A833E}" name="153621" dataDxfId="3015"/>
    <tableColumn id="13383" xr3:uid="{4560B517-0A81-4B5F-A3EF-63296B260AA6}" name="153622" dataDxfId="3014"/>
    <tableColumn id="13384" xr3:uid="{182563FA-3ED0-41F0-94F8-4A2C213D96A9}" name="153623" dataDxfId="3013"/>
    <tableColumn id="13385" xr3:uid="{4FF584DD-829F-45EB-B1B5-671B0ABE6997}" name="153624" dataDxfId="3012"/>
    <tableColumn id="13386" xr3:uid="{53090862-FB3F-4A1D-9EBB-BBFD9A147E05}" name="153625" dataDxfId="3011"/>
    <tableColumn id="13387" xr3:uid="{288DC616-7F19-43E1-903F-E40E763C2F67}" name="153626" dataDxfId="3010"/>
    <tableColumn id="13388" xr3:uid="{369E6F41-F08E-4962-994A-67A4E7C22238}" name="153627" dataDxfId="3009"/>
    <tableColumn id="13389" xr3:uid="{1AAC595A-1FC6-4ED7-ADC4-AF14A41D87CE}" name="153628" dataDxfId="3008"/>
    <tableColumn id="13390" xr3:uid="{052031AB-FCC2-4DB1-BB98-84BBE9855C97}" name="153629" dataDxfId="3007"/>
    <tableColumn id="13391" xr3:uid="{07F711C2-B663-49A0-97CB-1C703FA2FBDD}" name="153630" dataDxfId="3006"/>
    <tableColumn id="13392" xr3:uid="{33874841-1805-464B-8C52-5B28F827F8DB}" name="153631" dataDxfId="3005"/>
    <tableColumn id="13393" xr3:uid="{D04AE38C-87EF-4BD3-B3DF-CC818BB4B0F2}" name="153632" dataDxfId="3004"/>
    <tableColumn id="13394" xr3:uid="{8EDA8F9B-C4CB-478A-8986-E6DF670E6F4B}" name="153633" dataDxfId="3003"/>
    <tableColumn id="13395" xr3:uid="{AA8C8EC8-1DF9-46D7-B735-9A8E942BCF5B}" name="153634" dataDxfId="3002"/>
    <tableColumn id="13396" xr3:uid="{A0ADEA64-DFF8-4E00-A3FD-6E5E15052AC3}" name="153635" dataDxfId="3001"/>
    <tableColumn id="13397" xr3:uid="{C5E6C6E3-47E7-4837-93C4-A2C71C8826FB}" name="153636" dataDxfId="3000"/>
    <tableColumn id="13398" xr3:uid="{B61BFFD0-BF3E-40CA-8D3C-89BD7C21AA98}" name="153637" dataDxfId="2999"/>
    <tableColumn id="13399" xr3:uid="{270BE2DE-3F55-45E1-8AD8-E996F76DCE73}" name="153638" dataDxfId="2998"/>
    <tableColumn id="13400" xr3:uid="{797A0FEA-1510-4C5B-BB54-3CE5D553E7B8}" name="153639" dataDxfId="2997"/>
    <tableColumn id="13401" xr3:uid="{CC93DAA8-C717-4B9B-ADAF-EDB556309016}" name="153640" dataDxfId="2996"/>
    <tableColumn id="13402" xr3:uid="{3621A514-C7D0-4D45-80C4-E63D5A2DC09D}" name="153641" dataDxfId="2995"/>
    <tableColumn id="13403" xr3:uid="{395D1948-5F5D-4334-8015-10A24FDE0E51}" name="153642" dataDxfId="2994"/>
    <tableColumn id="13404" xr3:uid="{D0058572-6E61-4D8E-883B-A2E42A7F67B0}" name="153643" dataDxfId="2993"/>
    <tableColumn id="13405" xr3:uid="{991AE0EC-5251-40F6-AEA7-147A63A8912C}" name="153644" dataDxfId="2992"/>
    <tableColumn id="13406" xr3:uid="{8C3C3593-05C1-42CF-B675-ED270E570C56}" name="153645" dataDxfId="2991"/>
    <tableColumn id="13407" xr3:uid="{24736264-259B-4101-9E68-74E5E58DF390}" name="153646" dataDxfId="2990"/>
    <tableColumn id="13408" xr3:uid="{0DFD1FD9-460B-4E71-804C-6C2370CCDA85}" name="153647" dataDxfId="2989"/>
    <tableColumn id="13409" xr3:uid="{CDA28E81-29AD-4F34-808F-3F89254CE820}" name="153648" dataDxfId="2988"/>
    <tableColumn id="13410" xr3:uid="{922BC61D-FD0B-41F1-A11E-27612E3198BD}" name="153649" dataDxfId="2987"/>
    <tableColumn id="13411" xr3:uid="{A313E309-C9D8-4F08-B107-A13F4F555D70}" name="153650" dataDxfId="2986"/>
    <tableColumn id="13412" xr3:uid="{50744850-AE9A-4465-8DD6-1E1BA60CDC13}" name="153651" dataDxfId="2985"/>
    <tableColumn id="13413" xr3:uid="{D1498F75-9A34-4D75-BFF6-81E1BA235010}" name="153652" dataDxfId="2984"/>
    <tableColumn id="13414" xr3:uid="{3562F998-3DC3-41D1-8EE6-69FF5D8F6148}" name="153653" dataDxfId="2983"/>
    <tableColumn id="13415" xr3:uid="{1E20B365-2ACC-4112-83FE-5A205D612785}" name="153654" dataDxfId="2982"/>
    <tableColumn id="13416" xr3:uid="{2EBD9A3A-8CDD-4C25-947B-BE458B674C08}" name="153655" dataDxfId="2981"/>
    <tableColumn id="13417" xr3:uid="{6AE20CC1-3DBA-4743-B71D-91043B2A1DA8}" name="153656" dataDxfId="2980"/>
    <tableColumn id="13418" xr3:uid="{48C1E28C-20CC-4A2C-8B05-F01C895D9063}" name="153657" dataDxfId="2979"/>
    <tableColumn id="13419" xr3:uid="{FCEE6490-7CA9-4959-A545-BC3F916B5FA6}" name="153658" dataDxfId="2978"/>
    <tableColumn id="13420" xr3:uid="{2F0BCA5E-F457-4EFA-9D29-0FC7046ABE23}" name="153659" dataDxfId="2977"/>
    <tableColumn id="13421" xr3:uid="{BC778CEE-DB59-4AD8-AEAF-767923911E3A}" name="153660" dataDxfId="2976"/>
    <tableColumn id="13422" xr3:uid="{95C440F8-8FCF-46EA-974B-6B5964235F68}" name="153661" dataDxfId="2975"/>
    <tableColumn id="13423" xr3:uid="{B1334825-7F5B-4636-B6A0-00065B51B5CF}" name="153662" dataDxfId="2974"/>
    <tableColumn id="13424" xr3:uid="{C8B959B2-58F6-41AD-8730-27FA9331EA7A}" name="153663" dataDxfId="2973"/>
    <tableColumn id="13425" xr3:uid="{0B35195B-478D-45F1-A7F3-CA74378D1217}" name="153664" dataDxfId="2972"/>
    <tableColumn id="13426" xr3:uid="{191EA5B4-64FE-45EE-8C25-2CFB97088DF4}" name="153665" dataDxfId="2971"/>
    <tableColumn id="13427" xr3:uid="{E627E3F8-E34D-4725-B628-35C7AC265F36}" name="153666" dataDxfId="2970"/>
    <tableColumn id="13428" xr3:uid="{3BEA9C6D-9E5F-4BFE-B335-4C3A1271D3A2}" name="153667" dataDxfId="2969"/>
    <tableColumn id="13429" xr3:uid="{27FA732A-B752-41A7-9A99-2EFF493A7181}" name="153668" dataDxfId="2968"/>
    <tableColumn id="13430" xr3:uid="{6B446C90-2EDD-4EC3-B426-271E465B98B7}" name="153669" dataDxfId="2967"/>
    <tableColumn id="13431" xr3:uid="{10D1B62D-DA5C-44CE-8F2B-99BB87395933}" name="153670" dataDxfId="2966"/>
    <tableColumn id="13432" xr3:uid="{0D149556-FF9A-4008-87E3-3B9D68BCA03C}" name="153671" dataDxfId="2965"/>
    <tableColumn id="13433" xr3:uid="{9D83C423-7C58-4721-A125-DA98AC095F28}" name="153672" dataDxfId="2964"/>
    <tableColumn id="13434" xr3:uid="{209161EE-1DBE-4409-91B3-AD4271CE9B12}" name="153673" dataDxfId="2963"/>
    <tableColumn id="13435" xr3:uid="{146EEA1E-C7C7-4937-8A82-DBF4589D8301}" name="153674" dataDxfId="2962"/>
    <tableColumn id="13436" xr3:uid="{3FF62C59-BA67-4857-B8FF-A8E40FBE51E4}" name="153675" dataDxfId="2961"/>
    <tableColumn id="13437" xr3:uid="{FD2A482A-2ED7-488D-8699-F6DECF964BC5}" name="153676" dataDxfId="2960"/>
    <tableColumn id="13438" xr3:uid="{9CBD45E2-F33C-44A6-BAA2-740588CACF26}" name="153677" dataDxfId="2959"/>
    <tableColumn id="13439" xr3:uid="{A24BF7A3-1F7A-4A65-B75B-12F70DFE72FF}" name="153678" dataDxfId="2958"/>
    <tableColumn id="13440" xr3:uid="{91A081CE-FA46-47E2-BF01-00B7FF1CD214}" name="153679" dataDxfId="2957"/>
    <tableColumn id="13441" xr3:uid="{3E3FCD21-58C7-47F6-8B42-5B18E79A59CF}" name="153680" dataDxfId="2956"/>
    <tableColumn id="13442" xr3:uid="{BE68A143-67DE-4DEE-A113-0C3D69221D8F}" name="153681" dataDxfId="2955"/>
    <tableColumn id="13443" xr3:uid="{D37CC53A-4EEC-41EA-91DD-FDBD7A01327F}" name="153682" dataDxfId="2954"/>
    <tableColumn id="13444" xr3:uid="{65DECB34-10FE-4F56-A775-2BA6AE2C094C}" name="153683" dataDxfId="2953"/>
    <tableColumn id="13445" xr3:uid="{4D7A01F8-AA6D-41D8-9F80-9CD5B2B18F36}" name="153684" dataDxfId="2952"/>
    <tableColumn id="13446" xr3:uid="{5408FB6B-0128-4B83-98C2-6D5C50E7E607}" name="153685" dataDxfId="2951"/>
    <tableColumn id="13447" xr3:uid="{EE877209-A203-410C-9EB8-D7E4A217973F}" name="153686" dataDxfId="2950"/>
    <tableColumn id="13448" xr3:uid="{08FAF707-B5A8-4723-B592-E576652CCD71}" name="153687" dataDxfId="2949"/>
    <tableColumn id="13449" xr3:uid="{69BFCFA9-D5B7-4CC2-BD2E-BA5C8D5797E1}" name="153688" dataDxfId="2948"/>
    <tableColumn id="13450" xr3:uid="{4D9A4C17-D1B7-4DD5-9C14-86C97CD40A2C}" name="153689" dataDxfId="2947"/>
    <tableColumn id="13451" xr3:uid="{2DCB9BEA-421A-4545-B290-2DFE0D31CCD0}" name="153690" dataDxfId="2946"/>
    <tableColumn id="13452" xr3:uid="{805A23E8-1998-4C68-9F26-F119C47A8E15}" name="153691" dataDxfId="2945"/>
    <tableColumn id="13453" xr3:uid="{27869D86-62E3-439D-96BE-2D3B3881B641}" name="153692" dataDxfId="2944"/>
    <tableColumn id="13454" xr3:uid="{4499300A-104B-42AC-B388-0151ED7704BA}" name="153693" dataDxfId="2943"/>
    <tableColumn id="13455" xr3:uid="{5A978411-90CC-41E2-93A6-46F562A23954}" name="153694" dataDxfId="2942"/>
    <tableColumn id="13456" xr3:uid="{66A9687C-6252-45B7-BEAB-7753E30935D1}" name="153695" dataDxfId="2941"/>
    <tableColumn id="13457" xr3:uid="{76C6CD81-66CA-46D7-94F5-D60E5EAE08B4}" name="153696" dataDxfId="2940"/>
    <tableColumn id="13458" xr3:uid="{002DDB17-E095-4177-8868-BDAD3EDB7815}" name="153697" dataDxfId="2939"/>
    <tableColumn id="13459" xr3:uid="{28F734E3-52E6-4691-8044-BEF995A62AC0}" name="153698" dataDxfId="2938"/>
    <tableColumn id="13460" xr3:uid="{775BD627-3CC7-4061-A4F4-918CEA1E9FF0}" name="153699" dataDxfId="2937"/>
    <tableColumn id="13461" xr3:uid="{BDF6ED44-413A-440D-86CC-A5FEDF552943}" name="153700" dataDxfId="2936"/>
    <tableColumn id="13462" xr3:uid="{144698C6-9F3C-4B00-8493-6A8FC7B0E29F}" name="153701" dataDxfId="2935"/>
    <tableColumn id="13463" xr3:uid="{A961DD4C-BA72-4438-B52A-CA278B08C2BE}" name="153702" dataDxfId="2934"/>
    <tableColumn id="13464" xr3:uid="{39E46229-9341-47C6-AA54-2F3C1EDC4AB1}" name="153703" dataDxfId="2933"/>
    <tableColumn id="13465" xr3:uid="{52047C13-F72A-4B9E-A3CF-F486DB9323E0}" name="153704" dataDxfId="2932"/>
    <tableColumn id="13466" xr3:uid="{5AC1C90E-1421-4ECF-AD27-7F694B7AA7F1}" name="153705" dataDxfId="2931"/>
    <tableColumn id="13467" xr3:uid="{9C148E5D-E386-490E-8E9B-5F49D1822A9F}" name="153706" dataDxfId="2930"/>
    <tableColumn id="13468" xr3:uid="{FE1F8573-FD8E-4443-89D6-DF9904DA60C6}" name="153707" dataDxfId="2929"/>
    <tableColumn id="13469" xr3:uid="{FD8D7424-67EB-4998-8DC2-2CD53889675A}" name="153708" dataDxfId="2928"/>
    <tableColumn id="13470" xr3:uid="{9F3F94D1-06F6-43CE-A6E4-41C449BA504E}" name="153709" dataDxfId="2927"/>
    <tableColumn id="13471" xr3:uid="{6BC1AFB1-769B-4BF3-AF86-4A324DF3DC31}" name="153710" dataDxfId="2926"/>
    <tableColumn id="13472" xr3:uid="{FD22DD2C-B7B7-4470-900B-E40B58796417}" name="153711" dataDxfId="2925"/>
    <tableColumn id="13473" xr3:uid="{4BE07A2F-098B-47AD-900C-5FDE3DBA7333}" name="153712" dataDxfId="2924"/>
    <tableColumn id="13474" xr3:uid="{36AC6F42-65B7-40AB-A357-9C890752DEAB}" name="153713" dataDxfId="2923"/>
    <tableColumn id="13475" xr3:uid="{8E740478-B5A8-45F1-A6D5-FFD37F75DC0E}" name="153714" dataDxfId="2922"/>
    <tableColumn id="13476" xr3:uid="{3310A311-13A7-4018-9E60-065154E286DC}" name="153715" dataDxfId="2921"/>
    <tableColumn id="13477" xr3:uid="{9B6158CE-83BE-4C1C-8C3E-FCD87C0EC696}" name="153716" dataDxfId="2920"/>
    <tableColumn id="13478" xr3:uid="{80196BD4-F588-4F0D-AD08-C8CCECF40B30}" name="153717" dataDxfId="2919"/>
    <tableColumn id="13479" xr3:uid="{19E40E2D-2D16-41D1-9639-0975144C6E3B}" name="153718" dataDxfId="2918"/>
    <tableColumn id="13480" xr3:uid="{8A196A0E-8696-4C00-8988-D25F9D3FBB3A}" name="153719" dataDxfId="2917"/>
    <tableColumn id="13481" xr3:uid="{93974B6A-649F-46AB-860D-20A8352A4B22}" name="153720" dataDxfId="2916"/>
    <tableColumn id="13482" xr3:uid="{15FC6B31-6E1D-4337-AC6A-D55197206CC2}" name="153721" dataDxfId="2915"/>
    <tableColumn id="13483" xr3:uid="{B63CA055-049B-4C19-9D5D-5E33D651E690}" name="153722" dataDxfId="2914"/>
    <tableColumn id="13484" xr3:uid="{7EE51BB6-F960-4DE4-BD17-154AAA133622}" name="153723" dataDxfId="2913"/>
    <tableColumn id="13485" xr3:uid="{27BE8B76-20BF-4844-B023-1926CE5EBBC2}" name="153724" dataDxfId="2912"/>
    <tableColumn id="13486" xr3:uid="{078E46FF-C23D-4201-BDC4-B089681CFB69}" name="153725" dataDxfId="2911"/>
    <tableColumn id="13487" xr3:uid="{5DEFF85D-4AAB-4B57-834F-C177816CF9F2}" name="153726" dataDxfId="2910"/>
    <tableColumn id="13488" xr3:uid="{D157E94A-6071-4495-95C6-E9E3E4CB0960}" name="153727" dataDxfId="2909"/>
    <tableColumn id="13489" xr3:uid="{E5095EA5-012D-41C0-A3A4-50C1B61B4B29}" name="153728" dataDxfId="2908"/>
    <tableColumn id="13490" xr3:uid="{9B4467F0-1C94-4D7B-898F-424FE671C6DC}" name="153729" dataDxfId="2907"/>
    <tableColumn id="13491" xr3:uid="{1290DF8B-4338-47FF-A272-EA9DEB88EC6A}" name="153730" dataDxfId="2906"/>
    <tableColumn id="13492" xr3:uid="{B4FC88A5-8D1D-44FD-A6B0-97BB3785E830}" name="153731" dataDxfId="2905"/>
    <tableColumn id="13493" xr3:uid="{203154D1-5808-44F1-BE6E-E48491456E45}" name="153732" dataDxfId="2904"/>
    <tableColumn id="13494" xr3:uid="{401BB6FD-8479-481C-A9B4-836D269F90BE}" name="153733" dataDxfId="2903"/>
    <tableColumn id="13495" xr3:uid="{4B28187B-47B2-4639-9792-62FF61FC5464}" name="153734" dataDxfId="2902"/>
    <tableColumn id="13496" xr3:uid="{D9F28B0F-BC28-4445-8FCB-FC5D9CCFB889}" name="153735" dataDxfId="2901"/>
    <tableColumn id="13497" xr3:uid="{BCB92986-FC0C-45EF-AB8B-AF884D0A4A6F}" name="153736" dataDxfId="2900"/>
    <tableColumn id="13498" xr3:uid="{6F0EA10D-3B47-4C9B-B567-DA1F32E21742}" name="153737" dataDxfId="2899"/>
    <tableColumn id="13499" xr3:uid="{3AA2544A-CBE3-4B0B-8757-FAE68D740228}" name="153738" dataDxfId="2898"/>
    <tableColumn id="13500" xr3:uid="{D4F73E9E-4237-4F05-B6E7-43628CEE6D1E}" name="153739" dataDxfId="2897"/>
    <tableColumn id="13501" xr3:uid="{44A50320-500B-455B-A682-EB09B28F954C}" name="153740" dataDxfId="2896"/>
    <tableColumn id="13502" xr3:uid="{FCC78CE1-08AD-470D-BF0B-DA9107CFEB7F}" name="153741" dataDxfId="2895"/>
    <tableColumn id="13503" xr3:uid="{051FF305-170F-4D5A-91E6-6C8BA093C132}" name="153742" dataDxfId="2894"/>
    <tableColumn id="13504" xr3:uid="{DC5B788E-E795-4C44-BF9A-9ABC882A90E8}" name="153743" dataDxfId="2893"/>
    <tableColumn id="13505" xr3:uid="{FC1B2421-D455-48DA-9CAF-BFCAF96ED3A1}" name="153744" dataDxfId="2892"/>
    <tableColumn id="13506" xr3:uid="{B11A7664-21C4-4892-ADBB-D8E10A193149}" name="153745" dataDxfId="2891"/>
    <tableColumn id="13507" xr3:uid="{9EE937AC-B2D0-490A-A6D2-81A762DDDA03}" name="153746" dataDxfId="2890"/>
    <tableColumn id="13508" xr3:uid="{7CF7F970-13BA-4C55-B97D-E4FDC9E1AF58}" name="153747" dataDxfId="2889"/>
    <tableColumn id="13509" xr3:uid="{FA295EBB-5CF1-462F-814B-688E4EC9AC86}" name="153748" dataDxfId="2888"/>
    <tableColumn id="13510" xr3:uid="{472C40A1-B4E9-481A-A939-6720B02E76AB}" name="153749" dataDxfId="2887"/>
    <tableColumn id="13511" xr3:uid="{7114EB67-4C6D-4E28-9827-65B0A1FEF716}" name="153750" dataDxfId="2886"/>
    <tableColumn id="13512" xr3:uid="{D7398442-97FB-4392-B5F0-4F120D8405AE}" name="153751" dataDxfId="2885"/>
    <tableColumn id="13513" xr3:uid="{ED8A8E06-EC9B-4846-8D23-0D8D00601351}" name="153752" dataDxfId="2884"/>
    <tableColumn id="13514" xr3:uid="{F17EDB04-4B31-4BC6-AAD9-753C90CA6071}" name="153753" dataDxfId="2883"/>
    <tableColumn id="13515" xr3:uid="{004EEF0C-F187-4DB1-AF84-532C657F4614}" name="153754" dataDxfId="2882"/>
    <tableColumn id="13516" xr3:uid="{27FECD7E-F5C4-4F7B-87F4-8D6B5D230AFD}" name="153755" dataDxfId="2881"/>
    <tableColumn id="13517" xr3:uid="{79D87249-A375-47E5-BFCD-C523EBC19606}" name="153756" dataDxfId="2880"/>
    <tableColumn id="13518" xr3:uid="{F927604B-7FC8-402C-805E-2634771ADB8D}" name="153757" dataDxfId="2879"/>
    <tableColumn id="13519" xr3:uid="{7428F4C1-1DE3-4173-9E0A-79D9E84B2AC4}" name="153758" dataDxfId="2878"/>
    <tableColumn id="13520" xr3:uid="{B5B4F3C6-C079-4DB1-A0AC-38F77FA055C8}" name="153759" dataDxfId="2877"/>
    <tableColumn id="13521" xr3:uid="{188B609A-21D9-4F7B-8D06-17DB398428F3}" name="153760" dataDxfId="2876"/>
    <tableColumn id="13522" xr3:uid="{66D429D0-8EED-4EB4-B05D-CA2365984E04}" name="153761" dataDxfId="2875"/>
    <tableColumn id="13523" xr3:uid="{664B179C-17DD-464C-820A-C55F610FD39C}" name="153762" dataDxfId="2874"/>
    <tableColumn id="13524" xr3:uid="{89123AB2-8E72-4A87-88BF-1680A9F3A58B}" name="153763" dataDxfId="2873"/>
    <tableColumn id="13525" xr3:uid="{18EF8776-616D-43B2-AB14-405F2A35A032}" name="153764" dataDxfId="2872"/>
    <tableColumn id="13526" xr3:uid="{DE5A75B2-7A74-4E32-836C-AC7D1A59619D}" name="153765" dataDxfId="2871"/>
    <tableColumn id="13527" xr3:uid="{B1A90D8F-880F-423A-86E4-2012B0722EE2}" name="153766" dataDxfId="2870"/>
    <tableColumn id="13528" xr3:uid="{F18E9259-A14A-4926-AEA2-CB3D9E1EA0A0}" name="153767" dataDxfId="2869"/>
    <tableColumn id="13529" xr3:uid="{AFFC7FE3-677F-4BE3-AD59-1CB423FF51F7}" name="153768" dataDxfId="2868"/>
    <tableColumn id="13530" xr3:uid="{BFD7933E-ECB0-41BE-8C93-F76EEE40BF4C}" name="153769" dataDxfId="2867"/>
    <tableColumn id="13531" xr3:uid="{68A96BFC-5B83-4015-AA10-6B64CAF7B168}" name="153770" dataDxfId="2866"/>
    <tableColumn id="13532" xr3:uid="{B5FEECAE-7993-4720-ADDE-EF2EB5A46B9D}" name="153771" dataDxfId="2865"/>
    <tableColumn id="13533" xr3:uid="{EA9B7902-AA6A-4816-8552-5500CEB37ACA}" name="153772" dataDxfId="2864"/>
    <tableColumn id="13534" xr3:uid="{C7D1D430-5D6D-4536-84DB-6EAB5C5750F8}" name="153773" dataDxfId="2863"/>
    <tableColumn id="13535" xr3:uid="{3B68315B-EF96-460E-81A2-BD5721BFD827}" name="153774" dataDxfId="2862"/>
    <tableColumn id="13536" xr3:uid="{5DECF6A0-2A2D-4FAD-BD02-444E9A88158E}" name="153775" dataDxfId="2861"/>
    <tableColumn id="13537" xr3:uid="{27668271-5C33-4F9E-9464-09017AA646FA}" name="153776" dataDxfId="2860"/>
    <tableColumn id="13538" xr3:uid="{3454B275-6770-4D53-BE16-5993AAAD3580}" name="153777" dataDxfId="2859"/>
    <tableColumn id="13539" xr3:uid="{DE61BF6F-FC7F-4FCD-90E3-0A6E6AE36916}" name="153778" dataDxfId="2858"/>
    <tableColumn id="13540" xr3:uid="{952E05A9-8FF5-4468-8A88-5A6754B0B2D5}" name="153779" dataDxfId="2857"/>
    <tableColumn id="13541" xr3:uid="{4E02E337-F003-48AC-B0D6-0D6894C000FC}" name="153780" dataDxfId="2856"/>
    <tableColumn id="13542" xr3:uid="{4B4EF09A-D5DC-41B9-8D50-C9CEDCCEACF0}" name="153781" dataDxfId="2855"/>
    <tableColumn id="13543" xr3:uid="{29C018D8-E6E9-423D-BE7C-5C878506411C}" name="153782" dataDxfId="2854"/>
    <tableColumn id="13544" xr3:uid="{692AF589-81D6-4616-BE8E-B02B9DD43D53}" name="153783" dataDxfId="2853"/>
    <tableColumn id="13545" xr3:uid="{C5F866FA-73FC-44E7-B927-408BFD5DBFA4}" name="153784" dataDxfId="2852"/>
    <tableColumn id="13546" xr3:uid="{2003F99A-EB31-459F-800A-D1D48C3F6EC3}" name="153785" dataDxfId="2851"/>
    <tableColumn id="13547" xr3:uid="{590DB338-21D3-4341-94F4-338C1D5B97B6}" name="153786" dataDxfId="2850"/>
    <tableColumn id="13548" xr3:uid="{90F690E9-959F-489B-BE88-2E972021D432}" name="153787" dataDxfId="2849"/>
    <tableColumn id="13549" xr3:uid="{1AE61261-F0E8-4F01-9C13-C1405C450D03}" name="153788" dataDxfId="2848"/>
    <tableColumn id="13550" xr3:uid="{575A3F9F-6A30-4D2B-8CA7-55C284F16FD5}" name="153789" dataDxfId="2847"/>
    <tableColumn id="13551" xr3:uid="{E82ABFDB-D99B-43AF-87F3-5BB6EBBF136E}" name="153790" dataDxfId="2846"/>
    <tableColumn id="13552" xr3:uid="{0C797EC2-A2B1-42CE-8190-3037F7CD8C35}" name="153791" dataDxfId="2845"/>
    <tableColumn id="13553" xr3:uid="{2DACC1FC-E5A9-4C83-ABD1-E923A4CBF73C}" name="153792" dataDxfId="2844"/>
    <tableColumn id="13554" xr3:uid="{AD069ECC-07B6-474A-B7F9-F3D81FA708E6}" name="153793" dataDxfId="2843"/>
    <tableColumn id="13555" xr3:uid="{54CEB0FC-0783-40CA-A90F-E2D2CEFD1CBE}" name="153794" dataDxfId="2842"/>
    <tableColumn id="13556" xr3:uid="{F61393EA-5DC8-4ACF-A1AA-D6C14C144929}" name="153795" dataDxfId="2841"/>
    <tableColumn id="13557" xr3:uid="{2B0A0C18-E38C-49A4-A728-4B86FC9CFF05}" name="153796" dataDxfId="2840"/>
    <tableColumn id="13558" xr3:uid="{9B96C2A2-7B24-42FE-A7D4-6EDFEF60A26E}" name="153797" dataDxfId="2839"/>
    <tableColumn id="13559" xr3:uid="{B7BFD551-A742-495F-A0D3-7BC7BF34A0ED}" name="153798" dataDxfId="2838"/>
    <tableColumn id="13560" xr3:uid="{98790669-8429-491A-8188-8A183D8B61B2}" name="153799" dataDxfId="2837"/>
    <tableColumn id="13561" xr3:uid="{8FED0015-D7CB-4E93-ACD9-24811F2C3D13}" name="153800" dataDxfId="2836"/>
    <tableColumn id="13562" xr3:uid="{CBAD6295-499E-43C9-821F-33F813A3DF45}" name="153801" dataDxfId="2835"/>
    <tableColumn id="13563" xr3:uid="{C0072689-2E37-4BB5-AC46-0899F12D91E7}" name="153802" dataDxfId="2834"/>
    <tableColumn id="13564" xr3:uid="{5299C8F1-D755-46FD-87AB-3A8F33D160C4}" name="153803" dataDxfId="2833"/>
    <tableColumn id="13565" xr3:uid="{D6BD532B-0675-47F0-A432-DC31A4E501DC}" name="153804" dataDxfId="2832"/>
    <tableColumn id="13566" xr3:uid="{4359460D-4FFD-4740-9AD4-699B1173B161}" name="153805" dataDxfId="2831"/>
    <tableColumn id="13567" xr3:uid="{86C564F3-2162-4EE1-95A1-499E77E443BB}" name="153806" dataDxfId="2830"/>
    <tableColumn id="13568" xr3:uid="{72C98078-5C68-47B0-A3CD-DCE2EF6B7BD8}" name="153807" dataDxfId="2829"/>
    <tableColumn id="13569" xr3:uid="{347CB374-E564-474A-8164-FA39C03F5E33}" name="153808" dataDxfId="2828"/>
    <tableColumn id="13570" xr3:uid="{2A809629-77E6-4A15-A84C-C33FC6D1B13E}" name="153809" dataDxfId="2827"/>
    <tableColumn id="13571" xr3:uid="{F4B9DD75-BF5B-4380-92F5-C43F92A614EA}" name="153810" dataDxfId="2826"/>
    <tableColumn id="13572" xr3:uid="{8EADC9D1-0CE2-4720-90A8-C35264400480}" name="153811" dataDxfId="2825"/>
    <tableColumn id="13573" xr3:uid="{7E214231-6E81-43E6-8962-6BD06BC64305}" name="153812" dataDxfId="2824"/>
    <tableColumn id="13574" xr3:uid="{8C653BF8-F891-487A-97E2-6C4B8E994242}" name="153813" dataDxfId="2823"/>
    <tableColumn id="13575" xr3:uid="{27A50697-A27A-4854-BB26-986D3E51E3C2}" name="153814" dataDxfId="2822"/>
    <tableColumn id="13576" xr3:uid="{2F846C65-FAA7-4DB2-A763-6EF7CE5B1B89}" name="153815" dataDxfId="2821"/>
    <tableColumn id="13577" xr3:uid="{065C55A2-B73E-4E5B-94DA-4A5312EE8BCA}" name="153816" dataDxfId="2820"/>
    <tableColumn id="13578" xr3:uid="{A544C3ED-175E-47D4-87E4-131552586C40}" name="153817" dataDxfId="2819"/>
    <tableColumn id="13579" xr3:uid="{B40E7E2F-CCBE-4FDA-90E7-998A6A4BAD10}" name="153818" dataDxfId="2818"/>
    <tableColumn id="13580" xr3:uid="{ADD64077-B314-41B4-BB79-276C91616195}" name="153819" dataDxfId="2817"/>
    <tableColumn id="13581" xr3:uid="{5DB5E060-0E63-42E7-8C7B-06BBE539E2C4}" name="153820" dataDxfId="2816"/>
    <tableColumn id="13582" xr3:uid="{EACF72D3-B8CE-4634-9E8F-DB92520FFD39}" name="153821" dataDxfId="2815"/>
    <tableColumn id="13583" xr3:uid="{1AD541C3-AC93-43DF-A706-9B0019751845}" name="153822" dataDxfId="2814"/>
    <tableColumn id="13584" xr3:uid="{8E7B80A8-9609-4945-894A-11BBA213401A}" name="153823" dataDxfId="2813"/>
    <tableColumn id="13585" xr3:uid="{BB47DFB9-1B0E-4A43-A017-1365D9A49BE7}" name="153824" dataDxfId="2812"/>
    <tableColumn id="13586" xr3:uid="{6EA0719B-C5B0-4B38-9E54-D2526EE16A6C}" name="153825" dataDxfId="2811"/>
    <tableColumn id="13587" xr3:uid="{36E02399-A1A9-48B0-9938-2BE4F46D0E10}" name="153826" dataDxfId="2810"/>
    <tableColumn id="13588" xr3:uid="{B32F7484-D941-4F4C-8C80-E78C9715D3C1}" name="153827" dataDxfId="2809"/>
    <tableColumn id="13589" xr3:uid="{441B05E4-24C8-43B4-8279-4D732297B716}" name="153828" dataDxfId="2808"/>
    <tableColumn id="13590" xr3:uid="{709557B3-424A-4031-B4D3-FF179DC17118}" name="153829" dataDxfId="2807"/>
    <tableColumn id="13591" xr3:uid="{EF736CF1-4349-4BAD-A08B-8036C256157C}" name="153830" dataDxfId="2806"/>
    <tableColumn id="13592" xr3:uid="{21AEE121-A0B3-4D6C-80A1-38C3DF3FE067}" name="153831" dataDxfId="2805"/>
    <tableColumn id="13593" xr3:uid="{7B5BEF4D-742E-4240-B7A2-2C7A79CF4613}" name="153832" dataDxfId="2804"/>
    <tableColumn id="13594" xr3:uid="{16DFEA7A-AB50-40FE-9C0B-7BED39CDCD46}" name="153833" dataDxfId="2803"/>
    <tableColumn id="13595" xr3:uid="{BCDD3E0F-AAEE-4C7E-BF45-5AA975C700D1}" name="153834" dataDxfId="2802"/>
    <tableColumn id="13596" xr3:uid="{D8D8F9FB-A103-497D-9DA4-DFFE69F257DD}" name="153835" dataDxfId="2801"/>
    <tableColumn id="13597" xr3:uid="{E0063B21-6B0F-4DE7-9BE6-E585886906F2}" name="153836" dataDxfId="2800"/>
    <tableColumn id="13598" xr3:uid="{BD974FEB-1764-4B80-94DA-2EF061FD87BA}" name="153837" dataDxfId="2799"/>
    <tableColumn id="13599" xr3:uid="{D9A58BDA-972A-416D-867B-11797713C38B}" name="153838" dataDxfId="2798"/>
    <tableColumn id="13600" xr3:uid="{34EA3E7B-843A-4A57-9039-3CB20BBC926A}" name="153839" dataDxfId="2797"/>
    <tableColumn id="13601" xr3:uid="{FD10368F-1C4E-4577-BCD3-286B58E6A74A}" name="153840" dataDxfId="2796"/>
    <tableColumn id="13602" xr3:uid="{5438E471-6098-462F-9E3F-F37004CC798A}" name="153841" dataDxfId="2795"/>
    <tableColumn id="13603" xr3:uid="{FDBA0216-7758-462C-8409-81C74A74E133}" name="153842" dataDxfId="2794"/>
    <tableColumn id="13604" xr3:uid="{3CFB3979-037B-4EF1-A2E5-6F804B98279E}" name="153843" dataDxfId="2793"/>
    <tableColumn id="13605" xr3:uid="{107E3FA5-8C27-4B02-AEC2-857397CCEB98}" name="153844" dataDxfId="2792"/>
    <tableColumn id="13606" xr3:uid="{7F005243-B17C-4541-B6B6-6705EF51390E}" name="153845" dataDxfId="2791"/>
    <tableColumn id="13607" xr3:uid="{F4B7D536-6818-4A0D-B849-FABF61C61478}" name="153846" dataDxfId="2790"/>
    <tableColumn id="13608" xr3:uid="{902516C1-8131-4674-B1F0-D8D935405910}" name="153847" dataDxfId="2789"/>
    <tableColumn id="13609" xr3:uid="{C46BFF9D-1E89-4EB7-AE9E-99785561F71F}" name="153848" dataDxfId="2788"/>
    <tableColumn id="13610" xr3:uid="{D84C838D-3D42-4A37-B255-D11B2652BA70}" name="153849" dataDxfId="2787"/>
    <tableColumn id="13611" xr3:uid="{34E937D0-B13F-4DE5-AE83-11CEE7E99925}" name="153850" dataDxfId="2786"/>
    <tableColumn id="13612" xr3:uid="{51FDA0A5-96E1-4029-A3EE-DD548F8D759D}" name="153851" dataDxfId="2785"/>
    <tableColumn id="13613" xr3:uid="{B690D6BF-7DB1-4BDF-8E8F-F6D7CF21C8F7}" name="153852" dataDxfId="2784"/>
    <tableColumn id="13614" xr3:uid="{FD62D3D7-2622-4E8A-B9B9-D2B1564268A0}" name="153853" dataDxfId="2783"/>
    <tableColumn id="13615" xr3:uid="{9E80498C-B032-4D34-9825-A09A41B415BF}" name="153854" dataDxfId="2782"/>
    <tableColumn id="13616" xr3:uid="{1D58A490-EBB3-476F-BBCC-0E338BD30D2A}" name="153855" dataDxfId="2781"/>
    <tableColumn id="13617" xr3:uid="{214F1C28-7811-4342-A373-1C98CA6521FD}" name="153856" dataDxfId="2780"/>
    <tableColumn id="13618" xr3:uid="{A1F1902D-00B3-4374-A14D-0042BDAAF3FD}" name="153857" dataDxfId="2779"/>
    <tableColumn id="13619" xr3:uid="{51F93E9C-0888-49B7-851B-EBFD78D9E124}" name="153858" dataDxfId="2778"/>
    <tableColumn id="13620" xr3:uid="{5FB4141C-741D-4E64-86AB-D70525E9809B}" name="153859" dataDxfId="2777"/>
    <tableColumn id="13621" xr3:uid="{85F36446-C08D-49E3-AC90-B3C74BAA4AEF}" name="153860" dataDxfId="2776"/>
    <tableColumn id="13622" xr3:uid="{83639C3E-7845-40B8-B7D9-B7A881F442CC}" name="153861" dataDxfId="2775"/>
    <tableColumn id="13623" xr3:uid="{F062E700-5804-417E-A903-F4AE003F7FBF}" name="153862" dataDxfId="2774"/>
    <tableColumn id="13624" xr3:uid="{606426A5-EC51-47BA-8248-DEC1AE840430}" name="153863" dataDxfId="2773"/>
    <tableColumn id="13625" xr3:uid="{466ACC1B-06A5-4AFC-B326-F23B14DC1564}" name="153864" dataDxfId="2772"/>
    <tableColumn id="13626" xr3:uid="{6723EB12-6E54-4E79-BAAB-DED341F9009B}" name="153865" dataDxfId="2771"/>
    <tableColumn id="13627" xr3:uid="{1E4B55D3-C694-4A74-9AEE-072106C93293}" name="153866" dataDxfId="2770"/>
    <tableColumn id="13628" xr3:uid="{62D45E10-8719-4B53-A5CB-8C494384ABF1}" name="153867" dataDxfId="2769"/>
    <tableColumn id="13629" xr3:uid="{E2131474-D043-4365-AA64-D4E2DD0D085D}" name="153868" dataDxfId="2768"/>
    <tableColumn id="13630" xr3:uid="{8F03E6B8-7C15-4F64-9224-23988044CDC8}" name="153869" dataDxfId="2767"/>
    <tableColumn id="13631" xr3:uid="{CED734D9-3C05-4026-A04A-1E36C88FE116}" name="153870" dataDxfId="2766"/>
    <tableColumn id="13632" xr3:uid="{A99FCFF0-D04A-462F-9CA5-C62D0A653FC7}" name="153871" dataDxfId="2765"/>
    <tableColumn id="13633" xr3:uid="{A4D1AFBA-4A01-4072-AA3C-B8875C32102F}" name="153872" dataDxfId="2764"/>
    <tableColumn id="13634" xr3:uid="{1F487071-D103-4E08-82E1-E0D09D82FC3C}" name="153873" dataDxfId="2763"/>
    <tableColumn id="13635" xr3:uid="{EE950934-F17D-4E14-81E1-A6C4A55F0B3A}" name="153874" dataDxfId="2762"/>
    <tableColumn id="13636" xr3:uid="{28BAE864-74D8-4F91-B18B-C0170A6E330C}" name="153875" dataDxfId="2761"/>
    <tableColumn id="13637" xr3:uid="{84ED1240-D8AA-4C18-BF6B-6526A9388A30}" name="153876" dataDxfId="2760"/>
    <tableColumn id="13638" xr3:uid="{70D445B9-5A04-4DA9-B97B-516719D7255B}" name="153877" dataDxfId="2759"/>
    <tableColumn id="13639" xr3:uid="{D1E8B5B7-8F82-4D2D-B5DD-1B13B5E0839D}" name="153878" dataDxfId="2758"/>
    <tableColumn id="13640" xr3:uid="{CD08757B-9AE4-4F33-92C2-C0D7D33152AE}" name="153879" dataDxfId="2757"/>
    <tableColumn id="13641" xr3:uid="{E3776F9C-809F-46FF-8C99-CB9E4E5574AE}" name="153880" dataDxfId="2756"/>
    <tableColumn id="13642" xr3:uid="{C7D268ED-12D3-4AEE-9019-C2FB255DBC72}" name="153881" dataDxfId="2755"/>
    <tableColumn id="13643" xr3:uid="{EBBD2F2F-E3E6-43E4-A38E-2EE6D5113734}" name="153882" dataDxfId="2754"/>
    <tableColumn id="13644" xr3:uid="{7917CEAD-3CC0-417B-9E81-84E937D8AA16}" name="153883" dataDxfId="2753"/>
    <tableColumn id="13645" xr3:uid="{F753FDDD-396D-408A-B8D8-DC413A38C5C6}" name="153884" dataDxfId="2752"/>
    <tableColumn id="13646" xr3:uid="{553842BF-A0A7-4CCF-8773-64A7D2675BF9}" name="153885" dataDxfId="2751"/>
    <tableColumn id="13647" xr3:uid="{0B7448AE-5796-427B-8382-C747620CAFF2}" name="153886" dataDxfId="2750"/>
    <tableColumn id="13648" xr3:uid="{75062AF3-5C2D-4227-9A21-49B1A96B41C9}" name="153887" dataDxfId="2749"/>
    <tableColumn id="13649" xr3:uid="{ADBF9183-BED0-4801-9793-0B6455369750}" name="153888" dataDxfId="2748"/>
    <tableColumn id="13650" xr3:uid="{74999265-AD19-4745-B865-9748E20C2E5C}" name="153889" dataDxfId="2747"/>
    <tableColumn id="13651" xr3:uid="{D167E632-6377-4E1C-A052-3BBA88D5E94F}" name="153890" dataDxfId="2746"/>
    <tableColumn id="13652" xr3:uid="{79E41AC5-9096-4B76-86CF-E73B1360CF04}" name="153891" dataDxfId="2745"/>
    <tableColumn id="13653" xr3:uid="{C8472B7D-AA35-44EE-A0D6-07B1E407C500}" name="153892" dataDxfId="2744"/>
    <tableColumn id="13654" xr3:uid="{395A6A70-D288-4969-B281-BA522A9E365B}" name="153893" dataDxfId="2743"/>
    <tableColumn id="13655" xr3:uid="{FDE75FF1-9746-464E-9585-CA98C505B36A}" name="153894" dataDxfId="2742"/>
    <tableColumn id="13656" xr3:uid="{D5EB9CDE-A9BA-4BF5-8EF7-A57A067AE12E}" name="153895" dataDxfId="2741"/>
    <tableColumn id="13657" xr3:uid="{E92B1BE2-2631-443D-8440-3A24A6194D26}" name="153896" dataDxfId="2740"/>
    <tableColumn id="13658" xr3:uid="{1C80C417-2983-49F5-B6DB-DA6405DB0CCD}" name="153897" dataDxfId="2739"/>
    <tableColumn id="13659" xr3:uid="{66CE9B25-72BF-4D16-8D24-001A5DE262E8}" name="153898" dataDxfId="2738"/>
    <tableColumn id="13660" xr3:uid="{9088D7E1-0F1C-4631-99B7-07F547C0314C}" name="153899" dataDxfId="2737"/>
    <tableColumn id="13661" xr3:uid="{A705E60A-F556-4936-A6D3-C73E57E9BE61}" name="153900" dataDxfId="2736"/>
    <tableColumn id="13662" xr3:uid="{8CB936D7-8590-4BBE-987F-091C01BC6121}" name="153901" dataDxfId="2735"/>
    <tableColumn id="13663" xr3:uid="{01A42B40-1C43-4AE5-BC2B-A3FD12C3C955}" name="153902" dataDxfId="2734"/>
    <tableColumn id="13664" xr3:uid="{8A032506-885A-4B0D-991B-C30E9ED188C4}" name="153903" dataDxfId="2733"/>
    <tableColumn id="13665" xr3:uid="{CC93B94B-A3F7-4B5D-A1D6-50F756D29827}" name="153904" dataDxfId="2732"/>
    <tableColumn id="13666" xr3:uid="{87E47352-3655-4BD0-87AB-FF7635EE8152}" name="153905" dataDxfId="2731"/>
    <tableColumn id="13667" xr3:uid="{CE0B58B3-0472-4369-BE77-4A5762B357D8}" name="153906" dataDxfId="2730"/>
    <tableColumn id="13668" xr3:uid="{A6929880-1B21-4BDC-A789-461FB0907119}" name="153907" dataDxfId="2729"/>
    <tableColumn id="13669" xr3:uid="{263F1AD6-4D3F-43E0-9914-36E9806190F1}" name="153908" dataDxfId="2728"/>
    <tableColumn id="13670" xr3:uid="{0C0984C7-279D-44A7-86D2-97CE20889A21}" name="153909" dataDxfId="2727"/>
    <tableColumn id="13671" xr3:uid="{3299D07C-009C-4A70-B5ED-7CB610795279}" name="153910" dataDxfId="2726"/>
    <tableColumn id="13672" xr3:uid="{A4D617A6-1AD3-40D4-8186-AA9CAA809CF5}" name="153911" dataDxfId="2725"/>
    <tableColumn id="13673" xr3:uid="{823624C7-A2EC-47E5-8296-BDCE02C453AB}" name="153912" dataDxfId="2724"/>
    <tableColumn id="13674" xr3:uid="{8FD49B43-D509-4A79-B3F9-EE549696D81E}" name="153913" dataDxfId="2723"/>
    <tableColumn id="13675" xr3:uid="{8CD397F0-CF32-47C9-9E9A-7DC8D131C301}" name="153914" dataDxfId="2722"/>
    <tableColumn id="13676" xr3:uid="{F782B30E-FADD-47AF-9807-734F77042157}" name="153915" dataDxfId="2721"/>
    <tableColumn id="13677" xr3:uid="{DF12776A-1D89-4065-819A-3BC0B953B57F}" name="153916" dataDxfId="2720"/>
    <tableColumn id="13678" xr3:uid="{1E6F7728-8960-4E75-835B-F36EB67FBD88}" name="153917" dataDxfId="2719"/>
    <tableColumn id="13679" xr3:uid="{9FDEC600-7C6C-4F8D-9609-8EC20DF78370}" name="153918" dataDxfId="2718"/>
    <tableColumn id="13680" xr3:uid="{2AFDF217-75F1-4C25-87CD-F509F2AD26A5}" name="153919" dataDxfId="2717"/>
    <tableColumn id="13681" xr3:uid="{C1B6DF55-0A9C-4B4A-BD33-DB6F019F1B4B}" name="153920" dataDxfId="2716"/>
    <tableColumn id="13682" xr3:uid="{A96187C6-81D7-4EC2-A4B1-11B80E2F6790}" name="153921" dataDxfId="2715"/>
    <tableColumn id="13683" xr3:uid="{E2266F4E-5B4C-43E7-9863-A73BD7D16A44}" name="153922" dataDxfId="2714"/>
    <tableColumn id="13684" xr3:uid="{F0CD8D35-537E-42EE-B7BF-B2BC50AAE8D9}" name="153923" dataDxfId="2713"/>
    <tableColumn id="13685" xr3:uid="{015B1218-EFAB-40D0-8363-3B32D4D2C6F0}" name="153924" dataDxfId="2712"/>
    <tableColumn id="13686" xr3:uid="{C249418D-99C9-4EA0-80A0-17EFF5A9EB33}" name="153925" dataDxfId="2711"/>
    <tableColumn id="13687" xr3:uid="{C97482D3-DAA9-4777-886C-9E85BE2B5FAD}" name="153926" dataDxfId="2710"/>
    <tableColumn id="13688" xr3:uid="{EC47DDC8-4427-4CB4-A67A-312F64276FF3}" name="153927" dataDxfId="2709"/>
    <tableColumn id="13689" xr3:uid="{41A3D304-3F74-48C9-B9F5-CEC9CE1D5A91}" name="153928" dataDxfId="2708"/>
    <tableColumn id="13690" xr3:uid="{962B246A-7EDE-4098-92E2-AB6EE0733809}" name="153929" dataDxfId="2707"/>
    <tableColumn id="13691" xr3:uid="{6C0B6BDB-4937-4242-A584-C73E4F58C929}" name="153930" dataDxfId="2706"/>
    <tableColumn id="13692" xr3:uid="{E36D3394-F6BD-41ED-B9BF-2886D9BA1F25}" name="153931" dataDxfId="2705"/>
    <tableColumn id="13693" xr3:uid="{CBDE2FCB-5F75-488A-8EAC-1630A1618A4E}" name="153932" dataDxfId="2704"/>
    <tableColumn id="13694" xr3:uid="{E55838FC-12D1-4C40-94B8-C2B7C81AA237}" name="153933" dataDxfId="2703"/>
    <tableColumn id="13695" xr3:uid="{FAC307E6-CCEB-42D8-AC08-CB4750D1D581}" name="153934" dataDxfId="2702"/>
    <tableColumn id="13696" xr3:uid="{B4AE9789-352D-46AD-8CDA-A6CF366FF4A8}" name="153935" dataDxfId="2701"/>
    <tableColumn id="13697" xr3:uid="{A1E674C8-B77B-4A95-8FD5-0E008D53090E}" name="153936" dataDxfId="2700"/>
    <tableColumn id="13698" xr3:uid="{F7CB2356-EF4B-48C8-B819-19DF3EC2EF9F}" name="153937" dataDxfId="2699"/>
    <tableColumn id="13699" xr3:uid="{E6FBB896-D2EB-43AC-B380-7C86D538C707}" name="153938" dataDxfId="2698"/>
    <tableColumn id="13700" xr3:uid="{810349C8-70D8-4E01-9B28-FBF0DE540A27}" name="153939" dataDxfId="2697"/>
    <tableColumn id="13701" xr3:uid="{C67BBF3E-8C31-4A1C-ABBE-659A3E2066F5}" name="153940" dataDxfId="2696"/>
    <tableColumn id="13702" xr3:uid="{0B584065-8D6E-407C-9F5C-6D0AB3CD4B3B}" name="153941" dataDxfId="2695"/>
    <tableColumn id="13703" xr3:uid="{EA73470C-CD8A-46B6-B767-03ECFBBA5D60}" name="153942" dataDxfId="2694"/>
    <tableColumn id="13704" xr3:uid="{61350310-8DEF-4208-8542-2AF45592C03E}" name="153943" dataDxfId="2693"/>
    <tableColumn id="13705" xr3:uid="{184EA4C9-D33B-40A2-A131-582F75D287D1}" name="153944" dataDxfId="2692"/>
    <tableColumn id="13706" xr3:uid="{90228ED5-C0B9-4A32-BBB3-C5AC51F1344C}" name="153945" dataDxfId="2691"/>
    <tableColumn id="13707" xr3:uid="{2FC980E2-32FC-4DA4-BB79-C257B9EA0CE8}" name="153946" dataDxfId="2690"/>
    <tableColumn id="13708" xr3:uid="{3DC2D657-D7A8-40B6-B87D-58DFF804BE4D}" name="153947" dataDxfId="2689"/>
    <tableColumn id="13709" xr3:uid="{94409C20-397A-4512-A192-6E04F3058C4E}" name="153948" dataDxfId="2688"/>
    <tableColumn id="13710" xr3:uid="{861789BC-9DB2-4460-B4DA-1DA359E6804D}" name="153949" dataDxfId="2687"/>
    <tableColumn id="13711" xr3:uid="{7ABF6333-93E2-4D6C-9610-B931B0CFD324}" name="153950" dataDxfId="2686"/>
    <tableColumn id="13712" xr3:uid="{1CEA22B0-1278-45A4-B255-7495458B864E}" name="153951" dataDxfId="2685"/>
    <tableColumn id="13713" xr3:uid="{75923A66-A5E5-470F-BD2D-928EDA131E3B}" name="153952" dataDxfId="2684"/>
    <tableColumn id="13714" xr3:uid="{A543D2A0-B96C-4DBE-A8F0-F15A169AC780}" name="153953" dataDxfId="2683"/>
    <tableColumn id="13715" xr3:uid="{196F641E-9996-44D4-96F5-058F3F52E9A0}" name="153954" dataDxfId="2682"/>
    <tableColumn id="13716" xr3:uid="{4680251A-0092-454B-A522-29F562EA8773}" name="153955" dataDxfId="2681"/>
    <tableColumn id="13717" xr3:uid="{47167132-920F-4A94-B31C-DD0C2BC994FA}" name="153956" dataDxfId="2680"/>
    <tableColumn id="13718" xr3:uid="{4192F6FD-1B40-4446-9465-BF76B8A6C25D}" name="153957" dataDxfId="2679"/>
    <tableColumn id="13719" xr3:uid="{7DB381C8-BDFB-475B-A456-2E0AC0BD3ACA}" name="153958" dataDxfId="2678"/>
    <tableColumn id="13720" xr3:uid="{655E7299-0AB3-4DDF-AFC8-D9BE37D6E946}" name="153959" dataDxfId="2677"/>
    <tableColumn id="13721" xr3:uid="{7E630130-F360-40F8-B518-CB432F2E7762}" name="153960" dataDxfId="2676"/>
    <tableColumn id="13722" xr3:uid="{1E7D3ADD-071D-4B54-AE27-FB160FDC6A80}" name="153961" dataDxfId="2675"/>
    <tableColumn id="13723" xr3:uid="{2596AFA7-ADAA-454B-93F7-882C2DB87472}" name="153962" dataDxfId="2674"/>
    <tableColumn id="13724" xr3:uid="{F39DCA48-3009-480A-927A-27ABCCBCA64C}" name="153963" dataDxfId="2673"/>
    <tableColumn id="13725" xr3:uid="{A67F0355-0660-4689-B31E-F60F576D1180}" name="153964" dataDxfId="2672"/>
    <tableColumn id="13726" xr3:uid="{94ABE6DC-9D5C-4CF4-BE98-749E663111F4}" name="153965" dataDxfId="2671"/>
    <tableColumn id="13727" xr3:uid="{CF729C95-364C-484F-A1A6-F103C6539F8D}" name="153966" dataDxfId="2670"/>
    <tableColumn id="13728" xr3:uid="{9DE2AB5F-07D2-4AC4-87C1-3978C29E60B8}" name="153967" dataDxfId="2669"/>
    <tableColumn id="13729" xr3:uid="{6DB5FE8E-77A7-4B8F-837C-7175F9B30E55}" name="153968" dataDxfId="2668"/>
    <tableColumn id="13730" xr3:uid="{E516F710-5001-4B61-AAC1-4F876778155B}" name="153969" dataDxfId="2667"/>
    <tableColumn id="13731" xr3:uid="{AA5B77B8-78C0-4988-BDA5-9D397DD658B9}" name="153970" dataDxfId="2666"/>
    <tableColumn id="13732" xr3:uid="{FC025333-76D0-45DF-B389-958E5E5E7A91}" name="153971" dataDxfId="2665"/>
    <tableColumn id="13733" xr3:uid="{953B6848-7A2B-40BE-950B-3E12E55C25BE}" name="153972" dataDxfId="2664"/>
    <tableColumn id="13734" xr3:uid="{D4456F30-1F12-4D5D-9AE7-A1FF63EA445B}" name="153973" dataDxfId="2663"/>
    <tableColumn id="13735" xr3:uid="{A2D82E24-EBD4-4C90-A46F-B3F50C717D37}" name="153974" dataDxfId="2662"/>
    <tableColumn id="13736" xr3:uid="{2E6476DA-FAB3-456D-B5E9-BD28834EC32A}" name="153975" dataDxfId="2661"/>
    <tableColumn id="13737" xr3:uid="{46804BA2-6AFC-4A2E-8929-7292CB8431F8}" name="153976" dataDxfId="2660"/>
    <tableColumn id="13738" xr3:uid="{E2EC487B-6C0E-48ED-9100-6A5679209EBA}" name="153977" dataDxfId="2659"/>
    <tableColumn id="13739" xr3:uid="{18923C25-47D0-4CBE-9A79-5FC5CDC83DF1}" name="153978" dataDxfId="2658"/>
    <tableColumn id="13740" xr3:uid="{44F23E78-84E1-4847-8D46-2261A64808C6}" name="153979" dataDxfId="2657"/>
    <tableColumn id="13741" xr3:uid="{138D19B7-A053-4CAF-A5F6-E5211562109D}" name="153980" dataDxfId="2656"/>
    <tableColumn id="13742" xr3:uid="{0DDB17E2-4278-4CF6-95DA-76C74184098F}" name="153981" dataDxfId="2655"/>
    <tableColumn id="13743" xr3:uid="{EB4FE1A6-CBCE-456A-A9D2-779E3807B67F}" name="153982" dataDxfId="2654"/>
    <tableColumn id="13744" xr3:uid="{516E829B-16AC-4952-8CC3-23AF901A07FB}" name="153983" dataDxfId="2653"/>
    <tableColumn id="13745" xr3:uid="{EFA37DBC-29D6-41E2-8E0F-6E9D8509B32D}" name="153984" dataDxfId="2652"/>
    <tableColumn id="13746" xr3:uid="{44C8737D-22C5-4CD3-B5AF-4CC6C35008CD}" name="153985" dataDxfId="2651"/>
    <tableColumn id="13747" xr3:uid="{D5E3B732-3377-4433-96C9-823ADA70D82D}" name="153986" dataDxfId="2650"/>
    <tableColumn id="13748" xr3:uid="{B293648F-5FBE-47AF-B668-E38D7615D1EE}" name="153987" dataDxfId="2649"/>
    <tableColumn id="13749" xr3:uid="{AD6CF42D-F928-4235-8D1A-3275BBEF2942}" name="153988" dataDxfId="2648"/>
    <tableColumn id="13750" xr3:uid="{ED3E386E-431E-4F5A-B436-2571123DBD54}" name="153989" dataDxfId="2647"/>
    <tableColumn id="13751" xr3:uid="{1CAFFAB0-9EB3-48D1-A745-3D3631592B3D}" name="153990" dataDxfId="2646"/>
    <tableColumn id="13752" xr3:uid="{F174C8F4-859D-4F11-B34E-1ED993DB628D}" name="153991" dataDxfId="2645"/>
    <tableColumn id="13753" xr3:uid="{A27233FE-5A76-49E3-998A-75081F38EFC2}" name="153992" dataDxfId="2644"/>
    <tableColumn id="13754" xr3:uid="{D718A0C8-D8D0-4C99-A55C-CEBA66C3E7A7}" name="153993" dataDxfId="2643"/>
    <tableColumn id="13755" xr3:uid="{2C8521FE-0FCA-4889-80F3-E0A7E66EB7B0}" name="153994" dataDxfId="2642"/>
    <tableColumn id="13756" xr3:uid="{01C584CB-F4E7-458D-A6C2-647D423BB701}" name="153995" dataDxfId="2641"/>
    <tableColumn id="13757" xr3:uid="{984F87F6-C48D-4CAE-A91A-51FA84870F57}" name="153996" dataDxfId="2640"/>
    <tableColumn id="13758" xr3:uid="{DA4F4880-4EDD-4511-B29A-9D0DEEE60227}" name="153997" dataDxfId="2639"/>
    <tableColumn id="13759" xr3:uid="{F68EAFD3-EDD9-4F8B-A370-6C03215C6AF5}" name="153998" dataDxfId="2638"/>
    <tableColumn id="13760" xr3:uid="{56C975C8-0CDE-4F34-942D-46F6B898A270}" name="153999" dataDxfId="2637"/>
    <tableColumn id="13761" xr3:uid="{88BF60AC-31AA-4902-A7AF-DD7F1FFE6A5C}" name="154000" dataDxfId="2636"/>
    <tableColumn id="13762" xr3:uid="{06A50B79-BF4C-48FC-B57E-D8B78AB0309F}" name="154001" dataDxfId="2635"/>
    <tableColumn id="13763" xr3:uid="{559E91C9-874A-4DDF-9559-FE53754F3DDC}" name="154002" dataDxfId="2634"/>
    <tableColumn id="13764" xr3:uid="{D87C01C6-74C6-427E-9B8C-81A39070AC9C}" name="154003" dataDxfId="2633"/>
    <tableColumn id="13765" xr3:uid="{C09D6A36-0599-402F-B603-DC3FB54B2729}" name="154004" dataDxfId="2632"/>
    <tableColumn id="13766" xr3:uid="{704F3064-6CA3-4096-9407-287CB66AB1ED}" name="154005" dataDxfId="2631"/>
    <tableColumn id="13767" xr3:uid="{D817690C-99CF-4C81-AC1D-3AAE2A7659B1}" name="154006" dataDxfId="2630"/>
    <tableColumn id="13768" xr3:uid="{CA4C8E0A-52EB-4312-995E-9F1E9E6100B9}" name="154007" dataDxfId="2629"/>
    <tableColumn id="13769" xr3:uid="{694F6B1A-1A85-42F6-8904-89367A24A3E6}" name="154008" dataDxfId="2628"/>
    <tableColumn id="13770" xr3:uid="{4EA9DCC6-BE96-4DF5-A748-DA95724D2B28}" name="154009" dataDxfId="2627"/>
    <tableColumn id="13771" xr3:uid="{5C349AE8-34F6-4EB5-986A-969AEDE4E1EC}" name="154010" dataDxfId="2626"/>
    <tableColumn id="13772" xr3:uid="{62B53BB8-8B94-4325-98EA-A2A60AD15E92}" name="154011" dataDxfId="2625"/>
    <tableColumn id="13773" xr3:uid="{D2A36609-CF6A-4006-82F7-17C7DF1DE664}" name="154012" dataDxfId="2624"/>
    <tableColumn id="13774" xr3:uid="{2CABC690-8AFF-40D0-A231-C05177044100}" name="154013" dataDxfId="2623"/>
    <tableColumn id="13775" xr3:uid="{1D538CCF-38CC-4315-9C49-82E27553EB77}" name="154014" dataDxfId="2622"/>
    <tableColumn id="13776" xr3:uid="{F7D34C16-2A59-4CCD-B732-0E92E717D14B}" name="154015" dataDxfId="2621"/>
    <tableColumn id="13777" xr3:uid="{B67ED798-810E-4CBA-9226-7CB63B6E4FE2}" name="154016" dataDxfId="2620"/>
    <tableColumn id="13778" xr3:uid="{39AF46F9-DE86-409F-B6BE-322EC30763F2}" name="154017" dataDxfId="2619"/>
    <tableColumn id="13779" xr3:uid="{9913055C-64AF-44EA-8114-3705061B0607}" name="154018" dataDxfId="2618"/>
    <tableColumn id="13780" xr3:uid="{964F5423-2430-49DB-806B-3F3D9AA5163E}" name="154019" dataDxfId="2617"/>
    <tableColumn id="13781" xr3:uid="{09BA3DDB-FFAB-4E82-81F2-A15A34EC84FC}" name="154020" dataDxfId="2616"/>
    <tableColumn id="13782" xr3:uid="{BFFD3CA3-D65B-47F4-8CA3-5ADE8263011B}" name="154021" dataDxfId="2615"/>
    <tableColumn id="13783" xr3:uid="{DC61D977-34B4-40AE-92F4-93049562514E}" name="154022" dataDxfId="2614"/>
    <tableColumn id="13784" xr3:uid="{E81BA286-DBFF-4EC4-BA4F-FC3E5C6BA63F}" name="154023" dataDxfId="2613"/>
    <tableColumn id="13785" xr3:uid="{21B82DCA-6D87-4287-9BE7-620E963783FF}" name="154024" dataDxfId="2612"/>
    <tableColumn id="13786" xr3:uid="{F0E7CFCA-1379-4413-AEAA-E7188DA8AA31}" name="154025" dataDxfId="2611"/>
    <tableColumn id="13787" xr3:uid="{F23A6FAE-B021-42E2-97BF-84D3549931BD}" name="154026" dataDxfId="2610"/>
    <tableColumn id="13788" xr3:uid="{7D474B61-080C-46AE-8F78-503DC2E32724}" name="154027" dataDxfId="2609"/>
    <tableColumn id="13789" xr3:uid="{7641FE4D-2331-4ECA-B96D-3373041D3674}" name="154028" dataDxfId="2608"/>
    <tableColumn id="13790" xr3:uid="{C4B94C2C-8868-4C49-A217-D447A1FD8B24}" name="154029" dataDxfId="2607"/>
    <tableColumn id="13791" xr3:uid="{40B0F7E3-E676-4E2F-9800-536674F5F330}" name="154030" dataDxfId="2606"/>
    <tableColumn id="13792" xr3:uid="{86AE6D25-55B8-4457-8D74-53ABA752EE1D}" name="154031" dataDxfId="2605"/>
    <tableColumn id="13793" xr3:uid="{014B8638-7903-4C9E-B5E3-A2ADB07EC616}" name="154032" dataDxfId="2604"/>
    <tableColumn id="13794" xr3:uid="{7A07FB2D-A312-44B7-8207-8B34FCCA9333}" name="154033" dataDxfId="2603"/>
    <tableColumn id="13795" xr3:uid="{8D6D2F33-9198-4E3C-9820-7C9BBDC4FD00}" name="154034" dataDxfId="2602"/>
    <tableColumn id="13796" xr3:uid="{F47CF173-83F1-408F-B7E3-8AA95A0A031C}" name="154035" dataDxfId="2601"/>
    <tableColumn id="13797" xr3:uid="{F6CC821F-956F-458E-9620-9FFA30A73747}" name="154036" dataDxfId="2600"/>
    <tableColumn id="13798" xr3:uid="{D4F03EEF-E3FE-48A3-9D56-7CDC4FDBCE38}" name="154037" dataDxfId="2599"/>
    <tableColumn id="13799" xr3:uid="{B777F9CA-A691-4289-8FAB-4748E2D9DD79}" name="154038" dataDxfId="2598"/>
    <tableColumn id="13800" xr3:uid="{1EE359B5-F742-4CFF-82B9-4EADB46E05BA}" name="154039" dataDxfId="2597"/>
    <tableColumn id="13801" xr3:uid="{0B1F154E-EBDA-496D-9CDC-A0FA8157DA87}" name="154040" dataDxfId="2596"/>
    <tableColumn id="13802" xr3:uid="{0D438974-361B-439B-9212-BB7D988EBC2A}" name="154041" dataDxfId="2595"/>
    <tableColumn id="13803" xr3:uid="{C194F99D-7813-4C0B-8FC8-FFB511D09C44}" name="154042" dataDxfId="2594"/>
    <tableColumn id="13804" xr3:uid="{C9E227C5-A2B5-42D3-B75D-FAA7E9B78452}" name="154043" dataDxfId="2593"/>
    <tableColumn id="13805" xr3:uid="{BFCC21C9-3440-4FAA-B2A4-368C828FFAFD}" name="154044" dataDxfId="2592"/>
    <tableColumn id="13806" xr3:uid="{3F74A01B-B03B-4478-A2B4-2F6519638149}" name="154045" dataDxfId="2591"/>
    <tableColumn id="13807" xr3:uid="{B74622CC-AC0F-4DF2-94D8-AFF0CFC6F0FA}" name="154046" dataDxfId="2590"/>
    <tableColumn id="13808" xr3:uid="{DE117892-1618-45F2-A2E6-57C6D9CEB8D4}" name="154047" dataDxfId="2589"/>
    <tableColumn id="13809" xr3:uid="{488C41C8-2244-417A-9CA4-8150B38C9455}" name="154048" dataDxfId="2588"/>
    <tableColumn id="13810" xr3:uid="{D3737F49-E3E7-4011-A43E-062EAD0CE4A3}" name="154049" dataDxfId="2587"/>
    <tableColumn id="13811" xr3:uid="{EA781C95-6263-4D43-A602-595034492E13}" name="154050" dataDxfId="2586"/>
    <tableColumn id="13812" xr3:uid="{E8C15D00-A786-441E-9E0B-4CC87FE6837D}" name="154051" dataDxfId="2585"/>
    <tableColumn id="13813" xr3:uid="{67F405BF-2CF6-4ED0-8491-AA8A5B0A3F08}" name="154052" dataDxfId="2584"/>
    <tableColumn id="13814" xr3:uid="{3C272BC6-A7FB-4BBF-997F-FAB9308EF55C}" name="154053" dataDxfId="2583"/>
    <tableColumn id="13815" xr3:uid="{D680AED3-AE27-4EEA-8AE3-D841DE1FFC4D}" name="154054" dataDxfId="2582"/>
    <tableColumn id="13816" xr3:uid="{58F45B14-3F32-4CD5-A216-3C9721282FC2}" name="154055" dataDxfId="2581"/>
    <tableColumn id="13817" xr3:uid="{E776F897-1697-4921-94EB-744EBD0F84F1}" name="154056" dataDxfId="2580"/>
    <tableColumn id="13818" xr3:uid="{9D68A956-6884-4BC0-A11D-03A7C6C24341}" name="154057" dataDxfId="2579"/>
    <tableColumn id="13819" xr3:uid="{CE8C1F3C-AFFE-426A-B5BF-150A132B6552}" name="154058" dataDxfId="2578"/>
    <tableColumn id="13820" xr3:uid="{1BBA81DD-94DD-4C8F-B106-1C5D7B8DD2D9}" name="154059" dataDxfId="2577"/>
    <tableColumn id="13821" xr3:uid="{43B58FB8-DB38-40E8-8A9D-C4FC58B5CBB4}" name="154060" dataDxfId="2576"/>
    <tableColumn id="13822" xr3:uid="{13EB2618-E699-4D1D-A677-B534CED88259}" name="154061" dataDxfId="2575"/>
    <tableColumn id="13823" xr3:uid="{9C1DA378-F7DB-48B9-B381-BD5E9FC45C6B}" name="154062" dataDxfId="2574"/>
    <tableColumn id="13824" xr3:uid="{CCBE709D-99DE-4024-A425-B01741D3C88D}" name="154063" dataDxfId="2573"/>
    <tableColumn id="13825" xr3:uid="{752F8E95-5FEF-496C-8779-9119E33E21AD}" name="154064" dataDxfId="2572"/>
    <tableColumn id="13826" xr3:uid="{FAF9B7DB-6954-4A4C-ABBE-32FD28CA506C}" name="154065" dataDxfId="2571"/>
    <tableColumn id="13827" xr3:uid="{39246AA4-00CC-4551-9895-E6D10E5090C8}" name="154066" dataDxfId="2570"/>
    <tableColumn id="13828" xr3:uid="{9FDFE7F6-6C17-411A-AA24-4A97E7449B1E}" name="154067" dataDxfId="2569"/>
    <tableColumn id="13829" xr3:uid="{F9376956-BC6D-4162-92E0-0945F1122655}" name="154068" dataDxfId="2568"/>
    <tableColumn id="13830" xr3:uid="{DA545634-8EB4-4E74-8130-815C1C36E86E}" name="154069" dataDxfId="2567"/>
    <tableColumn id="13831" xr3:uid="{974254C3-148D-4848-B852-79CF4954C308}" name="154070" dataDxfId="2566"/>
    <tableColumn id="13832" xr3:uid="{382EE5AF-7614-4A74-BFAC-6C47ADF60396}" name="154071" dataDxfId="2565"/>
    <tableColumn id="13833" xr3:uid="{A4AF21F8-2DFC-404D-BE8C-AF094A58E77C}" name="154072" dataDxfId="2564"/>
    <tableColumn id="13834" xr3:uid="{0E93D614-5573-41E2-8462-B6770409DBE6}" name="154073" dataDxfId="2563"/>
    <tableColumn id="13835" xr3:uid="{EAC5F492-5544-4A39-A72A-D2E3239C9530}" name="154074" dataDxfId="2562"/>
    <tableColumn id="13836" xr3:uid="{F28D208C-069A-42D7-AECA-F0BB3A26F6B5}" name="154075" dataDxfId="2561"/>
    <tableColumn id="13837" xr3:uid="{DE9DC781-2170-4503-810B-AA71F1E93257}" name="154076" dataDxfId="2560"/>
    <tableColumn id="13838" xr3:uid="{7840901C-6BEF-4699-B9CA-44DFB6EBE15E}" name="154077" dataDxfId="2559"/>
    <tableColumn id="13839" xr3:uid="{86C39FD0-BBD1-45E5-AED7-997AFF9CB9DB}" name="154078" dataDxfId="2558"/>
    <tableColumn id="13840" xr3:uid="{0A7526D1-74B3-4EFD-A8ED-E09CBCD0A097}" name="154079" dataDxfId="2557"/>
    <tableColumn id="13841" xr3:uid="{3C9527B1-98A9-4291-8BFA-5C7A563EBD29}" name="154080" dataDxfId="2556"/>
    <tableColumn id="13842" xr3:uid="{323584A1-C5FA-46CF-BE13-83EF619A6C72}" name="154081" dataDxfId="2555"/>
    <tableColumn id="13843" xr3:uid="{A9C7D197-BD30-44B2-BFEC-C8F21719FD99}" name="154082" dataDxfId="2554"/>
    <tableColumn id="13844" xr3:uid="{F386B5A7-9C62-45AA-ACA0-32ECA305EE10}" name="154083" dataDxfId="2553"/>
    <tableColumn id="13845" xr3:uid="{FFF6DE59-0A35-4C1D-B915-C240B83ADCE5}" name="154084" dataDxfId="2552"/>
    <tableColumn id="13846" xr3:uid="{E0AF5C51-E5DE-4712-92D4-F10BA9450F05}" name="154085" dataDxfId="2551"/>
    <tableColumn id="13847" xr3:uid="{B5E0BB6A-0CEF-4D86-B088-B4E410FF7406}" name="154086" dataDxfId="2550"/>
    <tableColumn id="13848" xr3:uid="{78F59C94-D6F9-42AE-997A-CE5DE37F2787}" name="154087" dataDxfId="2549"/>
    <tableColumn id="13849" xr3:uid="{2A1891C7-5525-482E-8840-144CC8C75CE9}" name="154088" dataDxfId="2548"/>
    <tableColumn id="13850" xr3:uid="{573A90AD-7141-4E0B-8387-5B53DE44663F}" name="154089" dataDxfId="2547"/>
    <tableColumn id="13851" xr3:uid="{DC05EEE9-76D3-4246-B6F3-E189825AB3C6}" name="154090" dataDxfId="2546"/>
    <tableColumn id="13852" xr3:uid="{03DF3474-FF54-49FA-9D46-5D35250E7F58}" name="154091" dataDxfId="2545"/>
    <tableColumn id="13853" xr3:uid="{3E7402DE-2FCC-4266-806A-72355001A988}" name="154092" dataDxfId="2544"/>
    <tableColumn id="13854" xr3:uid="{9E1B971A-C602-452B-87B3-66C1A043EBB1}" name="154093" dataDxfId="2543"/>
    <tableColumn id="13855" xr3:uid="{0BF93AF9-8EDF-4D84-B495-FB1ACE2C0AE1}" name="154094" dataDxfId="2542"/>
    <tableColumn id="13856" xr3:uid="{3095E187-5D11-449A-9E45-F0BCBEAEC378}" name="154095" dataDxfId="2541"/>
    <tableColumn id="13857" xr3:uid="{D39AFC47-ECCC-4762-B9F8-272FDC147257}" name="154096" dataDxfId="2540"/>
    <tableColumn id="13858" xr3:uid="{23E5F110-FDCD-4E8D-9199-433AD14A2856}" name="154097" dataDxfId="2539"/>
    <tableColumn id="13859" xr3:uid="{F5E2FBF0-1024-4FD8-B0E7-313C7C732F5F}" name="154098" dataDxfId="2538"/>
    <tableColumn id="13860" xr3:uid="{FD1F7876-D7F3-4810-A6F3-A27565557418}" name="154099" dataDxfId="2537"/>
    <tableColumn id="13861" xr3:uid="{3C8D0879-DC91-496E-BC25-A0D495E24020}" name="154100" dataDxfId="2536"/>
    <tableColumn id="13862" xr3:uid="{759E1D5D-2F1D-4E1D-93A1-6E541FBD1F7F}" name="154101" dataDxfId="2535"/>
    <tableColumn id="13863" xr3:uid="{7D18A834-DB55-4528-B59C-B16E16A94B7B}" name="154102" dataDxfId="2534"/>
    <tableColumn id="13864" xr3:uid="{4D4DBCBC-835B-4059-9964-CA6F31CCB266}" name="154103" dataDxfId="2533"/>
    <tableColumn id="13865" xr3:uid="{35486643-B8E1-450A-B195-FB856AE38282}" name="154104" dataDxfId="2532"/>
    <tableColumn id="13866" xr3:uid="{6227EBA5-38FA-4C5B-91C7-BBB8F6EB1A4D}" name="154105" dataDxfId="2531"/>
    <tableColumn id="13867" xr3:uid="{21D268D1-61E2-4449-957B-7087E8ED117A}" name="154106" dataDxfId="2530"/>
    <tableColumn id="13868" xr3:uid="{07F79A81-688B-47A9-8000-2C70B6134F03}" name="154107" dataDxfId="2529"/>
    <tableColumn id="13869" xr3:uid="{27A81B72-E6FA-40EE-878C-464385D6766B}" name="154108" dataDxfId="2528"/>
    <tableColumn id="13870" xr3:uid="{969090ED-F0EC-4D72-B26E-B6AF13F45995}" name="154109" dataDxfId="2527"/>
    <tableColumn id="13871" xr3:uid="{C01AC09C-7B95-4F85-A7F0-4BA038E03C8F}" name="154110" dataDxfId="2526"/>
    <tableColumn id="13872" xr3:uid="{92F14904-7E8E-46E8-ABBE-BB7F01F1827A}" name="154111" dataDxfId="2525"/>
    <tableColumn id="13873" xr3:uid="{1B590868-C653-4026-9A50-46AEF3B26C06}" name="154112" dataDxfId="2524"/>
    <tableColumn id="13874" xr3:uid="{5A3FE86B-AB6F-4864-8A1A-82A33ABE499B}" name="154113" dataDxfId="2523"/>
    <tableColumn id="13875" xr3:uid="{C35F58D4-E239-49F3-B995-9CF61DABFE8A}" name="154114" dataDxfId="2522"/>
    <tableColumn id="13876" xr3:uid="{63D4FC8F-E2A6-4B98-8FC0-3708A9A5D5EC}" name="154115" dataDxfId="2521"/>
    <tableColumn id="13877" xr3:uid="{CF63DDC7-0126-4D98-8B24-1B3EDB1ED463}" name="154116" dataDxfId="2520"/>
    <tableColumn id="13878" xr3:uid="{7CA9BD4D-C026-4A11-B60C-54A47DA456B9}" name="154117" dataDxfId="2519"/>
    <tableColumn id="13879" xr3:uid="{51229FAA-B04B-4CDA-BE1D-0F9D97C07F5F}" name="154118" dataDxfId="2518"/>
    <tableColumn id="13880" xr3:uid="{B77DD092-6802-465E-B375-8D7FCC8EBE1A}" name="154119" dataDxfId="2517"/>
    <tableColumn id="13881" xr3:uid="{9FFE45B6-F921-40E8-B2B3-0711BE30C833}" name="154120" dataDxfId="2516"/>
    <tableColumn id="13882" xr3:uid="{8F8EB624-19B3-4877-8BF7-F8BF0482C92D}" name="154121" dataDxfId="2515"/>
    <tableColumn id="13883" xr3:uid="{AE19529D-6C69-4CD3-9F38-CBA01F1A01A2}" name="154122" dataDxfId="2514"/>
    <tableColumn id="13884" xr3:uid="{836C2DBF-8760-46BF-8784-67C9625669C1}" name="154123" dataDxfId="2513"/>
    <tableColumn id="13885" xr3:uid="{8396585C-AED0-4072-9FED-B815600DB27A}" name="154124" dataDxfId="2512"/>
    <tableColumn id="13886" xr3:uid="{327AC4D7-4515-48DC-BB6B-68ABF0215BB8}" name="154125" dataDxfId="2511"/>
    <tableColumn id="13887" xr3:uid="{BBC96FBC-3559-473A-99E0-C8BF6F8E0CFD}" name="154126" dataDxfId="2510"/>
    <tableColumn id="13888" xr3:uid="{522853FA-255A-4E94-B9A4-E4B01181A160}" name="154127" dataDxfId="2509"/>
    <tableColumn id="13889" xr3:uid="{958A0EF4-225A-4E48-B3EF-13CFE9910B6A}" name="154128" dataDxfId="2508"/>
    <tableColumn id="13890" xr3:uid="{D5A3EA8D-8B15-4A8D-8D89-C695E6177C45}" name="154129" dataDxfId="2507"/>
    <tableColumn id="13891" xr3:uid="{69F108A7-0581-4630-B0DF-D5461E363FEA}" name="154130" dataDxfId="2506"/>
    <tableColumn id="13892" xr3:uid="{4248DF8C-8F0F-44F1-A4D4-245D3A9873CC}" name="154131" dataDxfId="2505"/>
    <tableColumn id="13893" xr3:uid="{B724A23A-5B3D-435F-8137-F90430200757}" name="154132" dataDxfId="2504"/>
    <tableColumn id="13894" xr3:uid="{EB325CF3-9B1A-4957-8472-5908344FFA72}" name="154133" dataDxfId="2503"/>
    <tableColumn id="13895" xr3:uid="{CF43BE23-EBC5-43D4-8FF1-30E1519A0F62}" name="154134" dataDxfId="2502"/>
    <tableColumn id="13896" xr3:uid="{FADD37C3-BBBD-4840-8473-B2DF340F32FE}" name="154135" dataDxfId="2501"/>
    <tableColumn id="13897" xr3:uid="{46391357-27F5-4F23-B302-8C44F7E250C3}" name="154136" dataDxfId="2500"/>
    <tableColumn id="13898" xr3:uid="{7AA99C0E-7325-47D9-94A8-E3E461E5DA2B}" name="154137" dataDxfId="2499"/>
    <tableColumn id="13899" xr3:uid="{E72059FD-51DC-4127-A0E7-81B8107875C9}" name="154138" dataDxfId="2498"/>
    <tableColumn id="13900" xr3:uid="{CFFF4172-B51A-4FB2-AD16-CBB318E9A4AD}" name="154139" dataDxfId="2497"/>
    <tableColumn id="13901" xr3:uid="{1677A2EA-DBFF-42EF-BEEE-07E5FE75D411}" name="154140" dataDxfId="2496"/>
    <tableColumn id="13902" xr3:uid="{BED97F90-2025-4655-A75D-7586FA84F5FF}" name="154141" dataDxfId="2495"/>
    <tableColumn id="13903" xr3:uid="{7C68BB00-B338-4C53-A24A-DDB232ED4335}" name="154142" dataDxfId="2494"/>
    <tableColumn id="13904" xr3:uid="{9AE500AB-6FE0-4BC1-85BD-1DBE153A94F0}" name="154143" dataDxfId="2493"/>
    <tableColumn id="13905" xr3:uid="{93765509-F161-4AEF-89C2-7BFC66A4ADBB}" name="154144" dataDxfId="2492"/>
    <tableColumn id="13906" xr3:uid="{6AD57003-E485-4622-9B42-5B494D423A8E}" name="154145" dataDxfId="2491"/>
    <tableColumn id="13907" xr3:uid="{9759F647-B8A2-4E40-AFF2-C84224C174E2}" name="154146" dataDxfId="2490"/>
    <tableColumn id="13908" xr3:uid="{45A75D90-AF29-4E4A-ACB4-5CD5FAC7A6A5}" name="154147" dataDxfId="2489"/>
    <tableColumn id="13909" xr3:uid="{1BB2CAC0-915D-4BFF-A689-B43918A59505}" name="154148" dataDxfId="2488"/>
    <tableColumn id="13910" xr3:uid="{105F5650-0E0B-4994-BF57-7B204D80AC31}" name="154149" dataDxfId="2487"/>
    <tableColumn id="13911" xr3:uid="{35983646-003E-4D89-B704-CB460DFABF17}" name="154150" dataDxfId="2486"/>
    <tableColumn id="13912" xr3:uid="{033408DD-2E39-4AF6-8959-CA932246A0BE}" name="154151" dataDxfId="2485"/>
    <tableColumn id="13913" xr3:uid="{96E2A63B-75AF-42C0-AC9F-92E9B45784A0}" name="154152" dataDxfId="2484"/>
    <tableColumn id="13914" xr3:uid="{0395F25A-00F1-4E43-BB95-B8FC4A6422B5}" name="154153" dataDxfId="2483"/>
    <tableColumn id="13915" xr3:uid="{57DCBB0F-BCCA-4649-8FA9-853CCBD3D870}" name="154154" dataDxfId="2482"/>
    <tableColumn id="13916" xr3:uid="{061090C0-B9EC-41D3-9444-2F903AEC0BE8}" name="154155" dataDxfId="2481"/>
    <tableColumn id="13917" xr3:uid="{34AE9C53-7612-48FD-8EEE-E4A470E906A1}" name="154156" dataDxfId="2480"/>
    <tableColumn id="13918" xr3:uid="{E9D26FB9-8D23-496F-902D-82C59F6A5CBB}" name="154157" dataDxfId="2479"/>
    <tableColumn id="13919" xr3:uid="{D0BA20E0-8D83-4B34-B2C3-64E425FCBE32}" name="154158" dataDxfId="2478"/>
    <tableColumn id="13920" xr3:uid="{8128F197-4D30-4E93-8691-420BFB0CEE9A}" name="154159" dataDxfId="2477"/>
    <tableColumn id="13921" xr3:uid="{1096DEEA-49AD-4353-98F9-A31D7C87E8A1}" name="154160" dataDxfId="2476"/>
    <tableColumn id="13922" xr3:uid="{0DF8D1E0-77A3-4454-87C0-BA07BDB17AED}" name="154161" dataDxfId="2475"/>
    <tableColumn id="13923" xr3:uid="{8F96DEB1-3DDB-4991-91BF-D47D218EF6F5}" name="154162" dataDxfId="2474"/>
    <tableColumn id="13924" xr3:uid="{79E4B1DF-0B26-448A-B1E2-99E306C203E4}" name="154163" dataDxfId="2473"/>
    <tableColumn id="13925" xr3:uid="{D2066F07-E9C3-4C50-A89D-D88534D21397}" name="154164" dataDxfId="2472"/>
    <tableColumn id="13926" xr3:uid="{32CEB362-BA1C-4A9A-93D1-27F1DF7407B8}" name="154165" dataDxfId="2471"/>
    <tableColumn id="13927" xr3:uid="{D0353F06-2314-4939-95CC-5D2B3F337EDE}" name="154166" dataDxfId="2470"/>
    <tableColumn id="13928" xr3:uid="{1B85D5F7-CCDE-492F-8B01-943817180521}" name="154167" dataDxfId="2469"/>
    <tableColumn id="13929" xr3:uid="{1DE6F358-6068-4A65-94D4-B00610396ECF}" name="154168" dataDxfId="2468"/>
    <tableColumn id="13930" xr3:uid="{511D0891-1E75-4E56-979E-ECEAE698122C}" name="154169" dataDxfId="2467"/>
    <tableColumn id="13931" xr3:uid="{EFAFBF26-E11A-4D76-A9B3-51D64D8DA3EE}" name="154170" dataDxfId="2466"/>
    <tableColumn id="13932" xr3:uid="{2639AC27-D131-43FC-8EB5-6672372D110E}" name="154171" dataDxfId="2465"/>
    <tableColumn id="13933" xr3:uid="{0B3D9515-FCDF-4E5C-9045-23292B4DBE5A}" name="154172" dataDxfId="2464"/>
    <tableColumn id="13934" xr3:uid="{3510575B-AF92-43AE-8D08-683E0042A204}" name="154173" dataDxfId="2463"/>
    <tableColumn id="13935" xr3:uid="{FF426722-5B78-446D-AB9A-93C2D93A0B3F}" name="154174" dataDxfId="2462"/>
    <tableColumn id="13936" xr3:uid="{CB823542-C818-47B6-B697-48B1AA2CCF63}" name="154175" dataDxfId="2461"/>
    <tableColumn id="13937" xr3:uid="{D6DCA215-820D-438C-BC57-CD271F31A025}" name="154176" dataDxfId="2460"/>
    <tableColumn id="13938" xr3:uid="{3B1E772E-75FD-4BDF-B0D6-98C170EC9076}" name="154177" dataDxfId="2459"/>
    <tableColumn id="13939" xr3:uid="{5CE26B8B-7308-46EF-AE21-2B365B646CE7}" name="154178" dataDxfId="2458"/>
    <tableColumn id="13940" xr3:uid="{570516CF-1FC9-43F2-9BBC-4873357BE966}" name="154179" dataDxfId="2457"/>
    <tableColumn id="13941" xr3:uid="{ED394146-A225-46A5-A675-51537E9F2D8E}" name="154180" dataDxfId="2456"/>
    <tableColumn id="13942" xr3:uid="{02290A97-A24E-4E16-AE58-1C1B146284C8}" name="154181" dataDxfId="2455"/>
    <tableColumn id="13943" xr3:uid="{0D300CFF-EE4C-416A-AE9B-1C82412CB605}" name="154182" dataDxfId="2454"/>
    <tableColumn id="13944" xr3:uid="{CB7FFCB9-14F7-4F2F-A781-638A629B5F5C}" name="154183" dataDxfId="2453"/>
    <tableColumn id="13945" xr3:uid="{6CED0288-371B-4879-AB34-D606033FA469}" name="154184" dataDxfId="2452"/>
    <tableColumn id="13946" xr3:uid="{D1FC3D20-6B16-496E-A0C1-FB0E20254F75}" name="154185" dataDxfId="2451"/>
    <tableColumn id="13947" xr3:uid="{E5C0EDB4-8EF4-43DF-83EA-7DD628ADDFD9}" name="154186" dataDxfId="2450"/>
    <tableColumn id="13948" xr3:uid="{242E4396-31EF-4E49-82F6-512B370B0C01}" name="154187" dataDxfId="2449"/>
    <tableColumn id="13949" xr3:uid="{35262EB1-7952-4307-B0B0-601F4B29B645}" name="154188" dataDxfId="2448"/>
    <tableColumn id="13950" xr3:uid="{4F6E3270-C6C0-465C-8695-6AF8F8E14098}" name="154189" dataDxfId="2447"/>
    <tableColumn id="13951" xr3:uid="{9E421BB4-E4DB-485A-BCF3-2DB6DF83F7C9}" name="154190" dataDxfId="2446"/>
    <tableColumn id="13952" xr3:uid="{97FCDE3B-EBF9-4154-BB29-C4E912CF0C44}" name="154191" dataDxfId="2445"/>
    <tableColumn id="13953" xr3:uid="{174179E4-252A-44FE-85E1-AD25338FB6AD}" name="154192" dataDxfId="2444"/>
    <tableColumn id="13954" xr3:uid="{CEC394C2-FC64-4E60-96D0-5C2F66DFAE80}" name="154193" dataDxfId="2443"/>
    <tableColumn id="13955" xr3:uid="{A67CA69C-8C8C-4E6A-AD10-AA9A15C25701}" name="154194" dataDxfId="2442"/>
    <tableColumn id="13956" xr3:uid="{C71F7D63-5B1B-4D5F-96EA-68B76B228BC2}" name="154195" dataDxfId="2441"/>
    <tableColumn id="13957" xr3:uid="{31E0EED3-B5BD-412D-9D7B-DBDBA14BC36C}" name="154196" dataDxfId="2440"/>
    <tableColumn id="13958" xr3:uid="{F7501E00-67C6-40A9-9154-58954860BB21}" name="154197" dataDxfId="2439"/>
    <tableColumn id="13959" xr3:uid="{751A3FA9-E7CB-473F-A4F9-CAA0CF36B86C}" name="154198" dataDxfId="2438"/>
    <tableColumn id="13960" xr3:uid="{20BCCEF6-FD29-4C6A-8055-763DA0E316EF}" name="154199" dataDxfId="2437"/>
    <tableColumn id="13961" xr3:uid="{79D8F91F-AFD0-4F6F-97D2-325FE4925F9B}" name="154200" dataDxfId="2436"/>
    <tableColumn id="13962" xr3:uid="{52C612B8-ABA6-45A1-8113-AF3AD02FEB44}" name="154201" dataDxfId="2435"/>
    <tableColumn id="13963" xr3:uid="{F76818B2-8DE0-4219-A98D-DD93A5DAFAF4}" name="154202" dataDxfId="2434"/>
    <tableColumn id="13964" xr3:uid="{B5CC4F30-A1E0-40AB-9BC2-BFABA0B4E9F4}" name="154203" dataDxfId="2433"/>
    <tableColumn id="13965" xr3:uid="{CA1BD3FF-914E-48BC-B312-CEF7016D9681}" name="154204" dataDxfId="2432"/>
    <tableColumn id="13966" xr3:uid="{C1FBCC8E-712D-4B9D-BE69-54A843FE3019}" name="154205" dataDxfId="2431"/>
    <tableColumn id="13967" xr3:uid="{145851C7-D94F-4BCB-BBEA-30ED014419DA}" name="154206" dataDxfId="2430"/>
    <tableColumn id="13968" xr3:uid="{C2E1D2DE-1C47-4E24-B179-149B56A055FF}" name="154207" dataDxfId="2429"/>
    <tableColumn id="13969" xr3:uid="{62CF14C3-B874-44FE-9C38-BEB04F376EA3}" name="154208" dataDxfId="2428"/>
    <tableColumn id="13970" xr3:uid="{018B7705-9BA0-49D6-84A8-03FF75159474}" name="154209" dataDxfId="2427"/>
    <tableColumn id="13971" xr3:uid="{BF964D38-4F93-4DAD-BCF2-BFD6B5FAE574}" name="154210" dataDxfId="2426"/>
    <tableColumn id="13972" xr3:uid="{EF222C54-4123-48EC-B255-66DC9A4B1687}" name="154211" dataDxfId="2425"/>
    <tableColumn id="13973" xr3:uid="{E5BEDA2E-CED4-4C70-985C-A6FAE705DC04}" name="154212" dataDxfId="2424"/>
    <tableColumn id="13974" xr3:uid="{03DD6030-54B2-4310-98CE-08F724CB5E60}" name="154213" dataDxfId="2423"/>
    <tableColumn id="13975" xr3:uid="{A5DEF001-24C9-46A0-9147-3B6FF696C0A2}" name="154214" dataDxfId="2422"/>
    <tableColumn id="13976" xr3:uid="{383C0323-EA4B-41F8-90BC-64425FAC4816}" name="154215" dataDxfId="2421"/>
    <tableColumn id="13977" xr3:uid="{32975F61-A131-4FDF-BC80-8CCF7E73917A}" name="154216" dataDxfId="2420"/>
    <tableColumn id="13978" xr3:uid="{E2876523-AEA2-4EAA-ADAD-9ACEBB6FC7D1}" name="154217" dataDxfId="2419"/>
    <tableColumn id="13979" xr3:uid="{E64164EF-AF60-46D7-A3A6-BA06684B13AD}" name="154218" dataDxfId="2418"/>
    <tableColumn id="13980" xr3:uid="{A4912450-A58E-4D57-BBFA-D83CB2D6E271}" name="154219" dataDxfId="2417"/>
    <tableColumn id="13981" xr3:uid="{2C5B9C4B-028D-48D2-B76D-7586B29A51A2}" name="154220" dataDxfId="2416"/>
    <tableColumn id="13982" xr3:uid="{96BBF81D-97CA-48AC-9725-422BE570209F}" name="154221" dataDxfId="2415"/>
    <tableColumn id="13983" xr3:uid="{3B728ADA-3B05-48F4-9FDD-2802627157DD}" name="154222" dataDxfId="2414"/>
    <tableColumn id="13984" xr3:uid="{E77F836E-0AAB-4520-981E-FE499C5B591D}" name="154223" dataDxfId="2413"/>
    <tableColumn id="13985" xr3:uid="{7D0A1C64-6ADC-4A6B-AC9D-F7910290D09A}" name="154224" dataDxfId="2412"/>
    <tableColumn id="13986" xr3:uid="{AB4F43AB-1837-445A-9A81-2ACC73929779}" name="154225" dataDxfId="2411"/>
    <tableColumn id="13987" xr3:uid="{FF8DFB95-3AD6-4F64-93FE-A8B04D0CAFE1}" name="154226" dataDxfId="2410"/>
    <tableColumn id="13988" xr3:uid="{560502EC-0A42-42BC-AED1-8D6D0485CEBF}" name="154227" dataDxfId="2409"/>
    <tableColumn id="13989" xr3:uid="{6421A8D4-6FB1-40F4-8F32-8B12139D81A6}" name="154228" dataDxfId="2408"/>
    <tableColumn id="13990" xr3:uid="{CB1A03BB-8368-4277-82EA-14EFDD4C9592}" name="154229" dataDxfId="2407"/>
    <tableColumn id="13991" xr3:uid="{8F95C72A-0B44-403C-85F3-71ACD7A86E86}" name="154230" dataDxfId="2406"/>
    <tableColumn id="13992" xr3:uid="{1AE4F147-2322-429C-B24C-1111D731F07A}" name="154231" dataDxfId="2405"/>
    <tableColumn id="13993" xr3:uid="{56A00D69-9529-4CCB-8371-053F01283238}" name="154232" dataDxfId="2404"/>
    <tableColumn id="13994" xr3:uid="{FE15833C-EB18-49AA-A45F-C4CD6CE63675}" name="154233" dataDxfId="2403"/>
    <tableColumn id="13995" xr3:uid="{F5452EBA-E2AC-4A7D-BE6C-C112C88C24DE}" name="154234" dataDxfId="2402"/>
    <tableColumn id="13996" xr3:uid="{2E501B2F-2ECC-458D-811C-FFCBA9DEC3EB}" name="154235" dataDxfId="2401"/>
    <tableColumn id="13997" xr3:uid="{A5241B9F-6A3A-4901-823C-69E48F257A27}" name="154236" dataDxfId="2400"/>
    <tableColumn id="13998" xr3:uid="{5459F6A3-CF74-4C57-B332-73FDAEF7C3A6}" name="154237" dataDxfId="2399"/>
    <tableColumn id="13999" xr3:uid="{42F2A770-8111-4E01-8AF6-FAA7EFAA472B}" name="154238" dataDxfId="2398"/>
    <tableColumn id="14000" xr3:uid="{E5FA8DA2-F74D-47E8-9F1B-C1ADA73191FC}" name="154239" dataDxfId="2397"/>
    <tableColumn id="14001" xr3:uid="{002449FD-C21D-4400-ABED-C24AA855B968}" name="154240" dataDxfId="2396"/>
    <tableColumn id="14002" xr3:uid="{B0746DDD-77B2-41A4-851C-458958E65971}" name="154241" dataDxfId="2395"/>
    <tableColumn id="14003" xr3:uid="{71C9D50E-F771-4519-8CF1-5A138A78DE38}" name="154242" dataDxfId="2394"/>
    <tableColumn id="14004" xr3:uid="{66BA738E-8EB0-41B6-857F-08B7E98043EE}" name="154243" dataDxfId="2393"/>
    <tableColumn id="14005" xr3:uid="{109009F5-0318-483B-A812-04DAF098BC51}" name="154244" dataDxfId="2392"/>
    <tableColumn id="14006" xr3:uid="{974A16F5-5D99-4CA4-B592-9B2CBB1479AA}" name="154245" dataDxfId="2391"/>
    <tableColumn id="14007" xr3:uid="{A02F4855-0D6F-4EC3-BC8F-FC14D30A8390}" name="154246" dataDxfId="2390"/>
    <tableColumn id="14008" xr3:uid="{1958C779-D2FA-43BF-8EFC-5C1B86351A24}" name="154247" dataDxfId="2389"/>
    <tableColumn id="14009" xr3:uid="{C949AEA3-E673-4559-978B-9788820F678E}" name="154248" dataDxfId="2388"/>
    <tableColumn id="14010" xr3:uid="{5EAE3DE0-DBF0-4797-9D29-113F515EF504}" name="154249" dataDxfId="2387"/>
    <tableColumn id="14011" xr3:uid="{AAEF0052-C092-44A0-9033-0B26CAAF8056}" name="154250" dataDxfId="2386"/>
    <tableColumn id="14012" xr3:uid="{971EADC4-5337-4E9D-A95A-EE86FB620927}" name="154251" dataDxfId="2385"/>
    <tableColumn id="14013" xr3:uid="{786B5FB1-EB33-4DA8-8693-D22715E3C543}" name="154252" dataDxfId="2384"/>
    <tableColumn id="14014" xr3:uid="{93F9B295-66F6-4400-BA10-A179B5B59A07}" name="154253" dataDxfId="2383"/>
    <tableColumn id="14015" xr3:uid="{BA3FE0CD-BFE2-4CA6-8D78-90156CA4CB52}" name="154254" dataDxfId="2382"/>
    <tableColumn id="14016" xr3:uid="{642EA568-9F91-47B9-A0CA-B092D631615F}" name="154255" dataDxfId="2381"/>
    <tableColumn id="14017" xr3:uid="{F77BF2D7-D096-48D8-BB07-35BEF48BA8C8}" name="154256" dataDxfId="2380"/>
    <tableColumn id="14018" xr3:uid="{D6A02AEE-D93D-4A56-87FB-0B1916639EF4}" name="154257" dataDxfId="2379"/>
    <tableColumn id="14019" xr3:uid="{9F0532CA-FD61-43F5-B9B2-D9BB61EBBEF1}" name="154258" dataDxfId="2378"/>
    <tableColumn id="14020" xr3:uid="{BC007E39-4367-4517-A867-1148E122706B}" name="154259" dataDxfId="2377"/>
    <tableColumn id="14021" xr3:uid="{9D0093DC-D021-45E7-B0F1-C0305B74B4DD}" name="154260" dataDxfId="2376"/>
    <tableColumn id="14022" xr3:uid="{9575CFED-41FA-497E-8EA1-358B796BECD3}" name="154261" dataDxfId="2375"/>
    <tableColumn id="14023" xr3:uid="{BDC4E613-0544-446B-9C6A-DF30E866EA48}" name="154262" dataDxfId="2374"/>
    <tableColumn id="14024" xr3:uid="{2E9E45B3-05CF-41D8-8E97-43E7EDE292AB}" name="154263" dataDxfId="2373"/>
    <tableColumn id="14025" xr3:uid="{83EEB3A4-6831-4643-98F7-C5474781DAFA}" name="154264" dataDxfId="2372"/>
    <tableColumn id="14026" xr3:uid="{4A636A4D-6BDC-4E3A-BE73-5ADF20826E6A}" name="154265" dataDxfId="2371"/>
    <tableColumn id="14027" xr3:uid="{F483E692-E61D-4574-B923-7039786A001E}" name="154266" dataDxfId="2370"/>
    <tableColumn id="14028" xr3:uid="{B49EC499-8D42-45A7-9FB3-1804601E0954}" name="154267" dataDxfId="2369"/>
    <tableColumn id="14029" xr3:uid="{35B636C8-AACD-4D8A-AFB8-C1428AC00244}" name="154268" dataDxfId="2368"/>
    <tableColumn id="14030" xr3:uid="{22CE9E85-791F-4464-BAFD-C78B9B25FA6D}" name="154269" dataDxfId="2367"/>
    <tableColumn id="14031" xr3:uid="{CEEDE489-E2D1-40F7-BA1D-26F4FA217E04}" name="154270" dataDxfId="2366"/>
    <tableColumn id="14032" xr3:uid="{1181A8FA-5721-4C29-B083-5290AC382D21}" name="154271" dataDxfId="2365"/>
    <tableColumn id="14033" xr3:uid="{7254D37D-0D1F-48DA-B56C-D936BD0B7B9D}" name="154272" dataDxfId="2364"/>
    <tableColumn id="14034" xr3:uid="{05A6C4BF-4AD8-4DF8-89C5-4258E22F757D}" name="154273" dataDxfId="2363"/>
    <tableColumn id="14035" xr3:uid="{54836F97-9392-4C96-A4AC-D179D3378D3E}" name="154274" dataDxfId="2362"/>
    <tableColumn id="14036" xr3:uid="{56746D88-0CCF-4E77-AC9B-01A74970D0E7}" name="154275" dataDxfId="2361"/>
    <tableColumn id="14037" xr3:uid="{438BF730-9129-46B7-B0FA-B768F6E364EB}" name="154276" dataDxfId="2360"/>
    <tableColumn id="14038" xr3:uid="{E0DC469A-2497-420A-B26D-C2E775DF7752}" name="154277" dataDxfId="2359"/>
    <tableColumn id="14039" xr3:uid="{A1FE7DB9-07DD-476D-A952-8B6E1921E32C}" name="154278" dataDxfId="2358"/>
    <tableColumn id="14040" xr3:uid="{2A0FDA3C-4391-46C0-BF61-D5F2F285D003}" name="154279" dataDxfId="2357"/>
    <tableColumn id="14041" xr3:uid="{3FB3A059-8439-46F9-9CC3-430D8DD8645B}" name="154280" dataDxfId="2356"/>
    <tableColumn id="14042" xr3:uid="{5339AB0A-9DFE-4517-B036-E319FC4250EE}" name="154281" dataDxfId="2355"/>
    <tableColumn id="14043" xr3:uid="{63401BAB-D937-4CE9-BE75-8E25E2620674}" name="154282" dataDxfId="2354"/>
    <tableColumn id="14044" xr3:uid="{2CD3003C-DA67-4B29-B8AA-DA333FCD78C1}" name="154283" dataDxfId="2353"/>
    <tableColumn id="14045" xr3:uid="{8F1E677A-C460-41D4-AD86-E55644EF772A}" name="154284" dataDxfId="2352"/>
    <tableColumn id="14046" xr3:uid="{77B8F9AB-DB76-4B4B-BB6F-29E8DF33A19B}" name="154285" dataDxfId="2351"/>
    <tableColumn id="14047" xr3:uid="{5A6F27A2-F17D-4640-BAC5-C109557DA4A5}" name="154286" dataDxfId="2350"/>
    <tableColumn id="14048" xr3:uid="{8BC29105-5078-46D8-B3B0-E3CDDA96DE8D}" name="154287" dataDxfId="2349"/>
    <tableColumn id="14049" xr3:uid="{F52984D8-D759-48C0-AE42-278AF33318DE}" name="154288" dataDxfId="2348"/>
    <tableColumn id="14050" xr3:uid="{132CE60C-A7A1-487B-833D-A1B6FDE98B73}" name="154289" dataDxfId="2347"/>
    <tableColumn id="14051" xr3:uid="{1FD2237D-391D-4679-997E-00E6B4470C0F}" name="154290" dataDxfId="2346"/>
    <tableColumn id="14052" xr3:uid="{088DEF35-39A5-4D25-A265-8607D6A9A27D}" name="154291" dataDxfId="2345"/>
    <tableColumn id="14053" xr3:uid="{D2039E57-AAFB-45D5-8FC7-82A22654199B}" name="154292" dataDxfId="2344"/>
    <tableColumn id="14054" xr3:uid="{8C3053CC-65DB-450A-BB3A-2F256895FD25}" name="154293" dataDxfId="2343"/>
    <tableColumn id="14055" xr3:uid="{4125B92E-DB45-46FC-A43F-21CE310AC060}" name="154294" dataDxfId="2342"/>
    <tableColumn id="14056" xr3:uid="{1B251291-E1E0-43D1-A8D6-A19AB356EBDD}" name="154295" dataDxfId="2341"/>
    <tableColumn id="14057" xr3:uid="{61746106-9C90-435E-BF08-7F5630E8D2F1}" name="154296" dataDxfId="2340"/>
    <tableColumn id="14058" xr3:uid="{80DA5CC4-5086-48CE-BFF2-A96FDD67B54A}" name="154297" dataDxfId="2339"/>
    <tableColumn id="14059" xr3:uid="{11740F22-7375-492F-BA67-8FB4293AE60F}" name="154298" dataDxfId="2338"/>
    <tableColumn id="14060" xr3:uid="{5B26AEC0-120B-4940-B97D-AA2D12DC29C7}" name="154299" dataDxfId="2337"/>
    <tableColumn id="14061" xr3:uid="{21667CD7-D5C5-4121-AD8A-47239F70B170}" name="154300" dataDxfId="2336"/>
    <tableColumn id="14062" xr3:uid="{96612298-05DA-4EF4-B66A-968965739F4B}" name="154301" dataDxfId="2335"/>
    <tableColumn id="14063" xr3:uid="{07BB8A0C-DCA0-4935-9B69-24D4B6036E6E}" name="154302" dataDxfId="2334"/>
    <tableColumn id="14064" xr3:uid="{D83C2449-F8C0-4939-99B6-2C4696AFACF5}" name="154303" dataDxfId="2333"/>
    <tableColumn id="14065" xr3:uid="{D5DF8E77-A65C-450E-8A64-94B1E021D42E}" name="154304" dataDxfId="2332"/>
    <tableColumn id="14066" xr3:uid="{D4CAD541-FD8C-43BD-9D7F-9F2755EAE486}" name="154305" dataDxfId="2331"/>
    <tableColumn id="14067" xr3:uid="{5A3969AD-18CC-46C4-B5E1-9B7FF8CCB6B2}" name="154306" dataDxfId="2330"/>
    <tableColumn id="14068" xr3:uid="{EAC90CC1-C282-48BA-8104-B06CD267D87B}" name="154307" dataDxfId="2329"/>
    <tableColumn id="14069" xr3:uid="{B47C22CF-4CB5-4A39-B325-07F99C1528E3}" name="154308" dataDxfId="2328"/>
    <tableColumn id="14070" xr3:uid="{A7828351-683A-4EC3-A7F9-7AF6D84CD554}" name="154309" dataDxfId="2327"/>
    <tableColumn id="14071" xr3:uid="{FFAF7FDA-38B5-47C4-A750-41ED45099CA6}" name="154310" dataDxfId="2326"/>
    <tableColumn id="14072" xr3:uid="{1900BB89-C81A-4A47-A5B8-8A3A245BD1B0}" name="154311" dataDxfId="2325"/>
    <tableColumn id="14073" xr3:uid="{6348E5CD-A187-4B81-A9A6-B4AEDE324293}" name="154312" dataDxfId="2324"/>
    <tableColumn id="14074" xr3:uid="{4708FBA2-47C5-4DD1-883B-EAAE26686DCC}" name="154313" dataDxfId="2323"/>
    <tableColumn id="14075" xr3:uid="{D5E2D35E-814E-415C-AD3D-AFC79D81B69C}" name="154314" dataDxfId="2322"/>
    <tableColumn id="14076" xr3:uid="{DFB109DB-0AA3-4FFD-A6D7-930722FA4919}" name="154315" dataDxfId="2321"/>
    <tableColumn id="14077" xr3:uid="{C069D0C9-4468-4D2E-93E9-9CD41DE87048}" name="154316" dataDxfId="2320"/>
    <tableColumn id="14078" xr3:uid="{5E7BE6B9-9A99-42D8-9CC2-7DCE323A0183}" name="154317" dataDxfId="2319"/>
    <tableColumn id="14079" xr3:uid="{B0F6BE9B-0E3D-4A12-ACBE-E44DBE1B2368}" name="154318" dataDxfId="2318"/>
    <tableColumn id="14080" xr3:uid="{785E9E93-878F-4C71-911D-A36EA064646A}" name="154319" dataDxfId="2317"/>
    <tableColumn id="14081" xr3:uid="{F3B3887D-57E5-48A4-86F8-77CF0F23EF21}" name="154320" dataDxfId="2316"/>
    <tableColumn id="14082" xr3:uid="{A440431B-B25F-4A44-9693-A482DBB0B06B}" name="154321" dataDxfId="2315"/>
    <tableColumn id="14083" xr3:uid="{BC8D6F0D-50EA-4A97-874A-2CF5765EF2C0}" name="154322" dataDxfId="2314"/>
    <tableColumn id="14084" xr3:uid="{BAB4C355-BDFD-4068-850F-8933C7E907A2}" name="154323" dataDxfId="2313"/>
    <tableColumn id="14085" xr3:uid="{45809B91-F23D-4655-9899-318E154A3439}" name="154324" dataDxfId="2312"/>
    <tableColumn id="14086" xr3:uid="{82C0D033-9C40-4AFC-A6A3-AED67CA338B7}" name="154325" dataDxfId="2311"/>
    <tableColumn id="14087" xr3:uid="{F05E161D-07A4-4455-95B9-AAE3D2169514}" name="154326" dataDxfId="2310"/>
    <tableColumn id="14088" xr3:uid="{800F60D4-B8A7-49C7-BE32-45BD9829B660}" name="154327" dataDxfId="2309"/>
    <tableColumn id="14089" xr3:uid="{810ED889-91CB-411C-A752-6BF439746B9E}" name="154328" dataDxfId="2308"/>
    <tableColumn id="14090" xr3:uid="{C3F5C8BB-9DE5-48E0-8B61-F52FBD18F69A}" name="154329" dataDxfId="2307"/>
    <tableColumn id="14091" xr3:uid="{787F1765-8F40-476B-97B1-F90DCA199A1C}" name="154330" dataDxfId="2306"/>
    <tableColumn id="14092" xr3:uid="{FF3F87E4-CAB0-4EF0-9159-3E9B8FBDB18D}" name="154331" dataDxfId="2305"/>
    <tableColumn id="14093" xr3:uid="{19555EC5-761C-4F78-8D8E-C82087247F2F}" name="154332" dataDxfId="2304"/>
    <tableColumn id="14094" xr3:uid="{59227F3E-0467-4509-90E3-92F9453340B0}" name="154333" dataDxfId="2303"/>
    <tableColumn id="14095" xr3:uid="{A58FFF5E-86CB-4A4E-BEA6-8652D3940947}" name="154334" dataDxfId="2302"/>
    <tableColumn id="14096" xr3:uid="{CAFB9673-60CD-4F4B-B34E-016BF1C5E97A}" name="154335" dataDxfId="2301"/>
    <tableColumn id="14097" xr3:uid="{357E4810-2AAE-4D78-BD05-CAD6CE77EE30}" name="154336" dataDxfId="2300"/>
    <tableColumn id="14098" xr3:uid="{4DC7664D-0025-44C9-AB69-FD0AC70A5560}" name="154337" dataDxfId="2299"/>
    <tableColumn id="14099" xr3:uid="{8C44B409-2364-4148-93B2-A4F8A5DFF5D2}" name="154338" dataDxfId="2298"/>
    <tableColumn id="14100" xr3:uid="{47CC0DED-7D51-4719-8161-0C3BAF549C10}" name="154339" dataDxfId="2297"/>
    <tableColumn id="14101" xr3:uid="{9BEBD9D3-0357-4FE7-A805-C26A68E4B83C}" name="154340" dataDxfId="2296"/>
    <tableColumn id="14102" xr3:uid="{A4B400A5-547B-4388-8240-3D570ABC262B}" name="154341" dataDxfId="2295"/>
    <tableColumn id="14103" xr3:uid="{3DFFD70B-334B-4E32-823D-ACD1EB4371DB}" name="154342" dataDxfId="2294"/>
    <tableColumn id="14104" xr3:uid="{E071F057-1DA5-48D8-A503-DD81F3DEB4DF}" name="154343" dataDxfId="2293"/>
    <tableColumn id="14105" xr3:uid="{FDD2A4D3-8B36-4DEC-979C-DBE8394D9E6E}" name="154344" dataDxfId="2292"/>
    <tableColumn id="14106" xr3:uid="{9B7F69F4-201D-42F9-94B4-AE67D68DEB42}" name="154345" dataDxfId="2291"/>
    <tableColumn id="14107" xr3:uid="{C89DDE17-BEB9-4BA6-8FD5-14C7BC17FF53}" name="154346" dataDxfId="2290"/>
    <tableColumn id="14108" xr3:uid="{4F8E0523-2833-4479-B786-E5176EA5CDF4}" name="154347" dataDxfId="2289"/>
    <tableColumn id="14109" xr3:uid="{74A17356-385B-4BD7-93B4-1E0AF5B5C20C}" name="154348" dataDxfId="2288"/>
    <tableColumn id="14110" xr3:uid="{9890E7D6-C1D3-4339-89A9-3DE2C759BD41}" name="154349" dataDxfId="2287"/>
    <tableColumn id="14111" xr3:uid="{98A1C384-328D-4E70-95CC-EDB7D0C79015}" name="154350" dataDxfId="2286"/>
    <tableColumn id="14112" xr3:uid="{DD0EF71A-B5DA-414D-AFE6-732C7BB7AA66}" name="154351" dataDxfId="2285"/>
    <tableColumn id="14113" xr3:uid="{EB46DC41-F80F-46DA-A29C-20C885AAF1D5}" name="154352" dataDxfId="2284"/>
    <tableColumn id="14114" xr3:uid="{C423A689-3F63-48EA-8078-949BB145CC8F}" name="154353" dataDxfId="2283"/>
    <tableColumn id="14115" xr3:uid="{34AAD23D-12BB-4BD2-9F61-F4720009595A}" name="154354" dataDxfId="2282"/>
    <tableColumn id="14116" xr3:uid="{50FB628B-0E5B-464D-9885-4C82D8C24A7E}" name="154355" dataDxfId="2281"/>
    <tableColumn id="14117" xr3:uid="{D28599CC-2BE2-4CC6-B388-7EC216050A9F}" name="154356" dataDxfId="2280"/>
    <tableColumn id="14118" xr3:uid="{856E5DF4-3A8A-4834-A6AD-22558FCEB754}" name="154357" dataDxfId="2279"/>
    <tableColumn id="14119" xr3:uid="{9BE1483C-5ADD-495E-BA98-A4BD58C08775}" name="154358" dataDxfId="2278"/>
    <tableColumn id="14120" xr3:uid="{4325C99F-CD3F-4A79-9602-C463348CFA7C}" name="154359" dataDxfId="2277"/>
    <tableColumn id="14121" xr3:uid="{1D44B4F0-6AAA-4A87-BEE9-3A935CC6621A}" name="154360" dataDxfId="2276"/>
    <tableColumn id="14122" xr3:uid="{32A157C0-82AE-4A71-A407-98F93A8CA9E3}" name="154361" dataDxfId="2275"/>
    <tableColumn id="14123" xr3:uid="{4F7106AB-3291-480B-B7B5-81EDAE1F3AFA}" name="154362" dataDxfId="2274"/>
    <tableColumn id="14124" xr3:uid="{E5B35F49-04FE-49A6-AB93-32F2788B0B61}" name="154363" dataDxfId="2273"/>
    <tableColumn id="14125" xr3:uid="{BA3518A2-F1C5-45F3-967C-428D2D611395}" name="154364" dataDxfId="2272"/>
    <tableColumn id="14126" xr3:uid="{218B0CB5-688E-48EF-ACB7-362FBF80A785}" name="154365" dataDxfId="2271"/>
    <tableColumn id="14127" xr3:uid="{EFEEC6BB-04F1-47EF-9807-C39F9494962D}" name="154366" dataDxfId="2270"/>
    <tableColumn id="14128" xr3:uid="{813B305D-907E-4D7A-BE3D-A3E339CBA98E}" name="154367" dataDxfId="2269"/>
    <tableColumn id="14129" xr3:uid="{17F7308C-D37B-42F0-BBD8-5EE1BBC211CE}" name="154368" dataDxfId="2268"/>
    <tableColumn id="14130" xr3:uid="{2004A7E3-4E44-40C1-8A81-A63D65C0908A}" name="154369" dataDxfId="2267"/>
    <tableColumn id="14131" xr3:uid="{E6F8911C-EA64-4293-87CE-A0F1C4BF60B0}" name="154370" dataDxfId="2266"/>
    <tableColumn id="14132" xr3:uid="{82A34DC2-C831-4AF6-B9A0-D4494F32EF79}" name="154371" dataDxfId="2265"/>
    <tableColumn id="14133" xr3:uid="{D04B04A9-4F48-4374-A2A9-355C8EFA14AF}" name="154372" dataDxfId="2264"/>
    <tableColumn id="14134" xr3:uid="{20304DBB-494C-4147-8939-C4AD6D2CE409}" name="154373" dataDxfId="2263"/>
    <tableColumn id="14135" xr3:uid="{1E4A4261-0041-4BA3-AD21-114DF6674A25}" name="154374" dataDxfId="2262"/>
    <tableColumn id="14136" xr3:uid="{DF99C194-E8B4-4406-9A21-7EEC787C78BE}" name="154375" dataDxfId="2261"/>
    <tableColumn id="14137" xr3:uid="{ABE04765-76A7-454B-A6DC-66048325FC06}" name="154376" dataDxfId="2260"/>
    <tableColumn id="14138" xr3:uid="{AAF19CB7-CAB0-48AE-BCBB-DC7966CBE8DC}" name="154377" dataDxfId="2259"/>
    <tableColumn id="14139" xr3:uid="{18D9C79F-2749-41A0-84C4-67AC419FEEF3}" name="154378" dataDxfId="2258"/>
    <tableColumn id="14140" xr3:uid="{11F6B9ED-F938-4A8F-A347-DD2052366292}" name="154379" dataDxfId="2257"/>
    <tableColumn id="14141" xr3:uid="{D2AFE88F-0CF4-42EA-92D7-A517A1C5962D}" name="154380" dataDxfId="2256"/>
    <tableColumn id="14142" xr3:uid="{5EA697B9-118B-4574-B9E3-2F298753BC38}" name="154381" dataDxfId="2255"/>
    <tableColumn id="14143" xr3:uid="{41FA071C-89E0-44B7-8956-906B43E1BFC1}" name="154382" dataDxfId="2254"/>
    <tableColumn id="14144" xr3:uid="{8A7DFFBC-A7EF-42B9-B1AF-ADA35C3DE78C}" name="154383" dataDxfId="2253"/>
    <tableColumn id="14145" xr3:uid="{ADD9A0C2-C1B4-4A7E-B6C4-DF74BB066D2F}" name="154384" dataDxfId="2252"/>
    <tableColumn id="14146" xr3:uid="{889121BB-8CB3-4325-8058-1D6E18A96300}" name="154385" dataDxfId="2251"/>
    <tableColumn id="14147" xr3:uid="{E607B961-2196-402B-A4BC-8E7C999BCEEC}" name="154386" dataDxfId="2250"/>
    <tableColumn id="14148" xr3:uid="{F50E7826-233D-400E-B93C-050516187555}" name="154387" dataDxfId="2249"/>
    <tableColumn id="14149" xr3:uid="{A82184B2-EC14-4ABE-8852-453B59D239C4}" name="154388" dataDxfId="2248"/>
    <tableColumn id="14150" xr3:uid="{EF2484E7-0529-4575-B657-F58AFECA699D}" name="154389" dataDxfId="2247"/>
    <tableColumn id="14151" xr3:uid="{D4281CA8-B33B-4DCF-A257-A0203005B297}" name="154390" dataDxfId="2246"/>
    <tableColumn id="14152" xr3:uid="{CFDEA3C8-A0FE-4417-A708-C7F782160C9A}" name="154391" dataDxfId="2245"/>
    <tableColumn id="14153" xr3:uid="{D225F7B5-9B87-4E30-B1CC-4D052148CDF7}" name="154392" dataDxfId="2244"/>
    <tableColumn id="14154" xr3:uid="{1E92DF19-DA3C-4AC2-9F45-0F5E825597CA}" name="154393" dataDxfId="2243"/>
    <tableColumn id="14155" xr3:uid="{7AFFD5B8-44AC-42D0-B2C5-55C0F53004EA}" name="154394" dataDxfId="2242"/>
    <tableColumn id="14156" xr3:uid="{43AB174F-CD3E-4813-9497-861B3F8C225E}" name="154395" dataDxfId="2241"/>
    <tableColumn id="14157" xr3:uid="{4831BEF9-2178-4FCC-90D6-ED39E05C4F57}" name="154396" dataDxfId="2240"/>
    <tableColumn id="14158" xr3:uid="{65BFE164-05C1-4743-87A4-16A80B5F6238}" name="154397" dataDxfId="2239"/>
    <tableColumn id="14159" xr3:uid="{2DCE88B6-3EA4-4F64-B42C-E111C5C20F57}" name="154398" dataDxfId="2238"/>
    <tableColumn id="14160" xr3:uid="{989FF221-FBF4-432A-8A11-7FBE7FD3DFCC}" name="154399" dataDxfId="2237"/>
    <tableColumn id="14161" xr3:uid="{83CE1ED3-C8EF-4FE7-B12D-9ADD8890E9A6}" name="154400" dataDxfId="2236"/>
    <tableColumn id="14162" xr3:uid="{4DD3B6D0-8F0C-4AD9-AF4F-D13B796A1787}" name="154401" dataDxfId="2235"/>
    <tableColumn id="14163" xr3:uid="{CBEF17BB-16D4-44E5-98C2-5A2475CA9CFC}" name="154402" dataDxfId="2234"/>
    <tableColumn id="14164" xr3:uid="{8C75BC33-5277-4AC2-ADE7-3CFD194E40FB}" name="154403" dataDxfId="2233"/>
    <tableColumn id="14165" xr3:uid="{8FA7E15D-2CB3-41EE-BF0C-EC4246B80FD4}" name="154404" dataDxfId="2232"/>
    <tableColumn id="14166" xr3:uid="{C5A2C109-9227-4F6D-B854-A82FBD72E186}" name="154405" dataDxfId="2231"/>
    <tableColumn id="14167" xr3:uid="{49A6BA0E-4BE5-4144-8F48-C5090D879D25}" name="154406" dataDxfId="2230"/>
    <tableColumn id="14168" xr3:uid="{45892AC4-148F-4AB1-A0E8-0E72B1511F40}" name="154407" dataDxfId="2229"/>
    <tableColumn id="14169" xr3:uid="{0134829B-2ED1-4AC3-82B6-7F788309D68D}" name="154408" dataDxfId="2228"/>
    <tableColumn id="14170" xr3:uid="{E826472E-756E-4987-9426-3A607FE2A183}" name="154409" dataDxfId="2227"/>
    <tableColumn id="14171" xr3:uid="{C11931FF-8336-4252-BBF8-428206BD99E8}" name="154410" dataDxfId="2226"/>
    <tableColumn id="14172" xr3:uid="{25815740-22EC-4A2B-A388-995AE52E5C90}" name="154411" dataDxfId="2225"/>
    <tableColumn id="14173" xr3:uid="{0C134BD7-FA73-4B1E-91B7-D073926FF2DD}" name="154412" dataDxfId="2224"/>
    <tableColumn id="14174" xr3:uid="{4AA92EC2-77AB-43E4-BCF5-3B011260AB1C}" name="154413" dataDxfId="2223"/>
    <tableColumn id="14175" xr3:uid="{8BDC0D02-6247-4891-9E7A-B7CF3787336F}" name="154414" dataDxfId="2222"/>
    <tableColumn id="14176" xr3:uid="{E4AB1C87-83F6-42B5-817B-54B371D130C3}" name="154415" dataDxfId="2221"/>
    <tableColumn id="14177" xr3:uid="{F6AAB8F2-3896-4B48-A3ED-615BEC6A744C}" name="154416" dataDxfId="2220"/>
    <tableColumn id="14178" xr3:uid="{EDB08EB7-A168-40F9-BE53-F3E1C257DEDC}" name="154417" dataDxfId="2219"/>
    <tableColumn id="14179" xr3:uid="{A60C0F69-B15E-4BD8-99C8-A81DAEBBB2D8}" name="154418" dataDxfId="2218"/>
    <tableColumn id="14180" xr3:uid="{4D31475F-E9E8-4DA5-9D61-52DD43758720}" name="154419" dataDxfId="2217"/>
    <tableColumn id="14181" xr3:uid="{788DE9B7-24C5-45C9-A1F3-D5E3DB932B03}" name="154420" dataDxfId="2216"/>
    <tableColumn id="14182" xr3:uid="{1EB2ECD4-AAFD-482B-A983-E34254FAF45A}" name="154421" dataDxfId="2215"/>
    <tableColumn id="14183" xr3:uid="{BFF3ECEF-CE76-4C54-88C2-30B0CF13DFF5}" name="154422" dataDxfId="2214"/>
    <tableColumn id="14184" xr3:uid="{2DA189BD-5C16-45BB-8FEA-E99971A817CE}" name="154423" dataDxfId="2213"/>
    <tableColumn id="14185" xr3:uid="{D9E2305F-500A-4BF9-82A3-6249F502D929}" name="154424" dataDxfId="2212"/>
    <tableColumn id="14186" xr3:uid="{5A18C1D3-DCB3-4F6D-A4F3-A1460B79D04E}" name="154425" dataDxfId="2211"/>
    <tableColumn id="14187" xr3:uid="{56A26439-4ED2-40A1-A2C8-40F428E8D7E0}" name="154426" dataDxfId="2210"/>
    <tableColumn id="14188" xr3:uid="{DF9B9742-F452-4EFA-A1BE-CC172CA11E2E}" name="154427" dataDxfId="2209"/>
    <tableColumn id="14189" xr3:uid="{02A72C42-BFFF-4A53-830A-3662851AD724}" name="154428" dataDxfId="2208"/>
    <tableColumn id="14190" xr3:uid="{9DFC4CDE-9893-459C-96E5-CDBD39937E5D}" name="154429" dataDxfId="2207"/>
    <tableColumn id="14191" xr3:uid="{5F5B73E9-CB88-44B9-A57E-C303C7F3234C}" name="154430" dataDxfId="2206"/>
    <tableColumn id="14192" xr3:uid="{3610E7B7-A98F-42A8-B7FB-D1C023B7EC1B}" name="154431" dataDxfId="2205"/>
    <tableColumn id="14193" xr3:uid="{DF72E24B-F8B0-4FFE-BF0C-86A365200CFE}" name="154432" dataDxfId="2204"/>
    <tableColumn id="14194" xr3:uid="{58048EA1-A79A-4913-BBDA-A34D38D969F0}" name="154433" dataDxfId="2203"/>
    <tableColumn id="14195" xr3:uid="{8475B6E7-5D41-40BA-B255-3ACC974DFC4B}" name="154434" dataDxfId="2202"/>
    <tableColumn id="14196" xr3:uid="{DE359BE3-ABC2-49B4-A818-A8EEF5BF9DF5}" name="154435" dataDxfId="2201"/>
    <tableColumn id="14197" xr3:uid="{53E5D6F3-7E1F-4BBF-B56E-3EA8A96908A6}" name="154436" dataDxfId="2200"/>
    <tableColumn id="14198" xr3:uid="{4DD75428-532A-4B19-BB37-58AEBA561AC8}" name="154437" dataDxfId="2199"/>
    <tableColumn id="14199" xr3:uid="{D2AD9DE5-DCD3-43DD-8F0D-7D7B3304FFD8}" name="154438" dataDxfId="2198"/>
    <tableColumn id="14200" xr3:uid="{452DD2C0-28D2-48E8-9161-760B2DB4ACF1}" name="154439" dataDxfId="2197"/>
    <tableColumn id="14201" xr3:uid="{DDE344F3-64A1-47AC-A892-DE61AE102286}" name="154440" dataDxfId="2196"/>
    <tableColumn id="14202" xr3:uid="{B11B528B-5C02-4193-B304-31D64E5E7B3C}" name="154441" dataDxfId="2195"/>
    <tableColumn id="14203" xr3:uid="{F6A48AFA-EE5B-45CB-9322-225D855E82E0}" name="154442" dataDxfId="2194"/>
    <tableColumn id="14204" xr3:uid="{151B83CC-1934-498D-A6FC-99828BE1AA7B}" name="154443" dataDxfId="2193"/>
    <tableColumn id="14205" xr3:uid="{7EB9F0FF-19A5-4ECA-A658-66F67716E0DD}" name="154444" dataDxfId="2192"/>
    <tableColumn id="14206" xr3:uid="{9C9FEE50-CF92-4711-B134-E997EBD494E7}" name="154445" dataDxfId="2191"/>
    <tableColumn id="14207" xr3:uid="{7DCD293F-8167-4636-8777-B75747C50915}" name="154446" dataDxfId="2190"/>
    <tableColumn id="14208" xr3:uid="{4ED4F215-E964-4CF1-AAFE-D4AE3FFF6599}" name="154447" dataDxfId="2189"/>
    <tableColumn id="14209" xr3:uid="{D0299970-3B43-414C-95C2-8A88379AAD18}" name="154448" dataDxfId="2188"/>
    <tableColumn id="14210" xr3:uid="{65BAA274-FC93-4D95-82E0-DC6AFFD29AE5}" name="154449" dataDxfId="2187"/>
    <tableColumn id="14211" xr3:uid="{58415F78-2188-48EB-9B7D-0AB57B0236BB}" name="154450" dataDxfId="2186"/>
    <tableColumn id="14212" xr3:uid="{5C37307E-3E01-4F10-AC63-B5E527ACDA57}" name="154451" dataDxfId="2185"/>
    <tableColumn id="14213" xr3:uid="{049430BB-B7B0-48A4-8390-E5793D43A964}" name="154452" dataDxfId="2184"/>
    <tableColumn id="14214" xr3:uid="{2E17DCC1-62D0-46ED-9F58-53C8FC3B805B}" name="154453" dataDxfId="2183"/>
    <tableColumn id="14215" xr3:uid="{5ABD4FAC-CDC2-495F-A855-26176373A55F}" name="154454" dataDxfId="2182"/>
    <tableColumn id="14216" xr3:uid="{3E479635-830E-4F83-98D3-6E8D3990453C}" name="154455" dataDxfId="2181"/>
    <tableColumn id="14217" xr3:uid="{9F63A7E4-25BE-46E3-8373-B84DCC5492B0}" name="154456" dataDxfId="2180"/>
    <tableColumn id="14218" xr3:uid="{E74E761C-C004-4F9B-8B86-B6B591421158}" name="154457" dataDxfId="2179"/>
    <tableColumn id="14219" xr3:uid="{446C139E-CEA5-44B5-A7D6-8181CC004114}" name="154458" dataDxfId="2178"/>
    <tableColumn id="14220" xr3:uid="{4AE45236-DA2E-4B83-9445-B77F2D2F1ECB}" name="154459" dataDxfId="2177"/>
    <tableColumn id="14221" xr3:uid="{A69C6EF6-4917-4530-BFBF-50A3AB7C9A69}" name="154460" dataDxfId="2176"/>
    <tableColumn id="14222" xr3:uid="{539680A9-13B9-4F56-96A5-E252878A6243}" name="154461" dataDxfId="2175"/>
    <tableColumn id="14223" xr3:uid="{AB7E25C5-FB39-41AD-8C8A-93C6348F3F9F}" name="154462" dataDxfId="2174"/>
    <tableColumn id="14224" xr3:uid="{6F56AACD-BD43-4F5C-A8A3-1BFDE9B7933F}" name="154463" dataDxfId="2173"/>
    <tableColumn id="14225" xr3:uid="{9B2719A1-2BD0-41E8-9F3F-7641CAB1C43C}" name="154464" dataDxfId="2172"/>
    <tableColumn id="14226" xr3:uid="{D57432A5-DB0B-4932-887B-3C9C04E4274A}" name="154465" dataDxfId="2171"/>
    <tableColumn id="14227" xr3:uid="{932AAE1B-E298-4AFF-B522-026DDCABCCCC}" name="154466" dataDxfId="2170"/>
    <tableColumn id="14228" xr3:uid="{B6C8B5C3-9FEC-4BD3-9A58-4574D4E579D0}" name="154467" dataDxfId="2169"/>
    <tableColumn id="14229" xr3:uid="{773BA5DF-EFD3-498D-8369-9F1EE978A71D}" name="154468" dataDxfId="2168"/>
    <tableColumn id="14230" xr3:uid="{EE3B25A0-E329-453E-AAA9-04DB84E777CD}" name="154469" dataDxfId="2167"/>
    <tableColumn id="14231" xr3:uid="{B76E6F25-EE32-462F-B86B-F00FFC315B5B}" name="154470" dataDxfId="2166"/>
    <tableColumn id="14232" xr3:uid="{A3DEAFCD-B1C8-4B44-8640-F6D0467CA891}" name="154471" dataDxfId="2165"/>
    <tableColumn id="14233" xr3:uid="{CE25C955-3B21-4813-B908-B5DCA9AEC30B}" name="154472" dataDxfId="2164"/>
    <tableColumn id="14234" xr3:uid="{6D4B74E6-DF2C-418A-9FE9-C799F4516647}" name="154473" dataDxfId="2163"/>
    <tableColumn id="14235" xr3:uid="{98321825-769C-4F4B-890D-622DF5646873}" name="154474" dataDxfId="2162"/>
    <tableColumn id="14236" xr3:uid="{10F4E9F7-071C-4D72-B1D3-67B5370C62B3}" name="154475" dataDxfId="2161"/>
    <tableColumn id="14237" xr3:uid="{D7892E7A-DB10-4501-97D0-5E971B94347A}" name="154476" dataDxfId="2160"/>
    <tableColumn id="14238" xr3:uid="{B9CEC0AE-6075-4F31-A472-F4A6DBA01C88}" name="154477" dataDxfId="2159"/>
    <tableColumn id="14239" xr3:uid="{7EF31C77-5265-4C38-8970-885D92F0CFBC}" name="154478" dataDxfId="2158"/>
    <tableColumn id="14240" xr3:uid="{1299D1CB-2C55-44C2-953D-F5F0D0EAA3E1}" name="154479" dataDxfId="2157"/>
    <tableColumn id="14241" xr3:uid="{FBC3D225-E0B3-4CEF-94F5-74D141375AB2}" name="154480" dataDxfId="2156"/>
    <tableColumn id="14242" xr3:uid="{95D26B63-BF7A-491C-A5B9-BAA892A46F54}" name="154481" dataDxfId="2155"/>
    <tableColumn id="14243" xr3:uid="{1271B669-3B32-4901-9A0C-49635EE94CF7}" name="154482" dataDxfId="2154"/>
    <tableColumn id="14244" xr3:uid="{767E693A-2B9C-4876-AA16-7A9E2B9D8C34}" name="154483" dataDxfId="2153"/>
    <tableColumn id="14245" xr3:uid="{BD948C47-53ED-4BA1-9E71-94AB2A66D9F4}" name="154484" dataDxfId="2152"/>
    <tableColumn id="14246" xr3:uid="{F206E0CF-09DC-45F6-A373-87922F9A5DED}" name="154485" dataDxfId="2151"/>
    <tableColumn id="14247" xr3:uid="{D3D0EBDF-0C84-41E7-BA59-30175A347925}" name="154486" dataDxfId="2150"/>
    <tableColumn id="14248" xr3:uid="{B4478E87-3839-4491-BF03-60C513219A38}" name="154487" dataDxfId="2149"/>
    <tableColumn id="14249" xr3:uid="{1127DF33-078A-4312-A866-ABB75D1203B1}" name="154488" dataDxfId="2148"/>
    <tableColumn id="14250" xr3:uid="{C081DC34-D699-467A-A73A-37A475EA2689}" name="154489" dataDxfId="2147"/>
    <tableColumn id="14251" xr3:uid="{A1C78F44-9FE5-4C27-8AE4-0D54F28560C2}" name="154490" dataDxfId="2146"/>
    <tableColumn id="14252" xr3:uid="{DA619EA1-5AD6-4F34-AD96-BE2816C7CF63}" name="154491" dataDxfId="2145"/>
    <tableColumn id="14253" xr3:uid="{FD7B0CD3-F137-4349-A52C-DBB3019CE457}" name="154492" dataDxfId="2144"/>
    <tableColumn id="14254" xr3:uid="{3381F7A8-2E3E-4261-915E-6F5966975B49}" name="154493" dataDxfId="2143"/>
    <tableColumn id="14255" xr3:uid="{A4388F5B-68AC-4AD3-A392-803C08F879CF}" name="154494" dataDxfId="2142"/>
    <tableColumn id="14256" xr3:uid="{934EECD7-3306-4C22-BCD8-6415E03CB77A}" name="154495" dataDxfId="2141"/>
    <tableColumn id="14257" xr3:uid="{C93F1858-B825-433B-98F3-C3F179CA2ED1}" name="154496" dataDxfId="2140"/>
    <tableColumn id="14258" xr3:uid="{37E840EE-755F-410C-8912-0BE020ABA92C}" name="154497" dataDxfId="2139"/>
    <tableColumn id="14259" xr3:uid="{2263BF0C-6FFE-4D79-B728-3B7BB36F3319}" name="154498" dataDxfId="2138"/>
    <tableColumn id="14260" xr3:uid="{4BE48873-3D2D-402A-8E49-665C279D3B1E}" name="154499" dataDxfId="2137"/>
    <tableColumn id="14261" xr3:uid="{6757EE7C-B7DC-4728-8B5B-00EDDF06310C}" name="154500" dataDxfId="2136"/>
    <tableColumn id="14262" xr3:uid="{A216DA58-2A70-4C96-8A7F-CCC6DE3304F9}" name="154501" dataDxfId="2135"/>
    <tableColumn id="14263" xr3:uid="{764D45C2-39AA-43CB-9A73-8F00DFB4D970}" name="154502" dataDxfId="2134"/>
    <tableColumn id="14264" xr3:uid="{F084A789-0CC3-41EF-826D-DA626156CD42}" name="154503" dataDxfId="2133"/>
    <tableColumn id="14265" xr3:uid="{E0D29FF5-F7E7-45CD-9A75-F322E569E673}" name="154504" dataDxfId="2132"/>
    <tableColumn id="14266" xr3:uid="{8B719DC6-9C42-43F7-8FC8-90E8ADF34575}" name="154505" dataDxfId="2131"/>
    <tableColumn id="14267" xr3:uid="{0A4297CF-6C88-44A8-81EA-34835AAA69E6}" name="154506" dataDxfId="2130"/>
    <tableColumn id="14268" xr3:uid="{902873AA-9A4E-4622-BCF7-5606C000C052}" name="154507" dataDxfId="2129"/>
    <tableColumn id="14269" xr3:uid="{6495E25A-E704-4E6C-ADFA-33BF1E40AAF2}" name="154508" dataDxfId="2128"/>
    <tableColumn id="14270" xr3:uid="{A0F1B5D7-FF19-4953-86AF-80D3964E554B}" name="154509" dataDxfId="2127"/>
    <tableColumn id="14271" xr3:uid="{F8D7AD7F-243C-420B-9B7D-C7885CBAA510}" name="154510" dataDxfId="2126"/>
    <tableColumn id="14272" xr3:uid="{171410E3-4BCA-49CE-8540-8F079D825BBA}" name="154511" dataDxfId="2125"/>
    <tableColumn id="14273" xr3:uid="{302879D3-333C-40A6-9FC8-89B801D7B6CF}" name="154512" dataDxfId="2124"/>
    <tableColumn id="14274" xr3:uid="{E649677C-90EC-4194-AC59-21C132BCC72D}" name="154513" dataDxfId="2123"/>
    <tableColumn id="14275" xr3:uid="{30D97496-4048-4AEF-B536-588EB8D65BA2}" name="154514" dataDxfId="2122"/>
    <tableColumn id="14276" xr3:uid="{BC966006-132E-48A9-B5FC-565D94FFD948}" name="154515" dataDxfId="2121"/>
    <tableColumn id="14277" xr3:uid="{5B732722-08A3-44C9-8BF6-0FE36D1DF0AC}" name="154516" dataDxfId="2120"/>
    <tableColumn id="14278" xr3:uid="{BA556435-B86A-4FE4-AEE6-1588360ACDBD}" name="154517" dataDxfId="2119"/>
    <tableColumn id="14279" xr3:uid="{90EA1EDA-DA54-4872-A3E6-AFF879807969}" name="154518" dataDxfId="2118"/>
    <tableColumn id="14280" xr3:uid="{3996F5CA-3CD3-411E-BB09-85C25242BE25}" name="154519" dataDxfId="2117"/>
    <tableColumn id="14281" xr3:uid="{787569A1-372C-403D-A678-68D85490C9F3}" name="154520" dataDxfId="2116"/>
    <tableColumn id="14282" xr3:uid="{9EF18478-3F90-40CE-B6E5-9DD73528A8B1}" name="154521" dataDxfId="2115"/>
    <tableColumn id="14283" xr3:uid="{1E1D6D04-297E-4674-81B4-F1EF237E079C}" name="154522" dataDxfId="2114"/>
    <tableColumn id="14284" xr3:uid="{60034A2C-C413-4E71-B024-9DBA404AFB91}" name="154523" dataDxfId="2113"/>
    <tableColumn id="14285" xr3:uid="{79D718F5-0691-4C71-A72D-9A78C9646105}" name="154524" dataDxfId="2112"/>
    <tableColumn id="14286" xr3:uid="{0A2A5077-CFDC-4C5B-AA1F-CD8721065627}" name="154525" dataDxfId="2111"/>
    <tableColumn id="14287" xr3:uid="{7F3DD528-A5C6-40DC-9586-977660D90AD1}" name="154526" dataDxfId="2110"/>
    <tableColumn id="14288" xr3:uid="{BA703C90-243E-486E-9B44-41C78299AEAA}" name="154527" dataDxfId="2109"/>
    <tableColumn id="14289" xr3:uid="{CA00A9F3-BE09-4004-80C4-67560BFE13E5}" name="154528" dataDxfId="2108"/>
    <tableColumn id="14290" xr3:uid="{F7986B8A-8C70-4767-8DDE-14A1482D1766}" name="154529" dataDxfId="2107"/>
    <tableColumn id="14291" xr3:uid="{A4C937E0-63AA-4224-A903-99FB7A41BB84}" name="154530" dataDxfId="2106"/>
    <tableColumn id="14292" xr3:uid="{5592529B-0868-47C5-8195-103C4266AA97}" name="154531" dataDxfId="2105"/>
    <tableColumn id="14293" xr3:uid="{09B9506C-26F9-4E57-8C5D-2DD5E0EB672B}" name="154532" dataDxfId="2104"/>
    <tableColumn id="14294" xr3:uid="{B995D3F6-03E8-487A-B99B-3F0095995B79}" name="154533" dataDxfId="2103"/>
    <tableColumn id="14295" xr3:uid="{1CC7076F-2ACB-482B-8066-2DE613C0D7C4}" name="154534" dataDxfId="2102"/>
    <tableColumn id="14296" xr3:uid="{FFF19276-3C2A-407C-9324-A2A14DB0BDC7}" name="154535" dataDxfId="2101"/>
    <tableColumn id="14297" xr3:uid="{B2C7A4E3-3275-463C-9970-35AF8071B2B2}" name="154536" dataDxfId="2100"/>
    <tableColumn id="14298" xr3:uid="{021EE417-2B3B-4BC4-81D9-8881E348911C}" name="154537" dataDxfId="2099"/>
    <tableColumn id="14299" xr3:uid="{A5859EE0-B5F4-42D1-9B5C-AFB5B200BA48}" name="154538" dataDxfId="2098"/>
    <tableColumn id="14300" xr3:uid="{6DEE21AF-8B1C-4EC6-870B-A2509584EB7A}" name="154539" dataDxfId="2097"/>
    <tableColumn id="14301" xr3:uid="{1D606B5E-32C2-4D3A-875F-3ACAB354DAFB}" name="154540" dataDxfId="2096"/>
    <tableColumn id="14302" xr3:uid="{724738E5-B9C0-4F13-A619-D0120FA94982}" name="154541" dataDxfId="2095"/>
    <tableColumn id="14303" xr3:uid="{3CCB4D5F-C5A6-4EE7-B4E7-42884CEE001F}" name="154542" dataDxfId="2094"/>
    <tableColumn id="14304" xr3:uid="{6033392B-FC8C-4129-8B2A-EA909ED72ED3}" name="154543" dataDxfId="2093"/>
    <tableColumn id="14305" xr3:uid="{243DE437-B4A1-4EEE-92B9-C5CF81171582}" name="154544" dataDxfId="2092"/>
    <tableColumn id="14306" xr3:uid="{C4EA58FB-5353-4393-BD19-23F5849B5ADA}" name="154545" dataDxfId="2091"/>
    <tableColumn id="14307" xr3:uid="{DA206269-77BC-4B2B-B930-1AA7DB40DD46}" name="154546" dataDxfId="2090"/>
    <tableColumn id="14308" xr3:uid="{CF51B6B8-5C46-4FE7-89EC-0FF1074E431E}" name="154547" dataDxfId="2089"/>
    <tableColumn id="14309" xr3:uid="{321C3808-FAF0-4B32-A0CA-BD0D637EC97E}" name="154548" dataDxfId="2088"/>
    <tableColumn id="14310" xr3:uid="{F9F9D0E8-B1D0-4324-B14E-87D4A5ACB511}" name="154549" dataDxfId="2087"/>
    <tableColumn id="14311" xr3:uid="{ABCE5DC3-F3E9-4FFE-813D-267D3C670054}" name="154550" dataDxfId="2086"/>
    <tableColumn id="14312" xr3:uid="{19A90EA1-03DE-46FE-896E-455BEEF2A292}" name="154551" dataDxfId="2085"/>
    <tableColumn id="14313" xr3:uid="{476BEA3E-5034-4A3D-B8AB-1E70F4E519D5}" name="154552" dataDxfId="2084"/>
    <tableColumn id="14314" xr3:uid="{2997CDDB-A117-4023-989E-5B7CA019A802}" name="154553" dataDxfId="2083"/>
    <tableColumn id="14315" xr3:uid="{A8FC2678-5B2F-41FB-A810-2AB2BD54790D}" name="154554" dataDxfId="2082"/>
    <tableColumn id="14316" xr3:uid="{1B80D758-1B32-4D19-B189-40C2C4FF896B}" name="154555" dataDxfId="2081"/>
    <tableColumn id="14317" xr3:uid="{F824982D-98CF-4165-8419-E1139778F293}" name="154556" dataDxfId="2080"/>
    <tableColumn id="14318" xr3:uid="{C33F2CD7-6972-4C5C-A4AB-479478F9DBD1}" name="154557" dataDxfId="2079"/>
    <tableColumn id="14319" xr3:uid="{ED348E1D-9DD3-422A-9566-657D3FA1BE36}" name="154558" dataDxfId="2078"/>
    <tableColumn id="14320" xr3:uid="{40FCCC61-C80C-4152-8AD7-F8D16FC9F7A2}" name="154559" dataDxfId="2077"/>
    <tableColumn id="14321" xr3:uid="{A96E7490-D29F-4C0F-BBAE-471BCB52ED1A}" name="154560" dataDxfId="2076"/>
    <tableColumn id="14322" xr3:uid="{6BD815BE-DF3F-43BA-89F6-58A94EDDF814}" name="154561" dataDxfId="2075"/>
    <tableColumn id="14323" xr3:uid="{22ADD4F9-ECDB-418D-912A-9071FF35029D}" name="154562" dataDxfId="2074"/>
    <tableColumn id="14324" xr3:uid="{7EC2E53A-05A9-4943-9067-665074A64DC6}" name="154563" dataDxfId="2073"/>
    <tableColumn id="14325" xr3:uid="{C4CE3F16-C15E-44F3-8238-F595CF99BC45}" name="154564" dataDxfId="2072"/>
    <tableColumn id="14326" xr3:uid="{0B423ACC-CBAC-42E5-93BD-3CE389D30CDD}" name="154565" dataDxfId="2071"/>
    <tableColumn id="14327" xr3:uid="{BC584600-BE0F-4B88-BD79-062732F887E9}" name="154566" dataDxfId="2070"/>
    <tableColumn id="14328" xr3:uid="{13D44D23-0FCF-495C-937B-D89F7FC0929B}" name="154567" dataDxfId="2069"/>
    <tableColumn id="14329" xr3:uid="{385694FF-F57F-4A35-9A16-2A40EAFF1144}" name="154568" dataDxfId="2068"/>
    <tableColumn id="14330" xr3:uid="{A968C335-2306-4F80-AF23-B092ED0D2913}" name="154569" dataDxfId="2067"/>
    <tableColumn id="14331" xr3:uid="{A8330351-489F-4067-961A-FC2A7BB13E85}" name="154570" dataDxfId="2066"/>
    <tableColumn id="14332" xr3:uid="{DFBD2565-A4D3-4332-B6E6-DDFEA4B676BB}" name="154571" dataDxfId="2065"/>
    <tableColumn id="14333" xr3:uid="{A59A3230-82C6-44DB-8D49-6DFA82745959}" name="154572" dataDxfId="2064"/>
    <tableColumn id="14334" xr3:uid="{DAC4C5AB-436E-4B85-BC5D-46DD2E38CA2F}" name="154573" dataDxfId="2063"/>
    <tableColumn id="14335" xr3:uid="{83F6DA4F-9D80-4EF6-A9C8-F203D312B1C1}" name="154574" dataDxfId="2062"/>
    <tableColumn id="14336" xr3:uid="{D631A31B-2DD3-44EA-B92D-D6B836F8E726}" name="154575" dataDxfId="2061"/>
    <tableColumn id="14337" xr3:uid="{D7691FDE-9F09-4EDE-8745-EE73C1E5CC87}" name="154576" dataDxfId="2060"/>
    <tableColumn id="14338" xr3:uid="{03D32B40-2538-41E7-917C-146D075A2BC9}" name="154577" dataDxfId="2059"/>
    <tableColumn id="14339" xr3:uid="{B67A346A-2835-4E58-8771-407BB08836FA}" name="154578" dataDxfId="2058"/>
    <tableColumn id="14340" xr3:uid="{4B12EE87-2CB4-41A3-852E-6E5FD6F596A0}" name="154579" dataDxfId="2057"/>
    <tableColumn id="14341" xr3:uid="{C094C579-C64A-4D89-825C-F0337E7DFBBF}" name="154580" dataDxfId="2056"/>
    <tableColumn id="14342" xr3:uid="{BB900075-5596-4BE9-9056-FAEDC1EA95FC}" name="154581" dataDxfId="2055"/>
    <tableColumn id="14343" xr3:uid="{20677054-05E3-4DE4-8FDE-0344A463AD8A}" name="154582" dataDxfId="2054"/>
    <tableColumn id="14344" xr3:uid="{E6A1113D-57F9-48D6-AA43-ABDDE0B57BE1}" name="154583" dataDxfId="2053"/>
    <tableColumn id="14345" xr3:uid="{9BB902C9-C9FE-4B07-92BE-160F4856ACF7}" name="154584" dataDxfId="2052"/>
    <tableColumn id="14346" xr3:uid="{CFD494F6-1544-4F6C-AD15-5550D615DF0F}" name="154585" dataDxfId="2051"/>
    <tableColumn id="14347" xr3:uid="{F0AEB929-8260-4934-8B60-807E60565F66}" name="154586" dataDxfId="2050"/>
    <tableColumn id="14348" xr3:uid="{F81D447D-EFEB-4F88-8E49-B779937E12B0}" name="154587" dataDxfId="2049"/>
    <tableColumn id="14349" xr3:uid="{CA61A790-A0E3-43C4-9FF2-54D4CA48F3C5}" name="154588" dataDxfId="2048"/>
    <tableColumn id="14350" xr3:uid="{32AD689C-DDE1-4CBB-87AE-5BDAD9EC5F34}" name="154589" dataDxfId="2047"/>
    <tableColumn id="14351" xr3:uid="{2AD02663-C81E-4EE0-B13E-AD8ECA7B7B46}" name="154590" dataDxfId="2046"/>
    <tableColumn id="14352" xr3:uid="{A02FD739-BC73-4188-B7EF-730592AA1A97}" name="154591" dataDxfId="2045"/>
    <tableColumn id="14353" xr3:uid="{165D0D21-D114-4D85-AF6A-7C6D06BB29A7}" name="154592" dataDxfId="2044"/>
    <tableColumn id="14354" xr3:uid="{4553E8FC-0FA9-4D6B-8085-6631F8408B32}" name="154593" dataDxfId="2043"/>
    <tableColumn id="14355" xr3:uid="{AB777922-7384-44BE-963F-2545138D3F3D}" name="154594" dataDxfId="2042"/>
    <tableColumn id="14356" xr3:uid="{CE3BE482-531F-4346-A14B-E33C8AFED78B}" name="154595" dataDxfId="2041"/>
    <tableColumn id="14357" xr3:uid="{FA7FAF28-1592-415F-A34D-AD174BD342C1}" name="154596" dataDxfId="2040"/>
    <tableColumn id="14358" xr3:uid="{5FAF71DA-2788-4755-900A-905D0C362C8A}" name="154597" dataDxfId="2039"/>
    <tableColumn id="14359" xr3:uid="{B0FB9DA6-F1F1-44F0-B18D-BAFFCCA6ED33}" name="154598" dataDxfId="2038"/>
    <tableColumn id="14360" xr3:uid="{70BB4E0F-176B-4B19-B29A-43501A4EE09A}" name="154599" dataDxfId="2037"/>
    <tableColumn id="14361" xr3:uid="{D4BD3341-E963-4DBF-8E12-9DC6A53BF2DF}" name="154600" dataDxfId="2036"/>
    <tableColumn id="14362" xr3:uid="{D8B27887-526B-4980-A95F-39CFE9882CE0}" name="154601" dataDxfId="2035"/>
    <tableColumn id="14363" xr3:uid="{D9C35FF2-DD10-4E19-A3E8-156A8377F3FF}" name="154602" dataDxfId="2034"/>
    <tableColumn id="14364" xr3:uid="{7FCAB135-BB08-4085-9AB9-7DD764A5624C}" name="154603" dataDxfId="2033"/>
    <tableColumn id="14365" xr3:uid="{ECF71ABE-8311-4F53-818A-F40910D94C64}" name="154604" dataDxfId="2032"/>
    <tableColumn id="14366" xr3:uid="{F6BECBBB-016D-4CFD-9123-9AF23D0380E8}" name="154605" dataDxfId="2031"/>
    <tableColumn id="14367" xr3:uid="{C6418672-8D32-4C28-910F-1531A0888075}" name="154606" dataDxfId="2030"/>
    <tableColumn id="14368" xr3:uid="{BCB46CD0-9459-40C1-896E-153D77914874}" name="154607" dataDxfId="2029"/>
    <tableColumn id="14369" xr3:uid="{80DAA5D9-CF3A-4706-A5CF-37D168C74FC2}" name="154608" dataDxfId="2028"/>
    <tableColumn id="14370" xr3:uid="{9AD87263-525F-408A-922B-9000CD96BE09}" name="154609" dataDxfId="2027"/>
    <tableColumn id="14371" xr3:uid="{C1641F33-318E-4955-85CA-8E51680ED926}" name="154610" dataDxfId="2026"/>
    <tableColumn id="14372" xr3:uid="{26D787C0-FF1E-4C03-9254-3D7C3205C877}" name="154611" dataDxfId="2025"/>
    <tableColumn id="14373" xr3:uid="{A76AF60C-A1BB-4A40-9E6E-F595C5297FFA}" name="154612" dataDxfId="2024"/>
    <tableColumn id="14374" xr3:uid="{FE3B5E86-31FC-47EF-8D3F-3D33F5BFF026}" name="154613" dataDxfId="2023"/>
    <tableColumn id="14375" xr3:uid="{8A32351F-D0CF-4AE4-B1F4-D261FFFC2B85}" name="154614" dataDxfId="2022"/>
    <tableColumn id="14376" xr3:uid="{C88DBC9F-BA99-4A07-A9FA-1C1208253047}" name="154615" dataDxfId="2021"/>
    <tableColumn id="14377" xr3:uid="{D28085CA-B258-45B7-985F-56434271AD1A}" name="154616" dataDxfId="2020"/>
    <tableColumn id="14378" xr3:uid="{1876A9D6-D29F-4F96-98CE-B1F21E34A55B}" name="154617" dataDxfId="2019"/>
    <tableColumn id="14379" xr3:uid="{23CCEDB7-E165-4FDF-AD89-696ED247EF23}" name="154618" dataDxfId="2018"/>
    <tableColumn id="14380" xr3:uid="{2A931F09-EE2D-45A4-A42F-CB1C3B81DDBB}" name="154619" dataDxfId="2017"/>
    <tableColumn id="14381" xr3:uid="{65A9E3CB-6696-4DD7-A71C-0B08A2ADDBD5}" name="154620" dataDxfId="2016"/>
    <tableColumn id="14382" xr3:uid="{BEA5CD8B-8094-41CC-BDBB-FF9F03FF400D}" name="154621" dataDxfId="2015"/>
    <tableColumn id="14383" xr3:uid="{EDAB8B4A-5E09-4696-965B-6FF1113E3A21}" name="154622" dataDxfId="2014"/>
    <tableColumn id="14384" xr3:uid="{65A7387B-559C-4CEA-879C-9E55FAB871DB}" name="154623" dataDxfId="2013"/>
    <tableColumn id="14385" xr3:uid="{92861265-AA1D-440B-954A-9E3473DC7064}" name="154624" dataDxfId="2012"/>
    <tableColumn id="14386" xr3:uid="{46BF2361-9E72-43F4-BE56-B8B96408DDA7}" name="154625" dataDxfId="2011"/>
    <tableColumn id="14387" xr3:uid="{EE6F5698-C344-4414-9FDC-CA46C0D0B8A7}" name="154626" dataDxfId="2010"/>
    <tableColumn id="14388" xr3:uid="{67816992-32D4-43C3-AD72-6F27EFA6D8BB}" name="154627" dataDxfId="2009"/>
    <tableColumn id="14389" xr3:uid="{94EB7BB2-1180-4E2B-B649-CD10F8817FCE}" name="154628" dataDxfId="2008"/>
    <tableColumn id="14390" xr3:uid="{D3D739BD-8268-4CDF-A686-67949E9AD5E5}" name="154629" dataDxfId="2007"/>
    <tableColumn id="14391" xr3:uid="{30799DAA-303C-48B4-9456-0CB316064AD0}" name="154630" dataDxfId="2006"/>
    <tableColumn id="14392" xr3:uid="{F2FA558F-EA0B-4401-AFD5-7EA0304AC8F8}" name="154631" dataDxfId="2005"/>
    <tableColumn id="14393" xr3:uid="{7307ADE5-1C5E-4273-9970-4BB7B9EDB3C1}" name="154632" dataDxfId="2004"/>
    <tableColumn id="14394" xr3:uid="{4E45263C-99B0-416C-A743-521FD8505CDA}" name="154633" dataDxfId="2003"/>
    <tableColumn id="14395" xr3:uid="{2E8BED8F-5AC8-4F80-94B7-4592719B6AE6}" name="154634" dataDxfId="2002"/>
    <tableColumn id="14396" xr3:uid="{D93F5759-768F-4328-B1AE-0129A42018D5}" name="154635" dataDxfId="2001"/>
    <tableColumn id="14397" xr3:uid="{3153A899-F89F-48AC-A044-745C1673AECA}" name="154636" dataDxfId="2000"/>
    <tableColumn id="14398" xr3:uid="{B7E7F2A6-D6AB-43FE-A5C4-A300F9E45E5B}" name="154637" dataDxfId="1999"/>
    <tableColumn id="14399" xr3:uid="{850A9944-AA94-47B3-A261-64FA110C7A47}" name="154638" dataDxfId="1998"/>
    <tableColumn id="14400" xr3:uid="{D8A3FE10-DB8A-44F2-AD8E-C48065D92AFB}" name="154639" dataDxfId="1997"/>
    <tableColumn id="14401" xr3:uid="{452043BF-76AB-4A20-88C2-3C070FFE4BFF}" name="154640" dataDxfId="1996"/>
    <tableColumn id="14402" xr3:uid="{9DE55AE8-60E7-411A-833E-FAF1AA517199}" name="154641" dataDxfId="1995"/>
    <tableColumn id="14403" xr3:uid="{ED795988-43C6-48EC-8D41-13F8B5691F9E}" name="154642" dataDxfId="1994"/>
    <tableColumn id="14404" xr3:uid="{4F139BFB-70F6-47EC-ACCF-6E37EDDD32BB}" name="154643" dataDxfId="1993"/>
    <tableColumn id="14405" xr3:uid="{0222E93F-4E09-4894-8E12-93D0EA84CC1F}" name="154644" dataDxfId="1992"/>
    <tableColumn id="14406" xr3:uid="{33FD28FC-ACDC-4FE7-B99A-FB99DA3FA95A}" name="154645" dataDxfId="1991"/>
    <tableColumn id="14407" xr3:uid="{F3AB9AA2-7A84-4E4E-AF7B-AB1BB3E19F57}" name="154646" dataDxfId="1990"/>
    <tableColumn id="14408" xr3:uid="{484E23F7-82DE-44DE-A9CD-5F2E94AB08C6}" name="154647" dataDxfId="1989"/>
    <tableColumn id="14409" xr3:uid="{FE5A9494-B1C1-499A-B469-8A2806372B12}" name="154648" dataDxfId="1988"/>
    <tableColumn id="14410" xr3:uid="{CA9185C8-314B-4812-9D23-817EF0446A12}" name="154649" dataDxfId="1987"/>
    <tableColumn id="14411" xr3:uid="{113B9621-EF40-4525-9E88-99A7BFEF6BE7}" name="154650" dataDxfId="1986"/>
    <tableColumn id="14412" xr3:uid="{ADB99E4E-85DD-4B70-A35A-DD1C6F456CB3}" name="154651" dataDxfId="1985"/>
    <tableColumn id="14413" xr3:uid="{EC8B1818-E116-4E98-8A84-925F78ACD3E9}" name="154652" dataDxfId="1984"/>
    <tableColumn id="14414" xr3:uid="{10292721-5CB6-4E17-ACAC-182FB79DEB3A}" name="154653" dataDxfId="1983"/>
    <tableColumn id="14415" xr3:uid="{EFA0556B-8FED-4C26-BFF1-C2E118C7B28D}" name="154654" dataDxfId="1982"/>
    <tableColumn id="14416" xr3:uid="{D6A07AB6-CB2E-419A-94E1-6C998ED65A78}" name="154655" dataDxfId="1981"/>
    <tableColumn id="14417" xr3:uid="{8D88B614-54B6-4550-88A3-CE3974675BFD}" name="154656" dataDxfId="1980"/>
    <tableColumn id="14418" xr3:uid="{6EE20A59-A713-46F1-A734-B59B9FD5B1EB}" name="154657" dataDxfId="1979"/>
    <tableColumn id="14419" xr3:uid="{B1C2A49B-F24B-4FF3-8727-884AC90D356C}" name="154658" dataDxfId="1978"/>
    <tableColumn id="14420" xr3:uid="{9415EED0-2800-46CD-B94F-101DFE6EC2D2}" name="154659" dataDxfId="1977"/>
    <tableColumn id="14421" xr3:uid="{9AE18CD0-50B7-4B86-98A7-99DE441E28ED}" name="154660" dataDxfId="1976"/>
    <tableColumn id="14422" xr3:uid="{A7360F36-2913-4A48-A248-B768C3AE4782}" name="154661" dataDxfId="1975"/>
    <tableColumn id="14423" xr3:uid="{FC055ACF-BC77-41B4-A284-3DA2704D267D}" name="154662" dataDxfId="1974"/>
    <tableColumn id="14424" xr3:uid="{1EACB9B1-AD50-44FB-B494-246EC91A038F}" name="154663" dataDxfId="1973"/>
    <tableColumn id="14425" xr3:uid="{F93F0CD0-F030-445D-88CC-2C09418FF965}" name="154664" dataDxfId="1972"/>
    <tableColumn id="14426" xr3:uid="{98BB6E08-CF2C-4552-9138-667B3ED32277}" name="154665" dataDxfId="1971"/>
    <tableColumn id="14427" xr3:uid="{9CCFE1CF-5447-4EC7-8699-9AA5D6DB9B9E}" name="154666" dataDxfId="1970"/>
    <tableColumn id="14428" xr3:uid="{3C26AF63-B229-49C8-9FC4-A0699D7D3B15}" name="154667" dataDxfId="1969"/>
    <tableColumn id="14429" xr3:uid="{183EB9FA-2A24-49D5-9D90-F082B28C43A2}" name="154668" dataDxfId="1968"/>
    <tableColumn id="14430" xr3:uid="{E4F924A6-A05B-4539-AA19-6539966E44A5}" name="154669" dataDxfId="1967"/>
    <tableColumn id="14431" xr3:uid="{50D18C9C-753E-4CF5-A6AD-435B8F340E1B}" name="154670" dataDxfId="1966"/>
    <tableColumn id="14432" xr3:uid="{DD2377EC-0166-47B2-83CD-D72DC21A7455}" name="154671" dataDxfId="1965"/>
    <tableColumn id="14433" xr3:uid="{E51118B6-55CC-4559-9FC9-B8BC2E7E78EA}" name="154672" dataDxfId="1964"/>
    <tableColumn id="14434" xr3:uid="{227C04B3-8194-4ED2-82C5-9AF49697D977}" name="154673" dataDxfId="1963"/>
    <tableColumn id="14435" xr3:uid="{E0D5980A-C7E4-4773-B839-6FF3753B9A11}" name="154674" dataDxfId="1962"/>
    <tableColumn id="14436" xr3:uid="{D064094C-9113-4B47-A3AD-2C1D00CB8AEA}" name="154675" dataDxfId="1961"/>
    <tableColumn id="14437" xr3:uid="{ADBBB5BF-683B-49FB-912E-DAE67220615B}" name="154676" dataDxfId="1960"/>
    <tableColumn id="14438" xr3:uid="{509D3DDC-6E97-437A-B6EA-E455073968E4}" name="154677" dataDxfId="1959"/>
    <tableColumn id="14439" xr3:uid="{96E8BC45-0D9E-4F43-9D27-DBEA8563DC66}" name="154678" dataDxfId="1958"/>
    <tableColumn id="14440" xr3:uid="{225FFB3B-8822-4698-9172-2CB2B2D3C798}" name="154679" dataDxfId="1957"/>
    <tableColumn id="14441" xr3:uid="{920473E9-C09A-4F22-BF56-AE166A2933F1}" name="154680" dataDxfId="1956"/>
    <tableColumn id="14442" xr3:uid="{AB70F225-71C2-4731-BD33-D3D53EBA1A94}" name="154681" dataDxfId="1955"/>
    <tableColumn id="14443" xr3:uid="{2B73B216-33D2-4E3A-B61D-3B2BB5FF01BE}" name="154682" dataDxfId="1954"/>
    <tableColumn id="14444" xr3:uid="{1E0440EB-E961-4E7A-AB24-8C0302FBA29D}" name="154683" dataDxfId="1953"/>
    <tableColumn id="14445" xr3:uid="{1277DCAE-E5EA-42EF-8660-6160417A6461}" name="154684" dataDxfId="1952"/>
    <tableColumn id="14446" xr3:uid="{46DE52BF-A52F-4916-8447-358016CC6649}" name="154685" dataDxfId="1951"/>
    <tableColumn id="14447" xr3:uid="{7E14FD51-39AD-46D9-B820-C02A42D963BB}" name="154686" dataDxfId="1950"/>
    <tableColumn id="14448" xr3:uid="{097CCDA1-B733-4A32-B5EB-7E61569000F2}" name="154687" dataDxfId="1949"/>
    <tableColumn id="14449" xr3:uid="{2F2894A9-2B30-40D8-8358-17044368BDA6}" name="154688" dataDxfId="1948"/>
    <tableColumn id="14450" xr3:uid="{F262AD9E-FDF3-4710-8C48-7A21718F8F3B}" name="154689" dataDxfId="1947"/>
    <tableColumn id="14451" xr3:uid="{BEE7E37D-368A-4D09-B493-2A603FB1B79E}" name="154690" dataDxfId="1946"/>
    <tableColumn id="14452" xr3:uid="{3CD16A4F-A50B-4AD1-BDA6-366CC3C0C9B7}" name="154691" dataDxfId="1945"/>
    <tableColumn id="14453" xr3:uid="{937F6267-3597-42B9-BEBF-7424327CCD4B}" name="154692" dataDxfId="1944"/>
    <tableColumn id="14454" xr3:uid="{FB295199-B217-43E2-A002-A3F522CD5F51}" name="154693" dataDxfId="1943"/>
    <tableColumn id="14455" xr3:uid="{9D30B504-B141-4986-B681-C1613F64E7AE}" name="154694" dataDxfId="1942"/>
    <tableColumn id="14456" xr3:uid="{96BBD376-AFFC-4911-B57C-568746850948}" name="154695" dataDxfId="1941"/>
    <tableColumn id="14457" xr3:uid="{07A12003-1C38-4F8F-A7B7-4915CDC1616D}" name="154696" dataDxfId="1940"/>
    <tableColumn id="14458" xr3:uid="{69573F83-6470-411E-819B-38F358BB1472}" name="154697" dataDxfId="1939"/>
    <tableColumn id="14459" xr3:uid="{2E890F17-50CF-469B-953B-A293929F2083}" name="154698" dataDxfId="1938"/>
    <tableColumn id="14460" xr3:uid="{230266CE-59D6-4E86-9FFC-F6F770728029}" name="154699" dataDxfId="1937"/>
    <tableColumn id="14461" xr3:uid="{606444DC-9C56-4DA1-A2B4-6FA80CE2DF27}" name="154700" dataDxfId="1936"/>
    <tableColumn id="14462" xr3:uid="{D77C43C8-E416-40AE-913F-883C5CAB99B9}" name="154701" dataDxfId="1935"/>
    <tableColumn id="14463" xr3:uid="{9397B816-2F8A-412B-8C05-FE5B90B34B5C}" name="154702" dataDxfId="1934"/>
    <tableColumn id="14464" xr3:uid="{E626603A-775B-4622-B438-6B72DC9F60A9}" name="154703" dataDxfId="1933"/>
    <tableColumn id="14465" xr3:uid="{F68597A2-7E69-4751-8B62-01D03B4E3CBC}" name="154704" dataDxfId="1932"/>
    <tableColumn id="14466" xr3:uid="{570BF06F-C536-49D3-A806-DF6A0BCD7EBB}" name="154705" dataDxfId="1931"/>
    <tableColumn id="14467" xr3:uid="{9B2D8336-C89B-4A75-A5DC-459D554BE664}" name="154706" dataDxfId="1930"/>
    <tableColumn id="14468" xr3:uid="{FFF17C8B-A494-46A4-B828-5DBECE558C94}" name="154707" dataDxfId="1929"/>
    <tableColumn id="14469" xr3:uid="{A61BD94D-306B-413F-9468-97224F55BB59}" name="154708" dataDxfId="1928"/>
    <tableColumn id="14470" xr3:uid="{D2DD2ABE-0D93-418D-9913-4775034439A1}" name="154709" dataDxfId="1927"/>
    <tableColumn id="14471" xr3:uid="{AD533C41-A737-4030-9098-0C1E76A888FE}" name="154710" dataDxfId="1926"/>
    <tableColumn id="14472" xr3:uid="{1F8FB3E2-6035-4687-9DE1-1F289CCCD78A}" name="154711" dataDxfId="1925"/>
    <tableColumn id="14473" xr3:uid="{BB6A50F6-555C-4601-ACF8-DA58A36889DC}" name="154712" dataDxfId="1924"/>
    <tableColumn id="14474" xr3:uid="{546B65EA-46C7-4DF2-8955-91F632805B5C}" name="154713" dataDxfId="1923"/>
    <tableColumn id="14475" xr3:uid="{68E528D7-FE8A-47CE-B582-EDEA9F010CB0}" name="154714" dataDxfId="1922"/>
    <tableColumn id="14476" xr3:uid="{982D6811-C355-4298-A2AB-A8F6D0365317}" name="154715" dataDxfId="1921"/>
    <tableColumn id="14477" xr3:uid="{B152AB15-7646-49D7-A111-B58EB1EB35AD}" name="154716" dataDxfId="1920"/>
    <tableColumn id="14478" xr3:uid="{A99369EF-9042-4BC2-BF2D-94B6C3C38267}" name="154717" dataDxfId="1919"/>
    <tableColumn id="14479" xr3:uid="{FE19B022-4C80-42C1-94C7-A13AE51740D8}" name="154718" dataDxfId="1918"/>
    <tableColumn id="14480" xr3:uid="{12834868-4C36-48BB-B8DE-8EA14FC52864}" name="154719" dataDxfId="1917"/>
    <tableColumn id="14481" xr3:uid="{3E557144-B6BA-4D0B-BF17-88E406C17F7F}" name="154720" dataDxfId="1916"/>
    <tableColumn id="14482" xr3:uid="{7A220F81-00CC-4872-B8E0-70096E0A3250}" name="154721" dataDxfId="1915"/>
    <tableColumn id="14483" xr3:uid="{71561F02-8295-4D79-B83F-A684AE5F33F7}" name="154722" dataDxfId="1914"/>
    <tableColumn id="14484" xr3:uid="{E7E32675-150C-46E8-859D-D5501D196012}" name="154723" dataDxfId="1913"/>
    <tableColumn id="14485" xr3:uid="{C2C868E0-7294-4514-862B-DA25BEFB7680}" name="154724" dataDxfId="1912"/>
    <tableColumn id="14486" xr3:uid="{EC743F96-5098-4053-AC19-473C864C6850}" name="154725" dataDxfId="1911"/>
    <tableColumn id="14487" xr3:uid="{1FB01CA7-5062-4E5F-AA7F-BBE15FAEF09A}" name="154726" dataDxfId="1910"/>
    <tableColumn id="14488" xr3:uid="{BDAA3AE9-2414-4B50-BBCF-C46963DB55D2}" name="154727" dataDxfId="1909"/>
    <tableColumn id="14489" xr3:uid="{77FAC024-57C0-4A53-8F34-9083247C3444}" name="154728" dataDxfId="1908"/>
    <tableColumn id="14490" xr3:uid="{FC6F8C76-BABD-45E8-B1A5-545E58986D8B}" name="154729" dataDxfId="1907"/>
    <tableColumn id="14491" xr3:uid="{F5862C13-0A9C-442A-9C52-EF71AF488098}" name="154730" dataDxfId="1906"/>
    <tableColumn id="14492" xr3:uid="{46C0CCC5-5B8C-42CA-8A9F-C6953D186A29}" name="154731" dataDxfId="1905"/>
    <tableColumn id="14493" xr3:uid="{D91C548F-EC61-45B8-AB84-D61D1FBB30DD}" name="154732" dataDxfId="1904"/>
    <tableColumn id="14494" xr3:uid="{24AAAC5C-DC64-4991-B1D7-5BE54C9F42D4}" name="154733" dataDxfId="1903"/>
    <tableColumn id="14495" xr3:uid="{96963536-84B9-494E-9EC6-C3A0D929E3C4}" name="154734" dataDxfId="1902"/>
    <tableColumn id="14496" xr3:uid="{0276F73E-656F-4A74-B27B-0842081F3C33}" name="154735" dataDxfId="1901"/>
    <tableColumn id="14497" xr3:uid="{604D3A2B-157E-4CB1-BE96-73A336DDB913}" name="154736" dataDxfId="1900"/>
    <tableColumn id="14498" xr3:uid="{2AD1C3E6-553E-49C3-A32B-E803381C53ED}" name="154737" dataDxfId="1899"/>
    <tableColumn id="14499" xr3:uid="{61D02B9C-E3CD-4102-AC1A-94DAD0DC026A}" name="154738" dataDxfId="1898"/>
    <tableColumn id="14500" xr3:uid="{4E16B281-D554-4090-9545-2AA755D79F55}" name="154739" dataDxfId="1897"/>
    <tableColumn id="14501" xr3:uid="{58763F63-FBA2-4116-BC4E-EE459AC5E010}" name="154740" dataDxfId="1896"/>
    <tableColumn id="14502" xr3:uid="{11906297-0413-4E52-B373-031497A99B29}" name="154741" dataDxfId="1895"/>
    <tableColumn id="14503" xr3:uid="{B9FC871C-5E59-4EE5-AE63-F039442CD1A8}" name="154742" dataDxfId="1894"/>
    <tableColumn id="14504" xr3:uid="{FA6A34B4-1DE3-4544-8255-BB23543A3568}" name="154743" dataDxfId="1893"/>
    <tableColumn id="14505" xr3:uid="{444031A4-33E9-431D-9CF2-7C6CF4523FFA}" name="154744" dataDxfId="1892"/>
    <tableColumn id="14506" xr3:uid="{5010AF7A-222D-4AE9-83DE-51B13655F555}" name="154745" dataDxfId="1891"/>
    <tableColumn id="14507" xr3:uid="{72BB9F7D-E39F-4BFD-8C88-F1DC6A172B09}" name="154746" dataDxfId="1890"/>
    <tableColumn id="14508" xr3:uid="{07489356-C3D3-45C1-A81A-7F19B3AC4B64}" name="154747" dataDxfId="1889"/>
    <tableColumn id="14509" xr3:uid="{FDEC6DBD-FF96-4ECF-80AB-F4533C420F38}" name="154748" dataDxfId="1888"/>
    <tableColumn id="14510" xr3:uid="{C1CACC29-690D-4DF4-A0AE-E83B240012FF}" name="154749" dataDxfId="1887"/>
    <tableColumn id="14511" xr3:uid="{1A6F0035-BBF1-4983-96B7-717A29CC2468}" name="154750" dataDxfId="1886"/>
    <tableColumn id="14512" xr3:uid="{8F483CEA-386D-4305-AE36-78CF4BC3FF20}" name="154751" dataDxfId="1885"/>
    <tableColumn id="14513" xr3:uid="{030BDCF8-ABF2-4610-9E74-2A88BE527885}" name="154752" dataDxfId="1884"/>
    <tableColumn id="14514" xr3:uid="{671D95FC-752F-4470-A5A9-2021331C9B6A}" name="154753" dataDxfId="1883"/>
    <tableColumn id="14515" xr3:uid="{C00EF34E-B691-47F2-8142-557807426430}" name="154754" dataDxfId="1882"/>
    <tableColumn id="14516" xr3:uid="{DE4E6D18-CDA8-4229-86BC-D0BE4B6A3E68}" name="154755" dataDxfId="1881"/>
    <tableColumn id="14517" xr3:uid="{0320FE92-E856-490A-9E93-93BED0C4EBAC}" name="154756" dataDxfId="1880"/>
    <tableColumn id="14518" xr3:uid="{289B690E-6683-4D69-9F41-0E705BFDF72E}" name="154757" dataDxfId="1879"/>
    <tableColumn id="14519" xr3:uid="{5EFA5B30-D54B-4F92-BBA9-589044EB30AB}" name="154758" dataDxfId="1878"/>
    <tableColumn id="14520" xr3:uid="{1E5DF62C-C34A-4402-8717-98924C7061F5}" name="154759" dataDxfId="1877"/>
    <tableColumn id="14521" xr3:uid="{7C6C8C06-82B2-43C7-9140-1AD2777AEF75}" name="154760" dataDxfId="1876"/>
    <tableColumn id="14522" xr3:uid="{8FAB0036-1EFC-46A0-8FCF-13DCF98EA73A}" name="154761" dataDxfId="1875"/>
    <tableColumn id="14523" xr3:uid="{A57D9E9C-7264-4A54-AA16-B01BD0E21969}" name="154762" dataDxfId="1874"/>
    <tableColumn id="14524" xr3:uid="{4C6E5156-343E-403B-8EF5-A286074EA74A}" name="154763" dataDxfId="1873"/>
    <tableColumn id="14525" xr3:uid="{3576CDD2-BA21-4EA1-9D73-6D880A340371}" name="154764" dataDxfId="1872"/>
    <tableColumn id="14526" xr3:uid="{077AF8CE-DE95-4568-9770-5E17D55FB8C7}" name="154765" dataDxfId="1871"/>
    <tableColumn id="14527" xr3:uid="{60A33802-5DF0-40B3-B06B-2C86D7E25A5F}" name="154766" dataDxfId="1870"/>
    <tableColumn id="14528" xr3:uid="{67DB1E6E-9434-443A-857B-DEA5F86F3AA9}" name="154767" dataDxfId="1869"/>
    <tableColumn id="14529" xr3:uid="{368F4B18-EF51-44AA-8D6B-64D2D166FEC5}" name="154768" dataDxfId="1868"/>
    <tableColumn id="14530" xr3:uid="{82DC38E6-95BC-4477-93CD-3259700027C9}" name="154769" dataDxfId="1867"/>
    <tableColumn id="14531" xr3:uid="{0A09D8D1-6C3C-4861-A932-B89A520FA84A}" name="154770" dataDxfId="1866"/>
    <tableColumn id="14532" xr3:uid="{8F687EF8-E33D-432C-838A-E81508CBC466}" name="154771" dataDxfId="1865"/>
    <tableColumn id="14533" xr3:uid="{1FEBCA11-DCF9-4304-8771-F2AE0C0C0818}" name="154772" dataDxfId="1864"/>
    <tableColumn id="14534" xr3:uid="{BBA576AA-B39E-4405-9E26-16EBB72D47B3}" name="154773" dataDxfId="1863"/>
    <tableColumn id="14535" xr3:uid="{14F93B65-9A86-498E-88C4-A88F8E09781D}" name="154774" dataDxfId="1862"/>
    <tableColumn id="14536" xr3:uid="{A7E081AF-05EA-445C-9138-07B6638F110E}" name="154775" dataDxfId="1861"/>
    <tableColumn id="14537" xr3:uid="{4410D135-441F-429A-9422-361B5CA56D8C}" name="154776" dataDxfId="1860"/>
    <tableColumn id="14538" xr3:uid="{29C7D95B-17F7-407E-9D83-675FA45E1700}" name="154777" dataDxfId="1859"/>
    <tableColumn id="14539" xr3:uid="{9DF952FC-F1C9-4140-91B8-93189393AF82}" name="154778" dataDxfId="1858"/>
    <tableColumn id="14540" xr3:uid="{82468FB4-1017-485C-A173-689B374C5142}" name="154779" dataDxfId="1857"/>
    <tableColumn id="14541" xr3:uid="{9CA35C3B-D831-4C4B-8179-CB92CFA8F844}" name="154780" dataDxfId="1856"/>
    <tableColumn id="14542" xr3:uid="{2FA29B7B-353E-4ECA-9497-9068DD4992D7}" name="154781" dataDxfId="1855"/>
    <tableColumn id="14543" xr3:uid="{33D6A63F-D235-4999-B315-BA08B5DFC5B3}" name="154782" dataDxfId="1854"/>
    <tableColumn id="14544" xr3:uid="{FEA0CEC6-2ADC-4CEC-B524-9B25EBB77735}" name="154783" dataDxfId="1853"/>
    <tableColumn id="14545" xr3:uid="{48FA8AA2-8695-4CA9-9DE1-4EF61E91D81B}" name="154784" dataDxfId="1852"/>
    <tableColumn id="14546" xr3:uid="{86DF7498-71A6-4720-92A0-E57B75762FE0}" name="154785" dataDxfId="1851"/>
    <tableColumn id="14547" xr3:uid="{8BD168F2-5A28-4660-8491-83070EED7A67}" name="154786" dataDxfId="1850"/>
    <tableColumn id="14548" xr3:uid="{943B558A-B3FB-41B6-AD05-EAEB5A5AC223}" name="154787" dataDxfId="1849"/>
    <tableColumn id="14549" xr3:uid="{ED77CB88-E5BE-4F57-B6BE-5E509452E20E}" name="154788" dataDxfId="1848"/>
    <tableColumn id="14550" xr3:uid="{9249A744-F935-436F-8C11-D0AB2E3A4FFC}" name="154789" dataDxfId="1847"/>
    <tableColumn id="14551" xr3:uid="{760A7A26-A43F-4973-9B6A-E5C7B32A6E50}" name="154790" dataDxfId="1846"/>
    <tableColumn id="14552" xr3:uid="{85ADE814-3AAE-4E28-B815-023322F6EBE3}" name="154791" dataDxfId="1845"/>
    <tableColumn id="14553" xr3:uid="{E2FB0A95-80FE-4CDF-8DFD-62D41C2CEBE2}" name="154792" dataDxfId="1844"/>
    <tableColumn id="14554" xr3:uid="{8BDBAE2B-82A5-4DA4-8DD6-147300DA4143}" name="154793" dataDxfId="1843"/>
    <tableColumn id="14555" xr3:uid="{7751C27C-0916-41B2-B7F4-B7F18E76D432}" name="154794" dataDxfId="1842"/>
    <tableColumn id="14556" xr3:uid="{FC20B793-08A3-4503-9546-5128500B4230}" name="154795" dataDxfId="1841"/>
    <tableColumn id="14557" xr3:uid="{50E57626-48A3-466C-AD46-49F13013C3D5}" name="154796" dataDxfId="1840"/>
    <tableColumn id="14558" xr3:uid="{9C6D6649-4793-4CA7-83DE-4277040232D7}" name="154797" dataDxfId="1839"/>
    <tableColumn id="14559" xr3:uid="{7B5C0ADB-8DF4-4DF8-930E-576B1D203781}" name="154798" dataDxfId="1838"/>
    <tableColumn id="14560" xr3:uid="{B5DD3210-D9DF-43C0-BBCD-88FA67E79A24}" name="154799" dataDxfId="1837"/>
    <tableColumn id="14561" xr3:uid="{C279EFF8-67D9-4656-8CDC-F155ADF9F7EF}" name="154800" dataDxfId="1836"/>
    <tableColumn id="14562" xr3:uid="{9C729739-C7DF-4103-9BE4-5ED9E5986162}" name="154801" dataDxfId="1835"/>
    <tableColumn id="14563" xr3:uid="{EDA596A4-A304-486B-8E93-DD5DEA1F3654}" name="154802" dataDxfId="1834"/>
    <tableColumn id="14564" xr3:uid="{41697BC8-B295-41C4-A48C-FB526BA8C9DB}" name="154803" dataDxfId="1833"/>
    <tableColumn id="14565" xr3:uid="{63127D61-DD77-49EB-A932-2151AE925109}" name="154804" dataDxfId="1832"/>
    <tableColumn id="14566" xr3:uid="{FC83AAD5-A3EB-4C91-9D53-3D9BB470BD6F}" name="154805" dataDxfId="1831"/>
    <tableColumn id="14567" xr3:uid="{CE99E7BF-8823-438D-8891-46B611F381FD}" name="154806" dataDxfId="1830"/>
    <tableColumn id="14568" xr3:uid="{71B8234C-0F5F-492E-9916-B8A3127130A5}" name="154807" dataDxfId="1829"/>
    <tableColumn id="14569" xr3:uid="{1F91283F-5A8E-40C6-82A0-9FFB3E794404}" name="154808" dataDxfId="1828"/>
    <tableColumn id="14570" xr3:uid="{BE745DB6-4CA1-483E-82EF-E7980DA427C3}" name="154809" dataDxfId="1827"/>
    <tableColumn id="14571" xr3:uid="{9B60AA93-9E6C-4A7F-8E1E-F4895F1E8E14}" name="154810" dataDxfId="1826"/>
    <tableColumn id="14572" xr3:uid="{43BD98FD-F2D2-4FA8-99FC-38811A31BEFB}" name="154811" dataDxfId="1825"/>
    <tableColumn id="14573" xr3:uid="{CBA295E4-1CE4-498B-B5D4-82C3BC789CAC}" name="154812" dataDxfId="1824"/>
    <tableColumn id="14574" xr3:uid="{F2F32525-12B7-4492-B11E-48CA59423B16}" name="154813" dataDxfId="1823"/>
    <tableColumn id="14575" xr3:uid="{90233031-3DB7-4598-89C2-2747CF2A7503}" name="154814" dataDxfId="1822"/>
    <tableColumn id="14576" xr3:uid="{870FADA2-0333-4A26-9CAB-E179991C0451}" name="154815" dataDxfId="1821"/>
    <tableColumn id="14577" xr3:uid="{124FA5D8-5BD1-476B-870F-0A18B94E86C7}" name="154816" dataDxfId="1820"/>
    <tableColumn id="14578" xr3:uid="{3F703FDE-8E71-4781-AF90-58C519068980}" name="154817" dataDxfId="1819"/>
    <tableColumn id="14579" xr3:uid="{F989B776-1ACD-4792-91B0-A4BA7EEF5ACB}" name="154818" dataDxfId="1818"/>
    <tableColumn id="14580" xr3:uid="{2884F3FD-205E-4EA4-8875-6956E24A9F07}" name="154819" dataDxfId="1817"/>
    <tableColumn id="14581" xr3:uid="{17831C81-18CD-419E-BEEF-F80CF539E262}" name="154820" dataDxfId="1816"/>
    <tableColumn id="14582" xr3:uid="{D8119E5B-8251-4D91-9DE6-CE83E0485806}" name="154821" dataDxfId="1815"/>
    <tableColumn id="14583" xr3:uid="{07EBF28C-BF9D-4D80-8613-9DA3F1FB1CF9}" name="154822" dataDxfId="1814"/>
    <tableColumn id="14584" xr3:uid="{1CF45C9D-1E3A-4119-90DC-91506E3874D4}" name="154823" dataDxfId="1813"/>
    <tableColumn id="14585" xr3:uid="{E64818E7-7114-4D0E-B445-8239D970D9A3}" name="154824" dataDxfId="1812"/>
    <tableColumn id="14586" xr3:uid="{9BE6BC7F-3045-44AD-BEE6-0079170D3DE7}" name="154825" dataDxfId="1811"/>
    <tableColumn id="14587" xr3:uid="{D020A1CC-DBAF-4A4C-AFAA-DC47FC3FC82E}" name="154826" dataDxfId="1810"/>
    <tableColumn id="14588" xr3:uid="{6851264E-CB06-4D27-A4B8-408A51719F17}" name="154827" dataDxfId="1809"/>
    <tableColumn id="14589" xr3:uid="{3B0A5700-35B2-4652-BCF5-CF2B5246F0DE}" name="154828" dataDxfId="1808"/>
    <tableColumn id="14590" xr3:uid="{5922625A-55B5-4E96-8A3E-0B226581A818}" name="154829" dataDxfId="1807"/>
    <tableColumn id="14591" xr3:uid="{D6F25145-72F0-4F38-8ECD-B1F48136FA98}" name="154830" dataDxfId="1806"/>
    <tableColumn id="14592" xr3:uid="{FB2ECE32-11AD-4AD6-9150-F8CD31951896}" name="154831" dataDxfId="1805"/>
    <tableColumn id="14593" xr3:uid="{1758C9E8-6468-4FA9-B6D1-C4738795C656}" name="154832" dataDxfId="1804"/>
    <tableColumn id="14594" xr3:uid="{84F1DC84-B993-47A6-9B4D-8B2CCE6B9437}" name="154833" dataDxfId="1803"/>
    <tableColumn id="14595" xr3:uid="{6C0A6B49-02F8-407A-A593-BDD01EF9F840}" name="154834" dataDxfId="1802"/>
    <tableColumn id="14596" xr3:uid="{E9A861D1-78E1-4F11-9AE6-F85CC1DA36BA}" name="154835" dataDxfId="1801"/>
    <tableColumn id="14597" xr3:uid="{20DBDDB8-0E04-4AEE-9E1F-DEE2C4DF3483}" name="154836" dataDxfId="1800"/>
    <tableColumn id="14598" xr3:uid="{0B2DD6EA-7A81-44A2-898C-123B7DB8919E}" name="154837" dataDxfId="1799"/>
    <tableColumn id="14599" xr3:uid="{1C2897FA-D1D2-4690-89C9-7AF576578102}" name="154838" dataDxfId="1798"/>
    <tableColumn id="14600" xr3:uid="{30C0D4CF-A012-47B6-B09D-845234B08F4B}" name="154839" dataDxfId="1797"/>
    <tableColumn id="14601" xr3:uid="{8CD600C2-E786-491E-94F4-9F90AEDE9677}" name="154840" dataDxfId="1796"/>
    <tableColumn id="14602" xr3:uid="{B79E3CB0-FA46-4C5E-80E2-F890E24FC127}" name="154841" dataDxfId="1795"/>
    <tableColumn id="14603" xr3:uid="{D194B812-2212-4015-A081-FAB6DE67BA9E}" name="154842" dataDxfId="1794"/>
    <tableColumn id="14604" xr3:uid="{A1A0BFD2-0947-4C54-890E-EBFC09201168}" name="154843" dataDxfId="1793"/>
    <tableColumn id="14605" xr3:uid="{BB4E9871-7930-4212-BE67-AC0F32BA9F01}" name="154844" dataDxfId="1792"/>
    <tableColumn id="14606" xr3:uid="{9A7D7F1A-C488-488A-A033-F9B597E0D3EE}" name="154845" dataDxfId="1791"/>
    <tableColumn id="14607" xr3:uid="{45C1F55C-8E97-4D22-8721-205582574ACA}" name="154846" dataDxfId="1790"/>
    <tableColumn id="14608" xr3:uid="{3146B09B-6C4D-4AB1-A669-076047FAF841}" name="154847" dataDxfId="1789"/>
    <tableColumn id="14609" xr3:uid="{C803206A-E763-4D95-8E1C-9D8F7A7B4962}" name="154848" dataDxfId="1788"/>
    <tableColumn id="14610" xr3:uid="{B89899C4-74B3-48EF-B8BD-08AE857482B1}" name="154849" dataDxfId="1787"/>
    <tableColumn id="14611" xr3:uid="{1826C52B-BAC5-4EF8-BF16-53CB0F4CCCF2}" name="154850" dataDxfId="1786"/>
    <tableColumn id="14612" xr3:uid="{329933CC-9FDA-43BC-914D-AF0E907F4FF9}" name="154851" dataDxfId="1785"/>
    <tableColumn id="14613" xr3:uid="{210BAA87-0299-494C-83B3-BA7C218FC8FF}" name="154852" dataDxfId="1784"/>
    <tableColumn id="14614" xr3:uid="{33871860-1F78-4C84-AE7C-2DC586B3E84C}" name="154853" dataDxfId="1783"/>
    <tableColumn id="14615" xr3:uid="{8A081CD5-A2E4-4F04-B51B-08E5B918A5BB}" name="154854" dataDxfId="1782"/>
    <tableColumn id="14616" xr3:uid="{C7FF2DEC-F68A-4872-81CA-E8E945E08583}" name="154855" dataDxfId="1781"/>
    <tableColumn id="14617" xr3:uid="{D9BCB1FB-2721-4079-920C-7912226CF233}" name="154856" dataDxfId="1780"/>
    <tableColumn id="14618" xr3:uid="{4A8D598B-C6BB-4039-97A7-665450D6515D}" name="154857" dataDxfId="1779"/>
    <tableColumn id="14619" xr3:uid="{D5133205-59F8-4C5B-93E1-2E52E3AADB2B}" name="154858" dataDxfId="1778"/>
    <tableColumn id="14620" xr3:uid="{E0C017F2-76A0-4256-9103-BFE708929917}" name="154859" dataDxfId="1777"/>
    <tableColumn id="14621" xr3:uid="{C76A2F8B-122E-4B3D-ABC2-FECE78B2E8D8}" name="154860" dataDxfId="1776"/>
    <tableColumn id="14622" xr3:uid="{F4E796C6-ABBC-4104-859D-159BFC266B0E}" name="154861" dataDxfId="1775"/>
    <tableColumn id="14623" xr3:uid="{8FC24506-F4FE-4197-A727-62CEF5405341}" name="154862" dataDxfId="1774"/>
    <tableColumn id="14624" xr3:uid="{D781E637-C721-48E0-BBF2-A94AD5F08AFE}" name="154863" dataDxfId="1773"/>
    <tableColumn id="14625" xr3:uid="{0E96E041-BDB5-41B1-9AC2-B868E96C9942}" name="154864" dataDxfId="1772"/>
    <tableColumn id="14626" xr3:uid="{7241BBE4-C745-4013-8182-1FBABF126AFB}" name="154865" dataDxfId="1771"/>
    <tableColumn id="14627" xr3:uid="{08DBE557-99F6-4826-95E8-48268F372332}" name="154866" dataDxfId="1770"/>
    <tableColumn id="14628" xr3:uid="{B714E960-14C1-44EB-A1FA-F4774E9779D7}" name="154867" dataDxfId="1769"/>
    <tableColumn id="14629" xr3:uid="{F6872128-D3D9-4DB0-A37E-5AF72C5CC9B0}" name="154868" dataDxfId="1768"/>
    <tableColumn id="14630" xr3:uid="{C29850AD-BBAC-4B70-B972-EC27390A6F5D}" name="154869" dataDxfId="1767"/>
    <tableColumn id="14631" xr3:uid="{89AC4B04-1A5C-4002-A1AD-FAE56EE25C6E}" name="154870" dataDxfId="1766"/>
    <tableColumn id="14632" xr3:uid="{E2A9C8A8-1B82-4C88-AC73-CEDE8F8287F6}" name="154871" dataDxfId="1765"/>
    <tableColumn id="14633" xr3:uid="{7BD00732-B45C-4970-9515-760BC8D997AA}" name="154872" dataDxfId="1764"/>
    <tableColumn id="14634" xr3:uid="{8930EC38-73F3-4FDB-9E0E-5001FFA8B6AA}" name="154873" dataDxfId="1763"/>
    <tableColumn id="14635" xr3:uid="{1F67F37B-2EB4-4E8D-8310-C6F731C7F030}" name="154874" dataDxfId="1762"/>
    <tableColumn id="14636" xr3:uid="{CFB76E3B-2BBD-436E-9361-1186E2B672A9}" name="154875" dataDxfId="1761"/>
    <tableColumn id="14637" xr3:uid="{F441D9B5-045C-45E4-B873-6983A96F165B}" name="154876" dataDxfId="1760"/>
    <tableColumn id="14638" xr3:uid="{666C8C37-E340-49EF-B50E-702FB0C7A9F2}" name="154877" dataDxfId="1759"/>
    <tableColumn id="14639" xr3:uid="{70AD4B1A-727E-4E05-B606-EC0247BD9E1C}" name="154878" dataDxfId="1758"/>
    <tableColumn id="14640" xr3:uid="{16F54A75-5692-4CA7-874C-BE1E2C2C20BF}" name="154879" dataDxfId="1757"/>
    <tableColumn id="14641" xr3:uid="{94A06F6E-4751-46AA-B619-558E767C2D2E}" name="154880" dataDxfId="1756"/>
    <tableColumn id="14642" xr3:uid="{0862B1A8-29CF-42E4-A04E-82D3088FFF7C}" name="154881" dataDxfId="1755"/>
    <tableColumn id="14643" xr3:uid="{E2AB0BA6-8AEB-4FEE-922B-700FF5C876AE}" name="154882" dataDxfId="1754"/>
    <tableColumn id="14644" xr3:uid="{E115EF36-FF72-4FB6-902D-85B8E6073C1E}" name="154883" dataDxfId="1753"/>
    <tableColumn id="14645" xr3:uid="{EF4F4311-3539-45C4-8A0D-46765C7AD511}" name="154884" dataDxfId="1752"/>
    <tableColumn id="14646" xr3:uid="{7AF101F8-1742-497D-8BB8-9BC66E50A11B}" name="154885" dataDxfId="1751"/>
    <tableColumn id="14647" xr3:uid="{A774AA36-5E6B-4ABD-B81E-7319254BBDF3}" name="154886" dataDxfId="1750"/>
    <tableColumn id="14648" xr3:uid="{C970AFA0-B5BF-40C0-9631-8D556AF3344A}" name="154887" dataDxfId="1749"/>
    <tableColumn id="14649" xr3:uid="{23E4E159-1E7F-4D08-8F64-04BA5CE851E6}" name="154888" dataDxfId="1748"/>
    <tableColumn id="14650" xr3:uid="{DD67A7F0-E76E-4FCE-8A50-CEE068F03304}" name="154889" dataDxfId="1747"/>
    <tableColumn id="14651" xr3:uid="{3ADD4CEB-345D-4376-9464-BCF5604BA243}" name="154890" dataDxfId="1746"/>
    <tableColumn id="14652" xr3:uid="{E39A875E-4751-4A2A-8ED2-E14412A402BD}" name="154891" dataDxfId="1745"/>
    <tableColumn id="14653" xr3:uid="{12F45C22-B1EF-4D50-898A-ED2CEB7AA314}" name="154892" dataDxfId="1744"/>
    <tableColumn id="14654" xr3:uid="{06C998D0-9FE5-4B07-9C36-9208E7F20034}" name="154893" dataDxfId="1743"/>
    <tableColumn id="14655" xr3:uid="{4EC1D65B-3C55-4D8F-826F-C566A17F2A98}" name="154894" dataDxfId="1742"/>
    <tableColumn id="14656" xr3:uid="{EB20A439-0FFF-4345-A2C1-824E0E987DDB}" name="154895" dataDxfId="1741"/>
    <tableColumn id="14657" xr3:uid="{40AF7C75-5BA1-486F-B55D-7FA9E5C04517}" name="154896" dataDxfId="1740"/>
    <tableColumn id="14658" xr3:uid="{F7D7A371-403D-4F46-8D18-8CA0B99CBF4F}" name="154897" dataDxfId="1739"/>
    <tableColumn id="14659" xr3:uid="{0B315501-8DBA-4AF7-ABC2-E1F9CAC0290E}" name="154898" dataDxfId="1738"/>
    <tableColumn id="14660" xr3:uid="{ECC195FF-725B-4560-8A94-E8B00AFAE6EB}" name="154899" dataDxfId="1737"/>
    <tableColumn id="14661" xr3:uid="{E092DBF8-3DCA-40FB-AF2D-02D8974C711C}" name="154900" dataDxfId="1736"/>
    <tableColumn id="14662" xr3:uid="{EF156BE8-63B9-4AB0-AC80-60443A9077B9}" name="154901" dataDxfId="1735"/>
    <tableColumn id="14663" xr3:uid="{085E48BE-00AC-4330-A12E-1925DCF21646}" name="154902" dataDxfId="1734"/>
    <tableColumn id="14664" xr3:uid="{919A3D41-B38D-4A42-A3E1-BE4278F800DC}" name="154903" dataDxfId="1733"/>
    <tableColumn id="14665" xr3:uid="{64DEC748-CC82-4155-A12B-9E3F6DAFDFA8}" name="154904" dataDxfId="1732"/>
    <tableColumn id="14666" xr3:uid="{D11C8004-2BAB-4054-999A-49BE218F961B}" name="154905" dataDxfId="1731"/>
    <tableColumn id="14667" xr3:uid="{AB5335FB-11D4-43C9-ACE9-EBF286D8A7A7}" name="154906" dataDxfId="1730"/>
    <tableColumn id="14668" xr3:uid="{3100A498-E42E-4453-9A88-002ECD4E1CE7}" name="154907" dataDxfId="1729"/>
    <tableColumn id="14669" xr3:uid="{1220C9FD-DC58-4126-A657-82C614ACF19B}" name="154908" dataDxfId="1728"/>
    <tableColumn id="14670" xr3:uid="{C02E3B4E-0EA5-4998-8524-A08B3719F7CB}" name="154909" dataDxfId="1727"/>
    <tableColumn id="14671" xr3:uid="{D78D26BA-981E-4730-A6B6-B02A40355FD6}" name="154910" dataDxfId="1726"/>
    <tableColumn id="14672" xr3:uid="{113D2A29-F32F-44C7-889E-9A60ECADA625}" name="154911" dataDxfId="1725"/>
    <tableColumn id="14673" xr3:uid="{ABE60983-8484-4EFE-89C4-F87FD1FA5A14}" name="154912" dataDxfId="1724"/>
    <tableColumn id="14674" xr3:uid="{3F84904D-26B0-4160-89C8-E5D4CBE5D788}" name="154913" dataDxfId="1723"/>
    <tableColumn id="14675" xr3:uid="{CB954CD2-D71D-44DE-ACF2-A0CB0FA24DFE}" name="154914" dataDxfId="1722"/>
    <tableColumn id="14676" xr3:uid="{347DBB84-1C85-40D5-8203-8E51E2E5C374}" name="154915" dataDxfId="1721"/>
    <tableColumn id="14677" xr3:uid="{2CEF1CCD-A021-4873-A6F9-AD7B8ACA7DC8}" name="154916" dataDxfId="1720"/>
    <tableColumn id="14678" xr3:uid="{92F7D26F-F97D-44D3-9536-4C16691C475C}" name="154917" dataDxfId="1719"/>
    <tableColumn id="14679" xr3:uid="{14D627B6-85F7-4D46-9BB7-DDD56D205EB3}" name="154918" dataDxfId="1718"/>
    <tableColumn id="14680" xr3:uid="{809CBAC9-F7E8-4777-8EC2-3E80939CF2A8}" name="154919" dataDxfId="1717"/>
    <tableColumn id="14681" xr3:uid="{396CA180-EA92-42DE-8CEB-D77A25FC224B}" name="154920" dataDxfId="1716"/>
    <tableColumn id="14682" xr3:uid="{EE06A83F-9ADA-452B-8017-086BB708A276}" name="154921" dataDxfId="1715"/>
    <tableColumn id="14683" xr3:uid="{F772F315-7BF4-4E7A-868A-3DAAC13AF25B}" name="154922" dataDxfId="1714"/>
    <tableColumn id="14684" xr3:uid="{4E5106D1-EC01-4499-A29E-0760082B5734}" name="154923" dataDxfId="1713"/>
    <tableColumn id="14685" xr3:uid="{68A151D2-D648-4FE9-A6E5-8C92F07A8034}" name="154924" dataDxfId="1712"/>
    <tableColumn id="14686" xr3:uid="{6601E12A-7EB3-4E5A-98CB-32AB2C95AA22}" name="154925" dataDxfId="1711"/>
    <tableColumn id="14687" xr3:uid="{15B2ADFB-3521-4B56-A64A-DB5F2E38C3BE}" name="154926" dataDxfId="1710"/>
    <tableColumn id="14688" xr3:uid="{BC877DE9-4BD3-4074-ADA4-9FB03306D0C9}" name="154927" dataDxfId="1709"/>
    <tableColumn id="14689" xr3:uid="{7E3CE51E-E3AB-44F6-93A1-95B0711A8F38}" name="154928" dataDxfId="1708"/>
    <tableColumn id="14690" xr3:uid="{803DAE52-5639-41FF-B647-4A3FDE401C27}" name="154929" dataDxfId="1707"/>
    <tableColumn id="14691" xr3:uid="{E4A0FCAF-257F-461A-90E9-84275C44936C}" name="154930" dataDxfId="1706"/>
    <tableColumn id="14692" xr3:uid="{FD91304B-64C2-44DF-A484-41C4DAAFA1DA}" name="154931" dataDxfId="1705"/>
    <tableColumn id="14693" xr3:uid="{EB523113-56B9-40BB-8B33-54C139A1B83D}" name="154932" dataDxfId="1704"/>
    <tableColumn id="14694" xr3:uid="{AE421B93-3638-4992-A41D-B27B211B7115}" name="154933" dataDxfId="1703"/>
    <tableColumn id="14695" xr3:uid="{68649348-C06D-4604-8F36-F264698FAAB8}" name="154934" dataDxfId="1702"/>
    <tableColumn id="14696" xr3:uid="{2AEC0376-824E-42AB-8761-C00BA4A6BB87}" name="154935" dataDxfId="1701"/>
    <tableColumn id="14697" xr3:uid="{4AB6AE8F-1775-4369-B944-BEAA899CD1B6}" name="154936" dataDxfId="1700"/>
    <tableColumn id="14698" xr3:uid="{86373EC3-3DF1-4480-AA35-E93A5805197D}" name="154937" dataDxfId="1699"/>
    <tableColumn id="14699" xr3:uid="{295DBBFC-4D49-42B7-8313-DF92237595E5}" name="154938" dataDxfId="1698"/>
    <tableColumn id="14700" xr3:uid="{5B4E544C-7D28-4F9C-B8EA-121CF20A393E}" name="154939" dataDxfId="1697"/>
    <tableColumn id="14701" xr3:uid="{F2BB5D4A-8A04-4BF2-A4F1-A3422FB247FD}" name="154940" dataDxfId="1696"/>
    <tableColumn id="14702" xr3:uid="{58CCC97A-4B77-4670-B93C-C4CA782E4200}" name="154941" dataDxfId="1695"/>
    <tableColumn id="14703" xr3:uid="{875F4787-686A-46C9-B719-58E7BD52EAC6}" name="154942" dataDxfId="1694"/>
    <tableColumn id="14704" xr3:uid="{2EC073C9-05BD-49EF-8E15-20ED4A7250BC}" name="154943" dataDxfId="1693"/>
    <tableColumn id="14705" xr3:uid="{F2268A71-4533-43E6-BE96-6F5E6414E610}" name="154944" dataDxfId="1692"/>
    <tableColumn id="14706" xr3:uid="{3A8D7930-A64B-4617-A515-B3C2E7806269}" name="154945" dataDxfId="1691"/>
    <tableColumn id="14707" xr3:uid="{0BE2BBD2-5089-4530-A25B-4B8A5E4C439B}" name="154946" dataDxfId="1690"/>
    <tableColumn id="14708" xr3:uid="{3B48E35D-7C76-459B-B0FD-045D1041A804}" name="154947" dataDxfId="1689"/>
    <tableColumn id="14709" xr3:uid="{8479C2F2-6ADF-409B-8A88-EB4D20193DCD}" name="154948" dataDxfId="1688"/>
    <tableColumn id="14710" xr3:uid="{795517CD-63EC-4AC5-B2E2-21577E9A8A95}" name="154949" dataDxfId="1687"/>
    <tableColumn id="14711" xr3:uid="{30B8D5CB-F869-435D-9C54-081C63F286F5}" name="154950" dataDxfId="1686"/>
    <tableColumn id="14712" xr3:uid="{77210CD8-EC79-48B7-BBF4-D13834C0F336}" name="154951" dataDxfId="1685"/>
    <tableColumn id="14713" xr3:uid="{F7BAA8AF-35C6-4AD7-B4F9-F31804BB22C6}" name="154952" dataDxfId="1684"/>
    <tableColumn id="14714" xr3:uid="{1994DF02-7550-4C12-9A91-50876B22AD62}" name="154953" dataDxfId="1683"/>
    <tableColumn id="14715" xr3:uid="{8D27E017-54F4-4885-8B06-78368E4E3CD8}" name="154954" dataDxfId="1682"/>
    <tableColumn id="14716" xr3:uid="{CC1CA52B-A13A-4BCF-B04F-E56E6E1840FA}" name="154955" dataDxfId="1681"/>
    <tableColumn id="14717" xr3:uid="{CF296D73-8863-4636-9453-864D1DE34DD4}" name="154956" dataDxfId="1680"/>
    <tableColumn id="14718" xr3:uid="{E0565B83-1AE1-474A-BFAF-5EFFB1D26926}" name="154957" dataDxfId="1679"/>
    <tableColumn id="14719" xr3:uid="{75A64C0A-6208-43BF-963F-8789A8C8034D}" name="154958" dataDxfId="1678"/>
    <tableColumn id="14720" xr3:uid="{E9F978F1-D7CE-46E5-9228-DA7E9D1426B6}" name="154959" dataDxfId="1677"/>
    <tableColumn id="14721" xr3:uid="{4AC6F607-ED77-404E-BAB8-144A62C91B49}" name="154960" dataDxfId="1676"/>
    <tableColumn id="14722" xr3:uid="{4F9F6217-CC25-4F49-B507-C2DC61809B69}" name="154961" dataDxfId="1675"/>
    <tableColumn id="14723" xr3:uid="{BA05FD19-E06F-4C7C-84F4-B5EB34685D44}" name="154962" dataDxfId="1674"/>
    <tableColumn id="14724" xr3:uid="{CAF256EB-9C94-4ED6-B96D-9C65695F83FA}" name="154963" dataDxfId="1673"/>
    <tableColumn id="14725" xr3:uid="{EB6BF787-005D-49A3-8BA1-5269A747C029}" name="154964" dataDxfId="1672"/>
    <tableColumn id="14726" xr3:uid="{DBD4EC90-98B8-48DC-A75C-E64640D512A7}" name="154965" dataDxfId="1671"/>
    <tableColumn id="14727" xr3:uid="{C498BE75-9E01-495A-927F-BF16FFAC1F67}" name="154966" dataDxfId="1670"/>
    <tableColumn id="14728" xr3:uid="{15B9DFC1-2086-4B73-8A32-2EE51850761F}" name="154967" dataDxfId="1669"/>
    <tableColumn id="14729" xr3:uid="{8201B5D4-7759-4CEE-903B-BEA8AD5F78EF}" name="154968" dataDxfId="1668"/>
    <tableColumn id="14730" xr3:uid="{96C7CFDC-B91B-4523-AA33-B013458F749A}" name="154969" dataDxfId="1667"/>
    <tableColumn id="14731" xr3:uid="{2302D8F3-A81A-4480-B58A-93E2B087EFF9}" name="154970" dataDxfId="1666"/>
    <tableColumn id="14732" xr3:uid="{7DCA3902-5657-47FB-8451-EFBA397A06C6}" name="154971" dataDxfId="1665"/>
    <tableColumn id="14733" xr3:uid="{7D88BF43-5B86-44FA-9045-EB4AA5761081}" name="154972" dataDxfId="1664"/>
    <tableColumn id="14734" xr3:uid="{D0DBD730-ECB7-4C4E-8B73-E00C81BD57A1}" name="154973" dataDxfId="1663"/>
    <tableColumn id="14735" xr3:uid="{4182DDB0-C670-4B2F-857A-264424F7010F}" name="154974" dataDxfId="1662"/>
    <tableColumn id="14736" xr3:uid="{8B64ED67-8EC7-432D-9CFE-1344A4DD30F2}" name="154975" dataDxfId="1661"/>
    <tableColumn id="14737" xr3:uid="{C7770200-B95F-4BA0-88C2-4858C4C07C95}" name="154976" dataDxfId="1660"/>
    <tableColumn id="14738" xr3:uid="{7555DD2F-877D-4855-8EDE-D1EF96557EC8}" name="154977" dataDxfId="1659"/>
    <tableColumn id="14739" xr3:uid="{5D939045-54F8-409F-8FAF-706E336E0982}" name="154978" dataDxfId="1658"/>
    <tableColumn id="14740" xr3:uid="{17178243-2A14-4AC4-BE97-8322E11B536A}" name="154979" dataDxfId="1657"/>
    <tableColumn id="14741" xr3:uid="{D13A9E47-4993-4553-9EB7-BDBAE650280D}" name="154980" dataDxfId="1656"/>
    <tableColumn id="14742" xr3:uid="{2037DA9E-BF18-46DA-81F4-BC72EB1BFA2A}" name="154981" dataDxfId="1655"/>
    <tableColumn id="14743" xr3:uid="{08C63C53-BCF7-484B-96DE-8DA8FE296D84}" name="154982" dataDxfId="1654"/>
    <tableColumn id="14744" xr3:uid="{ECAF770C-EDB6-44BC-A85B-EF3EAD0955C7}" name="154983" dataDxfId="1653"/>
    <tableColumn id="14745" xr3:uid="{3F308A73-8F07-4610-AA45-C32B3E6FD124}" name="154984" dataDxfId="1652"/>
    <tableColumn id="14746" xr3:uid="{CA1A4132-7031-43EB-B1BD-CD33D7C89FE8}" name="154985" dataDxfId="1651"/>
    <tableColumn id="14747" xr3:uid="{8ED3E457-DDD7-4013-9514-4E03597AC3E9}" name="154986" dataDxfId="1650"/>
    <tableColumn id="14748" xr3:uid="{79B1AAAB-256F-4B90-97C0-2B9A012F18D2}" name="154987" dataDxfId="1649"/>
    <tableColumn id="14749" xr3:uid="{05B053DE-D99B-4803-8A9C-88E3DBF16D30}" name="154988" dataDxfId="1648"/>
    <tableColumn id="14750" xr3:uid="{DA9BAEC4-6BDA-4CA9-9684-C927A4E0A4C9}" name="154989" dataDxfId="1647"/>
    <tableColumn id="14751" xr3:uid="{AF9C1FC9-9BEC-48D7-A037-77BA41365CB9}" name="154990" dataDxfId="1646"/>
    <tableColumn id="14752" xr3:uid="{5F78C906-836F-4011-B8E3-37542EB25E8D}" name="154991" dataDxfId="1645"/>
    <tableColumn id="14753" xr3:uid="{9FB296B1-EF76-4C9E-BC22-80533541D7F2}" name="154992" dataDxfId="1644"/>
    <tableColumn id="14754" xr3:uid="{4AA6F3FA-2C47-4458-BDD6-D73D30CBF48C}" name="154993" dataDxfId="1643"/>
    <tableColumn id="14755" xr3:uid="{6697A524-978C-4B0B-B2DD-9DC202B1A812}" name="154994" dataDxfId="1642"/>
    <tableColumn id="14756" xr3:uid="{AE826B79-868B-4A4A-97F0-8B2843D386DD}" name="154995" dataDxfId="1641"/>
    <tableColumn id="14757" xr3:uid="{58BA2D7F-BF41-4CD2-BDA0-434F34A119DD}" name="154996" dataDxfId="1640"/>
    <tableColumn id="14758" xr3:uid="{F6639B53-596C-4649-B9D8-FD4E1C1D163B}" name="154997" dataDxfId="1639"/>
    <tableColumn id="14759" xr3:uid="{F691CE7D-BDF0-490C-8483-5483B670AE5F}" name="154998" dataDxfId="1638"/>
    <tableColumn id="14760" xr3:uid="{AA404C8C-3913-4006-B4C1-043B00680514}" name="154999" dataDxfId="1637"/>
    <tableColumn id="14761" xr3:uid="{4B237E9E-BAED-48A6-87C8-8069F0062B8D}" name="155000" dataDxfId="1636"/>
    <tableColumn id="14762" xr3:uid="{368F3CE7-5DE2-4A75-88C9-C911D7931AF8}" name="155001" dataDxfId="1635"/>
    <tableColumn id="14763" xr3:uid="{C4038028-FBB9-463F-A23B-8F2DECC6B156}" name="155002" dataDxfId="1634"/>
    <tableColumn id="14764" xr3:uid="{CCBFDA9E-91F6-4417-81A9-BFA60A252681}" name="155003" dataDxfId="1633"/>
    <tableColumn id="14765" xr3:uid="{E7885C33-FB72-4663-BD84-8632BF5F98AB}" name="155004" dataDxfId="1632"/>
    <tableColumn id="14766" xr3:uid="{77C49225-0252-4CB6-A93D-E9140D02251A}" name="155005" dataDxfId="1631"/>
    <tableColumn id="14767" xr3:uid="{6E5314AC-BD2A-4016-9CFA-BA01C115D25F}" name="155006" dataDxfId="1630"/>
    <tableColumn id="14768" xr3:uid="{BEDDE93D-D039-4979-9475-72980AAFF2BC}" name="155007" dataDxfId="1629"/>
    <tableColumn id="14769" xr3:uid="{77F3E3A9-E9C4-47EA-AB02-6759465D68C2}" name="155008" dataDxfId="1628"/>
    <tableColumn id="14770" xr3:uid="{64963CAE-8A60-45B9-BC4A-0AD50E0E0AB3}" name="155009" dataDxfId="1627"/>
    <tableColumn id="14771" xr3:uid="{365C72F9-8A31-4B8B-BE12-F09A033598E1}" name="155010" dataDxfId="1626"/>
    <tableColumn id="14772" xr3:uid="{69537369-8E51-420F-A707-2A2FD169AED7}" name="155011" dataDxfId="1625"/>
    <tableColumn id="14773" xr3:uid="{B363016D-4188-4751-9266-EB2D54F6A075}" name="155012" dataDxfId="1624"/>
    <tableColumn id="14774" xr3:uid="{5DDBD84D-6A70-4122-A21D-8598206B8019}" name="155013" dataDxfId="1623"/>
    <tableColumn id="14775" xr3:uid="{4B1CBCE0-7325-42BF-B682-DC3088AC6582}" name="155014" dataDxfId="1622"/>
    <tableColumn id="14776" xr3:uid="{072CE758-ADF5-4CAD-A383-3175DDA7FC7C}" name="155015" dataDxfId="1621"/>
    <tableColumn id="14777" xr3:uid="{F9935131-B358-4E54-9085-957677CDD9E0}" name="155016" dataDxfId="1620"/>
    <tableColumn id="14778" xr3:uid="{1674642B-99E0-4236-8BB3-C2B460FB3651}" name="155017" dataDxfId="1619"/>
    <tableColumn id="14779" xr3:uid="{70EB2DBF-DE7B-4A48-9BEE-24753F2B0007}" name="155018" dataDxfId="1618"/>
    <tableColumn id="14780" xr3:uid="{1E3E2F17-777C-4355-A829-F029EEA3B452}" name="155019" dataDxfId="1617"/>
    <tableColumn id="14781" xr3:uid="{3C06C8BA-46A3-480A-A8CD-97330E92F8DD}" name="155020" dataDxfId="1616"/>
    <tableColumn id="14782" xr3:uid="{9492D1BF-6AFA-45E8-9CA3-2F894F20CD2A}" name="155021" dataDxfId="1615"/>
    <tableColumn id="14783" xr3:uid="{855C981A-6118-4157-89D7-0249D576D739}" name="155022" dataDxfId="1614"/>
    <tableColumn id="14784" xr3:uid="{4207FD8F-B220-4C21-AB3C-F08AE6DE4BFC}" name="155023" dataDxfId="1613"/>
    <tableColumn id="14785" xr3:uid="{05D764DB-2DBB-46FE-B0A5-B3D5EB46040D}" name="155024" dataDxfId="1612"/>
    <tableColumn id="14786" xr3:uid="{4E9D3F22-ED95-4C42-9220-638009B1C4FF}" name="155025" dataDxfId="1611"/>
    <tableColumn id="14787" xr3:uid="{47CE0B56-EBAA-4E03-A154-1D4F96D1EF12}" name="155026" dataDxfId="1610"/>
    <tableColumn id="14788" xr3:uid="{A5D613F9-29B7-4B90-8E2A-F30A503888F9}" name="155027" dataDxfId="1609"/>
    <tableColumn id="14789" xr3:uid="{8B552DBD-AC6F-45A0-8C08-B1E2EC0F5FB8}" name="155028" dataDxfId="1608"/>
    <tableColumn id="14790" xr3:uid="{309DBD5A-F78F-49C8-B2FB-D8C526DC9248}" name="155029" dataDxfId="1607"/>
    <tableColumn id="14791" xr3:uid="{4FF994E8-6EA7-4595-88A9-D6FA39EA8509}" name="155030" dataDxfId="1606"/>
    <tableColumn id="14792" xr3:uid="{2389C276-05F2-45EC-9B15-DA71D1F8AEFE}" name="155031" dataDxfId="1605"/>
    <tableColumn id="14793" xr3:uid="{61D1E87A-1654-4369-9725-F63D442012AF}" name="155032" dataDxfId="1604"/>
    <tableColumn id="14794" xr3:uid="{D05C116C-7852-4806-BE31-438810A61DE2}" name="155033" dataDxfId="1603"/>
    <tableColumn id="14795" xr3:uid="{9E70EE67-A546-421D-8D9A-7F97F10F2CCB}" name="155034" dataDxfId="1602"/>
    <tableColumn id="14796" xr3:uid="{885EEDB4-4065-4717-B706-D99F76CE3F21}" name="155035" dataDxfId="1601"/>
    <tableColumn id="14797" xr3:uid="{89BE66B0-F6A7-4697-A04C-9A90DCA28796}" name="155036" dataDxfId="1600"/>
    <tableColumn id="14798" xr3:uid="{AC10568C-27DA-45A9-A9F4-10B505B365F0}" name="155037" dataDxfId="1599"/>
    <tableColumn id="14799" xr3:uid="{9DC32890-1FDB-4469-B311-CCCCB475EDCA}" name="155038" dataDxfId="1598"/>
    <tableColumn id="14800" xr3:uid="{EE284B77-200B-4178-A1B9-D4D452B8B593}" name="155039" dataDxfId="1597"/>
    <tableColumn id="14801" xr3:uid="{516C6502-E4EE-4C01-A165-842FBDE32206}" name="155040" dataDxfId="1596"/>
    <tableColumn id="14802" xr3:uid="{12659B8D-A34F-4383-A335-2B342583B34D}" name="155041" dataDxfId="1595"/>
    <tableColumn id="14803" xr3:uid="{890D4594-DB7D-48EB-8510-320E57052844}" name="155042" dataDxfId="1594"/>
    <tableColumn id="14804" xr3:uid="{0267583D-44AA-4FF3-90AE-B940FE58B320}" name="155043" dataDxfId="1593"/>
    <tableColumn id="14805" xr3:uid="{DF9FBB04-D864-43E1-A4FA-E674689889EC}" name="155044" dataDxfId="1592"/>
    <tableColumn id="14806" xr3:uid="{ACF2F5CA-313D-48D5-96D2-A4ABDEA836C3}" name="155045" dataDxfId="1591"/>
    <tableColumn id="14807" xr3:uid="{555EBB8A-82FA-40E6-98F5-D3F4DF6C3BAB}" name="155046" dataDxfId="1590"/>
    <tableColumn id="14808" xr3:uid="{06BBC40D-3FF0-4875-AFEA-39DC2DFBEF3C}" name="155047" dataDxfId="1589"/>
    <tableColumn id="14809" xr3:uid="{502F17BE-5F3F-4A77-95DC-65A6789E6DDA}" name="155048" dataDxfId="1588"/>
    <tableColumn id="14810" xr3:uid="{1352539D-DAFA-4CFD-B855-6891124963D7}" name="155049" dataDxfId="1587"/>
    <tableColumn id="14811" xr3:uid="{E5B07C06-4D15-432D-884D-1520CF192370}" name="155050" dataDxfId="1586"/>
    <tableColumn id="14812" xr3:uid="{6037F570-0D6C-4324-AFC7-80199D2272B8}" name="155051" dataDxfId="1585"/>
    <tableColumn id="14813" xr3:uid="{AD6BB238-CA9D-4DF5-98E6-4776F30DF504}" name="155052" dataDxfId="1584"/>
    <tableColumn id="14814" xr3:uid="{A1540AD9-5DD5-4753-80B7-D54EAB843F28}" name="155053" dataDxfId="1583"/>
    <tableColumn id="14815" xr3:uid="{03BD3985-D82B-4553-B5D6-579EDD94B776}" name="155054" dataDxfId="1582"/>
    <tableColumn id="14816" xr3:uid="{EC055FB8-C048-4F37-BFA7-9EFBF5D73443}" name="155055" dataDxfId="1581"/>
    <tableColumn id="14817" xr3:uid="{088DB503-8A85-40D0-8DB3-FEFD6298C8B0}" name="155056" dataDxfId="1580"/>
    <tableColumn id="14818" xr3:uid="{AEAEBA30-ACFB-49AE-BF9F-B8A28A839427}" name="155057" dataDxfId="1579"/>
    <tableColumn id="14819" xr3:uid="{CBCAC0B7-4F8A-4E81-AC6A-B04FE960C0C7}" name="155058" dataDxfId="1578"/>
    <tableColumn id="14820" xr3:uid="{0406BB67-E3A0-48E1-A402-739600A20C53}" name="155059" dataDxfId="1577"/>
    <tableColumn id="14821" xr3:uid="{5E2074E8-0BA3-4C3D-A5E4-0AF26F35EA8A}" name="155060" dataDxfId="1576"/>
    <tableColumn id="14822" xr3:uid="{F628EC71-D3F9-4EBA-8189-DC30194573E3}" name="155061" dataDxfId="1575"/>
    <tableColumn id="14823" xr3:uid="{C844FE1E-5845-476F-9CFD-11F76BF4F362}" name="155062" dataDxfId="1574"/>
    <tableColumn id="14824" xr3:uid="{345C4E95-911C-4165-9AD3-34EE87BB558C}" name="155063" dataDxfId="1573"/>
    <tableColumn id="14825" xr3:uid="{552B6574-5C7B-4E71-8F2B-79760397A49A}" name="155064" dataDxfId="1572"/>
    <tableColumn id="14826" xr3:uid="{EEEDFEDD-5E38-4D97-BE7D-BDBE2521FA4F}" name="155065" dataDxfId="1571"/>
    <tableColumn id="14827" xr3:uid="{A18AA448-6C1C-48C5-8E2D-C6553113E7F4}" name="155066" dataDxfId="1570"/>
    <tableColumn id="14828" xr3:uid="{7E048FA7-5B2D-4AFE-ABD8-96A524D6B4D0}" name="155067" dataDxfId="1569"/>
    <tableColumn id="14829" xr3:uid="{9861629D-816C-435C-B524-9EAA8F4D57B4}" name="155068" dataDxfId="1568"/>
    <tableColumn id="14830" xr3:uid="{7BDF45C1-844E-411B-A024-B8833EDE24A1}" name="155069" dataDxfId="1567"/>
    <tableColumn id="14831" xr3:uid="{C087FA16-847F-4E22-9B49-C081A9512A6A}" name="155070" dataDxfId="1566"/>
    <tableColumn id="14832" xr3:uid="{35EA9E35-D70C-4D90-A886-803C5D8E823A}" name="155071" dataDxfId="1565"/>
    <tableColumn id="14833" xr3:uid="{E3D26135-5088-412C-B1DD-A26D04736B13}" name="155072" dataDxfId="1564"/>
    <tableColumn id="14834" xr3:uid="{73C2766D-1B74-4254-A973-A7729A54CD02}" name="155073" dataDxfId="1563"/>
    <tableColumn id="14835" xr3:uid="{DCB35AD4-BD34-4E15-AD28-342837368EE5}" name="155074" dataDxfId="1562"/>
    <tableColumn id="14836" xr3:uid="{AC3B90FB-61C9-454E-93A8-F9A93934A54B}" name="155075" dataDxfId="1561"/>
    <tableColumn id="14837" xr3:uid="{6414E364-C227-45F6-8B90-94238E8DC4CC}" name="155076" dataDxfId="1560"/>
    <tableColumn id="14838" xr3:uid="{CFE3EC83-B13E-43DE-8848-F3DC0BD73B3F}" name="155077" dataDxfId="1559"/>
    <tableColumn id="14839" xr3:uid="{E7940A28-01E6-4850-9F08-74F6F9836A3B}" name="155078" dataDxfId="1558"/>
    <tableColumn id="14840" xr3:uid="{F730B457-AABA-4A15-AA56-98C1CCA35E99}" name="155079" dataDxfId="1557"/>
    <tableColumn id="14841" xr3:uid="{B91CAA85-1F97-4B35-A576-D5A91D6E04FD}" name="155080" dataDxfId="1556"/>
    <tableColumn id="14842" xr3:uid="{449284EF-CDF0-475A-977C-03A99799BFB1}" name="155081" dataDxfId="1555"/>
    <tableColumn id="14843" xr3:uid="{CCAEAFE7-19C4-475B-A604-D8A4DED6E46F}" name="155082" dataDxfId="1554"/>
    <tableColumn id="14844" xr3:uid="{3B3CB47B-018A-4298-9A16-43C1FC2CBC27}" name="155083" dataDxfId="1553"/>
    <tableColumn id="14845" xr3:uid="{6493DCB5-ABA1-43B3-A70C-F73F24E19B20}" name="155084" dataDxfId="1552"/>
    <tableColumn id="14846" xr3:uid="{C93145D7-3032-4173-AF86-EB4CDBFC32FC}" name="155085" dataDxfId="1551"/>
    <tableColumn id="14847" xr3:uid="{E22068C3-D8DE-4E31-B9D9-B03842044084}" name="155086" dataDxfId="1550"/>
    <tableColumn id="14848" xr3:uid="{99AFAAC2-7B60-41AB-AAA7-C4D0A1D6574E}" name="155087" dataDxfId="1549"/>
    <tableColumn id="14849" xr3:uid="{AC54259B-A6D8-4AE4-B096-3A1C28C4589F}" name="155088" dataDxfId="1548"/>
    <tableColumn id="14850" xr3:uid="{D6D79903-63FC-4FF5-9358-BFC25C725924}" name="155089" dataDxfId="1547"/>
    <tableColumn id="14851" xr3:uid="{2132A2B1-B97B-4333-87CA-C68530BA11A4}" name="155090" dataDxfId="1546"/>
    <tableColumn id="14852" xr3:uid="{77190C4E-66C4-450E-BB59-3ACD6D21C689}" name="155091" dataDxfId="1545"/>
    <tableColumn id="14853" xr3:uid="{9052B23A-F016-43B2-96D8-434B57833F09}" name="155092" dataDxfId="1544"/>
    <tableColumn id="14854" xr3:uid="{A3F03C73-EE8E-44D6-AFFF-714F485C305D}" name="155093" dataDxfId="1543"/>
    <tableColumn id="14855" xr3:uid="{D4680520-0A5D-44E9-9AB7-F7C566C279FD}" name="155094" dataDxfId="1542"/>
    <tableColumn id="14856" xr3:uid="{7CF83787-CE2A-424B-B447-7A7774B6DBA9}" name="155095" dataDxfId="1541"/>
    <tableColumn id="14857" xr3:uid="{C1B3A37C-A99C-42CF-8613-00FBBE22E3C9}" name="155096" dataDxfId="1540"/>
    <tableColumn id="14858" xr3:uid="{C752E32C-E257-45F4-AFC0-633478745187}" name="155097" dataDxfId="1539"/>
    <tableColumn id="14859" xr3:uid="{1D8A7B76-93E8-44E1-9055-5B53D71140F2}" name="155098" dataDxfId="1538"/>
    <tableColumn id="14860" xr3:uid="{3FE267D2-615A-452C-B775-912B601FB10A}" name="155099" dataDxfId="1537"/>
    <tableColumn id="14861" xr3:uid="{48F09236-B25B-4C45-BF65-1E4B3BE79929}" name="155100" dataDxfId="1536"/>
    <tableColumn id="14862" xr3:uid="{8F42D824-71C3-4205-863A-786F2BF02F29}" name="155101" dataDxfId="1535"/>
    <tableColumn id="14863" xr3:uid="{FC5EE62F-BA73-4DC5-8ED9-22028C643DFF}" name="155102" dataDxfId="1534"/>
    <tableColumn id="14864" xr3:uid="{A430AA8A-0769-497D-8263-0CCA5D76CC61}" name="155103" dataDxfId="1533"/>
    <tableColumn id="14865" xr3:uid="{26D67169-DFE2-4F2D-B906-746EE32D583C}" name="155104" dataDxfId="1532"/>
    <tableColumn id="14866" xr3:uid="{172CBD33-F59C-4D7D-A5AA-68C21593A016}" name="155105" dataDxfId="1531"/>
    <tableColumn id="14867" xr3:uid="{CAAA370F-D65C-4792-AADB-2FD124DAE79E}" name="155106" dataDxfId="1530"/>
    <tableColumn id="14868" xr3:uid="{8ACE2192-A19D-4373-AE85-DEA3BE7C9544}" name="155107" dataDxfId="1529"/>
    <tableColumn id="14869" xr3:uid="{03590A06-A14C-4111-92F3-48FDB431D2BE}" name="155108" dataDxfId="1528"/>
    <tableColumn id="14870" xr3:uid="{0AC1C9AF-5982-4A16-B539-478CDCF5FE25}" name="155109" dataDxfId="1527"/>
    <tableColumn id="14871" xr3:uid="{A2618CEB-B745-4FCC-93A8-3A8DEF555F67}" name="155110" dataDxfId="1526"/>
    <tableColumn id="14872" xr3:uid="{7DA0BB75-4697-451B-844E-7AF42B73D51F}" name="155111" dataDxfId="1525"/>
    <tableColumn id="14873" xr3:uid="{53C12711-6E3B-4F8D-9B72-013E3669CE3D}" name="155112" dataDxfId="1524"/>
    <tableColumn id="14874" xr3:uid="{FD831AF6-3B9E-4452-8997-B0E19A6A5749}" name="155113" dataDxfId="1523"/>
    <tableColumn id="14875" xr3:uid="{38478D51-A33D-4621-A166-4CD7551DF2A8}" name="155114" dataDxfId="1522"/>
    <tableColumn id="14876" xr3:uid="{2374A568-B4A0-49E1-8BC7-B502017E25F2}" name="155115" dataDxfId="1521"/>
    <tableColumn id="14877" xr3:uid="{BFAFBAAD-F77C-4B36-87E8-BAF3673DEDA4}" name="155116" dataDxfId="1520"/>
    <tableColumn id="14878" xr3:uid="{E3CF66AF-99FA-4576-9120-1773116A5CFE}" name="155117" dataDxfId="1519"/>
    <tableColumn id="14879" xr3:uid="{4FCBE864-39A1-4161-9AE2-BCE61F38AECE}" name="155118" dataDxfId="1518"/>
    <tableColumn id="14880" xr3:uid="{A6EBDD4B-A53D-4EF9-ABC7-7181562B0CFB}" name="155119" dataDxfId="1517"/>
    <tableColumn id="14881" xr3:uid="{10BE563C-966D-44AE-A22F-C005A8AED1E7}" name="155120" dataDxfId="1516"/>
    <tableColumn id="14882" xr3:uid="{0987C767-0FB6-4A87-9C83-1FF41FFE19A3}" name="155121" dataDxfId="1515"/>
    <tableColumn id="14883" xr3:uid="{C3411851-407A-4C4A-9DF4-DBD07B2633E8}" name="155122" dataDxfId="1514"/>
    <tableColumn id="14884" xr3:uid="{3DFC1B95-2D90-4581-B263-AF992460F7D1}" name="155123" dataDxfId="1513"/>
    <tableColumn id="14885" xr3:uid="{E3CC197A-F43E-43ED-869C-F98AB8D1A397}" name="155124" dataDxfId="1512"/>
    <tableColumn id="14886" xr3:uid="{CCB5B432-B011-4562-AABC-DE6370EC2065}" name="155125" dataDxfId="1511"/>
    <tableColumn id="14887" xr3:uid="{8771C236-6F10-41E8-9DB4-EEFCE9ADA9B7}" name="155126" dataDxfId="1510"/>
    <tableColumn id="14888" xr3:uid="{FFFCE5D2-5C62-4621-9D9B-D8DD724C126C}" name="155127" dataDxfId="1509"/>
    <tableColumn id="14889" xr3:uid="{66823F9F-B594-4032-A5FD-C8BA40A39BE2}" name="155128" dataDxfId="1508"/>
    <tableColumn id="14890" xr3:uid="{4E0F0285-AE1C-41F3-A2A3-98E2A023C390}" name="155129" dataDxfId="1507"/>
    <tableColumn id="14891" xr3:uid="{9B927118-B7FB-4341-B94A-A1186C67F1C3}" name="155130" dataDxfId="1506"/>
    <tableColumn id="14892" xr3:uid="{8848B209-2734-4E00-85FE-8F56AD5AF584}" name="155131" dataDxfId="1505"/>
    <tableColumn id="14893" xr3:uid="{30376AE1-B81C-48A6-A4AD-8B70BE4F5404}" name="155132" dataDxfId="1504"/>
    <tableColumn id="14894" xr3:uid="{2BD79946-D0A4-410A-93EB-FAF3DA1BCB84}" name="155133" dataDxfId="1503"/>
    <tableColumn id="14895" xr3:uid="{49793DC4-E9CC-455F-A249-6E71BC2D8939}" name="155134" dataDxfId="1502"/>
    <tableColumn id="14896" xr3:uid="{6B338EC3-9341-4441-B146-93D9D3F7E244}" name="155135" dataDxfId="1501"/>
    <tableColumn id="14897" xr3:uid="{9C82AB7D-3A55-4071-B076-0D9FCEE61BF3}" name="155136" dataDxfId="1500"/>
    <tableColumn id="14898" xr3:uid="{B90CBD68-BCA3-4941-AA67-6F221C41F0A1}" name="155137" dataDxfId="1499"/>
    <tableColumn id="14899" xr3:uid="{E39CB7B5-FE5E-44F9-82EC-DAD50B302DCC}" name="155138" dataDxfId="1498"/>
    <tableColumn id="14900" xr3:uid="{6B251F6F-9405-40FB-8081-8906094AE871}" name="155139" dataDxfId="1497"/>
    <tableColumn id="14901" xr3:uid="{AD60384D-6C2D-4FCC-B85D-67D1A49DEBE9}" name="155140" dataDxfId="1496"/>
    <tableColumn id="14902" xr3:uid="{EC1D3B17-93FB-4919-A67B-F52835CEFF58}" name="155141" dataDxfId="1495"/>
    <tableColumn id="14903" xr3:uid="{F7D47460-B723-4B78-93D3-979CD3D3758D}" name="155142" dataDxfId="1494"/>
    <tableColumn id="14904" xr3:uid="{8C57F718-5FF6-4CCE-85C9-A3D65B595EF7}" name="155143" dataDxfId="1493"/>
    <tableColumn id="14905" xr3:uid="{12B3BCF1-9A3D-4529-9855-00ADAAE3DA22}" name="155144" dataDxfId="1492"/>
    <tableColumn id="14906" xr3:uid="{51DEB9F3-218A-4CF7-A13D-D0EF66E90C85}" name="155145" dataDxfId="1491"/>
    <tableColumn id="14907" xr3:uid="{449576CC-8124-43E1-A810-32BEDDADFC76}" name="155146" dataDxfId="1490"/>
    <tableColumn id="14908" xr3:uid="{59AF954B-C878-4490-9646-0542631623B3}" name="155147" dataDxfId="1489"/>
    <tableColumn id="14909" xr3:uid="{3EE41AA5-05D2-4E6E-8662-D38E63F448D3}" name="155148" dataDxfId="1488"/>
    <tableColumn id="14910" xr3:uid="{B1F62430-0D7E-4AE1-A1E1-28D0E940512D}" name="155149" dataDxfId="1487"/>
    <tableColumn id="14911" xr3:uid="{07700372-7D19-4AA2-903B-C46C87590054}" name="155150" dataDxfId="1486"/>
    <tableColumn id="14912" xr3:uid="{C2E04F29-3EAD-4C2E-A495-D4C74432D670}" name="155151" dataDxfId="1485"/>
    <tableColumn id="14913" xr3:uid="{BD60F8F7-05E5-4CD6-AF30-686F610DD54C}" name="155152" dataDxfId="1484"/>
    <tableColumn id="14914" xr3:uid="{6647CA6C-FF3F-4D2D-8084-ECEF300D2E04}" name="155153" dataDxfId="1483"/>
    <tableColumn id="14915" xr3:uid="{20E3A478-1E5F-4435-8FE5-64C4FF2C1F63}" name="155154" dataDxfId="1482"/>
    <tableColumn id="14916" xr3:uid="{1ECED55E-D0AD-4DE8-8004-FDDB21253489}" name="155155" dataDxfId="1481"/>
    <tableColumn id="14917" xr3:uid="{524E8C86-062A-4B93-A634-80C477AA5A5F}" name="155156" dataDxfId="1480"/>
    <tableColumn id="14918" xr3:uid="{71B8F8FE-9BED-42DB-A21A-855D99AEEC30}" name="155157" dataDxfId="1479"/>
    <tableColumn id="14919" xr3:uid="{7C71452D-5016-4705-8840-63D48B459AFD}" name="155158" dataDxfId="1478"/>
    <tableColumn id="14920" xr3:uid="{BBAA3E30-670F-4404-AC90-1AC3E9283AEE}" name="155159" dataDxfId="1477"/>
    <tableColumn id="14921" xr3:uid="{E4335F57-C52F-480D-86FC-7B2136D6E05F}" name="155160" dataDxfId="1476"/>
    <tableColumn id="14922" xr3:uid="{24B25C5C-5F43-4A30-B364-A3EA6295FCF6}" name="155161" dataDxfId="1475"/>
    <tableColumn id="14923" xr3:uid="{A35A08AB-7A3B-4E2B-ABC2-26573E7D0D53}" name="155162" dataDxfId="1474"/>
    <tableColumn id="14924" xr3:uid="{96BD49D8-1531-4E03-834C-D797B6595447}" name="155163" dataDxfId="1473"/>
    <tableColumn id="14925" xr3:uid="{15497112-DAAC-40CA-97D1-BAFA55E4AF27}" name="155164" dataDxfId="1472"/>
    <tableColumn id="14926" xr3:uid="{48178DCF-2E60-42EF-87D6-9353E2CFF41E}" name="155165" dataDxfId="1471"/>
    <tableColumn id="14927" xr3:uid="{D0E8F2F1-4FBB-425D-847C-39DCBCE4BD89}" name="155166" dataDxfId="1470"/>
    <tableColumn id="14928" xr3:uid="{01DE5643-D562-455F-BD79-A71C560EE621}" name="155167" dataDxfId="1469"/>
    <tableColumn id="14929" xr3:uid="{52523884-903C-4C64-9337-8616C5954CDA}" name="155168" dataDxfId="1468"/>
    <tableColumn id="14930" xr3:uid="{E41160DF-7BF1-41B8-887A-85ACFEEAA8F8}" name="155169" dataDxfId="1467"/>
    <tableColumn id="14931" xr3:uid="{6D242DA2-79D0-4721-B0A0-69EE848DCF07}" name="155170" dataDxfId="1466"/>
    <tableColumn id="14932" xr3:uid="{3B1347CD-72A6-4CB8-8B39-F47021A485AC}" name="155171" dataDxfId="1465"/>
    <tableColumn id="14933" xr3:uid="{8D726C39-95C1-4209-8DE0-3081C8150043}" name="155172" dataDxfId="1464"/>
    <tableColumn id="14934" xr3:uid="{0AFC26F8-DAD4-4CED-8585-635B3CFE48C6}" name="155173" dataDxfId="1463"/>
    <tableColumn id="14935" xr3:uid="{0989837B-BBA5-4B63-8C68-764101BE2E5B}" name="155174" dataDxfId="1462"/>
    <tableColumn id="14936" xr3:uid="{7565F61E-C979-47E7-B5A6-F8060002668E}" name="155175" dataDxfId="1461"/>
    <tableColumn id="14937" xr3:uid="{03F668D8-2C81-44D8-A3B7-AD22D991D9A4}" name="155176" dataDxfId="1460"/>
    <tableColumn id="14938" xr3:uid="{B43A4E31-666D-4A8A-B627-62C159473F54}" name="155177" dataDxfId="1459"/>
    <tableColumn id="14939" xr3:uid="{E9309BAD-D772-4DB2-9974-2E57F9B0A3F1}" name="155178" dataDxfId="1458"/>
    <tableColumn id="14940" xr3:uid="{483D5B27-BAD1-4A14-9973-57ED2A786D29}" name="155179" dataDxfId="1457"/>
    <tableColumn id="14941" xr3:uid="{86A81BE2-A596-4799-86D7-8144BEB0A523}" name="155180" dataDxfId="1456"/>
    <tableColumn id="14942" xr3:uid="{D8FA2BB8-7EAB-42BF-81A0-6CDA0EDD28D4}" name="155181" dataDxfId="1455"/>
    <tableColumn id="14943" xr3:uid="{D3DEC11D-BDA4-4945-8E63-2047DAFA4F33}" name="155182" dataDxfId="1454"/>
    <tableColumn id="14944" xr3:uid="{F268E7F3-F343-4AAE-A657-92996466A72E}" name="155183" dataDxfId="1453"/>
    <tableColumn id="14945" xr3:uid="{E44609D7-9645-4EE8-9B3E-204F07330D42}" name="155184" dataDxfId="1452"/>
    <tableColumn id="14946" xr3:uid="{1950A61F-BF93-4765-B3F5-D2384BCB99D6}" name="155185" dataDxfId="1451"/>
    <tableColumn id="14947" xr3:uid="{CE6FE089-7EAD-4CF1-95D5-DBA110F5BCD2}" name="155186" dataDxfId="1450"/>
    <tableColumn id="14948" xr3:uid="{1DB7A4A2-0B2E-4784-8996-306ABE530FCA}" name="155187" dataDxfId="1449"/>
    <tableColumn id="14949" xr3:uid="{23834F51-1FD6-4628-AE2A-D7D960D6CB40}" name="155188" dataDxfId="1448"/>
    <tableColumn id="14950" xr3:uid="{BECBA033-8A7F-4B6B-829A-42941B32422C}" name="155189" dataDxfId="1447"/>
    <tableColumn id="14951" xr3:uid="{2F8A93C6-93D9-469F-B295-9A3CA4514CC9}" name="155190" dataDxfId="1446"/>
    <tableColumn id="14952" xr3:uid="{7374881F-4139-41E1-BC9D-E58D65B09242}" name="155191" dataDxfId="1445"/>
    <tableColumn id="14953" xr3:uid="{EFE9501E-A8D6-438C-91A2-62EAB8DA67E7}" name="155192" dataDxfId="1444"/>
    <tableColumn id="14954" xr3:uid="{2F04AEFB-FE95-4CDE-A6BB-2779F8F276BA}" name="155193" dataDxfId="1443"/>
    <tableColumn id="14955" xr3:uid="{263296EA-7107-4D21-98BE-0B5151D7071F}" name="155194" dataDxfId="1442"/>
    <tableColumn id="14956" xr3:uid="{1DFD545E-06AC-4DB7-9255-EE2A40072665}" name="155195" dataDxfId="1441"/>
    <tableColumn id="14957" xr3:uid="{AF095BC1-C2A8-4C92-89B8-6DF228762215}" name="155196" dataDxfId="1440"/>
    <tableColumn id="14958" xr3:uid="{7F2E9E9E-A6F8-44CF-8E30-4836BF610BD6}" name="155197" dataDxfId="1439"/>
    <tableColumn id="14959" xr3:uid="{C18024E2-F1A0-4183-9017-651FF85F579C}" name="155198" dataDxfId="1438"/>
    <tableColumn id="14960" xr3:uid="{4802495E-7F19-48BD-8E81-657219F2E80A}" name="155199" dataDxfId="1437"/>
    <tableColumn id="14961" xr3:uid="{952C278E-EE4D-4819-BFC0-0B162014451F}" name="155200" dataDxfId="1436"/>
    <tableColumn id="14962" xr3:uid="{F0D4E80B-6E4B-42A6-820D-D7D6FA145E6B}" name="155201" dataDxfId="1435"/>
    <tableColumn id="14963" xr3:uid="{9D23A089-B2E5-427A-A7CB-4F9288D2FFC2}" name="155202" dataDxfId="1434"/>
    <tableColumn id="14964" xr3:uid="{0BDF64D2-B3B3-457E-A793-26134456572A}" name="155203" dataDxfId="1433"/>
    <tableColumn id="14965" xr3:uid="{82A9D82F-84C7-4B99-8A96-1561BE5441B6}" name="155204" dataDxfId="1432"/>
    <tableColumn id="14966" xr3:uid="{49B36F01-32D4-4C51-AC2E-4B23CA3B5721}" name="155205" dataDxfId="1431"/>
    <tableColumn id="14967" xr3:uid="{99520ACE-8EC3-4D1F-9057-5E0747D4EA49}" name="155206" dataDxfId="1430"/>
    <tableColumn id="14968" xr3:uid="{35042161-4A06-42AC-8C70-AE04071DB016}" name="155207" dataDxfId="1429"/>
    <tableColumn id="14969" xr3:uid="{0B4C0926-1482-4510-A5BB-F49355B98693}" name="155208" dataDxfId="1428"/>
    <tableColumn id="14970" xr3:uid="{C7684F8F-BE2B-42BB-94F6-CFC7819D69DC}" name="155209" dataDxfId="1427"/>
    <tableColumn id="14971" xr3:uid="{CB15A040-6F3E-40B5-80F5-BD342A0CB6E8}" name="155210" dataDxfId="1426"/>
    <tableColumn id="14972" xr3:uid="{C0D60B97-D57A-4691-B3DB-0032E26C2FB7}" name="155211" dataDxfId="1425"/>
    <tableColumn id="14973" xr3:uid="{2765945C-14DE-4198-8A4D-E8DE88474DF8}" name="155212" dataDxfId="1424"/>
    <tableColumn id="14974" xr3:uid="{CB725AE8-2FD8-4CD1-ACCC-593A65558A14}" name="155213" dataDxfId="1423"/>
    <tableColumn id="14975" xr3:uid="{88484C9E-F934-484A-AB83-9CD3D815865B}" name="155214" dataDxfId="1422"/>
    <tableColumn id="14976" xr3:uid="{278C07E2-61C2-41BB-ADD0-1EDA4E47D402}" name="155215" dataDxfId="1421"/>
    <tableColumn id="14977" xr3:uid="{0A000B7B-FC0A-4E0E-8CAF-BD733B6AF811}" name="155216" dataDxfId="1420"/>
    <tableColumn id="14978" xr3:uid="{27C477D4-6EEE-4A0F-A064-D2D3588A6B6C}" name="155217" dataDxfId="1419"/>
    <tableColumn id="14979" xr3:uid="{0F8413EE-8D51-4A14-8B71-1B3B1C4F070C}" name="155218" dataDxfId="1418"/>
    <tableColumn id="14980" xr3:uid="{BF9866BE-03E0-4FA3-9B35-02F031A856CE}" name="155219" dataDxfId="1417"/>
    <tableColumn id="14981" xr3:uid="{13D38F44-AAD3-4141-8BC5-B137D7D1E177}" name="155220" dataDxfId="1416"/>
    <tableColumn id="14982" xr3:uid="{502CFF87-5DDF-45DD-921C-A38B0E5426CF}" name="155221" dataDxfId="1415"/>
    <tableColumn id="14983" xr3:uid="{F49FF032-2DF5-47F0-ACAC-8AF17E259786}" name="155222" dataDxfId="1414"/>
    <tableColumn id="14984" xr3:uid="{D4FE2779-A0A2-4EC3-98E6-A9DE023D0F4D}" name="155223" dataDxfId="1413"/>
    <tableColumn id="14985" xr3:uid="{CD3E31DB-EBF7-4018-A0D6-FB957A2C682B}" name="155224" dataDxfId="1412"/>
    <tableColumn id="14986" xr3:uid="{4FBB5B22-44C8-495B-B84D-C4DEC407610C}" name="155225" dataDxfId="1411"/>
    <tableColumn id="14987" xr3:uid="{CB6C69E2-947C-4CA4-8E1A-BC16EEBAF97B}" name="155226" dataDxfId="1410"/>
    <tableColumn id="14988" xr3:uid="{27E17398-E9C1-41B2-B2F6-B1EDAFF3A816}" name="155227" dataDxfId="1409"/>
    <tableColumn id="14989" xr3:uid="{9492CAA9-88AF-4354-839F-94587C8572F7}" name="155228" dataDxfId="1408"/>
    <tableColumn id="14990" xr3:uid="{6DEF2B8A-724E-4791-9A21-299ACFAF3C71}" name="155229" dataDxfId="1407"/>
    <tableColumn id="14991" xr3:uid="{469700E0-AC1F-4FC1-9ADE-44CA8C5D53F3}" name="155230" dataDxfId="1406"/>
    <tableColumn id="14992" xr3:uid="{ADE7CF3A-7BFB-4794-8688-39D288412F8F}" name="155231" dataDxfId="1405"/>
    <tableColumn id="14993" xr3:uid="{EB1629A6-EFF1-4432-A716-99A16B66993F}" name="155232" dataDxfId="1404"/>
    <tableColumn id="14994" xr3:uid="{F617F4D7-7FD7-4D24-A6D4-BFD71938BE58}" name="155233" dataDxfId="1403"/>
    <tableColumn id="14995" xr3:uid="{D4D163FC-831D-45E4-A9A3-0DAE393A2AC8}" name="155234" dataDxfId="1402"/>
    <tableColumn id="14996" xr3:uid="{F90432D9-54A4-4B15-9CB0-7E5517629000}" name="155235" dataDxfId="1401"/>
    <tableColumn id="14997" xr3:uid="{621535AF-769A-49BE-A7E5-6A4F6F553BB4}" name="155236" dataDxfId="1400"/>
    <tableColumn id="14998" xr3:uid="{7559C5AB-7629-46BE-852A-33E24CFCD4C9}" name="155237" dataDxfId="1399"/>
    <tableColumn id="14999" xr3:uid="{CDE32F9C-BA42-40C1-BA87-6C6FD305892B}" name="155238" dataDxfId="1398"/>
    <tableColumn id="15000" xr3:uid="{B5EB9EC2-FC7F-48FA-9620-DA79418BD45B}" name="155239" dataDxfId="1397"/>
    <tableColumn id="15001" xr3:uid="{B261C195-93B7-4676-B559-A4979E0154E5}" name="155240" dataDxfId="1396"/>
    <tableColumn id="15002" xr3:uid="{51F85463-2F58-4DE3-B963-E759AA3E1BFD}" name="155241" dataDxfId="1395"/>
    <tableColumn id="15003" xr3:uid="{65F4E3CE-033E-4343-AEF4-4FF7CE6CF7C8}" name="155242" dataDxfId="1394"/>
    <tableColumn id="15004" xr3:uid="{DF39BE50-A43C-48D0-9D5E-6F4229843E36}" name="155243" dataDxfId="1393"/>
    <tableColumn id="15005" xr3:uid="{50FAF7A0-EB7D-4276-B3D7-6144E421C821}" name="155244" dataDxfId="1392"/>
    <tableColumn id="15006" xr3:uid="{311DAB9C-5715-4764-940E-64C5AD1258FA}" name="155245" dataDxfId="1391"/>
    <tableColumn id="15007" xr3:uid="{8E057BA6-C104-4D33-A67C-3EBD10F5770B}" name="155246" dataDxfId="1390"/>
    <tableColumn id="15008" xr3:uid="{B36BA005-841F-499D-9B50-1195752048F8}" name="155247" dataDxfId="1389"/>
    <tableColumn id="15009" xr3:uid="{EA1B00B9-49DD-472C-AF59-E39264A99219}" name="155248" dataDxfId="1388"/>
    <tableColumn id="15010" xr3:uid="{BF226EEA-D748-4D81-9AF0-086454B202BD}" name="155249" dataDxfId="1387"/>
    <tableColumn id="15011" xr3:uid="{ABF5924B-B4FF-4C91-8837-0919CB61A69E}" name="155250" dataDxfId="1386"/>
    <tableColumn id="15012" xr3:uid="{C3878C57-D9DB-4400-9031-62A61712DC25}" name="155251" dataDxfId="1385"/>
    <tableColumn id="15013" xr3:uid="{750210C1-5EE6-4CCB-AF05-F87D14331441}" name="155252" dataDxfId="1384"/>
    <tableColumn id="15014" xr3:uid="{8E904E41-D5B9-44E4-981D-12C4CD9CB1D9}" name="155253" dataDxfId="1383"/>
    <tableColumn id="15015" xr3:uid="{A2C5870C-0B23-415E-BC13-F87DE60AA391}" name="155254" dataDxfId="1382"/>
    <tableColumn id="15016" xr3:uid="{AD9CC5C0-3DB9-488E-9772-3064A7231A1F}" name="155255" dataDxfId="1381"/>
    <tableColumn id="15017" xr3:uid="{EF712A70-48A6-4735-8FA5-EFE9809C5B36}" name="155256" dataDxfId="1380"/>
    <tableColumn id="15018" xr3:uid="{0FC01F40-F7C1-498D-8A96-BE5C96BF1641}" name="155257" dataDxfId="1379"/>
    <tableColumn id="15019" xr3:uid="{134BD70E-CC34-40F9-8CDA-F8BDB43AC368}" name="155258" dataDxfId="1378"/>
    <tableColumn id="15020" xr3:uid="{3142FD2D-FEFF-4AAB-844B-27E62AF8DA7E}" name="155259" dataDxfId="1377"/>
    <tableColumn id="15021" xr3:uid="{0FAB8A54-6E59-4E26-8A04-6E2ACA9E3799}" name="155260" dataDxfId="1376"/>
    <tableColumn id="15022" xr3:uid="{2C17DA77-E13A-4568-8563-817272ABB650}" name="155261" dataDxfId="1375"/>
    <tableColumn id="15023" xr3:uid="{4538E178-56F6-4A85-A1E1-575BD948A600}" name="155262" dataDxfId="1374"/>
    <tableColumn id="15024" xr3:uid="{3B4882C8-4A8C-4F6D-9DEB-E0991D7C1134}" name="155263" dataDxfId="1373"/>
    <tableColumn id="15025" xr3:uid="{223FC4B5-48C5-470F-BAA3-0C9841E9A5B2}" name="155264" dataDxfId="1372"/>
    <tableColumn id="15026" xr3:uid="{56E18303-76DC-43DC-AB00-2E3D897328F8}" name="155265" dataDxfId="1371"/>
    <tableColumn id="15027" xr3:uid="{24DD7B7F-0604-4072-A1C1-07AC5EA8FB4A}" name="155266" dataDxfId="1370"/>
    <tableColumn id="15028" xr3:uid="{AB73B46A-BE03-4893-8D10-BDB6F9173F2A}" name="155267" dataDxfId="1369"/>
    <tableColumn id="15029" xr3:uid="{30882EC9-3303-4AC0-8941-EC0541F65561}" name="155268" dataDxfId="1368"/>
    <tableColumn id="15030" xr3:uid="{CC8C04AC-B3F0-44D5-A2DE-3FD57FB91356}" name="155269" dataDxfId="1367"/>
    <tableColumn id="15031" xr3:uid="{7DCDBBEE-413E-45C4-9AE6-02E4D53FCD9E}" name="155270" dataDxfId="1366"/>
    <tableColumn id="15032" xr3:uid="{76DC8944-73FA-409C-AB9B-5B4EA7431CFE}" name="155271" dataDxfId="1365"/>
    <tableColumn id="15033" xr3:uid="{5AACFC4E-19B4-4588-9FC9-67FF28F52794}" name="155272" dataDxfId="1364"/>
    <tableColumn id="15034" xr3:uid="{E4BC421F-08FE-449E-A9B4-5C95F5F2C804}" name="155273" dataDxfId="1363"/>
    <tableColumn id="15035" xr3:uid="{6BF1DE04-6BE2-4103-A488-008DE0616F17}" name="155274" dataDxfId="1362"/>
    <tableColumn id="15036" xr3:uid="{9B81B876-2528-4F1B-8CC2-3DEA7780DE9F}" name="155275" dataDxfId="1361"/>
    <tableColumn id="15037" xr3:uid="{4A5B95B2-E067-415D-ABE8-B36C9616ACBB}" name="155276" dataDxfId="1360"/>
    <tableColumn id="15038" xr3:uid="{12813E8B-30A5-4A8E-B036-0F3DC1E86DF8}" name="155277" dataDxfId="1359"/>
    <tableColumn id="15039" xr3:uid="{6EFB41EC-DC9B-45FC-A155-767F92CE1BCB}" name="155278" dataDxfId="1358"/>
    <tableColumn id="15040" xr3:uid="{E665D37E-7D32-4214-AEC5-64A990236142}" name="155279" dataDxfId="1357"/>
    <tableColumn id="15041" xr3:uid="{DF511B97-BE0C-4EAA-9E1B-69B3EAADE666}" name="155280" dataDxfId="1356"/>
    <tableColumn id="15042" xr3:uid="{680A3B3F-CA21-4573-8A68-95D056F6378C}" name="155281" dataDxfId="1355"/>
    <tableColumn id="15043" xr3:uid="{198F5BB4-D428-47B2-9771-9D3CA33901A7}" name="155282" dataDxfId="1354"/>
    <tableColumn id="15044" xr3:uid="{ABFBDCA5-A0AC-4382-A8F1-64234359249D}" name="155283" dataDxfId="1353"/>
    <tableColumn id="15045" xr3:uid="{F538C24C-094E-439C-8DA5-0E606BDE64C1}" name="155284" dataDxfId="1352"/>
    <tableColumn id="15046" xr3:uid="{4E4D2D1F-5A8B-48BE-B7A4-C9B90ED61D00}" name="155285" dataDxfId="1351"/>
    <tableColumn id="15047" xr3:uid="{3D80B9EB-5FB0-4E70-B252-9CE04794D902}" name="155286" dataDxfId="1350"/>
    <tableColumn id="15048" xr3:uid="{9918EF48-0290-496C-A2C8-462AE1351B0B}" name="155287" dataDxfId="1349"/>
    <tableColumn id="15049" xr3:uid="{B9DC0387-21F3-40B5-840F-A7E9F2B9CA7D}" name="155288" dataDxfId="1348"/>
    <tableColumn id="15050" xr3:uid="{7F066169-57EA-4E55-B45B-8057ED927485}" name="155289" dataDxfId="1347"/>
    <tableColumn id="15051" xr3:uid="{3C9A66DF-3494-4F83-A38A-DC3D2C432487}" name="155290" dataDxfId="1346"/>
    <tableColumn id="15052" xr3:uid="{AE3D3CD2-8814-4CA9-BA18-F5B5F72BFA9F}" name="155291" dataDxfId="1345"/>
    <tableColumn id="15053" xr3:uid="{72769071-B1DC-46EA-8A7E-5CFC7AAF20B2}" name="155292" dataDxfId="1344"/>
    <tableColumn id="15054" xr3:uid="{3C359B24-1CF0-4873-AA9E-AD7695DFD0CC}" name="155293" dataDxfId="1343"/>
    <tableColumn id="15055" xr3:uid="{1BC5DC88-2595-469D-87D9-382914291F41}" name="155294" dataDxfId="1342"/>
    <tableColumn id="15056" xr3:uid="{D3626E6D-89C4-4FAF-9BE4-60E6EE45CBE7}" name="155295" dataDxfId="1341"/>
    <tableColumn id="15057" xr3:uid="{705BB0D6-83AC-4374-859F-3AF3DFFC10DD}" name="155296" dataDxfId="1340"/>
    <tableColumn id="15058" xr3:uid="{386BA229-35EE-4A48-864A-D8FE19F64D10}" name="155297" dataDxfId="1339"/>
    <tableColumn id="15059" xr3:uid="{8571F22F-0FFD-41C3-B26D-BE40DFEFD8BC}" name="155298" dataDxfId="1338"/>
    <tableColumn id="15060" xr3:uid="{F35A4A3A-BEAD-4737-B0F6-2BF110F52761}" name="155299" dataDxfId="1337"/>
    <tableColumn id="15061" xr3:uid="{8948DD1D-7943-43E8-8732-61627BD56374}" name="155300" dataDxfId="1336"/>
    <tableColumn id="15062" xr3:uid="{014CA17C-2B19-4BD0-BD1D-14AD2FE2D08D}" name="155301" dataDxfId="1335"/>
    <tableColumn id="15063" xr3:uid="{829D9D93-4705-4947-AADD-5CDA97A552D1}" name="155302" dataDxfId="1334"/>
    <tableColumn id="15064" xr3:uid="{34FA9BDC-9FAA-431D-8DD3-0F3DB1161FD0}" name="155303" dataDxfId="1333"/>
    <tableColumn id="15065" xr3:uid="{7C4E70E8-5204-4E34-96BB-F829B8D2E9B1}" name="155304" dataDxfId="1332"/>
    <tableColumn id="15066" xr3:uid="{1DDAB99B-77EE-4921-8719-BC2E5BA8A317}" name="155305" dataDxfId="1331"/>
    <tableColumn id="15067" xr3:uid="{471165BF-EEF1-4C1B-AFA3-1E9371655EF7}" name="155306" dataDxfId="1330"/>
    <tableColumn id="15068" xr3:uid="{07F4C6E1-130B-4B7D-8DAE-1E84E98383BF}" name="155307" dataDxfId="1329"/>
    <tableColumn id="15069" xr3:uid="{53D4B17F-EE78-468E-8328-BAF775B67467}" name="155308" dataDxfId="1328"/>
    <tableColumn id="15070" xr3:uid="{DAF54C29-FA64-4006-952A-A77A2B71F8D3}" name="155309" dataDxfId="1327"/>
    <tableColumn id="15071" xr3:uid="{50995D46-9376-47C9-853E-832CA4B382C4}" name="155310" dataDxfId="1326"/>
    <tableColumn id="15072" xr3:uid="{C1184003-6DFC-491C-B60D-98413DD2A278}" name="155311" dataDxfId="1325"/>
    <tableColumn id="15073" xr3:uid="{F7060043-6D42-4A93-AE2F-3E7E1A2CFCDC}" name="155312" dataDxfId="1324"/>
    <tableColumn id="15074" xr3:uid="{57682CBB-8E9F-46EA-94E5-12516812E1A6}" name="155313" dataDxfId="1323"/>
    <tableColumn id="15075" xr3:uid="{98E8C080-3061-4552-AF59-D6DE07D30F9C}" name="155314" dataDxfId="1322"/>
    <tableColumn id="15076" xr3:uid="{4C6C596F-2E54-4C95-92C8-5F4F0AEAE607}" name="155315" dataDxfId="1321"/>
    <tableColumn id="15077" xr3:uid="{B797F18E-2802-49C8-9B51-090917692AF6}" name="155316" dataDxfId="1320"/>
    <tableColumn id="15078" xr3:uid="{3E0A600E-164E-480D-9B20-E348BC603AEA}" name="155317" dataDxfId="1319"/>
    <tableColumn id="15079" xr3:uid="{3DEB5E25-2BD5-4950-AAFD-5C16F88935EF}" name="155318" dataDxfId="1318"/>
    <tableColumn id="15080" xr3:uid="{3934EABD-7E73-4938-9D8A-1781978BE0EE}" name="155319" dataDxfId="1317"/>
    <tableColumn id="15081" xr3:uid="{132E1E6D-3368-4C5A-B747-1515C621B552}" name="155320" dataDxfId="1316"/>
    <tableColumn id="15082" xr3:uid="{A43B9BB7-53EC-4EF3-9C62-9707368D7326}" name="155321" dataDxfId="1315"/>
    <tableColumn id="15083" xr3:uid="{504C404D-4685-4953-A28A-DB33ED4568AE}" name="155322" dataDxfId="1314"/>
    <tableColumn id="15084" xr3:uid="{D1264FCE-80EE-463E-93C4-8F43799C7984}" name="155323" dataDxfId="1313"/>
    <tableColumn id="15085" xr3:uid="{953A4F72-ADE8-4EDA-B25F-B796FA9EEE96}" name="155324" dataDxfId="1312"/>
    <tableColumn id="15086" xr3:uid="{2BCD36FE-DC45-4AF9-B86E-48F59CF55185}" name="155325" dataDxfId="1311"/>
    <tableColumn id="15087" xr3:uid="{EAF945A9-98EE-4C84-9CE3-DDD253D2A348}" name="155326" dataDxfId="1310"/>
    <tableColumn id="15088" xr3:uid="{1603CF5A-844E-454A-A2C2-887B773846F7}" name="155327" dataDxfId="1309"/>
    <tableColumn id="15089" xr3:uid="{01EA1DA3-8855-419A-B919-1B2B64BD6A3C}" name="155328" dataDxfId="1308"/>
    <tableColumn id="15090" xr3:uid="{C86324C3-AEA5-42E5-9032-AC9A5DE341D3}" name="155329" dataDxfId="1307"/>
    <tableColumn id="15091" xr3:uid="{ECED3898-4713-4217-9B32-0119EEC635C2}" name="155330" dataDxfId="1306"/>
    <tableColumn id="15092" xr3:uid="{902543C4-A63B-4405-8C37-AAD527F35678}" name="155331" dataDxfId="1305"/>
    <tableColumn id="15093" xr3:uid="{FFB9665C-3BD5-4A8C-9472-D152CFEF58F6}" name="155332" dataDxfId="1304"/>
    <tableColumn id="15094" xr3:uid="{371B5BB4-97EE-418C-BCAB-D798666633B7}" name="155333" dataDxfId="1303"/>
    <tableColumn id="15095" xr3:uid="{89AEEFF8-BFC7-4AA0-AB81-BABDB8051D30}" name="155334" dataDxfId="1302"/>
    <tableColumn id="15096" xr3:uid="{307752AB-6A79-439B-A85C-01F6A113B31E}" name="155335" dataDxfId="1301"/>
    <tableColumn id="15097" xr3:uid="{EA73433F-471B-4DC4-B255-7879EE11F112}" name="155336" dataDxfId="1300"/>
    <tableColumn id="15098" xr3:uid="{4AC92827-7E0D-4E53-8073-B0FAFDAB7E84}" name="155337" dataDxfId="1299"/>
    <tableColumn id="15099" xr3:uid="{19F757CC-4E5D-44FF-AB5F-125E2C831A8E}" name="155338" dataDxfId="1298"/>
    <tableColumn id="15100" xr3:uid="{D6D9FA08-EC04-4C6B-AAB7-05A02A1451E7}" name="155339" dataDxfId="1297"/>
    <tableColumn id="15101" xr3:uid="{F0E7F133-0A46-4125-877D-6D373AFBA455}" name="155340" dataDxfId="1296"/>
    <tableColumn id="15102" xr3:uid="{9FD7E99C-DABD-4318-8A88-216DAADB5833}" name="155341" dataDxfId="1295"/>
    <tableColumn id="15103" xr3:uid="{D2A430D1-72B2-4BD0-AB58-A1DCB88490F6}" name="155342" dataDxfId="1294"/>
    <tableColumn id="15104" xr3:uid="{3C5AE295-1B6A-4BA2-A697-ADAA9AC750D9}" name="155343" dataDxfId="1293"/>
    <tableColumn id="15105" xr3:uid="{3FD38651-A370-4A8C-AF6F-6DA5EC2E55C9}" name="155344" dataDxfId="1292"/>
    <tableColumn id="15106" xr3:uid="{3E29361F-E878-454C-97C3-3894A1E391EC}" name="155345" dataDxfId="1291"/>
    <tableColumn id="15107" xr3:uid="{CC39E7EE-117F-4450-B57E-34981E5CB7FD}" name="155346" dataDxfId="1290"/>
    <tableColumn id="15108" xr3:uid="{6954D153-A659-47D3-85C3-3E7EAD4DCC05}" name="155347" dataDxfId="1289"/>
    <tableColumn id="15109" xr3:uid="{C605C60A-EF8F-412C-AD30-CA6A699A30F8}" name="155348" dataDxfId="1288"/>
    <tableColumn id="15110" xr3:uid="{24785A1D-7421-4026-9E2D-0E570E50F894}" name="155349" dataDxfId="1287"/>
    <tableColumn id="15111" xr3:uid="{FC9F52CF-6D35-4478-9927-BCAEBD742931}" name="155350" dataDxfId="1286"/>
    <tableColumn id="15112" xr3:uid="{72A8D3D1-45B6-497A-8422-32D10D218644}" name="155351" dataDxfId="1285"/>
    <tableColumn id="15113" xr3:uid="{4D940EA2-0ED8-4E8C-80A1-BC2C2682069C}" name="155352" dataDxfId="1284"/>
    <tableColumn id="15114" xr3:uid="{FE8F30AB-205D-4C57-88F1-E05C32B4EEB2}" name="155353" dataDxfId="1283"/>
    <tableColumn id="15115" xr3:uid="{E3580542-0B8D-4068-8BAE-06D640E687FE}" name="155354" dataDxfId="1282"/>
    <tableColumn id="15116" xr3:uid="{574F4A8C-7B3C-4E2B-A8F3-6A49E58A44CC}" name="155355" dataDxfId="1281"/>
    <tableColumn id="15117" xr3:uid="{E317BF86-3169-44C3-83D1-E4C4ED6864BC}" name="155356" dataDxfId="1280"/>
    <tableColumn id="15118" xr3:uid="{58402F0E-FDE8-4656-8195-E430D7FD7A62}" name="155357" dataDxfId="1279"/>
    <tableColumn id="15119" xr3:uid="{0E6C0BB8-6976-46DC-B69D-18F6031E3B91}" name="155358" dataDxfId="1278"/>
    <tableColumn id="15120" xr3:uid="{677EF1D3-7A8C-47D2-9B31-F847879F4ABD}" name="155359" dataDxfId="1277"/>
    <tableColumn id="15121" xr3:uid="{9F235EB4-218A-4D49-A448-9CCF6CB1CA2F}" name="155360" dataDxfId="1276"/>
    <tableColumn id="15122" xr3:uid="{6E244C08-C262-4EEB-A3C1-2B428A7F7B1A}" name="155361" dataDxfId="1275"/>
    <tableColumn id="15123" xr3:uid="{481AA0B2-13C4-4F92-996E-5EA4CE97BEAE}" name="155362" dataDxfId="1274"/>
    <tableColumn id="15124" xr3:uid="{5F213D23-A3CB-4199-9202-5EFC57C8D1BD}" name="155363" dataDxfId="1273"/>
    <tableColumn id="15125" xr3:uid="{3345875D-EBEF-407E-9859-662AF0D48941}" name="155364" dataDxfId="1272"/>
    <tableColumn id="15126" xr3:uid="{C027F7E7-2F1C-47DD-B2D2-905D9B736D2E}" name="155365" dataDxfId="1271"/>
    <tableColumn id="15127" xr3:uid="{0B96598D-D11F-4CE6-ACA1-DE25588EEA16}" name="155366" dataDxfId="1270"/>
    <tableColumn id="15128" xr3:uid="{84F32D2F-1FA8-4451-96C1-1293A753AC6D}" name="155367" dataDxfId="1269"/>
    <tableColumn id="15129" xr3:uid="{2E84C3C9-3F44-4ACF-9879-8B49CA0A1D15}" name="155368" dataDxfId="1268"/>
    <tableColumn id="15130" xr3:uid="{F4FB1B6F-7863-4640-8DF1-920FE79A1013}" name="155369" dataDxfId="1267"/>
    <tableColumn id="15131" xr3:uid="{311B9074-186F-4C26-A79A-52098624139B}" name="155370" dataDxfId="1266"/>
    <tableColumn id="15132" xr3:uid="{4F74BBCF-D910-4C41-BDA3-5B444AC1CA45}" name="155371" dataDxfId="1265"/>
    <tableColumn id="15133" xr3:uid="{4131B3B8-C4E3-43EC-949E-1ED9F5C0C8C3}" name="155372" dataDxfId="1264"/>
    <tableColumn id="15134" xr3:uid="{74B73DE8-98F8-4890-9884-704B878DBC2B}" name="155373" dataDxfId="1263"/>
    <tableColumn id="15135" xr3:uid="{773EACD3-24C4-40CF-B794-5CB4DA159D05}" name="155374" dataDxfId="1262"/>
    <tableColumn id="15136" xr3:uid="{24E06BCC-5B15-4FFD-A0A6-D644795ED3CD}" name="155375" dataDxfId="1261"/>
    <tableColumn id="15137" xr3:uid="{E38B392C-72C1-4E3E-ACF1-F7F572F3F5E5}" name="155376" dataDxfId="1260"/>
    <tableColumn id="15138" xr3:uid="{4620F0AA-AF25-4609-9DA5-1DA4A9049072}" name="155377" dataDxfId="1259"/>
    <tableColumn id="15139" xr3:uid="{4164E092-474F-476C-9244-8EF86409919A}" name="155378" dataDxfId="1258"/>
    <tableColumn id="15140" xr3:uid="{EA3BA61D-B6E9-4019-920C-AE1617F1A881}" name="155379" dataDxfId="1257"/>
    <tableColumn id="15141" xr3:uid="{F30E1277-CF76-41C1-BBE2-835A81FBC2AC}" name="155380" dataDxfId="1256"/>
    <tableColumn id="15142" xr3:uid="{3E747CF2-00E9-4457-8967-D593B8FAEBA5}" name="155381" dataDxfId="1255"/>
    <tableColumn id="15143" xr3:uid="{552B4622-C47E-4370-A550-BEF596C03847}" name="155382" dataDxfId="1254"/>
    <tableColumn id="15144" xr3:uid="{3ABEB73B-A8D1-4896-B87B-D6D961CC14EA}" name="155383" dataDxfId="1253"/>
    <tableColumn id="15145" xr3:uid="{6A1B2660-6709-4D00-AE5C-E918BFD3D548}" name="155384" dataDxfId="1252"/>
    <tableColumn id="15146" xr3:uid="{771312A8-CCDC-4F14-ADF5-607DAA83608F}" name="155385" dataDxfId="1251"/>
    <tableColumn id="15147" xr3:uid="{6F001418-1B42-4758-81D4-789CF532CF58}" name="155386" dataDxfId="1250"/>
    <tableColumn id="15148" xr3:uid="{6A78D1C9-294C-4BD2-81A3-22D68E2682E1}" name="155387" dataDxfId="1249"/>
    <tableColumn id="15149" xr3:uid="{673E1DE1-0B5C-46A5-BFF0-316E391706E8}" name="155388" dataDxfId="1248"/>
    <tableColumn id="15150" xr3:uid="{9903D680-1A5F-4AE9-85F0-882A0CB9D7D6}" name="155389" dataDxfId="1247"/>
    <tableColumn id="15151" xr3:uid="{E5F58E1C-A385-4928-927B-E6D8F8881F20}" name="155390" dataDxfId="1246"/>
    <tableColumn id="15152" xr3:uid="{E673CC99-95E6-4BD6-B879-7C5A36F79B34}" name="155391" dataDxfId="1245"/>
    <tableColumn id="15153" xr3:uid="{3D16FB22-B157-435D-8453-4DDC2455DE2C}" name="155392" dataDxfId="1244"/>
    <tableColumn id="15154" xr3:uid="{A14733CC-7FEA-40A3-BC7E-AAB9CE87E4DF}" name="155393" dataDxfId="1243"/>
    <tableColumn id="15155" xr3:uid="{4FC2FBBA-1203-44EA-AAD1-6BCC5CA56975}" name="155394" dataDxfId="1242"/>
    <tableColumn id="15156" xr3:uid="{272FD0DC-4B0A-410D-BD8F-29960597AAE0}" name="155395" dataDxfId="1241"/>
    <tableColumn id="15157" xr3:uid="{92CD826F-5D76-42C3-9DD4-A980A45CBCD9}" name="155396" dataDxfId="1240"/>
    <tableColumn id="15158" xr3:uid="{B646D18F-6A84-4995-BE71-5A03C8C3E472}" name="155397" dataDxfId="1239"/>
    <tableColumn id="15159" xr3:uid="{2E77E60E-9386-4011-A1EF-6CD61F1C236A}" name="155398" dataDxfId="1238"/>
    <tableColumn id="15160" xr3:uid="{74F4D31D-7930-4EFF-B9AB-E6A164DD6DE7}" name="155399" dataDxfId="1237"/>
    <tableColumn id="15161" xr3:uid="{1B730131-848F-4602-A062-464299A96EF7}" name="155400" dataDxfId="1236"/>
    <tableColumn id="15162" xr3:uid="{5BB0492A-0CFD-4C0A-8B67-A64AD79A687F}" name="155401" dataDxfId="1235"/>
    <tableColumn id="15163" xr3:uid="{CE6EB57B-5F59-451B-B566-968E6B3DE1BE}" name="155402" dataDxfId="1234"/>
    <tableColumn id="15164" xr3:uid="{86D34E35-0A1E-4958-8E6D-BE7350551F1E}" name="155403" dataDxfId="1233"/>
    <tableColumn id="15165" xr3:uid="{1940023A-E4C3-4289-AB77-AC08D5EE2706}" name="155404" dataDxfId="1232"/>
    <tableColumn id="15166" xr3:uid="{F4E14CA7-74C4-420F-A180-F889F3DC6826}" name="155405" dataDxfId="1231"/>
    <tableColumn id="15167" xr3:uid="{E6292B6D-CB82-4501-8AE8-872BD342199C}" name="155406" dataDxfId="1230"/>
    <tableColumn id="15168" xr3:uid="{5F248358-0628-4CDD-8A6F-1A0C5E360A47}" name="155407" dataDxfId="1229"/>
    <tableColumn id="15169" xr3:uid="{AF0AC1DA-73CD-418F-9927-522EF4AE70F4}" name="155408" dataDxfId="1228"/>
    <tableColumn id="15170" xr3:uid="{D43DA78F-00F1-4F99-A794-2AD3A4BD9F7A}" name="155409" dataDxfId="1227"/>
    <tableColumn id="15171" xr3:uid="{BFD6AF3A-FFB3-4EC4-9996-9970762DDDF8}" name="155410" dataDxfId="1226"/>
    <tableColumn id="15172" xr3:uid="{8358C14F-DE83-4EFB-853D-46CB3503CEBD}" name="155411" dataDxfId="1225"/>
    <tableColumn id="15173" xr3:uid="{18245274-0635-4CF6-830D-DC8DA7D9A2AD}" name="155412" dataDxfId="1224"/>
    <tableColumn id="15174" xr3:uid="{1C8C6FCF-A7FF-484C-88AC-81206B4CA03C}" name="155413" dataDxfId="1223"/>
    <tableColumn id="15175" xr3:uid="{17778288-EF68-4213-AB27-011FA7D31B69}" name="155414" dataDxfId="1222"/>
    <tableColumn id="15176" xr3:uid="{06AAAE85-2263-4984-8C6F-057F199BA8F1}" name="155415" dataDxfId="1221"/>
    <tableColumn id="15177" xr3:uid="{733D1A95-F72C-4EA2-BBC2-A3BEF8DD3BC4}" name="155416" dataDxfId="1220"/>
    <tableColumn id="15178" xr3:uid="{971EF1B4-12C8-41B4-91E8-966AD5B935B5}" name="155417" dataDxfId="1219"/>
    <tableColumn id="15179" xr3:uid="{467AD6B0-46E0-4B41-BEA1-075988637242}" name="155418" dataDxfId="1218"/>
    <tableColumn id="15180" xr3:uid="{CC9A53FF-0F4E-4CE0-ADFE-1A98894A537A}" name="155419" dataDxfId="1217"/>
    <tableColumn id="15181" xr3:uid="{D5FBFF87-BD1D-4DEC-8F67-1ED1BC5E1F76}" name="155420" dataDxfId="1216"/>
    <tableColumn id="15182" xr3:uid="{D3D82E06-A080-4FD5-B917-E933E7A7EBA5}" name="155421" dataDxfId="1215"/>
    <tableColumn id="15183" xr3:uid="{48151977-9993-4D86-AA17-D2D0CBE56150}" name="155422" dataDxfId="1214"/>
    <tableColumn id="15184" xr3:uid="{4BD74D84-B07A-40DD-95C6-2398FAE5DCA6}" name="155423" dataDxfId="1213"/>
    <tableColumn id="15185" xr3:uid="{9974673E-CF13-4685-992F-DAB6DDAC63FC}" name="155424" dataDxfId="1212"/>
    <tableColumn id="15186" xr3:uid="{E6F7CFC6-185C-43E5-A958-94D0B3DABE3D}" name="155425" dataDxfId="1211"/>
    <tableColumn id="15187" xr3:uid="{8D55940D-8215-416D-99DF-4FDEBFB2B8B5}" name="155426" dataDxfId="1210"/>
    <tableColumn id="15188" xr3:uid="{B1C0B59C-95FD-43B3-BD7B-455AD66C6CAB}" name="155427" dataDxfId="1209"/>
    <tableColumn id="15189" xr3:uid="{CC676954-6516-48A7-BD65-6495C060C1F6}" name="155428" dataDxfId="1208"/>
    <tableColumn id="15190" xr3:uid="{188427A8-EA81-4D04-BC86-D3AB0B2C85C4}" name="155429" dataDxfId="1207"/>
    <tableColumn id="15191" xr3:uid="{689AF370-D297-4C76-8BE0-708541168741}" name="155430" dataDxfId="1206"/>
    <tableColumn id="15192" xr3:uid="{44E57362-D39D-4CD3-8C1F-FE83AEA10E49}" name="155431" dataDxfId="1205"/>
    <tableColumn id="15193" xr3:uid="{18FB3E64-31C8-46E7-8A76-799DAAE0A88F}" name="155432" dataDxfId="1204"/>
    <tableColumn id="15194" xr3:uid="{0E58DF81-C468-4C05-AB1A-2295B42195C3}" name="155433" dataDxfId="1203"/>
    <tableColumn id="15195" xr3:uid="{0904C08C-A0C1-4F00-9E5D-37F19CA1C823}" name="155434" dataDxfId="1202"/>
    <tableColumn id="15196" xr3:uid="{26400662-4D04-4F63-938F-454B80FF3427}" name="155435" dataDxfId="1201"/>
    <tableColumn id="15197" xr3:uid="{527CDF37-FC96-4EA9-86B3-93CE9B8D9333}" name="155436" dataDxfId="1200"/>
    <tableColumn id="15198" xr3:uid="{B3D9664C-40BA-4608-B172-099791BD907D}" name="155437" dataDxfId="1199"/>
    <tableColumn id="15199" xr3:uid="{2773893B-1C99-419D-80FA-F5CF1903B4A7}" name="155438" dataDxfId="1198"/>
    <tableColumn id="15200" xr3:uid="{0F58F94F-B692-4395-BA77-6520ECAC3C3F}" name="155439" dataDxfId="1197"/>
    <tableColumn id="15201" xr3:uid="{D8B6CD5A-3C06-4F65-B730-DC9097C201B8}" name="155440" dataDxfId="1196"/>
    <tableColumn id="15202" xr3:uid="{8998A677-6159-4B14-83FD-E3B0A7952A99}" name="155441" dataDxfId="1195"/>
    <tableColumn id="15203" xr3:uid="{E403492C-90C9-4164-8AA3-DB96815113DA}" name="155442" dataDxfId="1194"/>
    <tableColumn id="15204" xr3:uid="{0A879164-844D-45DF-B149-2216C98DCC66}" name="155443" dataDxfId="1193"/>
    <tableColumn id="15205" xr3:uid="{90527EAD-5B3A-4E9D-84A5-F66AF12630F4}" name="155444" dataDxfId="1192"/>
    <tableColumn id="15206" xr3:uid="{CBA63E35-3454-4B23-8F40-4506E3A788B5}" name="155445" dataDxfId="1191"/>
    <tableColumn id="15207" xr3:uid="{A6FA28C3-2B24-49F3-BCEF-1D0262B56345}" name="155446" dataDxfId="1190"/>
    <tableColumn id="15208" xr3:uid="{B9785485-8C8B-4AEC-B4E5-7B2651F02679}" name="155447" dataDxfId="1189"/>
    <tableColumn id="15209" xr3:uid="{C50D5633-46B0-4465-A3B1-0F8D00AB4BDC}" name="155448" dataDxfId="1188"/>
    <tableColumn id="15210" xr3:uid="{56A665C8-EA77-4518-A74F-098BC94CCCA2}" name="155449" dataDxfId="1187"/>
    <tableColumn id="15211" xr3:uid="{13AC9920-58B5-42C5-A564-03969C83E87E}" name="155450" dataDxfId="1186"/>
    <tableColumn id="15212" xr3:uid="{F082056B-469A-4166-B761-0D922FEAAD14}" name="155451" dataDxfId="1185"/>
    <tableColumn id="15213" xr3:uid="{CE8A6795-8044-459C-8742-39B41FA04DF0}" name="155452" dataDxfId="1184"/>
    <tableColumn id="15214" xr3:uid="{A7DC7774-BA52-4F42-8EC5-433630CABA27}" name="155453" dataDxfId="1183"/>
    <tableColumn id="15215" xr3:uid="{3C122EF5-0EB8-470E-9F71-2428229CBD8E}" name="155454" dataDxfId="1182"/>
    <tableColumn id="15216" xr3:uid="{22D94392-9315-462E-9B30-C1D8352A71F4}" name="155455" dataDxfId="1181"/>
    <tableColumn id="15217" xr3:uid="{2687A9E7-A556-4798-9A24-D80FE179F9E7}" name="155456" dataDxfId="1180"/>
    <tableColumn id="15218" xr3:uid="{13F57A4C-1F38-4213-B116-3585C1814760}" name="155457" dataDxfId="1179"/>
    <tableColumn id="15219" xr3:uid="{9FE62135-C65C-49B6-9BC2-A05BD8BF8327}" name="155458" dataDxfId="1178"/>
    <tableColumn id="15220" xr3:uid="{B883B55E-05C7-4797-8403-AC1B14296799}" name="155459" dataDxfId="1177"/>
    <tableColumn id="15221" xr3:uid="{2BCE5E99-025F-40E8-898F-1290225D780C}" name="155460" dataDxfId="1176"/>
    <tableColumn id="15222" xr3:uid="{532621B4-9D2D-439B-AF6E-46BC766275F6}" name="155461" dataDxfId="1175"/>
    <tableColumn id="15223" xr3:uid="{89565348-85B6-4C09-99A7-8DF56FED3F92}" name="155462" dataDxfId="1174"/>
    <tableColumn id="15224" xr3:uid="{ECB0182E-DBF8-4BE2-8CCD-0AB988E07971}" name="155463" dataDxfId="1173"/>
    <tableColumn id="15225" xr3:uid="{3ADB93B7-D4BE-4249-9280-BC08B525C699}" name="155464" dataDxfId="1172"/>
    <tableColumn id="15226" xr3:uid="{93799ACD-B954-45D6-AA17-D9079AAFEEEB}" name="155465" dataDxfId="1171"/>
    <tableColumn id="15227" xr3:uid="{80643AC7-FB9F-4875-9170-95DEF97D302B}" name="155466" dataDxfId="1170"/>
    <tableColumn id="15228" xr3:uid="{2A49809C-DD71-4147-A745-27E4578C2E5E}" name="155467" dataDxfId="1169"/>
    <tableColumn id="15229" xr3:uid="{A4161B0E-9F57-4F94-A52E-DA5A7AC8DE7B}" name="155468" dataDxfId="1168"/>
    <tableColumn id="15230" xr3:uid="{751FD126-B895-471E-AFE3-FF5D88169FEC}" name="155469" dataDxfId="1167"/>
    <tableColumn id="15231" xr3:uid="{BDED76D0-C967-4A17-858D-AA1578078DF7}" name="155470" dataDxfId="1166"/>
    <tableColumn id="15232" xr3:uid="{2B838F6A-7A8C-4177-BC74-8DBE1507CAC5}" name="155471" dataDxfId="1165"/>
    <tableColumn id="15233" xr3:uid="{CCAC2783-4B0B-4D03-83F9-2939EECE2AAE}" name="155472" dataDxfId="1164"/>
    <tableColumn id="15234" xr3:uid="{0F3E8C2E-68DD-4A6A-97A9-5E53F2086232}" name="155473" dataDxfId="1163"/>
    <tableColumn id="15235" xr3:uid="{3A8DE1A4-080B-4647-A3AF-01450BB439A7}" name="155474" dataDxfId="1162"/>
    <tableColumn id="15236" xr3:uid="{16679FC7-6AD4-4A41-90B8-83A58C60A875}" name="155475" dataDxfId="1161"/>
    <tableColumn id="15237" xr3:uid="{89546722-0E65-4DE5-9BDF-B5AF95966B56}" name="155476" dataDxfId="1160"/>
    <tableColumn id="15238" xr3:uid="{6ECC2E6B-802C-4F44-8440-67C205E904C5}" name="155477" dataDxfId="1159"/>
    <tableColumn id="15239" xr3:uid="{24BB3BDA-72D9-4561-B3C4-3D620F32EB5E}" name="155478" dataDxfId="1158"/>
    <tableColumn id="15240" xr3:uid="{ED731B84-8173-447B-9487-9D6A5EBF16D2}" name="155479" dataDxfId="1157"/>
    <tableColumn id="15241" xr3:uid="{5990CB5F-AFC0-4303-9F20-12AE595250ED}" name="155480" dataDxfId="1156"/>
    <tableColumn id="15242" xr3:uid="{161DCB0C-732D-4771-81CA-527C3D7F4BB9}" name="155481" dataDxfId="1155"/>
    <tableColumn id="15243" xr3:uid="{D0C362CF-53BB-40CE-9C2D-28E779B52C74}" name="155482" dataDxfId="1154"/>
    <tableColumn id="15244" xr3:uid="{D429466B-00E2-408C-84BB-F16278CC318D}" name="155483" dataDxfId="1153"/>
    <tableColumn id="15245" xr3:uid="{0BB68CCE-E567-437A-8465-6EEE98FB220A}" name="155484" dataDxfId="1152"/>
    <tableColumn id="15246" xr3:uid="{264ADBD6-2C4D-4A11-B837-1D9F851BA684}" name="155485" dataDxfId="1151"/>
    <tableColumn id="15247" xr3:uid="{F888DCD4-E0D6-4D29-AB0F-DAA9C04AE3B6}" name="155486" dataDxfId="1150"/>
    <tableColumn id="15248" xr3:uid="{993EBED6-271C-43C9-BECE-BCE4D2521D67}" name="155487" dataDxfId="1149"/>
    <tableColumn id="15249" xr3:uid="{3C39B319-1B7F-465E-9E9E-2BCD408F6AE1}" name="155488" dataDxfId="1148"/>
    <tableColumn id="15250" xr3:uid="{A2871FC5-22E0-4F3C-B1BD-5F66F2BC41E7}" name="155489" dataDxfId="1147"/>
    <tableColumn id="15251" xr3:uid="{14DFE0CC-8EF6-430B-8517-7798D2C972C3}" name="155490" dataDxfId="1146"/>
    <tableColumn id="15252" xr3:uid="{B984050A-D240-4848-AB19-DE276584DF2C}" name="155491" dataDxfId="1145"/>
    <tableColumn id="15253" xr3:uid="{8E6EF635-815A-4F2E-82BE-25CD275C6413}" name="155492" dataDxfId="1144"/>
    <tableColumn id="15254" xr3:uid="{61B51068-AC5C-4595-8C17-1B864F3B05B6}" name="155493" dataDxfId="1143"/>
    <tableColumn id="15255" xr3:uid="{EE3D4067-8939-47CC-B12D-10282E8D2ED1}" name="155494" dataDxfId="1142"/>
    <tableColumn id="15256" xr3:uid="{A5D80D2F-28DD-456D-B5E6-42CFE772A1F0}" name="155495" dataDxfId="1141"/>
    <tableColumn id="15257" xr3:uid="{AB92EA61-3B80-45BA-80ED-3D295F12D44C}" name="155496" dataDxfId="1140"/>
    <tableColumn id="15258" xr3:uid="{D4BD6616-FA95-42BB-A281-1071A81C8616}" name="155497" dataDxfId="1139"/>
    <tableColumn id="15259" xr3:uid="{E779BE43-076F-41D4-B86D-1CA3B0503D8C}" name="155498" dataDxfId="1138"/>
    <tableColumn id="15260" xr3:uid="{BF67565B-242A-4CF9-A1F7-EA7CBE0C6E3A}" name="155499" dataDxfId="1137"/>
    <tableColumn id="15261" xr3:uid="{7FFEBF7F-BA18-4C23-8930-2976C4D5F0BB}" name="155500" dataDxfId="1136"/>
    <tableColumn id="15262" xr3:uid="{931C3A8C-6BD5-43CC-A676-8238DAF94CF6}" name="155501" dataDxfId="1135"/>
    <tableColumn id="15263" xr3:uid="{D4D4B5DC-0087-4043-B868-5483B9AA8164}" name="155502" dataDxfId="1134"/>
    <tableColumn id="15264" xr3:uid="{AE287672-63E4-4C4C-97B8-14E69155B83D}" name="155503" dataDxfId="1133"/>
    <tableColumn id="15265" xr3:uid="{432485E2-1019-49A1-AFBA-6EDE4D761DFE}" name="155504" dataDxfId="1132"/>
    <tableColumn id="15266" xr3:uid="{1EC5AFA0-DC93-4CA8-8666-4A1F0529E269}" name="155505" dataDxfId="1131"/>
    <tableColumn id="15267" xr3:uid="{059A41A2-1ED2-42C4-9581-B1BB988D3DF3}" name="155506" dataDxfId="1130"/>
    <tableColumn id="15268" xr3:uid="{4860143E-F103-4E45-AAF9-4AD56C6C7988}" name="155507" dataDxfId="1129"/>
    <tableColumn id="15269" xr3:uid="{A33729F6-203B-4C40-85BE-F7C7E48E04F5}" name="155508" dataDxfId="1128"/>
    <tableColumn id="15270" xr3:uid="{FED32BA2-1982-4786-8B1C-EA009F89CBC7}" name="155509" dataDxfId="1127"/>
    <tableColumn id="15271" xr3:uid="{7B67F426-AD92-4638-8921-DD8B6BB3BB6A}" name="155510" dataDxfId="1126"/>
    <tableColumn id="15272" xr3:uid="{C53D7B35-ADC0-4AD9-B38D-E2ABEA420A6D}" name="155511" dataDxfId="1125"/>
    <tableColumn id="15273" xr3:uid="{B189112D-3FE5-48A3-BA2D-F696976BE971}" name="155512" dataDxfId="1124"/>
    <tableColumn id="15274" xr3:uid="{77218E65-B06B-4032-9AE2-ED61821EA63A}" name="155513" dataDxfId="1123"/>
    <tableColumn id="15275" xr3:uid="{598F11D1-2FDF-4680-BF6D-1A0C7A8460FB}" name="155514" dataDxfId="1122"/>
    <tableColumn id="15276" xr3:uid="{CA3AD050-6DB9-4A9B-BE8E-6A36A865457C}" name="155515" dataDxfId="1121"/>
    <tableColumn id="15277" xr3:uid="{1670C996-5ED8-4374-876F-450528779230}" name="155516" dataDxfId="1120"/>
    <tableColumn id="15278" xr3:uid="{6B3F5DC2-8BEA-4133-8F50-9D7C5550B0A4}" name="155517" dataDxfId="1119"/>
    <tableColumn id="15279" xr3:uid="{610EFFB1-3793-4CE0-A3D5-58C5FC2DEAE5}" name="155518" dataDxfId="1118"/>
    <tableColumn id="15280" xr3:uid="{16726FCF-1DDB-4D34-A586-89EDC9528EBB}" name="155519" dataDxfId="1117"/>
    <tableColumn id="15281" xr3:uid="{4F60F01C-CDAB-4B3A-A70E-41491E39F523}" name="155520" dataDxfId="1116"/>
    <tableColumn id="15282" xr3:uid="{EA0563D6-BBB6-44D4-9A55-BBB5F4D21EBE}" name="155521" dataDxfId="1115"/>
    <tableColumn id="15283" xr3:uid="{CC11FB35-E0BD-480F-B27F-34A2F0DE6DAF}" name="155522" dataDxfId="1114"/>
    <tableColumn id="15284" xr3:uid="{FD485527-6A36-46D8-A14A-CB6491D2D05C}" name="155523" dataDxfId="1113"/>
    <tableColumn id="15285" xr3:uid="{E74A03F4-F42F-4A41-A73C-DA410C8D7F37}" name="155524" dataDxfId="1112"/>
    <tableColumn id="15286" xr3:uid="{B7B75FC7-BA0B-4072-A3FC-87287E2A6029}" name="155525" dataDxfId="1111"/>
    <tableColumn id="15287" xr3:uid="{9F70BD13-5FF4-4EB4-9C2E-1959C064ACFA}" name="155526" dataDxfId="1110"/>
    <tableColumn id="15288" xr3:uid="{EA6244BA-C788-4EEC-974B-D98FB6CE4C1D}" name="155527" dataDxfId="1109"/>
    <tableColumn id="15289" xr3:uid="{5885D481-4254-45E3-8A71-A7F015015096}" name="155528" dataDxfId="1108"/>
    <tableColumn id="15290" xr3:uid="{3664291E-8A44-41FC-9436-E96CB75CBF9A}" name="155529" dataDxfId="1107"/>
    <tableColumn id="15291" xr3:uid="{2FB5C8AF-B788-442E-8341-2AAF40FA2300}" name="155530" dataDxfId="1106"/>
    <tableColumn id="15292" xr3:uid="{7AFDFFCE-A287-4582-8567-A0914F23BECC}" name="155531" dataDxfId="1105"/>
    <tableColumn id="15293" xr3:uid="{D3A8964F-DA65-4DBE-9E5A-F860E72811A0}" name="155532" dataDxfId="1104"/>
    <tableColumn id="15294" xr3:uid="{6B8BD7DF-1464-40E1-8C30-99EB21B3C822}" name="155533" dataDxfId="1103"/>
    <tableColumn id="15295" xr3:uid="{E7C5F9A2-CF6B-4E01-A3FE-18933E7DD804}" name="155534" dataDxfId="1102"/>
    <tableColumn id="15296" xr3:uid="{D25434A1-42DC-4382-A3D0-03A96C16107B}" name="155535" dataDxfId="1101"/>
    <tableColumn id="15297" xr3:uid="{A8049AD1-F5DC-4730-93A0-DC76DB66B89D}" name="155536" dataDxfId="1100"/>
    <tableColumn id="15298" xr3:uid="{26CC6EEB-5C23-4B9A-90B5-436D290596A5}" name="155537" dataDxfId="1099"/>
    <tableColumn id="15299" xr3:uid="{76D59BE3-1C21-4E51-B94F-EAF22C3942B6}" name="155538" dataDxfId="1098"/>
    <tableColumn id="15300" xr3:uid="{99A86264-BDF7-43FB-B24D-A35C39083D6A}" name="155539" dataDxfId="1097"/>
    <tableColumn id="15301" xr3:uid="{4CD219B5-5A34-43FC-B080-CB09454B5F6B}" name="155540" dataDxfId="1096"/>
    <tableColumn id="15302" xr3:uid="{2170247A-432A-4B54-9866-63EA7C0F27B3}" name="155541" dataDxfId="1095"/>
    <tableColumn id="15303" xr3:uid="{7EE6A597-9D91-4A19-8582-D9A63B082725}" name="155542" dataDxfId="1094"/>
    <tableColumn id="15304" xr3:uid="{C5139769-EC62-4AB8-B4F3-12E17D2F32A6}" name="155543" dataDxfId="1093"/>
    <tableColumn id="15305" xr3:uid="{3DE293D0-961F-4329-93CB-70BCEA008F64}" name="155544" dataDxfId="1092"/>
    <tableColumn id="15306" xr3:uid="{A78DE09F-B026-4C5E-9E42-FC813C184E4A}" name="155545" dataDxfId="1091"/>
    <tableColumn id="15307" xr3:uid="{155DB738-3ADB-44BD-816E-0AB0862E57BE}" name="155546" dataDxfId="1090"/>
    <tableColumn id="15308" xr3:uid="{EB408C9F-E435-452D-8BC0-A68F8FA5C8FB}" name="155547" dataDxfId="1089"/>
    <tableColumn id="15309" xr3:uid="{3687BB67-EB9C-4C48-B5A8-8FFEE86C81DF}" name="155548" dataDxfId="1088"/>
    <tableColumn id="15310" xr3:uid="{98FF296E-CD69-4A27-80D7-B2367C1B2CFF}" name="155549" dataDxfId="1087"/>
    <tableColumn id="15311" xr3:uid="{F5EE5803-AB1F-4ECC-BEEC-667358C3D113}" name="155550" dataDxfId="1086"/>
    <tableColumn id="15312" xr3:uid="{A4C07216-6875-4C44-9152-A37E0B20FC0C}" name="155551" dataDxfId="1085"/>
    <tableColumn id="15313" xr3:uid="{3A2FBE6F-D679-4598-9F44-875EB98DFDE5}" name="155552" dataDxfId="1084"/>
    <tableColumn id="15314" xr3:uid="{72D06776-CE4F-47F3-A3E2-98527A3399EA}" name="155553" dataDxfId="1083"/>
    <tableColumn id="15315" xr3:uid="{E79BC276-EDF0-40AB-9CCE-B82A6E193A47}" name="155554" dataDxfId="1082"/>
    <tableColumn id="15316" xr3:uid="{376DE6D2-B763-449D-A9DC-EBF862563468}" name="155555" dataDxfId="1081"/>
    <tableColumn id="15317" xr3:uid="{ED9C997A-CDDB-48AF-A7AB-F13E84D7D8B5}" name="155556" dataDxfId="1080"/>
    <tableColumn id="15318" xr3:uid="{C48DEA16-2594-43F4-AA26-DD7809BC2CA2}" name="155557" dataDxfId="1079"/>
    <tableColumn id="15319" xr3:uid="{D9BCF430-3EA0-4FD3-ABD2-7B9FC1A55F96}" name="155558" dataDxfId="1078"/>
    <tableColumn id="15320" xr3:uid="{1B2A1FDC-3AFF-4A15-8375-82299EEB0398}" name="155559" dataDxfId="1077"/>
    <tableColumn id="15321" xr3:uid="{DB1E68F5-7C5C-48D1-8EEF-9923165B6C66}" name="155560" dataDxfId="1076"/>
    <tableColumn id="15322" xr3:uid="{D9AB9FE9-D4C4-4485-89CA-8421563B70EB}" name="155561" dataDxfId="1075"/>
    <tableColumn id="15323" xr3:uid="{5D6ACE9F-5AC5-46FB-B122-91964BE056BA}" name="155562" dataDxfId="1074"/>
    <tableColumn id="15324" xr3:uid="{67BDF866-C697-4E99-B2EB-53598A30C87D}" name="155563" dataDxfId="1073"/>
    <tableColumn id="15325" xr3:uid="{F70E05F0-49A5-457E-919E-54F1D4814F26}" name="155564" dataDxfId="1072"/>
    <tableColumn id="15326" xr3:uid="{2EF93B4F-0C01-4710-9C4A-E1B9A4499D12}" name="155565" dataDxfId="1071"/>
    <tableColumn id="15327" xr3:uid="{C51D4E13-038B-45E7-93A7-E665FAA3F1CA}" name="155566" dataDxfId="1070"/>
    <tableColumn id="15328" xr3:uid="{6B41CD55-7BAA-4FA8-8CE9-60F22CD10F00}" name="155567" dataDxfId="1069"/>
    <tableColumn id="15329" xr3:uid="{43429986-D28C-4F42-B7F4-78AA1F633DB2}" name="155568" dataDxfId="1068"/>
    <tableColumn id="15330" xr3:uid="{540A8C9B-B536-48C4-B209-24D44730CDC3}" name="155569" dataDxfId="1067"/>
    <tableColumn id="15331" xr3:uid="{81071C4E-5ADF-4A0A-956D-D3FF1E241D3E}" name="155570" dataDxfId="1066"/>
    <tableColumn id="15332" xr3:uid="{0DA16379-53EE-4901-B474-20FB96ABC641}" name="155571" dataDxfId="1065"/>
    <tableColumn id="15333" xr3:uid="{9A5A56DD-1B32-409D-BA80-398E468663C6}" name="155572" dataDxfId="1064"/>
    <tableColumn id="15334" xr3:uid="{4AD6C456-4E0C-4E32-ABDE-68CCB2FE5BC7}" name="155573" dataDxfId="1063"/>
    <tableColumn id="15335" xr3:uid="{FB6F8611-6257-4F49-B16F-051C78D821A1}" name="155574" dataDxfId="1062"/>
    <tableColumn id="15336" xr3:uid="{E2B62AB4-1314-4CA7-8DA3-669E7A2FABBB}" name="155575" dataDxfId="1061"/>
    <tableColumn id="15337" xr3:uid="{C5EF68CF-D02F-4BB3-9231-7CAF654F5215}" name="155576" dataDxfId="1060"/>
    <tableColumn id="15338" xr3:uid="{6CED4434-8333-4360-BDC5-325404F7834B}" name="155577" dataDxfId="1059"/>
    <tableColumn id="15339" xr3:uid="{6508AED2-3CE7-417D-B513-ED91C3AC194C}" name="155578" dataDxfId="1058"/>
    <tableColumn id="15340" xr3:uid="{C90A08C5-35A7-44DD-891F-961DF827DFF5}" name="155579" dataDxfId="1057"/>
    <tableColumn id="15341" xr3:uid="{F649A98F-4178-4E23-9C13-7D17472CA984}" name="155580" dataDxfId="1056"/>
    <tableColumn id="15342" xr3:uid="{123CFCB5-4E58-4476-AE6B-4FFDB2C89E7F}" name="155581" dataDxfId="1055"/>
    <tableColumn id="15343" xr3:uid="{65FFE1CC-9097-445D-BF62-08FDF367A74E}" name="155582" dataDxfId="1054"/>
    <tableColumn id="15344" xr3:uid="{2BA4D06A-AF99-46C0-AB86-D227F15A21BF}" name="155583" dataDxfId="1053"/>
    <tableColumn id="15345" xr3:uid="{4D96BCE6-EF84-42ED-A30E-DF88C117BD00}" name="155584" dataDxfId="1052"/>
    <tableColumn id="15346" xr3:uid="{4B5857F3-1B99-4FF5-8476-7BB22079541D}" name="155585" dataDxfId="1051"/>
    <tableColumn id="15347" xr3:uid="{EDB4920D-20C2-427B-9A43-35A43BECFD0E}" name="155586" dataDxfId="1050"/>
    <tableColumn id="15348" xr3:uid="{556478ED-4228-4D6A-A4AE-9B8B20701DBC}" name="155587" dataDxfId="1049"/>
    <tableColumn id="15349" xr3:uid="{13BA6731-A00B-42FD-85A6-C68C02979C30}" name="155588" dataDxfId="1048"/>
    <tableColumn id="15350" xr3:uid="{122A8FED-8A61-40F0-B109-DAC03AFBA4DA}" name="155589" dataDxfId="1047"/>
    <tableColumn id="15351" xr3:uid="{26FBB33E-AC3D-478A-819C-54C29D8EEB07}" name="155590" dataDxfId="1046"/>
    <tableColumn id="15352" xr3:uid="{CB14C817-126A-4C5E-8DDE-07FE92FF59B4}" name="155591" dataDxfId="1045"/>
    <tableColumn id="15353" xr3:uid="{D9B05418-A328-4833-837F-F06CD0A76599}" name="155592" dataDxfId="1044"/>
    <tableColumn id="15354" xr3:uid="{27A1047F-CE0E-432E-8977-37D6B95F4A57}" name="155593" dataDxfId="1043"/>
    <tableColumn id="15355" xr3:uid="{E31E7ACD-6D25-4248-9AD4-1E0272185DC5}" name="155594" dataDxfId="1042"/>
    <tableColumn id="15356" xr3:uid="{E3DD9C17-AD1D-43D7-9E28-47D71FEF829A}" name="155595" dataDxfId="1041"/>
    <tableColumn id="15357" xr3:uid="{38FB5071-666D-45BE-9F71-EBF718554EF3}" name="155596" dataDxfId="1040"/>
    <tableColumn id="15358" xr3:uid="{AB103EF3-AA8D-4F93-B3B5-6B2486E7DB54}" name="155597" dataDxfId="1039"/>
    <tableColumn id="15359" xr3:uid="{D654430F-5837-4A91-BA66-3A38428ECE10}" name="155598" dataDxfId="1038"/>
    <tableColumn id="15360" xr3:uid="{CF21B806-C0EA-4BE4-BC7F-34F3B6049DF5}" name="155599" dataDxfId="1037"/>
    <tableColumn id="15361" xr3:uid="{D0A6103F-AC20-40F6-9B71-6EFF3D57D042}" name="155600" dataDxfId="1036"/>
    <tableColumn id="15362" xr3:uid="{B85FEECE-E8D3-4FBE-AD53-617A164B3250}" name="155601" dataDxfId="1035"/>
    <tableColumn id="15363" xr3:uid="{4ED4C22C-34C9-4FAD-A882-63B9B35045CE}" name="155602" dataDxfId="1034"/>
    <tableColumn id="15364" xr3:uid="{85FE6DDD-1926-4481-A58E-420BA7519649}" name="155603" dataDxfId="1033"/>
    <tableColumn id="15365" xr3:uid="{B4EEFBF1-EB59-4E7C-AE93-CA0799765A21}" name="155604" dataDxfId="1032"/>
    <tableColumn id="15366" xr3:uid="{97459E30-E16C-43E0-A84B-1B55ABA198AD}" name="155605" dataDxfId="1031"/>
    <tableColumn id="15367" xr3:uid="{D04BE375-1F40-47FC-918B-3928CA875DC9}" name="155606" dataDxfId="1030"/>
    <tableColumn id="15368" xr3:uid="{26D74E61-8A31-4455-8627-14215AB7DF2C}" name="155607" dataDxfId="1029"/>
    <tableColumn id="15369" xr3:uid="{5C86DC71-86B0-46B4-8599-5236AC6ED7EF}" name="155608" dataDxfId="1028"/>
    <tableColumn id="15370" xr3:uid="{8906EB19-29FD-4F2C-AFD2-CCE41E7583D0}" name="155609" dataDxfId="1027"/>
    <tableColumn id="15371" xr3:uid="{D972B511-31F8-45C1-8B4D-CD323D0ADA09}" name="155610" dataDxfId="1026"/>
    <tableColumn id="15372" xr3:uid="{98E0F1D9-2130-4BCA-806F-6D6C0CD97B74}" name="155611" dataDxfId="1025"/>
    <tableColumn id="15373" xr3:uid="{EDE8AD83-A860-4C6B-A342-ED36C2C619BF}" name="155612" dataDxfId="1024"/>
    <tableColumn id="15374" xr3:uid="{EE99E4AE-1FC3-49A5-AF3D-BE2AEBD12178}" name="155613" dataDxfId="1023"/>
    <tableColumn id="15375" xr3:uid="{3E11C0EF-8B3C-40C7-BE06-AC26E1C6F2A7}" name="155614" dataDxfId="1022"/>
    <tableColumn id="15376" xr3:uid="{FBC6F202-4BE7-401C-AD6D-C305469A106C}" name="155615" dataDxfId="1021"/>
    <tableColumn id="15377" xr3:uid="{6DAA3C3C-AB5F-46FA-8CB0-37F2A60763F0}" name="155616" dataDxfId="1020"/>
    <tableColumn id="15378" xr3:uid="{B89850A6-985C-48C8-ACA0-13926B9089AC}" name="155617" dataDxfId="1019"/>
    <tableColumn id="15379" xr3:uid="{BE29A609-C195-4A04-A5EC-7FECD9E39FBA}" name="155618" dataDxfId="1018"/>
    <tableColumn id="15380" xr3:uid="{E6587BB3-341A-4587-AA20-7C3849DEE2B1}" name="155619" dataDxfId="1017"/>
    <tableColumn id="15381" xr3:uid="{67ACC083-D902-4F0C-A8D8-20F01EA1EA72}" name="155620" dataDxfId="1016"/>
    <tableColumn id="15382" xr3:uid="{85CBE0EC-2309-4988-A57B-6E89DAEFC857}" name="155621" dataDxfId="1015"/>
    <tableColumn id="15383" xr3:uid="{F3588FB1-1066-4347-AA80-71DC1E7F19EE}" name="155622" dataDxfId="1014"/>
    <tableColumn id="15384" xr3:uid="{38A9A04B-04EF-4939-90DB-B35D2A8EA606}" name="155623" dataDxfId="1013"/>
    <tableColumn id="15385" xr3:uid="{4C193E87-9FCA-4396-BBB6-0CE8F1D585E0}" name="155624" dataDxfId="1012"/>
    <tableColumn id="15386" xr3:uid="{5CA1261F-508B-4FFB-8B52-6E3284C66F43}" name="155625" dataDxfId="1011"/>
    <tableColumn id="15387" xr3:uid="{8FFB95EB-CAF5-403B-A770-089F054F90EB}" name="155626" dataDxfId="1010"/>
    <tableColumn id="15388" xr3:uid="{4EA70B86-B6ED-499C-A4EF-7159354AB4D1}" name="155627" dataDxfId="1009"/>
    <tableColumn id="15389" xr3:uid="{277AE65C-E14E-4BF4-B1A9-DDA22DC588C1}" name="155628" dataDxfId="1008"/>
    <tableColumn id="15390" xr3:uid="{87E2E99D-10D9-4D6C-B3B9-18DFC0DBED5F}" name="155629" dataDxfId="1007"/>
    <tableColumn id="15391" xr3:uid="{C6D561D5-B877-4EE9-A7BE-0A4AE59673DC}" name="155630" dataDxfId="1006"/>
    <tableColumn id="15392" xr3:uid="{46D197C3-11D3-4079-AD0C-8E255CC7A513}" name="155631" dataDxfId="1005"/>
    <tableColumn id="15393" xr3:uid="{85DDFE9E-6BF5-4100-944B-DBBBF3D36638}" name="155632" dataDxfId="1004"/>
    <tableColumn id="15394" xr3:uid="{95058875-06D0-49A7-AFF3-AE35C9C75874}" name="155633" dataDxfId="1003"/>
    <tableColumn id="15395" xr3:uid="{09CB3B20-2528-42DB-A646-34A86DC418EE}" name="155634" dataDxfId="1002"/>
    <tableColumn id="15396" xr3:uid="{0C66FCB8-27D6-45D7-8B2E-3AB3C35081B9}" name="155635" dataDxfId="1001"/>
    <tableColumn id="15397" xr3:uid="{21F13F49-FC34-467B-BA20-50148EBCF1E8}" name="155636" dataDxfId="1000"/>
    <tableColumn id="15398" xr3:uid="{12993249-BD59-481A-B025-860357C71552}" name="155637" dataDxfId="999"/>
    <tableColumn id="15399" xr3:uid="{14EF339A-ECAB-4E86-ADA0-F165D465055F}" name="155638" dataDxfId="998"/>
    <tableColumn id="15400" xr3:uid="{3A0053D2-DFB5-4405-AA9D-BBD5B0990C37}" name="155639" dataDxfId="997"/>
    <tableColumn id="15401" xr3:uid="{81C8981E-A6F3-4238-92B8-BDF358E30AD3}" name="155640" dataDxfId="996"/>
    <tableColumn id="15402" xr3:uid="{CFD4D25E-F8C4-441C-B49B-6581F60D6AC3}" name="155641" dataDxfId="995"/>
    <tableColumn id="15403" xr3:uid="{84EBBF4F-57E4-4AE5-AFE8-70517C3EA8A2}" name="155642" dataDxfId="994"/>
    <tableColumn id="15404" xr3:uid="{9D263594-E098-471E-9F50-5C18C4CFA750}" name="155643" dataDxfId="993"/>
    <tableColumn id="15405" xr3:uid="{8ECF0939-7B2F-4463-865F-9848A5683C29}" name="155644" dataDxfId="992"/>
    <tableColumn id="15406" xr3:uid="{838EC8F0-F7A7-4A33-92F3-51422C5AA5DC}" name="155645" dataDxfId="991"/>
    <tableColumn id="15407" xr3:uid="{302047B0-12E9-44A0-8261-0A56387D191F}" name="155646" dataDxfId="990"/>
    <tableColumn id="15408" xr3:uid="{71DD4191-38D5-403B-8411-A233A810B257}" name="155647" dataDxfId="989"/>
    <tableColumn id="15409" xr3:uid="{6820F66F-79AC-4A90-9819-7C176134AEEE}" name="155648" dataDxfId="988"/>
    <tableColumn id="15410" xr3:uid="{AA49B8F0-54A2-42EB-B503-632EC17DDAD6}" name="155649" dataDxfId="987"/>
    <tableColumn id="15411" xr3:uid="{071F52DA-E0BB-4031-BE5D-08A2B913EFA7}" name="155650" dataDxfId="986"/>
    <tableColumn id="15412" xr3:uid="{9D656931-CB37-4D5A-9C93-448E559AB345}" name="155651" dataDxfId="985"/>
    <tableColumn id="15413" xr3:uid="{C975CBDA-3092-40E2-99EB-0DF47C049947}" name="155652" dataDxfId="984"/>
    <tableColumn id="15414" xr3:uid="{CB9163F6-DF77-4C49-A730-7BD2D5EE3E6D}" name="155653" dataDxfId="983"/>
    <tableColumn id="15415" xr3:uid="{24739A63-FABB-49E5-BEB9-C15BA24A8ED1}" name="155654" dataDxfId="982"/>
    <tableColumn id="15416" xr3:uid="{94416C7F-D988-4D22-AB2C-4AA2B9332A01}" name="155655" dataDxfId="981"/>
    <tableColumn id="15417" xr3:uid="{B24DA5DC-AFE6-46D3-9E72-5A4B958614B1}" name="155656" dataDxfId="980"/>
    <tableColumn id="15418" xr3:uid="{D55F694F-3934-4EEB-9541-6771B610C082}" name="155657" dataDxfId="979"/>
    <tableColumn id="15419" xr3:uid="{82391AEA-93A7-49C2-9E10-DC86A50C79C0}" name="155658" dataDxfId="978"/>
    <tableColumn id="15420" xr3:uid="{964CDB78-6D42-437A-824D-D45105548E0A}" name="155659" dataDxfId="977"/>
    <tableColumn id="15421" xr3:uid="{BE1A3343-5CFE-472E-996E-17A7381B6124}" name="155660" dataDxfId="976"/>
    <tableColumn id="15422" xr3:uid="{217371FA-C249-46DE-ACD0-2F04E4B220FF}" name="155661" dataDxfId="975"/>
    <tableColumn id="15423" xr3:uid="{272DC1ED-27B1-44EC-8EC8-66821DDAEC57}" name="155662" dataDxfId="974"/>
    <tableColumn id="15424" xr3:uid="{6E3803BC-3C20-4B5D-90AD-C0C1DF139771}" name="155663" dataDxfId="973"/>
    <tableColumn id="15425" xr3:uid="{E576484D-A910-4E72-A96A-712E7379BA9C}" name="155664" dataDxfId="972"/>
    <tableColumn id="15426" xr3:uid="{FFDF6F79-61A0-43CC-8CC7-F0DB627AC0B3}" name="155665" dataDxfId="971"/>
    <tableColumn id="15427" xr3:uid="{7158DC05-6B2B-45F2-A638-6555B3F45BD4}" name="155666" dataDxfId="970"/>
    <tableColumn id="15428" xr3:uid="{67F09638-26DF-420B-8CD0-5F47FEF75D0E}" name="155667" dataDxfId="969"/>
    <tableColumn id="15429" xr3:uid="{A711E1F1-A645-468C-8593-047D563C6F27}" name="155668" dataDxfId="968"/>
    <tableColumn id="15430" xr3:uid="{1CB5C284-0200-427A-95FF-4F5AEF27A3A0}" name="155669" dataDxfId="967"/>
    <tableColumn id="15431" xr3:uid="{DEF2213C-CF9A-4878-B9C5-1BD6078BF09B}" name="155670" dataDxfId="966"/>
    <tableColumn id="15432" xr3:uid="{66B79F6B-9091-470E-9773-F06B05FA99E7}" name="155671" dataDxfId="965"/>
    <tableColumn id="15433" xr3:uid="{95AA996E-DB9A-48BB-86A5-B508FB311B95}" name="155672" dataDxfId="964"/>
    <tableColumn id="15434" xr3:uid="{1FEB7F04-5AAB-4A5F-95BF-7B7833F44ED5}" name="155673" dataDxfId="963"/>
    <tableColumn id="15435" xr3:uid="{A48387FC-2113-4D12-A759-26528C9AF699}" name="155674" dataDxfId="962"/>
    <tableColumn id="15436" xr3:uid="{4B5D27B9-7DD9-4D24-8A10-2D915FF4D272}" name="155675" dataDxfId="961"/>
    <tableColumn id="15437" xr3:uid="{FEE6D839-5843-4F6C-AAD0-D26273862831}" name="155676" dataDxfId="960"/>
    <tableColumn id="15438" xr3:uid="{A36ED7F7-6F43-4ADC-B7FD-25F3ABBAEEBF}" name="155677" dataDxfId="959"/>
    <tableColumn id="15439" xr3:uid="{593999A6-778A-4039-A8BD-AC04585695F1}" name="155678" dataDxfId="958"/>
    <tableColumn id="15440" xr3:uid="{57F4224A-BF96-48DA-9249-E211722D1E49}" name="155679" dataDxfId="957"/>
    <tableColumn id="15441" xr3:uid="{977785BE-801E-46B9-9435-2B1AD8991910}" name="155680" dataDxfId="956"/>
    <tableColumn id="15442" xr3:uid="{66BE8473-BE9F-49E8-85F2-D8328CB983DB}" name="155681" dataDxfId="955"/>
    <tableColumn id="15443" xr3:uid="{A6777A1F-9E5C-48EA-BB46-BC4D1DEE10C1}" name="155682" dataDxfId="954"/>
    <tableColumn id="15444" xr3:uid="{1F32AFB5-6A50-41CB-A623-BE42CD612794}" name="155683" dataDxfId="953"/>
    <tableColumn id="15445" xr3:uid="{C96583F8-E24E-4EAE-A270-5798536E175A}" name="155684" dataDxfId="952"/>
    <tableColumn id="15446" xr3:uid="{5A8E16F0-212F-4C2E-94AF-FA6A4470DB6E}" name="155685" dataDxfId="951"/>
    <tableColumn id="15447" xr3:uid="{D05C9B69-B97E-4D19-ABDF-A70407416C81}" name="155686" dataDxfId="950"/>
    <tableColumn id="15448" xr3:uid="{B0E1B098-7401-4DC3-A17D-EAE0B93A2325}" name="155687" dataDxfId="949"/>
    <tableColumn id="15449" xr3:uid="{528CE6C4-2ECF-4F7D-90EB-282746B0A39A}" name="155688" dataDxfId="948"/>
    <tableColumn id="15450" xr3:uid="{B50914BF-023F-4177-B866-B517D544CD2F}" name="155689" dataDxfId="947"/>
    <tableColumn id="15451" xr3:uid="{0C7C40D2-5686-4D4E-A2A8-323F94CEB0FE}" name="155690" dataDxfId="946"/>
    <tableColumn id="15452" xr3:uid="{8D34B948-4878-4F25-8AA8-D4CF21967162}" name="155691" dataDxfId="945"/>
    <tableColumn id="15453" xr3:uid="{7AAE14DA-0142-4388-972D-B41E2DB315AD}" name="155692" dataDxfId="944"/>
    <tableColumn id="15454" xr3:uid="{0CF203E7-4BDE-4B94-A792-30AC483D327F}" name="155693" dataDxfId="943"/>
    <tableColumn id="15455" xr3:uid="{91E58F31-8A58-4813-8F06-F871AC672218}" name="155694" dataDxfId="942"/>
    <tableColumn id="15456" xr3:uid="{0092E53A-729B-4BBC-B9DF-EEFEC509F7CC}" name="155695" dataDxfId="941"/>
    <tableColumn id="15457" xr3:uid="{9E8B6DE3-67F8-4570-8B24-75FB406D7FDE}" name="155696" dataDxfId="940"/>
    <tableColumn id="15458" xr3:uid="{D7FE1C6C-C0D5-48A2-92D6-F7771CE507F9}" name="155697" dataDxfId="939"/>
    <tableColumn id="15459" xr3:uid="{6E0B4910-B1EE-40FD-B15C-36F9FBF37A83}" name="155698" dataDxfId="938"/>
    <tableColumn id="15460" xr3:uid="{A0D0988C-475E-4B16-BF11-7ADF3DC3BAB5}" name="155699" dataDxfId="937"/>
    <tableColumn id="15461" xr3:uid="{6558439B-9DEE-4810-8C80-11A694A5F2BF}" name="155700" dataDxfId="936"/>
    <tableColumn id="15462" xr3:uid="{49E09201-1D96-4B5B-A6EF-9BEEF387C1B5}" name="155701" dataDxfId="935"/>
    <tableColumn id="15463" xr3:uid="{A7753DDA-04FB-46DD-9763-EFD71A8B1AE5}" name="155702" dataDxfId="934"/>
    <tableColumn id="15464" xr3:uid="{3EE4279C-50C1-4223-8756-CC21B6486283}" name="155703" dataDxfId="933"/>
    <tableColumn id="15465" xr3:uid="{B6D32B7E-DCBA-4426-B1DD-D17399FCC13A}" name="155704" dataDxfId="932"/>
    <tableColumn id="15466" xr3:uid="{C49A9B62-21F3-46C4-8B56-99D9941E3F46}" name="155705" dataDxfId="931"/>
    <tableColumn id="15467" xr3:uid="{DD0DF28D-634F-49E7-AAA4-52897A5AD88A}" name="155706" dataDxfId="930"/>
    <tableColumn id="15468" xr3:uid="{E7B10E1C-CFA5-48BD-B22D-F6B118FF8295}" name="155707" dataDxfId="929"/>
    <tableColumn id="15469" xr3:uid="{015D9D66-F3CB-4E99-B54E-0A4D8B34BD9D}" name="155708" dataDxfId="928"/>
    <tableColumn id="15470" xr3:uid="{C0EFD4FE-45CC-4E53-9348-B732617AC3EA}" name="155709" dataDxfId="927"/>
    <tableColumn id="15471" xr3:uid="{0A5C2E80-AED1-4E43-A90D-57E78D4DF8F4}" name="155710" dataDxfId="926"/>
    <tableColumn id="15472" xr3:uid="{8552E6E1-0CC6-4611-9583-55560351D7E0}" name="155711" dataDxfId="925"/>
    <tableColumn id="15473" xr3:uid="{54EEC208-B38A-46CF-BB91-25D7F002EA4A}" name="155712" dataDxfId="924"/>
    <tableColumn id="15474" xr3:uid="{AA31440E-120C-4032-8509-3C6442D803EF}" name="155713" dataDxfId="923"/>
    <tableColumn id="15475" xr3:uid="{9B3E90F2-B776-4668-BCF8-6A2FFAB14E85}" name="155714" dataDxfId="922"/>
    <tableColumn id="15476" xr3:uid="{C880F80F-CE21-4E24-87F5-47D1CD2F0358}" name="155715" dataDxfId="921"/>
    <tableColumn id="15477" xr3:uid="{B7995F2C-C2E6-48C5-983D-151560B66E0C}" name="155716" dataDxfId="920"/>
    <tableColumn id="15478" xr3:uid="{865C2D81-A34F-4F9A-9EF5-8C92E12A49EC}" name="155717" dataDxfId="919"/>
    <tableColumn id="15479" xr3:uid="{F0F0188C-4328-4974-AD57-82FF0301B8A7}" name="155718" dataDxfId="918"/>
    <tableColumn id="15480" xr3:uid="{E1C81878-29B6-4C4E-8661-0C405D611CA8}" name="155719" dataDxfId="917"/>
    <tableColumn id="15481" xr3:uid="{D2B0B92C-7FDC-4366-9E2F-6FCC153DCF32}" name="155720" dataDxfId="916"/>
    <tableColumn id="15482" xr3:uid="{F8E446D0-315A-49C3-ADC4-09839029FC07}" name="155721" dataDxfId="915"/>
    <tableColumn id="15483" xr3:uid="{501927B8-0E90-4D1C-BAFC-7B3050E3EF96}" name="155722" dataDxfId="914"/>
    <tableColumn id="15484" xr3:uid="{AB9E08B0-1CAD-4394-A38E-9A9EB884B142}" name="155723" dataDxfId="913"/>
    <tableColumn id="15485" xr3:uid="{71983EBD-15BF-4658-881D-7C57F9046EB5}" name="155724" dataDxfId="912"/>
    <tableColumn id="15486" xr3:uid="{8D75757F-99DE-4C91-B9CE-47051AC42411}" name="155725" dataDxfId="911"/>
    <tableColumn id="15487" xr3:uid="{AE86B467-0047-4238-94CC-DBAD9273235C}" name="155726" dataDxfId="910"/>
    <tableColumn id="15488" xr3:uid="{34DF9B88-7370-4469-BC44-A13140B90F8C}" name="155727" dataDxfId="909"/>
    <tableColumn id="15489" xr3:uid="{5CA8FC8F-E790-453F-A84B-41E1EA5343A9}" name="155728" dataDxfId="908"/>
    <tableColumn id="15490" xr3:uid="{BFC2BE9E-6DEF-499A-94CD-1B63ECF02BA6}" name="155729" dataDxfId="907"/>
    <tableColumn id="15491" xr3:uid="{776FC77D-D6CF-40EC-B556-D9B7908269FE}" name="155730" dataDxfId="906"/>
    <tableColumn id="15492" xr3:uid="{52CC0E93-728B-4ACA-8011-E46A3F3D51BA}" name="155731" dataDxfId="905"/>
    <tableColumn id="15493" xr3:uid="{9212702C-E06D-4F1D-BE30-9376D03935BC}" name="155732" dataDxfId="904"/>
    <tableColumn id="15494" xr3:uid="{93D8BEC6-1217-438F-BEA3-DE79136C5F0D}" name="155733" dataDxfId="903"/>
    <tableColumn id="15495" xr3:uid="{80D2076D-322A-4E9A-BFB0-2B9ACF833AEA}" name="155734" dataDxfId="902"/>
    <tableColumn id="15496" xr3:uid="{9EFCFA4B-22AF-455F-B5F3-B1CB8B5B7623}" name="155735" dataDxfId="901"/>
    <tableColumn id="15497" xr3:uid="{C40E109F-86A4-439D-8E7A-305AE986F9EA}" name="155736" dataDxfId="900"/>
    <tableColumn id="15498" xr3:uid="{D4816752-70BA-46B0-B446-485CBE71B9C7}" name="155737" dataDxfId="899"/>
    <tableColumn id="15499" xr3:uid="{35917F0B-BCC1-4DFF-9413-7E4A5C79BCD5}" name="155738" dataDxfId="898"/>
    <tableColumn id="15500" xr3:uid="{7C975990-F181-4167-BE6D-66A880CFD7BB}" name="155739" dataDxfId="897"/>
    <tableColumn id="15501" xr3:uid="{DA311C39-2781-4F4A-8652-C8CF8E00A041}" name="155740" dataDxfId="896"/>
    <tableColumn id="15502" xr3:uid="{E76EA4E5-2AE2-4B45-B94A-4B1EEB68A78B}" name="155741" dataDxfId="895"/>
    <tableColumn id="15503" xr3:uid="{E173679C-8F06-4DA7-A50A-73C7695E8532}" name="155742" dataDxfId="894"/>
    <tableColumn id="15504" xr3:uid="{945C1571-D6B1-4EF1-BBE2-B674D01BDC5F}" name="155743" dataDxfId="893"/>
    <tableColumn id="15505" xr3:uid="{ED759370-E0F6-454A-A70A-72C46DF73CD0}" name="155744" dataDxfId="892"/>
    <tableColumn id="15506" xr3:uid="{EE48B956-DC45-4034-A6B8-FE0475AC910A}" name="155745" dataDxfId="891"/>
    <tableColumn id="15507" xr3:uid="{1F8E164B-1118-4BE8-903F-1DA58E1BC4C5}" name="155746" dataDxfId="890"/>
    <tableColumn id="15508" xr3:uid="{84AE0201-B9B3-4722-ACFA-6E44CC424558}" name="155747" dataDxfId="889"/>
    <tableColumn id="15509" xr3:uid="{AA04AF15-6AFC-4E0F-B524-7CC8E2C02DA3}" name="155748" dataDxfId="888"/>
    <tableColumn id="15510" xr3:uid="{44B50846-63F9-4668-8C4D-9422A2BD55E6}" name="155749" dataDxfId="887"/>
    <tableColumn id="15511" xr3:uid="{9C5F08EB-3DB6-480C-92AA-AC76C4B0267F}" name="155750" dataDxfId="886"/>
    <tableColumn id="15512" xr3:uid="{A860FC4B-8CD3-4DAC-92B7-A1CD17BC04EE}" name="155751" dataDxfId="885"/>
    <tableColumn id="15513" xr3:uid="{B3F82AB0-6FC9-4CD1-9EE4-06EE0C59AA10}" name="155752" dataDxfId="884"/>
    <tableColumn id="15514" xr3:uid="{5FFAB201-CD50-4656-A6C5-5AAE2E94768C}" name="155753" dataDxfId="883"/>
    <tableColumn id="15515" xr3:uid="{43498B35-4905-4051-B87B-E41F92AE6C26}" name="155754" dataDxfId="882"/>
    <tableColumn id="15516" xr3:uid="{0EDA199C-0115-43B2-944A-4E4EFB62F488}" name="155755" dataDxfId="881"/>
    <tableColumn id="15517" xr3:uid="{D68D5FDC-61B3-4AFA-BD1B-DC7A306621A5}" name="155756" dataDxfId="880"/>
    <tableColumn id="15518" xr3:uid="{3783479F-9741-426A-A766-0651536A467C}" name="155757" dataDxfId="879"/>
    <tableColumn id="15519" xr3:uid="{656E401E-F031-43EF-93C2-9EA7EEE0BD11}" name="155758" dataDxfId="878"/>
    <tableColumn id="15520" xr3:uid="{ABB15016-D8DF-41CD-A5B4-AEAA20AEE219}" name="155759" dataDxfId="877"/>
    <tableColumn id="15521" xr3:uid="{A87675EA-B4B1-406A-A468-1546B0CEF6C0}" name="155760" dataDxfId="876"/>
    <tableColumn id="15522" xr3:uid="{48E45F1F-6108-4481-A6C6-BF2DAFB22F33}" name="155761" dataDxfId="875"/>
    <tableColumn id="15523" xr3:uid="{5B930F45-F237-4FB3-9EB1-8A38CAFEE378}" name="155762" dataDxfId="874"/>
    <tableColumn id="15524" xr3:uid="{82AA1B70-8710-4D0B-903D-B43282F7785C}" name="155763" dataDxfId="873"/>
    <tableColumn id="15525" xr3:uid="{65563DA5-C1EE-4BE9-A4CA-FEF1398E4709}" name="155764" dataDxfId="872"/>
    <tableColumn id="15526" xr3:uid="{3458BD50-4E29-4EC4-B3CD-EA600009EB2C}" name="155765" dataDxfId="871"/>
    <tableColumn id="15527" xr3:uid="{EEB1B77E-107E-4695-AF74-C6645B072D4A}" name="155766" dataDxfId="870"/>
    <tableColumn id="15528" xr3:uid="{4E7785BE-CDCA-4C05-8533-FDBB9C757D98}" name="155767" dataDxfId="869"/>
    <tableColumn id="15529" xr3:uid="{8C31275D-2709-427F-877B-4E9479AFFED7}" name="155768" dataDxfId="868"/>
    <tableColumn id="15530" xr3:uid="{A5AFC4EE-CCFA-4DFA-81F5-AD36754EAF99}" name="155769" dataDxfId="867"/>
    <tableColumn id="15531" xr3:uid="{B639E1FD-A43C-4A68-A927-553EA5A2A687}" name="155770" dataDxfId="866"/>
    <tableColumn id="15532" xr3:uid="{022195F4-71A5-45D9-AEA1-79FE58A859CC}" name="155771" dataDxfId="865"/>
    <tableColumn id="15533" xr3:uid="{ABFBEAAB-3295-4825-BCF9-285F1BACDC7B}" name="155772" dataDxfId="864"/>
    <tableColumn id="15534" xr3:uid="{F8F9D12E-2C25-4BC9-B289-71EFF366A8FD}" name="155773" dataDxfId="863"/>
    <tableColumn id="15535" xr3:uid="{1E0487AE-81CA-4AA3-8D0F-E20A1719DBD5}" name="155774" dataDxfId="862"/>
    <tableColumn id="15536" xr3:uid="{8C02C33C-E694-4BB1-A849-215BAE2CAF77}" name="155775" dataDxfId="861"/>
    <tableColumn id="15537" xr3:uid="{6811E67F-D832-418F-AE59-B41B55F3556D}" name="155776" dataDxfId="860"/>
    <tableColumn id="15538" xr3:uid="{DACA8160-7C8A-4CCD-B11F-0C8A7B1A56E7}" name="155777" dataDxfId="859"/>
    <tableColumn id="15539" xr3:uid="{0BE80F85-5651-4FF9-A7E3-F9A4D396CD82}" name="155778" dataDxfId="858"/>
    <tableColumn id="15540" xr3:uid="{B8BE317E-C096-4E07-B2F8-5744493A32A1}" name="155779" dataDxfId="857"/>
    <tableColumn id="15541" xr3:uid="{87B619BF-241F-4933-9EF4-E8C7667DA965}" name="155780" dataDxfId="856"/>
    <tableColumn id="15542" xr3:uid="{9E2640C6-351F-43D4-866C-1C807EBFFA0C}" name="155781" dataDxfId="855"/>
    <tableColumn id="15543" xr3:uid="{45902546-680D-4691-9334-78AFB9F056BE}" name="155782" dataDxfId="854"/>
    <tableColumn id="15544" xr3:uid="{D2D74345-5214-48F5-85D0-3546F9A429DB}" name="155783" dataDxfId="853"/>
    <tableColumn id="15545" xr3:uid="{C06EBAA3-C48D-4D86-94A1-F0DEF51944D2}" name="155784" dataDxfId="852"/>
    <tableColumn id="15546" xr3:uid="{62ECC925-9FE1-46D1-8805-C21647ABFC4F}" name="155785" dataDxfId="851"/>
    <tableColumn id="15547" xr3:uid="{7FB56959-4D20-4C88-9B9C-CD2A6B58FE26}" name="155786" dataDxfId="850"/>
    <tableColumn id="15548" xr3:uid="{709714EA-875F-478F-B6BE-70B2CF5A79E8}" name="155787" dataDxfId="849"/>
    <tableColumn id="15549" xr3:uid="{38935107-1CDD-4DA5-A284-9C068B5204E5}" name="155788" dataDxfId="848"/>
    <tableColumn id="15550" xr3:uid="{5487B223-5746-4E58-A674-3358A20EDE50}" name="155789" dataDxfId="847"/>
    <tableColumn id="15551" xr3:uid="{A5850024-0B13-433A-9E40-4DEB1D326502}" name="155790" dataDxfId="846"/>
    <tableColumn id="15552" xr3:uid="{5AF897DE-EE08-4D2D-ACAE-6787C14C3756}" name="155791" dataDxfId="845"/>
    <tableColumn id="15553" xr3:uid="{44D23F4D-0188-458B-A979-8D1CC1D6E438}" name="155792" dataDxfId="844"/>
    <tableColumn id="15554" xr3:uid="{9F73C85B-5A11-406F-84E3-2EBCA09D1649}" name="155793" dataDxfId="843"/>
    <tableColumn id="15555" xr3:uid="{3867ED45-3BEE-42D7-9942-BD70544FD051}" name="155794" dataDxfId="842"/>
    <tableColumn id="15556" xr3:uid="{247E54F2-869D-4FCA-B200-0ACCA771B5BE}" name="155795" dataDxfId="841"/>
    <tableColumn id="15557" xr3:uid="{6ED270DE-B2CD-4DEC-BC0A-393148DD38A7}" name="155796" dataDxfId="840"/>
    <tableColumn id="15558" xr3:uid="{D12C8284-07B7-4393-A4D1-FC81315412B1}" name="155797" dataDxfId="839"/>
    <tableColumn id="15559" xr3:uid="{A9A6B93E-37D8-4C51-BEBF-AC0A85F174EF}" name="155798" dataDxfId="838"/>
    <tableColumn id="15560" xr3:uid="{C2EE78B1-CF56-4C4D-B74B-A745DAC7C4C8}" name="155799" dataDxfId="837"/>
    <tableColumn id="15561" xr3:uid="{057BE7D9-DC59-425B-BD4F-870DB07FAB48}" name="155800" dataDxfId="836"/>
    <tableColumn id="15562" xr3:uid="{398F514C-1733-44C1-8E61-70E1B4C6C09A}" name="155801" dataDxfId="835"/>
    <tableColumn id="15563" xr3:uid="{B4017D5B-C709-4D18-8AD8-021B96FF41B5}" name="155802" dataDxfId="834"/>
    <tableColumn id="15564" xr3:uid="{EDD98612-403D-40C7-A342-2603CB764B38}" name="155803" dataDxfId="833"/>
    <tableColumn id="15565" xr3:uid="{98CCB619-6014-484F-9995-E45F7646C347}" name="155804" dataDxfId="832"/>
    <tableColumn id="15566" xr3:uid="{0418D740-4CE9-4005-B903-1A08D06A7E32}" name="155805" dataDxfId="831"/>
    <tableColumn id="15567" xr3:uid="{A06B5611-24B7-42B8-90D2-076154582BFB}" name="155806" dataDxfId="830"/>
    <tableColumn id="15568" xr3:uid="{B6A16207-ADC2-47F9-92C6-3D48278CF2A6}" name="155807" dataDxfId="829"/>
    <tableColumn id="15569" xr3:uid="{DC9E2F02-0315-4DA4-A655-8715613C832C}" name="155808" dataDxfId="828"/>
    <tableColumn id="15570" xr3:uid="{551C7893-4BC8-4307-B2B7-B81B1D7691EA}" name="155809" dataDxfId="827"/>
    <tableColumn id="15571" xr3:uid="{286EBEE3-98BF-4683-A9B5-2C3448BE3FEE}" name="155810" dataDxfId="826"/>
    <tableColumn id="15572" xr3:uid="{8B463321-A48E-401F-98AA-B9F197A00409}" name="155811" dataDxfId="825"/>
    <tableColumn id="15573" xr3:uid="{666D71CF-5268-4D72-B942-B3882899142E}" name="155812" dataDxfId="824"/>
    <tableColumn id="15574" xr3:uid="{38030342-5398-4738-A43E-AEA1BC67D61F}" name="155813" dataDxfId="823"/>
    <tableColumn id="15575" xr3:uid="{B4F6F904-4CC4-4EDA-8FC7-595B5DE08C1A}" name="155814" dataDxfId="822"/>
    <tableColumn id="15576" xr3:uid="{323DF587-99C4-4E5F-8708-3F20BF9FB90B}" name="155815" dataDxfId="821"/>
    <tableColumn id="15577" xr3:uid="{D04C85EF-397E-4079-BF56-A4EECA3C5537}" name="155816" dataDxfId="820"/>
    <tableColumn id="15578" xr3:uid="{D2AD3CCD-2FAB-431E-8EB6-70203C4406ED}" name="155817" dataDxfId="819"/>
    <tableColumn id="15579" xr3:uid="{BE21096C-20EF-43E7-872F-17BCEA3D9897}" name="155818" dataDxfId="818"/>
    <tableColumn id="15580" xr3:uid="{481CC65E-4225-4443-812C-70A36BEFA942}" name="155819" dataDxfId="817"/>
    <tableColumn id="15581" xr3:uid="{C0C043E8-B801-4491-B1A8-9C8C3F52BB95}" name="155820" dataDxfId="816"/>
    <tableColumn id="15582" xr3:uid="{9E2DA4C6-C688-4196-9660-426D5C42517C}" name="155821" dataDxfId="815"/>
    <tableColumn id="15583" xr3:uid="{4B238FAD-F01C-4D7A-B7AE-412C4296AD3D}" name="155822" dataDxfId="814"/>
    <tableColumn id="15584" xr3:uid="{206F28D0-AE7A-47B2-B2AF-125788C9B725}" name="155823" dataDxfId="813"/>
    <tableColumn id="15585" xr3:uid="{6D1924F3-4BB4-42F2-8C2F-223FB218784A}" name="155824" dataDxfId="812"/>
    <tableColumn id="15586" xr3:uid="{1F02DAE0-493A-441A-9D14-0853E12BE35C}" name="155825" dataDxfId="811"/>
    <tableColumn id="15587" xr3:uid="{96B4CE27-EBB9-4AD3-9230-E13F7F8EA634}" name="155826" dataDxfId="810"/>
    <tableColumn id="15588" xr3:uid="{B9E4DC11-432A-4040-A7D4-82368EF50195}" name="155827" dataDxfId="809"/>
    <tableColumn id="15589" xr3:uid="{7FCFBB6E-0C98-4BAE-A8DF-12F1C64993D4}" name="155828" dataDxfId="808"/>
    <tableColumn id="15590" xr3:uid="{133B6E01-2BA0-4681-8877-4792DF6530F6}" name="155829" dataDxfId="807"/>
    <tableColumn id="15591" xr3:uid="{EE85D96A-4DD7-4FC2-839B-8C593CBB58E1}" name="155830" dataDxfId="806"/>
    <tableColumn id="15592" xr3:uid="{CC6FA8E3-8218-4306-9ED9-D8234C8A9BFE}" name="155831" dataDxfId="805"/>
    <tableColumn id="15593" xr3:uid="{F5B0A37F-D462-4CF5-8FAA-3A96D6A834D1}" name="155832" dataDxfId="804"/>
    <tableColumn id="15594" xr3:uid="{D25486BE-0C36-490D-8F9A-DAE5B43E5F28}" name="155833" dataDxfId="803"/>
    <tableColumn id="15595" xr3:uid="{23656D2F-6559-45F5-BBEC-D291ED555354}" name="155834" dataDxfId="802"/>
    <tableColumn id="15596" xr3:uid="{61725AEA-57A4-4B8C-97C3-375FE2F3A9F8}" name="155835" dataDxfId="801"/>
    <tableColumn id="15597" xr3:uid="{7D35769A-D457-4A7C-9ACD-D0188729AD43}" name="155836" dataDxfId="800"/>
    <tableColumn id="15598" xr3:uid="{6A328516-5189-4D87-8CA3-741FBD564696}" name="155837" dataDxfId="799"/>
    <tableColumn id="15599" xr3:uid="{6D3BBC11-5E87-4700-B46A-FCAE80518413}" name="155838" dataDxfId="798"/>
    <tableColumn id="15600" xr3:uid="{117397E8-B56D-44C1-B976-BDC8D1FFDFBF}" name="155839" dataDxfId="797"/>
    <tableColumn id="15601" xr3:uid="{C757F07B-9456-49A9-BEC7-4D7BA48C1E86}" name="155840" dataDxfId="796"/>
    <tableColumn id="15602" xr3:uid="{CA202CDF-78BB-47AA-89C4-42610B8684B1}" name="155841" dataDxfId="795"/>
    <tableColumn id="15603" xr3:uid="{D4FC9589-9623-455D-8A73-900C2DA7567D}" name="155842" dataDxfId="794"/>
    <tableColumn id="15604" xr3:uid="{ECCEA472-9272-4E98-85CA-064363C65B64}" name="155843" dataDxfId="793"/>
    <tableColumn id="15605" xr3:uid="{94EC08AE-208D-469C-84FC-D0CF20AEA18A}" name="155844" dataDxfId="792"/>
    <tableColumn id="15606" xr3:uid="{A230E22A-CF74-4BB9-A17B-7D89C75A919F}" name="155845" dataDxfId="791"/>
    <tableColumn id="15607" xr3:uid="{3187D473-8321-4E7E-89B0-EC382BD57467}" name="155846" dataDxfId="790"/>
    <tableColumn id="15608" xr3:uid="{4187C94A-369A-40E4-A8BF-A559823BEF9C}" name="155847" dataDxfId="789"/>
    <tableColumn id="15609" xr3:uid="{A30B4714-17A4-4FEE-9823-670FF8D83646}" name="155848" dataDxfId="788"/>
    <tableColumn id="15610" xr3:uid="{52BF7B62-9820-44E9-BB73-26F20DE2D42D}" name="155849" dataDxfId="787"/>
    <tableColumn id="15611" xr3:uid="{E7D9978F-8C48-496A-A9E7-785FA4E542FF}" name="155850" dataDxfId="786"/>
    <tableColumn id="15612" xr3:uid="{944B24E3-9425-44A8-82D4-D2B7E2D3336D}" name="155851" dataDxfId="785"/>
    <tableColumn id="15613" xr3:uid="{1654A1E7-8DFF-488A-952C-D9969883C0C5}" name="155852" dataDxfId="784"/>
    <tableColumn id="15614" xr3:uid="{E60BD2A1-85A3-4044-95D9-AE7ABDBFA24A}" name="155853" dataDxfId="783"/>
    <tableColumn id="15615" xr3:uid="{64C1943E-161D-49BA-8A85-986A15794639}" name="155854" dataDxfId="782"/>
    <tableColumn id="15616" xr3:uid="{3EB5A0CE-B387-4F5D-BDA0-7E6BB95C3FA7}" name="155855" dataDxfId="781"/>
    <tableColumn id="15617" xr3:uid="{B4771B83-66FF-4AD7-B88F-C53C2E11E2C3}" name="155856" dataDxfId="780"/>
    <tableColumn id="15618" xr3:uid="{8809496C-CEEA-4792-951B-7FADF5C1F3F5}" name="155857" dataDxfId="779"/>
    <tableColumn id="15619" xr3:uid="{D3AC7BFF-E3DC-46AD-9E52-5513B8D23278}" name="155858" dataDxfId="778"/>
    <tableColumn id="15620" xr3:uid="{F13A5991-6E24-43ED-97B2-C7E8B7B5CEE0}" name="155859" dataDxfId="777"/>
    <tableColumn id="15621" xr3:uid="{6FF7F1C2-D48E-4FA2-BCA4-615BA8B6098C}" name="155860" dataDxfId="776"/>
    <tableColumn id="15622" xr3:uid="{C59C777F-8F90-43FB-81CA-3842432212A6}" name="155861" dataDxfId="775"/>
    <tableColumn id="15623" xr3:uid="{EC7DF9F4-FD38-45BE-945A-A24F3C6E73EE}" name="155862" dataDxfId="774"/>
    <tableColumn id="15624" xr3:uid="{21BE3BE8-1C78-48E0-BFA2-711E11CACBAF}" name="155863" dataDxfId="773"/>
    <tableColumn id="15625" xr3:uid="{69D37B5C-4C0C-4F76-B010-7719D1B40D57}" name="155864" dataDxfId="772"/>
    <tableColumn id="15626" xr3:uid="{621EB948-686F-484E-B525-3FF12B6F1509}" name="155865" dataDxfId="771"/>
    <tableColumn id="15627" xr3:uid="{7AD58D97-3A01-4373-A206-7D9DF3D52DC5}" name="155866" dataDxfId="770"/>
    <tableColumn id="15628" xr3:uid="{ACB32EE5-3DEA-42D4-A123-065CD51CF9A1}" name="155867" dataDxfId="769"/>
    <tableColumn id="15629" xr3:uid="{DD7D60A5-007B-40E0-86A5-66730E346257}" name="155868" dataDxfId="768"/>
    <tableColumn id="15630" xr3:uid="{A291CB47-2326-4A85-8066-F93319885A2F}" name="155869" dataDxfId="767"/>
    <tableColumn id="15631" xr3:uid="{3464742B-287A-4CED-90AE-78F244857C92}" name="155870" dataDxfId="766"/>
    <tableColumn id="15632" xr3:uid="{4D7A42C6-2290-4688-8523-E8D0DFCA4F1F}" name="155871" dataDxfId="765"/>
    <tableColumn id="15633" xr3:uid="{F9ABAC1B-833C-4611-B5F6-CCD9936B6F09}" name="155872" dataDxfId="764"/>
    <tableColumn id="15634" xr3:uid="{C77F0ADC-FAD4-4CBD-B8D8-CAD8E4F7148D}" name="155873" dataDxfId="763"/>
    <tableColumn id="15635" xr3:uid="{9DBC9BC9-4639-4375-A625-4994FAF56188}" name="155874" dataDxfId="762"/>
    <tableColumn id="15636" xr3:uid="{288C7DDC-61ED-4663-9A76-E560897B0894}" name="155875" dataDxfId="761"/>
    <tableColumn id="15637" xr3:uid="{6318A05A-DDA5-4427-911A-16157BD22682}" name="155876" dataDxfId="760"/>
    <tableColumn id="15638" xr3:uid="{419C6D46-5A33-4672-935C-5EE5B4D3C6F8}" name="155877" dataDxfId="759"/>
    <tableColumn id="15639" xr3:uid="{E9C762CE-CA61-4AC9-B774-96368A6FA542}" name="155878" dataDxfId="758"/>
    <tableColumn id="15640" xr3:uid="{7715157C-C76D-4816-86AE-DE8D3200BC95}" name="155879" dataDxfId="757"/>
    <tableColumn id="15641" xr3:uid="{8F326789-38F7-49E2-9CB4-E5FDE26788E0}" name="155880" dataDxfId="756"/>
    <tableColumn id="15642" xr3:uid="{9924DBA6-C26E-434A-9634-D30403190CC2}" name="155881" dataDxfId="755"/>
    <tableColumn id="15643" xr3:uid="{02CE0563-13BD-455A-8A78-25A3D278C7DF}" name="155882" dataDxfId="754"/>
    <tableColumn id="15644" xr3:uid="{0C16E279-4987-4ABA-BA6D-38DADD49127E}" name="155883" dataDxfId="753"/>
    <tableColumn id="15645" xr3:uid="{DB2855D7-9261-4088-966E-1498B8CC31DD}" name="155884" dataDxfId="752"/>
    <tableColumn id="15646" xr3:uid="{4CE00F90-33AD-4605-9110-8B29562F8E75}" name="155885" dataDxfId="751"/>
    <tableColumn id="15647" xr3:uid="{B977975C-878A-466E-AC8B-EE2D8C0107C0}" name="155886" dataDxfId="750"/>
    <tableColumn id="15648" xr3:uid="{B870E223-B906-4A1F-9D8D-27C771081C54}" name="155887" dataDxfId="749"/>
    <tableColumn id="15649" xr3:uid="{936DEB40-9A40-4C04-A1B9-7F0708827ABD}" name="155888" dataDxfId="748"/>
    <tableColumn id="15650" xr3:uid="{66AFADA0-07E1-447B-958F-2CEFCB30C9FA}" name="155889" dataDxfId="747"/>
    <tableColumn id="15651" xr3:uid="{B1A5F937-6856-4911-A424-E0175D62EA73}" name="155890" dataDxfId="746"/>
    <tableColumn id="15652" xr3:uid="{C70F88D4-F1EF-47FB-A01D-141139DCAFEF}" name="155891" dataDxfId="745"/>
    <tableColumn id="15653" xr3:uid="{25D79FE1-FC79-44DD-B355-9F8DA6194BCD}" name="155892" dataDxfId="744"/>
    <tableColumn id="15654" xr3:uid="{AC6DE289-937B-42F4-8EDA-E230CB431762}" name="155893" dataDxfId="743"/>
    <tableColumn id="15655" xr3:uid="{14FF4967-3DDC-4148-A60A-9FB8E6C969E6}" name="155894" dataDxfId="742"/>
    <tableColumn id="15656" xr3:uid="{46548A8D-A935-41B4-9678-E31F2A55D4FE}" name="155895" dataDxfId="741"/>
    <tableColumn id="15657" xr3:uid="{9E14C5A3-17D4-43D4-930E-85D33F4818AF}" name="155896" dataDxfId="740"/>
    <tableColumn id="15658" xr3:uid="{D69F226D-65EF-40EE-8736-3EC4BF6CF102}" name="155897" dataDxfId="739"/>
    <tableColumn id="15659" xr3:uid="{986DECA1-AD2E-44AB-96F9-06FC1B62F403}" name="155898" dataDxfId="738"/>
    <tableColumn id="15660" xr3:uid="{5C3B8899-12FA-48C3-A752-2EA5AC332CB3}" name="155899" dataDxfId="737"/>
    <tableColumn id="15661" xr3:uid="{982DCD63-C850-4058-92EE-64417AA9E892}" name="155900" dataDxfId="736"/>
    <tableColumn id="15662" xr3:uid="{EE9A20A3-E7DB-4E5C-A7CB-6F72517936EF}" name="155901" dataDxfId="735"/>
    <tableColumn id="15663" xr3:uid="{13719DF0-40D6-4A0B-A2D1-C0E76CF399A1}" name="155902" dataDxfId="734"/>
    <tableColumn id="15664" xr3:uid="{0D14C77A-2656-4F2B-A2C2-EFEA6E837839}" name="155903" dataDxfId="733"/>
    <tableColumn id="15665" xr3:uid="{1806AFA5-3E1D-44DB-A34A-E2679AE8AC5E}" name="155904" dataDxfId="732"/>
    <tableColumn id="15666" xr3:uid="{762E210A-EC2B-4E49-BC36-68EDAE6D3D9C}" name="155905" dataDxfId="731"/>
    <tableColumn id="15667" xr3:uid="{CCBC09F7-9DEB-47F3-AED5-D794870DFB92}" name="155906" dataDxfId="730"/>
    <tableColumn id="15668" xr3:uid="{8B4318DA-F298-4FD4-83AA-F46EAD715E14}" name="155907" dataDxfId="729"/>
    <tableColumn id="15669" xr3:uid="{9B6351B2-A557-433B-9420-0BD7B7C942E7}" name="155908" dataDxfId="728"/>
    <tableColumn id="15670" xr3:uid="{221B1EF2-7C49-4053-884A-64FDC9646952}" name="155909" dataDxfId="727"/>
    <tableColumn id="15671" xr3:uid="{C9106463-A962-471D-8A17-FCC6AE242B6E}" name="155910" dataDxfId="726"/>
    <tableColumn id="15672" xr3:uid="{7C0F4ACF-FDB2-419C-B257-C696CEF51177}" name="155911" dataDxfId="725"/>
    <tableColumn id="15673" xr3:uid="{1862BA39-ED06-4CEA-B219-B00033F2D494}" name="155912" dataDxfId="724"/>
    <tableColumn id="15674" xr3:uid="{E8C67F99-E4E8-45B4-82D2-99DEDB494BBA}" name="155913" dataDxfId="723"/>
    <tableColumn id="15675" xr3:uid="{F5997DA0-1536-4BEF-BA21-28CDDD491446}" name="155914" dataDxfId="722"/>
    <tableColumn id="15676" xr3:uid="{73699DFB-2704-46DA-871C-77C6810280D9}" name="155915" dataDxfId="721"/>
    <tableColumn id="15677" xr3:uid="{4CA7F657-D8AC-4173-8958-F1729FDDE7EC}" name="155916" dataDxfId="720"/>
    <tableColumn id="15678" xr3:uid="{8117612B-AA5D-4EEE-9C39-F3958D7755B8}" name="155917" dataDxfId="719"/>
    <tableColumn id="15679" xr3:uid="{E88EE5AE-3FDF-4B25-88E4-18FA6F8DCA24}" name="155918" dataDxfId="718"/>
    <tableColumn id="15680" xr3:uid="{59C3BD79-0D94-41E1-B47B-54F7623E64A2}" name="155919" dataDxfId="717"/>
    <tableColumn id="15681" xr3:uid="{8DBB05E5-EAEC-4859-9934-7B35CAB524B7}" name="155920" dataDxfId="716"/>
    <tableColumn id="15682" xr3:uid="{FE4AB4C2-55E5-4279-A150-C7FAEC75EDFB}" name="155921" dataDxfId="715"/>
    <tableColumn id="15683" xr3:uid="{C312C225-ADFE-4197-8CE6-C1CBE615983D}" name="155922" dataDxfId="714"/>
    <tableColumn id="15684" xr3:uid="{C6A40A04-C379-4296-88F2-95F8FFC1D6F0}" name="155923" dataDxfId="713"/>
    <tableColumn id="15685" xr3:uid="{21199B3E-8295-4BEE-85E4-A8371B780D3F}" name="155924" dataDxfId="712"/>
    <tableColumn id="15686" xr3:uid="{033AD21E-937E-4A10-9B89-BA752AFA720A}" name="155925" dataDxfId="711"/>
    <tableColumn id="15687" xr3:uid="{A0449811-8DE9-468C-A6D8-8DE4E5CCAB95}" name="155926" dataDxfId="710"/>
    <tableColumn id="15688" xr3:uid="{981E0C0A-587F-4381-8EE5-983983E83E9A}" name="155927" dataDxfId="709"/>
    <tableColumn id="15689" xr3:uid="{CC10E7DF-C894-4849-B07E-C6132DFAF3C5}" name="155928" dataDxfId="708"/>
    <tableColumn id="15690" xr3:uid="{B2BFE5E7-F502-4FBD-9FC4-CA77832260F9}" name="155929" dataDxfId="707"/>
    <tableColumn id="15691" xr3:uid="{BAA516FA-1F17-4345-A79D-004F136C3684}" name="155930" dataDxfId="706"/>
    <tableColumn id="15692" xr3:uid="{D739253C-098D-4BC5-8232-0C2AD6D99190}" name="155931" dataDxfId="705"/>
    <tableColumn id="15693" xr3:uid="{54BE3419-86A8-4E11-83AC-5266EFD7BE51}" name="155932" dataDxfId="704"/>
    <tableColumn id="15694" xr3:uid="{8C2EFF97-702A-4C51-B261-902B1B86B737}" name="155933" dataDxfId="703"/>
    <tableColumn id="15695" xr3:uid="{39EAD75C-58CA-4730-A5AF-E3AB3AEFA807}" name="155934" dataDxfId="702"/>
    <tableColumn id="15696" xr3:uid="{562339A6-C45A-439D-9051-4787E611669D}" name="155935" dataDxfId="701"/>
    <tableColumn id="15697" xr3:uid="{00FC3BCD-3398-47B7-B296-749F7CCC8D7F}" name="155936" dataDxfId="700"/>
    <tableColumn id="15698" xr3:uid="{D414A0CF-A7F1-4BD4-9E78-277914FEA38B}" name="155937" dataDxfId="699"/>
    <tableColumn id="15699" xr3:uid="{8F0C5D6C-DA51-4D26-8258-63C53FD96453}" name="155938" dataDxfId="698"/>
    <tableColumn id="15700" xr3:uid="{0548E260-1876-4794-A895-BB946BD47E82}" name="155939" dataDxfId="697"/>
    <tableColumn id="15701" xr3:uid="{C8E0445B-691C-4885-88F3-B7D69DC7A480}" name="155940" dataDxfId="696"/>
    <tableColumn id="15702" xr3:uid="{C825D17B-2E62-4A3E-A6D6-86C9679D4B7E}" name="155941" dataDxfId="695"/>
    <tableColumn id="15703" xr3:uid="{0F37CCA1-F7C5-489F-B4E3-03A3993A96A7}" name="155942" dataDxfId="694"/>
    <tableColumn id="15704" xr3:uid="{76528C3D-5BD1-4D52-8787-189A5B4369A1}" name="155943" dataDxfId="693"/>
    <tableColumn id="15705" xr3:uid="{004F7DB6-B675-40E5-BCE2-6507E8E2D9E1}" name="155944" dataDxfId="692"/>
    <tableColumn id="15706" xr3:uid="{E755A3D5-2BF2-491D-B697-8DD1208ECB97}" name="155945" dataDxfId="691"/>
    <tableColumn id="15707" xr3:uid="{C7B5A79D-CC24-4653-8649-58166D5A4419}" name="155946" dataDxfId="690"/>
    <tableColumn id="15708" xr3:uid="{5BECDE4C-A1CB-41E3-B6B5-9E02C3F87A0D}" name="155947" dataDxfId="689"/>
    <tableColumn id="15709" xr3:uid="{9BB396EC-0595-47EE-8453-738979AA63C2}" name="155948" dataDxfId="688"/>
    <tableColumn id="15710" xr3:uid="{C69AE89E-2061-4DB7-9657-0B81CC33B56A}" name="155949" dataDxfId="687"/>
    <tableColumn id="15711" xr3:uid="{3639187F-77E1-4585-9F7B-21E04F1592D4}" name="155950" dataDxfId="686"/>
    <tableColumn id="15712" xr3:uid="{00ACBA9F-58D7-4B25-A004-0698B39FC81A}" name="155951" dataDxfId="685"/>
    <tableColumn id="15713" xr3:uid="{DF4AC201-3034-4151-A383-CE5519FE3EB7}" name="155952" dataDxfId="684"/>
    <tableColumn id="15714" xr3:uid="{C90A9D2B-42F4-4E89-B899-8B3856D00FB9}" name="155953" dataDxfId="683"/>
    <tableColumn id="15715" xr3:uid="{B202BD02-142D-4445-B9FA-67BC6FDB5E72}" name="155954" dataDxfId="682"/>
    <tableColumn id="15716" xr3:uid="{59B1A39C-DDAC-4F7A-8938-C962F8249CAB}" name="155955" dataDxfId="681"/>
    <tableColumn id="15717" xr3:uid="{118C9937-0780-4552-88F3-41B32FA097B6}" name="155956" dataDxfId="680"/>
    <tableColumn id="15718" xr3:uid="{DBF876F3-D850-4337-9A52-D8592E288DFB}" name="155957" dataDxfId="679"/>
    <tableColumn id="15719" xr3:uid="{BD28F67E-32E9-4A86-B522-2D0095A6978B}" name="155958" dataDxfId="678"/>
    <tableColumn id="15720" xr3:uid="{590B1116-CC83-4F1D-A0D1-D9C734330CEC}" name="155959" dataDxfId="677"/>
    <tableColumn id="15721" xr3:uid="{219E031D-3212-4A96-A9F3-8095079C348A}" name="155960" dataDxfId="676"/>
    <tableColumn id="15722" xr3:uid="{06602F06-36CC-4374-9F3A-BA737F881AB6}" name="155961" dataDxfId="675"/>
    <tableColumn id="15723" xr3:uid="{D73D6204-0BE0-41F0-B8BE-5E6BF7F5AE52}" name="155962" dataDxfId="674"/>
    <tableColumn id="15724" xr3:uid="{2B82764D-6D9B-434F-9F33-B77E82950791}" name="155963" dataDxfId="673"/>
    <tableColumn id="15725" xr3:uid="{1054D3DE-2DA8-4AD8-80F7-4312A1C910A8}" name="155964" dataDxfId="672"/>
    <tableColumn id="15726" xr3:uid="{3C0C64A7-09BA-4D32-B968-D92717A5BF1B}" name="155965" dataDxfId="671"/>
    <tableColumn id="15727" xr3:uid="{EC78D944-AB93-4D03-ABD8-467FA1C5045A}" name="155966" dataDxfId="670"/>
    <tableColumn id="15728" xr3:uid="{CC9B4D39-0784-4BBE-8B1C-4A9B48B1EA12}" name="155967" dataDxfId="669"/>
    <tableColumn id="15729" xr3:uid="{B0DAE655-A063-489B-BEC3-83871AC16178}" name="155968" dataDxfId="668"/>
    <tableColumn id="15730" xr3:uid="{1B7EADE6-9B99-49B6-8993-64CEBD1F96A2}" name="155969" dataDxfId="667"/>
    <tableColumn id="15731" xr3:uid="{4DB0BAA4-B464-4B55-90E4-B653CFC61CD6}" name="155970" dataDxfId="666"/>
    <tableColumn id="15732" xr3:uid="{E6E3D474-6410-4EF5-847E-371DAC19EEB9}" name="155971" dataDxfId="665"/>
    <tableColumn id="15733" xr3:uid="{0F25D48A-E44D-4F28-BB8A-4D1DA20F10CE}" name="155972" dataDxfId="664"/>
    <tableColumn id="15734" xr3:uid="{FAEC3662-EB67-4097-8D67-BB409C5CBF95}" name="155973" dataDxfId="663"/>
    <tableColumn id="15735" xr3:uid="{E991E5D3-CD78-452A-9A60-6BEAB0CCEC0C}" name="155974" dataDxfId="662"/>
    <tableColumn id="15736" xr3:uid="{57B67D55-AD9F-4A9C-BFA1-3DF6BF4612D8}" name="155975" dataDxfId="661"/>
    <tableColumn id="15737" xr3:uid="{F0004A3E-E8D8-4512-BF34-638C6B831318}" name="155976" dataDxfId="660"/>
    <tableColumn id="15738" xr3:uid="{FA21729C-B5C5-49CF-9F88-F5A827E6E6E6}" name="155977" dataDxfId="659"/>
    <tableColumn id="15739" xr3:uid="{C8A1C58A-A425-4F91-8D38-503E2D21E7D5}" name="155978" dataDxfId="658"/>
    <tableColumn id="15740" xr3:uid="{5B0B98DA-44CD-4EE4-BC69-390B582F4976}" name="155979" dataDxfId="657"/>
    <tableColumn id="15741" xr3:uid="{D215B87B-2AF8-46C1-BE25-7977C0FF20E7}" name="155980" dataDxfId="656"/>
    <tableColumn id="15742" xr3:uid="{23B705DF-6F5D-48DF-91E0-707B39AE156F}" name="155981" dataDxfId="655"/>
    <tableColumn id="15743" xr3:uid="{32F67670-52C4-4E83-B9B8-9558795770FD}" name="155982" dataDxfId="654"/>
    <tableColumn id="15744" xr3:uid="{73544F80-0307-4A5C-8641-1C6C4FCE6C6E}" name="155983" dataDxfId="653"/>
    <tableColumn id="15745" xr3:uid="{9E7777F2-D73A-455F-A337-17846A3760F7}" name="155984" dataDxfId="652"/>
    <tableColumn id="15746" xr3:uid="{786DCBD3-B648-4BED-842E-39D3B1A5B1B3}" name="155985" dataDxfId="651"/>
    <tableColumn id="15747" xr3:uid="{03488786-FFC6-44E4-83F2-3A18377E8B8E}" name="155986" dataDxfId="650"/>
    <tableColumn id="15748" xr3:uid="{F7CE65B1-A665-4887-BA40-DAEAC7A3AE74}" name="155987" dataDxfId="649"/>
    <tableColumn id="15749" xr3:uid="{C6B6F7D0-8AAF-46F5-8052-352A77FECADC}" name="155988" dataDxfId="648"/>
    <tableColumn id="15750" xr3:uid="{02A0BE3B-E1A7-47D1-A668-72A7E013725E}" name="155989" dataDxfId="647"/>
    <tableColumn id="15751" xr3:uid="{ABC29511-FF15-4E3B-80C4-C535BD468D41}" name="155990" dataDxfId="646"/>
    <tableColumn id="15752" xr3:uid="{E19CF805-25BE-4CD4-922B-569543C49A9F}" name="155991" dataDxfId="645"/>
    <tableColumn id="15753" xr3:uid="{2D0DE115-F42F-47DA-B76D-0D8365B158AD}" name="155992" dataDxfId="644"/>
    <tableColumn id="15754" xr3:uid="{76C81D4B-6DF7-45AF-90A5-812FAE218983}" name="155993" dataDxfId="643"/>
    <tableColumn id="15755" xr3:uid="{54ECD72C-40C8-41FB-B1BA-B90DA235C00E}" name="155994" dataDxfId="642"/>
    <tableColumn id="15756" xr3:uid="{112335EC-CD60-4639-A32B-8E5828B72C34}" name="155995" dataDxfId="641"/>
    <tableColumn id="15757" xr3:uid="{012BD98C-CE01-4D3F-ADBA-2AFE64DCF353}" name="155996" dataDxfId="640"/>
    <tableColumn id="15758" xr3:uid="{53CADD48-3C2F-46C3-A730-63C13FA1116E}" name="155997" dataDxfId="639"/>
    <tableColumn id="15759" xr3:uid="{5DF9258B-00B6-4A99-A4D0-D89A4962EFF0}" name="155998" dataDxfId="638"/>
    <tableColumn id="15760" xr3:uid="{B058C53C-B2B7-4309-A53F-75FBC05A8E2C}" name="155999" dataDxfId="637"/>
    <tableColumn id="15761" xr3:uid="{FD80ED15-44AD-4F68-9E41-7324023C9E36}" name="156000" dataDxfId="636"/>
    <tableColumn id="15762" xr3:uid="{3E13A90B-404C-419C-9CF4-FE0868F2FE7C}" name="156001" dataDxfId="635"/>
    <tableColumn id="15763" xr3:uid="{BCA1A483-1DEB-4AB4-9807-1259DC5A2D44}" name="156002" dataDxfId="634"/>
    <tableColumn id="15764" xr3:uid="{883EFEE1-5D61-403B-8993-1CC1AB324EDC}" name="156003" dataDxfId="633"/>
    <tableColumn id="15765" xr3:uid="{243EE8A3-47B4-45FB-BBF4-512548E3271D}" name="156004" dataDxfId="632"/>
    <tableColumn id="15766" xr3:uid="{1B75F5BB-7958-4AFA-AA0D-B3B8DFB02A96}" name="156005" dataDxfId="631"/>
    <tableColumn id="15767" xr3:uid="{10BA49D3-0EEF-4871-BEE0-38F4547A07A1}" name="156006" dataDxfId="630"/>
    <tableColumn id="15768" xr3:uid="{EA983B43-2476-4E4E-A488-3B641224F1BA}" name="156007" dataDxfId="629"/>
    <tableColumn id="15769" xr3:uid="{D2CC7750-03B1-4E94-B198-635EFA0E1503}" name="156008" dataDxfId="628"/>
    <tableColumn id="15770" xr3:uid="{67C8483B-1B1E-4FE1-9D3B-5D9C86947650}" name="156009" dataDxfId="627"/>
    <tableColumn id="15771" xr3:uid="{CCD65DF4-4762-4F1A-8B1D-55E2330139EE}" name="156010" dataDxfId="626"/>
    <tableColumn id="15772" xr3:uid="{E519B4DB-E1D8-486D-B7B5-C2AD60DCAED3}" name="156011" dataDxfId="625"/>
    <tableColumn id="15773" xr3:uid="{98E63C44-8A9F-4FCD-A99C-A183F3C67069}" name="156012" dataDxfId="624"/>
    <tableColumn id="15774" xr3:uid="{EF3F36EF-2367-495E-AC39-14E33EF8BFD2}" name="156013" dataDxfId="623"/>
    <tableColumn id="15775" xr3:uid="{53D29723-96D4-42A3-BF6C-A9EA9655A1DA}" name="156014" dataDxfId="622"/>
    <tableColumn id="15776" xr3:uid="{3EBEB173-43A8-45E2-9C1F-CBB0AA68DFF7}" name="156015" dataDxfId="621"/>
    <tableColumn id="15777" xr3:uid="{F94C9B4A-FEA2-4B3C-AEDA-2D0F2A9750DA}" name="156016" dataDxfId="620"/>
    <tableColumn id="15778" xr3:uid="{9148C8FE-4881-4850-A5DE-599A272EF8BF}" name="156017" dataDxfId="619"/>
    <tableColumn id="15779" xr3:uid="{38350794-6905-4CA3-8F4B-6F9B88A85751}" name="156018" dataDxfId="618"/>
    <tableColumn id="15780" xr3:uid="{A5C6275A-30B3-44D5-966F-BEFAC7147788}" name="156019" dataDxfId="617"/>
    <tableColumn id="15781" xr3:uid="{9905790A-05CD-49FE-BB5E-88D90B26A0CE}" name="156020" dataDxfId="616"/>
    <tableColumn id="15782" xr3:uid="{5A934E22-10A6-4A48-BF07-7A0D78ABBA7B}" name="156021" dataDxfId="615"/>
    <tableColumn id="15783" xr3:uid="{3F1C6DAE-230D-4B9A-94BF-737E4B05B2A4}" name="156022" dataDxfId="614"/>
    <tableColumn id="15784" xr3:uid="{385229F0-B0B9-4A8A-9A41-463FE22DC7BE}" name="156023" dataDxfId="613"/>
    <tableColumn id="15785" xr3:uid="{E35E3C86-B654-43B8-B3D3-8D334BA74840}" name="156024" dataDxfId="612"/>
    <tableColumn id="15786" xr3:uid="{D9BCDD39-D961-43DC-AB38-9A98457E490C}" name="156025" dataDxfId="611"/>
    <tableColumn id="15787" xr3:uid="{ABEC9952-9345-4251-91D5-0197694BE1A6}" name="156026" dataDxfId="610"/>
    <tableColumn id="15788" xr3:uid="{0B5CFE92-679C-4732-8BBD-CB9DEA9461E6}" name="156027" dataDxfId="609"/>
    <tableColumn id="15789" xr3:uid="{37ECD72E-45A9-46C3-AF58-C1B8DE75B121}" name="156028" dataDxfId="608"/>
    <tableColumn id="15790" xr3:uid="{167B6DB5-0EC9-4D9F-B807-30F9E9F07EB3}" name="156029" dataDxfId="607"/>
    <tableColumn id="15791" xr3:uid="{F13BAE08-FD7F-4868-BD34-4ACEFBEFD262}" name="156030" dataDxfId="606"/>
    <tableColumn id="15792" xr3:uid="{8C8F0ED3-EAB6-4BFD-AB71-672D16A51ECE}" name="156031" dataDxfId="605"/>
    <tableColumn id="15793" xr3:uid="{573F9D4D-50CC-4406-89BF-75A15B3C450F}" name="156032" dataDxfId="604"/>
    <tableColumn id="15794" xr3:uid="{A01C7EE3-B11F-4212-8034-7C4006FE8F26}" name="156033" dataDxfId="603"/>
    <tableColumn id="15795" xr3:uid="{218A2A77-F93E-4473-8B78-FEDE4766808A}" name="156034" dataDxfId="602"/>
    <tableColumn id="15796" xr3:uid="{E1B50C8A-A78E-4E23-9E16-6C6BCF548554}" name="156035" dataDxfId="601"/>
    <tableColumn id="15797" xr3:uid="{C6274E4B-241F-4128-A3F4-021D42CD62D8}" name="156036" dataDxfId="600"/>
    <tableColumn id="15798" xr3:uid="{03AA1AAF-65AE-4977-8EBF-A010B50E742B}" name="156037" dataDxfId="599"/>
    <tableColumn id="15799" xr3:uid="{F06D02DC-6E64-4886-9E22-D6AD936828A3}" name="156038" dataDxfId="598"/>
    <tableColumn id="15800" xr3:uid="{43F49006-3F0A-4622-A2E6-A0CE393D4F0B}" name="156039" dataDxfId="597"/>
    <tableColumn id="15801" xr3:uid="{D2AE5C46-C878-4E0D-865A-B35996FF4662}" name="156040" dataDxfId="596"/>
    <tableColumn id="15802" xr3:uid="{4AB8B8C1-C753-4B5D-AD5B-5F519190C8CF}" name="156041" dataDxfId="595"/>
    <tableColumn id="15803" xr3:uid="{BAEE8232-0338-457A-8E64-78CB6F313655}" name="156042" dataDxfId="594"/>
    <tableColumn id="15804" xr3:uid="{5F0EF223-B112-4931-8F17-2B3BEC35FDB2}" name="156043" dataDxfId="593"/>
    <tableColumn id="15805" xr3:uid="{DEFD16FF-A0E5-4513-9604-B9A27854C753}" name="156044" dataDxfId="592"/>
    <tableColumn id="15806" xr3:uid="{CA46E57B-40FE-4A45-98AB-2B31CBEF2BE5}" name="156045" dataDxfId="591"/>
    <tableColumn id="15807" xr3:uid="{55D37C1E-0A2F-46E6-997A-B8A7E63A6E5B}" name="156046" dataDxfId="590"/>
    <tableColumn id="15808" xr3:uid="{0B981815-45C9-4147-BC5F-0A1F97B8A7B2}" name="156047" dataDxfId="589"/>
    <tableColumn id="15809" xr3:uid="{6B157D3E-4399-4EB3-92FE-50C3C7889C06}" name="156048" dataDxfId="588"/>
    <tableColumn id="15810" xr3:uid="{7F939F87-B3B8-46F7-9E33-C5983A971AB0}" name="156049" dataDxfId="587"/>
    <tableColumn id="15811" xr3:uid="{AF27FCDC-D131-4A92-AB14-4BD0FEE4F400}" name="156050" dataDxfId="586"/>
    <tableColumn id="15812" xr3:uid="{067EE1E0-09FF-43F3-BFE8-AEB51779270E}" name="156051" dataDxfId="585"/>
    <tableColumn id="15813" xr3:uid="{2DE3F2DE-E577-41C4-A92B-1FA607794153}" name="156052" dataDxfId="584"/>
    <tableColumn id="15814" xr3:uid="{FF58456A-C591-4CD0-B8CF-ACB852F4E8E2}" name="156053" dataDxfId="583"/>
    <tableColumn id="15815" xr3:uid="{A534C9B4-04D7-491D-80D5-752343C35BE0}" name="156054" dataDxfId="582"/>
    <tableColumn id="15816" xr3:uid="{815F1489-FE0A-4C08-8E01-71945DDC4BD7}" name="156055" dataDxfId="581"/>
    <tableColumn id="15817" xr3:uid="{5532D3D3-9CF8-4D0C-97A2-FF5FCB052498}" name="156056" dataDxfId="580"/>
    <tableColumn id="15818" xr3:uid="{7B8A828E-EC2E-45CB-BD67-9355CB9CB024}" name="156057" dataDxfId="579"/>
    <tableColumn id="15819" xr3:uid="{A6339136-77A6-466F-8DD2-2A77CF367800}" name="156058" dataDxfId="578"/>
    <tableColumn id="15820" xr3:uid="{35F807CA-237B-49C5-8C74-3C966D45D520}" name="156059" dataDxfId="577"/>
    <tableColumn id="15821" xr3:uid="{1B163DEA-7DDE-4ED7-A553-03494E757CD7}" name="156060" dataDxfId="576"/>
    <tableColumn id="15822" xr3:uid="{9F7E6D5B-1795-42AF-AE70-3E943CADDF9D}" name="156061" dataDxfId="575"/>
    <tableColumn id="15823" xr3:uid="{FA4E153E-C467-4C53-A376-3C0A2B1699D1}" name="156062" dataDxfId="574"/>
    <tableColumn id="15824" xr3:uid="{2AD04F6C-898E-4FE6-99DF-B8F4CD91E446}" name="156063" dataDxfId="573"/>
    <tableColumn id="15825" xr3:uid="{7456EEEE-C65F-4573-9A56-3E601DE0EF6D}" name="156064" dataDxfId="572"/>
    <tableColumn id="15826" xr3:uid="{0F6AF25F-7554-4B67-BC51-E9AFBD29C339}" name="156065" dataDxfId="571"/>
    <tableColumn id="15827" xr3:uid="{542C36B6-5396-4CF1-8944-CEB24105B64E}" name="156066" dataDxfId="570"/>
    <tableColumn id="15828" xr3:uid="{D526A5BD-F485-467E-BE42-F84A4245FD96}" name="156067" dataDxfId="569"/>
    <tableColumn id="15829" xr3:uid="{98E46604-FA8E-4491-B25B-A1CD20649525}" name="156068" dataDxfId="568"/>
    <tableColumn id="15830" xr3:uid="{34E9B98A-CCAC-4210-AC03-567CC179FD0A}" name="156069" dataDxfId="567"/>
    <tableColumn id="15831" xr3:uid="{433F6EBB-C645-4D85-A0F3-8E962F77F5F0}" name="156070" dataDxfId="566"/>
    <tableColumn id="15832" xr3:uid="{807316C7-F162-405F-92FE-E4248E7E4E81}" name="156071" dataDxfId="565"/>
    <tableColumn id="15833" xr3:uid="{839C9E00-EF57-46CC-B572-4AE3A7749820}" name="156072" dataDxfId="564"/>
    <tableColumn id="15834" xr3:uid="{D9D10558-A9A4-4B06-BCFE-885660EF9803}" name="156073" dataDxfId="563"/>
    <tableColumn id="15835" xr3:uid="{44A35587-1D35-44DA-9699-4A6332BD3976}" name="156074" dataDxfId="562"/>
    <tableColumn id="15836" xr3:uid="{942DF8B2-F19F-4061-83D1-000E2928F9FF}" name="156075" dataDxfId="561"/>
    <tableColumn id="15837" xr3:uid="{BCC3AD7D-1A5E-479D-8CF5-401980ECA965}" name="156076" dataDxfId="560"/>
    <tableColumn id="15838" xr3:uid="{CC4175E8-84BA-43A0-A470-0331110354C4}" name="156077" dataDxfId="559"/>
    <tableColumn id="15839" xr3:uid="{7D30E656-5002-4AEC-823E-8FA9A740C805}" name="156078" dataDxfId="558"/>
    <tableColumn id="15840" xr3:uid="{52966411-B07B-4286-8618-BD19394D8D2B}" name="156079" dataDxfId="557"/>
    <tableColumn id="15841" xr3:uid="{9F24F0DB-FE65-4FE9-A477-CCD15CC91E56}" name="156080" dataDxfId="556"/>
    <tableColumn id="15842" xr3:uid="{ADD62B75-3F92-41F9-9BEF-90F1399FC29C}" name="156081" dataDxfId="555"/>
    <tableColumn id="15843" xr3:uid="{B463D132-6B1B-4332-A489-F457DC56CCC8}" name="156082" dataDxfId="554"/>
    <tableColumn id="15844" xr3:uid="{82D53C94-7623-4054-A536-B921986E8FBA}" name="156083" dataDxfId="553"/>
    <tableColumn id="15845" xr3:uid="{5300EE8A-7ED2-4E5B-B80D-3FF8BFF62A11}" name="156084" dataDxfId="552"/>
    <tableColumn id="15846" xr3:uid="{A32DABC1-5281-4927-A426-1C776FB2050E}" name="156085" dataDxfId="551"/>
    <tableColumn id="15847" xr3:uid="{180FCCC5-7716-47B4-828F-1693045C6516}" name="156086" dataDxfId="550"/>
    <tableColumn id="15848" xr3:uid="{5CC93CAC-B439-4AF7-A139-259961AB797F}" name="156087" dataDxfId="549"/>
    <tableColumn id="15849" xr3:uid="{9275FC77-4F20-473D-9F17-D8593D1CFF17}" name="156088" dataDxfId="548"/>
    <tableColumn id="15850" xr3:uid="{EDA5F495-64E1-402C-BB97-312CE5297152}" name="156089" dataDxfId="547"/>
    <tableColumn id="15851" xr3:uid="{8E26C219-682D-4803-A4D6-D23D824CB751}" name="156090" dataDxfId="546"/>
    <tableColumn id="15852" xr3:uid="{F3A369F3-21DB-48BD-8CD0-1159EA98DEBB}" name="156091" dataDxfId="545"/>
    <tableColumn id="15853" xr3:uid="{F7C78424-F0E7-431F-A4B8-49DA2FBB4A13}" name="156092" dataDxfId="544"/>
    <tableColumn id="15854" xr3:uid="{9569279C-7EF2-40C7-A60F-5ACE539DB543}" name="156093" dataDxfId="543"/>
    <tableColumn id="15855" xr3:uid="{20734865-CB9A-42B4-8BF0-B21F62C53FBC}" name="156094" dataDxfId="542"/>
    <tableColumn id="15856" xr3:uid="{E4D85732-D76A-4927-87FF-C6F9DAAA3F15}" name="156095" dataDxfId="541"/>
    <tableColumn id="15857" xr3:uid="{103AE37C-76C9-4192-A58B-8DDAD79FB0CD}" name="156096" dataDxfId="540"/>
    <tableColumn id="15858" xr3:uid="{506714FE-C15F-4448-9CB8-495928C85A81}" name="156097" dataDxfId="539"/>
    <tableColumn id="15859" xr3:uid="{5C4F253B-77C8-4B9D-8078-344FE2C227BC}" name="156098" dataDxfId="538"/>
    <tableColumn id="15860" xr3:uid="{81602FAA-2AF3-4334-9A23-1D17542CE573}" name="156099" dataDxfId="537"/>
    <tableColumn id="15861" xr3:uid="{B0DBC31E-0011-4F1C-B87A-4E745D14CFFF}" name="156100" dataDxfId="536"/>
    <tableColumn id="15862" xr3:uid="{221193B2-8556-4EDE-BEEA-E84CB85B5393}" name="156101" dataDxfId="535"/>
    <tableColumn id="15863" xr3:uid="{C7C0917C-2A8F-4770-8F33-158B29CBA5E7}" name="156102" dataDxfId="534"/>
    <tableColumn id="15864" xr3:uid="{49A8AC7C-1A29-4558-90D1-F7CAD36EB012}" name="156103" dataDxfId="533"/>
    <tableColumn id="15865" xr3:uid="{B1E4EDDE-0D43-49F3-A852-B0894CD1EF1F}" name="156104" dataDxfId="532"/>
    <tableColumn id="15866" xr3:uid="{C3294823-F46A-412F-84D2-8DE0AA9C04DF}" name="156105" dataDxfId="531"/>
    <tableColumn id="15867" xr3:uid="{D06DD03D-10D3-4FAD-9FD7-87A224BB8D79}" name="156106" dataDxfId="530"/>
    <tableColumn id="15868" xr3:uid="{A1808874-A9A0-4C08-9284-E878535438C0}" name="156107" dataDxfId="529"/>
    <tableColumn id="15869" xr3:uid="{21561950-884E-48A7-BBAE-163BD82B1E67}" name="156108" dataDxfId="528"/>
    <tableColumn id="15870" xr3:uid="{CF857CF2-329D-46F9-BFFD-CA253C847070}" name="156109" dataDxfId="527"/>
    <tableColumn id="15871" xr3:uid="{674104DD-04CE-44DD-930D-A6ED1F356EBA}" name="156110" dataDxfId="526"/>
    <tableColumn id="15872" xr3:uid="{A509DC06-659C-4194-BF2A-63EDA625057A}" name="156111" dataDxfId="525"/>
    <tableColumn id="15873" xr3:uid="{EEFAA0F1-2524-4D29-8566-031953E31A16}" name="156112" dataDxfId="524"/>
    <tableColumn id="15874" xr3:uid="{140FD17C-EC75-4D72-BF8A-29440FA104A7}" name="156113" dataDxfId="523"/>
    <tableColumn id="15875" xr3:uid="{52BAF051-AE56-430B-8B84-B8205219E402}" name="156114" dataDxfId="522"/>
    <tableColumn id="15876" xr3:uid="{F4CD4938-407B-4FD1-844F-C3596253DF51}" name="156115" dataDxfId="521"/>
    <tableColumn id="15877" xr3:uid="{E8E44249-9B0F-457A-B497-330D01FD34EA}" name="156116" dataDxfId="520"/>
    <tableColumn id="15878" xr3:uid="{8B6642EE-EDDC-46DE-9DAB-D88AAE2E6627}" name="156117" dataDxfId="519"/>
    <tableColumn id="15879" xr3:uid="{4C09F8C7-57CE-4263-B74E-181AE84ED94C}" name="156118" dataDxfId="518"/>
    <tableColumn id="15880" xr3:uid="{69F49844-FD38-44C9-810E-3B568D70E625}" name="156119" dataDxfId="517"/>
    <tableColumn id="15881" xr3:uid="{23E15BF9-2E3A-452E-9346-E40C14759424}" name="156120" dataDxfId="516"/>
    <tableColumn id="15882" xr3:uid="{75FC7DB9-BA88-4164-BFFF-EBFAB7414627}" name="156121" dataDxfId="515"/>
    <tableColumn id="15883" xr3:uid="{B0AF7804-C581-4B70-9111-A96141D910BF}" name="156122" dataDxfId="514"/>
    <tableColumn id="15884" xr3:uid="{686C85AE-12B0-49F8-BE8D-E5FFF37E96B6}" name="156123" dataDxfId="513"/>
    <tableColumn id="15885" xr3:uid="{CCCE1AF8-747C-4458-A531-C8E814F13058}" name="156124" dataDxfId="512"/>
    <tableColumn id="15886" xr3:uid="{D251E981-6D94-4F6D-BCF6-6EEACC8AEA83}" name="156125" dataDxfId="511"/>
    <tableColumn id="15887" xr3:uid="{FD13E229-1414-4B56-BF69-F7B2A244DDDB}" name="156126" dataDxfId="510"/>
    <tableColumn id="15888" xr3:uid="{F46230E9-5F1D-4853-8D21-3B5FB13EB13E}" name="156127" dataDxfId="509"/>
    <tableColumn id="15889" xr3:uid="{00E1459C-F115-4D99-9CDF-A4194619B28B}" name="156128" dataDxfId="508"/>
    <tableColumn id="15890" xr3:uid="{66F988FF-E9D1-4EA1-8A27-8822A458984E}" name="156129" dataDxfId="507"/>
    <tableColumn id="15891" xr3:uid="{6F451444-ACDB-437C-BEDF-2913C77E8207}" name="156130" dataDxfId="506"/>
    <tableColumn id="15892" xr3:uid="{428CC0BD-7336-438E-8079-A5962E5D2AD0}" name="156131" dataDxfId="505"/>
    <tableColumn id="15893" xr3:uid="{DE8B16F8-C95A-4A97-A1F7-23680193F89A}" name="156132" dataDxfId="504"/>
    <tableColumn id="15894" xr3:uid="{31661416-8F34-4C82-9E27-0CA93970BAC6}" name="156133" dataDxfId="503"/>
    <tableColumn id="15895" xr3:uid="{0CD24507-3FC4-4316-AEB8-3063173F81FB}" name="156134" dataDxfId="502"/>
    <tableColumn id="15896" xr3:uid="{46F2C7C9-DCD3-4F16-92A5-99D46921F864}" name="156135" dataDxfId="501"/>
    <tableColumn id="15897" xr3:uid="{61940C53-933B-4155-B936-CB4629B5D798}" name="156136" dataDxfId="500"/>
    <tableColumn id="15898" xr3:uid="{8F3E9FF2-D869-430F-88B5-923E8E01E6D3}" name="156137" dataDxfId="499"/>
    <tableColumn id="15899" xr3:uid="{9BA74A2D-DF6D-48C3-858A-39468EFC7259}" name="156138" dataDxfId="498"/>
    <tableColumn id="15900" xr3:uid="{34CF717F-69DA-4324-8837-F3A4D164B0F2}" name="156139" dataDxfId="497"/>
    <tableColumn id="15901" xr3:uid="{DE4B53BF-976A-4A5F-84D4-F5DC494563A6}" name="156140" dataDxfId="496"/>
    <tableColumn id="15902" xr3:uid="{A430CE9C-7A97-4EDA-A91A-BF1FEA87B9AF}" name="156141" dataDxfId="495"/>
    <tableColumn id="15903" xr3:uid="{5EA2FDF1-D7A1-4635-8F22-C29C4B5CD15A}" name="156142" dataDxfId="494"/>
    <tableColumn id="15904" xr3:uid="{4A7B380C-4C2F-4B56-8D74-B5FAC2C81A41}" name="156143" dataDxfId="493"/>
    <tableColumn id="15905" xr3:uid="{A31FF5FC-B68A-49C0-ADA1-FDA90CD9A5B9}" name="156144" dataDxfId="492"/>
    <tableColumn id="15906" xr3:uid="{CA2B2FEE-CCD1-4F9F-81AC-8D04E929CF78}" name="156145" dataDxfId="491"/>
    <tableColumn id="15907" xr3:uid="{C110451E-4F7D-4AC9-81E8-C4323538132D}" name="156146" dataDxfId="490"/>
    <tableColumn id="15908" xr3:uid="{ADEB5505-23BF-4500-960E-E0511DD7CE82}" name="156147" dataDxfId="489"/>
    <tableColumn id="15909" xr3:uid="{DE4D0F93-040E-4FC4-ABB3-FBDC6EA6BAE8}" name="156148" dataDxfId="488"/>
    <tableColumn id="15910" xr3:uid="{8357970C-2B67-4C5F-8514-0342FF3BFAAD}" name="156149" dataDxfId="487"/>
    <tableColumn id="15911" xr3:uid="{44AE5D5E-5E50-4C37-A4F2-8BF138FAAD2A}" name="156150" dataDxfId="486"/>
    <tableColumn id="15912" xr3:uid="{D1B41AAE-4D39-4033-A00C-487AEF31ED48}" name="156151" dataDxfId="485"/>
    <tableColumn id="15913" xr3:uid="{40C21B5E-3E41-4C08-B3C4-0A06769C4F67}" name="156152" dataDxfId="484"/>
    <tableColumn id="15914" xr3:uid="{F1E50F42-28B0-4A54-9F14-2C7309D5F6A5}" name="156153" dataDxfId="483"/>
    <tableColumn id="15915" xr3:uid="{89746514-AE98-4D36-ADEE-6AFADDA88F94}" name="156154" dataDxfId="482"/>
    <tableColumn id="15916" xr3:uid="{DD317C64-CE26-48E4-BB03-89C0F1B08906}" name="156155" dataDxfId="481"/>
    <tableColumn id="15917" xr3:uid="{B0F2F1B8-96AB-4CCD-A47D-F7BF840CDFC3}" name="156156" dataDxfId="480"/>
    <tableColumn id="15918" xr3:uid="{0462AAFA-2123-4277-B9EC-AD283AB8E792}" name="156157" dataDxfId="479"/>
    <tableColumn id="15919" xr3:uid="{33E32253-3F84-4EFD-8968-EF57F4ADFE3B}" name="156158" dataDxfId="478"/>
    <tableColumn id="15920" xr3:uid="{BA8FD850-51C1-4418-A082-0E41AFE0CF1A}" name="156159" dataDxfId="477"/>
    <tableColumn id="15921" xr3:uid="{0B2FE9D8-63B2-4457-940B-1D8B4C779301}" name="156160" dataDxfId="476"/>
    <tableColumn id="15922" xr3:uid="{85AFCCC7-9C67-4886-ADDC-16EAC12121D9}" name="156161" dataDxfId="475"/>
    <tableColumn id="15923" xr3:uid="{5A6E3524-FD52-4D59-9C16-61446F7DDF00}" name="156162" dataDxfId="474"/>
    <tableColumn id="15924" xr3:uid="{5025B8FA-E831-4CD8-B39C-88607E791EE6}" name="156163" dataDxfId="473"/>
    <tableColumn id="15925" xr3:uid="{789516F1-7CB5-4413-AFDD-804A1AF741E7}" name="156164" dataDxfId="472"/>
    <tableColumn id="15926" xr3:uid="{A2A2BD57-10C5-457F-B58A-29307DF2FC12}" name="156165" dataDxfId="471"/>
    <tableColumn id="15927" xr3:uid="{DE1A483C-93D6-4D14-B732-78DF66BF0AD8}" name="156166" dataDxfId="470"/>
    <tableColumn id="15928" xr3:uid="{E7E5DAB5-A1E5-4F68-9ABF-43E7BFE74BF8}" name="156167" dataDxfId="469"/>
    <tableColumn id="15929" xr3:uid="{AC1D7262-C3A3-44ED-816A-FD9931A012F3}" name="156168" dataDxfId="468"/>
    <tableColumn id="15930" xr3:uid="{10D1A99E-ABE8-46C9-A83B-EF0954E720E2}" name="156169" dataDxfId="467"/>
    <tableColumn id="15931" xr3:uid="{449E2CFF-DE0A-4845-9198-4AE7A933BBC2}" name="156170" dataDxfId="466"/>
    <tableColumn id="15932" xr3:uid="{3F4C44AD-9E8A-4F37-8168-92B1343204B5}" name="156171" dataDxfId="465"/>
    <tableColumn id="15933" xr3:uid="{8FD539B9-7E1E-4CF9-8E50-0875339882EC}" name="156172" dataDxfId="464"/>
    <tableColumn id="15934" xr3:uid="{AA8583B8-C82D-46DB-AF88-C4B37BC615FB}" name="156173" dataDxfId="463"/>
    <tableColumn id="15935" xr3:uid="{FD1A8F5B-A9A5-491B-A9FB-64F2C5CD4CDD}" name="156174" dataDxfId="462"/>
    <tableColumn id="15936" xr3:uid="{046C0C0A-D3CD-481C-87AC-AA40399C736E}" name="156175" dataDxfId="461"/>
    <tableColumn id="15937" xr3:uid="{EBF27979-E507-4F85-8E92-F38CE4571994}" name="156176" dataDxfId="460"/>
    <tableColumn id="15938" xr3:uid="{CE9117D5-D702-41CE-988A-A70EAE5D9B98}" name="156177" dataDxfId="459"/>
    <tableColumn id="15939" xr3:uid="{9203A9C5-1053-4734-B007-758917EAA893}" name="156178" dataDxfId="458"/>
    <tableColumn id="15940" xr3:uid="{F705297A-4845-4C23-981C-D993A870CB39}" name="156179" dataDxfId="457"/>
    <tableColumn id="15941" xr3:uid="{C6773470-6FE0-49CF-813D-ABCD88E7FB98}" name="156180" dataDxfId="456"/>
    <tableColumn id="15942" xr3:uid="{EA03703D-DCA6-4BDF-8C25-49063C731121}" name="156181" dataDxfId="455"/>
    <tableColumn id="15943" xr3:uid="{DD6A9576-9FE1-4FA5-85C8-39F0B4627131}" name="156182" dataDxfId="454"/>
    <tableColumn id="15944" xr3:uid="{514DE970-6CDE-4023-BAD4-E3B2ADCB2A18}" name="156183" dataDxfId="453"/>
    <tableColumn id="15945" xr3:uid="{092E43FB-267F-45C6-905E-ED9A7B1325FD}" name="156184" dataDxfId="452"/>
    <tableColumn id="15946" xr3:uid="{2BD453F5-58D0-4DA8-9F6A-541E42484994}" name="156185" dataDxfId="451"/>
    <tableColumn id="15947" xr3:uid="{CA841CB3-E3C4-44CC-888E-E109B2880263}" name="156186" dataDxfId="450"/>
    <tableColumn id="15948" xr3:uid="{0BB3DE85-55CF-4F0E-B0AF-23567264731D}" name="156187" dataDxfId="449"/>
    <tableColumn id="15949" xr3:uid="{CD8DFFEE-EE36-44D3-950F-7A628B5433D3}" name="156188" dataDxfId="448"/>
    <tableColumn id="15950" xr3:uid="{BEBCDF47-DA2F-4C51-8F40-E231D1BBD623}" name="156189" dataDxfId="447"/>
    <tableColumn id="15951" xr3:uid="{7AF9902E-88D1-4B8C-911E-DF5C6C1488DA}" name="156190" dataDxfId="446"/>
    <tableColumn id="15952" xr3:uid="{888B3CF4-5338-40CA-85DA-55CA8A3D3E59}" name="156191" dataDxfId="445"/>
    <tableColumn id="15953" xr3:uid="{80F5E0A0-6D42-4E4B-874B-1255C6246029}" name="156192" dataDxfId="444"/>
    <tableColumn id="15954" xr3:uid="{78F0DF51-3957-4D77-8DEE-C41242619686}" name="156193" dataDxfId="443"/>
    <tableColumn id="15955" xr3:uid="{49CF1937-1D26-417F-8853-4A1E329CB164}" name="156194" dataDxfId="442"/>
    <tableColumn id="15956" xr3:uid="{DA00B8CE-E258-47B0-A72E-495E825947EF}" name="156195" dataDxfId="441"/>
    <tableColumn id="15957" xr3:uid="{A74CF594-0C47-4D8A-A3B8-1EDCD527033A}" name="156196" dataDxfId="440"/>
    <tableColumn id="15958" xr3:uid="{DC6C6C12-D4F2-4B61-B2DD-964B1D7BD983}" name="156197" dataDxfId="439"/>
    <tableColumn id="15959" xr3:uid="{A4E5F6B0-DB9B-4F69-9E75-2FF5DE03FF6C}" name="156198" dataDxfId="438"/>
    <tableColumn id="15960" xr3:uid="{8827FCFC-B78F-4E0C-BBA7-AB147B2C7D54}" name="156199" dataDxfId="437"/>
    <tableColumn id="15961" xr3:uid="{D72863C5-296F-428A-A69D-38DAB1ED0892}" name="156200" dataDxfId="436"/>
    <tableColumn id="15962" xr3:uid="{C86D4307-284F-4327-98E2-C7C521899D16}" name="156201" dataDxfId="435"/>
    <tableColumn id="15963" xr3:uid="{3F4C28C5-8AE0-4840-9BC0-E7636025B8B7}" name="156202" dataDxfId="434"/>
    <tableColumn id="15964" xr3:uid="{7358F6B2-8A23-4D63-AD5A-554F756A502A}" name="156203" dataDxfId="433"/>
    <tableColumn id="15965" xr3:uid="{3BDB93D6-108F-4765-90F7-185DDE3D2E59}" name="156204" dataDxfId="432"/>
    <tableColumn id="15966" xr3:uid="{56EAC584-51E2-480D-86D0-571B1622F6F3}" name="156205" dataDxfId="431"/>
    <tableColumn id="15967" xr3:uid="{8FEC3E88-B92A-4AE9-B80D-29F2BA48D95D}" name="156206" dataDxfId="430"/>
    <tableColumn id="15968" xr3:uid="{608CF913-F203-44DE-BF3C-2A2447FAB8A6}" name="156207" dataDxfId="429"/>
    <tableColumn id="15969" xr3:uid="{19B82F4B-9B20-401A-93C0-A92A7A2555AC}" name="156208" dataDxfId="428"/>
    <tableColumn id="15970" xr3:uid="{5DA3083C-579E-4BF6-B606-BA7D6A8556FD}" name="156209" dataDxfId="427"/>
    <tableColumn id="15971" xr3:uid="{25405CC1-243C-4C39-B6BA-60DD0F35B503}" name="156210" dataDxfId="426"/>
    <tableColumn id="15972" xr3:uid="{35476861-AEFA-4D95-BBCA-CFAAA98E6D1A}" name="156211" dataDxfId="425"/>
    <tableColumn id="15973" xr3:uid="{C742F8A6-FC87-4CDF-A52B-936A63362432}" name="156212" dataDxfId="424"/>
    <tableColumn id="15974" xr3:uid="{80470C4D-5D76-4A5B-A2A0-1601DEE13DD4}" name="156213" dataDxfId="423"/>
    <tableColumn id="15975" xr3:uid="{AE7FEE92-33DD-46A1-9DF3-9ECBB250FA8D}" name="156214" dataDxfId="422"/>
    <tableColumn id="15976" xr3:uid="{C908B93C-67E3-4084-994B-B5477C3C4494}" name="156215" dataDxfId="421"/>
    <tableColumn id="15977" xr3:uid="{78CBC259-E89E-4837-A296-9541D96DEBA5}" name="156216" dataDxfId="420"/>
    <tableColumn id="15978" xr3:uid="{691F669F-66EC-4BAA-94DF-A4D81CD367AC}" name="156217" dataDxfId="419"/>
    <tableColumn id="15979" xr3:uid="{3CCAE34C-6830-4E32-9B66-AE683F63A394}" name="156218" dataDxfId="418"/>
    <tableColumn id="15980" xr3:uid="{C8808FA8-2BF7-45EA-A124-FBD1E0F97382}" name="156219" dataDxfId="417"/>
    <tableColumn id="15981" xr3:uid="{6D7B77FA-96C3-4E18-B2BB-6F68E5A4A810}" name="156220" dataDxfId="416"/>
    <tableColumn id="15982" xr3:uid="{BC60910D-A353-445D-931E-65EED81709F4}" name="156221" dataDxfId="415"/>
    <tableColumn id="15983" xr3:uid="{51431FF8-40C9-4D2B-BD6D-1F99DEE62ECD}" name="156222" dataDxfId="414"/>
    <tableColumn id="15984" xr3:uid="{B26ED273-7773-4D75-9BCA-570A08FCC0F7}" name="156223" dataDxfId="413"/>
    <tableColumn id="15985" xr3:uid="{4F9DF748-87AF-43E8-90DC-886929F6552D}" name="156224" dataDxfId="412"/>
    <tableColumn id="15986" xr3:uid="{084FE1DF-46CD-460E-962E-434284B1EF49}" name="156225" dataDxfId="411"/>
    <tableColumn id="15987" xr3:uid="{A14A83B8-51D3-45CE-9126-9356E618A053}" name="156226" dataDxfId="410"/>
    <tableColumn id="15988" xr3:uid="{B18DA7D2-63DB-4D5E-8862-854EF371A6A7}" name="156227" dataDxfId="409"/>
    <tableColumn id="15989" xr3:uid="{EA8C7879-73CF-41D7-A7E8-18DCA1CBEE1A}" name="156228" dataDxfId="408"/>
    <tableColumn id="15990" xr3:uid="{5996BE46-4259-4656-8A60-0528C6F515CD}" name="156229" dataDxfId="407"/>
    <tableColumn id="15991" xr3:uid="{E03894CC-8A79-4D03-9BE5-BA4DDA90D16F}" name="156230" dataDxfId="406"/>
    <tableColumn id="15992" xr3:uid="{99766929-5E60-4C5B-A68E-1D14E7B00AA2}" name="156231" dataDxfId="405"/>
    <tableColumn id="15993" xr3:uid="{365E4FBC-7C8C-46DD-9251-E80ABCCE142C}" name="156232" dataDxfId="404"/>
    <tableColumn id="15994" xr3:uid="{5C917188-8ECF-4187-9FA7-D4A1E8D3C006}" name="156233" dataDxfId="403"/>
    <tableColumn id="15995" xr3:uid="{58412AFE-AA4B-4D92-B091-6EEE013C27FC}" name="156234" dataDxfId="402"/>
    <tableColumn id="15996" xr3:uid="{657B93D5-A5AC-4FCB-88F5-18D4B0DEC977}" name="156235" dataDxfId="401"/>
    <tableColumn id="15997" xr3:uid="{AFE0262C-D237-4654-AC89-24A5D5A2BCC3}" name="156236" dataDxfId="400"/>
    <tableColumn id="15998" xr3:uid="{AFB20580-50D7-48E8-B5EA-39B49C60FF3E}" name="156237" dataDxfId="399"/>
    <tableColumn id="15999" xr3:uid="{4C088801-01CC-4349-8DCB-C9331932B38C}" name="156238" dataDxfId="398"/>
    <tableColumn id="16000" xr3:uid="{A6609BDB-C888-48F7-AD35-D8FABB147E1E}" name="156239" dataDxfId="397"/>
    <tableColumn id="16001" xr3:uid="{78865022-C0FF-4DB1-BBB6-8FE05BDE3515}" name="156240" dataDxfId="396"/>
    <tableColumn id="16002" xr3:uid="{9796BA06-1287-433A-B015-86C483ACEFB6}" name="156241" dataDxfId="395"/>
    <tableColumn id="16003" xr3:uid="{63922662-BACA-4175-B596-867F88E5994C}" name="156242" dataDxfId="394"/>
    <tableColumn id="16004" xr3:uid="{087603C1-0436-40E7-B8D5-7BB46ACC290E}" name="156243" dataDxfId="393"/>
    <tableColumn id="16005" xr3:uid="{F7A0D041-66BF-4244-A0A8-7DACFBA7562E}" name="156244" dataDxfId="392"/>
    <tableColumn id="16006" xr3:uid="{F2027465-2DFA-42BF-86AE-22C70CDB2271}" name="156245" dataDxfId="391"/>
    <tableColumn id="16007" xr3:uid="{A7932DF1-62B0-4D56-9959-FF3CC6282F05}" name="156246" dataDxfId="390"/>
    <tableColumn id="16008" xr3:uid="{972FDEF7-E59F-47BA-87D8-5A6FA0C7864C}" name="156247" dataDxfId="389"/>
    <tableColumn id="16009" xr3:uid="{F2F44D95-5389-414B-8E23-7433D7E0A759}" name="156248" dataDxfId="388"/>
    <tableColumn id="16010" xr3:uid="{2904944C-43B7-45C5-8422-D5877A8B1E88}" name="156249" dataDxfId="387"/>
    <tableColumn id="16011" xr3:uid="{167E54C5-53F3-4656-B626-9ECA0C309C25}" name="156250" dataDxfId="386"/>
    <tableColumn id="16012" xr3:uid="{5C829130-E84B-4FD7-8B40-29C4741A127F}" name="156251" dataDxfId="385"/>
    <tableColumn id="16013" xr3:uid="{376FE27F-09C8-4510-A39C-3739B68A4EC9}" name="156252" dataDxfId="384"/>
    <tableColumn id="16014" xr3:uid="{78300D70-78A8-4E00-BCAF-B25696177230}" name="156253" dataDxfId="383"/>
    <tableColumn id="16015" xr3:uid="{54461000-814F-4A4D-A84B-2C3B9FA46E15}" name="156254" dataDxfId="382"/>
    <tableColumn id="16016" xr3:uid="{4AAD7A8D-3D9E-4673-80AB-3710119DB0B7}" name="156255" dataDxfId="381"/>
    <tableColumn id="16017" xr3:uid="{06863AC6-396D-4D7A-8CC1-007ECFCC84FA}" name="156256" dataDxfId="380"/>
    <tableColumn id="16018" xr3:uid="{5184F4D0-FC4A-4EA8-8242-0C5A8411451B}" name="156257" dataDxfId="379"/>
    <tableColumn id="16019" xr3:uid="{38CA1DDB-614C-4319-86A6-8920295025FB}" name="156258" dataDxfId="378"/>
    <tableColumn id="16020" xr3:uid="{749A5CA8-3D05-4109-9E3F-4FEE8FC00FFC}" name="156259" dataDxfId="377"/>
    <tableColumn id="16021" xr3:uid="{31305373-26C3-449E-9B22-C14FDABA8AEC}" name="156260" dataDxfId="376"/>
    <tableColumn id="16022" xr3:uid="{7908E529-9470-4C41-9B88-5D602D4F6C9C}" name="156261" dataDxfId="375"/>
    <tableColumn id="16023" xr3:uid="{2F0B8A42-B1E4-46BB-BFBF-F0D698A4C2DD}" name="156262" dataDxfId="374"/>
    <tableColumn id="16024" xr3:uid="{BF7F8D47-0ED3-475E-A3BE-06325CB370F5}" name="156263" dataDxfId="373"/>
    <tableColumn id="16025" xr3:uid="{396578BC-B2FA-412E-B962-87F460AB4387}" name="156264" dataDxfId="372"/>
    <tableColumn id="16026" xr3:uid="{0978F692-6C70-412E-B2B8-F6B69DA176F8}" name="156265" dataDxfId="371"/>
    <tableColumn id="16027" xr3:uid="{14119C1A-9DE7-49D9-BB23-E833575B7379}" name="156266" dataDxfId="370"/>
    <tableColumn id="16028" xr3:uid="{2F917B8D-CA5F-4661-AABC-6D713562B9D1}" name="156267" dataDxfId="369"/>
    <tableColumn id="16029" xr3:uid="{42FF896A-E108-4757-99AD-123895F8C6AC}" name="156268" dataDxfId="368"/>
    <tableColumn id="16030" xr3:uid="{8CBD65FB-6F27-43FB-BB78-CD6FA4A161D0}" name="156269" dataDxfId="367"/>
    <tableColumn id="16031" xr3:uid="{ED237A78-0464-416B-9D0F-043BA96C0737}" name="156270" dataDxfId="366"/>
    <tableColumn id="16032" xr3:uid="{22967934-B05B-4C2F-AAC4-291AFF5CC8BC}" name="156271" dataDxfId="365"/>
    <tableColumn id="16033" xr3:uid="{F162BC0D-75B7-4FFE-9914-CC87C5421B7E}" name="156272" dataDxfId="364"/>
    <tableColumn id="16034" xr3:uid="{DE1CCF93-59BD-4334-B9C5-8D88ED31CCCD}" name="156273" dataDxfId="363"/>
    <tableColumn id="16035" xr3:uid="{93496F85-7721-4B7C-B343-3001D37A34B0}" name="156274" dataDxfId="362"/>
    <tableColumn id="16036" xr3:uid="{33654BE1-AA15-477C-B39F-F1990B5CB1FA}" name="156275" dataDxfId="361"/>
    <tableColumn id="16037" xr3:uid="{38FCB5D6-F9B9-4D33-ACF4-C20E6194712A}" name="156276" dataDxfId="360"/>
    <tableColumn id="16038" xr3:uid="{5F152F58-B9A7-4868-A423-0786C4E87E9C}" name="156277" dataDxfId="359"/>
    <tableColumn id="16039" xr3:uid="{4149E259-8C9B-4729-B6AC-345072EEAAAF}" name="156278" dataDxfId="358"/>
    <tableColumn id="16040" xr3:uid="{065C094C-413E-402C-B8C2-338C09C8E325}" name="156279" dataDxfId="357"/>
    <tableColumn id="16041" xr3:uid="{70F02674-891B-4A94-82A6-E3BA7E11CF70}" name="156280" dataDxfId="356"/>
    <tableColumn id="16042" xr3:uid="{608B9422-5C24-4D2C-82F5-3BDED8AA6889}" name="156281" dataDxfId="355"/>
    <tableColumn id="16043" xr3:uid="{A9B0C9D4-B1FC-426C-9042-9FDCCD82F99B}" name="156282" dataDxfId="354"/>
    <tableColumn id="16044" xr3:uid="{B70F6F51-EC15-4839-AEF9-D922C908ABC3}" name="156283" dataDxfId="353"/>
    <tableColumn id="16045" xr3:uid="{8A81F064-69DD-422A-97E7-9228B3551DE8}" name="156284" dataDxfId="352"/>
    <tableColumn id="16046" xr3:uid="{737FE1DD-AE86-4D14-BB9A-51C9ED019D08}" name="156285" dataDxfId="351"/>
    <tableColumn id="16047" xr3:uid="{5E4E8B92-94B2-4B17-9441-BE17C005C3CD}" name="156286" dataDxfId="350"/>
    <tableColumn id="16048" xr3:uid="{92FC5126-B61B-4400-9B80-DD43433A98DC}" name="156287" dataDxfId="349"/>
    <tableColumn id="16049" xr3:uid="{49CE4200-08CB-46A1-8443-03F57872459D}" name="156288" dataDxfId="348"/>
    <tableColumn id="16050" xr3:uid="{D421F65A-0247-4AD9-9432-69D1067050EE}" name="156289" dataDxfId="347"/>
    <tableColumn id="16051" xr3:uid="{D9D10802-65BC-45D0-9107-4AAC37899F2A}" name="156290" dataDxfId="346"/>
    <tableColumn id="16052" xr3:uid="{E466AB7C-8BF9-4D34-9E6F-AE01DCADC3F4}" name="156291" dataDxfId="345"/>
    <tableColumn id="16053" xr3:uid="{5F18BC2B-80EC-46F5-9C85-15D74B92B18D}" name="156292" dataDxfId="344"/>
    <tableColumn id="16054" xr3:uid="{7B7136B0-0349-4B8E-BC3F-02EB0D51EECD}" name="156293" dataDxfId="343"/>
    <tableColumn id="16055" xr3:uid="{D16AC292-BFC8-4857-BD18-CF28F3308CCD}" name="156294" dataDxfId="342"/>
    <tableColumn id="16056" xr3:uid="{617CC907-6B02-4656-A013-67DDF8C9FC47}" name="156295" dataDxfId="341"/>
    <tableColumn id="16057" xr3:uid="{484604F1-30DB-41F4-B46B-F1BBDBB145A1}" name="156296" dataDxfId="340"/>
    <tableColumn id="16058" xr3:uid="{262AF339-F658-4034-86E7-05051A0B3636}" name="156297" dataDxfId="339"/>
    <tableColumn id="16059" xr3:uid="{25AE8F4B-55C5-498D-AB97-C137B6116364}" name="156298" dataDxfId="338"/>
    <tableColumn id="16060" xr3:uid="{77C34CA9-A83E-49AD-8A6D-1256DE2E5810}" name="156299" dataDxfId="337"/>
    <tableColumn id="16061" xr3:uid="{46D3740E-AAAE-430D-A892-2D029EA72C81}" name="156300" dataDxfId="336"/>
    <tableColumn id="16062" xr3:uid="{4A41348A-232B-4440-A82C-EB6BDD7738B7}" name="156301" dataDxfId="335"/>
    <tableColumn id="16063" xr3:uid="{D1252B59-C3EC-4258-8DA2-FFA2C916EA95}" name="156302" dataDxfId="334"/>
    <tableColumn id="16064" xr3:uid="{D93EF807-EB10-47B3-9CD8-8A009D29E8EE}" name="156303" dataDxfId="333"/>
    <tableColumn id="16065" xr3:uid="{A6999421-0511-4628-989E-EB87A673E80E}" name="156304" dataDxfId="332"/>
    <tableColumn id="16066" xr3:uid="{D840A364-4F5B-4580-93C1-EBF2DB37A84E}" name="156305" dataDxfId="331"/>
    <tableColumn id="16067" xr3:uid="{E31C0EBB-B851-4BD6-ABE2-9C4B2C3CA9C5}" name="156306" dataDxfId="330"/>
    <tableColumn id="16068" xr3:uid="{5329B93E-D53B-4270-A62C-A3AD2769A90E}" name="156307" dataDxfId="329"/>
    <tableColumn id="16069" xr3:uid="{3A20BE1B-2D9F-4917-ACDE-B44108D49B35}" name="156308" dataDxfId="328"/>
    <tableColumn id="16070" xr3:uid="{DDF6AB99-5F32-42BE-9BE4-C6BAF1A9A523}" name="156309" dataDxfId="327"/>
    <tableColumn id="16071" xr3:uid="{BC733DF1-E444-473C-8E8E-166137452024}" name="156310" dataDxfId="326"/>
    <tableColumn id="16072" xr3:uid="{E0BA68D3-1E83-43AC-8C40-55B7ECCEA658}" name="156311" dataDxfId="325"/>
    <tableColumn id="16073" xr3:uid="{C34B6F14-B2C9-43F5-BE2F-2C5A598E9854}" name="156312" dataDxfId="324"/>
    <tableColumn id="16074" xr3:uid="{823C124E-62CF-4A09-A1B1-720E9EC1C15F}" name="156313" dataDxfId="323"/>
    <tableColumn id="16075" xr3:uid="{4EAA32F5-C76C-4DBA-ABAA-76603D437A3C}" name="156314" dataDxfId="322"/>
    <tableColumn id="16076" xr3:uid="{4DA1632C-8381-460E-AD5D-96599D07EE79}" name="156315" dataDxfId="321"/>
    <tableColumn id="16077" xr3:uid="{FCEDBE26-94B9-40AE-BF0C-B1C1286388D9}" name="156316" dataDxfId="320"/>
    <tableColumn id="16078" xr3:uid="{539FCA72-3E33-44D5-9F09-A8C34B88FA73}" name="156317" dataDxfId="319"/>
    <tableColumn id="16079" xr3:uid="{4A0E8B1E-FB94-4110-87B2-A012958DE551}" name="156318" dataDxfId="318"/>
    <tableColumn id="16080" xr3:uid="{E2EB5FF3-9DBB-44E8-81A7-C59FB95932A8}" name="156319" dataDxfId="317"/>
    <tableColumn id="16081" xr3:uid="{DB551DB6-088D-4CF6-89EC-6DE1ACA15F34}" name="156320" dataDxfId="316"/>
    <tableColumn id="16082" xr3:uid="{F24D7DC9-47EC-44B9-B71C-13F1B9A815AD}" name="156321" dataDxfId="315"/>
    <tableColumn id="16083" xr3:uid="{C6BA79FE-61E9-4226-BCDA-3E29981D7E1D}" name="156322" dataDxfId="314"/>
    <tableColumn id="16084" xr3:uid="{B266CFD1-5F15-442A-831E-226BE02B5C44}" name="156323" dataDxfId="313"/>
    <tableColumn id="16085" xr3:uid="{7E160528-32E7-4E8F-AC08-903344452038}" name="156324" dataDxfId="312"/>
    <tableColumn id="16086" xr3:uid="{B67632D6-50B3-45DD-80DC-45825868E288}" name="156325" dataDxfId="311"/>
    <tableColumn id="16087" xr3:uid="{99142CC0-706F-4209-80D2-DCABCD2DFB97}" name="156326" dataDxfId="310"/>
    <tableColumn id="16088" xr3:uid="{D7C7CF4B-319A-4D13-93AE-53A4FEBF909A}" name="156327" dataDxfId="309"/>
    <tableColumn id="16089" xr3:uid="{B15ABB35-A0A9-4D98-BFF7-6164653815C4}" name="156328" dataDxfId="308"/>
    <tableColumn id="16090" xr3:uid="{B2710527-AD45-4D33-95A5-6A5BF309E57D}" name="156329" dataDxfId="307"/>
    <tableColumn id="16091" xr3:uid="{F070F996-4B2A-452E-9623-E90451D00890}" name="156330" dataDxfId="306"/>
    <tableColumn id="16092" xr3:uid="{81530351-0620-409F-991F-53F71DCF8A0D}" name="156331" dataDxfId="305"/>
    <tableColumn id="16093" xr3:uid="{9C8478DA-DCC0-4CB2-B50A-045927CB21D7}" name="156332" dataDxfId="304"/>
    <tableColumn id="16094" xr3:uid="{14615E54-F7E2-4037-AD95-B1083245AF9B}" name="156333" dataDxfId="303"/>
    <tableColumn id="16095" xr3:uid="{D2070435-24C3-4F32-82DA-8770187C0F8C}" name="156334" dataDxfId="302"/>
    <tableColumn id="16096" xr3:uid="{89F3D427-B21B-4B22-8EC7-B3FE34C979F7}" name="156335" dataDxfId="301"/>
    <tableColumn id="16097" xr3:uid="{ACE9F144-B127-4C47-B234-02C27AB996A1}" name="156336" dataDxfId="300"/>
    <tableColumn id="16098" xr3:uid="{454C7114-090A-40BD-8A27-D327D70B89F2}" name="156337" dataDxfId="299"/>
    <tableColumn id="16099" xr3:uid="{D9F05073-F021-47C0-8815-CD39F87DF74C}" name="156338" dataDxfId="298"/>
    <tableColumn id="16100" xr3:uid="{7542564A-7CB7-44DB-AA82-7989EE7E08CC}" name="156339" dataDxfId="297"/>
    <tableColumn id="16101" xr3:uid="{D4151578-5970-4EE9-BF9C-BD692A1388F0}" name="156340" dataDxfId="296"/>
    <tableColumn id="16102" xr3:uid="{56BDD437-44C9-403E-BC01-96D66BCC1903}" name="156341" dataDxfId="295"/>
    <tableColumn id="16103" xr3:uid="{1B0910DA-AC58-45B0-86A3-C1AD8FDD50E6}" name="156342" dataDxfId="294"/>
    <tableColumn id="16104" xr3:uid="{4506D5CB-FE31-48FC-BA59-9690CE0F7F9D}" name="156343" dataDxfId="293"/>
    <tableColumn id="16105" xr3:uid="{C50C0FBF-6C20-4F9D-9618-31D4FAB08DA0}" name="156344" dataDxfId="292"/>
    <tableColumn id="16106" xr3:uid="{0F8BE617-1346-408F-A5A3-AB008B3A305F}" name="156345" dataDxfId="291"/>
    <tableColumn id="16107" xr3:uid="{D9D0D4F2-6988-4096-A5A9-04387FA26AD1}" name="156346" dataDxfId="290"/>
    <tableColumn id="16108" xr3:uid="{68F5AA32-B6FD-4472-93E0-CA069709FA7F}" name="156347" dataDxfId="289"/>
    <tableColumn id="16109" xr3:uid="{43494CF0-75DB-4587-84F6-A315BA74BD39}" name="156348" dataDxfId="288"/>
    <tableColumn id="16110" xr3:uid="{5C54E99A-772B-41FE-8CB1-3739D6B4A3A6}" name="156349" dataDxfId="287"/>
    <tableColumn id="16111" xr3:uid="{AD0451BB-6BF1-4895-879C-A1705111A509}" name="156350" dataDxfId="286"/>
    <tableColumn id="16112" xr3:uid="{1F842457-5E3F-4494-BCB7-09A727F033B4}" name="156351" dataDxfId="285"/>
    <tableColumn id="16113" xr3:uid="{1630B08A-74C2-4AE6-9B65-488C499B22D5}" name="156352" dataDxfId="284"/>
    <tableColumn id="16114" xr3:uid="{2FA05ED4-C5CC-4014-816E-609715971A3D}" name="156353" dataDxfId="283"/>
    <tableColumn id="16115" xr3:uid="{68E60ED8-8F26-4ED8-8200-365CF3DD63B0}" name="156354" dataDxfId="282"/>
    <tableColumn id="16116" xr3:uid="{867C395F-CDD5-40A2-B86C-C25EA7FAFD71}" name="156355" dataDxfId="281"/>
    <tableColumn id="16117" xr3:uid="{E10993F0-74EA-4009-861E-0AAEDA6A4DCA}" name="156356" dataDxfId="280"/>
    <tableColumn id="16118" xr3:uid="{34D3FBAE-6C6F-4B7B-9F49-508FAD7B86DF}" name="156357" dataDxfId="279"/>
    <tableColumn id="16119" xr3:uid="{2C8014D2-F359-4944-AB69-E7CBF2389521}" name="156358" dataDxfId="278"/>
    <tableColumn id="16120" xr3:uid="{49002059-2C9E-4C42-8517-C2FE45B4AA69}" name="156359" dataDxfId="277"/>
    <tableColumn id="16121" xr3:uid="{09C0C721-7A40-426F-A8CD-ED125622798F}" name="156360" dataDxfId="276"/>
    <tableColumn id="16122" xr3:uid="{0A8DB644-8D14-4091-B5DD-B5A3C5CBDEFE}" name="156361" dataDxfId="275"/>
    <tableColumn id="16123" xr3:uid="{D5D28BE6-AF0D-4013-BFDD-9DA38683C9C0}" name="156362" dataDxfId="274"/>
    <tableColumn id="16124" xr3:uid="{50998750-54C2-4F8A-86A4-198BA6E48F99}" name="156363" dataDxfId="273"/>
    <tableColumn id="16125" xr3:uid="{B284E9E4-D530-44A9-B89F-C27F9537F007}" name="156364" dataDxfId="272"/>
    <tableColumn id="16126" xr3:uid="{717BD389-9F57-49EE-AC45-2F9B41E4D1EB}" name="156365" dataDxfId="271"/>
    <tableColumn id="16127" xr3:uid="{69B46BF5-3ABC-49FE-8F06-7555BDBFB099}" name="156366" dataDxfId="270"/>
    <tableColumn id="16128" xr3:uid="{85DB912E-2BA3-4F2A-A573-A9E92D84AF07}" name="156367" dataDxfId="269"/>
    <tableColumn id="16129" xr3:uid="{57DE4390-3105-4351-B65E-430B1A3E90B6}" name="156368" dataDxfId="268"/>
    <tableColumn id="16130" xr3:uid="{E5E3F05D-8214-415C-9CF6-DBECB3CBBE46}" name="156369" dataDxfId="267"/>
    <tableColumn id="16131" xr3:uid="{23F96F42-2F30-46DD-9FA8-C80A3C649BDD}" name="156370" dataDxfId="266"/>
    <tableColumn id="16132" xr3:uid="{7E978386-E78F-4CAC-A0D6-CA7BB549C1A1}" name="156371" dataDxfId="265"/>
    <tableColumn id="16133" xr3:uid="{20D309FD-6CB6-4DD3-8ED2-F10D493B33C2}" name="156372" dataDxfId="264"/>
    <tableColumn id="16134" xr3:uid="{A88FE9FD-F940-41BA-9A84-EBA1375052D1}" name="156373" dataDxfId="263"/>
    <tableColumn id="16135" xr3:uid="{267003A6-FCF1-48A9-81A1-0DDCE9386A77}" name="156374" dataDxfId="262"/>
    <tableColumn id="16136" xr3:uid="{FA953DEC-9BD2-4F60-A6FB-6BE8D6894612}" name="156375" dataDxfId="261"/>
    <tableColumn id="16137" xr3:uid="{76AD87BC-795E-459D-8521-EEC281189AB8}" name="156376" dataDxfId="260"/>
    <tableColumn id="16138" xr3:uid="{63D2C85E-8E7D-4EE6-A675-D066A0AABABD}" name="156377" dataDxfId="259"/>
    <tableColumn id="16139" xr3:uid="{97483644-5D0C-427C-B6BC-DD91534222C5}" name="156378" dataDxfId="258"/>
    <tableColumn id="16140" xr3:uid="{60B8D8E7-2749-4094-9547-E00C43A0FE76}" name="156379" dataDxfId="257"/>
    <tableColumn id="16141" xr3:uid="{B75B496F-026C-4D2B-A6FD-CFCC560724FB}" name="156380" dataDxfId="256"/>
    <tableColumn id="16142" xr3:uid="{6A91E1E3-EFFA-405A-A6C3-34EB48E375D3}" name="156381" dataDxfId="255"/>
    <tableColumn id="16143" xr3:uid="{9B524AA6-A82E-4E1A-A630-917CB7EE79E6}" name="156382" dataDxfId="254"/>
    <tableColumn id="16144" xr3:uid="{CA29D7B9-770C-43D1-8678-9510ACBC9932}" name="156383" dataDxfId="253"/>
    <tableColumn id="16145" xr3:uid="{1FC13B57-31A4-421C-838C-97AB9546A5FF}" name="156384" dataDxfId="252"/>
    <tableColumn id="16146" xr3:uid="{8BDBF632-85FF-4850-BD92-04DB0E3A7189}" name="156385" dataDxfId="251"/>
    <tableColumn id="16147" xr3:uid="{4407EED6-512E-4649-A5BB-39C0AE3D4B57}" name="156386" dataDxfId="250"/>
    <tableColumn id="16148" xr3:uid="{32347BF2-0D92-47D6-927D-272496BB062E}" name="156387" dataDxfId="249"/>
    <tableColumn id="16149" xr3:uid="{5C77AC61-D162-403B-BD4F-4547C118AC44}" name="156388" dataDxfId="248"/>
    <tableColumn id="16150" xr3:uid="{DAF8D7EE-5F30-47F8-AB7D-D1F2C107195D}" name="156389" dataDxfId="247"/>
    <tableColumn id="16151" xr3:uid="{4F208FAD-2783-4F4F-805B-A76577CF342C}" name="156390" dataDxfId="246"/>
    <tableColumn id="16152" xr3:uid="{2799143E-3C43-4C8F-9AD1-FF1D7B05063A}" name="156391" dataDxfId="245"/>
    <tableColumn id="16153" xr3:uid="{49764E2F-1775-44E7-BCA1-66A11B13A316}" name="156392" dataDxfId="244"/>
    <tableColumn id="16154" xr3:uid="{DCC14E59-3DB8-4B7E-86F4-6BBC38E15C6F}" name="156393" dataDxfId="243"/>
    <tableColumn id="16155" xr3:uid="{CFADA366-80E5-49D0-8990-9999367436A7}" name="156394" dataDxfId="242"/>
    <tableColumn id="16156" xr3:uid="{FE5ACBDF-8DB1-4B75-A47C-669B691DBC66}" name="156395" dataDxfId="241"/>
    <tableColumn id="16157" xr3:uid="{A98A0738-76C4-4D7B-8CDE-2EFBED8D3EAE}" name="156396" dataDxfId="240"/>
    <tableColumn id="16158" xr3:uid="{A58B124D-DA01-4DB8-89EE-DEEBE8B8DDEF}" name="156397" dataDxfId="239"/>
    <tableColumn id="16159" xr3:uid="{4A83F610-558C-4871-BDB1-B204D73B1CAF}" name="156398" dataDxfId="238"/>
    <tableColumn id="16160" xr3:uid="{698CE041-36AF-44EF-B3F0-59B873117120}" name="156399" dataDxfId="237"/>
    <tableColumn id="16161" xr3:uid="{B37F2DAE-F3FC-404B-A222-B4F26349DB48}" name="156400" dataDxfId="236"/>
    <tableColumn id="16162" xr3:uid="{784C1E15-951B-4E40-B2CA-6B2414433F41}" name="156401" dataDxfId="235"/>
    <tableColumn id="16163" xr3:uid="{F0C33F9D-1A92-490E-99B5-B835CB927EB0}" name="156402" dataDxfId="234"/>
    <tableColumn id="16164" xr3:uid="{233ED272-9FBA-48D9-BEBB-EAC533D780EF}" name="156403" dataDxfId="233"/>
    <tableColumn id="16165" xr3:uid="{802CD9CC-56A3-407B-A27C-9553D64CFFC8}" name="156404" dataDxfId="232"/>
    <tableColumn id="16166" xr3:uid="{18BE09D3-6820-4F7C-8FC2-003962956C8D}" name="156405" dataDxfId="231"/>
    <tableColumn id="16167" xr3:uid="{30CDE448-5F70-4393-A5C3-E9E71F121635}" name="156406" dataDxfId="230"/>
    <tableColumn id="16168" xr3:uid="{29B54E23-8082-48FE-947F-43CBA0B2EBFD}" name="156407" dataDxfId="229"/>
    <tableColumn id="16169" xr3:uid="{EDD1D41C-815F-4211-851E-144A13242431}" name="156408" dataDxfId="228"/>
    <tableColumn id="16170" xr3:uid="{C9DE6017-B7D4-4E76-92EA-9B044B1041FD}" name="156409" dataDxfId="227"/>
    <tableColumn id="16171" xr3:uid="{E9CAFF84-DB67-44BE-A99C-158F14BB62A2}" name="156410" dataDxfId="226"/>
    <tableColumn id="16172" xr3:uid="{6443F97E-9626-43A4-A094-BE451C88F02F}" name="156411" dataDxfId="225"/>
    <tableColumn id="16173" xr3:uid="{1C9D0F5D-A6AF-4DA2-B2A4-53E59E8EC4FF}" name="156412" dataDxfId="224"/>
    <tableColumn id="16174" xr3:uid="{9F5ADB6F-76E1-45AF-BB1F-5E37E0013753}" name="156413" dataDxfId="223"/>
    <tableColumn id="16175" xr3:uid="{86F4D1E2-8B73-4504-9D48-103D39CF9556}" name="156414" dataDxfId="222"/>
    <tableColumn id="16176" xr3:uid="{738267B5-C073-405E-AD64-D947E3D31236}" name="156415" dataDxfId="221"/>
    <tableColumn id="16177" xr3:uid="{5DE2A032-1485-4BE9-BC4B-70547DBC1286}" name="156416" dataDxfId="220"/>
    <tableColumn id="16178" xr3:uid="{FDE65104-15E4-46A9-8559-46695EC1FB1B}" name="156417" dataDxfId="219"/>
    <tableColumn id="16179" xr3:uid="{43E28207-AFCC-40E0-848A-7C3276D7537C}" name="156418" dataDxfId="218"/>
    <tableColumn id="16180" xr3:uid="{3C91C67C-9B1F-4EFE-90DC-12DF8043A25E}" name="156419" dataDxfId="217"/>
    <tableColumn id="16181" xr3:uid="{2CF04FDC-3E13-41DC-9A60-4673D813DD97}" name="156420" dataDxfId="216"/>
    <tableColumn id="16182" xr3:uid="{135C85E3-D55E-4A36-93FE-3E4956BFAB5B}" name="156421" dataDxfId="215"/>
    <tableColumn id="16183" xr3:uid="{78A5DD81-C10C-46BF-9F03-412BCFE5E4B4}" name="156422" dataDxfId="214"/>
    <tableColumn id="16184" xr3:uid="{74E8ABE5-CBE1-4932-8270-5D604D9ECB9B}" name="156423" dataDxfId="213"/>
    <tableColumn id="16185" xr3:uid="{DB533DE0-7A52-4CC7-97D9-4C799DA67C80}" name="156424" dataDxfId="212"/>
    <tableColumn id="16186" xr3:uid="{9C8C1D61-B959-4D57-9613-0D27080F3A6D}" name="156425" dataDxfId="211"/>
    <tableColumn id="16187" xr3:uid="{F66CE849-5101-47D4-8249-7CFBB4F65D46}" name="156426" dataDxfId="210"/>
    <tableColumn id="16188" xr3:uid="{7BA300E6-3E7F-4CC0-93D7-3A637CE340F0}" name="156427" dataDxfId="209"/>
    <tableColumn id="16189" xr3:uid="{94237577-7ACF-4E13-9128-11F960093FAF}" name="156428" dataDxfId="208"/>
    <tableColumn id="16190" xr3:uid="{66AEF870-8C0D-45CF-BAE8-CEF3847D66AA}" name="156429" dataDxfId="207"/>
    <tableColumn id="16191" xr3:uid="{B3A2B30D-B52D-4561-BACC-95F6214B6E18}" name="156430" dataDxfId="206"/>
    <tableColumn id="16192" xr3:uid="{03ECB2EC-9CDB-465A-B83A-79C1B55783F9}" name="156431" dataDxfId="205"/>
    <tableColumn id="16193" xr3:uid="{531A9823-3CED-43D3-832C-7EEDD8F1E49D}" name="156432" dataDxfId="204"/>
    <tableColumn id="16194" xr3:uid="{15D6DF59-A036-4674-94C6-56C047577E2C}" name="156433" dataDxfId="203"/>
    <tableColumn id="16195" xr3:uid="{2E16C9BF-D4C3-4D8F-8B4B-EA1DE1A2D7DD}" name="156434" dataDxfId="202"/>
    <tableColumn id="16196" xr3:uid="{D38B7ACD-F498-426D-837A-832064418E82}" name="156435" dataDxfId="201"/>
    <tableColumn id="16197" xr3:uid="{3334333A-A3B3-4F0D-B8FF-D6B32691C79B}" name="156436" dataDxfId="200"/>
    <tableColumn id="16198" xr3:uid="{66FFC2B1-C039-4FE0-A57B-21206C6D3A1D}" name="156437" dataDxfId="199"/>
    <tableColumn id="16199" xr3:uid="{9A9989ED-CDEF-44DD-814F-2361549EF689}" name="156438" dataDxfId="198"/>
    <tableColumn id="16200" xr3:uid="{226AD0B6-1657-4A90-8AEB-8B58E09EA414}" name="156439" dataDxfId="197"/>
    <tableColumn id="16201" xr3:uid="{10CC8F82-4076-4D8D-835A-563C19DA6F7C}" name="156440" dataDxfId="196"/>
    <tableColumn id="16202" xr3:uid="{AA293495-B09D-4D0A-B817-C877B81F0283}" name="156441" dataDxfId="195"/>
    <tableColumn id="16203" xr3:uid="{D8F39FE8-E4CF-4652-84D5-1F79AC1C1D3F}" name="156442" dataDxfId="194"/>
    <tableColumn id="16204" xr3:uid="{A2BE2041-2147-4B3C-A34E-03A6D807C18B}" name="156443" dataDxfId="193"/>
    <tableColumn id="16205" xr3:uid="{1D1BEFD4-1130-4775-9EA4-9F7501B0E263}" name="156444" dataDxfId="192"/>
    <tableColumn id="16206" xr3:uid="{F756FB61-C468-4888-B731-E0A63FBC7891}" name="156445" dataDxfId="191"/>
    <tableColumn id="16207" xr3:uid="{FF4D62B3-1258-45F4-A8AD-EB3715512C1C}" name="156446" dataDxfId="190"/>
    <tableColumn id="16208" xr3:uid="{C7C209C0-80ED-4B66-8951-DFBF0E617502}" name="156447" dataDxfId="189"/>
    <tableColumn id="16209" xr3:uid="{8E8BA6FE-94A5-4E61-80C4-44928206E848}" name="156448" dataDxfId="188"/>
    <tableColumn id="16210" xr3:uid="{C9C4DAC8-8CF4-437A-8A68-C21FD75EF27E}" name="156449" dataDxfId="187"/>
    <tableColumn id="16211" xr3:uid="{47329AA3-65E9-4F80-985C-959EA47F8A0A}" name="156450" dataDxfId="186"/>
    <tableColumn id="16212" xr3:uid="{4654B613-A70B-4290-978B-B9EA14A19B18}" name="156451" dataDxfId="185"/>
    <tableColumn id="16213" xr3:uid="{0E73A70B-0754-4EC4-AE2B-2A8CF159943F}" name="156452" dataDxfId="184"/>
    <tableColumn id="16214" xr3:uid="{8148B948-B3CE-42F2-96CF-E92A969E4935}" name="156453" dataDxfId="183"/>
    <tableColumn id="16215" xr3:uid="{90B53F13-9B65-4AB6-B1F5-808074191F99}" name="156454" dataDxfId="182"/>
    <tableColumn id="16216" xr3:uid="{102915F9-CADC-477B-ACE0-96BD2A16DEC0}" name="156455" dataDxfId="181"/>
    <tableColumn id="16217" xr3:uid="{F8815018-8B19-4CD2-95F6-DFE8263A57A1}" name="156456" dataDxfId="180"/>
    <tableColumn id="16218" xr3:uid="{CD31E8C4-4191-49F9-ABCB-18C25CE1EFB7}" name="156457" dataDxfId="179"/>
    <tableColumn id="16219" xr3:uid="{35469EAB-D9D0-4C05-8694-842D0958633B}" name="156458" dataDxfId="178"/>
    <tableColumn id="16220" xr3:uid="{FCF50FE8-B1EC-43D2-9463-2268022D088B}" name="156459" dataDxfId="177"/>
    <tableColumn id="16221" xr3:uid="{1A4F8496-9446-4590-BCBD-0F3A2D5858A9}" name="156460" dataDxfId="176"/>
    <tableColumn id="16222" xr3:uid="{34E3943E-0DDC-4E94-8EA0-F682B850118F}" name="156461" dataDxfId="175"/>
    <tableColumn id="16223" xr3:uid="{F1B1BBE6-CA79-4D50-AB0E-5BC89FC778E9}" name="156462" dataDxfId="174"/>
    <tableColumn id="16224" xr3:uid="{EE8D0CAE-F5CD-4231-AA49-1629F9B2CF13}" name="156463" dataDxfId="173"/>
    <tableColumn id="16225" xr3:uid="{A522A45D-2A4A-4671-B022-95ACA979E3D4}" name="156464" dataDxfId="172"/>
    <tableColumn id="16226" xr3:uid="{EEBA1DA8-C886-4482-B71F-35A6FE0E6B5C}" name="156465" dataDxfId="171"/>
    <tableColumn id="16227" xr3:uid="{962F3898-D28A-48D7-BD71-D92452D9C51D}" name="156466" dataDxfId="170"/>
    <tableColumn id="16228" xr3:uid="{6AC49FE7-FE39-46FC-A1FB-B22EC1AA9245}" name="156467" dataDxfId="169"/>
    <tableColumn id="16229" xr3:uid="{9ACB1ED6-2620-4567-ABA1-26E4148694D6}" name="156468" dataDxfId="168"/>
    <tableColumn id="16230" xr3:uid="{6F7013E7-BAB9-4B87-A403-1FBAD9956AAB}" name="156469" dataDxfId="167"/>
    <tableColumn id="16231" xr3:uid="{19B9017A-1589-4783-B1DD-BD0BA8B0749E}" name="156470" dataDxfId="166"/>
    <tableColumn id="16232" xr3:uid="{697BE00F-AE85-4A48-B643-EF4582DCDE2E}" name="156471" dataDxfId="165"/>
    <tableColumn id="16233" xr3:uid="{52158CF6-3CC5-4336-9E13-F8370F0236B8}" name="156472" dataDxfId="164"/>
    <tableColumn id="16234" xr3:uid="{58904BFD-4382-44B1-81C2-1F7D4BDEF6BE}" name="156473" dataDxfId="163"/>
    <tableColumn id="16235" xr3:uid="{5AE2BD0F-0CCB-4542-BBFE-E35DF3ABC385}" name="156474" dataDxfId="162"/>
    <tableColumn id="16236" xr3:uid="{E7B20DDF-6DA6-4C6E-8A81-2280A2630755}" name="156475" dataDxfId="161"/>
    <tableColumn id="16237" xr3:uid="{A76C5D1E-9295-4F24-AF0F-BBAC5A82D598}" name="156476" dataDxfId="160"/>
    <tableColumn id="16238" xr3:uid="{E1A6D95F-8983-475D-BF7B-75C3FD4E353A}" name="156477" dataDxfId="159"/>
    <tableColumn id="16239" xr3:uid="{B212C8E2-EA26-4C0B-9E2F-709E78A85B32}" name="156478" dataDxfId="158"/>
    <tableColumn id="16240" xr3:uid="{6F2FC045-EB51-40DE-89AD-2B593BC9E4E3}" name="156479" dataDxfId="157"/>
    <tableColumn id="16241" xr3:uid="{7171AF3A-0CBE-4B60-9C7E-1E563FE6865C}" name="156480" dataDxfId="156"/>
    <tableColumn id="16242" xr3:uid="{655D15B4-DE1C-4400-B285-A6911421DFA8}" name="156481" dataDxfId="155"/>
    <tableColumn id="16243" xr3:uid="{1B5B2C0B-E1AA-4E66-9CC4-CA21C7FC9B08}" name="156482" dataDxfId="154"/>
    <tableColumn id="16244" xr3:uid="{C2C855CF-3D48-4709-92BC-35E0F2A8AF7C}" name="156483" dataDxfId="153"/>
    <tableColumn id="16245" xr3:uid="{0A4DD1CE-52B0-471A-865F-218CDF393FD9}" name="156484" dataDxfId="152"/>
    <tableColumn id="16246" xr3:uid="{C25C66E7-86B2-43B5-A89F-E77FBD27E5B1}" name="156485" dataDxfId="151"/>
    <tableColumn id="16247" xr3:uid="{313FCD45-62D4-47AB-9EC6-CBF159E54AB3}" name="156486" dataDxfId="150"/>
    <tableColumn id="16248" xr3:uid="{84CF921A-CE01-4F69-916A-F9F6034ADF4F}" name="156487" dataDxfId="149"/>
    <tableColumn id="16249" xr3:uid="{99491D50-44CA-475E-A760-B7AEAC4BFAF9}" name="156488" dataDxfId="148"/>
    <tableColumn id="16250" xr3:uid="{664A3734-C472-4A91-9680-24A84BCFE181}" name="156489" dataDxfId="147"/>
    <tableColumn id="16251" xr3:uid="{16EFCD76-DC63-43FF-A66B-C0CF632DDB6B}" name="156490" dataDxfId="146"/>
    <tableColumn id="16252" xr3:uid="{1A1B6A42-8E83-47BB-9492-7D63A18BC25B}" name="156491" dataDxfId="145"/>
    <tableColumn id="16253" xr3:uid="{F2A0A2E8-AAEF-4520-AE7B-9BB8F2399AC2}" name="156492" dataDxfId="144"/>
    <tableColumn id="16254" xr3:uid="{31FE6C0C-5570-44D5-AB50-DDF2965D245B}" name="156493" dataDxfId="143"/>
    <tableColumn id="16255" xr3:uid="{04851CD5-7117-4BEE-B5A4-E1ED75321098}" name="156494" dataDxfId="142"/>
    <tableColumn id="16256" xr3:uid="{4ADB6D56-262E-4B1E-8E01-07C9EB59DAC6}" name="156495" dataDxfId="141"/>
    <tableColumn id="16257" xr3:uid="{4F935734-D408-4459-B0C4-52EF7E138D7C}" name="156496" dataDxfId="140"/>
    <tableColumn id="16258" xr3:uid="{25A17CEA-1093-473B-ABBF-0FDA900DC657}" name="156497" dataDxfId="139"/>
    <tableColumn id="16259" xr3:uid="{25428794-5F8F-450D-A2EF-095FA07EDA93}" name="156498" dataDxfId="138"/>
    <tableColumn id="16260" xr3:uid="{75EF7D08-60D8-4B79-94A4-407B0671A715}" name="156499" dataDxfId="137"/>
    <tableColumn id="16261" xr3:uid="{0D89DCBD-E235-4187-B06C-2FC18312F7F7}" name="156500" dataDxfId="136"/>
    <tableColumn id="16262" xr3:uid="{A53DE69A-AB83-42D3-A8B6-D7B0C66A582D}" name="156501" dataDxfId="135"/>
    <tableColumn id="16263" xr3:uid="{71ED69B0-7352-4622-8115-5B1BF347875C}" name="156502" dataDxfId="134"/>
    <tableColumn id="16264" xr3:uid="{FF1EADD7-C19C-42C6-8999-66D7735A1DD9}" name="156503" dataDxfId="133"/>
    <tableColumn id="16265" xr3:uid="{79AFAB3E-F21C-4CAF-8496-E70E1BA47BF5}" name="156504" dataDxfId="132"/>
    <tableColumn id="16266" xr3:uid="{E58B9607-E6A8-4AD9-B1B8-2685033683C8}" name="156505" dataDxfId="131"/>
    <tableColumn id="16267" xr3:uid="{4A0BC5EF-CAF5-4ADD-92C4-33F1002A718B}" name="156506" dataDxfId="130"/>
    <tableColumn id="16268" xr3:uid="{10F57191-8AF8-40BB-801C-7F25AEB0FA22}" name="156507" dataDxfId="129"/>
    <tableColumn id="16269" xr3:uid="{F5D31BBB-C382-4D18-8521-A85528650B17}" name="156508" dataDxfId="128"/>
    <tableColumn id="16270" xr3:uid="{DE1E6D56-D680-4743-AD21-27DB4CEC5D07}" name="156509" dataDxfId="127"/>
    <tableColumn id="16271" xr3:uid="{7AC4D313-B2B0-45DB-AE8E-9B71BA194124}" name="156510" dataDxfId="126"/>
    <tableColumn id="16272" xr3:uid="{FDB87363-72C7-41F4-9587-13A9BC4260F0}" name="156511" dataDxfId="125"/>
    <tableColumn id="16273" xr3:uid="{7CC63C9D-66D0-4132-ADD1-D19DD42037AD}" name="156512" dataDxfId="124"/>
    <tableColumn id="16274" xr3:uid="{82940078-11FA-474E-8A59-A008708123C4}" name="156513" dataDxfId="123"/>
    <tableColumn id="16275" xr3:uid="{E8556342-212C-4D90-A7EB-0D35EF06E1EE}" name="156514" dataDxfId="122"/>
    <tableColumn id="16276" xr3:uid="{79B04EEF-398C-4792-8C64-5FAC5C014606}" name="156515" dataDxfId="121"/>
    <tableColumn id="16277" xr3:uid="{4E9881CE-B9F5-4D74-97B4-8ABA3C912C7F}" name="156516" dataDxfId="120"/>
    <tableColumn id="16278" xr3:uid="{A82DCA5B-C65E-436D-B6D4-EA6C5D87D260}" name="156517" dataDxfId="119"/>
    <tableColumn id="16279" xr3:uid="{C4CA45AD-FE3A-4FB8-8AF7-C28DB1BC58A1}" name="156518" dataDxfId="118"/>
    <tableColumn id="16280" xr3:uid="{900F6666-C2C6-4495-B394-54B3FBCE29A3}" name="156519" dataDxfId="117"/>
    <tableColumn id="16281" xr3:uid="{04E162A9-52FB-4A5E-AACA-FC567C097D7B}" name="156520" dataDxfId="116"/>
    <tableColumn id="16282" xr3:uid="{C0EAD5AB-C539-4752-B153-BCFA94930E67}" name="156521" dataDxfId="115"/>
    <tableColumn id="16283" xr3:uid="{9ED304FD-26D1-49D2-BABF-CE7B33544F5D}" name="156522" dataDxfId="114"/>
    <tableColumn id="16284" xr3:uid="{AA0F8230-375C-43DC-82AE-B0890D104586}" name="156523" dataDxfId="113"/>
    <tableColumn id="16285" xr3:uid="{A1464B93-F4A2-4A1A-95B3-50DEEBE5327E}" name="156524" dataDxfId="112"/>
    <tableColumn id="16286" xr3:uid="{669EFEA9-5F20-40F0-B4A0-D0FA60DEC170}" name="156525" dataDxfId="111"/>
    <tableColumn id="16287" xr3:uid="{17AFC14F-A476-491B-A3D9-1D97FA79B833}" name="156526" dataDxfId="110"/>
    <tableColumn id="16288" xr3:uid="{522449E6-7827-497C-AB9F-A991882DCB4B}" name="156527" dataDxfId="109"/>
    <tableColumn id="16289" xr3:uid="{469ACDF3-37E6-454E-9EB2-FC58E87FB749}" name="156528" dataDxfId="108"/>
    <tableColumn id="16290" xr3:uid="{32C8C254-420E-4EA7-8E59-450DF31E5759}" name="156529" dataDxfId="107"/>
    <tableColumn id="16291" xr3:uid="{DEEBB79C-46CF-459A-9038-A1A3A4444B47}" name="156530" dataDxfId="106"/>
    <tableColumn id="16292" xr3:uid="{64C4497A-9105-40DE-88DB-BE170829DC33}" name="156531" dataDxfId="105"/>
    <tableColumn id="16293" xr3:uid="{D8F80F76-139E-4343-A103-F77EA5ED821E}" name="156532" dataDxfId="104"/>
    <tableColumn id="16294" xr3:uid="{5BE02399-6ED2-438B-A42B-941183A9B6C2}" name="156533" dataDxfId="103"/>
    <tableColumn id="16295" xr3:uid="{B4BA2640-7720-4383-9390-9C43C8BA769E}" name="156534" dataDxfId="102"/>
    <tableColumn id="16296" xr3:uid="{D46B8F29-7B01-45FB-9C47-5A45659C3062}" name="156535" dataDxfId="101"/>
    <tableColumn id="16297" xr3:uid="{FEC31DA4-540A-4B9A-A328-6E0EB121C176}" name="156536" dataDxfId="100"/>
    <tableColumn id="16298" xr3:uid="{5D2002A6-7803-4367-98DC-28E691152B54}" name="156537" dataDxfId="99"/>
    <tableColumn id="16299" xr3:uid="{58B7C867-5B20-455C-B639-C0DD13355366}" name="156538" dataDxfId="98"/>
    <tableColumn id="16300" xr3:uid="{E4D5D866-0449-4B91-B33A-B0B3D2C87471}" name="156539" dataDxfId="97"/>
    <tableColumn id="16301" xr3:uid="{8BAC407E-08D9-4A16-B7A1-8ECF9E07653F}" name="156540" dataDxfId="96"/>
    <tableColumn id="16302" xr3:uid="{8008D77B-9EAA-4A4C-8C29-F5650CDE5E33}" name="156541" dataDxfId="95"/>
    <tableColumn id="16303" xr3:uid="{97BF6DB4-8CC3-4443-8FBC-409570A7A53B}" name="156542" dataDxfId="94"/>
    <tableColumn id="16304" xr3:uid="{1EE31126-1AFD-45C4-9425-AFCAE1FF6F5A}" name="156543" dataDxfId="93"/>
    <tableColumn id="16305" xr3:uid="{3C2B7C39-924C-43E8-8EAD-0477D156BD95}" name="156544" dataDxfId="92"/>
    <tableColumn id="16306" xr3:uid="{56383F3C-DC9B-442F-8160-A135DE90CC25}" name="156545" dataDxfId="91"/>
    <tableColumn id="16307" xr3:uid="{6320875F-E440-4C5E-B419-54512B93333A}" name="156546" dataDxfId="90"/>
    <tableColumn id="16308" xr3:uid="{9CD2840E-18C0-46CC-A9E5-FC53B300C7F4}" name="156547" dataDxfId="89"/>
    <tableColumn id="16309" xr3:uid="{C6840F14-3186-40CF-B3C1-A3768EE50B9D}" name="156548" dataDxfId="88"/>
    <tableColumn id="16310" xr3:uid="{BDFB812A-08AD-406E-B096-DDB6F9FDBA49}" name="156549" dataDxfId="87"/>
    <tableColumn id="16311" xr3:uid="{701845FA-0AA2-44E2-8C32-FF1F63E4565C}" name="156550" dataDxfId="86"/>
    <tableColumn id="16312" xr3:uid="{EDBECFE2-6307-4B59-B611-7DCFEEB7621D}" name="156551" dataDxfId="85"/>
    <tableColumn id="16313" xr3:uid="{F2D3A0C2-BEDB-4A82-A34E-D11B983D3C09}" name="156552" dataDxfId="84"/>
    <tableColumn id="16314" xr3:uid="{82DB611E-F0A6-4BA8-B066-C17098A3FF23}" name="156553" dataDxfId="83"/>
    <tableColumn id="16315" xr3:uid="{E6E10738-B4A9-44D1-A9EF-5A2C82143788}" name="156554" dataDxfId="82"/>
    <tableColumn id="16316" xr3:uid="{ECCBC8BC-48AE-4DE1-8393-6A9B21166486}" name="156555" dataDxfId="81"/>
    <tableColumn id="16317" xr3:uid="{808F1CE5-8A2E-488F-A730-2CDA88104C07}" name="156556" dataDxfId="80"/>
    <tableColumn id="16318" xr3:uid="{CC1E1C8B-66F4-42A5-99A9-373BAB4D1137}" name="156557" dataDxfId="79"/>
    <tableColumn id="16319" xr3:uid="{36A3BEBD-2A0C-47A9-96CC-210DD51233A1}" name="156558" dataDxfId="78"/>
    <tableColumn id="16320" xr3:uid="{19FFA899-C3A9-4926-8BAC-CEF7B56EF8B5}" name="156559" dataDxfId="77"/>
    <tableColumn id="16321" xr3:uid="{0F4D4590-8AE9-412A-9C92-B944653FD4E6}" name="156560" dataDxfId="76"/>
    <tableColumn id="16322" xr3:uid="{B11A5A39-B4CD-46DB-8BC5-B971DE29F5FF}" name="156561" dataDxfId="75"/>
    <tableColumn id="16323" xr3:uid="{EBDB2545-05F5-4421-B302-78176D7C7F0F}" name="156562" dataDxfId="74"/>
    <tableColumn id="16324" xr3:uid="{462215BD-8586-4866-8B89-E59ADABD5ADB}" name="156563" dataDxfId="73"/>
    <tableColumn id="16325" xr3:uid="{D452D351-720B-4D66-999D-B9117B37F81F}" name="156564" dataDxfId="72"/>
    <tableColumn id="16326" xr3:uid="{E756C214-013D-4A05-9925-FD77FB0ABDDA}" name="156565" dataDxfId="71"/>
    <tableColumn id="16327" xr3:uid="{645746FA-BAC4-4094-969A-7EED803BBBC8}" name="156566" dataDxfId="70"/>
    <tableColumn id="16328" xr3:uid="{A4A120CC-E380-47EE-BA84-A3F0953E1B34}" name="156567" dataDxfId="69"/>
    <tableColumn id="16329" xr3:uid="{5CFA7478-C652-4987-9816-A3562A1C3AFA}" name="156568" dataDxfId="68"/>
    <tableColumn id="16330" xr3:uid="{4ED1700B-A4A8-452D-AA43-02E35A66B672}" name="156569" dataDxfId="67"/>
    <tableColumn id="16331" xr3:uid="{C0D23545-BBEF-4934-B454-D47362BC1CAF}" name="156570" dataDxfId="66"/>
    <tableColumn id="16332" xr3:uid="{93ED1A53-9313-473C-83E0-7417AC4281B6}" name="156571" dataDxfId="65"/>
    <tableColumn id="16333" xr3:uid="{6F6861D4-52ED-475E-8A30-D26BCE6C909A}" name="156572" dataDxfId="64"/>
    <tableColumn id="16334" xr3:uid="{FCEDC463-B571-4A51-B426-F7A5CB262F98}" name="156573" dataDxfId="63"/>
    <tableColumn id="16335" xr3:uid="{0234A688-12BF-4E71-848D-8F34016B4331}" name="156574" dataDxfId="62"/>
    <tableColumn id="16336" xr3:uid="{B4445515-0A8F-4203-A121-CCC3F95B1B7C}" name="156575" dataDxfId="61"/>
    <tableColumn id="16337" xr3:uid="{7C762DF2-B960-410A-89E7-72F21AB5C66D}" name="156576" dataDxfId="60"/>
    <tableColumn id="16338" xr3:uid="{CDD17C8B-1839-4545-ACC5-4439625B30EF}" name="156577" dataDxfId="59"/>
    <tableColumn id="16339" xr3:uid="{CAD170BA-09CA-4F23-B83D-66D689FE62DC}" name="156578" dataDxfId="58"/>
    <tableColumn id="16340" xr3:uid="{FCF06AB4-542A-4521-9365-2DDFF73B3ACC}" name="156579" dataDxfId="57"/>
    <tableColumn id="16341" xr3:uid="{02BF7D89-47CF-4526-82E1-FE3CD65FEEE6}" name="156580" dataDxfId="56"/>
    <tableColumn id="16342" xr3:uid="{FADFA2AE-5FA4-4F8F-966B-C8B99038B2CA}" name="156581" dataDxfId="55"/>
    <tableColumn id="16343" xr3:uid="{DE47D8D8-F543-4512-97A8-478A100F609D}" name="156582" dataDxfId="54"/>
    <tableColumn id="16344" xr3:uid="{0EB66633-93F1-473E-BE12-4B722A91FE55}" name="156583" dataDxfId="53"/>
    <tableColumn id="16345" xr3:uid="{75998209-29CC-48DD-8E45-EEAEE959DAF2}" name="156584" dataDxfId="52"/>
    <tableColumn id="16346" xr3:uid="{95FA5223-7BB2-43D1-BEE6-D9ECA2FE79B1}" name="156585" dataDxfId="51"/>
    <tableColumn id="16347" xr3:uid="{CC17F997-E740-426E-B151-6D153804272E}" name="156586" dataDxfId="50"/>
    <tableColumn id="16348" xr3:uid="{F7C46A8C-0396-406C-9277-572F8D2B6565}" name="156587" dataDxfId="49"/>
    <tableColumn id="16349" xr3:uid="{9682D7E0-21ED-45AA-A14C-8D3A4858CA05}" name="156588" dataDxfId="48"/>
    <tableColumn id="16350" xr3:uid="{861BCB35-FAE0-484F-96A7-A564E8938F38}" name="156589" dataDxfId="47"/>
    <tableColumn id="16351" xr3:uid="{CAEF7125-A2E5-471F-A398-485E1DC809A8}" name="156590" dataDxfId="46"/>
    <tableColumn id="16352" xr3:uid="{F94C540D-E4EB-4D93-9756-5E69B1B6DE75}" name="156591" dataDxfId="45"/>
    <tableColumn id="16353" xr3:uid="{BEB25190-8280-4C22-ABF1-0B9484D1C167}" name="156592" dataDxfId="44"/>
    <tableColumn id="16354" xr3:uid="{84E9CDED-1453-4971-B1DC-1620D2CFB910}" name="156593" dataDxfId="43"/>
    <tableColumn id="16355" xr3:uid="{E9532897-BFF6-42EB-A74E-B0A908F7D453}" name="156594" dataDxfId="42"/>
    <tableColumn id="16356" xr3:uid="{49D5E524-6435-4629-B029-1ABA30E098B3}" name="156595" dataDxfId="41"/>
    <tableColumn id="16357" xr3:uid="{229BB660-219E-4DA1-815E-9E3D89C41C5E}" name="156596" dataDxfId="40"/>
    <tableColumn id="16358" xr3:uid="{D2A5AD6C-52BF-409A-A4B5-0F34B4602A2A}" name="156597" dataDxfId="39"/>
    <tableColumn id="16359" xr3:uid="{6F02D292-0447-4A8E-BA3E-9D751AFD5E7E}" name="156598" dataDxfId="38"/>
    <tableColumn id="16360" xr3:uid="{23B1CA0F-C410-4BF0-A9E3-CDADF49AFFEE}" name="156599" dataDxfId="37"/>
    <tableColumn id="16361" xr3:uid="{94E7F7C5-859E-46B1-953F-3686AFFAFF73}" name="156600" dataDxfId="36"/>
    <tableColumn id="16362" xr3:uid="{F179CD9F-5FA1-4630-AB58-F76EFD8BB960}" name="156601" dataDxfId="35"/>
    <tableColumn id="16363" xr3:uid="{6BA0DF5B-012B-48AF-8BE9-FC88C431F464}" name="156602" dataDxfId="34"/>
    <tableColumn id="16364" xr3:uid="{60DBB90B-9B27-4323-8D51-C4D425605D1C}" name="156603" dataDxfId="33"/>
    <tableColumn id="16365" xr3:uid="{8E0BB816-7158-4730-9E7E-F8A267A1EAF7}" name="156604" dataDxfId="32"/>
    <tableColumn id="16366" xr3:uid="{CCADC89D-8452-4A83-9831-FD196B95C057}" name="156605" dataDxfId="31"/>
    <tableColumn id="16367" xr3:uid="{2ED65718-E6ED-4BD3-A3E7-580200F9C5BE}" name="156606" dataDxfId="30"/>
    <tableColumn id="16368" xr3:uid="{C006272D-3135-473F-9C9F-94AB65FDFE8C}" name="156607" dataDxfId="29"/>
    <tableColumn id="16369" xr3:uid="{1FCE11D4-8A0D-46A0-BF2B-7EAB0632C7BD}" name="156608" dataDxfId="28"/>
    <tableColumn id="16370" xr3:uid="{D1CCF157-7C0E-4B95-89E0-B7297B760612}" name="156609" dataDxfId="27"/>
    <tableColumn id="16371" xr3:uid="{96741848-03EA-40C8-B0B7-0FC38DD85B37}" name="156610" dataDxfId="26"/>
    <tableColumn id="16372" xr3:uid="{57805DC4-3B93-4225-8DF4-4B01BC15C9C8}" name="156611" dataDxfId="25"/>
    <tableColumn id="16373" xr3:uid="{87E418A3-15AB-46E4-A90E-DB0B53B87A5B}" name="156612" dataDxfId="24"/>
    <tableColumn id="16374" xr3:uid="{2D420160-7A3F-4EBE-A656-0A0C26E65AC8}" name="156613" dataDxfId="23"/>
    <tableColumn id="16375" xr3:uid="{3114417D-E81B-48DE-852A-3D3926977AAA}" name="156614" dataDxfId="22"/>
    <tableColumn id="16376" xr3:uid="{F89C8A5E-06D4-4415-A017-35F330029FA3}" name="156615" dataDxfId="21"/>
    <tableColumn id="16377" xr3:uid="{9E9E001B-B514-47B3-8964-DA16C462B61E}" name="156616" dataDxfId="20"/>
    <tableColumn id="16378" xr3:uid="{28E6264A-4C86-4B1E-8D0F-87889A83FCB0}" name="156617" dataDxfId="19"/>
    <tableColumn id="16379" xr3:uid="{2D0014C4-CBC0-4223-9877-9F342A830E33}" name="156618" dataDxfId="18"/>
    <tableColumn id="16380" xr3:uid="{9E656DFF-9019-4973-9824-23294FE837EE}" name="156619" dataDxfId="17"/>
    <tableColumn id="16381" xr3:uid="{207A5454-DDB0-4D6E-B7C7-9D4FD9A1B25F}" name="156620" dataDxfId="16"/>
    <tableColumn id="16382" xr3:uid="{E9053E99-0117-4741-A15C-DB6D54D5F972}" name="156621" dataDxfId="15"/>
    <tableColumn id="16383" xr3:uid="{7D47AD4B-6950-4D46-94FF-34CD2E791EE0}" name="156622" dataDxfId="14"/>
    <tableColumn id="16384" xr3:uid="{3BB96B85-E6CB-456F-8309-3B8C8FF51E04}" name="156623" dataDxfId="13"/>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4B477E9-809D-463D-85E6-E99111B58814}" name="Table2" displayName="Table2" ref="A1:D1048502" totalsRowShown="0" headerRowDxfId="12" dataDxfId="11">
  <autoFilter ref="A1:D1048502" xr:uid="{74B477E9-809D-463D-85E6-E99111B58814}"/>
  <tableColumns count="4">
    <tableColumn id="1" xr3:uid="{F9313237-1C64-47B4-AB6E-B281FE61F5F8}" name="نام مجموعه" dataDxfId="10"/>
    <tableColumn id="2" xr3:uid="{4C7AFC48-D01B-4E1A-9C9B-1B197FB7FF76}" name="نام پرسنل" dataDxfId="9"/>
    <tableColumn id="3" xr3:uid="{2CE77582-478B-4907-B185-093E76F5909D}" name="وضعیت تاهل" dataDxfId="8"/>
    <tableColumn id="4" xr3:uid="{F67449C9-08BF-4536-93FF-8E82E39A99D6}" name="تعداد اولاد" dataDxfId="7"/>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03000000}" name="Table1044" displayName="Table1044" ref="W46:X85" totalsRowShown="0" headerRowDxfId="4" dataDxfId="3" tableBorderDxfId="2">
  <autoFilter ref="W46:X85" xr:uid="{00000000-0009-0000-0100-00002B000000}"/>
  <tableColumns count="2">
    <tableColumn id="3" xr3:uid="{00000000-0010-0000-0300-000003000000}" name="نام پرسنل" dataDxfId="1"/>
    <tableColumn id="4" xr3:uid="{00000000-0010-0000-0300-000004000000}" name="مبلغ غیر واریزی" dataDxfId="0" dataCellStyle="Comma"/>
  </tableColumns>
  <tableStyleInfo name="TableStyleMedium1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1.vml"/><Relationship Id="rId1" Type="http://schemas.openxmlformats.org/officeDocument/2006/relationships/printerSettings" Target="../printerSettings/printerSettings10.bin"/><Relationship Id="rId4"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A0BC30-7C56-4FC0-B636-5D9EF2A99169}">
  <sheetPr codeName="Sheet81">
    <tabColor theme="7" tint="0.39997558519241921"/>
  </sheetPr>
  <dimension ref="A1:DL89"/>
  <sheetViews>
    <sheetView topLeftCell="I12" zoomScaleNormal="100" workbookViewId="0">
      <selection activeCell="Y20" sqref="Y20"/>
    </sheetView>
  </sheetViews>
  <sheetFormatPr defaultColWidth="9.109375" defaultRowHeight="14.4"/>
  <cols>
    <col min="1" max="1" width="2.109375" style="39" customWidth="1"/>
    <col min="2" max="2" width="7.33203125" style="39" customWidth="1"/>
    <col min="3" max="3" width="15.5546875" style="39" bestFit="1" customWidth="1"/>
    <col min="4" max="4" width="6" style="39" bestFit="1" customWidth="1"/>
    <col min="5" max="5" width="1.33203125" style="39" customWidth="1"/>
    <col min="6" max="6" width="3.44140625" style="39" customWidth="1"/>
    <col min="7" max="7" width="1.33203125" style="39" customWidth="1"/>
    <col min="8" max="8" width="6.109375" style="39" customWidth="1"/>
    <col min="9" max="9" width="5.5546875" style="39" customWidth="1"/>
    <col min="10" max="10" width="0.33203125" style="39" customWidth="1"/>
    <col min="11" max="11" width="8.6640625" style="39" customWidth="1"/>
    <col min="12" max="12" width="4.44140625" style="39" customWidth="1"/>
    <col min="13" max="13" width="6.5546875" style="39" hidden="1" customWidth="1"/>
    <col min="14" max="14" width="5.88671875" style="39" customWidth="1"/>
    <col min="15" max="15" width="1.88671875" style="39" customWidth="1"/>
    <col min="16" max="16" width="5.44140625" style="39" customWidth="1"/>
    <col min="17" max="17" width="2.5546875" style="39" customWidth="1"/>
    <col min="18" max="18" width="2.6640625" style="39" customWidth="1"/>
    <col min="19" max="19" width="1.33203125" style="39" customWidth="1"/>
    <col min="20" max="20" width="2.33203125" style="39" customWidth="1"/>
    <col min="21" max="21" width="10.44140625" style="39" customWidth="1"/>
    <col min="22" max="22" width="13.88671875" style="65" customWidth="1"/>
    <col min="23" max="23" width="25.44140625" style="186" customWidth="1"/>
    <col min="24" max="24" width="36.6640625" style="185" customWidth="1"/>
    <col min="25" max="25" width="15.109375" style="184" bestFit="1" customWidth="1"/>
    <col min="26" max="26" width="17.44140625" style="313" bestFit="1" customWidth="1"/>
    <col min="27" max="27" width="10" style="86" bestFit="1" customWidth="1"/>
    <col min="28" max="28" width="6.44140625" style="187" customWidth="1"/>
    <col min="29" max="29" width="22" style="86" customWidth="1"/>
    <col min="30" max="30" width="23.109375" style="86" customWidth="1"/>
    <col min="31" max="31" width="12.33203125" style="86" customWidth="1"/>
    <col min="32" max="32" width="12.88671875" style="86" customWidth="1"/>
    <col min="33" max="33" width="14.109375" style="86" bestFit="1" customWidth="1"/>
    <col min="34" max="34" width="13.88671875" style="86" bestFit="1" customWidth="1"/>
    <col min="35" max="35" width="14.88671875" style="86" bestFit="1" customWidth="1"/>
    <col min="36" max="39" width="18.88671875" style="86" customWidth="1"/>
    <col min="40" max="42" width="15.6640625" style="86" customWidth="1"/>
    <col min="43" max="45" width="15.6640625" style="41" customWidth="1"/>
    <col min="46" max="46" width="13.33203125" style="39" customWidth="1"/>
    <col min="47" max="47" width="9.109375" style="39"/>
    <col min="48" max="48" width="10.44140625" style="39" customWidth="1"/>
    <col min="49" max="52" width="19.109375" style="39" customWidth="1"/>
    <col min="53" max="53" width="15.88671875" style="39" customWidth="1"/>
    <col min="54" max="54" width="14.5546875" style="39" customWidth="1"/>
    <col min="55" max="16384" width="9.109375" style="39"/>
  </cols>
  <sheetData>
    <row r="1" spans="1:116" ht="21.75" customHeight="1">
      <c r="A1" s="338"/>
      <c r="B1" s="338"/>
      <c r="C1" s="338"/>
      <c r="D1" s="338"/>
      <c r="E1" s="338"/>
      <c r="F1" s="338"/>
      <c r="G1" s="338"/>
      <c r="H1" s="338"/>
      <c r="I1" s="338"/>
      <c r="J1" s="338"/>
      <c r="K1" s="338"/>
      <c r="L1" s="338"/>
      <c r="M1" s="338"/>
      <c r="N1" s="338"/>
      <c r="O1" s="338"/>
      <c r="P1" s="338"/>
      <c r="Q1" s="338"/>
      <c r="R1" s="338"/>
      <c r="S1" s="338"/>
      <c r="T1" s="338"/>
      <c r="U1" s="338"/>
      <c r="V1" s="342"/>
      <c r="W1" s="339"/>
      <c r="X1" s="340"/>
      <c r="Y1" s="341"/>
      <c r="Z1" s="669" t="s">
        <v>5444</v>
      </c>
      <c r="AC1" s="1307"/>
      <c r="AD1" s="1307"/>
      <c r="AE1" s="1307"/>
      <c r="AF1" s="281"/>
      <c r="AG1" s="282"/>
      <c r="AH1" s="282"/>
      <c r="AI1" s="282"/>
      <c r="AJ1" s="282"/>
      <c r="AK1" s="9"/>
      <c r="AL1" s="9"/>
      <c r="AM1" s="9"/>
      <c r="AN1" s="9"/>
      <c r="AO1" s="9"/>
      <c r="AP1" s="9"/>
      <c r="AQ1" s="7"/>
      <c r="AR1" s="7"/>
      <c r="AS1" s="7"/>
      <c r="AT1" s="8"/>
      <c r="AU1" s="8"/>
      <c r="AV1" s="8"/>
      <c r="AW1" s="8"/>
      <c r="AX1" s="8"/>
      <c r="AY1" s="8"/>
      <c r="AZ1" s="8"/>
    </row>
    <row r="2" spans="1:116" ht="25.2">
      <c r="A2" s="338"/>
      <c r="B2" s="338"/>
      <c r="C2" s="338"/>
      <c r="D2" s="338"/>
      <c r="E2" s="338"/>
      <c r="F2" s="338"/>
      <c r="G2" s="338"/>
      <c r="H2" s="338"/>
      <c r="I2" s="338"/>
      <c r="J2" s="338"/>
      <c r="K2" s="338"/>
      <c r="L2" s="338"/>
      <c r="M2" s="338"/>
      <c r="N2" s="338"/>
      <c r="O2" s="338"/>
      <c r="P2" s="338"/>
      <c r="Q2" s="338"/>
      <c r="R2" s="338"/>
      <c r="S2" s="338"/>
      <c r="T2" s="338"/>
      <c r="U2" s="338"/>
      <c r="V2" s="342">
        <f>K11</f>
        <v>1</v>
      </c>
      <c r="W2" s="339"/>
      <c r="X2" s="343" t="s">
        <v>1920</v>
      </c>
      <c r="Y2" s="344"/>
      <c r="Z2" s="670">
        <f>IF(W14="",(IF(E9="نیمه وقت",8*K11,(IF(F10&gt;=P10,INT(IF(C14=15,(j_diff(Y5,Y6)+1)/2,(j_diff(Y5,Y6)+1))),"غلط")))),W14)</f>
        <v>30</v>
      </c>
      <c r="AC2" s="283" t="s">
        <v>5481</v>
      </c>
      <c r="AD2" s="283" t="s">
        <v>5482</v>
      </c>
      <c r="AE2" s="283" t="s">
        <v>6</v>
      </c>
      <c r="AF2" s="283" t="s">
        <v>5473</v>
      </c>
      <c r="AG2" s="283" t="s">
        <v>78</v>
      </c>
      <c r="AH2" s="283" t="s">
        <v>5354</v>
      </c>
      <c r="AI2" s="283" t="s">
        <v>79</v>
      </c>
      <c r="AJ2" s="283" t="s">
        <v>20</v>
      </c>
      <c r="AK2" s="283" t="s">
        <v>5460</v>
      </c>
      <c r="AL2" s="283" t="s">
        <v>1778</v>
      </c>
      <c r="AM2" s="283" t="s">
        <v>24</v>
      </c>
      <c r="AN2" s="283" t="s">
        <v>5474</v>
      </c>
      <c r="AO2" s="9"/>
      <c r="AP2" s="9"/>
      <c r="AQ2" s="1308"/>
      <c r="AR2" s="1308"/>
      <c r="AS2" s="1308"/>
      <c r="AT2" s="8"/>
      <c r="AU2" s="8"/>
      <c r="AV2" s="8"/>
      <c r="AW2" s="191"/>
      <c r="AX2" s="191"/>
      <c r="AY2" s="191"/>
      <c r="AZ2" s="191"/>
    </row>
    <row r="3" spans="1:116" ht="22.2">
      <c r="A3" s="338"/>
      <c r="B3" s="338"/>
      <c r="C3" s="338"/>
      <c r="D3" s="338"/>
      <c r="E3" s="338"/>
      <c r="F3" s="338"/>
      <c r="G3" s="338"/>
      <c r="H3" s="338"/>
      <c r="I3" s="338"/>
      <c r="J3" s="338"/>
      <c r="K3" s="338"/>
      <c r="L3" s="338"/>
      <c r="M3" s="338"/>
      <c r="N3" s="338"/>
      <c r="O3" s="338"/>
      <c r="P3" s="338"/>
      <c r="Q3" s="338"/>
      <c r="R3" s="338"/>
      <c r="S3" s="338"/>
      <c r="T3" s="338"/>
      <c r="U3" s="345"/>
      <c r="V3" s="346">
        <f>(L15/V2)</f>
        <v>103909680</v>
      </c>
      <c r="W3" s="339">
        <f>VLOOKUP(A7,Table54[[نام و نام خانوادگی]:[توضیحات]],7,0)</f>
        <v>0</v>
      </c>
      <c r="X3" s="347" t="s">
        <v>2050</v>
      </c>
      <c r="Y3" s="341"/>
      <c r="Z3" s="313">
        <f>--Z2</f>
        <v>30</v>
      </c>
      <c r="AC3" s="284">
        <f>AC4*Z2</f>
        <v>103909680</v>
      </c>
      <c r="AD3" s="284"/>
      <c r="AE3" s="284" t="e">
        <f>--bank!#REF!</f>
        <v>#REF!</v>
      </c>
      <c r="AF3" s="284" t="e">
        <f>--bank!#REF!</f>
        <v>#REF!</v>
      </c>
      <c r="AG3" s="284" t="str">
        <f>VLOOKUP(A7,'FULL-DETAILS'!1:1048576,8,0)</f>
        <v>متاهل</v>
      </c>
      <c r="AH3" s="284" t="b">
        <f>IF(F5=1403,IF(AG3="متاهل",5000000,0))</f>
        <v>0</v>
      </c>
      <c r="AI3" s="284" t="str">
        <f>VLOOKUP(A7,'FULL-DETAILS'!1:1048576,9,0)</f>
        <v>دو فرزند</v>
      </c>
      <c r="AJ3" s="284">
        <f>IF(AI3="یک فرزند",AC3*10%,IF(AI3="دو فرزند",AC3*20%,IF(A13="سه فرزند",AC330%,0)))</f>
        <v>20781936</v>
      </c>
      <c r="AK3" s="284" t="e">
        <f>--bank!#REF!</f>
        <v>#REF!</v>
      </c>
      <c r="AL3" s="284">
        <f>--V4</f>
        <v>17318280</v>
      </c>
      <c r="AM3" s="284">
        <f>--V5</f>
        <v>8659140</v>
      </c>
      <c r="AN3" s="284" t="e">
        <f>AC3+AD3+AE3+AF3+AH3+AJ3+AL3+AM3-(AK3)</f>
        <v>#REF!</v>
      </c>
      <c r="AO3" s="285"/>
      <c r="AP3" s="282"/>
      <c r="AQ3" s="263"/>
      <c r="AR3" s="263"/>
      <c r="AS3" s="264"/>
      <c r="AT3" s="257"/>
      <c r="AU3" s="257"/>
      <c r="AV3" s="8"/>
      <c r="AW3" s="193"/>
      <c r="AX3" s="193"/>
      <c r="AY3" s="193"/>
      <c r="AZ3" s="193"/>
    </row>
    <row r="4" spans="1:116" ht="22.2">
      <c r="A4" s="338"/>
      <c r="B4" s="1309" t="str">
        <f>VLOOKUP(A7,Table54[[نام و نام خانوادگی]:[توضیحات]],2,0)&amp;"-"&amp;RIGHT(D10,2)&amp;F10</f>
        <v>23465-0407</v>
      </c>
      <c r="C4" s="1309"/>
      <c r="D4" s="338"/>
      <c r="E4" s="338"/>
      <c r="F4" s="338"/>
      <c r="G4" s="338"/>
      <c r="H4" s="338"/>
      <c r="I4" s="338"/>
      <c r="J4" s="338"/>
      <c r="K4" s="338"/>
      <c r="L4" s="338"/>
      <c r="M4" s="338"/>
      <c r="N4" s="338"/>
      <c r="O4" s="338"/>
      <c r="P4" s="338"/>
      <c r="Q4" s="338"/>
      <c r="R4" s="338"/>
      <c r="S4" s="338"/>
      <c r="T4" s="338"/>
      <c r="U4" s="338"/>
      <c r="V4" s="346">
        <f>(V3*2)/(12)*(V2)</f>
        <v>17318280</v>
      </c>
      <c r="W4" s="349"/>
      <c r="X4" s="340"/>
      <c r="Y4" s="341"/>
      <c r="Z4" s="313">
        <f>--F5</f>
        <v>1404</v>
      </c>
      <c r="AC4" s="284">
        <f>--C15</f>
        <v>3463656</v>
      </c>
      <c r="AD4" s="286" t="s">
        <v>5357</v>
      </c>
      <c r="AE4" s="287"/>
      <c r="AF4" s="9"/>
      <c r="AG4" s="9"/>
      <c r="AH4" s="9"/>
      <c r="AI4" s="9"/>
      <c r="AJ4" s="282"/>
      <c r="AK4" s="288" t="e">
        <f>--AK3</f>
        <v>#REF!</v>
      </c>
      <c r="AL4" s="289"/>
      <c r="AM4" s="289"/>
      <c r="AN4" s="289"/>
      <c r="AO4" s="289"/>
      <c r="AP4" s="289"/>
      <c r="AQ4" s="265"/>
      <c r="AR4" s="265"/>
      <c r="AS4" s="265"/>
      <c r="AT4" s="258"/>
      <c r="AU4" s="258"/>
      <c r="AV4" s="8"/>
      <c r="AW4" s="193"/>
      <c r="AX4" s="193"/>
      <c r="AY4" s="193"/>
      <c r="AZ4" s="193"/>
    </row>
    <row r="5" spans="1:116" ht="32.4">
      <c r="A5" s="338"/>
      <c r="B5" s="348"/>
      <c r="C5" s="338"/>
      <c r="D5" s="338"/>
      <c r="E5" s="338"/>
      <c r="F5" s="1310">
        <v>1404</v>
      </c>
      <c r="G5" s="1310"/>
      <c r="H5" s="1310"/>
      <c r="I5" s="350" t="s">
        <v>49</v>
      </c>
      <c r="J5" s="350"/>
      <c r="K5" s="350"/>
      <c r="L5" s="350"/>
      <c r="M5" s="350"/>
      <c r="N5" s="350"/>
      <c r="O5" s="350"/>
      <c r="P5" s="350"/>
      <c r="Q5" s="350"/>
      <c r="R5" s="350"/>
      <c r="S5" s="350"/>
      <c r="T5" s="350"/>
      <c r="U5" s="350"/>
      <c r="V5" s="346">
        <f>(V4/2)</f>
        <v>8659140</v>
      </c>
      <c r="W5" s="351" t="str">
        <f>VLOOKUP(A7,Table54[[نام و نام خانوادگی]:[توضیحات]],16,0)</f>
        <v>1404/05/01</v>
      </c>
      <c r="X5" s="347" t="s">
        <v>1084</v>
      </c>
      <c r="Y5" s="341" t="str">
        <f>N10  &amp; P10 &amp;  R10</f>
        <v>14040701</v>
      </c>
      <c r="Z5" s="313" t="str">
        <f>SUBSTITUTE(W5,"/","")</f>
        <v>14040501</v>
      </c>
      <c r="AC5" s="284">
        <f>AC4/7.5</f>
        <v>461820.8</v>
      </c>
      <c r="AD5" s="286" t="s">
        <v>5483</v>
      </c>
      <c r="AE5" s="287"/>
      <c r="AF5" s="9"/>
      <c r="AG5" s="9"/>
      <c r="AH5" s="9"/>
      <c r="AI5" s="9"/>
      <c r="AJ5" s="9"/>
      <c r="AK5" s="429" t="e">
        <f>AK4*K11</f>
        <v>#REF!</v>
      </c>
      <c r="AL5" s="9"/>
      <c r="AM5" s="9"/>
      <c r="AN5" s="9"/>
      <c r="AO5" s="9"/>
      <c r="AP5" s="9"/>
      <c r="AQ5" s="7"/>
      <c r="AR5" s="7"/>
      <c r="AS5" s="7"/>
      <c r="AT5" s="8"/>
      <c r="AU5" s="8"/>
      <c r="AV5" s="8"/>
      <c r="AW5" s="193"/>
      <c r="AX5" s="193"/>
      <c r="AY5" s="193"/>
      <c r="AZ5" s="193"/>
    </row>
    <row r="6" spans="1:116" ht="15" customHeight="1">
      <c r="A6" s="338"/>
      <c r="B6" s="338"/>
      <c r="C6" s="338"/>
      <c r="D6" s="338"/>
      <c r="E6" s="338"/>
      <c r="F6" s="338"/>
      <c r="G6" s="338"/>
      <c r="H6" s="338"/>
      <c r="I6" s="338"/>
      <c r="J6" s="338"/>
      <c r="K6" s="338"/>
      <c r="L6" s="338"/>
      <c r="M6" s="338"/>
      <c r="N6" s="338"/>
      <c r="O6" s="338"/>
      <c r="P6" s="338"/>
      <c r="Q6" s="338"/>
      <c r="R6" s="338"/>
      <c r="S6" s="338"/>
      <c r="T6" s="338"/>
      <c r="U6" s="338"/>
      <c r="V6" s="342"/>
      <c r="W6" s="352">
        <f>VLOOKUP(A7,Table54[[نام و نام خانوادگی]:[توضیحات]],18,0)</f>
        <v>0</v>
      </c>
      <c r="X6" s="347" t="s">
        <v>1085</v>
      </c>
      <c r="Y6" s="341" t="str">
        <f>D10  &amp; F10 &amp;  H10</f>
        <v>14040730</v>
      </c>
      <c r="Z6" s="313">
        <f>VALUE(SUBSTITUTE(W6,"/",""))</f>
        <v>0</v>
      </c>
      <c r="AC6" s="280"/>
      <c r="AD6" s="286"/>
      <c r="AE6" s="287"/>
      <c r="AF6" s="9"/>
      <c r="AG6" s="9"/>
      <c r="AH6" s="9"/>
      <c r="AI6" s="9"/>
      <c r="AJ6" s="9"/>
      <c r="AK6" s="9"/>
      <c r="AL6" s="9"/>
      <c r="AM6" s="9"/>
      <c r="AN6" s="9"/>
      <c r="AO6" s="9"/>
      <c r="AP6" s="9"/>
      <c r="AQ6" s="7"/>
      <c r="AR6" s="7"/>
      <c r="AS6" s="7"/>
      <c r="AT6" s="8"/>
      <c r="AU6" s="8"/>
      <c r="AV6" s="8"/>
      <c r="AW6" s="8"/>
      <c r="AX6" s="8"/>
      <c r="AY6" s="8"/>
      <c r="AZ6" s="8"/>
    </row>
    <row r="7" spans="1:116" ht="18.75" customHeight="1">
      <c r="A7" s="1311" t="s">
        <v>28149</v>
      </c>
      <c r="B7" s="1311"/>
      <c r="C7" s="1311"/>
      <c r="D7" s="1303" t="s">
        <v>2441</v>
      </c>
      <c r="E7" s="1303"/>
      <c r="F7" s="1303"/>
      <c r="G7" s="1303"/>
      <c r="H7" s="1303"/>
      <c r="I7" s="1312" t="s">
        <v>290</v>
      </c>
      <c r="J7" s="1312"/>
      <c r="K7" s="1312"/>
      <c r="L7" s="1312"/>
      <c r="M7" s="1312"/>
      <c r="N7" s="1312"/>
      <c r="O7" s="1312"/>
      <c r="P7" s="1312"/>
      <c r="Q7" s="1312"/>
      <c r="R7" s="1312"/>
      <c r="S7" s="1312"/>
      <c r="T7" s="1312"/>
      <c r="U7" s="353" t="s">
        <v>68</v>
      </c>
      <c r="V7" s="611"/>
      <c r="W7" s="352" t="str">
        <f>LEFT(W6,4)</f>
        <v>0</v>
      </c>
      <c r="X7" s="347"/>
      <c r="Y7" s="341" t="str">
        <f>D11 &amp; "/" &amp; F11 &amp; "/" &amp;  H11</f>
        <v>//</v>
      </c>
      <c r="Z7" s="671"/>
      <c r="AC7" s="291"/>
      <c r="AD7" s="286"/>
      <c r="AE7" s="287"/>
      <c r="AF7" s="1305"/>
      <c r="AG7" s="292"/>
      <c r="AH7" s="293"/>
      <c r="AI7" s="293"/>
      <c r="AJ7" s="293"/>
      <c r="AK7" s="293"/>
      <c r="AL7" s="293"/>
      <c r="AM7" s="293"/>
      <c r="AN7" s="293"/>
      <c r="AO7" s="293"/>
      <c r="AP7" s="293"/>
      <c r="AQ7" s="264"/>
      <c r="AR7" s="264"/>
      <c r="AS7" s="264"/>
      <c r="AT7" s="1329"/>
      <c r="AU7" s="8"/>
      <c r="AV7" s="8"/>
      <c r="AW7" s="8"/>
      <c r="AX7" s="8"/>
      <c r="AY7" s="8"/>
      <c r="AZ7" s="8"/>
    </row>
    <row r="8" spans="1:116" ht="15" customHeight="1">
      <c r="A8" s="338"/>
      <c r="B8" s="338"/>
      <c r="C8" s="338"/>
      <c r="D8" s="338"/>
      <c r="E8" s="338"/>
      <c r="F8" s="338"/>
      <c r="G8" s="338"/>
      <c r="H8" s="338"/>
      <c r="I8" s="338"/>
      <c r="J8" s="338"/>
      <c r="K8" s="338"/>
      <c r="L8" s="338"/>
      <c r="M8" s="338"/>
      <c r="N8" s="338"/>
      <c r="O8" s="338"/>
      <c r="P8" s="338"/>
      <c r="Q8" s="338"/>
      <c r="R8" s="338"/>
      <c r="S8" s="338"/>
      <c r="T8" s="338"/>
      <c r="U8" s="338"/>
      <c r="V8" s="342"/>
      <c r="W8" s="352"/>
      <c r="X8" s="347"/>
      <c r="Y8" s="341" t="str">
        <f>Y6</f>
        <v>14040730</v>
      </c>
      <c r="AC8" s="280"/>
      <c r="AD8" s="294"/>
      <c r="AE8" s="287"/>
      <c r="AF8" s="1306"/>
      <c r="AG8" s="295"/>
      <c r="AH8" s="293"/>
      <c r="AI8" s="293"/>
      <c r="AJ8" s="293"/>
      <c r="AK8" s="293"/>
      <c r="AL8" s="293"/>
      <c r="AM8" s="293" t="s">
        <v>5475</v>
      </c>
      <c r="AN8" s="296">
        <f>--H31</f>
        <v>182362474.33333334</v>
      </c>
      <c r="AO8" s="293"/>
      <c r="AP8" s="293"/>
      <c r="AQ8" s="264"/>
      <c r="AR8" s="264"/>
      <c r="AS8" s="264"/>
      <c r="AT8" s="1329"/>
      <c r="AU8" s="8"/>
      <c r="AV8" s="8"/>
      <c r="AW8" s="8"/>
      <c r="AX8" s="8"/>
      <c r="AY8" s="8"/>
      <c r="AZ8" s="8"/>
    </row>
    <row r="9" spans="1:116" ht="18" customHeight="1">
      <c r="A9" s="338"/>
      <c r="B9" s="338"/>
      <c r="C9" s="338"/>
      <c r="D9" s="338"/>
      <c r="E9" s="1330" t="str">
        <f>IF(VLOOKUP(A7,Table54[[نام و نام خانوادگی]:[توضیحات]],5,0)="تمام وقت","تمــام وقت","نیــمه وقت")</f>
        <v>تمــام وقت</v>
      </c>
      <c r="F9" s="1330"/>
      <c r="G9" s="1330"/>
      <c r="H9" s="1330"/>
      <c r="I9" s="1330"/>
      <c r="J9" s="338"/>
      <c r="K9" s="354" t="s">
        <v>29</v>
      </c>
      <c r="L9" s="354"/>
      <c r="M9" s="354"/>
      <c r="N9" s="354"/>
      <c r="O9" s="354"/>
      <c r="P9" s="354"/>
      <c r="Q9" s="354"/>
      <c r="R9" s="354"/>
      <c r="S9" s="354"/>
      <c r="T9" s="338"/>
      <c r="U9" s="338"/>
      <c r="V9" s="342"/>
      <c r="W9" s="352"/>
      <c r="X9" s="347"/>
      <c r="Y9" s="340"/>
      <c r="Z9" s="672">
        <v>45371</v>
      </c>
      <c r="AA9" s="313" t="s">
        <v>5359</v>
      </c>
      <c r="AC9" s="280"/>
      <c r="AD9" s="286"/>
      <c r="AE9" s="287"/>
      <c r="AF9" s="1306"/>
      <c r="AG9" s="292"/>
      <c r="AH9" s="293"/>
      <c r="AI9" s="293"/>
      <c r="AJ9" s="293"/>
      <c r="AK9" s="293"/>
      <c r="AL9" s="297"/>
      <c r="AM9" s="293" t="s">
        <v>5495</v>
      </c>
      <c r="AN9" s="296">
        <f>AN8-L16-L17-L18-L20</f>
        <v>125580538.33333334</v>
      </c>
      <c r="AO9" s="293"/>
      <c r="AP9" s="293"/>
      <c r="AQ9" s="264"/>
      <c r="AR9" s="264"/>
      <c r="AS9" s="264"/>
      <c r="AT9" s="1329"/>
      <c r="AU9" s="8"/>
      <c r="AV9" s="8"/>
      <c r="AW9" s="8"/>
      <c r="AX9" s="8"/>
      <c r="AY9" s="8"/>
      <c r="AZ9" s="8"/>
      <c r="BA9" s="195"/>
      <c r="BB9" s="195"/>
    </row>
    <row r="10" spans="1:116" ht="20.25" customHeight="1">
      <c r="A10" s="338"/>
      <c r="B10" s="338"/>
      <c r="C10" s="338"/>
      <c r="D10" s="355">
        <f>F5</f>
        <v>1404</v>
      </c>
      <c r="E10" s="356" t="s">
        <v>63</v>
      </c>
      <c r="F10" s="335" t="s">
        <v>257</v>
      </c>
      <c r="G10" s="356" t="s">
        <v>63</v>
      </c>
      <c r="H10" s="336" t="s">
        <v>28104</v>
      </c>
      <c r="I10" s="1331" t="s">
        <v>28</v>
      </c>
      <c r="J10" s="1331"/>
      <c r="K10" s="1331"/>
      <c r="L10" s="357"/>
      <c r="M10" s="357"/>
      <c r="N10" s="355">
        <f>F5</f>
        <v>1404</v>
      </c>
      <c r="O10" s="356" t="s">
        <v>63</v>
      </c>
      <c r="P10" s="335" t="s">
        <v>257</v>
      </c>
      <c r="Q10" s="356" t="s">
        <v>63</v>
      </c>
      <c r="R10" s="336" t="s">
        <v>67</v>
      </c>
      <c r="S10" s="1332" t="s">
        <v>65</v>
      </c>
      <c r="T10" s="1332"/>
      <c r="U10" s="1332"/>
      <c r="V10" s="612"/>
      <c r="W10" s="352"/>
      <c r="X10" s="347"/>
      <c r="Y10" s="341" t="s">
        <v>1359</v>
      </c>
      <c r="Z10" s="672">
        <v>45736</v>
      </c>
      <c r="AA10" s="313" t="s">
        <v>5360</v>
      </c>
      <c r="AC10" s="280"/>
      <c r="AD10" s="286"/>
      <c r="AE10" s="287"/>
      <c r="AF10" s="9"/>
      <c r="AG10" s="9"/>
      <c r="AH10" s="9"/>
      <c r="AI10" s="9"/>
      <c r="AJ10" s="9"/>
      <c r="AK10" s="9"/>
      <c r="AL10" s="298"/>
      <c r="AM10" s="293" t="s">
        <v>5486</v>
      </c>
      <c r="AN10" s="296">
        <f>AN9-L27-L26</f>
        <v>99603118.333333343</v>
      </c>
      <c r="AO10" s="299" t="s">
        <v>5488</v>
      </c>
      <c r="AP10" s="9"/>
      <c r="AQ10" s="7"/>
      <c r="AR10" s="7"/>
      <c r="AS10" s="7"/>
      <c r="AT10" s="1329"/>
      <c r="AU10" s="8"/>
      <c r="AV10" s="1302"/>
      <c r="AW10" s="1302"/>
      <c r="AX10" s="194"/>
      <c r="AY10" s="8"/>
      <c r="AZ10" s="8"/>
      <c r="BA10" s="195"/>
      <c r="BB10" s="195"/>
      <c r="CW10"/>
      <c r="CX10"/>
      <c r="CY10"/>
      <c r="CZ10"/>
      <c r="DA10"/>
      <c r="DB10"/>
      <c r="DC10"/>
      <c r="DD10"/>
      <c r="DE10"/>
      <c r="DF10"/>
      <c r="DG10"/>
      <c r="DH10"/>
      <c r="DI10"/>
      <c r="DJ10"/>
      <c r="DK10"/>
      <c r="DL10"/>
    </row>
    <row r="11" spans="1:116" ht="24.75" customHeight="1" thickBot="1">
      <c r="A11" s="338"/>
      <c r="B11" s="407"/>
      <c r="C11" s="407"/>
      <c r="D11" s="407"/>
      <c r="E11" s="407"/>
      <c r="F11" s="407"/>
      <c r="G11" s="407"/>
      <c r="H11" s="407"/>
      <c r="I11" s="408" t="s">
        <v>62</v>
      </c>
      <c r="J11" s="338"/>
      <c r="K11" s="358">
        <f>((VALUE(F10)-VALUE(P10))+1)</f>
        <v>1</v>
      </c>
      <c r="L11" s="1303" t="s">
        <v>61</v>
      </c>
      <c r="M11" s="1303"/>
      <c r="N11" s="1303"/>
      <c r="O11" s="1303"/>
      <c r="P11" s="1303"/>
      <c r="Q11" s="1303"/>
      <c r="R11" s="1303"/>
      <c r="S11" s="359"/>
      <c r="T11" s="338"/>
      <c r="U11" s="338"/>
      <c r="V11" s="342"/>
      <c r="W11" s="352"/>
      <c r="X11" s="347"/>
      <c r="Y11" s="341" t="str">
        <f xml:space="preserve"> "TPaye_" &amp; F5</f>
        <v>TPaye_1404</v>
      </c>
      <c r="Z11" s="673">
        <f>Z10-Z9</f>
        <v>365</v>
      </c>
      <c r="AA11" s="313" t="s">
        <v>5361</v>
      </c>
      <c r="AC11" s="280"/>
      <c r="AD11" s="1304" t="s">
        <v>5480</v>
      </c>
      <c r="AE11" s="1304"/>
      <c r="AF11" s="1305"/>
      <c r="AG11" s="292"/>
      <c r="AH11" s="293" t="s">
        <v>5480</v>
      </c>
      <c r="AI11" s="300" t="e">
        <f>--AN3</f>
        <v>#REF!</v>
      </c>
      <c r="AJ11" s="293"/>
      <c r="AK11" s="293"/>
      <c r="AL11" s="293"/>
      <c r="AM11" s="293"/>
      <c r="AN11" s="293"/>
      <c r="AO11" s="293"/>
      <c r="AP11" s="293"/>
      <c r="AQ11" s="264"/>
      <c r="AR11" s="264"/>
      <c r="AS11" s="264"/>
      <c r="AT11" s="1329"/>
      <c r="AU11" s="8"/>
      <c r="AV11" s="1302"/>
      <c r="AW11" s="1302"/>
      <c r="AX11" s="194"/>
      <c r="AY11" s="8"/>
      <c r="AZ11" s="8"/>
      <c r="BA11" s="195"/>
      <c r="BB11" s="195"/>
      <c r="CW11"/>
      <c r="CX11"/>
      <c r="CY11"/>
      <c r="CZ11"/>
      <c r="DA11"/>
      <c r="DB11"/>
      <c r="DC11"/>
      <c r="DD11"/>
      <c r="DE11"/>
      <c r="DF11"/>
      <c r="DG11"/>
      <c r="DH11"/>
      <c r="DI11"/>
      <c r="DJ11"/>
      <c r="DK11"/>
      <c r="DL11"/>
    </row>
    <row r="12" spans="1:116" ht="20.25" customHeight="1">
      <c r="A12" s="409"/>
      <c r="B12" s="1313">
        <f>F5</f>
        <v>1404</v>
      </c>
      <c r="C12" s="1315" t="s">
        <v>5385</v>
      </c>
      <c r="D12" s="1315"/>
      <c r="E12" s="1315"/>
      <c r="F12" s="1315"/>
      <c r="G12" s="1315"/>
      <c r="H12" s="1315"/>
      <c r="I12" s="1315"/>
      <c r="J12" s="405"/>
      <c r="K12" s="1313">
        <f>F5</f>
        <v>1404</v>
      </c>
      <c r="L12" s="1317" t="s">
        <v>5591</v>
      </c>
      <c r="M12" s="1317"/>
      <c r="N12" s="1317"/>
      <c r="O12" s="1317"/>
      <c r="P12" s="1317"/>
      <c r="Q12" s="1317"/>
      <c r="R12" s="1317"/>
      <c r="S12" s="1317"/>
      <c r="T12" s="1317"/>
      <c r="U12" s="1318"/>
      <c r="V12" s="613"/>
      <c r="W12" s="352"/>
      <c r="X12" s="347" t="s">
        <v>1088</v>
      </c>
      <c r="Y12" s="360" t="s">
        <v>2238</v>
      </c>
      <c r="Z12" s="673"/>
      <c r="AC12" s="301"/>
      <c r="AD12" s="1304" t="s">
        <v>5364</v>
      </c>
      <c r="AE12" s="1304"/>
      <c r="AF12" s="1306"/>
      <c r="AG12" s="295"/>
      <c r="AH12" s="302" t="s">
        <v>5475</v>
      </c>
      <c r="AI12" s="300">
        <f>H31</f>
        <v>182362474.33333334</v>
      </c>
      <c r="AJ12" s="302"/>
      <c r="AK12" s="302"/>
      <c r="AL12" s="302"/>
      <c r="AM12" s="302"/>
      <c r="AN12" s="302" t="s">
        <v>5487</v>
      </c>
      <c r="AO12" s="302"/>
      <c r="AP12" s="302"/>
      <c r="AQ12" s="267"/>
      <c r="AR12" s="267"/>
      <c r="AS12" s="267"/>
      <c r="AT12" s="1329"/>
      <c r="AU12" s="8"/>
      <c r="AV12" s="192"/>
      <c r="AW12" s="195"/>
      <c r="AX12" s="195"/>
      <c r="AY12" s="8"/>
      <c r="AZ12" s="8"/>
      <c r="BA12" s="195"/>
      <c r="BB12" s="195"/>
      <c r="CW12"/>
      <c r="CX12"/>
      <c r="CY12"/>
      <c r="CZ12"/>
      <c r="DA12"/>
      <c r="DB12"/>
      <c r="DC12"/>
      <c r="DD12"/>
      <c r="DE12"/>
      <c r="DF12"/>
      <c r="DG12"/>
      <c r="DH12"/>
      <c r="DI12"/>
      <c r="DJ12"/>
      <c r="DK12"/>
      <c r="DL12"/>
    </row>
    <row r="13" spans="1:116" ht="14.25" customHeight="1">
      <c r="A13" s="409"/>
      <c r="B13" s="1314"/>
      <c r="C13" s="1316"/>
      <c r="D13" s="1316"/>
      <c r="E13" s="1316"/>
      <c r="F13" s="1316"/>
      <c r="G13" s="1316"/>
      <c r="H13" s="1316"/>
      <c r="I13" s="1316"/>
      <c r="J13" s="406"/>
      <c r="K13" s="1443"/>
      <c r="L13" s="1444"/>
      <c r="M13" s="1444"/>
      <c r="N13" s="1444"/>
      <c r="O13" s="1444"/>
      <c r="P13" s="1444"/>
      <c r="Q13" s="1444"/>
      <c r="R13" s="1444"/>
      <c r="S13" s="1444"/>
      <c r="T13" s="1444"/>
      <c r="U13" s="1445"/>
      <c r="V13" s="613"/>
      <c r="W13" s="352"/>
      <c r="X13" s="347"/>
      <c r="Y13" s="360" t="s">
        <v>2239</v>
      </c>
      <c r="Z13" s="673"/>
      <c r="AC13" s="280"/>
      <c r="AD13" s="1304"/>
      <c r="AE13" s="1304"/>
      <c r="AF13" s="1306"/>
      <c r="AG13" s="292"/>
      <c r="AH13" s="293"/>
      <c r="AI13" s="293"/>
      <c r="AJ13" s="293"/>
      <c r="AK13" s="293"/>
      <c r="AL13" s="293"/>
      <c r="AM13" s="293"/>
      <c r="AN13" s="293"/>
      <c r="AO13" s="293"/>
      <c r="AP13" s="293" t="s">
        <v>5503</v>
      </c>
      <c r="AQ13" s="264"/>
      <c r="AR13" s="264"/>
      <c r="AS13" s="264"/>
      <c r="AT13" s="1329"/>
      <c r="AU13" s="8"/>
      <c r="AV13" s="192"/>
      <c r="AW13" s="195"/>
      <c r="AX13" s="195"/>
      <c r="AY13" s="8"/>
      <c r="AZ13" s="8"/>
      <c r="BA13" s="195"/>
      <c r="BB13" s="195"/>
    </row>
    <row r="14" spans="1:116" ht="20.25" customHeight="1">
      <c r="A14" s="409"/>
      <c r="B14" s="395" t="s">
        <v>1769</v>
      </c>
      <c r="C14" s="428">
        <v>192</v>
      </c>
      <c r="D14" s="1321" t="s">
        <v>5498</v>
      </c>
      <c r="E14" s="1322"/>
      <c r="F14" s="1322"/>
      <c r="G14" s="1322"/>
      <c r="H14" s="1322"/>
      <c r="I14" s="1323"/>
      <c r="J14" s="399"/>
      <c r="K14" s="400" t="s">
        <v>3</v>
      </c>
      <c r="L14" s="1439">
        <f>Z2</f>
        <v>30</v>
      </c>
      <c r="M14" s="1439"/>
      <c r="N14" s="1439"/>
      <c r="O14" s="1439"/>
      <c r="P14" s="1440"/>
      <c r="Q14" s="1441" t="s">
        <v>2884</v>
      </c>
      <c r="R14" s="1441"/>
      <c r="S14" s="1441"/>
      <c r="T14" s="1441"/>
      <c r="U14" s="1442"/>
      <c r="V14" s="614"/>
      <c r="W14" s="337">
        <v>30</v>
      </c>
      <c r="X14" s="347" t="s">
        <v>1087</v>
      </c>
      <c r="Y14" s="339"/>
      <c r="Z14" s="673"/>
      <c r="AC14" s="280"/>
      <c r="AD14" s="303" t="s">
        <v>5469</v>
      </c>
      <c r="AE14" s="304" t="s">
        <v>5466</v>
      </c>
      <c r="AF14" s="9"/>
      <c r="AG14" s="9"/>
      <c r="AH14" s="302" t="s">
        <v>5368</v>
      </c>
      <c r="AI14" s="9"/>
      <c r="AJ14" s="9"/>
      <c r="AK14" s="9"/>
      <c r="AL14" s="9"/>
      <c r="AM14" s="9"/>
      <c r="AN14" s="296">
        <f>AN10/3</f>
        <v>33201039.444444448</v>
      </c>
      <c r="AO14" s="10" t="s">
        <v>5489</v>
      </c>
      <c r="AP14" s="296">
        <f>AN10*80%</f>
        <v>79682494.666666672</v>
      </c>
      <c r="AQ14" s="7"/>
      <c r="AR14" s="7"/>
      <c r="AS14" s="7"/>
      <c r="AT14" s="8"/>
      <c r="AU14" s="8"/>
      <c r="AV14" s="192"/>
      <c r="AW14" s="195"/>
      <c r="AX14" s="195"/>
      <c r="AY14" s="8"/>
      <c r="AZ14" s="8"/>
      <c r="BA14" s="195"/>
      <c r="BB14" s="195"/>
    </row>
    <row r="15" spans="1:116" ht="22.5" customHeight="1">
      <c r="A15" s="409"/>
      <c r="B15" s="680" t="s">
        <v>5</v>
      </c>
      <c r="C15" s="681">
        <f>--Z17</f>
        <v>3463656</v>
      </c>
      <c r="D15" s="1346" t="s">
        <v>2885</v>
      </c>
      <c r="E15" s="1347"/>
      <c r="F15" s="1347"/>
      <c r="G15" s="1347"/>
      <c r="H15" s="1347"/>
      <c r="I15" s="1348"/>
      <c r="J15" s="682"/>
      <c r="K15" s="680" t="s">
        <v>5</v>
      </c>
      <c r="L15" s="1426">
        <f>C15*L14</f>
        <v>103909680</v>
      </c>
      <c r="M15" s="1426"/>
      <c r="N15" s="1426"/>
      <c r="O15" s="1426"/>
      <c r="P15" s="1427"/>
      <c r="Q15" s="1339" t="s">
        <v>4906</v>
      </c>
      <c r="R15" s="1340"/>
      <c r="S15" s="1340"/>
      <c r="T15" s="1340"/>
      <c r="U15" s="1341"/>
      <c r="V15" s="615"/>
      <c r="W15" s="361"/>
      <c r="X15" s="347"/>
      <c r="Y15" s="339"/>
      <c r="Z15" s="678">
        <f>--bank!AU10</f>
        <v>3463656</v>
      </c>
      <c r="AA15" s="667" t="s">
        <v>2885</v>
      </c>
      <c r="AB15" s="188"/>
      <c r="AC15" s="280"/>
      <c r="AD15" s="303">
        <f>--L16</f>
        <v>9000000</v>
      </c>
      <c r="AE15" s="305">
        <f>--H31</f>
        <v>182362474.33333334</v>
      </c>
      <c r="AF15" s="293"/>
      <c r="AG15" s="306"/>
      <c r="AH15" s="9"/>
      <c r="AI15" s="9"/>
      <c r="AJ15" s="9"/>
      <c r="AK15" s="9"/>
      <c r="AL15" s="307">
        <f>AG25+AE28</f>
        <v>73436043.245053276</v>
      </c>
      <c r="AM15" s="9"/>
      <c r="AN15" s="296">
        <f>AN14*2</f>
        <v>66402078.888888896</v>
      </c>
      <c r="AO15" s="10" t="s">
        <v>5490</v>
      </c>
      <c r="AP15" s="9"/>
      <c r="AQ15" s="7"/>
      <c r="AR15" s="7"/>
      <c r="AS15" s="264"/>
      <c r="AT15" s="259"/>
      <c r="AU15" s="8"/>
      <c r="AV15" s="192"/>
      <c r="AW15" s="195"/>
      <c r="AX15" s="195"/>
      <c r="AY15" s="8"/>
      <c r="AZ15" s="8"/>
      <c r="BA15" s="195"/>
      <c r="BB15" s="195"/>
    </row>
    <row r="16" spans="1:116" ht="21.6">
      <c r="A16" s="409"/>
      <c r="B16" s="627" t="s">
        <v>5</v>
      </c>
      <c r="C16" s="660">
        <f>bank!AO12</f>
        <v>300000</v>
      </c>
      <c r="D16" s="1352" t="s">
        <v>2886</v>
      </c>
      <c r="E16" s="1353"/>
      <c r="F16" s="1353"/>
      <c r="G16" s="1353"/>
      <c r="H16" s="1353"/>
      <c r="I16" s="1354"/>
      <c r="J16" s="654"/>
      <c r="K16" s="683" t="s">
        <v>5</v>
      </c>
      <c r="L16" s="1410">
        <f>C16*L14</f>
        <v>9000000</v>
      </c>
      <c r="M16" s="1410"/>
      <c r="N16" s="1410"/>
      <c r="O16" s="1410"/>
      <c r="P16" s="1411"/>
      <c r="Q16" s="1401" t="s">
        <v>6</v>
      </c>
      <c r="R16" s="1401"/>
      <c r="S16" s="1401"/>
      <c r="T16" s="1401"/>
      <c r="U16" s="1402"/>
      <c r="V16" s="342"/>
      <c r="W16" s="349">
        <f>IF(Z6&gt;0,(INT(IF(E9="نیــمه وقت",(j_diff(Z6,Y6)+1)/2,(j_diff(Z6,Y6)+1)))),(INT(IF(E9="نیــمه وقت",(j_diff(Z5,Y6)+1)/2,(j_diff(Z5,Y6)+1)))))</f>
        <v>92</v>
      </c>
      <c r="X16" s="347" t="s">
        <v>1211</v>
      </c>
      <c r="Y16" s="339"/>
      <c r="Z16" s="678">
        <f>--bank!AL14</f>
        <v>0</v>
      </c>
      <c r="AA16" s="668" t="s">
        <v>5443</v>
      </c>
      <c r="AC16" s="303"/>
      <c r="AD16" s="303" t="s">
        <v>5470</v>
      </c>
      <c r="AE16" s="303" t="s">
        <v>5468</v>
      </c>
      <c r="AF16" s="293"/>
      <c r="AG16" s="306"/>
      <c r="AH16" s="9"/>
      <c r="AI16" s="9"/>
      <c r="AJ16" s="9"/>
      <c r="AK16" s="9"/>
      <c r="AL16" s="9"/>
      <c r="AM16" s="9"/>
      <c r="AN16" s="296">
        <f>AN10/2</f>
        <v>49801559.166666672</v>
      </c>
      <c r="AO16" s="10" t="s">
        <v>5502</v>
      </c>
      <c r="AP16" s="9"/>
      <c r="AQ16" s="7"/>
      <c r="AR16" s="7"/>
      <c r="AS16" s="264"/>
      <c r="AT16" s="259"/>
      <c r="AU16" s="8"/>
      <c r="AV16" s="192"/>
      <c r="AW16" s="195"/>
      <c r="AX16" s="195"/>
      <c r="AY16" s="8"/>
      <c r="AZ16" s="8"/>
      <c r="BA16" s="195"/>
      <c r="BB16" s="195"/>
    </row>
    <row r="17" spans="1:54" ht="21.6">
      <c r="A17" s="409"/>
      <c r="B17" s="680" t="s">
        <v>5</v>
      </c>
      <c r="C17" s="681">
        <f>bank!AR12</f>
        <v>733333.33333333337</v>
      </c>
      <c r="D17" s="1346" t="s">
        <v>5464</v>
      </c>
      <c r="E17" s="1347"/>
      <c r="F17" s="1347"/>
      <c r="G17" s="1347"/>
      <c r="H17" s="1347"/>
      <c r="I17" s="1348"/>
      <c r="J17" s="682"/>
      <c r="K17" s="684" t="s">
        <v>5</v>
      </c>
      <c r="L17" s="1428">
        <f>C17*L14</f>
        <v>22000000</v>
      </c>
      <c r="M17" s="1428"/>
      <c r="N17" s="1428"/>
      <c r="O17" s="1428"/>
      <c r="P17" s="1429"/>
      <c r="Q17" s="1415" t="s">
        <v>5362</v>
      </c>
      <c r="R17" s="1416"/>
      <c r="S17" s="1416"/>
      <c r="T17" s="1416"/>
      <c r="U17" s="1417"/>
      <c r="V17" s="616"/>
      <c r="W17" s="362">
        <f>INT(IF(W19&gt;=1,(W16-(W19*365))/30,W16/30))</f>
        <v>3</v>
      </c>
      <c r="X17" s="347" t="s">
        <v>1213</v>
      </c>
      <c r="Y17" s="341">
        <f>(3089-(W19*365))/30</f>
        <v>102.96666666666667</v>
      </c>
      <c r="Z17" s="678">
        <f>Z15+Z16</f>
        <v>3463656</v>
      </c>
      <c r="AA17" s="668"/>
      <c r="AC17" s="303"/>
      <c r="AD17" s="303">
        <f>--L17</f>
        <v>22000000</v>
      </c>
      <c r="AE17" s="303">
        <f>--L18</f>
        <v>5000000</v>
      </c>
      <c r="AF17" s="9"/>
      <c r="AG17" s="9"/>
      <c r="AH17" s="9"/>
      <c r="AI17" s="9"/>
      <c r="AJ17" s="9"/>
      <c r="AK17" s="9"/>
      <c r="AL17" s="9"/>
      <c r="AM17" s="308" t="s">
        <v>5492</v>
      </c>
      <c r="AN17" s="296">
        <f>AN15/AC5</f>
        <v>143.78321394118433</v>
      </c>
      <c r="AO17" s="1338" t="s">
        <v>5491</v>
      </c>
      <c r="AP17" s="1338"/>
      <c r="AQ17" s="1338"/>
      <c r="AR17" s="7"/>
      <c r="AS17" s="266"/>
      <c r="AT17" s="260"/>
      <c r="AU17" s="8"/>
      <c r="AV17" s="192"/>
      <c r="AW17" s="195"/>
      <c r="AX17" s="195"/>
      <c r="AY17" s="8"/>
      <c r="AZ17" s="8"/>
      <c r="BA17" s="195"/>
      <c r="BB17" s="195"/>
    </row>
    <row r="18" spans="1:54" ht="21.6">
      <c r="A18" s="409"/>
      <c r="B18" s="627" t="s">
        <v>5</v>
      </c>
      <c r="C18" s="660" t="str">
        <f>AG3</f>
        <v>متاهل</v>
      </c>
      <c r="D18" s="1352" t="s">
        <v>78</v>
      </c>
      <c r="E18" s="1353"/>
      <c r="F18" s="1353"/>
      <c r="G18" s="1353"/>
      <c r="H18" s="1353"/>
      <c r="I18" s="1354"/>
      <c r="J18" s="628"/>
      <c r="K18" s="627" t="s">
        <v>5</v>
      </c>
      <c r="L18" s="1357">
        <f>IF(AND(C18="متاهل",N10&gt;=1403),5000000*K11,0)</f>
        <v>5000000</v>
      </c>
      <c r="M18" s="1357"/>
      <c r="N18" s="1357"/>
      <c r="O18" s="1357"/>
      <c r="P18" s="1351"/>
      <c r="Q18" s="1376" t="s">
        <v>5354</v>
      </c>
      <c r="R18" s="1376"/>
      <c r="S18" s="1376"/>
      <c r="T18" s="1376"/>
      <c r="U18" s="1412"/>
      <c r="V18" s="616"/>
      <c r="W18" s="362"/>
      <c r="X18" s="347"/>
      <c r="Y18" s="341"/>
      <c r="Z18" s="679">
        <f>31*Z17</f>
        <v>107373336</v>
      </c>
      <c r="AA18" s="668"/>
      <c r="AC18" s="303"/>
      <c r="AD18" s="303" t="s">
        <v>5467</v>
      </c>
      <c r="AE18" s="303"/>
      <c r="AF18" s="309"/>
      <c r="AG18" s="310"/>
      <c r="AH18" s="9"/>
      <c r="AI18" s="9"/>
      <c r="AJ18" s="9"/>
      <c r="AK18" s="9"/>
      <c r="AL18" s="293"/>
      <c r="AM18" s="293"/>
      <c r="AN18" s="9"/>
      <c r="AO18" s="293"/>
      <c r="AP18" s="311"/>
      <c r="AQ18" s="264"/>
      <c r="AR18" s="7"/>
      <c r="AS18" s="266"/>
      <c r="AT18" s="260"/>
      <c r="AU18" s="8"/>
      <c r="AV18" s="192"/>
      <c r="AW18" s="195"/>
      <c r="AX18" s="195"/>
      <c r="AY18" s="8"/>
      <c r="AZ18" s="8"/>
      <c r="BA18" s="195"/>
      <c r="BB18" s="195"/>
    </row>
    <row r="19" spans="1:54" ht="21.6">
      <c r="A19" s="409"/>
      <c r="B19" s="1432" t="s">
        <v>5376</v>
      </c>
      <c r="C19" s="1345"/>
      <c r="D19" s="1433" t="s">
        <v>5369</v>
      </c>
      <c r="E19" s="1434"/>
      <c r="F19" s="1434"/>
      <c r="G19" s="1434"/>
      <c r="H19" s="1434"/>
      <c r="I19" s="1435"/>
      <c r="J19" s="682"/>
      <c r="K19" s="1436" t="s">
        <v>5434</v>
      </c>
      <c r="L19" s="1436"/>
      <c r="M19" s="1436"/>
      <c r="N19" s="1436"/>
      <c r="O19" s="646"/>
      <c r="P19" s="685">
        <f>Y27</f>
        <v>2</v>
      </c>
      <c r="Q19" s="1335" t="s">
        <v>5433</v>
      </c>
      <c r="R19" s="1336"/>
      <c r="S19" s="1336"/>
      <c r="T19" s="1336"/>
      <c r="U19" s="1337"/>
      <c r="V19" s="693"/>
      <c r="W19" s="363">
        <f>INT(IF(E9="نیــمه وقت",(IF(Z6&gt;0,INT((j_diff(Z6,Y6)/365)),INT((j_diff(Z5,Y6)/365))))/2,(IF(Z6&gt;0,INT((j_diff(Z6,Y6)/365)),INT((j_diff(Z5,Y6)/365))))))</f>
        <v>0</v>
      </c>
      <c r="X19" s="347" t="s">
        <v>1212</v>
      </c>
      <c r="Y19" s="341">
        <f>INT((W16-(W19*365))/30)</f>
        <v>3</v>
      </c>
      <c r="AA19" s="668"/>
      <c r="AC19" s="303"/>
      <c r="AD19" s="303">
        <f>--L20</f>
        <v>20781936</v>
      </c>
      <c r="AE19" s="303"/>
      <c r="AF19" s="309"/>
      <c r="AG19" s="310"/>
      <c r="AH19" s="9"/>
      <c r="AI19" s="9"/>
      <c r="AJ19" s="9"/>
      <c r="AK19" s="307"/>
      <c r="AL19" s="282"/>
      <c r="AM19" s="282" t="s">
        <v>5494</v>
      </c>
      <c r="AN19" s="307">
        <f>--AN14</f>
        <v>33201039.444444448</v>
      </c>
      <c r="AO19" s="312" t="s">
        <v>5493</v>
      </c>
      <c r="AP19" s="312"/>
      <c r="AQ19" s="268"/>
      <c r="AR19" s="7"/>
      <c r="AS19" s="266"/>
      <c r="AT19" s="260"/>
      <c r="AU19" s="8"/>
      <c r="AV19" s="192"/>
      <c r="AW19" s="195"/>
      <c r="AX19" s="195"/>
      <c r="AY19" s="8"/>
      <c r="AZ19" s="8"/>
      <c r="BA19" s="195"/>
      <c r="BB19" s="195"/>
    </row>
    <row r="20" spans="1:54" ht="22.2">
      <c r="A20" s="409"/>
      <c r="B20" s="1357" t="str">
        <f>AI3</f>
        <v>دو فرزند</v>
      </c>
      <c r="C20" s="1351"/>
      <c r="D20" s="1352" t="s">
        <v>5363</v>
      </c>
      <c r="E20" s="1353"/>
      <c r="F20" s="1353"/>
      <c r="G20" s="1353"/>
      <c r="H20" s="1353"/>
      <c r="I20" s="1354"/>
      <c r="J20" s="654"/>
      <c r="K20" s="662" t="s">
        <v>5</v>
      </c>
      <c r="L20" s="1437">
        <f>IF(B20="یک فرزند",L15*10%,IF(B20="دو فرزند",L15*20%,IF(B20="سه فرزند",L15*30%,0)))*K11</f>
        <v>20781936</v>
      </c>
      <c r="M20" s="1437"/>
      <c r="N20" s="1437"/>
      <c r="O20" s="1437"/>
      <c r="P20" s="1438"/>
      <c r="Q20" s="1421" t="s">
        <v>5377</v>
      </c>
      <c r="R20" s="1401"/>
      <c r="S20" s="1401"/>
      <c r="T20" s="1401"/>
      <c r="U20" s="1402"/>
      <c r="V20" s="617"/>
      <c r="W20" s="364"/>
      <c r="X20" s="347"/>
      <c r="Y20" s="411">
        <f>VLOOKUP(A7,Table54[[نام و نام خانوادگی]:[توضیحات]],2,0)</f>
        <v>23465</v>
      </c>
      <c r="AC20" s="280" t="s">
        <v>5471</v>
      </c>
      <c r="AD20" s="313"/>
      <c r="AE20" s="314" t="s">
        <v>5472</v>
      </c>
      <c r="AF20" s="9"/>
      <c r="AG20" s="9"/>
      <c r="AI20" s="86" t="s">
        <v>5499</v>
      </c>
      <c r="AJ20" s="9"/>
      <c r="AK20" s="307"/>
      <c r="AL20" s="289"/>
      <c r="AM20" s="289"/>
      <c r="AO20" s="289" t="s">
        <v>5496</v>
      </c>
      <c r="AP20" s="289"/>
      <c r="AQ20" s="265"/>
      <c r="AR20" s="7"/>
      <c r="AS20" s="266"/>
      <c r="AT20" s="260"/>
      <c r="AU20" s="8"/>
      <c r="AV20" s="192"/>
      <c r="AW20" s="195"/>
      <c r="AX20" s="195"/>
      <c r="AY20" s="8"/>
      <c r="AZ20" s="8"/>
      <c r="BA20" s="195"/>
      <c r="BB20" s="195"/>
    </row>
    <row r="21" spans="1:54" ht="21.6" customHeight="1">
      <c r="A21" s="409"/>
      <c r="B21" s="686" t="s">
        <v>1769</v>
      </c>
      <c r="C21" s="687">
        <v>0</v>
      </c>
      <c r="D21" s="1346" t="s">
        <v>5370</v>
      </c>
      <c r="E21" s="1347"/>
      <c r="F21" s="1347"/>
      <c r="G21" s="1347"/>
      <c r="H21" s="1347"/>
      <c r="I21" s="1348"/>
      <c r="J21" s="682"/>
      <c r="K21" s="684" t="s">
        <v>5</v>
      </c>
      <c r="L21" s="1428">
        <f>(AC5*140%)*C21</f>
        <v>0</v>
      </c>
      <c r="M21" s="1428"/>
      <c r="N21" s="1428"/>
      <c r="O21" s="1428"/>
      <c r="P21" s="1429"/>
      <c r="Q21" s="1415" t="s">
        <v>5365</v>
      </c>
      <c r="R21" s="1416"/>
      <c r="S21" s="1416"/>
      <c r="T21" s="1416"/>
      <c r="U21" s="1417"/>
      <c r="V21" s="617"/>
      <c r="W21" s="364"/>
      <c r="X21" s="347"/>
      <c r="Y21" s="411" t="str">
        <f>LEFT((IF(K11=12,F5,D10  &amp; F10  &amp;  H10)),6)</f>
        <v>140407</v>
      </c>
      <c r="Z21" s="674">
        <f>L15+L16+L17+L18+L20+L21+L22+L23+L24+L25+L26+L27+L28</f>
        <v>195472587</v>
      </c>
      <c r="AC21" s="304" t="s">
        <v>5477</v>
      </c>
      <c r="AD21" s="304" t="s">
        <v>5478</v>
      </c>
      <c r="AE21" s="280" t="s">
        <v>5479</v>
      </c>
      <c r="AF21" s="86" t="s">
        <v>5459</v>
      </c>
      <c r="AG21" s="292" t="s">
        <v>5474</v>
      </c>
      <c r="AJ21" s="9"/>
      <c r="AK21" s="307"/>
      <c r="AL21" s="9"/>
      <c r="AM21" s="9"/>
      <c r="AN21" s="9"/>
      <c r="AO21" s="307" t="e">
        <f>AN19+AK3</f>
        <v>#REF!</v>
      </c>
      <c r="AP21" s="9"/>
      <c r="AQ21" s="7"/>
      <c r="AR21" s="7"/>
      <c r="AS21" s="266"/>
      <c r="AT21" s="260"/>
      <c r="AU21" s="8"/>
      <c r="AV21" s="192"/>
      <c r="AW21" s="195"/>
      <c r="AX21" s="195"/>
      <c r="AY21" s="8"/>
      <c r="AZ21" s="8"/>
      <c r="BA21" s="195"/>
      <c r="BB21" s="195"/>
    </row>
    <row r="22" spans="1:54" ht="5.0999999999999996" hidden="1" customHeight="1">
      <c r="A22" s="409"/>
      <c r="B22" s="627"/>
      <c r="C22" s="688"/>
      <c r="D22" s="1352"/>
      <c r="E22" s="1353"/>
      <c r="F22" s="1353"/>
      <c r="G22" s="1353"/>
      <c r="H22" s="1353"/>
      <c r="I22" s="1354"/>
      <c r="J22" s="654"/>
      <c r="K22" s="689"/>
      <c r="L22" s="1430"/>
      <c r="M22" s="1430"/>
      <c r="N22" s="1430"/>
      <c r="O22" s="1430"/>
      <c r="P22" s="1431"/>
      <c r="Q22" s="1376"/>
      <c r="R22" s="1376"/>
      <c r="S22" s="1376"/>
      <c r="T22" s="1376"/>
      <c r="U22" s="1412"/>
      <c r="V22" s="617"/>
      <c r="W22" s="364"/>
      <c r="X22" s="347"/>
      <c r="Y22" s="411" t="str">
        <f xml:space="preserve"> IF(E9="تمــام وقت","TSt","TSn")</f>
        <v>TSt</v>
      </c>
      <c r="Z22" s="674">
        <f>L15/K11</f>
        <v>103909680</v>
      </c>
      <c r="AC22" s="1364">
        <f>H31/Z3</f>
        <v>6078749.1444444451</v>
      </c>
      <c r="AD22" s="1364">
        <f>AC22/7.3</f>
        <v>832705.3622526637</v>
      </c>
      <c r="AE22" s="1364">
        <f>AD22*80</f>
        <v>66616428.980213098</v>
      </c>
      <c r="AF22" s="1364" t="e">
        <f>--AK3</f>
        <v>#REF!</v>
      </c>
      <c r="AG22" s="1365" t="e">
        <f>AE22-AF22</f>
        <v>#REF!</v>
      </c>
      <c r="AJ22" s="9"/>
      <c r="AK22" s="307"/>
      <c r="AL22" s="9"/>
      <c r="AM22" s="9"/>
      <c r="AN22" s="9"/>
      <c r="AO22" s="9"/>
      <c r="AP22" s="9"/>
      <c r="AQ22" s="7"/>
      <c r="AR22" s="7"/>
      <c r="AS22" s="266"/>
      <c r="AT22" s="259"/>
      <c r="AU22" s="8"/>
      <c r="AV22" s="192"/>
      <c r="AW22" s="195"/>
      <c r="AX22" s="195"/>
      <c r="AY22" s="8"/>
      <c r="AZ22" s="8"/>
      <c r="BA22" s="195"/>
      <c r="BB22" s="195"/>
    </row>
    <row r="23" spans="1:54" ht="22.5" customHeight="1">
      <c r="A23" s="409"/>
      <c r="B23" s="680" t="s">
        <v>1769</v>
      </c>
      <c r="C23" s="687">
        <v>0</v>
      </c>
      <c r="D23" s="1346" t="s">
        <v>5371</v>
      </c>
      <c r="E23" s="1347"/>
      <c r="F23" s="1347"/>
      <c r="G23" s="1347"/>
      <c r="H23" s="1347"/>
      <c r="I23" s="1348"/>
      <c r="J23" s="682"/>
      <c r="K23" s="680" t="s">
        <v>5</v>
      </c>
      <c r="L23" s="1426">
        <f>(AC5*35%+AC5)*C23</f>
        <v>0</v>
      </c>
      <c r="M23" s="1426"/>
      <c r="N23" s="1426"/>
      <c r="O23" s="1426"/>
      <c r="P23" s="1427"/>
      <c r="Q23" s="1415" t="s">
        <v>5366</v>
      </c>
      <c r="R23" s="1416"/>
      <c r="S23" s="1416"/>
      <c r="T23" s="1416"/>
      <c r="U23" s="1417"/>
      <c r="V23" s="615"/>
      <c r="W23" s="349"/>
      <c r="X23" s="341" t="str">
        <f>LEFT((IF(K11=12,F5,D10  &amp; F10  &amp;  H10)),6)</f>
        <v>140407</v>
      </c>
      <c r="Y23" s="411" t="str">
        <f>LEFT((IF(K11=12,F5,D10  &amp; F10  &amp;  H10)),6)</f>
        <v>140407</v>
      </c>
      <c r="AC23" s="1364"/>
      <c r="AD23" s="1364"/>
      <c r="AE23" s="1364"/>
      <c r="AF23" s="1364"/>
      <c r="AG23" s="1365"/>
      <c r="AJ23" s="9"/>
      <c r="AK23" s="315"/>
      <c r="AL23" s="293"/>
      <c r="AM23" s="9"/>
      <c r="AN23" s="9"/>
      <c r="AO23" s="9" t="s">
        <v>5497</v>
      </c>
      <c r="AP23" s="9"/>
      <c r="AQ23" s="7"/>
      <c r="AR23" s="7"/>
      <c r="AS23" s="266"/>
      <c r="AT23" s="259"/>
      <c r="AU23" s="8"/>
      <c r="AV23" s="192"/>
      <c r="AW23" s="195"/>
      <c r="AX23" s="195"/>
      <c r="AY23" s="8"/>
      <c r="AZ23" s="8"/>
      <c r="BA23" s="195"/>
      <c r="BB23" s="195"/>
    </row>
    <row r="24" spans="1:54" ht="22.2">
      <c r="A24" s="409"/>
      <c r="B24" s="627" t="s">
        <v>3</v>
      </c>
      <c r="C24" s="690">
        <v>0</v>
      </c>
      <c r="D24" s="1418" t="s">
        <v>5372</v>
      </c>
      <c r="E24" s="1419"/>
      <c r="F24" s="1419"/>
      <c r="G24" s="1419"/>
      <c r="H24" s="1419"/>
      <c r="I24" s="1420"/>
      <c r="J24" s="654"/>
      <c r="K24" s="683" t="s">
        <v>5</v>
      </c>
      <c r="L24" s="1410">
        <f>C24*(AC4*40%+AC4)</f>
        <v>0</v>
      </c>
      <c r="M24" s="1410"/>
      <c r="N24" s="1410"/>
      <c r="O24" s="1410"/>
      <c r="P24" s="1411"/>
      <c r="Q24" s="1421" t="s">
        <v>5367</v>
      </c>
      <c r="R24" s="1401"/>
      <c r="S24" s="1401"/>
      <c r="T24" s="1401"/>
      <c r="U24" s="1402"/>
      <c r="V24" s="615"/>
      <c r="W24" s="349"/>
      <c r="X24" s="340"/>
      <c r="Y24" s="411"/>
      <c r="AC24" s="304" t="s">
        <v>6</v>
      </c>
      <c r="AD24" s="304" t="s">
        <v>5473</v>
      </c>
      <c r="AE24" s="304" t="s">
        <v>5408</v>
      </c>
      <c r="AF24" s="304" t="s">
        <v>5465</v>
      </c>
      <c r="AG24" s="290" t="s">
        <v>5474</v>
      </c>
      <c r="AH24" s="1361" t="s">
        <v>2806</v>
      </c>
      <c r="AI24" s="280"/>
      <c r="AJ24" s="9"/>
      <c r="AK24" s="315"/>
      <c r="AL24" s="316"/>
      <c r="AM24" s="9"/>
      <c r="AN24" s="9"/>
      <c r="AO24" s="9"/>
      <c r="AP24" s="9"/>
      <c r="AQ24" s="7"/>
      <c r="AR24" s="7"/>
      <c r="AS24" s="266"/>
      <c r="AT24" s="259"/>
      <c r="AU24" s="8"/>
      <c r="AV24" s="192"/>
      <c r="AW24" s="195"/>
      <c r="AX24" s="195"/>
      <c r="AY24" s="8"/>
      <c r="AZ24" s="8"/>
      <c r="BA24" s="195"/>
      <c r="BB24" s="195"/>
    </row>
    <row r="25" spans="1:54" ht="21.6">
      <c r="A25" s="409"/>
      <c r="B25" s="1422">
        <f>AG42</f>
        <v>0</v>
      </c>
      <c r="C25" s="1423"/>
      <c r="D25" s="1346" t="s">
        <v>5373</v>
      </c>
      <c r="E25" s="1347"/>
      <c r="F25" s="1347"/>
      <c r="G25" s="1347"/>
      <c r="H25" s="1347"/>
      <c r="I25" s="1348"/>
      <c r="J25" s="682"/>
      <c r="K25" s="691" t="s">
        <v>5</v>
      </c>
      <c r="L25" s="1413">
        <f>IF(B25="صبح-عصر-شب",L15*15%,IF(B25="روز-شب",L15*22.5%,IF(B25="صبح-عصر",L15*10%,0)))</f>
        <v>0</v>
      </c>
      <c r="M25" s="1413"/>
      <c r="N25" s="1413"/>
      <c r="O25" s="1413"/>
      <c r="P25" s="1414"/>
      <c r="Q25" s="1424" t="s">
        <v>5379</v>
      </c>
      <c r="R25" s="1424"/>
      <c r="S25" s="1424"/>
      <c r="T25" s="1424"/>
      <c r="U25" s="1425"/>
      <c r="V25" s="615"/>
      <c r="W25" s="365" t="s">
        <v>3045</v>
      </c>
      <c r="X25" s="366">
        <f>L25+L32</f>
        <v>0</v>
      </c>
      <c r="Y25" s="394" t="str">
        <f xml:space="preserve"> IF(E9="تمــام وقت","TSt","TSn")</f>
        <v>TSt</v>
      </c>
      <c r="AC25" s="305">
        <f>AD15</f>
        <v>9000000</v>
      </c>
      <c r="AD25" s="303">
        <f>AD17</f>
        <v>22000000</v>
      </c>
      <c r="AE25" s="303">
        <f>AD19</f>
        <v>20781936</v>
      </c>
      <c r="AF25" s="303">
        <f>AE17</f>
        <v>5000000</v>
      </c>
      <c r="AG25" s="317">
        <f>AC25+AD25+AE25+AF25</f>
        <v>56781936</v>
      </c>
      <c r="AH25" s="1361"/>
      <c r="AI25" s="309"/>
      <c r="AJ25" s="9"/>
      <c r="AK25" s="318">
        <f>AP14</f>
        <v>79682494.666666672</v>
      </c>
      <c r="AL25" s="319" t="s">
        <v>5500</v>
      </c>
      <c r="AM25" s="319"/>
      <c r="AN25" s="319"/>
      <c r="AO25" s="319"/>
      <c r="AP25" s="293"/>
      <c r="AQ25" s="264"/>
      <c r="AS25" s="269"/>
      <c r="AT25" s="261"/>
      <c r="AV25" s="192"/>
      <c r="AW25" s="195"/>
      <c r="AX25" s="195"/>
      <c r="AY25" s="8"/>
      <c r="AZ25" s="8"/>
      <c r="BA25" s="195"/>
      <c r="BB25" s="195"/>
    </row>
    <row r="26" spans="1:54" ht="22.2">
      <c r="A26" s="409"/>
      <c r="B26" s="627" t="s">
        <v>5</v>
      </c>
      <c r="C26" s="660">
        <f>C27/2</f>
        <v>288638</v>
      </c>
      <c r="D26" s="1352" t="s">
        <v>5374</v>
      </c>
      <c r="E26" s="1353"/>
      <c r="F26" s="1353"/>
      <c r="G26" s="1353"/>
      <c r="H26" s="1353"/>
      <c r="I26" s="1354"/>
      <c r="J26" s="654"/>
      <c r="K26" s="683" t="s">
        <v>5</v>
      </c>
      <c r="L26" s="1410">
        <f>C26*L14</f>
        <v>8659140</v>
      </c>
      <c r="M26" s="1410"/>
      <c r="N26" s="1410"/>
      <c r="O26" s="1410"/>
      <c r="P26" s="1411"/>
      <c r="Q26" s="1321" t="s">
        <v>24</v>
      </c>
      <c r="R26" s="1322"/>
      <c r="S26" s="1322"/>
      <c r="T26" s="1322"/>
      <c r="U26" s="1323"/>
      <c r="V26" s="617"/>
      <c r="W26" s="339"/>
      <c r="X26" s="366">
        <f>L31-L32</f>
        <v>0</v>
      </c>
      <c r="Y26" s="341"/>
      <c r="AC26" s="280"/>
      <c r="AD26" s="286"/>
      <c r="AE26" s="287"/>
      <c r="AF26" s="320"/>
      <c r="AG26" s="321"/>
      <c r="AH26" s="9"/>
      <c r="AI26" s="322"/>
      <c r="AJ26" s="289"/>
      <c r="AK26" s="323">
        <f>L16</f>
        <v>9000000</v>
      </c>
      <c r="AL26" s="316" t="s">
        <v>6</v>
      </c>
      <c r="AM26" s="324"/>
      <c r="AN26" s="324">
        <f>L15/176</f>
        <v>590395.90909090906</v>
      </c>
      <c r="AO26" s="324"/>
      <c r="AP26" s="324"/>
      <c r="AQ26" s="270"/>
      <c r="AS26" s="269"/>
      <c r="AT26" s="261"/>
      <c r="AV26" s="192"/>
      <c r="AW26" s="195"/>
      <c r="AX26" s="195"/>
      <c r="AY26" s="8"/>
      <c r="AZ26" s="8"/>
      <c r="BA26" s="195"/>
      <c r="BB26" s="195"/>
    </row>
    <row r="27" spans="1:54" ht="21.6">
      <c r="A27" s="409"/>
      <c r="B27" s="661" t="s">
        <v>5</v>
      </c>
      <c r="C27" s="681">
        <f>AK40/Z2</f>
        <v>577276</v>
      </c>
      <c r="D27" s="1346" t="s">
        <v>5375</v>
      </c>
      <c r="E27" s="1347"/>
      <c r="F27" s="1347"/>
      <c r="G27" s="1347"/>
      <c r="H27" s="1347"/>
      <c r="I27" s="1348"/>
      <c r="J27" s="682"/>
      <c r="K27" s="692" t="s">
        <v>5</v>
      </c>
      <c r="L27" s="1413">
        <f>C27*L14</f>
        <v>17318280</v>
      </c>
      <c r="M27" s="1413"/>
      <c r="N27" s="1413"/>
      <c r="O27" s="1413"/>
      <c r="P27" s="1414"/>
      <c r="Q27" s="1415" t="s">
        <v>23</v>
      </c>
      <c r="R27" s="1416"/>
      <c r="S27" s="1416"/>
      <c r="T27" s="1416"/>
      <c r="U27" s="1417"/>
      <c r="V27" s="615" t="s">
        <v>3649</v>
      </c>
      <c r="W27" s="367" t="s">
        <v>3156</v>
      </c>
      <c r="X27" s="347" t="s">
        <v>3155</v>
      </c>
      <c r="Y27" s="341">
        <f>Y28-C29</f>
        <v>2</v>
      </c>
      <c r="AC27" s="304" t="s">
        <v>1778</v>
      </c>
      <c r="AD27" s="304" t="s">
        <v>24</v>
      </c>
      <c r="AE27" s="304" t="s">
        <v>5474</v>
      </c>
      <c r="AF27" s="1369" t="s">
        <v>5476</v>
      </c>
      <c r="AG27" s="9"/>
      <c r="AH27" s="9"/>
      <c r="AI27" s="325"/>
      <c r="AJ27" s="9"/>
      <c r="AK27" s="323">
        <f>L17</f>
        <v>22000000</v>
      </c>
      <c r="AL27" s="316" t="s">
        <v>5362</v>
      </c>
      <c r="AM27" s="9"/>
      <c r="AN27" s="9"/>
      <c r="AO27" s="9"/>
      <c r="AP27" s="9"/>
      <c r="AQ27" s="7"/>
      <c r="AS27" s="269"/>
      <c r="AT27" s="261"/>
      <c r="AV27" s="192"/>
      <c r="AW27" s="195"/>
      <c r="AX27" s="195"/>
      <c r="AY27" s="8"/>
      <c r="AZ27" s="8"/>
      <c r="BA27" s="195"/>
      <c r="BB27" s="195"/>
    </row>
    <row r="28" spans="1:54" ht="21.6">
      <c r="A28" s="409"/>
      <c r="B28" s="1355" t="str">
        <f>IF(W24="خیر",IF(E5="نیمه وقت",0,"7% از مبلغ کل حق بیمه"),"7% کل مبلغ  حق بیمه")</f>
        <v>7% کل مبلغ  حق بیمه</v>
      </c>
      <c r="C28" s="1356"/>
      <c r="D28" s="1352" t="s">
        <v>5381</v>
      </c>
      <c r="E28" s="1353"/>
      <c r="F28" s="1353"/>
      <c r="G28" s="1353"/>
      <c r="H28" s="1353"/>
      <c r="I28" s="1354"/>
      <c r="J28" s="654"/>
      <c r="K28" s="683" t="s">
        <v>5</v>
      </c>
      <c r="L28" s="1410">
        <v>8803551</v>
      </c>
      <c r="M28" s="1410"/>
      <c r="N28" s="1410"/>
      <c r="O28" s="1410"/>
      <c r="P28" s="1411"/>
      <c r="Q28" s="1376" t="s">
        <v>5383</v>
      </c>
      <c r="R28" s="1376"/>
      <c r="S28" s="1376"/>
      <c r="T28" s="1376"/>
      <c r="U28" s="1412"/>
      <c r="V28" s="615"/>
      <c r="W28" s="367" t="s">
        <v>3156</v>
      </c>
      <c r="X28" s="347" t="s">
        <v>3235</v>
      </c>
      <c r="Y28" s="341">
        <v>3</v>
      </c>
      <c r="AC28" s="305">
        <f>AE22/12*2</f>
        <v>11102738.163368849</v>
      </c>
      <c r="AD28" s="305">
        <f>AC28/2</f>
        <v>5551369.0816844245</v>
      </c>
      <c r="AE28" s="305">
        <f>AC28+AD28</f>
        <v>16654107.245053273</v>
      </c>
      <c r="AF28" s="1369"/>
      <c r="AG28" s="9"/>
      <c r="AH28" s="9"/>
      <c r="AI28" s="9"/>
      <c r="AJ28" s="325"/>
      <c r="AK28" s="323" t="e">
        <f>C18*K11</f>
        <v>#VALUE!</v>
      </c>
      <c r="AL28" s="316" t="s">
        <v>5354</v>
      </c>
      <c r="AM28" s="9"/>
      <c r="AN28" s="9"/>
      <c r="AO28" s="9"/>
      <c r="AP28" s="9"/>
      <c r="AQ28" s="7"/>
      <c r="AS28" s="269"/>
      <c r="AT28" s="261"/>
      <c r="AV28" s="192"/>
      <c r="AW28" s="195"/>
      <c r="AX28" s="195"/>
      <c r="AY28" s="8"/>
      <c r="AZ28" s="8"/>
      <c r="BA28" s="195"/>
      <c r="BB28" s="195"/>
    </row>
    <row r="29" spans="1:54" ht="23.4" customHeight="1">
      <c r="A29" s="409"/>
      <c r="B29" s="426" t="s">
        <v>3</v>
      </c>
      <c r="C29" s="427">
        <v>1</v>
      </c>
      <c r="D29" s="1335" t="s">
        <v>5601</v>
      </c>
      <c r="E29" s="1336"/>
      <c r="F29" s="1336"/>
      <c r="G29" s="1336"/>
      <c r="H29" s="1336"/>
      <c r="I29" s="1337"/>
      <c r="J29" s="403"/>
      <c r="K29" s="396" t="s">
        <v>5</v>
      </c>
      <c r="L29" s="1333">
        <f>C29*(C15+C17+C16+bank!AL14)</f>
        <v>4496989.333333333</v>
      </c>
      <c r="M29" s="1333"/>
      <c r="N29" s="1333"/>
      <c r="O29" s="1333"/>
      <c r="P29" s="1334"/>
      <c r="Q29" s="1335" t="s">
        <v>5600</v>
      </c>
      <c r="R29" s="1336"/>
      <c r="S29" s="1336"/>
      <c r="T29" s="1336"/>
      <c r="U29" s="1337"/>
      <c r="V29" s="615"/>
      <c r="W29" s="367"/>
      <c r="X29" s="347"/>
      <c r="Y29" s="341"/>
      <c r="AC29" s="280"/>
      <c r="AD29" s="286"/>
      <c r="AE29" s="287"/>
      <c r="AF29" s="9"/>
      <c r="AG29" s="326"/>
      <c r="AH29" s="327"/>
      <c r="AI29" s="9"/>
      <c r="AJ29" s="325"/>
      <c r="AK29" s="323">
        <f>IF(B20="یک فرزند",L15*10%,IF(B20="دو فرزند",L15*20%,IF(B20="سه فرزند",L15*30%,0)))</f>
        <v>20781936</v>
      </c>
      <c r="AL29" s="316" t="s">
        <v>20</v>
      </c>
      <c r="AM29" s="9"/>
      <c r="AN29" s="9"/>
      <c r="AO29" s="9"/>
      <c r="AP29" s="9"/>
      <c r="AQ29" s="7"/>
      <c r="AS29" s="269"/>
      <c r="AT29" s="261"/>
      <c r="AV29" s="192"/>
      <c r="AW29" s="195"/>
      <c r="AX29" s="195"/>
      <c r="AY29" s="8"/>
      <c r="AZ29" s="8"/>
      <c r="BA29" s="195"/>
      <c r="BB29" s="195"/>
    </row>
    <row r="30" spans="1:54" ht="21.6" customHeight="1">
      <c r="A30" s="409"/>
      <c r="B30" s="1397" t="s">
        <v>5384</v>
      </c>
      <c r="C30" s="1398"/>
      <c r="D30" s="1321" t="s">
        <v>5504</v>
      </c>
      <c r="E30" s="1322"/>
      <c r="F30" s="1322"/>
      <c r="G30" s="1322"/>
      <c r="H30" s="1322"/>
      <c r="I30" s="1323"/>
      <c r="J30" s="404"/>
      <c r="K30" s="395" t="s">
        <v>5</v>
      </c>
      <c r="L30" s="1399">
        <v>0</v>
      </c>
      <c r="M30" s="1399"/>
      <c r="N30" s="1399"/>
      <c r="O30" s="1399"/>
      <c r="P30" s="1400"/>
      <c r="Q30" s="1401" t="s">
        <v>5504</v>
      </c>
      <c r="R30" s="1401"/>
      <c r="S30" s="1401"/>
      <c r="T30" s="1401"/>
      <c r="U30" s="1402"/>
      <c r="V30" s="618"/>
      <c r="W30" s="349">
        <f>((536045205)/356)*L14</f>
        <v>45172348.73595506</v>
      </c>
      <c r="X30" s="340"/>
      <c r="Y30" s="341"/>
      <c r="AC30" s="282" t="s">
        <v>12</v>
      </c>
      <c r="AD30" s="282" t="s">
        <v>21</v>
      </c>
      <c r="AE30" s="282" t="s">
        <v>15</v>
      </c>
      <c r="AF30" s="282" t="s">
        <v>5373</v>
      </c>
      <c r="AG30" s="326"/>
      <c r="AH30" s="326"/>
      <c r="AI30" s="9"/>
      <c r="AJ30" s="9"/>
      <c r="AK30" s="323">
        <f>L21</f>
        <v>0</v>
      </c>
      <c r="AL30" s="316" t="s">
        <v>5365</v>
      </c>
      <c r="AM30" s="9"/>
      <c r="AN30" s="9"/>
      <c r="AO30" s="9"/>
      <c r="AP30" s="9"/>
      <c r="AQ30" s="7"/>
      <c r="AS30" s="269"/>
      <c r="AT30" s="261"/>
      <c r="AV30" s="192"/>
      <c r="AW30" s="195"/>
      <c r="AX30" s="195"/>
      <c r="AY30" s="8"/>
      <c r="AZ30" s="8"/>
      <c r="BA30" s="195"/>
      <c r="BB30" s="195"/>
    </row>
    <row r="31" spans="1:54" ht="23.1" customHeight="1">
      <c r="A31" s="338"/>
      <c r="B31" s="368"/>
      <c r="C31" s="369"/>
      <c r="D31" s="1382" t="s">
        <v>5</v>
      </c>
      <c r="E31" s="1383"/>
      <c r="F31" s="1383"/>
      <c r="G31" s="370"/>
      <c r="H31" s="1386">
        <f>L15+L16+L17+L18+L20+L21+L23+L24+L25+L26+L27-L28+L29+L30</f>
        <v>182362474.33333334</v>
      </c>
      <c r="I31" s="1403"/>
      <c r="J31" s="1404"/>
      <c r="K31" s="1404"/>
      <c r="L31" s="1404"/>
      <c r="M31" s="371"/>
      <c r="N31" s="1406" t="s">
        <v>5382</v>
      </c>
      <c r="O31" s="1406"/>
      <c r="P31" s="1407"/>
      <c r="Q31" s="1408"/>
      <c r="R31" s="1408"/>
      <c r="S31" s="1408"/>
      <c r="T31" s="1408"/>
      <c r="U31" s="1408"/>
      <c r="V31" s="618"/>
      <c r="W31" s="364"/>
      <c r="X31" s="340"/>
      <c r="Y31" s="341"/>
      <c r="AC31" s="280">
        <f>VLOOKUP(A7,'FULL-DETAILS'!1:1048576,19,0)</f>
        <v>0</v>
      </c>
      <c r="AD31" s="286">
        <f>VLOOKUP(A7,'FULL-DETAILS'!1:1048576,23,0)</f>
        <v>0</v>
      </c>
      <c r="AE31" s="287">
        <f>VLOOKUP(A7,'FULL-DETAILS'!1:1048576,22,0)</f>
        <v>0</v>
      </c>
      <c r="AF31" s="287">
        <f>VLOOKUP(A7,'FULL-DETAILS'!1:1048576,21,0)</f>
        <v>0</v>
      </c>
      <c r="AG31" s="326"/>
      <c r="AH31" s="326"/>
      <c r="AI31" s="282"/>
      <c r="AJ31" s="282"/>
      <c r="AK31" s="323">
        <f>L23</f>
        <v>0</v>
      </c>
      <c r="AL31" s="316" t="s">
        <v>5501</v>
      </c>
      <c r="AM31" s="9"/>
      <c r="AN31" s="328"/>
      <c r="AO31" s="285"/>
      <c r="AP31" s="285"/>
      <c r="AQ31" s="262"/>
      <c r="AS31" s="269"/>
      <c r="AT31" s="261"/>
      <c r="AV31" s="192"/>
      <c r="AW31" s="195"/>
      <c r="AX31" s="195"/>
      <c r="AY31" s="8"/>
      <c r="AZ31" s="8"/>
      <c r="BA31" s="195"/>
      <c r="BB31" s="195"/>
    </row>
    <row r="32" spans="1:54" ht="4.5" customHeight="1">
      <c r="A32" s="372"/>
      <c r="B32" s="1409"/>
      <c r="C32" s="1409"/>
      <c r="D32" s="1384"/>
      <c r="E32" s="1385"/>
      <c r="F32" s="1385"/>
      <c r="G32" s="373"/>
      <c r="H32" s="1405"/>
      <c r="I32" s="1405"/>
      <c r="J32" s="1405"/>
      <c r="K32" s="1405"/>
      <c r="L32" s="1405"/>
      <c r="M32" s="373"/>
      <c r="N32" s="1385"/>
      <c r="O32" s="1385"/>
      <c r="P32" s="1389"/>
      <c r="Q32" s="1394"/>
      <c r="R32" s="1395"/>
      <c r="S32" s="1395"/>
      <c r="T32" s="1395"/>
      <c r="U32" s="1395"/>
      <c r="V32" s="618"/>
      <c r="W32" s="364"/>
      <c r="X32" s="340"/>
      <c r="Y32" s="341"/>
      <c r="AC32" s="280"/>
      <c r="AD32" s="286"/>
      <c r="AE32" s="287"/>
      <c r="AF32" s="9"/>
      <c r="AG32" s="326"/>
      <c r="AH32" s="326"/>
      <c r="AI32" s="329"/>
      <c r="AJ32" s="329"/>
      <c r="AK32" s="1374">
        <f>L24</f>
        <v>0</v>
      </c>
      <c r="AL32" s="1375" t="s">
        <v>5367</v>
      </c>
      <c r="AM32" s="9"/>
      <c r="AN32" s="289"/>
      <c r="AO32" s="289"/>
      <c r="AP32" s="289"/>
      <c r="AQ32" s="265"/>
      <c r="AS32" s="269"/>
      <c r="AT32" s="261"/>
      <c r="AV32" s="192"/>
      <c r="AW32" s="195"/>
      <c r="AX32" s="195"/>
      <c r="AY32" s="8"/>
      <c r="AZ32" s="8"/>
      <c r="BA32" s="195"/>
      <c r="BB32" s="195"/>
    </row>
    <row r="33" spans="1:54" ht="5.25" hidden="1" customHeight="1">
      <c r="A33" s="372"/>
      <c r="B33" s="374"/>
      <c r="C33" s="375"/>
      <c r="D33" s="376"/>
      <c r="E33" s="376"/>
      <c r="F33" s="376"/>
      <c r="G33" s="376"/>
      <c r="H33" s="376"/>
      <c r="I33" s="376"/>
      <c r="J33" s="376"/>
      <c r="K33" s="376"/>
      <c r="L33" s="376"/>
      <c r="M33" s="376"/>
      <c r="N33" s="376"/>
      <c r="O33" s="376"/>
      <c r="P33" s="376"/>
      <c r="Q33" s="1376"/>
      <c r="R33" s="1376"/>
      <c r="S33" s="1376"/>
      <c r="T33" s="1376"/>
      <c r="U33" s="1376"/>
      <c r="V33" s="618"/>
      <c r="W33" s="364"/>
      <c r="X33" s="340">
        <v>6303234</v>
      </c>
      <c r="Y33" s="341"/>
      <c r="AC33" s="280"/>
      <c r="AD33" s="286"/>
      <c r="AE33" s="287"/>
      <c r="AF33" s="9"/>
      <c r="AG33" s="326"/>
      <c r="AH33" s="326"/>
      <c r="AI33" s="9"/>
      <c r="AJ33" s="330"/>
      <c r="AK33" s="1374"/>
      <c r="AL33" s="1375"/>
      <c r="AM33" s="9"/>
      <c r="AN33" s="9"/>
      <c r="AO33" s="9"/>
      <c r="AP33" s="9"/>
      <c r="AQ33" s="7"/>
      <c r="AS33" s="269"/>
      <c r="AT33" s="261"/>
      <c r="AV33" s="192"/>
      <c r="AW33" s="195"/>
      <c r="AX33" s="195"/>
      <c r="AY33" s="8"/>
      <c r="AZ33" s="8"/>
      <c r="BA33" s="195"/>
      <c r="BB33" s="195"/>
    </row>
    <row r="34" spans="1:54" ht="23.1" hidden="1" customHeight="1">
      <c r="A34" s="372"/>
      <c r="B34" s="338"/>
      <c r="C34" s="338"/>
      <c r="D34" s="338"/>
      <c r="E34" s="338"/>
      <c r="F34" s="338"/>
      <c r="G34" s="338"/>
      <c r="H34" s="338"/>
      <c r="I34" s="338"/>
      <c r="J34" s="338"/>
      <c r="K34" s="338"/>
      <c r="L34" s="338"/>
      <c r="M34" s="338"/>
      <c r="N34" s="338"/>
      <c r="O34" s="338"/>
      <c r="P34" s="338"/>
      <c r="Q34" s="338"/>
      <c r="R34" s="338"/>
      <c r="S34" s="338"/>
      <c r="T34" s="338"/>
      <c r="U34" s="338"/>
      <c r="V34" s="618"/>
      <c r="W34" s="377"/>
      <c r="X34" s="378" t="s">
        <v>177</v>
      </c>
      <c r="Y34" s="341"/>
      <c r="AC34" s="280"/>
      <c r="AD34" s="286"/>
      <c r="AE34" s="287"/>
      <c r="AF34" s="9"/>
      <c r="AG34" s="326"/>
      <c r="AH34" s="326"/>
      <c r="AI34" s="9"/>
      <c r="AJ34" s="282"/>
      <c r="AK34" s="1374"/>
      <c r="AL34" s="1375"/>
      <c r="AM34" s="9"/>
      <c r="AN34" s="9"/>
      <c r="AO34" s="9"/>
      <c r="AP34" s="9"/>
      <c r="AQ34" s="7"/>
      <c r="AS34" s="269"/>
      <c r="AT34" s="261"/>
      <c r="AV34" s="192"/>
      <c r="AW34" s="195"/>
      <c r="AX34" s="195"/>
      <c r="AY34" s="8"/>
      <c r="AZ34" s="8"/>
      <c r="BA34" s="195"/>
      <c r="BB34" s="195"/>
    </row>
    <row r="35" spans="1:54" ht="15" hidden="1" customHeight="1">
      <c r="A35" s="372"/>
      <c r="B35" s="338"/>
      <c r="C35" s="338"/>
      <c r="D35" s="338"/>
      <c r="E35" s="338"/>
      <c r="F35" s="338"/>
      <c r="G35" s="338"/>
      <c r="H35" s="338"/>
      <c r="I35" s="338"/>
      <c r="J35" s="338"/>
      <c r="K35" s="338"/>
      <c r="L35" s="338"/>
      <c r="M35" s="338"/>
      <c r="N35" s="338"/>
      <c r="O35" s="338"/>
      <c r="P35" s="338"/>
      <c r="Q35" s="338"/>
      <c r="R35" s="338"/>
      <c r="S35" s="379"/>
      <c r="T35" s="379"/>
      <c r="U35" s="380" t="e">
        <f>IF( (SUM(L15,L16,L17,K27,L30,#REF!))&lt;(INDEX(Table54[],MATCH(A7,Table54[نام و نام خانوادگی],0),MATCH((N10&amp;P10),Table54[#Headers],0))),INDEX(Table54[],MATCH(A7,Table54[نام و نام خانوادگی],0),MATCH((N10&amp;P10),Table54[#Headers],0)) -  (SUM(L15,L16,L17,K27,L30,#REF!)),0)</f>
        <v>#REF!</v>
      </c>
      <c r="V35" s="342"/>
      <c r="W35" s="339"/>
      <c r="X35" s="340" t="e">
        <f>IF(K11&lt;&gt;1,IF(U35&gt;0,U35,0),(IF(U35&gt;0,U35,IF(F5&gt;=1400,IF(((MATCH((D10&amp;F10),Table54[#Headers],0))-(MATCH((N10&amp;P10),Table54[#Headers],0)-1))&gt;1,SUM((INDEX(Table54[],MATCH(A7,Table54[نام و نام خانوادگی],0),MATCH((N10&amp;P10),Table54[#Headers],0))):(INDEX(Table54[],MATCH(A7,Table54[نام و نام خانوادگی],0),MATCH((D10&amp;F10),Table54[#Headers],0)))),IF((VLOOKUP(A7,Table54[[نام و نام خانوادگی]:[توضیحات]],19,0))="نقدی ",0,U36)),0) )))</f>
        <v>#REF!</v>
      </c>
      <c r="Y35" s="341"/>
      <c r="AC35" s="280"/>
      <c r="AD35" s="286"/>
      <c r="AE35" s="287"/>
      <c r="AF35" s="9"/>
      <c r="AG35" s="326"/>
      <c r="AH35" s="326"/>
      <c r="AI35" s="9"/>
      <c r="AJ35" s="282"/>
      <c r="AK35" s="1374"/>
      <c r="AL35" s="1375"/>
      <c r="AM35" s="9"/>
      <c r="AN35" s="9"/>
      <c r="AO35" s="9"/>
      <c r="AP35" s="9"/>
      <c r="AQ35" s="7"/>
      <c r="AV35" s="192"/>
      <c r="AW35" s="195"/>
      <c r="AX35" s="195"/>
      <c r="AY35" s="8"/>
      <c r="AZ35" s="8"/>
      <c r="BA35" s="195"/>
      <c r="BB35" s="195"/>
    </row>
    <row r="36" spans="1:54" ht="23.1" hidden="1" customHeight="1">
      <c r="A36" s="372"/>
      <c r="B36" s="338"/>
      <c r="C36" s="338"/>
      <c r="D36" s="338"/>
      <c r="E36" s="338"/>
      <c r="F36" s="338"/>
      <c r="G36" s="338"/>
      <c r="H36" s="338"/>
      <c r="I36" s="338"/>
      <c r="J36" s="338"/>
      <c r="K36" s="338"/>
      <c r="L36" s="338"/>
      <c r="M36" s="338"/>
      <c r="N36" s="381"/>
      <c r="O36" s="338"/>
      <c r="P36" s="338"/>
      <c r="Q36" s="338"/>
      <c r="R36" s="338"/>
      <c r="S36" s="379"/>
      <c r="T36" s="379"/>
      <c r="U36" s="380">
        <f>INDEX(Table54[],MATCH(A7,Table54[نام و نام خانوادگی],0),MATCH((N10&amp;P10),Table54[#Headers],0))</f>
        <v>0</v>
      </c>
      <c r="V36" s="342"/>
      <c r="W36" s="382"/>
      <c r="X36" s="340">
        <f>IF(F5&gt;=1400,IF(((MATCH((D10&amp;F10),Table54[#Headers],0))-(MATCH((N10&amp;P10),Table54[#Headers],0)-1))&gt;1,SUM((INDEX(Table54[],MATCH(A7,Table54[نام و نام خانوادگی],0),MATCH((N10&amp;P10),Table54[#Headers],0))):(INDEX(Table54[],MATCH(A7,Table54[نام و نام خانوادگی],0),MATCH((D10&amp;F10),Table54[#Headers],0)))),IF((VLOOKUP(A7,Table54[[نام و نام خانوادگی]:[توضیحات]],19,0))="نقدی ",0,U36)),0)</f>
        <v>0</v>
      </c>
      <c r="Y36" s="383">
        <f>X36-L31</f>
        <v>0</v>
      </c>
      <c r="AC36" s="280"/>
      <c r="AD36" s="286"/>
      <c r="AE36" s="287"/>
      <c r="AF36" s="9"/>
      <c r="AG36" s="326"/>
      <c r="AH36" s="326"/>
      <c r="AI36" s="9"/>
      <c r="AJ36" s="282"/>
      <c r="AK36" s="1374"/>
      <c r="AL36" s="1375"/>
      <c r="AM36" s="9"/>
      <c r="AN36" s="9"/>
      <c r="AO36" s="9"/>
      <c r="AP36" s="9"/>
      <c r="AQ36" s="7"/>
      <c r="AV36" s="192"/>
      <c r="AW36" s="195"/>
      <c r="AX36" s="195"/>
      <c r="AY36" s="8"/>
      <c r="AZ36" s="8"/>
      <c r="BA36" s="195"/>
      <c r="BB36" s="195"/>
    </row>
    <row r="37" spans="1:54" ht="18" customHeight="1">
      <c r="A37" s="372"/>
      <c r="B37" s="1377" t="str">
        <f>" بدین وسیله اینجانب: " &amp; A7&amp; " دارای شماره ملی: "&amp; VLOOKUP(A7,Table54[[نام و نام خانوادگی]:[توضیحات]],4,0)&amp;"  تصدیق و اعلام می دارد مبالغ مندرجه طبق شقوق جدول فوق را از کارفرمای خود:  "&amp; SUBSTITUTE(I7,"_"," ")&amp;"  در طول مدت زمان مقرره به مبلغ "&amp; INT(H31) &amp; " ریال دریافت داشته که از  این حیث هـرگونه ادعاء برخلاف موارد فوق ، در هرگونه مراجع قضایی و شبه قضایی غیر مسموع می باشد. "</f>
        <v xml:space="preserve"> بدین وسیله اینجانب: فرزاد جعفری دارای شماره ملی: 2594715972  تصدیق و اعلام می دارد مبالغ مندرجه طبق شقوق جدول فوق را از کارفرمای خود:  سایبان‌آرامش‌گیل.کتایون‌تیمائی   در طول مدت زمان مقرره به مبلغ 182362474 ریال دریافت داشته که از  این حیث هـرگونه ادعاء برخلاف موارد فوق ، در هرگونه مراجع قضایی و شبه قضایی غیر مسموع می باشد. </v>
      </c>
      <c r="C37" s="1377"/>
      <c r="D37" s="1377"/>
      <c r="E37" s="1377"/>
      <c r="F37" s="1377"/>
      <c r="G37" s="1377"/>
      <c r="H37" s="1377"/>
      <c r="I37" s="1377"/>
      <c r="J37" s="1377"/>
      <c r="K37" s="1377"/>
      <c r="L37" s="1377"/>
      <c r="M37" s="1377"/>
      <c r="N37" s="1377"/>
      <c r="O37" s="1377"/>
      <c r="P37" s="1377"/>
      <c r="Q37" s="1377"/>
      <c r="R37" s="1377"/>
      <c r="S37" s="1377"/>
      <c r="T37" s="1377"/>
      <c r="U37" s="1378"/>
      <c r="V37" s="619"/>
      <c r="W37" s="384"/>
      <c r="X37" s="340"/>
      <c r="Y37" s="385"/>
      <c r="AC37" s="1379"/>
      <c r="AD37" s="1379"/>
      <c r="AE37" s="1379"/>
      <c r="AF37" s="1379"/>
      <c r="AG37" s="1379"/>
      <c r="AH37" s="331"/>
      <c r="AI37" s="1380"/>
      <c r="AJ37" s="1380"/>
      <c r="AK37" s="1374"/>
      <c r="AL37" s="1375"/>
      <c r="AV37" s="192"/>
      <c r="AW37" s="195"/>
      <c r="AX37" s="195"/>
      <c r="AY37" s="8"/>
      <c r="AZ37" s="8"/>
      <c r="BA37" s="195"/>
      <c r="BB37" s="195"/>
    </row>
    <row r="38" spans="1:54" ht="18" customHeight="1">
      <c r="A38" s="372"/>
      <c r="B38" s="1377"/>
      <c r="C38" s="1377"/>
      <c r="D38" s="1377"/>
      <c r="E38" s="1377"/>
      <c r="F38" s="1377"/>
      <c r="G38" s="1377"/>
      <c r="H38" s="1377"/>
      <c r="I38" s="1377"/>
      <c r="J38" s="1377"/>
      <c r="K38" s="1377"/>
      <c r="L38" s="1377"/>
      <c r="M38" s="1377"/>
      <c r="N38" s="1377"/>
      <c r="O38" s="1377"/>
      <c r="P38" s="1377"/>
      <c r="Q38" s="1377"/>
      <c r="R38" s="1377"/>
      <c r="S38" s="1377"/>
      <c r="T38" s="1377"/>
      <c r="U38" s="1378"/>
      <c r="V38" s="620"/>
      <c r="W38" s="420" t="s">
        <v>5596</v>
      </c>
      <c r="X38" s="422">
        <v>170000000</v>
      </c>
      <c r="Y38" s="423"/>
      <c r="Z38" s="675"/>
      <c r="AA38" s="665"/>
      <c r="AB38" s="424"/>
      <c r="AC38" s="331"/>
      <c r="AD38" s="331"/>
      <c r="AE38" s="304"/>
      <c r="AF38" s="282"/>
      <c r="AG38" s="304"/>
      <c r="AH38" s="1369"/>
      <c r="AJ38" s="282"/>
      <c r="AK38" s="323">
        <f>L25</f>
        <v>0</v>
      </c>
      <c r="AL38" s="316" t="s">
        <v>5379</v>
      </c>
      <c r="AV38" s="192"/>
      <c r="AW38" s="195"/>
      <c r="AX38" s="195"/>
      <c r="AY38" s="8"/>
      <c r="AZ38" s="8"/>
      <c r="BA38" s="195"/>
      <c r="BB38" s="195"/>
    </row>
    <row r="39" spans="1:54" ht="21.6">
      <c r="A39" s="372"/>
      <c r="B39" s="1377"/>
      <c r="C39" s="1377"/>
      <c r="D39" s="1377"/>
      <c r="E39" s="1377"/>
      <c r="F39" s="1377"/>
      <c r="G39" s="1377"/>
      <c r="H39" s="1377"/>
      <c r="I39" s="1377"/>
      <c r="J39" s="1377"/>
      <c r="K39" s="1377"/>
      <c r="L39" s="1377"/>
      <c r="M39" s="1377"/>
      <c r="N39" s="1377"/>
      <c r="O39" s="1377"/>
      <c r="P39" s="1377"/>
      <c r="Q39" s="1377"/>
      <c r="R39" s="1377"/>
      <c r="S39" s="1377"/>
      <c r="T39" s="1377"/>
      <c r="U39" s="1378"/>
      <c r="V39" s="621"/>
      <c r="W39" s="421" t="s">
        <v>5597</v>
      </c>
      <c r="X39" s="422">
        <f>X38-H31</f>
        <v>-12362474.333333343</v>
      </c>
      <c r="Y39" s="385" t="s">
        <v>181</v>
      </c>
      <c r="Z39" s="676"/>
      <c r="AA39" s="666"/>
      <c r="AB39" s="189"/>
      <c r="AC39" s="331"/>
      <c r="AD39" s="331"/>
      <c r="AE39" s="331"/>
      <c r="AF39" s="331"/>
      <c r="AG39" s="331"/>
      <c r="AH39" s="1369"/>
      <c r="AK39" s="332">
        <f>--V5</f>
        <v>8659140</v>
      </c>
      <c r="AL39" s="316" t="s">
        <v>24</v>
      </c>
      <c r="AV39" s="192"/>
      <c r="AW39" s="195"/>
      <c r="AX39" s="195"/>
      <c r="AY39" s="8"/>
      <c r="AZ39" s="8"/>
      <c r="BA39" s="195"/>
      <c r="BB39" s="195"/>
    </row>
    <row r="40" spans="1:54" ht="17.399999999999999" customHeight="1">
      <c r="A40" s="372"/>
      <c r="B40" s="1377"/>
      <c r="C40" s="1377"/>
      <c r="D40" s="1377"/>
      <c r="E40" s="1377"/>
      <c r="F40" s="1377"/>
      <c r="G40" s="1377"/>
      <c r="H40" s="1377"/>
      <c r="I40" s="1377"/>
      <c r="J40" s="1377"/>
      <c r="K40" s="1377"/>
      <c r="L40" s="1377"/>
      <c r="M40" s="1377"/>
      <c r="N40" s="1377"/>
      <c r="O40" s="1377"/>
      <c r="P40" s="1377"/>
      <c r="Q40" s="1377"/>
      <c r="R40" s="1377"/>
      <c r="S40" s="1377"/>
      <c r="T40" s="1377"/>
      <c r="U40" s="1378"/>
      <c r="V40" s="622"/>
      <c r="W40" s="339"/>
      <c r="X40" s="340"/>
      <c r="Y40" s="341"/>
      <c r="AB40" s="189"/>
      <c r="AE40" s="9"/>
      <c r="AK40" s="318">
        <f>--V4</f>
        <v>17318280</v>
      </c>
      <c r="AL40" s="319" t="s">
        <v>1778</v>
      </c>
      <c r="AM40" s="319"/>
      <c r="AN40" s="319"/>
      <c r="AO40" s="319"/>
      <c r="AV40" s="192"/>
      <c r="AW40" s="195"/>
      <c r="AX40" s="195"/>
      <c r="AY40" s="8"/>
      <c r="AZ40" s="8"/>
      <c r="BA40" s="195"/>
      <c r="BB40" s="195"/>
    </row>
    <row r="41" spans="1:54" ht="17.25" customHeight="1">
      <c r="A41" s="372"/>
      <c r="B41" s="1377"/>
      <c r="C41" s="1377"/>
      <c r="D41" s="1377"/>
      <c r="E41" s="1377"/>
      <c r="F41" s="1377"/>
      <c r="G41" s="1377"/>
      <c r="H41" s="1377"/>
      <c r="I41" s="1377"/>
      <c r="J41" s="1377"/>
      <c r="K41" s="1377"/>
      <c r="L41" s="1377"/>
      <c r="M41" s="1377"/>
      <c r="N41" s="1377"/>
      <c r="O41" s="1377"/>
      <c r="P41" s="1377"/>
      <c r="Q41" s="1377"/>
      <c r="R41" s="1377"/>
      <c r="S41" s="1377"/>
      <c r="T41" s="1377"/>
      <c r="U41" s="1378"/>
      <c r="V41" s="622"/>
      <c r="W41" s="386"/>
      <c r="X41" s="387" t="s">
        <v>5355</v>
      </c>
      <c r="Y41" s="388"/>
      <c r="AB41" s="189"/>
      <c r="AC41" s="331"/>
      <c r="AD41" s="331" t="s">
        <v>15</v>
      </c>
      <c r="AE41" s="304" t="s">
        <v>21</v>
      </c>
      <c r="AF41" s="86" t="s">
        <v>12</v>
      </c>
      <c r="AG41" s="86" t="s">
        <v>5358</v>
      </c>
      <c r="AI41" s="307"/>
      <c r="AJ41" s="305"/>
      <c r="AK41" s="323">
        <f>L28</f>
        <v>8803551</v>
      </c>
      <c r="AL41" s="316" t="s">
        <v>5459</v>
      </c>
      <c r="AM41" s="289"/>
      <c r="AV41" s="192"/>
      <c r="AW41" s="195"/>
      <c r="AX41" s="195"/>
      <c r="AY41" s="8"/>
      <c r="AZ41" s="8"/>
      <c r="BA41" s="195"/>
      <c r="BB41" s="195"/>
    </row>
    <row r="42" spans="1:54" ht="14.25" customHeight="1">
      <c r="A42" s="372"/>
      <c r="B42" s="1377"/>
      <c r="C42" s="1377"/>
      <c r="D42" s="1377"/>
      <c r="E42" s="1377"/>
      <c r="F42" s="1377"/>
      <c r="G42" s="1377"/>
      <c r="H42" s="1377"/>
      <c r="I42" s="1377"/>
      <c r="J42" s="1377"/>
      <c r="K42" s="1377"/>
      <c r="L42" s="1377"/>
      <c r="M42" s="1377"/>
      <c r="N42" s="1377"/>
      <c r="O42" s="1377"/>
      <c r="P42" s="1377"/>
      <c r="Q42" s="1377"/>
      <c r="R42" s="1377"/>
      <c r="S42" s="1377"/>
      <c r="T42" s="1377"/>
      <c r="U42" s="1378"/>
      <c r="V42" s="342"/>
      <c r="W42" s="389"/>
      <c r="X42" s="387"/>
      <c r="Y42" s="390"/>
      <c r="AB42" s="189"/>
      <c r="AC42" s="331"/>
      <c r="AD42" s="331">
        <f>VLOOKUP(A7,'FULL-DETAILS'!1:1048576,22,0)</f>
        <v>0</v>
      </c>
      <c r="AE42" s="331">
        <f>VLOOKUP(A7,'FULL-DETAILS'!1:1048576,23,0)</f>
        <v>0</v>
      </c>
      <c r="AF42" s="86">
        <f>VLOOKUP(A7,'FULL-DETAILS'!1:1048576,19,0)</f>
        <v>0</v>
      </c>
      <c r="AG42" s="86">
        <f>VLOOKUP(A7,'FULL-DETAILS'!1:1048576,21,0)</f>
        <v>0</v>
      </c>
      <c r="AK42" s="1374" t="e">
        <f>AK25+AK26+AK27+AK28+AK29+AK30+AK31+AK32+AK38+AK39+AK40</f>
        <v>#VALUE!</v>
      </c>
      <c r="AL42" s="1375"/>
      <c r="AV42" s="192"/>
      <c r="AW42" s="195"/>
      <c r="AX42" s="195"/>
      <c r="AY42" s="195"/>
      <c r="AZ42" s="195"/>
      <c r="BA42" s="195"/>
      <c r="BB42" s="195"/>
    </row>
    <row r="43" spans="1:54" ht="6.75" hidden="1" customHeight="1">
      <c r="A43" s="372"/>
      <c r="B43" s="1377"/>
      <c r="C43" s="1377"/>
      <c r="D43" s="1377"/>
      <c r="E43" s="1377"/>
      <c r="F43" s="1377"/>
      <c r="G43" s="1377"/>
      <c r="H43" s="1377"/>
      <c r="I43" s="1377"/>
      <c r="J43" s="1377"/>
      <c r="K43" s="1377"/>
      <c r="L43" s="1377"/>
      <c r="M43" s="1377"/>
      <c r="N43" s="1377"/>
      <c r="O43" s="1377"/>
      <c r="P43" s="1377"/>
      <c r="Q43" s="1377"/>
      <c r="R43" s="1377"/>
      <c r="S43" s="1377"/>
      <c r="T43" s="1377"/>
      <c r="U43" s="1378"/>
      <c r="V43" s="342"/>
      <c r="W43" s="389"/>
      <c r="X43" s="387"/>
      <c r="Y43" s="390"/>
      <c r="AB43" s="189"/>
      <c r="AK43" s="1374"/>
      <c r="AL43" s="1375"/>
      <c r="AV43" s="192"/>
      <c r="AW43" s="195"/>
      <c r="AX43" s="195"/>
      <c r="AY43" s="195"/>
      <c r="AZ43" s="195"/>
      <c r="BA43" s="195"/>
      <c r="BB43" s="195"/>
    </row>
    <row r="44" spans="1:54" ht="20.25" customHeight="1">
      <c r="A44" s="372"/>
      <c r="B44" s="1396" t="str">
        <f>A7</f>
        <v>فرزاد جعفری</v>
      </c>
      <c r="C44" s="1396"/>
      <c r="D44" s="1396"/>
      <c r="E44" s="1396"/>
      <c r="F44" s="338"/>
      <c r="G44" s="338"/>
      <c r="H44" s="338"/>
      <c r="I44" s="391"/>
      <c r="J44" s="338"/>
      <c r="K44" s="338"/>
      <c r="L44" s="338"/>
      <c r="M44" s="338"/>
      <c r="N44" s="338"/>
      <c r="O44" s="338"/>
      <c r="P44" s="338"/>
      <c r="Q44" s="338"/>
      <c r="R44" s="338"/>
      <c r="S44" s="338"/>
      <c r="T44" s="338"/>
      <c r="U44" s="372"/>
      <c r="V44" s="342"/>
      <c r="W44" s="389"/>
      <c r="X44" s="387"/>
      <c r="Y44" s="390"/>
      <c r="AB44" s="189"/>
      <c r="AF44" s="333"/>
      <c r="AG44" s="282">
        <f>IF(AF31="صبح-عصر-شب",AN15*6%,IF(AG42="روز-شب",AN15*10,IF(AF31="صبح-عصر",AN15*4%,0)))</f>
        <v>0</v>
      </c>
      <c r="AH44" s="282"/>
      <c r="AK44" s="1374"/>
      <c r="AL44" s="1375"/>
      <c r="AV44" s="192"/>
      <c r="AW44" s="195"/>
      <c r="AX44" s="195"/>
      <c r="AY44" s="195"/>
      <c r="AZ44" s="195"/>
      <c r="BA44" s="195"/>
      <c r="BB44" s="195"/>
    </row>
    <row r="45" spans="1:54" ht="15.75" customHeight="1">
      <c r="A45" s="372"/>
      <c r="B45" s="1373"/>
      <c r="C45" s="1373"/>
      <c r="D45" s="1373"/>
      <c r="E45" s="392"/>
      <c r="F45" s="392"/>
      <c r="G45" s="392"/>
      <c r="H45" s="392"/>
      <c r="I45" s="392"/>
      <c r="J45" s="392"/>
      <c r="K45" s="392"/>
      <c r="L45" s="392"/>
      <c r="M45" s="392"/>
      <c r="N45" s="392"/>
      <c r="O45" s="392"/>
      <c r="P45" s="392"/>
      <c r="Q45" s="392"/>
      <c r="R45" s="392"/>
      <c r="S45" s="392"/>
      <c r="T45" s="392"/>
      <c r="U45" s="393"/>
      <c r="V45" s="342"/>
      <c r="W45" s="389"/>
      <c r="X45" s="387"/>
      <c r="Y45" s="390"/>
      <c r="AB45" s="189"/>
      <c r="AF45" s="331"/>
      <c r="AG45" s="331"/>
      <c r="AH45" s="331"/>
      <c r="AI45" s="307"/>
      <c r="AJ45" s="284"/>
      <c r="AV45" s="192"/>
      <c r="AW45" s="195"/>
      <c r="AX45" s="195"/>
      <c r="AY45" s="195"/>
      <c r="AZ45" s="195"/>
      <c r="BA45" s="195"/>
      <c r="BB45" s="195"/>
    </row>
    <row r="46" spans="1:54" ht="14.25" customHeight="1">
      <c r="V46" s="277"/>
      <c r="W46" s="272">
        <f>SUM(L15+L16+L17+L20+L21+L25+L26+L27-L28+L24+L18+L23)</f>
        <v>177865485</v>
      </c>
      <c r="X46" s="271"/>
      <c r="Y46" s="273">
        <f>L15+L16+L17+L20+L24+L25+L26+L27+L30</f>
        <v>181669036</v>
      </c>
      <c r="AB46" s="189"/>
    </row>
    <row r="47" spans="1:54" ht="14.25" customHeight="1">
      <c r="W47" s="274">
        <f>H31-W46</f>
        <v>4496989.3333333433</v>
      </c>
      <c r="X47" s="275">
        <f>H31-Y47</f>
        <v>9496989.3333333433</v>
      </c>
      <c r="Y47" s="276">
        <f>Y46-L28</f>
        <v>172865485</v>
      </c>
      <c r="Z47" s="677" t="s">
        <v>5485</v>
      </c>
      <c r="AB47" s="189"/>
      <c r="AC47" s="284"/>
      <c r="AJ47" s="86" t="s">
        <v>5475</v>
      </c>
    </row>
    <row r="48" spans="1:54">
      <c r="V48" s="277"/>
      <c r="W48" s="277"/>
      <c r="X48" s="46"/>
      <c r="Y48" s="278">
        <f>IF(H31&lt;=Y47,0,X47)</f>
        <v>9496989.3333333433</v>
      </c>
      <c r="Z48" s="313" t="s">
        <v>5484</v>
      </c>
      <c r="AB48" s="189"/>
      <c r="AI48" s="307"/>
      <c r="AJ48" s="315">
        <f>H31</f>
        <v>182362474.33333334</v>
      </c>
      <c r="AK48" s="314" t="e">
        <f>AK42-AK41</f>
        <v>#VALUE!</v>
      </c>
      <c r="AL48" s="86" t="s">
        <v>5505</v>
      </c>
    </row>
    <row r="49" spans="1:52" ht="22.2">
      <c r="W49" s="65"/>
      <c r="X49" s="46"/>
      <c r="Y49" s="41"/>
      <c r="AB49" s="189"/>
      <c r="AC49" s="284"/>
      <c r="AJ49" s="284"/>
      <c r="AK49" s="315" t="e">
        <f>AJ48-AK48</f>
        <v>#VALUE!</v>
      </c>
      <c r="AL49" s="86" t="s">
        <v>5506</v>
      </c>
    </row>
    <row r="50" spans="1:52">
      <c r="W50" s="65"/>
      <c r="X50" s="46"/>
      <c r="Y50" s="41"/>
      <c r="AB50" s="189"/>
      <c r="AI50" s="307"/>
    </row>
    <row r="51" spans="1:52">
      <c r="W51" s="65"/>
      <c r="X51" s="278">
        <f>L15+L16+L17+L18+L20+L24+L25+L26+L27</f>
        <v>186669036</v>
      </c>
      <c r="Y51" s="41"/>
      <c r="AB51" s="189"/>
    </row>
    <row r="52" spans="1:52">
      <c r="W52" s="190"/>
      <c r="X52" s="99"/>
      <c r="Y52" s="39"/>
      <c r="AB52" s="39"/>
      <c r="AC52" s="334"/>
    </row>
    <row r="53" spans="1:52" s="41" customFormat="1">
      <c r="A53" s="39"/>
      <c r="B53" s="39"/>
      <c r="C53" s="39"/>
      <c r="D53" s="39"/>
      <c r="E53" s="39"/>
      <c r="F53" s="39"/>
      <c r="G53" s="39"/>
      <c r="H53" s="39"/>
      <c r="I53" s="39"/>
      <c r="J53" s="39"/>
      <c r="K53" s="39"/>
      <c r="L53" s="39"/>
      <c r="M53" s="39"/>
      <c r="N53" s="39"/>
      <c r="O53" s="39"/>
      <c r="P53" s="39"/>
      <c r="Q53" s="39"/>
      <c r="R53" s="39"/>
      <c r="S53" s="39"/>
      <c r="T53" s="39"/>
      <c r="U53" s="39"/>
      <c r="V53" s="65"/>
      <c r="W53" s="190"/>
      <c r="X53" s="99"/>
      <c r="Y53" s="39"/>
      <c r="Z53" s="313"/>
      <c r="AA53" s="86"/>
      <c r="AB53" s="39"/>
      <c r="AC53" s="86"/>
      <c r="AD53" s="86"/>
      <c r="AE53" s="86"/>
      <c r="AF53" s="86"/>
      <c r="AG53" s="86"/>
      <c r="AH53" s="86"/>
      <c r="AI53" s="86"/>
      <c r="AJ53" s="86"/>
      <c r="AK53" s="86"/>
      <c r="AL53" s="86"/>
      <c r="AM53" s="86"/>
      <c r="AN53" s="86"/>
      <c r="AO53" s="86"/>
      <c r="AP53" s="86"/>
      <c r="AT53" s="39"/>
      <c r="AU53" s="39"/>
      <c r="AV53" s="39"/>
      <c r="AW53" s="39"/>
      <c r="AX53" s="39"/>
      <c r="AY53" s="39"/>
      <c r="AZ53" s="39"/>
    </row>
    <row r="54" spans="1:52" s="41" customFormat="1">
      <c r="A54" s="39"/>
      <c r="B54" s="39"/>
      <c r="C54" s="39"/>
      <c r="D54" s="39"/>
      <c r="E54" s="39"/>
      <c r="F54" s="39"/>
      <c r="G54" s="39"/>
      <c r="H54" s="39"/>
      <c r="I54" s="39"/>
      <c r="J54" s="39"/>
      <c r="K54" s="39"/>
      <c r="L54" s="39"/>
      <c r="M54" s="39"/>
      <c r="N54" s="39"/>
      <c r="O54" s="39"/>
      <c r="P54" s="39"/>
      <c r="Q54" s="39"/>
      <c r="R54" s="39"/>
      <c r="S54" s="39"/>
      <c r="T54" s="39"/>
      <c r="U54" s="39"/>
      <c r="V54" s="65"/>
      <c r="W54" s="190"/>
      <c r="X54" s="99"/>
      <c r="Y54" s="39"/>
      <c r="Z54" s="313"/>
      <c r="AA54" s="86"/>
      <c r="AB54" s="39"/>
      <c r="AC54" s="86"/>
      <c r="AD54" s="86"/>
      <c r="AE54" s="86"/>
      <c r="AF54" s="86"/>
      <c r="AG54" s="86"/>
      <c r="AH54" s="86"/>
      <c r="AI54" s="86"/>
      <c r="AJ54" s="86"/>
      <c r="AK54" s="86"/>
      <c r="AL54" s="86"/>
      <c r="AM54" s="86"/>
      <c r="AN54" s="86"/>
      <c r="AO54" s="86"/>
      <c r="AP54" s="86"/>
      <c r="AT54" s="39"/>
      <c r="AU54" s="39"/>
      <c r="AV54" s="39"/>
      <c r="AW54" s="39"/>
      <c r="AX54" s="39"/>
      <c r="AY54" s="39"/>
      <c r="AZ54" s="39"/>
    </row>
    <row r="55" spans="1:52" s="41" customFormat="1">
      <c r="A55" s="39"/>
      <c r="B55" s="39"/>
      <c r="C55" s="39"/>
      <c r="D55" s="39"/>
      <c r="E55" s="39"/>
      <c r="F55" s="39"/>
      <c r="G55" s="39"/>
      <c r="H55" s="39"/>
      <c r="I55" s="39"/>
      <c r="J55" s="39"/>
      <c r="K55" s="39"/>
      <c r="L55" s="39"/>
      <c r="M55" s="39"/>
      <c r="N55" s="39"/>
      <c r="O55" s="39"/>
      <c r="P55" s="39"/>
      <c r="Q55" s="39"/>
      <c r="R55" s="39"/>
      <c r="S55" s="39"/>
      <c r="T55" s="39"/>
      <c r="U55" s="39"/>
      <c r="V55" s="65"/>
      <c r="W55" s="190"/>
      <c r="X55" s="99"/>
      <c r="Y55" s="39"/>
      <c r="Z55" s="313"/>
      <c r="AA55" s="86"/>
      <c r="AB55" s="39"/>
      <c r="AC55" s="86"/>
      <c r="AD55" s="86"/>
      <c r="AE55" s="86"/>
      <c r="AF55" s="86"/>
      <c r="AG55" s="86"/>
      <c r="AH55" s="86"/>
      <c r="AI55" s="86"/>
      <c r="AJ55" s="86"/>
      <c r="AK55" s="86"/>
      <c r="AL55" s="86"/>
      <c r="AM55" s="86"/>
      <c r="AN55" s="86"/>
      <c r="AO55" s="86"/>
      <c r="AP55" s="86"/>
      <c r="AT55" s="39"/>
      <c r="AU55" s="39"/>
      <c r="AV55" s="39"/>
      <c r="AW55" s="39"/>
      <c r="AX55" s="39"/>
      <c r="AY55" s="39"/>
      <c r="AZ55" s="39"/>
    </row>
    <row r="56" spans="1:52" s="41" customFormat="1">
      <c r="A56" s="39"/>
      <c r="B56" s="39"/>
      <c r="C56" s="39"/>
      <c r="D56" s="39"/>
      <c r="E56" s="39"/>
      <c r="F56" s="39"/>
      <c r="G56" s="39"/>
      <c r="H56" s="39"/>
      <c r="I56" s="39"/>
      <c r="J56" s="39"/>
      <c r="K56" s="39"/>
      <c r="L56" s="39"/>
      <c r="M56" s="39"/>
      <c r="N56" s="39"/>
      <c r="O56" s="39"/>
      <c r="P56" s="39"/>
      <c r="Q56" s="39"/>
      <c r="R56" s="39"/>
      <c r="S56" s="39"/>
      <c r="T56" s="39"/>
      <c r="U56" s="39"/>
      <c r="V56" s="65"/>
      <c r="W56" s="190"/>
      <c r="X56" s="99"/>
      <c r="Y56" s="39"/>
      <c r="Z56" s="313"/>
      <c r="AA56" s="86"/>
      <c r="AB56" s="39"/>
      <c r="AC56" s="86"/>
      <c r="AD56" s="86"/>
      <c r="AE56" s="86"/>
      <c r="AF56" s="86"/>
      <c r="AG56" s="86"/>
      <c r="AH56" s="86"/>
      <c r="AI56" s="86"/>
      <c r="AJ56" s="86"/>
      <c r="AK56" s="86"/>
      <c r="AL56" s="86"/>
      <c r="AM56" s="86"/>
      <c r="AN56" s="86"/>
      <c r="AO56" s="86"/>
      <c r="AP56" s="86"/>
      <c r="AT56" s="39"/>
      <c r="AU56" s="39"/>
      <c r="AV56" s="39"/>
      <c r="AW56" s="39"/>
      <c r="AX56" s="39"/>
      <c r="AY56" s="39"/>
      <c r="AZ56" s="39"/>
    </row>
    <row r="57" spans="1:52" s="41" customFormat="1">
      <c r="A57" s="39"/>
      <c r="B57" s="39"/>
      <c r="C57" s="39"/>
      <c r="D57" s="39"/>
      <c r="E57" s="39"/>
      <c r="F57" s="39"/>
      <c r="G57" s="39"/>
      <c r="H57" s="39"/>
      <c r="I57" s="39"/>
      <c r="J57" s="39"/>
      <c r="K57" s="39"/>
      <c r="L57" s="39"/>
      <c r="M57" s="39"/>
      <c r="N57" s="39"/>
      <c r="O57" s="39"/>
      <c r="P57" s="39"/>
      <c r="Q57" s="39"/>
      <c r="R57" s="39"/>
      <c r="S57" s="39"/>
      <c r="T57" s="39"/>
      <c r="U57" s="39"/>
      <c r="V57" s="65"/>
      <c r="W57" s="190"/>
      <c r="X57" s="99"/>
      <c r="Y57" s="39"/>
      <c r="Z57" s="313"/>
      <c r="AA57" s="86"/>
      <c r="AB57" s="39"/>
      <c r="AC57" s="86"/>
      <c r="AD57" s="86"/>
      <c r="AE57" s="86"/>
      <c r="AF57" s="86"/>
      <c r="AG57" s="86"/>
      <c r="AH57" s="86"/>
      <c r="AI57" s="86"/>
      <c r="AJ57" s="86"/>
      <c r="AK57" s="86"/>
      <c r="AL57" s="86"/>
      <c r="AM57" s="86"/>
      <c r="AN57" s="86"/>
      <c r="AO57" s="86"/>
      <c r="AP57" s="86"/>
      <c r="AT57" s="39"/>
      <c r="AU57" s="39"/>
      <c r="AV57" s="39"/>
      <c r="AW57" s="39"/>
      <c r="AX57" s="39"/>
      <c r="AY57" s="39"/>
      <c r="AZ57" s="39"/>
    </row>
    <row r="58" spans="1:52" s="41" customFormat="1">
      <c r="A58" s="39"/>
      <c r="B58" s="39"/>
      <c r="C58" s="39"/>
      <c r="D58" s="39"/>
      <c r="E58" s="39"/>
      <c r="F58" s="39"/>
      <c r="G58" s="39"/>
      <c r="H58" s="39"/>
      <c r="I58" s="39"/>
      <c r="J58" s="39"/>
      <c r="K58" s="39"/>
      <c r="L58" s="39"/>
      <c r="M58" s="39"/>
      <c r="N58" s="39"/>
      <c r="O58" s="39"/>
      <c r="P58" s="39"/>
      <c r="Q58" s="39"/>
      <c r="R58" s="39"/>
      <c r="S58" s="39"/>
      <c r="T58" s="39"/>
      <c r="U58" s="39"/>
      <c r="V58" s="65"/>
      <c r="W58" s="190"/>
      <c r="X58" s="99"/>
      <c r="Y58" s="39"/>
      <c r="Z58" s="313"/>
      <c r="AA58" s="86"/>
      <c r="AB58" s="39"/>
      <c r="AC58" s="86"/>
      <c r="AD58" s="86"/>
      <c r="AE58" s="86"/>
      <c r="AF58" s="86"/>
      <c r="AG58" s="86"/>
      <c r="AH58" s="86"/>
      <c r="AI58" s="86"/>
      <c r="AJ58" s="86"/>
      <c r="AK58" s="86"/>
      <c r="AL58" s="86"/>
      <c r="AM58" s="86"/>
      <c r="AN58" s="86"/>
      <c r="AO58" s="86"/>
      <c r="AP58" s="86"/>
      <c r="AT58" s="39"/>
      <c r="AU58" s="39"/>
      <c r="AV58" s="39"/>
      <c r="AW58" s="39"/>
      <c r="AX58" s="39"/>
      <c r="AY58" s="39"/>
      <c r="AZ58" s="39"/>
    </row>
    <row r="59" spans="1:52" s="41" customFormat="1">
      <c r="A59" s="39"/>
      <c r="B59" s="39"/>
      <c r="C59" s="39"/>
      <c r="D59" s="39"/>
      <c r="E59" s="39"/>
      <c r="F59" s="39"/>
      <c r="G59" s="39"/>
      <c r="H59" s="39"/>
      <c r="I59" s="39"/>
      <c r="J59" s="39"/>
      <c r="K59" s="39"/>
      <c r="L59" s="39"/>
      <c r="M59" s="39"/>
      <c r="N59" s="39"/>
      <c r="O59" s="39"/>
      <c r="P59" s="39"/>
      <c r="Q59" s="39"/>
      <c r="R59" s="39"/>
      <c r="S59" s="39"/>
      <c r="T59" s="39"/>
      <c r="U59" s="39"/>
      <c r="V59" s="65"/>
      <c r="W59" s="190"/>
      <c r="X59" s="99"/>
      <c r="Y59" s="39"/>
      <c r="Z59" s="313"/>
      <c r="AA59" s="86"/>
      <c r="AB59" s="39"/>
      <c r="AC59" s="86"/>
      <c r="AD59" s="86"/>
      <c r="AE59" s="86"/>
      <c r="AF59" s="86"/>
      <c r="AG59" s="86"/>
      <c r="AH59" s="86"/>
      <c r="AI59" s="86"/>
      <c r="AJ59" s="86"/>
      <c r="AK59" s="86"/>
      <c r="AL59" s="86"/>
      <c r="AM59" s="86"/>
      <c r="AN59" s="86"/>
      <c r="AO59" s="86"/>
      <c r="AP59" s="86"/>
      <c r="AT59" s="39"/>
      <c r="AU59" s="39"/>
      <c r="AV59" s="39"/>
      <c r="AW59" s="39"/>
      <c r="AX59" s="39"/>
      <c r="AY59" s="39"/>
      <c r="AZ59" s="39"/>
    </row>
    <row r="60" spans="1:52" s="41" customFormat="1">
      <c r="A60" s="39"/>
      <c r="B60" s="39"/>
      <c r="C60" s="39"/>
      <c r="D60" s="39"/>
      <c r="E60" s="39"/>
      <c r="F60" s="39"/>
      <c r="G60" s="39"/>
      <c r="H60" s="39"/>
      <c r="I60" s="39"/>
      <c r="J60" s="39"/>
      <c r="K60" s="39"/>
      <c r="L60" s="39"/>
      <c r="M60" s="39"/>
      <c r="N60" s="39"/>
      <c r="O60" s="39"/>
      <c r="P60" s="39"/>
      <c r="Q60" s="39"/>
      <c r="R60" s="39"/>
      <c r="S60" s="39"/>
      <c r="T60" s="39"/>
      <c r="U60" s="39"/>
      <c r="V60" s="65"/>
      <c r="W60" s="190"/>
      <c r="X60" s="99"/>
      <c r="Y60" s="39"/>
      <c r="Z60" s="313"/>
      <c r="AA60" s="86"/>
      <c r="AB60" s="39"/>
      <c r="AC60" s="86"/>
      <c r="AD60" s="86"/>
      <c r="AE60" s="86"/>
      <c r="AF60" s="86"/>
      <c r="AG60" s="86"/>
      <c r="AH60" s="86"/>
      <c r="AI60" s="86"/>
      <c r="AJ60" s="86"/>
      <c r="AK60" s="86"/>
      <c r="AL60" s="86"/>
      <c r="AM60" s="86"/>
      <c r="AN60" s="86"/>
      <c r="AO60" s="86"/>
      <c r="AP60" s="86"/>
      <c r="AT60" s="39"/>
      <c r="AU60" s="39"/>
      <c r="AV60" s="39"/>
      <c r="AW60" s="39"/>
      <c r="AX60" s="39"/>
      <c r="AY60" s="39"/>
      <c r="AZ60" s="39"/>
    </row>
    <row r="61" spans="1:52" s="41" customFormat="1">
      <c r="A61" s="39"/>
      <c r="B61" s="39"/>
      <c r="C61" s="39"/>
      <c r="D61" s="39"/>
      <c r="E61" s="39"/>
      <c r="F61" s="39"/>
      <c r="G61" s="39"/>
      <c r="H61" s="39"/>
      <c r="I61" s="39"/>
      <c r="J61" s="39"/>
      <c r="K61" s="39"/>
      <c r="L61" s="39"/>
      <c r="M61" s="39"/>
      <c r="N61" s="39"/>
      <c r="O61" s="39"/>
      <c r="P61" s="39"/>
      <c r="Q61" s="39"/>
      <c r="R61" s="39"/>
      <c r="S61" s="39"/>
      <c r="T61" s="39"/>
      <c r="U61" s="39"/>
      <c r="V61" s="65"/>
      <c r="W61" s="190"/>
      <c r="X61" s="99"/>
      <c r="Y61" s="39"/>
      <c r="Z61" s="313"/>
      <c r="AA61" s="86"/>
      <c r="AB61" s="39"/>
      <c r="AC61" s="86"/>
      <c r="AD61" s="86"/>
      <c r="AE61" s="86"/>
      <c r="AF61" s="86"/>
      <c r="AG61" s="86"/>
      <c r="AH61" s="86"/>
      <c r="AI61" s="86"/>
      <c r="AJ61" s="86"/>
      <c r="AK61" s="86"/>
      <c r="AL61" s="86"/>
      <c r="AM61" s="86"/>
      <c r="AN61" s="86"/>
      <c r="AO61" s="86"/>
      <c r="AP61" s="86"/>
      <c r="AT61" s="39"/>
      <c r="AU61" s="39"/>
      <c r="AV61" s="39"/>
      <c r="AW61" s="39"/>
      <c r="AX61" s="39"/>
      <c r="AY61" s="39"/>
      <c r="AZ61" s="39"/>
    </row>
    <row r="62" spans="1:52" s="41" customFormat="1">
      <c r="A62" s="39"/>
      <c r="B62" s="39"/>
      <c r="C62" s="39"/>
      <c r="D62" s="39"/>
      <c r="E62" s="39"/>
      <c r="F62" s="39"/>
      <c r="G62" s="39"/>
      <c r="H62" s="39"/>
      <c r="I62" s="39"/>
      <c r="J62" s="39"/>
      <c r="K62" s="39"/>
      <c r="L62" s="39"/>
      <c r="M62" s="39"/>
      <c r="N62" s="39"/>
      <c r="O62" s="39"/>
      <c r="P62" s="39"/>
      <c r="Q62" s="39"/>
      <c r="R62" s="39"/>
      <c r="S62" s="39"/>
      <c r="T62" s="39"/>
      <c r="U62" s="39"/>
      <c r="V62" s="65"/>
      <c r="W62" s="190"/>
      <c r="X62" s="99"/>
      <c r="Y62" s="39"/>
      <c r="Z62" s="313"/>
      <c r="AA62" s="86"/>
      <c r="AB62" s="39"/>
      <c r="AC62" s="86"/>
      <c r="AD62" s="86"/>
      <c r="AE62" s="86"/>
      <c r="AF62" s="86"/>
      <c r="AG62" s="86"/>
      <c r="AH62" s="86"/>
      <c r="AI62" s="86"/>
      <c r="AJ62" s="86"/>
      <c r="AK62" s="86"/>
      <c r="AL62" s="86"/>
      <c r="AM62" s="86"/>
      <c r="AN62" s="86"/>
      <c r="AO62" s="86"/>
      <c r="AP62" s="86"/>
      <c r="AT62" s="39"/>
      <c r="AU62" s="39"/>
      <c r="AV62" s="39"/>
      <c r="AW62" s="39"/>
      <c r="AX62" s="39"/>
      <c r="AY62" s="39"/>
      <c r="AZ62" s="39"/>
    </row>
    <row r="63" spans="1:52" s="41" customFormat="1">
      <c r="A63" s="39"/>
      <c r="B63" s="39"/>
      <c r="C63" s="39"/>
      <c r="D63" s="39"/>
      <c r="E63" s="39"/>
      <c r="F63" s="39"/>
      <c r="G63" s="39"/>
      <c r="H63" s="39"/>
      <c r="I63" s="39"/>
      <c r="J63" s="39"/>
      <c r="K63" s="39"/>
      <c r="L63" s="39"/>
      <c r="M63" s="39"/>
      <c r="N63" s="39"/>
      <c r="O63" s="39"/>
      <c r="P63" s="39"/>
      <c r="Q63" s="39"/>
      <c r="R63" s="39"/>
      <c r="S63" s="39"/>
      <c r="T63" s="39"/>
      <c r="U63" s="39"/>
      <c r="V63" s="65"/>
      <c r="W63" s="190"/>
      <c r="X63" s="99"/>
      <c r="Y63" s="39"/>
      <c r="Z63" s="313"/>
      <c r="AA63" s="86"/>
      <c r="AB63" s="39"/>
      <c r="AC63" s="86"/>
      <c r="AD63" s="86"/>
      <c r="AE63" s="86"/>
      <c r="AF63" s="86"/>
      <c r="AG63" s="86"/>
      <c r="AH63" s="86"/>
      <c r="AI63" s="86"/>
      <c r="AJ63" s="86"/>
      <c r="AK63" s="86"/>
      <c r="AL63" s="86"/>
      <c r="AM63" s="86"/>
      <c r="AN63" s="86"/>
      <c r="AO63" s="86"/>
      <c r="AP63" s="86"/>
      <c r="AT63" s="39"/>
      <c r="AU63" s="39"/>
      <c r="AV63" s="39"/>
      <c r="AW63" s="39"/>
      <c r="AX63" s="39"/>
      <c r="AY63" s="39"/>
      <c r="AZ63" s="39"/>
    </row>
    <row r="64" spans="1:52" s="41" customFormat="1">
      <c r="A64" s="39"/>
      <c r="B64" s="39"/>
      <c r="C64" s="39"/>
      <c r="D64" s="39"/>
      <c r="E64" s="39"/>
      <c r="F64" s="39"/>
      <c r="G64" s="39"/>
      <c r="H64" s="39"/>
      <c r="I64" s="39"/>
      <c r="J64" s="39"/>
      <c r="K64" s="39"/>
      <c r="L64" s="39"/>
      <c r="M64" s="39"/>
      <c r="N64" s="39"/>
      <c r="O64" s="39"/>
      <c r="P64" s="39"/>
      <c r="Q64" s="39"/>
      <c r="R64" s="39"/>
      <c r="S64" s="39"/>
      <c r="T64" s="39"/>
      <c r="U64" s="39"/>
      <c r="V64" s="65"/>
      <c r="W64" s="190"/>
      <c r="X64" s="99"/>
      <c r="Y64" s="39"/>
      <c r="Z64" s="313"/>
      <c r="AA64" s="86"/>
      <c r="AB64" s="39"/>
      <c r="AC64" s="86"/>
      <c r="AD64" s="86"/>
      <c r="AE64" s="86"/>
      <c r="AF64" s="86"/>
      <c r="AG64" s="86"/>
      <c r="AH64" s="86"/>
      <c r="AI64" s="86"/>
      <c r="AJ64" s="86"/>
      <c r="AK64" s="86"/>
      <c r="AL64" s="86"/>
      <c r="AM64" s="86"/>
      <c r="AN64" s="86"/>
      <c r="AO64" s="86"/>
      <c r="AP64" s="86"/>
      <c r="AT64" s="39"/>
      <c r="AU64" s="39"/>
      <c r="AV64" s="39"/>
      <c r="AW64" s="39"/>
      <c r="AX64" s="39"/>
      <c r="AY64" s="39"/>
      <c r="AZ64" s="39"/>
    </row>
    <row r="65" spans="1:52" s="41" customFormat="1">
      <c r="A65" s="39"/>
      <c r="B65" s="39"/>
      <c r="C65" s="39"/>
      <c r="D65" s="39"/>
      <c r="E65" s="39"/>
      <c r="F65" s="39"/>
      <c r="G65" s="39"/>
      <c r="H65" s="39"/>
      <c r="I65" s="39"/>
      <c r="J65" s="39"/>
      <c r="K65" s="39"/>
      <c r="L65" s="39"/>
      <c r="M65" s="39"/>
      <c r="N65" s="39"/>
      <c r="O65" s="39"/>
      <c r="P65" s="39"/>
      <c r="Q65" s="39"/>
      <c r="R65" s="39"/>
      <c r="S65" s="39"/>
      <c r="T65" s="39"/>
      <c r="U65" s="39"/>
      <c r="V65" s="65"/>
      <c r="W65" s="190"/>
      <c r="X65" s="99"/>
      <c r="Y65" s="39"/>
      <c r="Z65" s="313"/>
      <c r="AA65" s="86"/>
      <c r="AB65" s="39"/>
      <c r="AC65" s="86"/>
      <c r="AD65" s="86"/>
      <c r="AE65" s="86"/>
      <c r="AF65" s="86"/>
      <c r="AG65" s="86"/>
      <c r="AH65" s="86"/>
      <c r="AI65" s="86"/>
      <c r="AJ65" s="86"/>
      <c r="AK65" s="86"/>
      <c r="AL65" s="86"/>
      <c r="AM65" s="86"/>
      <c r="AN65" s="86"/>
      <c r="AO65" s="86"/>
      <c r="AP65" s="86"/>
      <c r="AT65" s="39"/>
      <c r="AU65" s="39"/>
      <c r="AV65" s="39"/>
      <c r="AW65" s="39"/>
      <c r="AX65" s="39"/>
      <c r="AY65" s="39"/>
      <c r="AZ65" s="39"/>
    </row>
    <row r="66" spans="1:52" s="41" customFormat="1">
      <c r="A66" s="39"/>
      <c r="B66" s="39"/>
      <c r="C66" s="39"/>
      <c r="D66" s="39"/>
      <c r="E66" s="39"/>
      <c r="F66" s="39"/>
      <c r="G66" s="39"/>
      <c r="H66" s="39"/>
      <c r="I66" s="39"/>
      <c r="J66" s="39"/>
      <c r="K66" s="39"/>
      <c r="L66" s="39"/>
      <c r="M66" s="39"/>
      <c r="N66" s="39"/>
      <c r="O66" s="39"/>
      <c r="P66" s="39"/>
      <c r="Q66" s="39"/>
      <c r="R66" s="39"/>
      <c r="S66" s="39"/>
      <c r="T66" s="39"/>
      <c r="U66" s="39"/>
      <c r="V66" s="65"/>
      <c r="W66" s="190"/>
      <c r="X66" s="99"/>
      <c r="Y66" s="39"/>
      <c r="Z66" s="313"/>
      <c r="AA66" s="86"/>
      <c r="AB66" s="39"/>
      <c r="AC66" s="86"/>
      <c r="AD66" s="86"/>
      <c r="AE66" s="86"/>
      <c r="AF66" s="86"/>
      <c r="AG66" s="86"/>
      <c r="AH66" s="86"/>
      <c r="AI66" s="86"/>
      <c r="AJ66" s="86"/>
      <c r="AK66" s="86"/>
      <c r="AL66" s="86"/>
      <c r="AM66" s="86"/>
      <c r="AN66" s="86"/>
      <c r="AO66" s="86"/>
      <c r="AP66" s="86"/>
      <c r="AT66" s="39"/>
      <c r="AU66" s="39"/>
      <c r="AV66" s="39"/>
      <c r="AW66" s="39"/>
      <c r="AX66" s="39"/>
      <c r="AY66" s="39"/>
      <c r="AZ66" s="39"/>
    </row>
    <row r="67" spans="1:52" s="41" customFormat="1">
      <c r="A67" s="39"/>
      <c r="B67" s="39"/>
      <c r="C67" s="39"/>
      <c r="D67" s="39"/>
      <c r="E67" s="39"/>
      <c r="F67" s="39"/>
      <c r="G67" s="39"/>
      <c r="H67" s="39"/>
      <c r="I67" s="39"/>
      <c r="J67" s="39"/>
      <c r="K67" s="39"/>
      <c r="L67" s="39"/>
      <c r="M67" s="39"/>
      <c r="N67" s="39"/>
      <c r="O67" s="39"/>
      <c r="P67" s="39"/>
      <c r="Q67" s="39"/>
      <c r="R67" s="39"/>
      <c r="S67" s="39"/>
      <c r="T67" s="39"/>
      <c r="U67" s="39"/>
      <c r="V67" s="65"/>
      <c r="W67" s="190"/>
      <c r="X67" s="99"/>
      <c r="Y67" s="39"/>
      <c r="Z67" s="313"/>
      <c r="AA67" s="86"/>
      <c r="AB67" s="39"/>
      <c r="AC67" s="86"/>
      <c r="AD67" s="86"/>
      <c r="AE67" s="86"/>
      <c r="AF67" s="86"/>
      <c r="AG67" s="86"/>
      <c r="AH67" s="86"/>
      <c r="AI67" s="86"/>
      <c r="AJ67" s="86"/>
      <c r="AK67" s="86"/>
      <c r="AL67" s="86"/>
      <c r="AM67" s="86"/>
      <c r="AN67" s="86"/>
      <c r="AO67" s="86"/>
      <c r="AP67" s="86"/>
      <c r="AT67" s="39"/>
      <c r="AU67" s="39"/>
      <c r="AV67" s="39"/>
      <c r="AW67" s="39"/>
      <c r="AX67" s="39"/>
      <c r="AY67" s="39"/>
      <c r="AZ67" s="39"/>
    </row>
    <row r="68" spans="1:52" s="41" customFormat="1">
      <c r="A68" s="39"/>
      <c r="B68" s="39"/>
      <c r="C68" s="39"/>
      <c r="D68" s="39"/>
      <c r="E68" s="39"/>
      <c r="F68" s="39"/>
      <c r="G68" s="39"/>
      <c r="H68" s="39"/>
      <c r="I68" s="39"/>
      <c r="J68" s="39"/>
      <c r="K68" s="39"/>
      <c r="L68" s="39"/>
      <c r="M68" s="39"/>
      <c r="N68" s="39"/>
      <c r="O68" s="39"/>
      <c r="P68" s="39"/>
      <c r="Q68" s="39"/>
      <c r="R68" s="39"/>
      <c r="S68" s="39"/>
      <c r="T68" s="39"/>
      <c r="U68" s="39"/>
      <c r="V68" s="65"/>
      <c r="W68" s="190"/>
      <c r="X68" s="99"/>
      <c r="Y68" s="39"/>
      <c r="Z68" s="313"/>
      <c r="AA68" s="86"/>
      <c r="AB68" s="39"/>
      <c r="AC68" s="86"/>
      <c r="AD68" s="86"/>
      <c r="AE68" s="86"/>
      <c r="AF68" s="86"/>
      <c r="AG68" s="86"/>
      <c r="AH68" s="86"/>
      <c r="AI68" s="86"/>
      <c r="AJ68" s="86"/>
      <c r="AK68" s="86"/>
      <c r="AL68" s="86"/>
      <c r="AM68" s="86"/>
      <c r="AN68" s="86"/>
      <c r="AO68" s="86"/>
      <c r="AP68" s="86"/>
      <c r="AT68" s="39"/>
      <c r="AU68" s="39"/>
      <c r="AV68" s="39"/>
      <c r="AW68" s="39"/>
      <c r="AX68" s="39"/>
      <c r="AY68" s="39"/>
      <c r="AZ68" s="39"/>
    </row>
    <row r="69" spans="1:52" s="41" customFormat="1">
      <c r="A69" s="39"/>
      <c r="B69" s="39"/>
      <c r="C69" s="39"/>
      <c r="D69" s="39"/>
      <c r="E69" s="39"/>
      <c r="F69" s="39"/>
      <c r="G69" s="39"/>
      <c r="H69" s="39"/>
      <c r="I69" s="39"/>
      <c r="J69" s="39"/>
      <c r="K69" s="39"/>
      <c r="L69" s="39"/>
      <c r="M69" s="39"/>
      <c r="N69" s="39"/>
      <c r="O69" s="39"/>
      <c r="P69" s="39"/>
      <c r="Q69" s="39"/>
      <c r="R69" s="39"/>
      <c r="S69" s="39"/>
      <c r="T69" s="39"/>
      <c r="U69" s="39"/>
      <c r="V69" s="65"/>
      <c r="W69" s="190"/>
      <c r="X69" s="99"/>
      <c r="Y69" s="39"/>
      <c r="Z69" s="313"/>
      <c r="AA69" s="86"/>
      <c r="AB69" s="39"/>
      <c r="AC69" s="86"/>
      <c r="AD69" s="86"/>
      <c r="AE69" s="86"/>
      <c r="AF69" s="86"/>
      <c r="AG69" s="86"/>
      <c r="AH69" s="86"/>
      <c r="AI69" s="86"/>
      <c r="AJ69" s="86"/>
      <c r="AK69" s="86"/>
      <c r="AL69" s="86"/>
      <c r="AM69" s="86"/>
      <c r="AN69" s="86"/>
      <c r="AO69" s="86"/>
      <c r="AP69" s="86"/>
      <c r="AT69" s="39"/>
      <c r="AU69" s="39"/>
      <c r="AV69" s="39"/>
      <c r="AW69" s="39"/>
      <c r="AX69" s="39"/>
      <c r="AY69" s="39"/>
      <c r="AZ69" s="39"/>
    </row>
    <row r="70" spans="1:52" s="41" customFormat="1">
      <c r="A70" s="39"/>
      <c r="B70" s="39"/>
      <c r="C70" s="39"/>
      <c r="D70" s="39"/>
      <c r="E70" s="39"/>
      <c r="F70" s="39"/>
      <c r="G70" s="39"/>
      <c r="H70" s="39"/>
      <c r="I70" s="39"/>
      <c r="J70" s="39"/>
      <c r="K70" s="39"/>
      <c r="L70" s="39"/>
      <c r="M70" s="39"/>
      <c r="N70" s="39"/>
      <c r="O70" s="39"/>
      <c r="P70" s="39"/>
      <c r="Q70" s="39"/>
      <c r="R70" s="39"/>
      <c r="S70" s="39"/>
      <c r="T70" s="39"/>
      <c r="U70" s="39"/>
      <c r="V70" s="65"/>
      <c r="W70" s="190"/>
      <c r="X70" s="99"/>
      <c r="Y70" s="39"/>
      <c r="Z70" s="313"/>
      <c r="AA70" s="86"/>
      <c r="AB70" s="39"/>
      <c r="AC70" s="86"/>
      <c r="AD70" s="86"/>
      <c r="AE70" s="86"/>
      <c r="AF70" s="86"/>
      <c r="AG70" s="86"/>
      <c r="AH70" s="86"/>
      <c r="AI70" s="86"/>
      <c r="AJ70" s="86"/>
      <c r="AK70" s="86"/>
      <c r="AL70" s="86"/>
      <c r="AM70" s="86"/>
      <c r="AN70" s="86"/>
      <c r="AO70" s="86"/>
      <c r="AP70" s="86"/>
      <c r="AT70" s="39"/>
      <c r="AU70" s="39"/>
      <c r="AV70" s="39"/>
      <c r="AW70" s="39"/>
      <c r="AX70" s="39"/>
      <c r="AY70" s="39"/>
      <c r="AZ70" s="39"/>
    </row>
    <row r="71" spans="1:52" s="41" customFormat="1">
      <c r="A71" s="39"/>
      <c r="B71" s="39"/>
      <c r="C71" s="39"/>
      <c r="D71" s="39"/>
      <c r="E71" s="39"/>
      <c r="F71" s="39"/>
      <c r="G71" s="39"/>
      <c r="H71" s="39"/>
      <c r="I71" s="39"/>
      <c r="J71" s="39"/>
      <c r="K71" s="39"/>
      <c r="L71" s="39"/>
      <c r="M71" s="39"/>
      <c r="N71" s="39"/>
      <c r="O71" s="39"/>
      <c r="P71" s="39"/>
      <c r="Q71" s="39"/>
      <c r="R71" s="39"/>
      <c r="S71" s="39"/>
      <c r="T71" s="39"/>
      <c r="U71" s="39"/>
      <c r="V71" s="65"/>
      <c r="W71" s="190"/>
      <c r="X71" s="99"/>
      <c r="Y71" s="39"/>
      <c r="Z71" s="313"/>
      <c r="AA71" s="86"/>
      <c r="AB71" s="39"/>
      <c r="AC71" s="86"/>
      <c r="AD71" s="86"/>
      <c r="AE71" s="86"/>
      <c r="AF71" s="86"/>
      <c r="AG71" s="86"/>
      <c r="AH71" s="86"/>
      <c r="AI71" s="86"/>
      <c r="AJ71" s="86"/>
      <c r="AK71" s="86"/>
      <c r="AL71" s="86"/>
      <c r="AM71" s="86"/>
      <c r="AN71" s="86"/>
      <c r="AO71" s="86"/>
      <c r="AP71" s="86"/>
      <c r="AT71" s="39"/>
      <c r="AU71" s="39"/>
      <c r="AV71" s="39"/>
      <c r="AW71" s="39"/>
      <c r="AX71" s="39"/>
      <c r="AY71" s="39"/>
      <c r="AZ71" s="39"/>
    </row>
    <row r="72" spans="1:52" s="41" customFormat="1">
      <c r="A72" s="39"/>
      <c r="B72" s="39"/>
      <c r="C72" s="39"/>
      <c r="D72" s="39"/>
      <c r="E72" s="39"/>
      <c r="F72" s="39"/>
      <c r="G72" s="39"/>
      <c r="H72" s="39"/>
      <c r="I72" s="39"/>
      <c r="J72" s="39"/>
      <c r="K72" s="39"/>
      <c r="L72" s="39"/>
      <c r="M72" s="39"/>
      <c r="N72" s="39"/>
      <c r="O72" s="39"/>
      <c r="P72" s="39"/>
      <c r="Q72" s="39"/>
      <c r="R72" s="39"/>
      <c r="S72" s="39"/>
      <c r="T72" s="39"/>
      <c r="U72" s="39"/>
      <c r="V72" s="65"/>
      <c r="W72" s="190"/>
      <c r="X72" s="99"/>
      <c r="Y72" s="39"/>
      <c r="Z72" s="313"/>
      <c r="AA72" s="86"/>
      <c r="AB72" s="39"/>
      <c r="AC72" s="86"/>
      <c r="AD72" s="86"/>
      <c r="AE72" s="86"/>
      <c r="AF72" s="86"/>
      <c r="AG72" s="86"/>
      <c r="AH72" s="86"/>
      <c r="AI72" s="86"/>
      <c r="AJ72" s="86"/>
      <c r="AK72" s="86"/>
      <c r="AL72" s="86"/>
      <c r="AM72" s="86"/>
      <c r="AN72" s="86"/>
      <c r="AO72" s="86"/>
      <c r="AP72" s="86"/>
      <c r="AT72" s="39"/>
      <c r="AU72" s="39"/>
      <c r="AV72" s="39"/>
      <c r="AW72" s="39"/>
      <c r="AX72" s="39"/>
      <c r="AY72" s="39"/>
      <c r="AZ72" s="39"/>
    </row>
    <row r="73" spans="1:52" s="41" customFormat="1">
      <c r="A73" s="39"/>
      <c r="B73" s="39"/>
      <c r="C73" s="39"/>
      <c r="D73" s="39"/>
      <c r="E73" s="39"/>
      <c r="F73" s="39"/>
      <c r="G73" s="39"/>
      <c r="H73" s="39"/>
      <c r="I73" s="39"/>
      <c r="J73" s="39"/>
      <c r="K73" s="39"/>
      <c r="L73" s="39"/>
      <c r="M73" s="39"/>
      <c r="N73" s="39"/>
      <c r="O73" s="39"/>
      <c r="P73" s="39"/>
      <c r="Q73" s="39"/>
      <c r="R73" s="39"/>
      <c r="S73" s="39"/>
      <c r="T73" s="39"/>
      <c r="U73" s="39"/>
      <c r="V73" s="65"/>
      <c r="W73" s="190"/>
      <c r="X73" s="99"/>
      <c r="Y73" s="39"/>
      <c r="Z73" s="313"/>
      <c r="AA73" s="86"/>
      <c r="AB73" s="39"/>
      <c r="AC73" s="86"/>
      <c r="AD73" s="86"/>
      <c r="AE73" s="86"/>
      <c r="AF73" s="86"/>
      <c r="AG73" s="86"/>
      <c r="AH73" s="86"/>
      <c r="AI73" s="86"/>
      <c r="AJ73" s="86"/>
      <c r="AK73" s="86"/>
      <c r="AL73" s="86"/>
      <c r="AM73" s="86"/>
      <c r="AN73" s="86"/>
      <c r="AO73" s="86"/>
      <c r="AP73" s="86"/>
      <c r="AT73" s="39"/>
      <c r="AU73" s="39"/>
      <c r="AV73" s="39"/>
      <c r="AW73" s="39"/>
      <c r="AX73" s="39"/>
      <c r="AY73" s="39"/>
      <c r="AZ73" s="39"/>
    </row>
    <row r="74" spans="1:52" s="41" customFormat="1">
      <c r="A74" s="39"/>
      <c r="B74" s="39"/>
      <c r="C74" s="39"/>
      <c r="D74" s="39"/>
      <c r="E74" s="39"/>
      <c r="F74" s="39"/>
      <c r="G74" s="39"/>
      <c r="H74" s="39"/>
      <c r="I74" s="39"/>
      <c r="J74" s="39"/>
      <c r="K74" s="39"/>
      <c r="L74" s="39"/>
      <c r="M74" s="39"/>
      <c r="N74" s="39"/>
      <c r="O74" s="39"/>
      <c r="P74" s="39"/>
      <c r="Q74" s="39"/>
      <c r="R74" s="39"/>
      <c r="S74" s="39"/>
      <c r="T74" s="39"/>
      <c r="U74" s="39"/>
      <c r="V74" s="65"/>
      <c r="W74" s="190"/>
      <c r="X74" s="99"/>
      <c r="Y74" s="39"/>
      <c r="Z74" s="313"/>
      <c r="AA74" s="86"/>
      <c r="AB74" s="39"/>
      <c r="AC74" s="86"/>
      <c r="AD74" s="86"/>
      <c r="AE74" s="86"/>
      <c r="AF74" s="86"/>
      <c r="AG74" s="86"/>
      <c r="AH74" s="86"/>
      <c r="AI74" s="86"/>
      <c r="AJ74" s="86"/>
      <c r="AK74" s="86"/>
      <c r="AL74" s="86"/>
      <c r="AM74" s="86"/>
      <c r="AN74" s="86"/>
      <c r="AO74" s="86"/>
      <c r="AP74" s="86"/>
      <c r="AT74" s="39"/>
      <c r="AU74" s="39"/>
      <c r="AV74" s="39"/>
      <c r="AW74" s="39"/>
      <c r="AX74" s="39"/>
      <c r="AY74" s="39"/>
      <c r="AZ74" s="39"/>
    </row>
    <row r="75" spans="1:52" s="41" customFormat="1">
      <c r="A75" s="39"/>
      <c r="B75" s="39"/>
      <c r="C75" s="39"/>
      <c r="D75" s="39"/>
      <c r="E75" s="39"/>
      <c r="F75" s="39"/>
      <c r="G75" s="39"/>
      <c r="H75" s="39"/>
      <c r="I75" s="39"/>
      <c r="J75" s="39"/>
      <c r="K75" s="39"/>
      <c r="L75" s="39"/>
      <c r="M75" s="39"/>
      <c r="N75" s="39"/>
      <c r="O75" s="39"/>
      <c r="P75" s="39"/>
      <c r="Q75" s="39"/>
      <c r="R75" s="39"/>
      <c r="S75" s="39"/>
      <c r="T75" s="39"/>
      <c r="U75" s="39"/>
      <c r="V75" s="65"/>
      <c r="W75" s="190"/>
      <c r="X75" s="99"/>
      <c r="Y75" s="39"/>
      <c r="Z75" s="313"/>
      <c r="AA75" s="86"/>
      <c r="AB75" s="39"/>
      <c r="AC75" s="86"/>
      <c r="AD75" s="86"/>
      <c r="AE75" s="86"/>
      <c r="AF75" s="86"/>
      <c r="AG75" s="86"/>
      <c r="AH75" s="86"/>
      <c r="AI75" s="86"/>
      <c r="AJ75" s="86"/>
      <c r="AK75" s="86"/>
      <c r="AL75" s="86"/>
      <c r="AM75" s="86"/>
      <c r="AN75" s="86"/>
      <c r="AO75" s="86"/>
      <c r="AP75" s="86"/>
      <c r="AT75" s="39"/>
      <c r="AU75" s="39"/>
      <c r="AV75" s="39"/>
      <c r="AW75" s="39"/>
      <c r="AX75" s="39"/>
      <c r="AY75" s="39"/>
      <c r="AZ75" s="39"/>
    </row>
    <row r="76" spans="1:52" s="41" customFormat="1">
      <c r="A76" s="39"/>
      <c r="B76" s="39"/>
      <c r="C76" s="39"/>
      <c r="D76" s="39"/>
      <c r="E76" s="39"/>
      <c r="F76" s="39"/>
      <c r="G76" s="39"/>
      <c r="H76" s="39"/>
      <c r="I76" s="39"/>
      <c r="J76" s="39"/>
      <c r="K76" s="39"/>
      <c r="L76" s="39"/>
      <c r="M76" s="39"/>
      <c r="N76" s="39"/>
      <c r="O76" s="39"/>
      <c r="P76" s="39"/>
      <c r="Q76" s="39"/>
      <c r="R76" s="39"/>
      <c r="S76" s="39"/>
      <c r="T76" s="39"/>
      <c r="U76" s="39"/>
      <c r="V76" s="65"/>
      <c r="W76" s="190"/>
      <c r="X76" s="99"/>
      <c r="Y76" s="39"/>
      <c r="Z76" s="313"/>
      <c r="AA76" s="86"/>
      <c r="AB76" s="39"/>
      <c r="AC76" s="86"/>
      <c r="AD76" s="86"/>
      <c r="AE76" s="86"/>
      <c r="AF76" s="86"/>
      <c r="AG76" s="86"/>
      <c r="AH76" s="86"/>
      <c r="AI76" s="86"/>
      <c r="AJ76" s="86"/>
      <c r="AK76" s="86"/>
      <c r="AL76" s="86"/>
      <c r="AM76" s="86"/>
      <c r="AN76" s="86"/>
      <c r="AO76" s="86"/>
      <c r="AP76" s="86"/>
      <c r="AT76" s="39"/>
      <c r="AU76" s="39"/>
      <c r="AV76" s="39"/>
      <c r="AW76" s="39"/>
      <c r="AX76" s="39"/>
      <c r="AY76" s="39"/>
      <c r="AZ76" s="39"/>
    </row>
    <row r="77" spans="1:52" s="41" customFormat="1">
      <c r="A77" s="39"/>
      <c r="B77" s="39"/>
      <c r="C77" s="39"/>
      <c r="D77" s="39"/>
      <c r="E77" s="39"/>
      <c r="F77" s="39"/>
      <c r="G77" s="39"/>
      <c r="H77" s="39"/>
      <c r="I77" s="39"/>
      <c r="J77" s="39"/>
      <c r="K77" s="39"/>
      <c r="L77" s="39"/>
      <c r="M77" s="39"/>
      <c r="N77" s="39"/>
      <c r="O77" s="39"/>
      <c r="P77" s="39"/>
      <c r="Q77" s="39"/>
      <c r="R77" s="39"/>
      <c r="S77" s="39"/>
      <c r="T77" s="39"/>
      <c r="U77" s="39"/>
      <c r="V77" s="65"/>
      <c r="W77" s="190"/>
      <c r="X77" s="99"/>
      <c r="Y77" s="39"/>
      <c r="Z77" s="313"/>
      <c r="AA77" s="86"/>
      <c r="AB77" s="39"/>
      <c r="AC77" s="86"/>
      <c r="AD77" s="86"/>
      <c r="AE77" s="86"/>
      <c r="AF77" s="86"/>
      <c r="AG77" s="86"/>
      <c r="AH77" s="86"/>
      <c r="AI77" s="86"/>
      <c r="AJ77" s="86"/>
      <c r="AK77" s="86"/>
      <c r="AL77" s="86"/>
      <c r="AM77" s="86"/>
      <c r="AN77" s="86"/>
      <c r="AO77" s="86"/>
      <c r="AP77" s="86"/>
      <c r="AT77" s="39"/>
      <c r="AU77" s="39"/>
      <c r="AV77" s="39"/>
      <c r="AW77" s="39"/>
      <c r="AX77" s="39"/>
      <c r="AY77" s="39"/>
      <c r="AZ77" s="39"/>
    </row>
    <row r="78" spans="1:52" s="41" customFormat="1">
      <c r="A78" s="39"/>
      <c r="B78" s="39"/>
      <c r="C78" s="39"/>
      <c r="D78" s="39"/>
      <c r="E78" s="39"/>
      <c r="F78" s="39"/>
      <c r="G78" s="39"/>
      <c r="H78" s="39"/>
      <c r="I78" s="39"/>
      <c r="J78" s="39"/>
      <c r="K78" s="39"/>
      <c r="L78" s="39"/>
      <c r="M78" s="39"/>
      <c r="N78" s="39"/>
      <c r="O78" s="39"/>
      <c r="P78" s="39"/>
      <c r="Q78" s="39"/>
      <c r="R78" s="39"/>
      <c r="S78" s="39"/>
      <c r="T78" s="39"/>
      <c r="U78" s="39"/>
      <c r="V78" s="65"/>
      <c r="W78" s="190"/>
      <c r="X78" s="99"/>
      <c r="Y78" s="39"/>
      <c r="Z78" s="313"/>
      <c r="AA78" s="86"/>
      <c r="AB78" s="39"/>
      <c r="AC78" s="86"/>
      <c r="AD78" s="86"/>
      <c r="AE78" s="86"/>
      <c r="AF78" s="86"/>
      <c r="AG78" s="86"/>
      <c r="AH78" s="86"/>
      <c r="AI78" s="86"/>
      <c r="AJ78" s="86"/>
      <c r="AK78" s="86"/>
      <c r="AL78" s="86"/>
      <c r="AM78" s="86"/>
      <c r="AN78" s="86"/>
      <c r="AO78" s="86"/>
      <c r="AP78" s="86"/>
      <c r="AT78" s="39"/>
      <c r="AU78" s="39"/>
      <c r="AV78" s="39"/>
      <c r="AW78" s="39"/>
      <c r="AX78" s="39"/>
      <c r="AY78" s="39"/>
      <c r="AZ78" s="39"/>
    </row>
    <row r="79" spans="1:52" s="41" customFormat="1">
      <c r="A79" s="39"/>
      <c r="B79" s="39"/>
      <c r="C79" s="39"/>
      <c r="D79" s="39"/>
      <c r="E79" s="39"/>
      <c r="F79" s="39"/>
      <c r="G79" s="39"/>
      <c r="H79" s="39"/>
      <c r="I79" s="39"/>
      <c r="J79" s="39"/>
      <c r="K79" s="39"/>
      <c r="L79" s="39"/>
      <c r="M79" s="39"/>
      <c r="N79" s="39"/>
      <c r="O79" s="39"/>
      <c r="P79" s="39"/>
      <c r="Q79" s="39"/>
      <c r="R79" s="39"/>
      <c r="S79" s="39"/>
      <c r="T79" s="39"/>
      <c r="U79" s="39"/>
      <c r="V79" s="65"/>
      <c r="W79" s="190"/>
      <c r="X79" s="99"/>
      <c r="Y79" s="39"/>
      <c r="Z79" s="313"/>
      <c r="AA79" s="86"/>
      <c r="AB79" s="39"/>
      <c r="AC79" s="86"/>
      <c r="AD79" s="86"/>
      <c r="AE79" s="86"/>
      <c r="AF79" s="86"/>
      <c r="AG79" s="86"/>
      <c r="AH79" s="86"/>
      <c r="AI79" s="86"/>
      <c r="AJ79" s="86"/>
      <c r="AK79" s="86"/>
      <c r="AL79" s="86"/>
      <c r="AM79" s="86"/>
      <c r="AN79" s="86"/>
      <c r="AO79" s="86"/>
      <c r="AP79" s="86"/>
      <c r="AT79" s="39"/>
      <c r="AU79" s="39"/>
      <c r="AV79" s="39"/>
      <c r="AW79" s="39"/>
      <c r="AX79" s="39"/>
      <c r="AY79" s="39"/>
      <c r="AZ79" s="39"/>
    </row>
    <row r="80" spans="1:52" s="41" customFormat="1">
      <c r="A80" s="39"/>
      <c r="B80" s="39"/>
      <c r="C80" s="39"/>
      <c r="D80" s="39"/>
      <c r="E80" s="39"/>
      <c r="F80" s="39"/>
      <c r="G80" s="39"/>
      <c r="H80" s="39"/>
      <c r="I80" s="39"/>
      <c r="J80" s="39"/>
      <c r="K80" s="39"/>
      <c r="L80" s="39"/>
      <c r="M80" s="39"/>
      <c r="N80" s="39"/>
      <c r="O80" s="39"/>
      <c r="P80" s="39"/>
      <c r="Q80" s="39"/>
      <c r="R80" s="39"/>
      <c r="S80" s="39"/>
      <c r="T80" s="39"/>
      <c r="U80" s="39"/>
      <c r="V80" s="65"/>
      <c r="W80" s="190"/>
      <c r="X80" s="99"/>
      <c r="Y80" s="39"/>
      <c r="Z80" s="313"/>
      <c r="AA80" s="86"/>
      <c r="AB80" s="39"/>
      <c r="AC80" s="86"/>
      <c r="AD80" s="86"/>
      <c r="AE80" s="86"/>
      <c r="AF80" s="86"/>
      <c r="AG80" s="86"/>
      <c r="AH80" s="86"/>
      <c r="AI80" s="86"/>
      <c r="AJ80" s="86"/>
      <c r="AK80" s="86"/>
      <c r="AL80" s="86"/>
      <c r="AM80" s="86"/>
      <c r="AN80" s="86"/>
      <c r="AO80" s="86"/>
      <c r="AP80" s="86"/>
      <c r="AT80" s="39"/>
      <c r="AU80" s="39"/>
      <c r="AV80" s="39"/>
      <c r="AW80" s="39"/>
      <c r="AX80" s="39"/>
      <c r="AY80" s="39"/>
      <c r="AZ80" s="39"/>
    </row>
    <row r="81" spans="1:52" s="41" customFormat="1">
      <c r="A81" s="39"/>
      <c r="B81" s="39"/>
      <c r="C81" s="39"/>
      <c r="D81" s="39"/>
      <c r="E81" s="39"/>
      <c r="F81" s="39"/>
      <c r="G81" s="39"/>
      <c r="H81" s="39"/>
      <c r="I81" s="39"/>
      <c r="J81" s="39"/>
      <c r="K81" s="39"/>
      <c r="L81" s="39"/>
      <c r="M81" s="39"/>
      <c r="N81" s="39"/>
      <c r="O81" s="39"/>
      <c r="P81" s="39"/>
      <c r="Q81" s="39"/>
      <c r="R81" s="39"/>
      <c r="S81" s="39"/>
      <c r="T81" s="39"/>
      <c r="U81" s="39"/>
      <c r="V81" s="65"/>
      <c r="W81" s="190"/>
      <c r="X81" s="99"/>
      <c r="Y81" s="39"/>
      <c r="Z81" s="313"/>
      <c r="AA81" s="86"/>
      <c r="AB81" s="39"/>
      <c r="AC81" s="86"/>
      <c r="AD81" s="86"/>
      <c r="AE81" s="86"/>
      <c r="AF81" s="86"/>
      <c r="AG81" s="86"/>
      <c r="AH81" s="86"/>
      <c r="AI81" s="86"/>
      <c r="AJ81" s="86"/>
      <c r="AK81" s="86"/>
      <c r="AL81" s="86"/>
      <c r="AM81" s="86"/>
      <c r="AN81" s="86"/>
      <c r="AO81" s="86"/>
      <c r="AP81" s="86"/>
      <c r="AT81" s="39"/>
      <c r="AU81" s="39"/>
      <c r="AV81" s="39"/>
      <c r="AW81" s="39"/>
      <c r="AX81" s="39"/>
      <c r="AY81" s="39"/>
      <c r="AZ81" s="39"/>
    </row>
    <row r="82" spans="1:52" s="41" customFormat="1">
      <c r="A82" s="39"/>
      <c r="B82" s="39"/>
      <c r="C82" s="39"/>
      <c r="D82" s="39"/>
      <c r="E82" s="39"/>
      <c r="F82" s="39"/>
      <c r="G82" s="39"/>
      <c r="H82" s="39"/>
      <c r="I82" s="39"/>
      <c r="J82" s="39"/>
      <c r="K82" s="39"/>
      <c r="L82" s="39"/>
      <c r="M82" s="39"/>
      <c r="N82" s="39"/>
      <c r="O82" s="39"/>
      <c r="P82" s="39"/>
      <c r="Q82" s="39"/>
      <c r="R82" s="39"/>
      <c r="S82" s="39"/>
      <c r="T82" s="39"/>
      <c r="U82" s="39"/>
      <c r="V82" s="65"/>
      <c r="W82" s="190"/>
      <c r="X82" s="99"/>
      <c r="Y82" s="39"/>
      <c r="Z82" s="313"/>
      <c r="AA82" s="86"/>
      <c r="AB82" s="39"/>
      <c r="AC82" s="86"/>
      <c r="AD82" s="86"/>
      <c r="AE82" s="86"/>
      <c r="AF82" s="86"/>
      <c r="AG82" s="86"/>
      <c r="AH82" s="86"/>
      <c r="AI82" s="86"/>
      <c r="AJ82" s="86"/>
      <c r="AK82" s="86"/>
      <c r="AL82" s="86"/>
      <c r="AM82" s="86"/>
      <c r="AN82" s="86"/>
      <c r="AO82" s="86"/>
      <c r="AP82" s="86"/>
      <c r="AT82" s="39"/>
      <c r="AU82" s="39"/>
      <c r="AV82" s="39"/>
      <c r="AW82" s="39"/>
      <c r="AX82" s="39"/>
      <c r="AY82" s="39"/>
      <c r="AZ82" s="39"/>
    </row>
    <row r="83" spans="1:52" s="41" customFormat="1">
      <c r="A83" s="39"/>
      <c r="B83" s="39"/>
      <c r="C83" s="39"/>
      <c r="D83" s="39"/>
      <c r="E83" s="39"/>
      <c r="F83" s="39"/>
      <c r="G83" s="39"/>
      <c r="H83" s="39"/>
      <c r="I83" s="39"/>
      <c r="J83" s="39"/>
      <c r="K83" s="39"/>
      <c r="L83" s="39"/>
      <c r="M83" s="39"/>
      <c r="N83" s="39"/>
      <c r="O83" s="39"/>
      <c r="P83" s="39"/>
      <c r="Q83" s="39"/>
      <c r="R83" s="39"/>
      <c r="S83" s="39"/>
      <c r="T83" s="39"/>
      <c r="U83" s="39"/>
      <c r="V83" s="65"/>
      <c r="W83" s="190"/>
      <c r="X83" s="99"/>
      <c r="Y83" s="39"/>
      <c r="Z83" s="313"/>
      <c r="AA83" s="86"/>
      <c r="AB83" s="39"/>
      <c r="AC83" s="86"/>
      <c r="AD83" s="86"/>
      <c r="AE83" s="86"/>
      <c r="AF83" s="86"/>
      <c r="AG83" s="86"/>
      <c r="AH83" s="86"/>
      <c r="AI83" s="86"/>
      <c r="AJ83" s="86"/>
      <c r="AK83" s="86"/>
      <c r="AL83" s="86"/>
      <c r="AM83" s="86"/>
      <c r="AN83" s="86"/>
      <c r="AO83" s="86"/>
      <c r="AP83" s="86"/>
      <c r="AT83" s="39"/>
      <c r="AU83" s="39"/>
      <c r="AV83" s="39"/>
      <c r="AW83" s="39"/>
      <c r="AX83" s="39"/>
      <c r="AY83" s="39"/>
      <c r="AZ83" s="39"/>
    </row>
    <row r="84" spans="1:52" s="41" customFormat="1">
      <c r="A84" s="39"/>
      <c r="B84" s="39"/>
      <c r="C84" s="39"/>
      <c r="D84" s="39"/>
      <c r="E84" s="39"/>
      <c r="F84" s="39"/>
      <c r="G84" s="39"/>
      <c r="H84" s="39"/>
      <c r="I84" s="39"/>
      <c r="J84" s="39"/>
      <c r="K84" s="39"/>
      <c r="L84" s="39"/>
      <c r="M84" s="39"/>
      <c r="N84" s="39"/>
      <c r="O84" s="39"/>
      <c r="P84" s="39"/>
      <c r="Q84" s="39"/>
      <c r="R84" s="39"/>
      <c r="S84" s="39"/>
      <c r="T84" s="39"/>
      <c r="U84" s="39"/>
      <c r="V84" s="65"/>
      <c r="W84" s="190"/>
      <c r="X84" s="99"/>
      <c r="Y84" s="39"/>
      <c r="Z84" s="313"/>
      <c r="AA84" s="86"/>
      <c r="AB84" s="39"/>
      <c r="AC84" s="86"/>
      <c r="AD84" s="86"/>
      <c r="AE84" s="86"/>
      <c r="AF84" s="86"/>
      <c r="AG84" s="86"/>
      <c r="AH84" s="86"/>
      <c r="AI84" s="86"/>
      <c r="AJ84" s="86"/>
      <c r="AK84" s="86"/>
      <c r="AL84" s="86"/>
      <c r="AM84" s="86"/>
      <c r="AN84" s="86"/>
      <c r="AO84" s="86"/>
      <c r="AP84" s="86"/>
      <c r="AT84" s="39"/>
      <c r="AU84" s="39"/>
      <c r="AV84" s="39"/>
      <c r="AW84" s="39"/>
      <c r="AX84" s="39"/>
      <c r="AY84" s="39"/>
      <c r="AZ84" s="39"/>
    </row>
    <row r="85" spans="1:52" s="41" customFormat="1">
      <c r="A85" s="39"/>
      <c r="B85" s="39"/>
      <c r="C85" s="39"/>
      <c r="D85" s="39"/>
      <c r="E85" s="39"/>
      <c r="F85" s="39"/>
      <c r="G85" s="39"/>
      <c r="H85" s="39"/>
      <c r="I85" s="39"/>
      <c r="J85" s="39"/>
      <c r="K85" s="39"/>
      <c r="L85" s="39"/>
      <c r="M85" s="39"/>
      <c r="N85" s="39"/>
      <c r="O85" s="39"/>
      <c r="P85" s="39"/>
      <c r="Q85" s="39"/>
      <c r="R85" s="39"/>
      <c r="S85" s="39"/>
      <c r="T85" s="39"/>
      <c r="U85" s="39"/>
      <c r="V85" s="65"/>
      <c r="W85" s="190"/>
      <c r="X85" s="99"/>
      <c r="Y85" s="39"/>
      <c r="Z85" s="313"/>
      <c r="AA85" s="86"/>
      <c r="AB85" s="39"/>
      <c r="AC85" s="86"/>
      <c r="AD85" s="86"/>
      <c r="AE85" s="86"/>
      <c r="AF85" s="86"/>
      <c r="AG85" s="86"/>
      <c r="AH85" s="86"/>
      <c r="AI85" s="86"/>
      <c r="AJ85" s="86"/>
      <c r="AK85" s="86"/>
      <c r="AL85" s="86"/>
      <c r="AM85" s="86"/>
      <c r="AN85" s="86"/>
      <c r="AO85" s="86"/>
      <c r="AP85" s="86"/>
      <c r="AT85" s="39"/>
      <c r="AU85" s="39"/>
      <c r="AV85" s="39"/>
      <c r="AW85" s="39"/>
      <c r="AX85" s="39"/>
      <c r="AY85" s="39"/>
      <c r="AZ85" s="39"/>
    </row>
    <row r="86" spans="1:52" s="41" customFormat="1">
      <c r="A86" s="39"/>
      <c r="B86" s="39"/>
      <c r="C86" s="39"/>
      <c r="D86" s="39"/>
      <c r="E86" s="39"/>
      <c r="F86" s="39"/>
      <c r="G86" s="39"/>
      <c r="H86" s="39"/>
      <c r="I86" s="39"/>
      <c r="J86" s="39"/>
      <c r="K86" s="39"/>
      <c r="L86" s="39"/>
      <c r="M86" s="39"/>
      <c r="N86" s="39"/>
      <c r="O86" s="39"/>
      <c r="P86" s="39"/>
      <c r="Q86" s="39"/>
      <c r="R86" s="39"/>
      <c r="S86" s="39"/>
      <c r="T86" s="39"/>
      <c r="U86" s="39"/>
      <c r="V86" s="65"/>
      <c r="W86" s="190"/>
      <c r="X86" s="99"/>
      <c r="Y86" s="39"/>
      <c r="Z86" s="313"/>
      <c r="AA86" s="86"/>
      <c r="AB86" s="39"/>
      <c r="AC86" s="86"/>
      <c r="AD86" s="86"/>
      <c r="AE86" s="86"/>
      <c r="AF86" s="86"/>
      <c r="AG86" s="86"/>
      <c r="AH86" s="86"/>
      <c r="AI86" s="86"/>
      <c r="AJ86" s="86"/>
      <c r="AK86" s="86"/>
      <c r="AL86" s="86"/>
      <c r="AM86" s="86"/>
      <c r="AN86" s="86"/>
      <c r="AO86" s="86"/>
      <c r="AP86" s="86"/>
      <c r="AT86" s="39"/>
      <c r="AU86" s="39"/>
      <c r="AV86" s="39"/>
      <c r="AW86" s="39"/>
      <c r="AX86" s="39"/>
      <c r="AY86" s="39"/>
      <c r="AZ86" s="39"/>
    </row>
    <row r="87" spans="1:52" s="41" customFormat="1">
      <c r="A87" s="39"/>
      <c r="B87" s="39"/>
      <c r="C87" s="39"/>
      <c r="D87" s="39"/>
      <c r="E87" s="39"/>
      <c r="F87" s="39"/>
      <c r="G87" s="39"/>
      <c r="H87" s="39"/>
      <c r="I87" s="39"/>
      <c r="J87" s="39"/>
      <c r="K87" s="39"/>
      <c r="L87" s="39"/>
      <c r="M87" s="39"/>
      <c r="N87" s="39"/>
      <c r="O87" s="39"/>
      <c r="P87" s="39"/>
      <c r="Q87" s="39"/>
      <c r="R87" s="39"/>
      <c r="S87" s="39"/>
      <c r="T87" s="39"/>
      <c r="U87" s="39"/>
      <c r="V87" s="65"/>
      <c r="W87" s="190"/>
      <c r="X87" s="99"/>
      <c r="Y87" s="39"/>
      <c r="Z87" s="313"/>
      <c r="AA87" s="86"/>
      <c r="AB87" s="39"/>
      <c r="AC87" s="86"/>
      <c r="AD87" s="86"/>
      <c r="AE87" s="86"/>
      <c r="AF87" s="86"/>
      <c r="AG87" s="86"/>
      <c r="AH87" s="86"/>
      <c r="AI87" s="86"/>
      <c r="AJ87" s="86"/>
      <c r="AK87" s="86"/>
      <c r="AL87" s="86"/>
      <c r="AM87" s="86"/>
      <c r="AN87" s="86"/>
      <c r="AO87" s="86"/>
      <c r="AP87" s="86"/>
      <c r="AT87" s="39"/>
      <c r="AU87" s="39"/>
      <c r="AV87" s="39"/>
      <c r="AW87" s="39"/>
      <c r="AX87" s="39"/>
      <c r="AY87" s="39"/>
      <c r="AZ87" s="39"/>
    </row>
    <row r="88" spans="1:52" s="41" customFormat="1">
      <c r="A88" s="39"/>
      <c r="B88" s="39"/>
      <c r="C88" s="39"/>
      <c r="D88" s="39"/>
      <c r="E88" s="39"/>
      <c r="F88" s="39"/>
      <c r="G88" s="39"/>
      <c r="H88" s="39"/>
      <c r="I88" s="39"/>
      <c r="J88" s="39"/>
      <c r="K88" s="39"/>
      <c r="L88" s="39"/>
      <c r="M88" s="39"/>
      <c r="N88" s="39"/>
      <c r="O88" s="39"/>
      <c r="P88" s="39"/>
      <c r="Q88" s="39"/>
      <c r="R88" s="39"/>
      <c r="S88" s="39"/>
      <c r="T88" s="39"/>
      <c r="U88" s="39"/>
      <c r="V88" s="65"/>
      <c r="W88" s="190"/>
      <c r="X88" s="99"/>
      <c r="Y88" s="39"/>
      <c r="Z88" s="313"/>
      <c r="AA88" s="86"/>
      <c r="AB88" s="39"/>
      <c r="AC88" s="86"/>
      <c r="AD88" s="86"/>
      <c r="AE88" s="86"/>
      <c r="AF88" s="86"/>
      <c r="AG88" s="86"/>
      <c r="AH88" s="86"/>
      <c r="AI88" s="86"/>
      <c r="AJ88" s="86"/>
      <c r="AK88" s="86"/>
      <c r="AL88" s="86"/>
      <c r="AM88" s="86"/>
      <c r="AN88" s="86"/>
      <c r="AO88" s="86"/>
      <c r="AP88" s="86"/>
      <c r="AT88" s="39"/>
      <c r="AU88" s="39"/>
      <c r="AV88" s="39"/>
      <c r="AW88" s="39"/>
      <c r="AX88" s="39"/>
      <c r="AY88" s="39"/>
      <c r="AZ88" s="39"/>
    </row>
    <row r="89" spans="1:52" s="41" customFormat="1">
      <c r="A89" s="39"/>
      <c r="B89" s="39"/>
      <c r="C89" s="39"/>
      <c r="D89" s="39"/>
      <c r="E89" s="39"/>
      <c r="F89" s="39"/>
      <c r="G89" s="39"/>
      <c r="H89" s="39"/>
      <c r="I89" s="39"/>
      <c r="J89" s="39"/>
      <c r="K89" s="39"/>
      <c r="L89" s="39"/>
      <c r="M89" s="39"/>
      <c r="N89" s="39"/>
      <c r="O89" s="39"/>
      <c r="P89" s="39"/>
      <c r="Q89" s="39"/>
      <c r="R89" s="39"/>
      <c r="S89" s="39"/>
      <c r="T89" s="39"/>
      <c r="U89" s="39"/>
      <c r="V89" s="65"/>
      <c r="W89" s="186"/>
      <c r="X89" s="99"/>
      <c r="Y89" s="39"/>
      <c r="Z89" s="313"/>
      <c r="AA89" s="86"/>
      <c r="AB89" s="39"/>
      <c r="AC89" s="86"/>
      <c r="AD89" s="86"/>
      <c r="AE89" s="86"/>
      <c r="AF89" s="86"/>
      <c r="AG89" s="86"/>
      <c r="AH89" s="86"/>
      <c r="AI89" s="86"/>
      <c r="AJ89" s="86"/>
      <c r="AK89" s="86"/>
      <c r="AL89" s="86"/>
      <c r="AM89" s="86"/>
      <c r="AN89" s="86"/>
      <c r="AO89" s="86"/>
      <c r="AP89" s="86"/>
      <c r="AT89" s="39"/>
      <c r="AU89" s="39"/>
      <c r="AV89" s="39"/>
      <c r="AW89" s="39"/>
      <c r="AX89" s="39"/>
      <c r="AY89" s="39"/>
      <c r="AZ89" s="39"/>
    </row>
  </sheetData>
  <protectedRanges>
    <protectedRange sqref="L24:L25" name="Range2"/>
    <protectedRange sqref="I7 A7 R10 P10 F5 H10 F10 L14 W14 V35" name="Range1"/>
  </protectedRanges>
  <dataConsolidate link="1"/>
  <mergeCells count="103">
    <mergeCell ref="AV10:AV11"/>
    <mergeCell ref="AW10:AW11"/>
    <mergeCell ref="L11:R11"/>
    <mergeCell ref="AD11:AE11"/>
    <mergeCell ref="AF11:AF13"/>
    <mergeCell ref="AC1:AE1"/>
    <mergeCell ref="AQ2:AS2"/>
    <mergeCell ref="B4:C4"/>
    <mergeCell ref="F5:H5"/>
    <mergeCell ref="A7:C7"/>
    <mergeCell ref="D7:H7"/>
    <mergeCell ref="I7:T7"/>
    <mergeCell ref="AF7:AF9"/>
    <mergeCell ref="B12:B13"/>
    <mergeCell ref="C12:I13"/>
    <mergeCell ref="K12:K13"/>
    <mergeCell ref="L12:U13"/>
    <mergeCell ref="AD12:AE13"/>
    <mergeCell ref="D14:I14"/>
    <mergeCell ref="L14:P14"/>
    <mergeCell ref="Q14:U14"/>
    <mergeCell ref="AT7:AT13"/>
    <mergeCell ref="E9:I9"/>
    <mergeCell ref="I10:K10"/>
    <mergeCell ref="S10:U10"/>
    <mergeCell ref="D17:I17"/>
    <mergeCell ref="L17:P17"/>
    <mergeCell ref="Q17:U17"/>
    <mergeCell ref="AO17:AQ17"/>
    <mergeCell ref="D18:I18"/>
    <mergeCell ref="L18:P18"/>
    <mergeCell ref="Q18:U18"/>
    <mergeCell ref="D15:I15"/>
    <mergeCell ref="L15:P15"/>
    <mergeCell ref="Q15:U15"/>
    <mergeCell ref="D16:I16"/>
    <mergeCell ref="L16:P16"/>
    <mergeCell ref="Q16:U16"/>
    <mergeCell ref="D21:I21"/>
    <mergeCell ref="L21:P21"/>
    <mergeCell ref="Q21:U21"/>
    <mergeCell ref="D22:I22"/>
    <mergeCell ref="L22:P22"/>
    <mergeCell ref="Q22:U22"/>
    <mergeCell ref="B19:C19"/>
    <mergeCell ref="D19:I19"/>
    <mergeCell ref="K19:N19"/>
    <mergeCell ref="Q19:U19"/>
    <mergeCell ref="B20:C20"/>
    <mergeCell ref="D20:I20"/>
    <mergeCell ref="L20:P20"/>
    <mergeCell ref="Q20:U20"/>
    <mergeCell ref="D24:I24"/>
    <mergeCell ref="L24:P24"/>
    <mergeCell ref="Q24:U24"/>
    <mergeCell ref="AH24:AH25"/>
    <mergeCell ref="B25:C25"/>
    <mergeCell ref="D25:I25"/>
    <mergeCell ref="L25:P25"/>
    <mergeCell ref="Q25:U25"/>
    <mergeCell ref="AC22:AC23"/>
    <mergeCell ref="AD22:AD23"/>
    <mergeCell ref="AE22:AE23"/>
    <mergeCell ref="AF22:AF23"/>
    <mergeCell ref="AG22:AG23"/>
    <mergeCell ref="D23:I23"/>
    <mergeCell ref="L23:P23"/>
    <mergeCell ref="Q23:U23"/>
    <mergeCell ref="AF27:AF28"/>
    <mergeCell ref="B28:C28"/>
    <mergeCell ref="D28:I28"/>
    <mergeCell ref="L28:P28"/>
    <mergeCell ref="Q28:U28"/>
    <mergeCell ref="D29:I29"/>
    <mergeCell ref="L29:P29"/>
    <mergeCell ref="Q29:U29"/>
    <mergeCell ref="D26:I26"/>
    <mergeCell ref="L26:P26"/>
    <mergeCell ref="Q26:U26"/>
    <mergeCell ref="D27:I27"/>
    <mergeCell ref="L27:P27"/>
    <mergeCell ref="Q27:U27"/>
    <mergeCell ref="B30:C30"/>
    <mergeCell ref="D30:I30"/>
    <mergeCell ref="L30:P30"/>
    <mergeCell ref="Q30:U30"/>
    <mergeCell ref="D31:F32"/>
    <mergeCell ref="H31:L32"/>
    <mergeCell ref="N31:P32"/>
    <mergeCell ref="Q31:U31"/>
    <mergeCell ref="B32:C32"/>
    <mergeCell ref="Q32:U32"/>
    <mergeCell ref="B45:D45"/>
    <mergeCell ref="AK32:AK37"/>
    <mergeCell ref="AL32:AL37"/>
    <mergeCell ref="Q33:U33"/>
    <mergeCell ref="B37:U43"/>
    <mergeCell ref="AC37:AG37"/>
    <mergeCell ref="AI37:AJ37"/>
    <mergeCell ref="AH38:AH39"/>
    <mergeCell ref="AK42:AK44"/>
    <mergeCell ref="AL42:AL44"/>
    <mergeCell ref="B44:E44"/>
  </mergeCells>
  <conditionalFormatting sqref="W14:W15">
    <cfRule type="cellIs" dxfId="16428" priority="2" operator="notEqual">
      <formula>0</formula>
    </cfRule>
  </conditionalFormatting>
  <dataValidations count="9">
    <dataValidation allowBlank="1" showInputMessage="1" showErrorMessage="1" promptTitle="هشدار" prompt="از تغییر در سلول ها جدا&quot; پرهیز نمایید" sqref="Y20:Y25" xr:uid="{9E133A9E-500C-4C55-9A39-35556B48D6DF}"/>
    <dataValidation type="list" allowBlank="1" showInputMessage="1" showErrorMessage="1" sqref="P10 F10" xr:uid="{8B024F7F-A878-4F78-AE74-86D9FAF660BE}">
      <formula1>"01,02,03,04,05,06,07,08,09,10,11,12"</formula1>
    </dataValidation>
    <dataValidation type="list" allowBlank="1" showInputMessage="1" showErrorMessage="1" sqref="R10 H10" xr:uid="{4A18F8FB-3712-4089-BF9A-DB1F65CC7DBA}">
      <formula1>"01,02,03,04,05,06,07,08,09,10,11,12,13,14,15,16,17,18,19,20,21,22,23,24,25,26,27,28,29,30,31"</formula1>
    </dataValidation>
    <dataValidation type="list" allowBlank="1" showInputMessage="1" showErrorMessage="1" sqref="F5:H5" xr:uid="{4275D6A5-C171-4CF9-BE58-EC7ECC3308CA}">
      <formula1>"1404,1403,1402,1401,1400,1399,1398,1397,1396,1395,1394,1393,1392,1391,1390,1389,1388,1387,1386,1385,1384,1383,1382,1381,1380,1379,1378,1377,1376,1375,1374,1373,1372,1371"</formula1>
    </dataValidation>
    <dataValidation allowBlank="1" showInputMessage="1" showErrorMessage="1" promptTitle="راهنما" prompt="در صورت تمایل کارفرما، مبلغ بیش از حداقل قانون کار در این قسمت وارد گردد" sqref="L30:P30" xr:uid="{3678B901-16FE-45FE-AA1B-14BD68E36D6B}"/>
    <dataValidation allowBlank="1" showInputMessage="1" showErrorMessage="1" promptTitle="هشدار" prompt="از ورود و اصلاح محتوای سلول ها خودداری نمایید" sqref="D14:U28" xr:uid="{F6FCF538-22BF-428E-BB99-AB094C951DB4}"/>
    <dataValidation allowBlank="1" showInputMessage="1" showErrorMessage="1" promptTitle="راهنما" prompt="فقط میزان ساعات کارکرد درج گردد" sqref="C21:C24" xr:uid="{DC9A22AC-0F24-4EC0-B8A4-0B3D06C37A2D}"/>
    <dataValidation allowBlank="1" showInputMessage="1" showErrorMessage="1" promptTitle="راهنما" prompt="لطفا میزان ساعت کارکرد درج گردد" sqref="C14" xr:uid="{3783D27B-B090-4C8C-95E8-A6CA96447F74}"/>
    <dataValidation allowBlank="1" showInputMessage="1" showErrorMessage="1" promptTitle="هشدار" prompt="در این محدوده فرمول وجود دارد_x000a_لطفا خارج شوید" sqref="Z1:AR1048576" xr:uid="{19EFE850-8C0C-429F-8B9E-19E32100095D}"/>
  </dataValidations>
  <pageMargins left="0.7" right="0.7" top="0.75" bottom="0.75" header="0.3" footer="0.3"/>
  <pageSetup paperSize="9" scale="85" orientation="portrait" r:id="rId1"/>
  <headerFooter>
    <oddHeader>&amp;Cg</oddHeader>
  </headerFooter>
  <drawing r:id="rId2"/>
  <extLst>
    <ext xmlns:x14="http://schemas.microsoft.com/office/spreadsheetml/2009/9/main" uri="{78C0D931-6437-407d-A8EE-F0AAD7539E65}">
      <x14:conditionalFormattings>
        <x14:conditionalFormatting xmlns:xm="http://schemas.microsoft.com/office/excel/2006/main">
          <x14:cfRule type="containsText" priority="1" operator="containsText" id="{97D29D3B-3741-496F-BA58-59D3E903F343}">
            <xm:f>NOT(ISERROR(SEARCH("بله",W27)))</xm:f>
            <xm:f>"بله"</xm:f>
            <x14:dxf>
              <fill>
                <patternFill>
                  <bgColor theme="5"/>
                </patternFill>
              </fill>
            </x14:dxf>
          </x14:cfRule>
          <xm:sqref>W27:W29</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702E69DF-D6E3-4D6C-9874-7E5975D23703}">
          <x14:formula1>
            <xm:f>'FULL-DETAILS'!$A$298:$A$334</xm:f>
          </x14:formula1>
          <xm:sqref>A7:C7</xm:sqref>
        </x14:dataValidation>
        <x14:dataValidation type="list" allowBlank="1" showInputMessage="1" showErrorMessage="1" xr:uid="{914FDB80-5475-4051-8D71-C1648C4EA542}">
          <x14:formula1>
            <xm:f>KARFARMA!$G$2:$G$213</xm:f>
          </x14:formula1>
          <xm:sqref>I7:T7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EEF49-ED29-441A-BC2E-BC5FBF8228B3}">
  <sheetPr codeName="Sheet12">
    <tabColor theme="3" tint="0.59999389629810485"/>
    <pageSetUpPr fitToPage="1"/>
  </sheetPr>
  <dimension ref="B1:AE87"/>
  <sheetViews>
    <sheetView showGridLines="0" rightToLeft="1" topLeftCell="B1" zoomScale="110" zoomScaleNormal="110" workbookViewId="0">
      <selection activeCell="E4" sqref="E4"/>
    </sheetView>
  </sheetViews>
  <sheetFormatPr defaultColWidth="7.33203125" defaultRowHeight="12"/>
  <cols>
    <col min="1" max="1" width="9.88671875" style="169" customWidth="1"/>
    <col min="2" max="2" width="9.5546875" style="183" customWidth="1"/>
    <col min="3" max="3" width="6.44140625" style="169" customWidth="1"/>
    <col min="4" max="5" width="7.44140625" style="169" bestFit="1" customWidth="1"/>
    <col min="6" max="6" width="8.44140625" style="169" customWidth="1"/>
    <col min="7" max="7" width="7.33203125" style="169"/>
    <col min="8" max="8" width="7.33203125" style="169" customWidth="1"/>
    <col min="9" max="9" width="7.5546875" style="169" customWidth="1"/>
    <col min="10" max="10" width="7.109375" style="169" customWidth="1"/>
    <col min="11" max="11" width="7.33203125" style="169"/>
    <col min="12" max="12" width="7.5546875" style="169" customWidth="1"/>
    <col min="13" max="13" width="4" style="169" customWidth="1"/>
    <col min="14" max="14" width="4.44140625" style="169" customWidth="1"/>
    <col min="15" max="15" width="9.5546875" style="169" customWidth="1"/>
    <col min="16" max="16" width="8.109375" style="170" bestFit="1" customWidth="1"/>
    <col min="17" max="18" width="7.33203125" style="170"/>
    <col min="19" max="19" width="2.109375" style="170" customWidth="1"/>
    <col min="20" max="20" width="7.33203125" style="170" hidden="1" customWidth="1"/>
    <col min="21" max="21" width="7.33203125" style="170"/>
    <col min="22" max="22" width="8.88671875" style="170" bestFit="1" customWidth="1"/>
    <col min="23" max="23" width="9.6640625" style="170" bestFit="1" customWidth="1"/>
    <col min="24" max="31" width="7.33203125" style="170"/>
    <col min="32" max="16384" width="7.33203125" style="169"/>
  </cols>
  <sheetData>
    <row r="1" spans="2:27">
      <c r="V1" s="170" t="s">
        <v>1312</v>
      </c>
    </row>
    <row r="2" spans="2:27">
      <c r="B2" s="1512" t="s">
        <v>349</v>
      </c>
      <c r="C2" s="1512"/>
      <c r="D2" s="1514" t="s">
        <v>5188</v>
      </c>
      <c r="E2" s="1514"/>
      <c r="F2" s="1514"/>
      <c r="G2" s="1514"/>
      <c r="H2" s="1514"/>
    </row>
    <row r="3" spans="2:27" ht="13.8">
      <c r="B3" s="1512" t="s">
        <v>350</v>
      </c>
      <c r="C3" s="1512"/>
      <c r="D3" s="1515" t="s">
        <v>24076</v>
      </c>
      <c r="E3" s="1515"/>
      <c r="F3" s="1515"/>
      <c r="G3" s="1515"/>
      <c r="H3" s="1515"/>
      <c r="I3" s="171" t="s">
        <v>1206</v>
      </c>
      <c r="J3" s="171" t="str">
        <f>VLOOKUP(D3,Table54[[نام و نام خانوادگی]:[توضیحات]],2,0)</f>
        <v>36866</v>
      </c>
      <c r="V3" s="170" t="b">
        <v>0</v>
      </c>
    </row>
    <row r="4" spans="2:27">
      <c r="B4" s="1512" t="s">
        <v>351</v>
      </c>
      <c r="C4" s="1512"/>
      <c r="D4" s="172" t="s">
        <v>67</v>
      </c>
      <c r="E4" s="172" t="s">
        <v>257</v>
      </c>
      <c r="F4" s="169">
        <v>1401</v>
      </c>
      <c r="I4" s="171" t="s">
        <v>1207</v>
      </c>
      <c r="J4" s="173" t="str">
        <f xml:space="preserve"> IF(D10="نیــمه وقت","TSn","TSt")</f>
        <v>TSt</v>
      </c>
    </row>
    <row r="5" spans="2:27">
      <c r="B5" s="1512" t="s">
        <v>1171</v>
      </c>
      <c r="C5" s="1512"/>
      <c r="D5" s="172" t="s">
        <v>67</v>
      </c>
      <c r="E5" s="172" t="s">
        <v>257</v>
      </c>
      <c r="F5" s="169">
        <v>1401</v>
      </c>
    </row>
    <row r="6" spans="2:27">
      <c r="B6" s="1512" t="s">
        <v>1172</v>
      </c>
      <c r="C6" s="1512"/>
      <c r="D6" s="172" t="s">
        <v>525</v>
      </c>
      <c r="E6" s="172" t="s">
        <v>1887</v>
      </c>
      <c r="F6" s="169">
        <v>1401</v>
      </c>
    </row>
    <row r="7" spans="2:27">
      <c r="F7" s="169" t="str">
        <f xml:space="preserve"> IF(G33="■  موقت-نیمه وقت","GHn","GHt")</f>
        <v>GHt</v>
      </c>
      <c r="J7" s="169" t="s">
        <v>181</v>
      </c>
    </row>
    <row r="8" spans="2:27">
      <c r="C8" s="174" t="s">
        <v>1995</v>
      </c>
      <c r="D8" s="1513" t="str">
        <f>VLOOKUP(D3,Table54[[نام و نام خانوادگی]:[توضیحات]],7,0)</f>
        <v>آشپزخانه</v>
      </c>
      <c r="E8" s="1513"/>
      <c r="F8" s="1513"/>
      <c r="I8" s="169" t="s">
        <v>181</v>
      </c>
      <c r="L8" s="169" t="s">
        <v>2778</v>
      </c>
      <c r="M8" s="1513" t="str">
        <f>VLOOKUP(D3,Table54[[نام و نام خانوادگی]:[توضیحات]],16,0)</f>
        <v>1396/09/01</v>
      </c>
      <c r="N8" s="1513"/>
      <c r="O8" s="1513"/>
    </row>
    <row r="9" spans="2:27">
      <c r="B9" s="1512" t="s">
        <v>2243</v>
      </c>
      <c r="C9" s="1512"/>
      <c r="D9" s="1513">
        <f>VLOOKUP(D3,Table54[[نام و نام خانوادگی]:[توضیحات]],15,0)</f>
        <v>0</v>
      </c>
      <c r="E9" s="1513"/>
      <c r="F9" s="1513"/>
      <c r="L9" s="169" t="s">
        <v>2843</v>
      </c>
      <c r="M9" s="1513" t="str">
        <f>VLOOKUP(D3,Table54[[نام و نام خانوادگی]:[توضیحات]],18,0)</f>
        <v>1396/09/01</v>
      </c>
      <c r="N9" s="1513"/>
      <c r="O9" s="1513"/>
    </row>
    <row r="10" spans="2:27" ht="20.25" customHeight="1">
      <c r="U10" s="170" t="str">
        <f>VLOOKUP(D2,Table_Karfarma[[نام کارفرما]:[کد پستی]],1,0)&amp;" به مدیریت  "&amp; VLOOKUP(D2,Table_Karfarma[[نام کارفرما]:[کد پستی]],3,0) &amp;" "&amp; VLOOKUP(D2,Table_Karfarma[[نام کارفرما]:[کد پستی]],4,0) &amp; (IF(VLOOKUP(D2,Table_Karfarma[[نام کارفرما]:[کد پستی]],6,0)&lt;&gt;""," به شماره ثبت " &amp; VLOOKUP(D2,Table_Karfarma[[نام کارفرما]:[کد پستی]],6,0)," به کد ملی : " &amp; VLOOKUP(D2,Table_Karfarma[[نام کارفرما]:[کد پستی]],5,0)))&amp; " که در این قرارداد به اختصار صاحب کار خطاب می شوند."</f>
        <v>شرکت هتل گیلان به مدیریت   جناب آقای به کد ملی :  که در این قرارداد به اختصار صاحب کار خطاب می شوند.</v>
      </c>
    </row>
    <row r="11" spans="2:27" ht="13.2">
      <c r="B11" s="196"/>
      <c r="C11" s="197"/>
      <c r="D11" s="197"/>
      <c r="E11" s="197"/>
      <c r="F11" s="197"/>
      <c r="G11" s="197"/>
      <c r="H11" s="197"/>
      <c r="I11" s="197"/>
      <c r="J11" s="197"/>
      <c r="K11" s="197"/>
      <c r="L11" s="200" t="s">
        <v>1120</v>
      </c>
      <c r="M11" s="1448" t="str">
        <f>F4&amp;"/"&amp;E4&amp;"/"&amp;D4</f>
        <v>1401/07/01</v>
      </c>
      <c r="N11" s="1448"/>
      <c r="O11" s="1448"/>
    </row>
    <row r="12" spans="2:27" ht="15.75" customHeight="1">
      <c r="B12" s="196"/>
      <c r="C12" s="197"/>
      <c r="D12" s="197"/>
      <c r="E12" s="197"/>
      <c r="F12" s="197"/>
      <c r="G12" s="197"/>
      <c r="H12" s="197"/>
      <c r="I12" s="197"/>
      <c r="J12" s="197"/>
      <c r="K12" s="197"/>
      <c r="L12" s="196" t="s">
        <v>1121</v>
      </c>
      <c r="M12" s="1448" t="str">
        <f>IFERROR(VLOOKUP(D3,Table54[[نام و نام خانوادگی]:[توضیحات]],2,0) &amp;"-" &amp;F4 &amp;E4,"")</f>
        <v>36866-140107</v>
      </c>
      <c r="N12" s="1448"/>
      <c r="O12" s="1448"/>
    </row>
    <row r="13" spans="2:27" ht="13.2">
      <c r="B13" s="196"/>
      <c r="C13" s="197"/>
      <c r="D13" s="197"/>
      <c r="E13" s="197"/>
      <c r="F13" s="197"/>
      <c r="G13" s="197"/>
      <c r="H13" s="197"/>
      <c r="I13" s="197"/>
      <c r="J13" s="197"/>
      <c r="K13" s="197"/>
      <c r="L13" s="200" t="s">
        <v>1122</v>
      </c>
      <c r="M13" s="196" t="s">
        <v>1123</v>
      </c>
      <c r="N13" s="196"/>
      <c r="O13" s="197"/>
      <c r="AA13" s="170" t="s">
        <v>1296</v>
      </c>
    </row>
    <row r="14" spans="2:27" ht="14.25" customHeight="1">
      <c r="B14" s="196"/>
      <c r="C14" s="197"/>
      <c r="D14" s="197"/>
      <c r="E14" s="197"/>
      <c r="F14" s="197"/>
      <c r="G14" s="1509" t="s">
        <v>1124</v>
      </c>
      <c r="H14" s="1509"/>
      <c r="I14" s="1509"/>
      <c r="J14" s="197"/>
      <c r="K14" s="197"/>
      <c r="L14" s="197"/>
      <c r="M14" s="197"/>
      <c r="N14" s="197"/>
      <c r="O14" s="197"/>
    </row>
    <row r="15" spans="2:27" ht="0.75" customHeight="1">
      <c r="B15" s="196"/>
      <c r="C15" s="197"/>
      <c r="D15" s="197"/>
      <c r="E15" s="197"/>
      <c r="F15" s="197"/>
      <c r="G15" s="1508" t="s">
        <v>1125</v>
      </c>
      <c r="H15" s="1508"/>
      <c r="I15" s="1508"/>
      <c r="J15" s="197"/>
      <c r="K15" s="197"/>
      <c r="L15" s="197"/>
      <c r="M15" s="197"/>
      <c r="N15" s="197"/>
      <c r="O15" s="197"/>
    </row>
    <row r="16" spans="2:27" ht="19.5" customHeight="1">
      <c r="B16" s="196"/>
      <c r="C16" s="197"/>
      <c r="D16" s="197"/>
      <c r="E16" s="197"/>
      <c r="F16" s="197"/>
      <c r="G16" s="1508"/>
      <c r="H16" s="1508"/>
      <c r="I16" s="1508"/>
      <c r="J16" s="197"/>
      <c r="K16" s="197"/>
      <c r="L16" s="197"/>
      <c r="M16" s="197"/>
      <c r="N16" s="197"/>
      <c r="O16" s="197"/>
    </row>
    <row r="17" spans="2:15" ht="13.5" customHeight="1">
      <c r="B17" s="196"/>
      <c r="C17" s="197"/>
      <c r="D17" s="197"/>
      <c r="E17" s="197"/>
      <c r="F17" s="197"/>
      <c r="G17" s="1508"/>
      <c r="H17" s="1508"/>
      <c r="I17" s="1508"/>
      <c r="J17" s="197"/>
      <c r="K17" s="197"/>
      <c r="L17" s="197"/>
      <c r="M17" s="197"/>
      <c r="N17" s="197"/>
      <c r="O17" s="197"/>
    </row>
    <row r="18" spans="2:15" ht="14.25" customHeight="1">
      <c r="B18" s="1465" t="s">
        <v>1126</v>
      </c>
      <c r="C18" s="1465"/>
      <c r="D18" s="1465"/>
      <c r="E18" s="1465"/>
      <c r="F18" s="1465"/>
      <c r="G18" s="1465"/>
      <c r="H18" s="1465"/>
      <c r="I18" s="1465"/>
      <c r="J18" s="1465"/>
      <c r="K18" s="1465"/>
      <c r="L18" s="1465"/>
      <c r="M18" s="1465"/>
      <c r="N18" s="198"/>
      <c r="O18" s="197"/>
    </row>
    <row r="19" spans="2:15" ht="25.5" customHeight="1">
      <c r="B19" s="196"/>
      <c r="C19" s="197"/>
      <c r="D19" s="197"/>
      <c r="E19" s="197"/>
      <c r="F19" s="1465" t="s">
        <v>1127</v>
      </c>
      <c r="G19" s="1465"/>
      <c r="H19" s="1465"/>
      <c r="I19" s="1465"/>
      <c r="J19" s="1465"/>
      <c r="K19" s="197"/>
      <c r="L19" s="197"/>
      <c r="M19" s="197"/>
      <c r="N19" s="197"/>
      <c r="O19" s="197"/>
    </row>
    <row r="20" spans="2:15" ht="15.75" customHeight="1">
      <c r="B20" s="196" t="s">
        <v>1128</v>
      </c>
      <c r="C20" s="197"/>
      <c r="D20" s="197"/>
      <c r="E20" s="197"/>
      <c r="F20" s="197"/>
      <c r="G20" s="197"/>
      <c r="H20" s="197"/>
      <c r="I20" s="197"/>
      <c r="J20" s="197"/>
      <c r="K20" s="197"/>
      <c r="L20" s="197"/>
      <c r="M20" s="197"/>
      <c r="N20" s="197"/>
      <c r="O20" s="197"/>
    </row>
    <row r="21" spans="2:15" ht="15.75" customHeight="1">
      <c r="B21" s="196" t="s">
        <v>1988</v>
      </c>
      <c r="C21" s="1510" t="str">
        <f>IFERROR(IF((VLOOKUP(D2,Table_Karfarma[[نام کارفرما]:[کد پستی]],3,0))&lt;&gt;"",(VLOOKUP(D2,Table_Karfarma[[نام کارفرما]:[کد پستی]],3,0))," ") &amp;" "&amp; VLOOKUP(D2,Table_Karfarma[[نام کارفرما]:[کد پستی]],2,0)&amp;" به مدیریت "&amp; VLOOKUP(D2,Table_Karfarma[[نام کارفرما]:[کد پستی]],4,0) &amp;" "&amp; VLOOKUP(D2,Table_Karfarma[[نام کارفرما]:[کد پستی]],5,0) &amp; (IF(VLOOKUP(D2,Table_Karfarma[[نام کارفرما]:[کد پستی]],7,0)&lt;&gt;""," به شماره ثبت " &amp; VLOOKUP(D2,Table_Karfarma[[نام کارفرما]:[کد پستی]],7,0),"  به کد ملی: " &amp; VLOOKUP(D2,Table_Karfarma[[نام کارفرما]:[کد پستی]],6,0)))&amp; " که در این قرارداد به اختصار صاحب کار خطاب می شوند .","")</f>
        <v xml:space="preserve">  شرکت هتل گیلان به مدیریت جناب آقای   به کد ملی:  که در این قرارداد به اختصار صاحب کار خطاب می شوند .</v>
      </c>
      <c r="D21" s="1510"/>
      <c r="E21" s="1510"/>
      <c r="F21" s="1510"/>
      <c r="G21" s="1510"/>
      <c r="H21" s="1510"/>
      <c r="I21" s="1510"/>
      <c r="J21" s="1510"/>
      <c r="K21" s="1510"/>
      <c r="L21" s="1510"/>
      <c r="M21" s="1510"/>
      <c r="N21" s="1510"/>
      <c r="O21" s="1510"/>
    </row>
    <row r="22" spans="2:15" ht="16.5" customHeight="1">
      <c r="B22" s="196" t="s">
        <v>1170</v>
      </c>
      <c r="C22" s="1465" t="str">
        <f>IFERROR(D3,"")</f>
        <v xml:space="preserve">فاطمه الکن گلوندانی </v>
      </c>
      <c r="D22" s="1465"/>
      <c r="E22" s="1465"/>
      <c r="F22" s="197" t="s">
        <v>1158</v>
      </c>
      <c r="G22" s="1465" t="str">
        <f>IFERROR(VLOOKUP(D3,Table54[[نام و نام خانوادگی]:[توضیحات]],4,0),"")</f>
        <v>2592017021</v>
      </c>
      <c r="H22" s="1465"/>
      <c r="I22" s="1511" t="str">
        <f>IFERROR("فرزند: " &amp; VLOOKUP(D3,Table54[[نام و نام خانوادگی]:[توضیحات]],6,0) &amp; "   که در این قرارداد به اختصار نیروی کار خطاب می شوند.","")</f>
        <v>فرزند: نوزاد   که در این قرارداد به اختصار نیروی کار خطاب می شوند.</v>
      </c>
      <c r="J22" s="1511"/>
      <c r="K22" s="1511"/>
      <c r="L22" s="1511"/>
      <c r="M22" s="1511"/>
      <c r="N22" s="1511"/>
      <c r="O22" s="1511"/>
    </row>
    <row r="23" spans="2:15" ht="19.5" customHeight="1">
      <c r="B23" s="196"/>
      <c r="C23" s="197"/>
      <c r="D23" s="197"/>
      <c r="E23" s="197"/>
      <c r="F23" s="1509" t="s">
        <v>1129</v>
      </c>
      <c r="G23" s="1509"/>
      <c r="H23" s="1509"/>
      <c r="I23" s="1509"/>
      <c r="J23" s="1509"/>
      <c r="K23" s="197"/>
      <c r="L23" s="197"/>
      <c r="M23" s="197"/>
      <c r="N23" s="197"/>
      <c r="O23" s="197"/>
    </row>
    <row r="24" spans="2:15" ht="13.2">
      <c r="B24" s="1448" t="s">
        <v>1161</v>
      </c>
      <c r="C24" s="1448"/>
      <c r="D24" s="1448"/>
      <c r="E24" s="200" t="s">
        <v>1153</v>
      </c>
      <c r="F24" s="196" t="str">
        <f>IFERROR(IF((VLOOKUP(D2,Table_Karfarma[[نام کارفرما]:[کد پستی]],9,0))&lt;&gt;"",(VLOOKUP(D2,Table_Karfarma[[نام کارفرما]:[کد پستی]],9,0)),"……."),"")</f>
        <v>گیلان</v>
      </c>
      <c r="G24" s="197" t="s">
        <v>1154</v>
      </c>
      <c r="H24" s="196" t="str">
        <f>IFERROR(IF((VLOOKUP(D2,Table_Karfarma[[نام کارفرما]:[کد پستی]],10,0))&lt;&gt;"",(VLOOKUP(D2,Table_Karfarma[[نام کارفرما]:[کد پستی]],10,0)),"……."),"")</f>
        <v>رشت</v>
      </c>
      <c r="I24" s="197"/>
      <c r="J24" s="1481" t="s">
        <v>1155</v>
      </c>
      <c r="K24" s="1481"/>
      <c r="L24" s="1463" t="str">
        <f>IFERROR(IF((VLOOKUP(D2,Table_Karfarma[[نام کارفرما]:[کد پستی]],8,0))&lt;&gt;"",(VLOOKUP(D2,Table_Karfarma[[نام کارفرما]:[کد پستی]],8,0)),"……."),"")</f>
        <v>…….</v>
      </c>
      <c r="M24" s="1463"/>
      <c r="N24" s="1463"/>
      <c r="O24" s="1463"/>
    </row>
    <row r="25" spans="2:15" ht="15" customHeight="1">
      <c r="B25" s="196" t="s">
        <v>1156</v>
      </c>
      <c r="C25" s="1507" t="str">
        <f>IFERROR(IF((VLOOKUP(D2,Table_Karfarma[[نام کارفرما]:[کد پستی]],11,0))&lt;&gt;0,VLOOKUP(D2,Table_Karfarma[[نام کارفرما]:[کد پستی]],11,0),"…….."),"")</f>
        <v>منظریه هتل کادوس</v>
      </c>
      <c r="D25" s="1507"/>
      <c r="E25" s="1507"/>
      <c r="F25" s="1507"/>
      <c r="G25" s="1507"/>
      <c r="H25" s="1507"/>
      <c r="I25" s="1507"/>
      <c r="J25" s="1507"/>
      <c r="K25" s="1507"/>
      <c r="L25" s="210" t="s">
        <v>1157</v>
      </c>
      <c r="M25" s="1448" t="str">
        <f>IFERROR(IF((VLOOKUP(D2,Table_Karfarma[[نام کارفرما]:[کد پستی]],12,0))&lt;&gt;"",VLOOKUP(D2,Table_Karfarma[[نام کارفرما]:[کد پستی]],12,0),"……."),"")</f>
        <v>…….</v>
      </c>
      <c r="N25" s="1448"/>
      <c r="O25" s="1448"/>
    </row>
    <row r="26" spans="2:15" ht="17.25" customHeight="1">
      <c r="B26" s="1448" t="s">
        <v>1160</v>
      </c>
      <c r="C26" s="1448"/>
      <c r="D26" s="1448"/>
      <c r="E26" s="200" t="s">
        <v>1153</v>
      </c>
      <c r="F26" s="196" t="str">
        <f>IFERROR(IF((VLOOKUP(D3,'FULL-DETAILS'!A2:T2790,11,0))&lt;&gt;"",(VLOOKUP(D3,'FULL-DETAILS'!A2:T2790,11,0)),"……."),"")</f>
        <v>گیلان</v>
      </c>
      <c r="G26" s="197" t="s">
        <v>1154</v>
      </c>
      <c r="H26" s="196" t="str">
        <f>IFERROR(IF((VLOOKUP(D3,'FULL-DETAILS'!A2:T2790,12,0))&lt;&gt;"",(VLOOKUP(D3,'FULL-DETAILS'!A2:T2790,12,0)),"……."),"")</f>
        <v xml:space="preserve">رشت </v>
      </c>
      <c r="I26" s="197"/>
      <c r="J26" s="1481" t="s">
        <v>1159</v>
      </c>
      <c r="K26" s="1481"/>
      <c r="L26" s="1463" t="str">
        <f>IFERROR(IF((VLOOKUP(D3,'FULL-DETAILS'!A2:T2790,10,0))&lt;&gt;"",(VLOOKUP(D3,'FULL-DETAILS'!A2:T2790,10,0)),"……."),"")</f>
        <v>09911662984</v>
      </c>
      <c r="M26" s="1463"/>
      <c r="N26" s="205"/>
      <c r="O26" s="197"/>
    </row>
    <row r="27" spans="2:15" ht="17.25" customHeight="1">
      <c r="B27" s="196" t="s">
        <v>1156</v>
      </c>
      <c r="C27" s="1507" t="str">
        <f>IFERROR(IF((VLOOKUP(D3,'FULL-DETAILS'!A2:T2790,13,0))&lt;&gt;"",(VLOOKUP(D3,'FULL-DETAILS'!A2:T2790,13,0)),"……………………………………….."),"")</f>
        <v xml:space="preserve">رشت فلکه گاز کوچه دلاور. سمت چپ.منزل شخصی </v>
      </c>
      <c r="D27" s="1507"/>
      <c r="E27" s="1507"/>
      <c r="F27" s="1507"/>
      <c r="G27" s="1507"/>
      <c r="H27" s="1507"/>
      <c r="I27" s="1507"/>
      <c r="J27" s="1507"/>
      <c r="K27" s="1507"/>
      <c r="L27" s="197" t="s">
        <v>1157</v>
      </c>
      <c r="M27" s="1448" t="str">
        <f>IFERROR(IF((VLOOKUP(D3,'FULL-DETAILS'!A2:T2790,14,0))&lt;&gt;"",(VLOOKUP(D3,'FULL-DETAILS'!A2:T2790,14,0)),"……."),"")</f>
        <v>…….</v>
      </c>
      <c r="N27" s="1448"/>
      <c r="O27" s="1448"/>
    </row>
    <row r="28" spans="2:15" ht="19.5" customHeight="1">
      <c r="B28" s="1492" t="s">
        <v>1130</v>
      </c>
      <c r="C28" s="1492"/>
      <c r="D28" s="1492"/>
      <c r="E28" s="1492"/>
      <c r="F28" s="1492"/>
      <c r="G28" s="1492"/>
      <c r="H28" s="1492"/>
      <c r="I28" s="1492"/>
      <c r="J28" s="1492"/>
      <c r="K28" s="1492"/>
      <c r="L28" s="1492"/>
      <c r="M28" s="1492"/>
      <c r="N28" s="1492"/>
      <c r="O28" s="1492"/>
    </row>
    <row r="29" spans="2:15">
      <c r="B29" s="1492"/>
      <c r="C29" s="1492"/>
      <c r="D29" s="1492"/>
      <c r="E29" s="1492"/>
      <c r="F29" s="1492"/>
      <c r="G29" s="1492"/>
      <c r="H29" s="1492"/>
      <c r="I29" s="1492"/>
      <c r="J29" s="1492"/>
      <c r="K29" s="1492"/>
      <c r="L29" s="1492"/>
      <c r="M29" s="1492"/>
      <c r="N29" s="1492"/>
      <c r="O29" s="1492"/>
    </row>
    <row r="30" spans="2:15" ht="19.5" customHeight="1">
      <c r="B30" s="1480" t="s">
        <v>1131</v>
      </c>
      <c r="C30" s="1480"/>
      <c r="D30" s="1480"/>
      <c r="E30" s="1480"/>
      <c r="F30" s="1480"/>
      <c r="G30" s="1480"/>
      <c r="H30" s="1480"/>
      <c r="I30" s="1480"/>
      <c r="J30" s="1480"/>
      <c r="K30" s="1480"/>
      <c r="L30" s="1480"/>
      <c r="M30" s="1480"/>
      <c r="N30" s="1480"/>
      <c r="O30" s="1480"/>
    </row>
    <row r="31" spans="2:15">
      <c r="B31" s="1480"/>
      <c r="C31" s="1480"/>
      <c r="D31" s="1480"/>
      <c r="E31" s="1480"/>
      <c r="F31" s="1480"/>
      <c r="G31" s="1480"/>
      <c r="H31" s="1480"/>
      <c r="I31" s="1480"/>
      <c r="J31" s="1480"/>
      <c r="K31" s="1480"/>
      <c r="L31" s="1480"/>
      <c r="M31" s="1480"/>
      <c r="N31" s="1480"/>
      <c r="O31" s="1480"/>
    </row>
    <row r="32" spans="2:15" ht="13.2">
      <c r="B32" s="196"/>
      <c r="C32" s="197"/>
      <c r="D32" s="197"/>
      <c r="E32" s="197"/>
      <c r="F32" s="1508" t="s">
        <v>1132</v>
      </c>
      <c r="G32" s="1508"/>
      <c r="H32" s="1508"/>
      <c r="I32" s="1508"/>
      <c r="J32" s="1508"/>
      <c r="K32" s="211"/>
      <c r="L32" s="197"/>
      <c r="M32" s="197"/>
      <c r="N32" s="197"/>
      <c r="O32" s="197"/>
    </row>
    <row r="33" spans="2:27" ht="17.25" customHeight="1">
      <c r="B33" s="196" t="s">
        <v>1162</v>
      </c>
      <c r="C33" s="197"/>
      <c r="D33" s="206" t="s">
        <v>1186</v>
      </c>
      <c r="E33" s="197"/>
      <c r="F33" s="197"/>
      <c r="G33" s="1466" t="str">
        <f>IFERROR(IF((VLOOKUP(D3,'FULL-DETAILS'!A2:T3855,5,0))="تمام وقت","■  موقت-تمام وقت","■  موقت-نیمه وقت"), "موقت تمامـــــ وقت" )</f>
        <v>■  موقت-تمام وقت</v>
      </c>
      <c r="H33" s="1466"/>
      <c r="I33" s="1466"/>
      <c r="J33" s="197"/>
      <c r="K33" s="197"/>
      <c r="L33" s="206" t="s">
        <v>1185</v>
      </c>
      <c r="M33" s="197"/>
      <c r="N33" s="197"/>
      <c r="O33" s="197"/>
    </row>
    <row r="34" spans="2:27" ht="13.2">
      <c r="B34" s="196" t="s">
        <v>1133</v>
      </c>
      <c r="C34" s="197"/>
      <c r="D34" s="1448" t="str">
        <f>IFERROR(IF((VLOOKUP(D3,Table54[[نام و نام خانوادگی]:[توضیحات]],7,0))=0,"…………",VLOOKUP(D3,Table54[[نام و نام خانوادگی]:[توضیحات]],7,0)),"")</f>
        <v>آشپزخانه</v>
      </c>
      <c r="E34" s="1448"/>
      <c r="F34" s="1448"/>
      <c r="G34" s="1448"/>
      <c r="H34" s="197"/>
      <c r="I34" s="197"/>
      <c r="J34" s="197"/>
      <c r="K34" s="197"/>
      <c r="L34" s="197"/>
      <c r="M34" s="197"/>
      <c r="N34" s="197"/>
      <c r="O34" s="197"/>
    </row>
    <row r="35" spans="2:27" ht="13.2">
      <c r="B35" s="1463" t="s">
        <v>26740</v>
      </c>
      <c r="C35" s="1463"/>
      <c r="D35" s="1463"/>
      <c r="E35" s="1463"/>
      <c r="F35" s="1463"/>
      <c r="G35" s="1463"/>
      <c r="H35" s="1463"/>
      <c r="I35" s="1463"/>
      <c r="J35" s="1463"/>
      <c r="K35" s="1463"/>
      <c r="L35" s="1463"/>
      <c r="M35" s="197"/>
      <c r="N35" s="197"/>
      <c r="O35" s="197"/>
    </row>
    <row r="36" spans="2:27" ht="19.5" customHeight="1">
      <c r="B36" s="1462" t="s">
        <v>1134</v>
      </c>
      <c r="C36" s="1462"/>
      <c r="D36" s="1462"/>
      <c r="E36" s="1462"/>
      <c r="F36" s="1462"/>
      <c r="G36" s="1462"/>
      <c r="H36" s="1462"/>
      <c r="I36" s="1462"/>
      <c r="J36" s="1462"/>
      <c r="K36" s="1462"/>
      <c r="L36" s="1462"/>
      <c r="M36" s="1462"/>
      <c r="N36" s="1462"/>
      <c r="O36" s="1462"/>
    </row>
    <row r="37" spans="2:27">
      <c r="B37" s="1462"/>
      <c r="C37" s="1462"/>
      <c r="D37" s="1462"/>
      <c r="E37" s="1462"/>
      <c r="F37" s="1462"/>
      <c r="G37" s="1462"/>
      <c r="H37" s="1462"/>
      <c r="I37" s="1462"/>
      <c r="J37" s="1462"/>
      <c r="K37" s="1462"/>
      <c r="L37" s="1462"/>
      <c r="M37" s="1462"/>
      <c r="N37" s="1462"/>
      <c r="O37" s="1462"/>
      <c r="U37" s="1491"/>
      <c r="V37" s="1491"/>
      <c r="W37" s="1491"/>
      <c r="X37" s="1491"/>
      <c r="Y37" s="1491"/>
      <c r="Z37" s="1491"/>
      <c r="AA37" s="1491"/>
    </row>
    <row r="38" spans="2:27" ht="13.2">
      <c r="B38" s="1463" t="s">
        <v>1135</v>
      </c>
      <c r="C38" s="1463"/>
      <c r="D38" s="1463"/>
      <c r="E38" s="1463"/>
      <c r="F38" s="1463"/>
      <c r="G38" s="1463"/>
      <c r="H38" s="1463"/>
      <c r="I38" s="1463"/>
      <c r="J38" s="1463"/>
      <c r="K38" s="1463"/>
      <c r="L38" s="1463"/>
      <c r="M38" s="197"/>
      <c r="N38" s="197"/>
      <c r="O38" s="197"/>
    </row>
    <row r="39" spans="2:27" ht="19.5" customHeight="1">
      <c r="B39" s="1492" t="s">
        <v>2437</v>
      </c>
      <c r="C39" s="1492"/>
      <c r="D39" s="1492"/>
      <c r="E39" s="1492"/>
      <c r="F39" s="1492"/>
      <c r="G39" s="1492"/>
      <c r="H39" s="1492"/>
      <c r="I39" s="1492"/>
      <c r="J39" s="1492"/>
      <c r="K39" s="1492"/>
      <c r="L39" s="1492"/>
      <c r="M39" s="1492"/>
      <c r="N39" s="1492"/>
      <c r="O39" s="1492"/>
    </row>
    <row r="40" spans="2:27">
      <c r="B40" s="1492"/>
      <c r="C40" s="1492"/>
      <c r="D40" s="1492"/>
      <c r="E40" s="1492"/>
      <c r="F40" s="1492"/>
      <c r="G40" s="1492"/>
      <c r="H40" s="1492"/>
      <c r="I40" s="1492"/>
      <c r="J40" s="1492"/>
      <c r="K40" s="1492"/>
      <c r="L40" s="1492"/>
      <c r="M40" s="1492"/>
      <c r="N40" s="1492"/>
      <c r="O40" s="1492"/>
    </row>
    <row r="41" spans="2:27" ht="21.75" customHeight="1">
      <c r="C41" s="167"/>
      <c r="D41" s="167"/>
      <c r="E41" s="167"/>
      <c r="F41" s="167"/>
      <c r="G41" s="167"/>
      <c r="H41" s="167"/>
      <c r="I41" s="167"/>
      <c r="J41" s="167"/>
    </row>
    <row r="42" spans="2:27" ht="21.75" customHeight="1" thickBot="1">
      <c r="C42" s="418"/>
      <c r="D42" s="415"/>
      <c r="E42" s="415"/>
      <c r="F42" s="415"/>
      <c r="G42" s="415"/>
      <c r="H42" s="414"/>
      <c r="I42" s="415"/>
      <c r="J42" s="415"/>
      <c r="K42" s="415"/>
      <c r="L42" s="415"/>
      <c r="M42" s="415"/>
      <c r="N42" s="415"/>
    </row>
    <row r="43" spans="2:27" ht="21.75" customHeight="1">
      <c r="B43" s="417"/>
      <c r="C43" s="1493" t="str">
        <f>D2</f>
        <v>شرکت هتل گیلان</v>
      </c>
      <c r="D43" s="1494"/>
      <c r="E43" s="1494"/>
      <c r="F43" s="1494"/>
      <c r="G43" s="1495"/>
      <c r="H43" s="419"/>
      <c r="I43" s="1502" t="str">
        <f>D3</f>
        <v xml:space="preserve">فاطمه الکن گلوندانی </v>
      </c>
      <c r="J43" s="1503"/>
      <c r="K43" s="1503"/>
      <c r="L43" s="1503"/>
      <c r="M43" s="1503"/>
      <c r="N43" s="1504"/>
    </row>
    <row r="44" spans="2:27" ht="21.75" customHeight="1">
      <c r="B44" s="417"/>
      <c r="C44" s="1496"/>
      <c r="D44" s="1497"/>
      <c r="E44" s="1497"/>
      <c r="F44" s="1497"/>
      <c r="G44" s="1498"/>
      <c r="H44" s="419"/>
      <c r="I44" s="1505"/>
      <c r="J44" s="1458"/>
      <c r="K44" s="1458"/>
      <c r="L44" s="1458"/>
      <c r="M44" s="1458"/>
      <c r="N44" s="1459"/>
    </row>
    <row r="45" spans="2:27" ht="21.75" customHeight="1">
      <c r="B45" s="417"/>
      <c r="C45" s="1496"/>
      <c r="D45" s="1497"/>
      <c r="E45" s="1497"/>
      <c r="F45" s="1497"/>
      <c r="G45" s="1498"/>
      <c r="H45" s="419"/>
      <c r="I45" s="1505"/>
      <c r="J45" s="1458"/>
      <c r="K45" s="1458"/>
      <c r="L45" s="1458"/>
      <c r="M45" s="1458"/>
      <c r="N45" s="1459"/>
    </row>
    <row r="46" spans="2:27" ht="21.75" customHeight="1">
      <c r="B46" s="417"/>
      <c r="C46" s="1496"/>
      <c r="D46" s="1497"/>
      <c r="E46" s="1497"/>
      <c r="F46" s="1497"/>
      <c r="G46" s="1498"/>
      <c r="H46" s="419"/>
      <c r="I46" s="1505"/>
      <c r="J46" s="1458"/>
      <c r="K46" s="1458"/>
      <c r="L46" s="1458"/>
      <c r="M46" s="1458"/>
      <c r="N46" s="1459"/>
    </row>
    <row r="47" spans="2:27" ht="21.75" customHeight="1">
      <c r="B47" s="417"/>
      <c r="C47" s="1496"/>
      <c r="D47" s="1497"/>
      <c r="E47" s="1497"/>
      <c r="F47" s="1497"/>
      <c r="G47" s="1498"/>
      <c r="H47" s="419"/>
      <c r="I47" s="1505"/>
      <c r="J47" s="1458"/>
      <c r="K47" s="1458"/>
      <c r="L47" s="1458"/>
      <c r="M47" s="1458"/>
      <c r="N47" s="1459"/>
    </row>
    <row r="48" spans="2:27" ht="35.25" customHeight="1" thickBot="1">
      <c r="B48" s="417"/>
      <c r="C48" s="1499"/>
      <c r="D48" s="1500"/>
      <c r="E48" s="1500"/>
      <c r="F48" s="1500"/>
      <c r="G48" s="1501"/>
      <c r="H48" s="419"/>
      <c r="I48" s="1506"/>
      <c r="J48" s="1460"/>
      <c r="K48" s="1460"/>
      <c r="L48" s="1460"/>
      <c r="M48" s="1460"/>
      <c r="N48" s="1461"/>
    </row>
    <row r="49" spans="2:19" ht="21.75" customHeight="1">
      <c r="C49" s="167"/>
      <c r="D49" s="414"/>
      <c r="E49" s="414"/>
      <c r="F49" s="414"/>
      <c r="G49" s="414"/>
      <c r="H49" s="414"/>
      <c r="I49" s="414"/>
      <c r="J49" s="414"/>
      <c r="K49" s="414"/>
      <c r="L49" s="414"/>
      <c r="M49" s="414"/>
      <c r="N49" s="414"/>
    </row>
    <row r="50" spans="2:19" ht="50.1" customHeight="1">
      <c r="C50" s="167"/>
      <c r="D50" s="167"/>
      <c r="E50" s="167"/>
      <c r="F50" s="167"/>
      <c r="G50" s="167"/>
      <c r="H50" s="167"/>
      <c r="I50" s="167"/>
      <c r="J50" s="167"/>
    </row>
    <row r="51" spans="2:19" ht="18" customHeight="1">
      <c r="C51" s="167"/>
      <c r="D51" s="167"/>
      <c r="E51" s="167"/>
      <c r="F51" s="167"/>
      <c r="G51" s="167"/>
      <c r="H51" s="167"/>
      <c r="I51" s="167"/>
      <c r="J51" s="167"/>
    </row>
    <row r="52" spans="2:19" ht="16.5" customHeight="1">
      <c r="C52" s="167"/>
      <c r="D52" s="167"/>
      <c r="E52" s="167"/>
      <c r="F52" s="167"/>
      <c r="G52" s="167"/>
      <c r="H52" s="167"/>
      <c r="I52" s="167"/>
      <c r="J52" s="167"/>
    </row>
    <row r="53" spans="2:19" ht="13.2">
      <c r="B53" s="196"/>
      <c r="C53" s="197"/>
      <c r="D53" s="197"/>
      <c r="E53" s="197"/>
      <c r="F53" s="1465" t="s">
        <v>1136</v>
      </c>
      <c r="G53" s="1465"/>
      <c r="H53" s="1465"/>
      <c r="I53" s="1465"/>
      <c r="J53" s="1465"/>
      <c r="K53" s="197"/>
      <c r="L53" s="197"/>
      <c r="M53" s="197"/>
      <c r="N53" s="197"/>
      <c r="O53" s="197"/>
      <c r="P53" s="199"/>
      <c r="Q53" s="199"/>
      <c r="R53" s="199"/>
      <c r="S53" s="199"/>
    </row>
    <row r="54" spans="2:19" ht="13.8" thickBot="1">
      <c r="B54" s="1481" t="s">
        <v>1165</v>
      </c>
      <c r="C54" s="1481"/>
      <c r="D54" s="1481"/>
      <c r="E54" s="1481"/>
      <c r="F54" s="1481"/>
      <c r="G54" s="1481"/>
      <c r="H54" s="1481"/>
      <c r="I54" s="198">
        <f>F4</f>
        <v>1401</v>
      </c>
      <c r="J54" s="1448" t="s">
        <v>1166</v>
      </c>
      <c r="K54" s="1448"/>
      <c r="L54" s="1448"/>
      <c r="M54" s="1448"/>
      <c r="N54" s="1448"/>
      <c r="O54" s="1448"/>
      <c r="P54" s="199"/>
      <c r="Q54" s="199"/>
      <c r="R54" s="199"/>
      <c r="S54" s="199"/>
    </row>
    <row r="55" spans="2:19" ht="13.2">
      <c r="B55" s="625">
        <f>E55*30</f>
        <v>41797500</v>
      </c>
      <c r="C55" s="1482" t="s">
        <v>1163</v>
      </c>
      <c r="D55" s="1483"/>
      <c r="E55" s="1484">
        <f>VLOOKUP($I$54,DATA!H5:V39,3,0)</f>
        <v>1393250</v>
      </c>
      <c r="F55" s="1485"/>
      <c r="G55" s="201" t="s">
        <v>5</v>
      </c>
      <c r="H55" s="1486" t="str">
        <f>IF(F5&gt;=1403,":حق تاهل","جمع دریافتی افراد فاقد اولاد:")</f>
        <v>جمع دریافتی افراد فاقد اولاد:</v>
      </c>
      <c r="I55" s="1487"/>
      <c r="J55" s="1488"/>
      <c r="K55" s="1489">
        <f>IF(H55=":حق تاهل","5000000",E57+E56+(E55*30))</f>
        <v>56797500</v>
      </c>
      <c r="L55" s="1490"/>
      <c r="M55" s="201" t="s">
        <v>5</v>
      </c>
      <c r="N55" s="206"/>
      <c r="O55" s="197"/>
      <c r="P55" s="199"/>
      <c r="Q55" s="199"/>
      <c r="R55" s="199"/>
      <c r="S55" s="199"/>
    </row>
    <row r="56" spans="2:19" ht="13.2">
      <c r="B56" s="196"/>
      <c r="C56" s="1467" t="s">
        <v>1164</v>
      </c>
      <c r="D56" s="1468"/>
      <c r="E56" s="1469">
        <f>VLOOKUP($I$54,DATA!$H$4:$U$28,9,0)</f>
        <v>6500000</v>
      </c>
      <c r="F56" s="1470"/>
      <c r="G56" s="202" t="s">
        <v>5</v>
      </c>
      <c r="H56" s="1471" t="str">
        <f>IF(H55=":حق تاهل","جمع دریافتی افراد مجرد:","جمع دریافتی متاهل تک اولاد")</f>
        <v>جمع دریافتی متاهل تک اولاد</v>
      </c>
      <c r="I56" s="1472"/>
      <c r="J56" s="1473"/>
      <c r="K56" s="1469">
        <f>IF(H55=":حق تاهل",(B55+E56+E57),B55*10%+B55+E56+E57)</f>
        <v>60977250</v>
      </c>
      <c r="L56" s="1470"/>
      <c r="M56" s="203" t="s">
        <v>5</v>
      </c>
      <c r="N56" s="206"/>
      <c r="O56" s="197"/>
      <c r="P56" s="199"/>
      <c r="Q56" s="199"/>
      <c r="R56" s="199"/>
      <c r="S56" s="199"/>
    </row>
    <row r="57" spans="2:19" ht="13.8" thickBot="1">
      <c r="B57" s="196"/>
      <c r="C57" s="1474" t="s">
        <v>5353</v>
      </c>
      <c r="D57" s="1475"/>
      <c r="E57" s="1476">
        <f>VLOOKUP($I$54,DATA!$H$4:$U$28,8,0)</f>
        <v>8500000</v>
      </c>
      <c r="F57" s="1477"/>
      <c r="G57" s="204" t="s">
        <v>5</v>
      </c>
      <c r="H57" s="1474" t="str">
        <f>IF(H55=":حق تاهل","جمع دریافتی افراد متاهل:","جمع دریافتی متاهل دو اولاد")</f>
        <v>جمع دریافتی متاهل دو اولاد</v>
      </c>
      <c r="I57" s="1478"/>
      <c r="J57" s="1475"/>
      <c r="K57" s="1476">
        <f>IF(H55=":حق تاهل",(K55+B55+E56+E57),B55*20%+B55+E56+E57)</f>
        <v>65157000</v>
      </c>
      <c r="L57" s="1477"/>
      <c r="M57" s="204" t="s">
        <v>5</v>
      </c>
      <c r="N57" s="206"/>
      <c r="O57" s="197"/>
      <c r="P57" s="624"/>
      <c r="Q57" s="199"/>
      <c r="R57" s="199"/>
      <c r="S57" s="199"/>
    </row>
    <row r="58" spans="2:19" ht="18" customHeight="1">
      <c r="B58" s="1479" t="s">
        <v>1137</v>
      </c>
      <c r="C58" s="1479"/>
      <c r="D58" s="1479"/>
      <c r="E58" s="1479"/>
      <c r="F58" s="1479"/>
      <c r="G58" s="1479"/>
      <c r="H58" s="1479"/>
      <c r="I58" s="1479"/>
      <c r="J58" s="1479"/>
      <c r="K58" s="1479"/>
      <c r="L58" s="1479"/>
      <c r="M58" s="1479"/>
      <c r="N58" s="1479"/>
      <c r="O58" s="1479"/>
      <c r="P58" s="199"/>
      <c r="Q58" s="199"/>
      <c r="R58" s="199"/>
      <c r="S58" s="199"/>
    </row>
    <row r="59" spans="2:19" ht="19.5" customHeight="1">
      <c r="B59" s="1479"/>
      <c r="C59" s="1479"/>
      <c r="D59" s="1479"/>
      <c r="E59" s="1479"/>
      <c r="F59" s="1479"/>
      <c r="G59" s="1479"/>
      <c r="H59" s="1479"/>
      <c r="I59" s="1479"/>
      <c r="J59" s="1479"/>
      <c r="K59" s="1479"/>
      <c r="L59" s="1479"/>
      <c r="M59" s="1479"/>
      <c r="N59" s="1479"/>
      <c r="O59" s="1479"/>
      <c r="P59" s="199"/>
      <c r="Q59" s="199"/>
      <c r="R59" s="199"/>
      <c r="S59" s="199"/>
    </row>
    <row r="60" spans="2:19" ht="13.2">
      <c r="B60" s="1479" t="s">
        <v>1138</v>
      </c>
      <c r="C60" s="1479"/>
      <c r="D60" s="1479"/>
      <c r="E60" s="1479"/>
      <c r="F60" s="1479"/>
      <c r="G60" s="1479"/>
      <c r="H60" s="1479"/>
      <c r="I60" s="1479"/>
      <c r="J60" s="1479"/>
      <c r="K60" s="1479"/>
      <c r="L60" s="1479"/>
      <c r="M60" s="1479"/>
      <c r="N60" s="1479"/>
      <c r="O60" s="1479"/>
      <c r="P60" s="199"/>
      <c r="Q60" s="199"/>
      <c r="R60" s="199"/>
      <c r="S60" s="199"/>
    </row>
    <row r="61" spans="2:19" ht="13.2">
      <c r="B61" s="1463" t="s">
        <v>2543</v>
      </c>
      <c r="C61" s="1463"/>
      <c r="D61" s="1463"/>
      <c r="E61" s="1463"/>
      <c r="F61" s="1463"/>
      <c r="G61" s="1463"/>
      <c r="H61" s="1463"/>
      <c r="I61" s="1463"/>
      <c r="J61" s="1463"/>
      <c r="K61" s="1463"/>
      <c r="L61" s="1463"/>
      <c r="M61" s="1463"/>
      <c r="N61" s="1463"/>
      <c r="O61" s="1463"/>
      <c r="P61" s="199"/>
      <c r="Q61" s="199"/>
      <c r="R61" s="199"/>
      <c r="S61" s="199"/>
    </row>
    <row r="62" spans="2:19" ht="13.2">
      <c r="B62" s="205" t="s">
        <v>1139</v>
      </c>
      <c r="C62" s="206"/>
      <c r="D62" s="206"/>
      <c r="E62" s="206"/>
      <c r="F62" s="206"/>
      <c r="G62" s="206"/>
      <c r="H62" s="206"/>
      <c r="I62" s="206"/>
      <c r="J62" s="206"/>
      <c r="K62" s="206"/>
      <c r="L62" s="206"/>
      <c r="M62" s="198"/>
      <c r="N62" s="198"/>
      <c r="O62" s="198"/>
      <c r="P62" s="199"/>
      <c r="Q62" s="199"/>
      <c r="R62" s="199"/>
      <c r="S62" s="199"/>
    </row>
    <row r="63" spans="2:19" ht="13.2">
      <c r="B63" s="1480" t="s">
        <v>2544</v>
      </c>
      <c r="C63" s="1480"/>
      <c r="D63" s="1480"/>
      <c r="E63" s="1480"/>
      <c r="F63" s="1480"/>
      <c r="G63" s="1480"/>
      <c r="H63" s="1480"/>
      <c r="I63" s="1480"/>
      <c r="J63" s="1480"/>
      <c r="K63" s="1480"/>
      <c r="L63" s="1480"/>
      <c r="M63" s="1480"/>
      <c r="N63" s="1480"/>
      <c r="O63" s="1480"/>
      <c r="P63" s="199"/>
      <c r="Q63" s="199"/>
      <c r="R63" s="199"/>
      <c r="S63" s="199"/>
    </row>
    <row r="64" spans="2:19" ht="19.5" customHeight="1">
      <c r="B64" s="1480"/>
      <c r="C64" s="1480"/>
      <c r="D64" s="1480"/>
      <c r="E64" s="1480"/>
      <c r="F64" s="1480"/>
      <c r="G64" s="1480"/>
      <c r="H64" s="1480"/>
      <c r="I64" s="1480"/>
      <c r="J64" s="1480"/>
      <c r="K64" s="1480"/>
      <c r="L64" s="1480"/>
      <c r="M64" s="1480"/>
      <c r="N64" s="1480"/>
      <c r="O64" s="1480"/>
      <c r="P64" s="199"/>
      <c r="Q64" s="199"/>
      <c r="R64" s="199"/>
      <c r="S64" s="199"/>
    </row>
    <row r="65" spans="2:19" ht="13.2">
      <c r="B65" s="196"/>
      <c r="C65" s="207"/>
      <c r="D65" s="207"/>
      <c r="E65" s="207"/>
      <c r="F65" s="1466" t="s">
        <v>1140</v>
      </c>
      <c r="G65" s="1466"/>
      <c r="H65" s="1466"/>
      <c r="I65" s="1466"/>
      <c r="J65" s="1466"/>
      <c r="K65" s="207"/>
      <c r="L65" s="207"/>
      <c r="M65" s="197"/>
      <c r="N65" s="197"/>
      <c r="O65" s="197"/>
      <c r="P65" s="199"/>
      <c r="Q65" s="199"/>
      <c r="R65" s="199"/>
      <c r="S65" s="199"/>
    </row>
    <row r="66" spans="2:19" ht="13.2">
      <c r="B66" s="1463" t="s">
        <v>2438</v>
      </c>
      <c r="C66" s="1463"/>
      <c r="D66" s="1463"/>
      <c r="E66" s="1463"/>
      <c r="F66" s="1463"/>
      <c r="G66" s="1463"/>
      <c r="H66" s="1463"/>
      <c r="I66" s="1463"/>
      <c r="J66" s="197"/>
      <c r="K66" s="197"/>
      <c r="L66" s="197"/>
      <c r="M66" s="197"/>
      <c r="N66" s="197"/>
      <c r="O66" s="197"/>
      <c r="P66" s="199"/>
      <c r="Q66" s="199"/>
      <c r="R66" s="199"/>
      <c r="S66" s="199"/>
    </row>
    <row r="67" spans="2:19" ht="13.2">
      <c r="B67" s="1462" t="s">
        <v>1182</v>
      </c>
      <c r="C67" s="1462"/>
      <c r="D67" s="1462"/>
      <c r="E67" s="1462"/>
      <c r="F67" s="1462"/>
      <c r="G67" s="1462"/>
      <c r="H67" s="1463" t="s">
        <v>1141</v>
      </c>
      <c r="I67" s="1463"/>
      <c r="J67" s="1463"/>
      <c r="K67" s="1463"/>
      <c r="L67" s="1463"/>
      <c r="M67" s="1463"/>
      <c r="N67" s="1463"/>
      <c r="O67" s="1463"/>
      <c r="P67" s="199"/>
      <c r="Q67" s="199"/>
      <c r="R67" s="199"/>
      <c r="S67" s="199"/>
    </row>
    <row r="68" spans="2:19" ht="19.5" customHeight="1">
      <c r="B68" s="1462"/>
      <c r="C68" s="1462"/>
      <c r="D68" s="1462"/>
      <c r="E68" s="1462"/>
      <c r="F68" s="1462"/>
      <c r="G68" s="1462"/>
      <c r="H68" s="197"/>
      <c r="I68" s="208"/>
      <c r="J68" s="208"/>
      <c r="K68" s="208"/>
      <c r="L68" s="208"/>
      <c r="M68" s="197"/>
      <c r="N68" s="197"/>
      <c r="O68" s="197"/>
      <c r="P68" s="199"/>
      <c r="Q68" s="199"/>
      <c r="R68" s="199"/>
      <c r="S68" s="199"/>
    </row>
    <row r="69" spans="2:19" ht="13.2">
      <c r="B69" s="1463" t="s">
        <v>1142</v>
      </c>
      <c r="C69" s="1463"/>
      <c r="D69" s="1463"/>
      <c r="E69" s="1463"/>
      <c r="F69" s="1463"/>
      <c r="G69" s="1463"/>
      <c r="H69" s="1463" t="s">
        <v>1143</v>
      </c>
      <c r="I69" s="1463"/>
      <c r="J69" s="1463"/>
      <c r="K69" s="1463"/>
      <c r="L69" s="1463"/>
      <c r="M69" s="1463"/>
      <c r="N69" s="1463"/>
      <c r="O69" s="1463"/>
      <c r="P69" s="199"/>
      <c r="Q69" s="199"/>
      <c r="R69" s="199"/>
      <c r="S69" s="199"/>
    </row>
    <row r="70" spans="2:19" ht="13.2">
      <c r="B70" s="1463" t="s">
        <v>1144</v>
      </c>
      <c r="C70" s="1463"/>
      <c r="D70" s="1463"/>
      <c r="E70" s="1463"/>
      <c r="F70" s="1463"/>
      <c r="G70" s="1463"/>
      <c r="H70" s="1463" t="s">
        <v>1145</v>
      </c>
      <c r="I70" s="1463"/>
      <c r="J70" s="1463"/>
      <c r="K70" s="1463"/>
      <c r="L70" s="1463"/>
      <c r="M70" s="1463"/>
      <c r="N70" s="1463"/>
      <c r="O70" s="1463"/>
      <c r="P70" s="199"/>
      <c r="Q70" s="199"/>
      <c r="R70" s="199"/>
      <c r="S70" s="199"/>
    </row>
    <row r="71" spans="2:19" ht="13.2">
      <c r="B71" s="1462" t="s">
        <v>1146</v>
      </c>
      <c r="C71" s="1462"/>
      <c r="D71" s="1462"/>
      <c r="E71" s="1462"/>
      <c r="F71" s="1462"/>
      <c r="G71" s="1462"/>
      <c r="H71" s="1463" t="s">
        <v>1147</v>
      </c>
      <c r="I71" s="1463"/>
      <c r="J71" s="1463"/>
      <c r="K71" s="1463"/>
      <c r="L71" s="1463"/>
      <c r="M71" s="1463"/>
      <c r="N71" s="1463"/>
      <c r="O71" s="1463"/>
      <c r="P71" s="199"/>
      <c r="Q71" s="199"/>
      <c r="R71" s="199"/>
      <c r="S71" s="199"/>
    </row>
    <row r="72" spans="2:19" ht="19.5" customHeight="1">
      <c r="B72" s="1462"/>
      <c r="C72" s="1462"/>
      <c r="D72" s="1462"/>
      <c r="E72" s="1462"/>
      <c r="F72" s="1462"/>
      <c r="G72" s="1462"/>
      <c r="H72" s="206"/>
      <c r="I72" s="206"/>
      <c r="J72" s="206"/>
      <c r="K72" s="206"/>
      <c r="L72" s="206"/>
      <c r="M72" s="206"/>
      <c r="N72" s="206"/>
      <c r="O72" s="206"/>
      <c r="P72" s="199"/>
      <c r="Q72" s="199"/>
      <c r="R72" s="199"/>
      <c r="S72" s="199"/>
    </row>
    <row r="73" spans="2:19" ht="13.2">
      <c r="B73" s="1464" t="s">
        <v>1148</v>
      </c>
      <c r="C73" s="1464"/>
      <c r="D73" s="1464"/>
      <c r="E73" s="1464"/>
      <c r="F73" s="1464"/>
      <c r="G73" s="1464"/>
      <c r="H73" s="1464"/>
      <c r="I73" s="1464"/>
      <c r="J73" s="1464"/>
      <c r="K73" s="1464"/>
      <c r="L73" s="1464"/>
      <c r="M73" s="197"/>
      <c r="N73" s="197"/>
      <c r="O73" s="197"/>
      <c r="P73" s="199"/>
      <c r="Q73" s="199"/>
      <c r="R73" s="199"/>
      <c r="S73" s="199"/>
    </row>
    <row r="74" spans="2:19" ht="19.5" customHeight="1">
      <c r="B74" s="196"/>
      <c r="C74" s="209"/>
      <c r="D74" s="209"/>
      <c r="E74" s="209"/>
      <c r="F74" s="1465" t="s">
        <v>1149</v>
      </c>
      <c r="G74" s="1465"/>
      <c r="H74" s="1465"/>
      <c r="I74" s="1465"/>
      <c r="J74" s="1465"/>
      <c r="K74" s="197"/>
      <c r="L74" s="197"/>
      <c r="M74" s="197"/>
      <c r="N74" s="197"/>
      <c r="O74" s="197"/>
      <c r="P74" s="199"/>
      <c r="Q74" s="199" t="s">
        <v>1283</v>
      </c>
      <c r="R74" s="199" t="s">
        <v>1284</v>
      </c>
      <c r="S74" s="199"/>
    </row>
    <row r="75" spans="2:19" ht="18.75" customHeight="1">
      <c r="B75" s="1448" t="s">
        <v>1167</v>
      </c>
      <c r="C75" s="1448"/>
      <c r="D75" s="1448"/>
      <c r="E75" s="1466" t="str">
        <f>F5&amp;"/"&amp;E5&amp;"/"&amp;D5</f>
        <v>1401/07/01</v>
      </c>
      <c r="F75" s="1466"/>
      <c r="G75" s="197" t="s">
        <v>1168</v>
      </c>
      <c r="H75" s="1465" t="str">
        <f>F6&amp;"/"&amp;E6&amp;"/"&amp;D6</f>
        <v>1401/12/29</v>
      </c>
      <c r="I75" s="1465"/>
      <c r="J75" s="1448" t="s">
        <v>1169</v>
      </c>
      <c r="K75" s="1448"/>
      <c r="L75" s="1448"/>
      <c r="M75" s="1448"/>
      <c r="N75" s="1448"/>
      <c r="O75" s="1448"/>
      <c r="P75" s="1446" t="str">
        <f>F5&amp;"/"&amp;E5&amp;"/"&amp;D5</f>
        <v>1401/07/01</v>
      </c>
      <c r="Q75" s="1446"/>
      <c r="R75" s="1446" t="str">
        <f>F6&amp;"/"&amp;E6&amp;"/"&amp;D6</f>
        <v>1401/12/29</v>
      </c>
      <c r="S75" s="1446"/>
    </row>
    <row r="76" spans="2:19" ht="19.5" customHeight="1">
      <c r="B76" s="1447" t="s">
        <v>1150</v>
      </c>
      <c r="C76" s="1447"/>
      <c r="D76" s="1447"/>
      <c r="E76" s="1447"/>
      <c r="F76" s="1447"/>
      <c r="G76" s="1447"/>
      <c r="H76" s="1447"/>
      <c r="I76" s="1447"/>
      <c r="J76" s="1447"/>
      <c r="K76" s="1447"/>
      <c r="L76" s="1447"/>
      <c r="M76" s="1447"/>
      <c r="N76" s="1447"/>
      <c r="O76" s="1447"/>
      <c r="P76" s="199"/>
      <c r="Q76" s="199"/>
      <c r="R76" s="199"/>
      <c r="S76" s="199"/>
    </row>
    <row r="77" spans="2:19" ht="13.2">
      <c r="B77" s="1447"/>
      <c r="C77" s="1447"/>
      <c r="D77" s="1447"/>
      <c r="E77" s="1447"/>
      <c r="F77" s="1447"/>
      <c r="G77" s="1447"/>
      <c r="H77" s="1447"/>
      <c r="I77" s="1447"/>
      <c r="J77" s="1447"/>
      <c r="K77" s="1447"/>
      <c r="L77" s="1447"/>
      <c r="M77" s="1447"/>
      <c r="N77" s="1447"/>
      <c r="O77" s="1447"/>
      <c r="P77" s="199"/>
      <c r="Q77" s="199"/>
      <c r="R77" s="199"/>
      <c r="S77" s="199"/>
    </row>
    <row r="78" spans="2:19" ht="13.2">
      <c r="B78" s="1447"/>
      <c r="C78" s="1447"/>
      <c r="D78" s="1447"/>
      <c r="E78" s="1447"/>
      <c r="F78" s="1447"/>
      <c r="G78" s="1447"/>
      <c r="H78" s="1447"/>
      <c r="I78" s="1447"/>
      <c r="J78" s="1447"/>
      <c r="K78" s="1447"/>
      <c r="L78" s="1447"/>
      <c r="M78" s="1447"/>
      <c r="N78" s="1447"/>
      <c r="O78" s="1447"/>
      <c r="P78" s="199"/>
      <c r="Q78" s="199"/>
      <c r="R78" s="199"/>
      <c r="S78" s="199"/>
    </row>
    <row r="79" spans="2:19" ht="13.2">
      <c r="B79" s="1448" t="s">
        <v>1151</v>
      </c>
      <c r="C79" s="1448"/>
      <c r="D79" s="1448"/>
      <c r="E79" s="1448"/>
      <c r="F79" s="1448"/>
      <c r="G79" s="1448"/>
      <c r="H79" s="1448"/>
      <c r="I79" s="197"/>
      <c r="J79" s="197"/>
      <c r="K79" s="197"/>
      <c r="L79" s="197"/>
      <c r="M79" s="197"/>
      <c r="N79" s="197"/>
      <c r="O79" s="197"/>
      <c r="P79" s="199"/>
      <c r="Q79" s="199"/>
      <c r="R79" s="199"/>
      <c r="S79" s="199"/>
    </row>
    <row r="80" spans="2:19" ht="38.25" customHeight="1">
      <c r="B80" s="205" t="s">
        <v>1152</v>
      </c>
      <c r="C80" s="205"/>
      <c r="D80" s="205"/>
      <c r="E80" s="205"/>
      <c r="F80" s="205"/>
      <c r="G80" s="205"/>
      <c r="H80" s="205"/>
      <c r="I80" s="205"/>
      <c r="J80" s="205"/>
      <c r="K80" s="205"/>
      <c r="L80" s="205"/>
      <c r="M80" s="205"/>
      <c r="N80" s="205"/>
      <c r="O80" s="205"/>
      <c r="P80" s="199"/>
      <c r="Q80" s="199"/>
      <c r="R80" s="199"/>
      <c r="S80" s="199"/>
    </row>
    <row r="81" spans="2:19" ht="38.25" customHeight="1" thickBot="1">
      <c r="B81" s="205"/>
      <c r="C81" s="416"/>
      <c r="D81" s="416"/>
      <c r="E81" s="416"/>
      <c r="F81" s="416"/>
      <c r="G81" s="416"/>
      <c r="H81" s="205"/>
      <c r="I81" s="416"/>
      <c r="J81" s="416"/>
      <c r="K81" s="416"/>
      <c r="L81" s="416"/>
      <c r="M81" s="416"/>
      <c r="N81" s="416"/>
      <c r="O81" s="205"/>
      <c r="P81" s="199"/>
      <c r="Q81" s="199"/>
      <c r="R81" s="199"/>
      <c r="S81" s="199"/>
    </row>
    <row r="82" spans="2:19" ht="21.75" customHeight="1">
      <c r="B82" s="417"/>
      <c r="C82" s="1449" t="str">
        <f>D2</f>
        <v>شرکت هتل گیلان</v>
      </c>
      <c r="D82" s="1450"/>
      <c r="E82" s="1450"/>
      <c r="F82" s="1450"/>
      <c r="G82" s="1451"/>
      <c r="H82" s="419"/>
      <c r="I82" s="1458" t="str">
        <f>D3</f>
        <v xml:space="preserve">فاطمه الکن گلوندانی </v>
      </c>
      <c r="J82" s="1458"/>
      <c r="K82" s="1458"/>
      <c r="L82" s="1458"/>
      <c r="M82" s="1458"/>
      <c r="N82" s="1459"/>
    </row>
    <row r="83" spans="2:19" ht="21.75" customHeight="1">
      <c r="B83" s="417"/>
      <c r="C83" s="1452"/>
      <c r="D83" s="1453"/>
      <c r="E83" s="1453"/>
      <c r="F83" s="1453"/>
      <c r="G83" s="1454"/>
      <c r="H83" s="419"/>
      <c r="I83" s="1458"/>
      <c r="J83" s="1458"/>
      <c r="K83" s="1458"/>
      <c r="L83" s="1458"/>
      <c r="M83" s="1458"/>
      <c r="N83" s="1459"/>
    </row>
    <row r="84" spans="2:19" ht="21.75" customHeight="1">
      <c r="B84" s="417"/>
      <c r="C84" s="1452"/>
      <c r="D84" s="1453"/>
      <c r="E84" s="1453"/>
      <c r="F84" s="1453"/>
      <c r="G84" s="1454"/>
      <c r="H84" s="419"/>
      <c r="I84" s="1458"/>
      <c r="J84" s="1458"/>
      <c r="K84" s="1458"/>
      <c r="L84" s="1458"/>
      <c r="M84" s="1458"/>
      <c r="N84" s="1459"/>
    </row>
    <row r="85" spans="2:19" ht="21.75" customHeight="1">
      <c r="B85" s="417"/>
      <c r="C85" s="1452"/>
      <c r="D85" s="1453"/>
      <c r="E85" s="1453"/>
      <c r="F85" s="1453"/>
      <c r="G85" s="1454"/>
      <c r="H85" s="419"/>
      <c r="I85" s="1458"/>
      <c r="J85" s="1458"/>
      <c r="K85" s="1458"/>
      <c r="L85" s="1458"/>
      <c r="M85" s="1458"/>
      <c r="N85" s="1459"/>
    </row>
    <row r="86" spans="2:19" ht="21.75" customHeight="1">
      <c r="B86" s="417"/>
      <c r="C86" s="1452"/>
      <c r="D86" s="1453"/>
      <c r="E86" s="1453"/>
      <c r="F86" s="1453"/>
      <c r="G86" s="1454"/>
      <c r="H86" s="419"/>
      <c r="I86" s="1458"/>
      <c r="J86" s="1458"/>
      <c r="K86" s="1458"/>
      <c r="L86" s="1458"/>
      <c r="M86" s="1458"/>
      <c r="N86" s="1459"/>
    </row>
    <row r="87" spans="2:19" ht="35.25" customHeight="1" thickBot="1">
      <c r="B87" s="417"/>
      <c r="C87" s="1455"/>
      <c r="D87" s="1456"/>
      <c r="E87" s="1456"/>
      <c r="F87" s="1456"/>
      <c r="G87" s="1457"/>
      <c r="H87" s="419"/>
      <c r="I87" s="1460"/>
      <c r="J87" s="1460"/>
      <c r="K87" s="1460"/>
      <c r="L87" s="1460"/>
      <c r="M87" s="1460"/>
      <c r="N87" s="1461"/>
    </row>
  </sheetData>
  <protectedRanges>
    <protectedRange sqref="D2:H6" name="Range1"/>
  </protectedRanges>
  <mergeCells count="86">
    <mergeCell ref="B5:C5"/>
    <mergeCell ref="B2:C2"/>
    <mergeCell ref="D2:H2"/>
    <mergeCell ref="B3:C3"/>
    <mergeCell ref="D3:H3"/>
    <mergeCell ref="B4:C4"/>
    <mergeCell ref="B6:C6"/>
    <mergeCell ref="D8:F8"/>
    <mergeCell ref="M8:O8"/>
    <mergeCell ref="B9:C9"/>
    <mergeCell ref="D9:F9"/>
    <mergeCell ref="M9:O9"/>
    <mergeCell ref="B24:D24"/>
    <mergeCell ref="J24:K24"/>
    <mergeCell ref="L24:O24"/>
    <mergeCell ref="M11:O11"/>
    <mergeCell ref="M12:O12"/>
    <mergeCell ref="G14:I14"/>
    <mergeCell ref="G15:I17"/>
    <mergeCell ref="B18:M18"/>
    <mergeCell ref="F19:J19"/>
    <mergeCell ref="C21:O21"/>
    <mergeCell ref="C22:E22"/>
    <mergeCell ref="G22:H22"/>
    <mergeCell ref="I22:O22"/>
    <mergeCell ref="F23:J23"/>
    <mergeCell ref="B35:L35"/>
    <mergeCell ref="C25:K25"/>
    <mergeCell ref="M25:O25"/>
    <mergeCell ref="B26:D26"/>
    <mergeCell ref="J26:K26"/>
    <mergeCell ref="L26:M26"/>
    <mergeCell ref="C27:K27"/>
    <mergeCell ref="M27:O27"/>
    <mergeCell ref="B28:O29"/>
    <mergeCell ref="B30:O31"/>
    <mergeCell ref="F32:J32"/>
    <mergeCell ref="G33:I33"/>
    <mergeCell ref="D34:G34"/>
    <mergeCell ref="B36:O37"/>
    <mergeCell ref="U37:AA37"/>
    <mergeCell ref="B38:L38"/>
    <mergeCell ref="B39:O40"/>
    <mergeCell ref="C43:G48"/>
    <mergeCell ref="I43:N48"/>
    <mergeCell ref="F53:J53"/>
    <mergeCell ref="B54:H54"/>
    <mergeCell ref="J54:O54"/>
    <mergeCell ref="C55:D55"/>
    <mergeCell ref="E55:F55"/>
    <mergeCell ref="H55:J55"/>
    <mergeCell ref="K55:L55"/>
    <mergeCell ref="B66:I66"/>
    <mergeCell ref="C56:D56"/>
    <mergeCell ref="E56:F56"/>
    <mergeCell ref="H56:J56"/>
    <mergeCell ref="K56:L56"/>
    <mergeCell ref="C57:D57"/>
    <mergeCell ref="E57:F57"/>
    <mergeCell ref="H57:J57"/>
    <mergeCell ref="K57:L57"/>
    <mergeCell ref="B58:O59"/>
    <mergeCell ref="B60:O60"/>
    <mergeCell ref="B61:O61"/>
    <mergeCell ref="B63:O64"/>
    <mergeCell ref="F65:J65"/>
    <mergeCell ref="B67:G68"/>
    <mergeCell ref="H67:O67"/>
    <mergeCell ref="B69:G69"/>
    <mergeCell ref="H69:O69"/>
    <mergeCell ref="B70:G70"/>
    <mergeCell ref="H70:O70"/>
    <mergeCell ref="B71:G72"/>
    <mergeCell ref="H71:O71"/>
    <mergeCell ref="B73:L73"/>
    <mergeCell ref="F74:J74"/>
    <mergeCell ref="B75:D75"/>
    <mergeCell ref="E75:F75"/>
    <mergeCell ref="H75:I75"/>
    <mergeCell ref="J75:O75"/>
    <mergeCell ref="P75:Q75"/>
    <mergeCell ref="R75:S75"/>
    <mergeCell ref="B76:O78"/>
    <mergeCell ref="B79:H79"/>
    <mergeCell ref="C82:G87"/>
    <mergeCell ref="I82:N87"/>
  </mergeCells>
  <conditionalFormatting sqref="D9:F9">
    <cfRule type="cellIs" dxfId="16426" priority="2" operator="equal">
      <formula>"پیمانکاری"</formula>
    </cfRule>
  </conditionalFormatting>
  <conditionalFormatting sqref="F7">
    <cfRule type="cellIs" dxfId="16425" priority="1" operator="equal">
      <formula>"GHn"</formula>
    </cfRule>
  </conditionalFormatting>
  <dataValidations count="3">
    <dataValidation type="list" allowBlank="1" showInputMessage="1" showErrorMessage="1" sqref="F4:F6" xr:uid="{38B02A13-E061-4E00-A5EC-39A209FB48E7}">
      <formula1>"1404,1403,1402,1401,1400,1399,1398,1397,1396,1395,1394,1393,1392,1391,1390,1389,1388,1387,1386,1385,1384,1383,1382,1381"</formula1>
    </dataValidation>
    <dataValidation type="list" allowBlank="1" showInputMessage="1" showErrorMessage="1" sqref="D4:D6" xr:uid="{F9025372-0508-4ABF-AF68-E0D476CFF0CE}">
      <formula1>"01,02,03,04,05,06,07,08,09,10,11,12,13,14,15,16,17,18,19,20,21,22,23,24,25,26,27,28,29,30,31"</formula1>
    </dataValidation>
    <dataValidation type="list" allowBlank="1" showInputMessage="1" showErrorMessage="1" sqref="E4:E6" xr:uid="{04B534EB-3E08-4B00-9AA2-68CA43894A01}">
      <formula1>"01,02,03,04,05,06,07,08,09,10,11,12"</formula1>
    </dataValidation>
  </dataValidations>
  <printOptions horizontalCentered="1"/>
  <pageMargins left="0.7" right="0.7" top="0.75" bottom="0.75" header="0.3" footer="0.3"/>
  <pageSetup scale="81" fitToHeight="0" orientation="portrait" r:id="rId1"/>
  <rowBreaks count="1" manualBreakCount="1">
    <brk id="50" max="16383" man="1"/>
  </rowBreaks>
  <drawing r:id="rId2"/>
  <extLst>
    <ext xmlns:x14="http://schemas.microsoft.com/office/spreadsheetml/2009/9/main" uri="{CCE6A557-97BC-4b89-ADB6-D9C93CAAB3DF}">
      <x14:dataValidations xmlns:xm="http://schemas.microsoft.com/office/excel/2006/main" count="2">
        <x14:dataValidation type="list" showInputMessage="1" showErrorMessage="1" xr:uid="{2B7BAC03-4572-4F7C-98E5-4EE4BAD77D7A}">
          <x14:formula1>
            <xm:f>'FULL-DETAILS'!$A$2037</xm:f>
          </x14:formula1>
          <xm:sqref>D3:H3</xm:sqref>
        </x14:dataValidation>
        <x14:dataValidation type="list" allowBlank="1" showInputMessage="1" showErrorMessage="1" xr:uid="{47A1B3D9-FE55-4370-9A6E-D21047D6CE05}">
          <x14:formula1>
            <xm:f>KARFARMA!$G$2:$G$273</xm:f>
          </x14:formula1>
          <xm:sqref>D2:H2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27ED8-5980-4BED-A663-2A3927D4E095}">
  <sheetPr codeName="Sheet82">
    <tabColor rgb="FFC1EDC1"/>
  </sheetPr>
  <dimension ref="A1:DO90"/>
  <sheetViews>
    <sheetView topLeftCell="A12" zoomScale="80" zoomScaleNormal="55" workbookViewId="0">
      <selection activeCell="B38" sqref="B38:U44"/>
    </sheetView>
  </sheetViews>
  <sheetFormatPr defaultColWidth="9.109375" defaultRowHeight="14.4"/>
  <cols>
    <col min="1" max="1" width="2.109375" style="39" customWidth="1"/>
    <col min="2" max="2" width="7.33203125" style="39" customWidth="1"/>
    <col min="3" max="3" width="15.5546875" style="39" bestFit="1" customWidth="1"/>
    <col min="4" max="4" width="6" style="39" customWidth="1"/>
    <col min="5" max="5" width="1.33203125" style="39" customWidth="1"/>
    <col min="6" max="6" width="3.44140625" style="39" customWidth="1"/>
    <col min="7" max="7" width="1.33203125" style="39" customWidth="1"/>
    <col min="8" max="8" width="6.109375" style="39" customWidth="1"/>
    <col min="9" max="9" width="5.5546875" style="39" customWidth="1"/>
    <col min="10" max="10" width="0.33203125" style="39" customWidth="1"/>
    <col min="11" max="11" width="8.6640625" style="39" customWidth="1"/>
    <col min="12" max="12" width="4.44140625" style="39" customWidth="1"/>
    <col min="13" max="13" width="6.5546875" style="39" hidden="1" customWidth="1"/>
    <col min="14" max="14" width="8.109375" style="39" customWidth="1"/>
    <col min="15" max="15" width="1.88671875" style="39" customWidth="1"/>
    <col min="16" max="16" width="5.5546875" style="39" customWidth="1"/>
    <col min="17" max="17" width="2.5546875" style="39" customWidth="1"/>
    <col min="18" max="18" width="2.6640625" style="39" customWidth="1"/>
    <col min="19" max="19" width="1.33203125" style="39" customWidth="1"/>
    <col min="20" max="20" width="2.33203125" style="39" customWidth="1"/>
    <col min="21" max="21" width="10.44140625" style="39" customWidth="1"/>
    <col min="22" max="22" width="13.88671875" style="1026" customWidth="1"/>
    <col min="23" max="23" width="40.33203125" style="186" customWidth="1"/>
    <col min="24" max="24" width="33.88671875" style="185" customWidth="1"/>
    <col min="25" max="25" width="28" style="184" customWidth="1"/>
    <col min="26" max="26" width="20.5546875" style="99" bestFit="1" customWidth="1"/>
    <col min="27" max="27" width="20.5546875" style="99" customWidth="1"/>
    <col min="28" max="30" width="19.44140625" style="39" customWidth="1"/>
    <col min="31" max="31" width="6.44140625" style="187" customWidth="1"/>
    <col min="32" max="32" width="22" style="86" customWidth="1"/>
    <col min="33" max="33" width="23.109375" style="86" customWidth="1"/>
    <col min="34" max="34" width="12.33203125" style="86" customWidth="1"/>
    <col min="35" max="35" width="12.88671875" style="86" customWidth="1"/>
    <col min="36" max="36" width="14.109375" style="86" bestFit="1" customWidth="1"/>
    <col min="37" max="37" width="13.88671875" style="86" bestFit="1" customWidth="1"/>
    <col min="38" max="38" width="14.88671875" style="86" bestFit="1" customWidth="1"/>
    <col min="39" max="42" width="18.88671875" style="86" customWidth="1"/>
    <col min="43" max="45" width="15.6640625" style="86" customWidth="1"/>
    <col min="46" max="48" width="15.6640625" style="41" customWidth="1"/>
    <col min="49" max="49" width="13.33203125" style="39" customWidth="1"/>
    <col min="50" max="50" width="9.109375" style="39"/>
    <col min="51" max="51" width="10.44140625" style="39" customWidth="1"/>
    <col min="52" max="55" width="19.109375" style="39" customWidth="1"/>
    <col min="56" max="56" width="15.88671875" style="39" customWidth="1"/>
    <col min="57" max="57" width="14.5546875" style="39" customWidth="1"/>
    <col min="58" max="16384" width="9.109375" style="39"/>
  </cols>
  <sheetData>
    <row r="1" spans="1:119" ht="23.25" customHeight="1">
      <c r="A1" s="338"/>
      <c r="B1" s="338"/>
      <c r="C1" s="338"/>
      <c r="D1" s="338"/>
      <c r="E1" s="338"/>
      <c r="F1" s="338"/>
      <c r="G1" s="338"/>
      <c r="H1" s="338"/>
      <c r="I1" s="338"/>
      <c r="J1" s="338"/>
      <c r="K1" s="338"/>
      <c r="L1" s="338"/>
      <c r="M1" s="338"/>
      <c r="N1" s="338"/>
      <c r="O1" s="338"/>
      <c r="P1" s="338"/>
      <c r="Q1" s="338"/>
      <c r="R1" s="338"/>
      <c r="S1" s="338"/>
      <c r="T1" s="338"/>
      <c r="U1" s="338"/>
      <c r="V1" s="342"/>
      <c r="W1" s="576"/>
      <c r="X1" s="577"/>
      <c r="Y1" s="578"/>
      <c r="Z1" s="579"/>
      <c r="AA1" s="578"/>
      <c r="AB1" s="578"/>
      <c r="AC1" s="580"/>
      <c r="AD1" s="580"/>
      <c r="AF1" s="1307"/>
      <c r="AG1" s="1307"/>
      <c r="AH1" s="1307"/>
      <c r="AI1" s="281"/>
      <c r="AJ1" s="282"/>
      <c r="AK1" s="282"/>
      <c r="AL1" s="282"/>
      <c r="AM1" s="282"/>
      <c r="AN1" s="9"/>
      <c r="AO1" s="9"/>
      <c r="AP1" s="9"/>
      <c r="AQ1" s="9"/>
      <c r="AR1" s="9"/>
      <c r="AS1" s="9"/>
      <c r="AT1" s="7"/>
      <c r="AU1" s="7"/>
      <c r="AV1" s="7"/>
      <c r="AW1" s="8"/>
      <c r="AX1" s="8"/>
      <c r="AY1" s="8"/>
      <c r="AZ1" s="8"/>
      <c r="BA1" s="8"/>
      <c r="BB1" s="8"/>
      <c r="BC1" s="8"/>
    </row>
    <row r="2" spans="1:119" ht="25.2">
      <c r="A2" s="338"/>
      <c r="B2" s="338"/>
      <c r="C2" s="338"/>
      <c r="D2" s="338"/>
      <c r="E2" s="338"/>
      <c r="F2" s="338"/>
      <c r="G2" s="338"/>
      <c r="H2" s="338"/>
      <c r="I2" s="338"/>
      <c r="J2" s="338"/>
      <c r="K2" s="338"/>
      <c r="L2" s="338"/>
      <c r="M2" s="338"/>
      <c r="N2" s="338"/>
      <c r="O2" s="338"/>
      <c r="P2" s="338"/>
      <c r="Q2" s="338"/>
      <c r="R2" s="338"/>
      <c r="S2" s="338"/>
      <c r="T2" s="338"/>
      <c r="U2" s="338"/>
      <c r="V2" s="342">
        <f>K11</f>
        <v>1</v>
      </c>
      <c r="W2" s="581"/>
      <c r="X2" s="548" t="s">
        <v>1920</v>
      </c>
      <c r="Y2" s="549"/>
      <c r="Z2" s="554">
        <f>IF(W14="",(IF(E9="نیمه وقت",8*K11,(IF(F10&gt;=P10,INT(IF(C14=15,(j_diff(Y5,Y6)+1)/2,(j_diff(Y5,Y6)+1))),"غلط")))),W14)</f>
        <v>7</v>
      </c>
      <c r="AA2" s="578"/>
      <c r="AB2" s="578"/>
      <c r="AC2" s="578"/>
      <c r="AD2" s="578"/>
      <c r="AF2" s="545" t="s">
        <v>5481</v>
      </c>
      <c r="AG2" s="545" t="s">
        <v>5482</v>
      </c>
      <c r="AH2" s="545" t="s">
        <v>6</v>
      </c>
      <c r="AI2" s="545" t="s">
        <v>5473</v>
      </c>
      <c r="AN2" s="283" t="s">
        <v>5460</v>
      </c>
      <c r="AO2" s="283" t="s">
        <v>1778</v>
      </c>
      <c r="AP2" s="283" t="s">
        <v>24</v>
      </c>
      <c r="AQ2" s="283" t="s">
        <v>5474</v>
      </c>
      <c r="AR2" s="9"/>
      <c r="AS2" s="9"/>
      <c r="AT2" s="1308"/>
      <c r="AU2" s="1308"/>
      <c r="AV2" s="1308"/>
      <c r="AW2" s="8"/>
      <c r="AX2" s="8"/>
      <c r="AY2" s="8"/>
      <c r="AZ2" s="191"/>
      <c r="BA2" s="191"/>
      <c r="BB2" s="191"/>
      <c r="BC2" s="191"/>
    </row>
    <row r="3" spans="1:119" ht="22.2">
      <c r="A3" s="338"/>
      <c r="B3" s="338"/>
      <c r="C3" s="338"/>
      <c r="D3" s="338"/>
      <c r="E3" s="338"/>
      <c r="F3" s="338"/>
      <c r="G3" s="338"/>
      <c r="H3" s="338"/>
      <c r="I3" s="338"/>
      <c r="J3" s="338"/>
      <c r="K3" s="338"/>
      <c r="L3" s="338"/>
      <c r="M3" s="338"/>
      <c r="N3" s="338"/>
      <c r="O3" s="338"/>
      <c r="P3" s="338"/>
      <c r="Q3" s="338"/>
      <c r="R3" s="338"/>
      <c r="S3" s="338"/>
      <c r="T3" s="338"/>
      <c r="U3" s="345" t="s">
        <v>181</v>
      </c>
      <c r="V3" s="346">
        <f>(L15/V2)</f>
        <v>23620866.304000001</v>
      </c>
      <c r="W3" s="556">
        <f>VLOOKUP(A7,Table54[[نام و نام خانوادگی]:[توضیحات]],7,0)</f>
        <v>0</v>
      </c>
      <c r="X3" s="347" t="s">
        <v>2050</v>
      </c>
      <c r="Y3" s="582"/>
      <c r="Z3" s="579"/>
      <c r="AA3" s="578"/>
      <c r="AB3" s="578"/>
      <c r="AC3" s="562">
        <f>AC4*7</f>
        <v>3307724</v>
      </c>
      <c r="AD3" s="583" t="s">
        <v>5357</v>
      </c>
      <c r="AF3" s="546">
        <f>AC3*Z2</f>
        <v>23154068</v>
      </c>
      <c r="AG3" s="546">
        <f>--bank!AL16</f>
        <v>0</v>
      </c>
      <c r="AH3" s="546">
        <f>--bank!AO15</f>
        <v>2100000</v>
      </c>
      <c r="AI3" s="546">
        <f>--bank!AR15</f>
        <v>5133333.333333334</v>
      </c>
      <c r="AN3" s="284">
        <f>--bank!BA12</f>
        <v>9443677.5999999996</v>
      </c>
      <c r="AO3" s="284">
        <f>--V4</f>
        <v>3936811.0506666671</v>
      </c>
      <c r="AP3" s="284">
        <f>--V5</f>
        <v>1968405.5253333335</v>
      </c>
      <c r="AQ3" s="284">
        <f>AF3+AG3+AH3+AI3+AC6+AC8+AO3+AP3-(AN3)</f>
        <v>31848940.309333332</v>
      </c>
      <c r="AR3" s="285"/>
      <c r="AS3" s="282"/>
      <c r="AT3" s="263"/>
      <c r="AU3" s="263"/>
      <c r="AV3" s="264"/>
      <c r="AW3" s="257"/>
      <c r="AX3" s="257"/>
      <c r="AY3" s="8"/>
      <c r="AZ3" s="193"/>
      <c r="BA3" s="193"/>
      <c r="BB3" s="193"/>
      <c r="BC3" s="193"/>
    </row>
    <row r="4" spans="1:119" ht="22.2">
      <c r="A4" s="338"/>
      <c r="B4" s="1309" t="str">
        <f>VLOOKUP(A7,Table54[[نام و نام خانوادگی]:[توضیحات]],2,0)&amp;"-"&amp;RIGHT(D10,2)&amp;F10</f>
        <v>245158-0409</v>
      </c>
      <c r="C4" s="1309"/>
      <c r="D4" s="338"/>
      <c r="E4" s="338"/>
      <c r="F4" s="338"/>
      <c r="G4" s="338"/>
      <c r="H4" s="338"/>
      <c r="I4" s="338"/>
      <c r="J4" s="338"/>
      <c r="K4" s="338"/>
      <c r="L4" s="338"/>
      <c r="M4" s="338"/>
      <c r="N4" s="338"/>
      <c r="O4" s="338"/>
      <c r="P4" s="338" t="s">
        <v>181</v>
      </c>
      <c r="Q4" s="338"/>
      <c r="R4" s="338"/>
      <c r="S4" s="338"/>
      <c r="T4" s="338"/>
      <c r="U4" s="338" t="s">
        <v>181</v>
      </c>
      <c r="V4" s="346">
        <f>(V3*2)/(12)*(V2)</f>
        <v>3936811.0506666671</v>
      </c>
      <c r="W4" s="581"/>
      <c r="X4" s="580"/>
      <c r="Y4" s="582"/>
      <c r="Z4" s="559">
        <f>--F5</f>
        <v>1404</v>
      </c>
      <c r="AA4" s="578"/>
      <c r="AB4" s="578"/>
      <c r="AC4" s="562">
        <f>--bank!AX10</f>
        <v>472532</v>
      </c>
      <c r="AD4" s="583" t="s">
        <v>5483</v>
      </c>
      <c r="AF4" s="39"/>
      <c r="AG4" s="39"/>
      <c r="AH4" s="547"/>
      <c r="AI4" s="8"/>
      <c r="AJ4" s="9"/>
      <c r="AK4" s="9"/>
      <c r="AL4" s="9"/>
      <c r="AM4" s="282"/>
      <c r="AN4" s="288">
        <f>--AN3</f>
        <v>9443677.5999999996</v>
      </c>
      <c r="AO4" s="289"/>
      <c r="AP4" s="289"/>
      <c r="AQ4" s="289"/>
      <c r="AR4" s="289"/>
      <c r="AS4" s="289"/>
      <c r="AT4" s="265"/>
      <c r="AU4" s="265"/>
      <c r="AV4" s="265"/>
      <c r="AW4" s="258"/>
      <c r="AX4" s="258"/>
      <c r="AY4" s="8"/>
      <c r="AZ4" s="193"/>
      <c r="BA4" s="193"/>
      <c r="BB4" s="193"/>
      <c r="BC4" s="193"/>
    </row>
    <row r="5" spans="1:119" ht="32.4">
      <c r="A5" s="338"/>
      <c r="B5" s="348"/>
      <c r="C5" s="338"/>
      <c r="D5" s="338"/>
      <c r="E5" s="338"/>
      <c r="F5" s="1310">
        <v>1404</v>
      </c>
      <c r="G5" s="1310"/>
      <c r="H5" s="1310"/>
      <c r="I5" s="350" t="s">
        <v>49</v>
      </c>
      <c r="J5" s="350"/>
      <c r="K5" s="350"/>
      <c r="L5" s="350"/>
      <c r="M5" s="350"/>
      <c r="N5" s="350"/>
      <c r="O5" s="350"/>
      <c r="P5" s="350"/>
      <c r="Q5" s="350"/>
      <c r="R5" s="350"/>
      <c r="S5" s="350"/>
      <c r="T5" s="350"/>
      <c r="U5" s="350"/>
      <c r="V5" s="346">
        <f>(V4/2)</f>
        <v>1968405.5253333335</v>
      </c>
      <c r="W5" s="557" t="str">
        <f>VLOOKUP(A7,Table54[[نام و نام خانوادگی]:[توضیحات]],16,0)</f>
        <v>1404/09/24</v>
      </c>
      <c r="X5" s="347" t="s">
        <v>1084</v>
      </c>
      <c r="Y5" s="561" t="str">
        <f>N10  &amp; P10 &amp;  R10</f>
        <v>14040924</v>
      </c>
      <c r="Z5" s="559" t="str">
        <f>SUBSTITUTE(W5,"/","")</f>
        <v>14040924</v>
      </c>
      <c r="AA5" s="578"/>
      <c r="AB5" s="578"/>
      <c r="AC5" s="562" t="str">
        <f>VLOOKUP(A7,'FULL-DETAILS'!1:1048576,8,0)</f>
        <v>متاهل</v>
      </c>
      <c r="AD5" s="545" t="s">
        <v>78</v>
      </c>
      <c r="AH5" s="287"/>
      <c r="AI5" s="9"/>
      <c r="AJ5" s="9"/>
      <c r="AK5" s="9"/>
      <c r="AL5" s="9"/>
      <c r="AM5" s="9"/>
      <c r="AN5" s="431"/>
      <c r="AO5" s="9"/>
      <c r="AP5" s="9"/>
      <c r="AQ5" s="9"/>
      <c r="AR5" s="9"/>
      <c r="AS5" s="9"/>
      <c r="AT5" s="7"/>
      <c r="AU5" s="7"/>
      <c r="AV5" s="7"/>
      <c r="AW5" s="8"/>
      <c r="AX5" s="8"/>
      <c r="AY5" s="8"/>
      <c r="AZ5" s="193"/>
      <c r="BA5" s="193"/>
      <c r="BB5" s="193"/>
      <c r="BC5" s="193"/>
    </row>
    <row r="6" spans="1:119" ht="15" customHeight="1">
      <c r="A6" s="338"/>
      <c r="B6" s="338"/>
      <c r="C6" s="338"/>
      <c r="D6" s="338"/>
      <c r="E6" s="338"/>
      <c r="F6" s="338"/>
      <c r="G6" s="338"/>
      <c r="H6" s="338"/>
      <c r="I6" s="338"/>
      <c r="J6" s="338"/>
      <c r="K6" s="338"/>
      <c r="L6" s="338"/>
      <c r="M6" s="338"/>
      <c r="N6" s="338"/>
      <c r="O6" s="338"/>
      <c r="P6" s="338"/>
      <c r="Q6" s="338"/>
      <c r="R6" s="338"/>
      <c r="S6" s="338"/>
      <c r="T6" s="338"/>
      <c r="U6" s="338"/>
      <c r="V6" s="616">
        <f>Z25-B29</f>
        <v>2.5</v>
      </c>
      <c r="W6" s="558" t="str">
        <f>VLOOKUP(A7,Table54[[نام و نام خانوادگی]:[توضیحات]],18,0)</f>
        <v>1404/09/24</v>
      </c>
      <c r="X6" s="347" t="s">
        <v>1085</v>
      </c>
      <c r="Y6" s="561" t="str">
        <f>D10  &amp; F10 &amp;  H10</f>
        <v>14040930</v>
      </c>
      <c r="Z6" s="559">
        <f>VALUE(SUBSTITUTE(W6,"/",""))</f>
        <v>14040924</v>
      </c>
      <c r="AA6" s="578"/>
      <c r="AB6" s="578"/>
      <c r="AC6" s="562">
        <f>IF(F5&gt;=1403,IF(AC5="متاهل",5000000,0))</f>
        <v>5000000</v>
      </c>
      <c r="AD6" s="545" t="s">
        <v>5354</v>
      </c>
      <c r="AF6" s="280"/>
      <c r="AG6" s="286"/>
      <c r="AH6" s="287"/>
      <c r="AI6" s="9"/>
      <c r="AJ6" s="9"/>
      <c r="AK6" s="9"/>
      <c r="AL6" s="9"/>
      <c r="AM6" s="9"/>
      <c r="AN6" s="288"/>
      <c r="AO6" s="9"/>
      <c r="AP6" s="9"/>
      <c r="AQ6" s="9"/>
      <c r="AR6" s="9"/>
      <c r="AS6" s="9"/>
      <c r="AT6" s="7"/>
      <c r="AU6" s="7"/>
      <c r="AV6" s="7"/>
      <c r="AW6" s="8"/>
      <c r="AX6" s="8"/>
      <c r="AY6" s="8"/>
      <c r="AZ6" s="8"/>
      <c r="BA6" s="8"/>
      <c r="BB6" s="8"/>
      <c r="BC6" s="8"/>
    </row>
    <row r="7" spans="1:119" ht="18.75" customHeight="1">
      <c r="A7" s="1311" t="s">
        <v>29924</v>
      </c>
      <c r="B7" s="1311"/>
      <c r="C7" s="1311"/>
      <c r="D7" s="1303" t="s">
        <v>2441</v>
      </c>
      <c r="E7" s="1303"/>
      <c r="F7" s="1303"/>
      <c r="G7" s="1303"/>
      <c r="H7" s="1303"/>
      <c r="I7" s="1312" t="s">
        <v>569</v>
      </c>
      <c r="J7" s="1312"/>
      <c r="K7" s="1312"/>
      <c r="L7" s="1312"/>
      <c r="M7" s="1312"/>
      <c r="N7" s="1312"/>
      <c r="O7" s="1312"/>
      <c r="P7" s="1312"/>
      <c r="Q7" s="1312"/>
      <c r="R7" s="1312"/>
      <c r="S7" s="1312"/>
      <c r="T7" s="1312"/>
      <c r="U7" s="353" t="s">
        <v>68</v>
      </c>
      <c r="V7" s="611"/>
      <c r="W7" s="558" t="str">
        <f>LEFT(W6,4)</f>
        <v>1404</v>
      </c>
      <c r="X7" s="550"/>
      <c r="Y7" s="561" t="str">
        <f>D11 &amp; "/" &amp; F11 &amp; "/" &amp;  H11</f>
        <v>//</v>
      </c>
      <c r="Z7" s="560">
        <f>(2.5*K11)-(P19*K11)</f>
        <v>0</v>
      </c>
      <c r="AA7" s="578"/>
      <c r="AB7" s="578"/>
      <c r="AC7" s="562" t="str">
        <f>VLOOKUP(A7,'FULL-DETAILS'!1:1048576,9,0)</f>
        <v xml:space="preserve">فاقد فرزند </v>
      </c>
      <c r="AD7" s="545" t="s">
        <v>79</v>
      </c>
      <c r="AF7" s="291"/>
      <c r="AG7" s="286"/>
      <c r="AH7" s="287"/>
      <c r="AI7" s="1305"/>
      <c r="AJ7" s="292"/>
      <c r="AK7" s="293"/>
      <c r="AL7" s="293"/>
      <c r="AM7" s="293"/>
      <c r="AN7" s="288"/>
      <c r="AO7" s="9"/>
      <c r="AP7" s="293"/>
      <c r="AQ7" s="293"/>
      <c r="AR7" s="293"/>
      <c r="AS7" s="293"/>
      <c r="AT7" s="264"/>
      <c r="AU7" s="264"/>
      <c r="AV7" s="264"/>
      <c r="AW7" s="1329"/>
      <c r="AX7" s="8"/>
      <c r="AY7" s="8"/>
      <c r="AZ7" s="8"/>
      <c r="BA7" s="8"/>
      <c r="BB7" s="8"/>
      <c r="BC7" s="8"/>
    </row>
    <row r="8" spans="1:119" ht="15" customHeight="1">
      <c r="A8" s="338"/>
      <c r="B8" s="338"/>
      <c r="C8" s="338"/>
      <c r="D8" s="338"/>
      <c r="E8" s="338"/>
      <c r="F8" s="338"/>
      <c r="G8" s="338"/>
      <c r="H8" s="338"/>
      <c r="I8" s="338"/>
      <c r="J8" s="338"/>
      <c r="K8" s="338"/>
      <c r="L8" s="338"/>
      <c r="M8" s="338"/>
      <c r="N8" s="338"/>
      <c r="O8" s="338"/>
      <c r="P8" s="338"/>
      <c r="Q8" s="338"/>
      <c r="R8" s="338"/>
      <c r="S8" s="338"/>
      <c r="T8" s="338"/>
      <c r="U8" s="338"/>
      <c r="V8" s="1019"/>
      <c r="W8" s="584"/>
      <c r="X8" s="550"/>
      <c r="Y8" s="561" t="str">
        <f>Y6</f>
        <v>14040930</v>
      </c>
      <c r="Z8" s="579"/>
      <c r="AA8" s="578"/>
      <c r="AB8" s="578"/>
      <c r="AC8" s="562">
        <f>IF(AC7="یک فرزند",AF3*10%,IF(AC7="دو فرزند",AF3*20%,IF(A13="سه فرزند",AF331%,0)))</f>
        <v>0</v>
      </c>
      <c r="AD8" s="545" t="s">
        <v>20</v>
      </c>
      <c r="AF8" s="280"/>
      <c r="AG8" s="294"/>
      <c r="AH8" s="287"/>
      <c r="AI8" s="1306"/>
      <c r="AJ8" s="295"/>
      <c r="AK8" s="293"/>
      <c r="AL8" s="293"/>
      <c r="AM8" s="293"/>
      <c r="AN8" s="288"/>
      <c r="AO8" s="9"/>
      <c r="AP8" s="293" t="s">
        <v>5475</v>
      </c>
      <c r="AQ8" s="296">
        <f>--H32</f>
        <v>52000000</v>
      </c>
      <c r="AR8" s="293"/>
      <c r="AS8" s="293"/>
      <c r="AT8" s="264"/>
      <c r="AU8" s="264"/>
      <c r="AV8" s="264"/>
      <c r="AW8" s="1329"/>
      <c r="AX8" s="8"/>
      <c r="AY8" s="8"/>
      <c r="AZ8" s="8"/>
      <c r="BA8" s="8"/>
      <c r="BB8" s="8"/>
      <c r="BC8" s="8"/>
    </row>
    <row r="9" spans="1:119" ht="18" customHeight="1">
      <c r="A9" s="338"/>
      <c r="B9" s="338"/>
      <c r="C9" s="338"/>
      <c r="D9" s="338"/>
      <c r="E9" s="1330" t="str">
        <f>IF(VLOOKUP(A7,Table54[[نام و نام خانوادگی]:[توضیحات]],5,0)="تمام وقت","تمــام وقت","نیــمه وقت")</f>
        <v>نیــمه وقت</v>
      </c>
      <c r="F9" s="1330"/>
      <c r="G9" s="1330"/>
      <c r="H9" s="1330"/>
      <c r="I9" s="1330"/>
      <c r="J9" s="338"/>
      <c r="K9" s="354" t="s">
        <v>29</v>
      </c>
      <c r="L9" s="354"/>
      <c r="M9" s="354"/>
      <c r="N9" s="354"/>
      <c r="O9" s="354"/>
      <c r="P9" s="354"/>
      <c r="Q9" s="354"/>
      <c r="R9" s="354"/>
      <c r="S9" s="354"/>
      <c r="T9" s="338"/>
      <c r="U9" s="338"/>
      <c r="V9" s="1019"/>
      <c r="W9" s="584"/>
      <c r="X9" s="550"/>
      <c r="Y9" s="580"/>
      <c r="Z9" s="585">
        <v>45371</v>
      </c>
      <c r="AA9" s="99" t="s">
        <v>5359</v>
      </c>
      <c r="AB9" s="578"/>
      <c r="AC9" s="563">
        <f>VLOOKUP(A7,'FULL-DETAILS'!1:1048576,21,0)</f>
        <v>0</v>
      </c>
      <c r="AD9" s="545" t="s">
        <v>5358</v>
      </c>
      <c r="AF9" s="280"/>
      <c r="AG9" s="286"/>
      <c r="AH9" s="287"/>
      <c r="AI9" s="1306"/>
      <c r="AJ9" s="292"/>
      <c r="AK9" s="293"/>
      <c r="AL9" s="293"/>
      <c r="AM9" s="293"/>
      <c r="AN9" s="293"/>
      <c r="AO9" s="297"/>
      <c r="AP9" s="293" t="s">
        <v>5495</v>
      </c>
      <c r="AQ9" s="296">
        <f>AQ8-L16-L17-L18-L20</f>
        <v>39766666.666666664</v>
      </c>
      <c r="AR9" s="293"/>
      <c r="AS9" s="293"/>
      <c r="AT9" s="264"/>
      <c r="AU9" s="264"/>
      <c r="AV9" s="264"/>
      <c r="AW9" s="1329"/>
      <c r="AX9" s="8"/>
      <c r="AY9" s="8"/>
      <c r="AZ9" s="8"/>
      <c r="BA9" s="8"/>
      <c r="BB9" s="8"/>
      <c r="BC9" s="8"/>
      <c r="BD9" s="195"/>
      <c r="BE9" s="195"/>
    </row>
    <row r="10" spans="1:119" ht="20.25" customHeight="1">
      <c r="A10" s="338"/>
      <c r="B10" s="338"/>
      <c r="C10" s="338"/>
      <c r="D10" s="355">
        <f>F5</f>
        <v>1404</v>
      </c>
      <c r="E10" s="356" t="s">
        <v>63</v>
      </c>
      <c r="F10" s="922" t="s">
        <v>259</v>
      </c>
      <c r="G10" s="356" t="s">
        <v>63</v>
      </c>
      <c r="H10" s="923" t="s">
        <v>28104</v>
      </c>
      <c r="I10" s="1331" t="s">
        <v>28</v>
      </c>
      <c r="J10" s="1331"/>
      <c r="K10" s="1331"/>
      <c r="L10" s="357"/>
      <c r="M10" s="357"/>
      <c r="N10" s="434">
        <f>F5</f>
        <v>1404</v>
      </c>
      <c r="O10" s="356" t="s">
        <v>63</v>
      </c>
      <c r="P10" s="922" t="s">
        <v>259</v>
      </c>
      <c r="Q10" s="356" t="s">
        <v>63</v>
      </c>
      <c r="R10" s="923" t="s">
        <v>29929</v>
      </c>
      <c r="S10" s="1332" t="s">
        <v>65</v>
      </c>
      <c r="T10" s="1332"/>
      <c r="U10" s="1332"/>
      <c r="V10" s="1020"/>
      <c r="W10" s="584"/>
      <c r="X10" s="550"/>
      <c r="Y10" s="341" t="s">
        <v>1359</v>
      </c>
      <c r="Z10" s="585">
        <v>45736</v>
      </c>
      <c r="AA10" s="99" t="s">
        <v>5360</v>
      </c>
      <c r="AB10" s="578"/>
      <c r="AC10" s="545">
        <v>0</v>
      </c>
      <c r="AD10" s="545" t="s">
        <v>25259</v>
      </c>
      <c r="AF10" s="280"/>
      <c r="AG10" s="286"/>
      <c r="AH10" s="287"/>
      <c r="AI10" s="9"/>
      <c r="AJ10" s="9"/>
      <c r="AK10" s="9"/>
      <c r="AL10" s="9"/>
      <c r="AM10" s="9"/>
      <c r="AN10" s="9"/>
      <c r="AO10" s="298"/>
      <c r="AP10" s="293" t="s">
        <v>5486</v>
      </c>
      <c r="AQ10" s="296">
        <f>AQ9-L27-L26</f>
        <v>33861450.090666667</v>
      </c>
      <c r="AR10" s="299" t="s">
        <v>5488</v>
      </c>
      <c r="AS10" s="9"/>
      <c r="AT10" s="7"/>
      <c r="AU10" s="7"/>
      <c r="AV10" s="7"/>
      <c r="AW10" s="1329"/>
      <c r="AX10" s="8"/>
      <c r="AY10" s="1302"/>
      <c r="AZ10" s="1302"/>
      <c r="BA10" s="194"/>
      <c r="BB10" s="8"/>
      <c r="BC10" s="8"/>
      <c r="BD10" s="195"/>
      <c r="BE10" s="195"/>
      <c r="CZ10"/>
      <c r="DA10"/>
      <c r="DB10"/>
      <c r="DC10"/>
      <c r="DD10"/>
      <c r="DE10"/>
      <c r="DF10"/>
      <c r="DG10"/>
      <c r="DH10"/>
      <c r="DI10"/>
      <c r="DJ10"/>
      <c r="DK10"/>
      <c r="DL10"/>
      <c r="DM10"/>
      <c r="DN10"/>
      <c r="DO10"/>
    </row>
    <row r="11" spans="1:119" ht="24.75" customHeight="1" thickBot="1">
      <c r="A11" s="338"/>
      <c r="B11" s="407"/>
      <c r="C11" s="407"/>
      <c r="D11" s="407"/>
      <c r="E11" s="407"/>
      <c r="F11" s="407"/>
      <c r="G11" s="407"/>
      <c r="H11" s="407"/>
      <c r="I11" s="408" t="s">
        <v>62</v>
      </c>
      <c r="J11" s="338"/>
      <c r="K11" s="358">
        <f>((VALUE(F10)-VALUE(P10))+1)</f>
        <v>1</v>
      </c>
      <c r="L11" s="1303"/>
      <c r="M11" s="1303"/>
      <c r="N11" s="1303"/>
      <c r="O11" s="1303"/>
      <c r="P11" s="1303"/>
      <c r="Q11" s="1303"/>
      <c r="R11" s="1303"/>
      <c r="S11" s="359"/>
      <c r="T11" s="338"/>
      <c r="U11" s="338"/>
      <c r="V11" s="1019"/>
      <c r="W11" s="584"/>
      <c r="X11" s="550"/>
      <c r="Y11" s="561" t="str">
        <f xml:space="preserve"> "TPaye_" &amp; F5</f>
        <v>TPaye_1404</v>
      </c>
      <c r="Z11" s="564">
        <f>Z10-Z9</f>
        <v>365</v>
      </c>
      <c r="AA11" s="99" t="s">
        <v>5361</v>
      </c>
      <c r="AB11" s="578"/>
      <c r="AC11" s="563">
        <f>7.5*AC10</f>
        <v>0</v>
      </c>
      <c r="AD11" s="545" t="s">
        <v>25260</v>
      </c>
      <c r="AF11" s="280"/>
      <c r="AG11" s="1304" t="s">
        <v>5480</v>
      </c>
      <c r="AH11" s="1304"/>
      <c r="AI11" s="1305"/>
      <c r="AJ11" s="292"/>
      <c r="AK11" s="293" t="s">
        <v>5480</v>
      </c>
      <c r="AL11" s="300">
        <f>--AQ3</f>
        <v>31848940.309333332</v>
      </c>
      <c r="AM11" s="293"/>
      <c r="AN11" s="293"/>
      <c r="AO11" s="293"/>
      <c r="AP11" s="293"/>
      <c r="AQ11" s="293"/>
      <c r="AR11" s="293"/>
      <c r="AS11" s="293"/>
      <c r="AT11" s="264"/>
      <c r="AU11" s="264"/>
      <c r="AV11" s="264"/>
      <c r="AW11" s="1329"/>
      <c r="AX11" s="8"/>
      <c r="AY11" s="1302"/>
      <c r="AZ11" s="1302"/>
      <c r="BA11" s="194"/>
      <c r="BB11" s="8"/>
      <c r="BC11" s="8"/>
      <c r="BD11" s="195"/>
      <c r="BE11" s="195"/>
      <c r="CZ11"/>
      <c r="DA11"/>
      <c r="DB11"/>
      <c r="DC11"/>
      <c r="DD11"/>
      <c r="DE11"/>
      <c r="DF11"/>
      <c r="DG11"/>
      <c r="DH11"/>
      <c r="DI11"/>
      <c r="DJ11"/>
      <c r="DK11"/>
      <c r="DL11"/>
      <c r="DM11"/>
      <c r="DN11"/>
      <c r="DO11"/>
    </row>
    <row r="12" spans="1:119" ht="20.25" customHeight="1">
      <c r="A12" s="409"/>
      <c r="B12" s="1313">
        <f>F5</f>
        <v>1404</v>
      </c>
      <c r="C12" s="1315" t="s">
        <v>5385</v>
      </c>
      <c r="D12" s="1315"/>
      <c r="E12" s="1315"/>
      <c r="F12" s="1315"/>
      <c r="G12" s="1315"/>
      <c r="H12" s="1315"/>
      <c r="I12" s="1315"/>
      <c r="J12" s="405"/>
      <c r="K12" s="1313">
        <f>F5</f>
        <v>1404</v>
      </c>
      <c r="L12" s="1317" t="s">
        <v>5591</v>
      </c>
      <c r="M12" s="1317"/>
      <c r="N12" s="1317"/>
      <c r="O12" s="1317"/>
      <c r="P12" s="1317"/>
      <c r="Q12" s="1317"/>
      <c r="R12" s="1317"/>
      <c r="S12" s="1317"/>
      <c r="T12" s="1317"/>
      <c r="U12" s="1318"/>
      <c r="V12" s="1021" t="s">
        <v>181</v>
      </c>
      <c r="W12" s="584"/>
      <c r="X12" s="347" t="s">
        <v>1088</v>
      </c>
      <c r="Y12" s="360" t="s">
        <v>2238</v>
      </c>
      <c r="Z12" s="586"/>
      <c r="AA12" s="578"/>
      <c r="AB12" s="578"/>
      <c r="AC12" s="578"/>
      <c r="AD12" s="578"/>
      <c r="AF12" s="301"/>
      <c r="AG12" s="1304" t="s">
        <v>5364</v>
      </c>
      <c r="AH12" s="1304"/>
      <c r="AI12" s="1306"/>
      <c r="AJ12" s="295"/>
      <c r="AK12" s="302" t="s">
        <v>5475</v>
      </c>
      <c r="AL12" s="300">
        <f>H32</f>
        <v>52000000</v>
      </c>
      <c r="AM12" s="302"/>
      <c r="AN12" s="302"/>
      <c r="AO12" s="302"/>
      <c r="AP12" s="302"/>
      <c r="AQ12" s="302" t="s">
        <v>5487</v>
      </c>
      <c r="AR12" s="302"/>
      <c r="AS12" s="302"/>
      <c r="AT12" s="267"/>
      <c r="AU12" s="267"/>
      <c r="AV12" s="267"/>
      <c r="AW12" s="1329"/>
      <c r="AX12" s="8"/>
      <c r="AY12" s="192"/>
      <c r="AZ12" s="195"/>
      <c r="BA12" s="195"/>
      <c r="BB12" s="8"/>
      <c r="BC12" s="8"/>
      <c r="BD12" s="195"/>
      <c r="BE12" s="195"/>
      <c r="CZ12"/>
      <c r="DA12"/>
      <c r="DB12"/>
      <c r="DC12"/>
      <c r="DD12"/>
      <c r="DE12"/>
      <c r="DF12"/>
      <c r="DG12"/>
      <c r="DH12"/>
      <c r="DI12"/>
      <c r="DJ12"/>
      <c r="DK12"/>
      <c r="DL12"/>
      <c r="DM12"/>
      <c r="DN12"/>
      <c r="DO12"/>
    </row>
    <row r="13" spans="1:119" ht="14.25" customHeight="1">
      <c r="A13" s="409"/>
      <c r="B13" s="1314"/>
      <c r="C13" s="1316"/>
      <c r="D13" s="1316"/>
      <c r="E13" s="1316"/>
      <c r="F13" s="1316"/>
      <c r="G13" s="1316"/>
      <c r="H13" s="1316"/>
      <c r="I13" s="1316"/>
      <c r="J13" s="406"/>
      <c r="K13" s="1314"/>
      <c r="L13" s="1319"/>
      <c r="M13" s="1319"/>
      <c r="N13" s="1319"/>
      <c r="O13" s="1319"/>
      <c r="P13" s="1319"/>
      <c r="Q13" s="1319"/>
      <c r="R13" s="1319"/>
      <c r="S13" s="1319"/>
      <c r="T13" s="1319"/>
      <c r="U13" s="1320"/>
      <c r="V13" s="1021"/>
      <c r="W13" s="584"/>
      <c r="X13" s="550"/>
      <c r="Y13" s="360" t="s">
        <v>2239</v>
      </c>
      <c r="Z13" s="586"/>
      <c r="AA13" s="578"/>
      <c r="AB13" s="578"/>
      <c r="AC13" s="578"/>
      <c r="AD13" s="578"/>
      <c r="AF13" s="280"/>
      <c r="AG13" s="1304"/>
      <c r="AH13" s="1304"/>
      <c r="AI13" s="1306"/>
      <c r="AJ13" s="292"/>
      <c r="AK13" s="293"/>
      <c r="AL13" s="293"/>
      <c r="AM13" s="293"/>
      <c r="AN13" s="293"/>
      <c r="AO13" s="293"/>
      <c r="AP13" s="293"/>
      <c r="AQ13" s="293"/>
      <c r="AR13" s="293"/>
      <c r="AS13" s="293" t="s">
        <v>5503</v>
      </c>
      <c r="AT13" s="264"/>
      <c r="AU13" s="264"/>
      <c r="AV13" s="264"/>
      <c r="AW13" s="1329"/>
      <c r="AX13" s="8"/>
      <c r="AY13" s="192"/>
      <c r="AZ13" s="195"/>
      <c r="BA13" s="195"/>
      <c r="BB13" s="8"/>
      <c r="BC13" s="8"/>
      <c r="BD13" s="195"/>
      <c r="BE13" s="195"/>
    </row>
    <row r="14" spans="1:119" ht="22.5" customHeight="1">
      <c r="A14" s="409"/>
      <c r="B14" s="395" t="s">
        <v>1769</v>
      </c>
      <c r="C14" s="428">
        <f>X55</f>
        <v>49.9878660154233</v>
      </c>
      <c r="D14" s="1321" t="s">
        <v>5498</v>
      </c>
      <c r="E14" s="1322"/>
      <c r="F14" s="1322"/>
      <c r="G14" s="1322"/>
      <c r="H14" s="1322"/>
      <c r="I14" s="1323"/>
      <c r="J14" s="399"/>
      <c r="K14" s="400" t="s">
        <v>3</v>
      </c>
      <c r="L14" s="1324">
        <f>Z2</f>
        <v>7</v>
      </c>
      <c r="M14" s="1324"/>
      <c r="N14" s="1324"/>
      <c r="O14" s="1324"/>
      <c r="P14" s="1325"/>
      <c r="Q14" s="1326" t="s">
        <v>2884</v>
      </c>
      <c r="R14" s="1327"/>
      <c r="S14" s="1327"/>
      <c r="T14" s="1327"/>
      <c r="U14" s="1328"/>
      <c r="V14" s="664"/>
      <c r="W14" s="920">
        <v>7</v>
      </c>
      <c r="X14" s="347" t="s">
        <v>1087</v>
      </c>
      <c r="Y14" s="581"/>
      <c r="Z14" s="564">
        <f>2.5*K11</f>
        <v>2.5</v>
      </c>
      <c r="AA14" s="578"/>
      <c r="AB14" s="578"/>
      <c r="AC14" s="578"/>
      <c r="AD14" s="578"/>
      <c r="AF14" s="280"/>
      <c r="AG14" s="303" t="s">
        <v>5469</v>
      </c>
      <c r="AH14" s="304" t="s">
        <v>5466</v>
      </c>
      <c r="AI14" s="9"/>
      <c r="AJ14" s="9"/>
      <c r="AK14" s="302" t="s">
        <v>5368</v>
      </c>
      <c r="AL14" s="9"/>
      <c r="AM14" s="9"/>
      <c r="AN14" s="9"/>
      <c r="AO14" s="9"/>
      <c r="AP14" s="9"/>
      <c r="AQ14" s="296">
        <f>AQ10/3</f>
        <v>11287150.030222222</v>
      </c>
      <c r="AR14" s="10" t="s">
        <v>5489</v>
      </c>
      <c r="AS14" s="296">
        <f>AQ10*80%</f>
        <v>27089160.072533336</v>
      </c>
      <c r="AT14" s="7"/>
      <c r="AU14" s="7"/>
      <c r="AV14" s="7"/>
      <c r="AW14" s="8"/>
      <c r="AX14" s="8"/>
      <c r="AY14" s="192"/>
      <c r="AZ14" s="195"/>
      <c r="BA14" s="195"/>
      <c r="BB14" s="8"/>
      <c r="BC14" s="8"/>
      <c r="BD14" s="195"/>
      <c r="BE14" s="195"/>
    </row>
    <row r="15" spans="1:119" ht="22.5" customHeight="1">
      <c r="A15" s="409"/>
      <c r="B15" s="397" t="s">
        <v>5</v>
      </c>
      <c r="C15" s="725">
        <f>bank!AX10</f>
        <v>472532</v>
      </c>
      <c r="D15" s="1335" t="s">
        <v>5380</v>
      </c>
      <c r="E15" s="1336"/>
      <c r="F15" s="1336"/>
      <c r="G15" s="1336"/>
      <c r="H15" s="1336"/>
      <c r="I15" s="1337"/>
      <c r="J15" s="401"/>
      <c r="K15" s="397" t="s">
        <v>5</v>
      </c>
      <c r="L15" s="1333">
        <f>X59</f>
        <v>23620866.304000001</v>
      </c>
      <c r="M15" s="1333"/>
      <c r="N15" s="1333"/>
      <c r="O15" s="1333"/>
      <c r="P15" s="1334"/>
      <c r="Q15" s="1339" t="s">
        <v>4906</v>
      </c>
      <c r="R15" s="1340"/>
      <c r="S15" s="1340"/>
      <c r="T15" s="1340"/>
      <c r="U15" s="1341"/>
      <c r="V15" s="1022"/>
      <c r="W15" s="730"/>
      <c r="X15" s="550"/>
      <c r="Y15" s="581"/>
      <c r="Z15" s="565">
        <f>AC4*40%+AC4</f>
        <v>661544.80000000005</v>
      </c>
      <c r="AA15" s="578"/>
      <c r="AB15" s="579"/>
      <c r="AC15" s="579"/>
      <c r="AD15" s="579"/>
      <c r="AE15" s="188"/>
      <c r="AF15" s="280"/>
      <c r="AG15" s="303">
        <f>--L16</f>
        <v>2100000</v>
      </c>
      <c r="AH15" s="305">
        <f>--H32</f>
        <v>52000000</v>
      </c>
      <c r="AI15" s="293"/>
      <c r="AJ15" s="306"/>
      <c r="AK15" s="9"/>
      <c r="AL15" s="9"/>
      <c r="AM15" s="9"/>
      <c r="AN15" s="9"/>
      <c r="AO15" s="307" t="e">
        <f>AJ25+AH28</f>
        <v>#REF!</v>
      </c>
      <c r="AP15" s="9"/>
      <c r="AQ15" s="296">
        <f>AQ14*2</f>
        <v>22574300.060444444</v>
      </c>
      <c r="AR15" s="10" t="s">
        <v>5490</v>
      </c>
      <c r="AS15" s="9"/>
      <c r="AT15" s="7"/>
      <c r="AU15" s="7"/>
      <c r="AV15" s="264"/>
      <c r="AW15" s="259"/>
      <c r="AX15" s="8"/>
      <c r="AY15" s="192"/>
      <c r="AZ15" s="195"/>
      <c r="BA15" s="195"/>
      <c r="BB15" s="8"/>
      <c r="BC15" s="8"/>
      <c r="BD15" s="195"/>
      <c r="BE15" s="195"/>
    </row>
    <row r="16" spans="1:119" ht="21.6">
      <c r="A16" s="409"/>
      <c r="B16" s="400" t="s">
        <v>5</v>
      </c>
      <c r="C16" s="398">
        <f>bank!AO12</f>
        <v>300000</v>
      </c>
      <c r="D16" s="1321" t="s">
        <v>2886</v>
      </c>
      <c r="E16" s="1322"/>
      <c r="F16" s="1322"/>
      <c r="G16" s="1322"/>
      <c r="H16" s="1322"/>
      <c r="I16" s="1323"/>
      <c r="J16" s="402"/>
      <c r="K16" s="432" t="s">
        <v>5</v>
      </c>
      <c r="L16" s="1342">
        <f>C16*L14</f>
        <v>2100000</v>
      </c>
      <c r="M16" s="1342"/>
      <c r="N16" s="1342"/>
      <c r="O16" s="1342"/>
      <c r="P16" s="1343"/>
      <c r="Q16" s="1321" t="s">
        <v>6</v>
      </c>
      <c r="R16" s="1322"/>
      <c r="S16" s="1322"/>
      <c r="T16" s="1322"/>
      <c r="U16" s="1323"/>
      <c r="V16" s="1019"/>
      <c r="W16" s="556">
        <f>IF(Z6&gt;0,(INT(IF(E9="نیــمه وقت",(j_diff(Z6,Y6)+1)/2,(j_diff(Z6,Y6)+1)))),(INT(IF(E9="نیــمه وقت",(j_diff(Z5,Y6)+1)/2,(j_diff(Z5,Y6)+1)))))</f>
        <v>3</v>
      </c>
      <c r="X16" s="347" t="s">
        <v>1211</v>
      </c>
      <c r="Y16" s="581"/>
      <c r="Z16" s="579"/>
      <c r="AA16" s="578"/>
      <c r="AB16" s="578"/>
      <c r="AC16" s="578"/>
      <c r="AD16" s="578"/>
      <c r="AF16" s="303"/>
      <c r="AG16" s="303" t="s">
        <v>5470</v>
      </c>
      <c r="AH16" s="303" t="s">
        <v>5468</v>
      </c>
      <c r="AI16" s="293"/>
      <c r="AJ16" s="306"/>
      <c r="AK16" s="9"/>
      <c r="AL16" s="9"/>
      <c r="AM16" s="9"/>
      <c r="AN16" s="9"/>
      <c r="AO16" s="9"/>
      <c r="AP16" s="9"/>
      <c r="AQ16" s="296">
        <f>AQ10/2</f>
        <v>16930725.045333333</v>
      </c>
      <c r="AR16" s="10" t="s">
        <v>5502</v>
      </c>
      <c r="AS16" s="9"/>
      <c r="AT16" s="7"/>
      <c r="AU16" s="7"/>
      <c r="AV16" s="264"/>
      <c r="AW16" s="259"/>
      <c r="AX16" s="8"/>
      <c r="AY16" s="192"/>
      <c r="AZ16" s="195"/>
      <c r="BA16" s="195"/>
      <c r="BB16" s="8"/>
      <c r="BC16" s="8"/>
      <c r="BD16" s="195"/>
      <c r="BE16" s="195"/>
    </row>
    <row r="17" spans="1:57" ht="19.5" customHeight="1">
      <c r="A17" s="409"/>
      <c r="B17" s="397" t="s">
        <v>5</v>
      </c>
      <c r="C17" s="725">
        <f>bank!AR12</f>
        <v>733333.33333333337</v>
      </c>
      <c r="D17" s="1335" t="s">
        <v>5464</v>
      </c>
      <c r="E17" s="1336"/>
      <c r="F17" s="1336"/>
      <c r="G17" s="1336"/>
      <c r="H17" s="1336"/>
      <c r="I17" s="1337"/>
      <c r="J17" s="433"/>
      <c r="K17" s="397" t="s">
        <v>5</v>
      </c>
      <c r="L17" s="1333">
        <f>C17*L14</f>
        <v>5133333.333333334</v>
      </c>
      <c r="M17" s="1333"/>
      <c r="N17" s="1333"/>
      <c r="O17" s="1333"/>
      <c r="P17" s="1334"/>
      <c r="Q17" s="1335" t="s">
        <v>5362</v>
      </c>
      <c r="R17" s="1336"/>
      <c r="S17" s="1336"/>
      <c r="T17" s="1336"/>
      <c r="U17" s="1337"/>
      <c r="V17" s="1023"/>
      <c r="W17" s="566">
        <f>INT(IF(W19&gt;=1,(W16-(W19*365))/30,W16/30))</f>
        <v>0</v>
      </c>
      <c r="X17" s="347" t="s">
        <v>1213</v>
      </c>
      <c r="Y17" s="561">
        <f>(3089-(W19*365))/30</f>
        <v>102.96666666666667</v>
      </c>
      <c r="Z17" s="579"/>
      <c r="AA17" s="578"/>
      <c r="AB17" s="578"/>
      <c r="AC17" s="578"/>
      <c r="AD17" s="578"/>
      <c r="AF17" s="303"/>
      <c r="AG17" s="303">
        <f>--L17</f>
        <v>5133333.333333334</v>
      </c>
      <c r="AH17" s="303">
        <f>--L18</f>
        <v>5000000</v>
      </c>
      <c r="AI17" s="9"/>
      <c r="AJ17" s="9"/>
      <c r="AK17" s="9"/>
      <c r="AL17" s="9"/>
      <c r="AM17" s="9"/>
      <c r="AN17" s="9"/>
      <c r="AO17" s="9"/>
      <c r="AP17" s="308" t="s">
        <v>5492</v>
      </c>
      <c r="AQ17" s="296">
        <f>AQ15/AC4</f>
        <v>47.773060999984011</v>
      </c>
      <c r="AR17" s="1338" t="s">
        <v>5491</v>
      </c>
      <c r="AS17" s="1338"/>
      <c r="AT17" s="1338"/>
      <c r="AU17" s="7"/>
      <c r="AV17" s="266"/>
      <c r="AW17" s="260"/>
      <c r="AX17" s="8"/>
      <c r="AY17" s="192"/>
      <c r="AZ17" s="195"/>
      <c r="BA17" s="195"/>
      <c r="BB17" s="8"/>
      <c r="BC17" s="8"/>
      <c r="BD17" s="195"/>
      <c r="BE17" s="195"/>
    </row>
    <row r="18" spans="1:57" s="43" customFormat="1" ht="22.5" customHeight="1">
      <c r="A18" s="626"/>
      <c r="B18" s="627"/>
      <c r="C18" s="660" t="str">
        <f>AC5</f>
        <v>متاهل</v>
      </c>
      <c r="D18" s="1352" t="s">
        <v>78</v>
      </c>
      <c r="E18" s="1353"/>
      <c r="F18" s="1353"/>
      <c r="G18" s="1353"/>
      <c r="H18" s="1353"/>
      <c r="I18" s="1354"/>
      <c r="J18" s="628"/>
      <c r="K18" s="627" t="s">
        <v>5</v>
      </c>
      <c r="L18" s="1357">
        <f>IF(AND(C18="متاهل",N10&gt;=1403),5000000*K11,0)</f>
        <v>5000000</v>
      </c>
      <c r="M18" s="1357"/>
      <c r="N18" s="1357"/>
      <c r="O18" s="1357"/>
      <c r="P18" s="1351"/>
      <c r="Q18" s="1352" t="s">
        <v>5354</v>
      </c>
      <c r="R18" s="1353"/>
      <c r="S18" s="1353"/>
      <c r="T18" s="1353"/>
      <c r="U18" s="1354"/>
      <c r="V18" s="1023"/>
      <c r="W18" s="629"/>
      <c r="X18" s="630"/>
      <c r="Y18" s="631"/>
      <c r="Z18" s="632"/>
      <c r="AA18" s="633"/>
      <c r="AB18" s="633"/>
      <c r="AC18" s="633"/>
      <c r="AD18" s="633"/>
      <c r="AE18" s="634"/>
      <c r="AF18" s="635"/>
      <c r="AG18" s="635" t="s">
        <v>5467</v>
      </c>
      <c r="AH18" s="635"/>
      <c r="AI18" s="636"/>
      <c r="AJ18" s="637"/>
      <c r="AK18" s="638"/>
      <c r="AL18" s="638"/>
      <c r="AM18" s="638"/>
      <c r="AN18" s="638"/>
      <c r="AO18" s="639"/>
      <c r="AP18" s="639"/>
      <c r="AQ18" s="638"/>
      <c r="AR18" s="639"/>
      <c r="AS18" s="640"/>
      <c r="AT18" s="639"/>
      <c r="AU18" s="638"/>
      <c r="AV18" s="641"/>
      <c r="AW18" s="642"/>
      <c r="AX18" s="638"/>
      <c r="AY18" s="643"/>
      <c r="AZ18" s="644"/>
      <c r="BA18" s="644"/>
      <c r="BB18" s="638"/>
      <c r="BC18" s="638"/>
      <c r="BD18" s="644"/>
      <c r="BE18" s="644"/>
    </row>
    <row r="19" spans="1:57" s="43" customFormat="1" ht="21.6">
      <c r="A19" s="626"/>
      <c r="B19" s="1344" t="s">
        <v>5376</v>
      </c>
      <c r="C19" s="1345"/>
      <c r="D19" s="1346" t="s">
        <v>5369</v>
      </c>
      <c r="E19" s="1347"/>
      <c r="F19" s="1347"/>
      <c r="G19" s="1347"/>
      <c r="H19" s="1347"/>
      <c r="I19" s="1348"/>
      <c r="J19" s="645"/>
      <c r="K19" s="1349" t="s">
        <v>5434</v>
      </c>
      <c r="L19" s="1349"/>
      <c r="M19" s="1349"/>
      <c r="N19" s="1349"/>
      <c r="O19" s="646"/>
      <c r="P19" s="647">
        <f>IF(V6&lt;0,0,V6)</f>
        <v>2.5</v>
      </c>
      <c r="Q19" s="1346" t="s">
        <v>5433</v>
      </c>
      <c r="R19" s="1347"/>
      <c r="S19" s="1347"/>
      <c r="T19" s="1347"/>
      <c r="U19" s="1348"/>
      <c r="V19" s="1024"/>
      <c r="W19" s="648">
        <f>INT(IF(E9="نیــمه وقت",(IF(Z6&gt;0,INT((j_diff(Z6,Y6)/365)),INT((j_diff(Z5,Y6)/365))))/2,(IF(Z6&gt;0,INT((j_diff(Z6,Y6)/365)),INT((j_diff(Z5,Y6)/365))))))</f>
        <v>0</v>
      </c>
      <c r="X19" s="649" t="s">
        <v>1212</v>
      </c>
      <c r="Y19" s="650">
        <f>INT((W16-(W19*365))/30)</f>
        <v>0</v>
      </c>
      <c r="Z19" s="632"/>
      <c r="AA19" s="633"/>
      <c r="AB19" s="633"/>
      <c r="AC19" s="633"/>
      <c r="AD19" s="633"/>
      <c r="AE19" s="634"/>
      <c r="AF19" s="635"/>
      <c r="AG19" s="635">
        <f>--L20</f>
        <v>0</v>
      </c>
      <c r="AH19" s="635"/>
      <c r="AI19" s="636"/>
      <c r="AJ19" s="637"/>
      <c r="AK19" s="638"/>
      <c r="AL19" s="638"/>
      <c r="AM19" s="638"/>
      <c r="AN19" s="651"/>
      <c r="AO19" s="652"/>
      <c r="AP19" s="652" t="s">
        <v>5494</v>
      </c>
      <c r="AQ19" s="651">
        <f>--AQ14</f>
        <v>11287150.030222222</v>
      </c>
      <c r="AR19" s="653" t="s">
        <v>5493</v>
      </c>
      <c r="AS19" s="653"/>
      <c r="AT19" s="653"/>
      <c r="AU19" s="638"/>
      <c r="AV19" s="641"/>
      <c r="AW19" s="642"/>
      <c r="AX19" s="638"/>
      <c r="AY19" s="643"/>
      <c r="AZ19" s="644"/>
      <c r="BA19" s="644"/>
      <c r="BB19" s="638"/>
      <c r="BC19" s="638"/>
      <c r="BD19" s="644"/>
      <c r="BE19" s="644"/>
    </row>
    <row r="20" spans="1:57" s="43" customFormat="1" ht="22.2">
      <c r="A20" s="626"/>
      <c r="B20" s="1350" t="str">
        <f>AC7</f>
        <v xml:space="preserve">فاقد فرزند </v>
      </c>
      <c r="C20" s="1351"/>
      <c r="D20" s="1352" t="s">
        <v>5363</v>
      </c>
      <c r="E20" s="1353"/>
      <c r="F20" s="1353"/>
      <c r="G20" s="1353"/>
      <c r="H20" s="1353"/>
      <c r="I20" s="1354"/>
      <c r="J20" s="654"/>
      <c r="K20" s="662" t="s">
        <v>5</v>
      </c>
      <c r="L20" s="1355">
        <f>IF(B20="یک فرزند",L15*10%,IF(B20="دو فرزند",L15*20%,IF(B20="سه فرزند",L15*30%,0)))</f>
        <v>0</v>
      </c>
      <c r="M20" s="1355"/>
      <c r="N20" s="1355"/>
      <c r="O20" s="1355"/>
      <c r="P20" s="1356"/>
      <c r="Q20" s="1352" t="s">
        <v>5377</v>
      </c>
      <c r="R20" s="1353"/>
      <c r="S20" s="1353"/>
      <c r="T20" s="1353"/>
      <c r="U20" s="1354"/>
      <c r="V20" s="1025" t="s">
        <v>181</v>
      </c>
      <c r="W20" s="655"/>
      <c r="X20" s="630"/>
      <c r="Y20" s="656">
        <f>VLOOKUP(A7,Table54[[نام و نام خانوادگی]:[توضیحات]],2,0)</f>
        <v>245158</v>
      </c>
      <c r="Z20" s="632"/>
      <c r="AA20" s="633"/>
      <c r="AB20" s="633"/>
      <c r="AC20" s="633"/>
      <c r="AD20" s="633"/>
      <c r="AE20" s="634"/>
      <c r="AF20" s="657" t="s">
        <v>5471</v>
      </c>
      <c r="AG20" s="658"/>
      <c r="AH20" s="79" t="s">
        <v>5472</v>
      </c>
      <c r="AI20" s="638"/>
      <c r="AJ20" s="638"/>
      <c r="AL20" s="43" t="s">
        <v>5499</v>
      </c>
      <c r="AM20" s="638"/>
      <c r="AN20" s="651"/>
      <c r="AO20" s="659"/>
      <c r="AP20" s="659"/>
      <c r="AR20" s="659" t="s">
        <v>5496</v>
      </c>
      <c r="AS20" s="659"/>
      <c r="AT20" s="659"/>
      <c r="AU20" s="638"/>
      <c r="AV20" s="641"/>
      <c r="AW20" s="642"/>
      <c r="AX20" s="638"/>
      <c r="AY20" s="643"/>
      <c r="AZ20" s="644"/>
      <c r="BA20" s="644"/>
      <c r="BB20" s="638"/>
      <c r="BC20" s="638"/>
      <c r="BD20" s="644"/>
      <c r="BE20" s="644"/>
    </row>
    <row r="21" spans="1:57" ht="21" customHeight="1">
      <c r="A21" s="409"/>
      <c r="B21" s="397" t="s">
        <v>1769</v>
      </c>
      <c r="C21" s="725">
        <v>0</v>
      </c>
      <c r="D21" s="1335" t="s">
        <v>5370</v>
      </c>
      <c r="E21" s="1336"/>
      <c r="F21" s="1336"/>
      <c r="G21" s="1336"/>
      <c r="H21" s="1336"/>
      <c r="I21" s="1337"/>
      <c r="J21" s="401"/>
      <c r="K21" s="397" t="s">
        <v>5</v>
      </c>
      <c r="L21" s="1333">
        <f>(AC4*40%+AC4)*C21</f>
        <v>0</v>
      </c>
      <c r="M21" s="1333"/>
      <c r="N21" s="1333"/>
      <c r="O21" s="1333"/>
      <c r="P21" s="1334"/>
      <c r="Q21" s="1339" t="s">
        <v>5365</v>
      </c>
      <c r="R21" s="1340"/>
      <c r="S21" s="1340"/>
      <c r="T21" s="1340"/>
      <c r="U21" s="1341"/>
      <c r="V21" s="617"/>
      <c r="W21" s="587"/>
      <c r="X21" s="550"/>
      <c r="Y21" s="567" t="str">
        <f>LEFT((IF(K11=12,F5,D10  &amp; F10  &amp;  H10)),6)</f>
        <v>140409</v>
      </c>
      <c r="Z21" s="568">
        <f>L15+L16+L17+L18+L20+L21+L22+L23+L24+L25+L26+L27+L28</f>
        <v>57666206.56000001</v>
      </c>
      <c r="AA21" s="578"/>
      <c r="AB21" s="578"/>
      <c r="AC21" s="578"/>
      <c r="AD21" s="578"/>
      <c r="AF21" s="304" t="s">
        <v>5477</v>
      </c>
      <c r="AG21" s="304" t="s">
        <v>5478</v>
      </c>
      <c r="AH21" s="280" t="s">
        <v>5479</v>
      </c>
      <c r="AI21" s="86" t="s">
        <v>5459</v>
      </c>
      <c r="AJ21" s="292" t="s">
        <v>5474</v>
      </c>
      <c r="AM21" s="9"/>
      <c r="AN21" s="307"/>
      <c r="AO21" s="9"/>
      <c r="AP21" s="9"/>
      <c r="AQ21" s="9"/>
      <c r="AR21" s="307">
        <f>AQ19+AN3</f>
        <v>20730827.630222224</v>
      </c>
      <c r="AS21" s="9"/>
      <c r="AT21" s="7"/>
      <c r="AU21" s="7"/>
      <c r="AV21" s="266"/>
      <c r="AW21" s="260"/>
      <c r="AX21" s="8"/>
      <c r="AY21" s="192"/>
      <c r="AZ21" s="195"/>
      <c r="BA21" s="195"/>
      <c r="BB21" s="8"/>
      <c r="BC21" s="8"/>
      <c r="BD21" s="195"/>
      <c r="BE21" s="195"/>
    </row>
    <row r="22" spans="1:57" ht="21.6">
      <c r="A22" s="409"/>
      <c r="B22" s="400" t="s">
        <v>3</v>
      </c>
      <c r="C22" s="425">
        <v>1</v>
      </c>
      <c r="D22" s="1321" t="s">
        <v>25949</v>
      </c>
      <c r="E22" s="1322"/>
      <c r="F22" s="1322"/>
      <c r="G22" s="1322"/>
      <c r="H22" s="1322"/>
      <c r="I22" s="1323"/>
      <c r="J22" s="402"/>
      <c r="K22" s="432" t="s">
        <v>5</v>
      </c>
      <c r="L22" s="1342">
        <f>'t,sahih (مبلغ)'!C22*bank!AL23*140%</f>
        <v>6529118.8666666662</v>
      </c>
      <c r="M22" s="1342"/>
      <c r="N22" s="1342"/>
      <c r="O22" s="1342"/>
      <c r="P22" s="1343"/>
      <c r="Q22" s="1321" t="s">
        <v>25948</v>
      </c>
      <c r="R22" s="1322"/>
      <c r="S22" s="1322"/>
      <c r="T22" s="1322"/>
      <c r="U22" s="1323"/>
      <c r="V22" s="617"/>
      <c r="W22" s="587"/>
      <c r="X22" s="550"/>
      <c r="Y22" s="567" t="str">
        <f xml:space="preserve"> IF(E9="تمــام وقت","TSt","TSn")</f>
        <v>TSn</v>
      </c>
      <c r="Z22" s="568">
        <f>L15/K11</f>
        <v>23620866.304000001</v>
      </c>
      <c r="AA22" s="578"/>
      <c r="AB22" s="578"/>
      <c r="AC22" s="578"/>
      <c r="AD22" s="578"/>
      <c r="AF22" s="1364" t="e">
        <f>H32/#REF!</f>
        <v>#REF!</v>
      </c>
      <c r="AG22" s="1364" t="e">
        <f>AF22/7.3</f>
        <v>#REF!</v>
      </c>
      <c r="AH22" s="1364" t="e">
        <f>AG22*80</f>
        <v>#REF!</v>
      </c>
      <c r="AI22" s="1364">
        <f>--AN3</f>
        <v>9443677.5999999996</v>
      </c>
      <c r="AJ22" s="1365" t="e">
        <f>AH22-AI22</f>
        <v>#REF!</v>
      </c>
      <c r="AM22" s="9"/>
      <c r="AN22" s="307"/>
      <c r="AO22" s="9"/>
      <c r="AP22" s="9"/>
      <c r="AQ22" s="9"/>
      <c r="AR22" s="9"/>
      <c r="AS22" s="9"/>
      <c r="AT22" s="7"/>
      <c r="AU22" s="7"/>
      <c r="AV22" s="266"/>
      <c r="AW22" s="259"/>
      <c r="AX22" s="8"/>
      <c r="AY22" s="192"/>
      <c r="AZ22" s="195"/>
      <c r="BA22" s="195"/>
      <c r="BB22" s="8"/>
      <c r="BC22" s="8"/>
      <c r="BD22" s="195"/>
      <c r="BE22" s="195"/>
    </row>
    <row r="23" spans="1:57" ht="22.5" customHeight="1">
      <c r="A23" s="409"/>
      <c r="B23" s="397" t="s">
        <v>1769</v>
      </c>
      <c r="C23" s="430">
        <v>3</v>
      </c>
      <c r="D23" s="1335" t="s">
        <v>5371</v>
      </c>
      <c r="E23" s="1336"/>
      <c r="F23" s="1336"/>
      <c r="G23" s="1336"/>
      <c r="H23" s="1336"/>
      <c r="I23" s="1337"/>
      <c r="J23" s="401"/>
      <c r="K23" s="397" t="s">
        <v>5</v>
      </c>
      <c r="L23" s="1333">
        <f>(AC4*35%+AC4)*C23</f>
        <v>1913754.5999999999</v>
      </c>
      <c r="M23" s="1333"/>
      <c r="N23" s="1333"/>
      <c r="O23" s="1333"/>
      <c r="P23" s="1334"/>
      <c r="Q23" s="1335" t="s">
        <v>5366</v>
      </c>
      <c r="R23" s="1336"/>
      <c r="S23" s="1336"/>
      <c r="T23" s="1336"/>
      <c r="U23" s="1337"/>
      <c r="V23" s="615"/>
      <c r="W23" s="581"/>
      <c r="X23" s="561" t="str">
        <f>LEFT((IF(K11=12,F5,D10  &amp; F10  &amp;  H10)),6)</f>
        <v>140409</v>
      </c>
      <c r="Y23" s="567" t="str">
        <f>LEFT((IF(K11=12,F5,D10  &amp; F10  &amp;  H10)),6)</f>
        <v>140409</v>
      </c>
      <c r="Z23" s="579"/>
      <c r="AA23" s="578"/>
      <c r="AB23" s="578"/>
      <c r="AC23" s="578"/>
      <c r="AD23" s="578"/>
      <c r="AF23" s="1364"/>
      <c r="AG23" s="1364"/>
      <c r="AH23" s="1364"/>
      <c r="AI23" s="1364"/>
      <c r="AJ23" s="1365"/>
      <c r="AM23" s="9"/>
      <c r="AN23" s="315"/>
      <c r="AO23" s="293"/>
      <c r="AP23" s="9"/>
      <c r="AQ23" s="9"/>
      <c r="AR23" s="9" t="s">
        <v>5497</v>
      </c>
      <c r="AS23" s="9"/>
      <c r="AT23" s="7"/>
      <c r="AU23" s="7"/>
      <c r="AV23" s="266"/>
      <c r="AW23" s="259"/>
      <c r="AX23" s="8"/>
      <c r="AY23" s="192"/>
      <c r="AZ23" s="195"/>
      <c r="BA23" s="195"/>
      <c r="BB23" s="8"/>
      <c r="BC23" s="8"/>
      <c r="BD23" s="195"/>
      <c r="BE23" s="195"/>
    </row>
    <row r="24" spans="1:57" ht="22.2">
      <c r="A24" s="409"/>
      <c r="B24" s="400" t="s">
        <v>3</v>
      </c>
      <c r="C24" s="425">
        <v>1</v>
      </c>
      <c r="D24" s="1358" t="s">
        <v>5372</v>
      </c>
      <c r="E24" s="1359"/>
      <c r="F24" s="1359"/>
      <c r="G24" s="1359"/>
      <c r="H24" s="1359"/>
      <c r="I24" s="1360"/>
      <c r="J24" s="402"/>
      <c r="K24" s="395" t="s">
        <v>5</v>
      </c>
      <c r="L24" s="1342">
        <f>C24*(AC3*40%+AC3)</f>
        <v>4630813.5999999996</v>
      </c>
      <c r="M24" s="1342"/>
      <c r="N24" s="1342"/>
      <c r="O24" s="1342"/>
      <c r="P24" s="1343"/>
      <c r="Q24" s="1321" t="s">
        <v>5367</v>
      </c>
      <c r="R24" s="1322"/>
      <c r="S24" s="1322"/>
      <c r="T24" s="1322"/>
      <c r="U24" s="1323"/>
      <c r="V24" s="618">
        <v>1</v>
      </c>
      <c r="W24" s="581"/>
      <c r="X24" s="580"/>
      <c r="Y24" s="588"/>
      <c r="Z24" s="579"/>
      <c r="AA24" s="578"/>
      <c r="AB24" s="578"/>
      <c r="AC24" s="578"/>
      <c r="AD24" s="578"/>
      <c r="AF24" s="304" t="s">
        <v>6</v>
      </c>
      <c r="AG24" s="304" t="s">
        <v>5473</v>
      </c>
      <c r="AH24" s="304" t="s">
        <v>5408</v>
      </c>
      <c r="AI24" s="304" t="s">
        <v>5465</v>
      </c>
      <c r="AJ24" s="290" t="s">
        <v>5474</v>
      </c>
      <c r="AK24" s="1361" t="s">
        <v>2806</v>
      </c>
      <c r="AL24" s="280"/>
      <c r="AM24" s="9"/>
      <c r="AN24" s="315"/>
      <c r="AO24" s="316"/>
      <c r="AP24" s="9"/>
      <c r="AQ24" s="9"/>
      <c r="AR24" s="9"/>
      <c r="AS24" s="9"/>
      <c r="AT24" s="7"/>
      <c r="AU24" s="7"/>
      <c r="AV24" s="266"/>
      <c r="AW24" s="259"/>
      <c r="AX24" s="8"/>
      <c r="AY24" s="192"/>
      <c r="AZ24" s="195"/>
      <c r="BA24" s="195"/>
      <c r="BB24" s="8"/>
      <c r="BC24" s="8"/>
      <c r="BD24" s="195"/>
      <c r="BE24" s="195"/>
    </row>
    <row r="25" spans="1:57" ht="21.6">
      <c r="A25" s="409"/>
      <c r="B25" s="1362">
        <f>AC9</f>
        <v>0</v>
      </c>
      <c r="C25" s="1363"/>
      <c r="D25" s="1335" t="s">
        <v>5373</v>
      </c>
      <c r="E25" s="1336"/>
      <c r="F25" s="1336"/>
      <c r="G25" s="1336"/>
      <c r="H25" s="1336"/>
      <c r="I25" s="1337"/>
      <c r="J25" s="401"/>
      <c r="K25" s="396" t="s">
        <v>5</v>
      </c>
      <c r="L25" s="1333">
        <f>IF(B25="صبح-عصر-شب",L15*15%,IF(B25="روز-شب",L15*22.5%,IF(B25="صبح-عصر",L15*10%,0)))</f>
        <v>0</v>
      </c>
      <c r="M25" s="1333"/>
      <c r="N25" s="1333"/>
      <c r="O25" s="1333"/>
      <c r="P25" s="1334"/>
      <c r="Q25" s="1335" t="s">
        <v>5379</v>
      </c>
      <c r="R25" s="1336"/>
      <c r="S25" s="1336"/>
      <c r="T25" s="1336"/>
      <c r="U25" s="1337"/>
      <c r="V25" s="615"/>
      <c r="W25" s="589" t="s">
        <v>3045</v>
      </c>
      <c r="X25" s="555">
        <f>L25+L33</f>
        <v>0</v>
      </c>
      <c r="Y25" s="569" t="str">
        <f xml:space="preserve"> IF(E9="تمــام وقت","TSt","TSn")</f>
        <v>TSn</v>
      </c>
      <c r="Z25" s="559">
        <f>2.5*K11</f>
        <v>2.5</v>
      </c>
      <c r="AA25" s="578"/>
      <c r="AB25" s="578"/>
      <c r="AC25" s="578"/>
      <c r="AD25" s="578"/>
      <c r="AF25" s="305">
        <f>AG15</f>
        <v>2100000</v>
      </c>
      <c r="AG25" s="303">
        <f>AG17</f>
        <v>5133333.333333334</v>
      </c>
      <c r="AH25" s="303">
        <f>AG19</f>
        <v>0</v>
      </c>
      <c r="AI25" s="303">
        <f>AH17</f>
        <v>5000000</v>
      </c>
      <c r="AJ25" s="317">
        <f>AF25+AG25+AH25+AI25</f>
        <v>12233333.333333334</v>
      </c>
      <c r="AK25" s="1361"/>
      <c r="AL25" s="309"/>
      <c r="AM25" s="9"/>
      <c r="AN25" s="318">
        <f>AS14</f>
        <v>27089160.072533336</v>
      </c>
      <c r="AO25" s="319" t="s">
        <v>5500</v>
      </c>
      <c r="AP25" s="319"/>
      <c r="AQ25" s="319"/>
      <c r="AR25" s="319"/>
      <c r="AS25" s="293"/>
      <c r="AT25" s="264"/>
      <c r="AV25" s="269"/>
      <c r="AW25" s="261"/>
      <c r="AY25" s="192"/>
      <c r="AZ25" s="195"/>
      <c r="BA25" s="195"/>
      <c r="BB25" s="8"/>
      <c r="BC25" s="8"/>
      <c r="BD25" s="195"/>
      <c r="BE25" s="195"/>
    </row>
    <row r="26" spans="1:57" ht="22.2">
      <c r="A26" s="409"/>
      <c r="B26" s="400" t="s">
        <v>5</v>
      </c>
      <c r="C26" s="398">
        <f>Z57</f>
        <v>281200.78933333338</v>
      </c>
      <c r="D26" s="1321" t="s">
        <v>5374</v>
      </c>
      <c r="E26" s="1322"/>
      <c r="F26" s="1322"/>
      <c r="G26" s="1322"/>
      <c r="H26" s="1322"/>
      <c r="I26" s="1323"/>
      <c r="J26" s="402"/>
      <c r="K26" s="395" t="s">
        <v>5</v>
      </c>
      <c r="L26" s="1342">
        <f>X57</f>
        <v>1968405.5253333338</v>
      </c>
      <c r="M26" s="1342"/>
      <c r="N26" s="1342"/>
      <c r="O26" s="1342"/>
      <c r="P26" s="1343"/>
      <c r="Q26" s="1321" t="s">
        <v>24</v>
      </c>
      <c r="R26" s="1322"/>
      <c r="S26" s="1322"/>
      <c r="T26" s="1322"/>
      <c r="U26" s="1323"/>
      <c r="V26" s="617"/>
      <c r="W26" s="581"/>
      <c r="X26" s="555">
        <f>L32-L33</f>
        <v>0</v>
      </c>
      <c r="Y26" s="582"/>
      <c r="Z26" s="590" t="s">
        <v>22260</v>
      </c>
      <c r="AA26" s="578"/>
      <c r="AB26" s="578"/>
      <c r="AC26" s="578"/>
      <c r="AD26" s="578"/>
      <c r="AF26" s="280"/>
      <c r="AG26" s="286"/>
      <c r="AH26" s="287"/>
      <c r="AI26" s="320"/>
      <c r="AJ26" s="321"/>
      <c r="AK26" s="9"/>
      <c r="AL26" s="322"/>
      <c r="AM26" s="289"/>
      <c r="AN26" s="323">
        <f>L16</f>
        <v>2100000</v>
      </c>
      <c r="AO26" s="316" t="s">
        <v>6</v>
      </c>
      <c r="AP26" s="324"/>
      <c r="AQ26" s="324">
        <f>L15/176</f>
        <v>134209.46763636364</v>
      </c>
      <c r="AR26" s="324"/>
      <c r="AS26" s="324"/>
      <c r="AT26" s="270"/>
      <c r="AV26" s="269"/>
      <c r="AW26" s="261"/>
      <c r="AY26" s="192"/>
      <c r="AZ26" s="195"/>
      <c r="BA26" s="195"/>
      <c r="BB26" s="8"/>
      <c r="BC26" s="8"/>
      <c r="BD26" s="195"/>
      <c r="BE26" s="195"/>
    </row>
    <row r="27" spans="1:57" ht="21.6">
      <c r="A27" s="409"/>
      <c r="B27" s="410" t="s">
        <v>5</v>
      </c>
      <c r="C27" s="725">
        <f>Z58</f>
        <v>562401.57866666676</v>
      </c>
      <c r="D27" s="1335" t="s">
        <v>5375</v>
      </c>
      <c r="E27" s="1336"/>
      <c r="F27" s="1336"/>
      <c r="G27" s="1336"/>
      <c r="H27" s="1336"/>
      <c r="I27" s="1337"/>
      <c r="J27" s="401"/>
      <c r="K27" s="726" t="s">
        <v>5</v>
      </c>
      <c r="L27" s="1333">
        <f>X58</f>
        <v>3936811.0506666675</v>
      </c>
      <c r="M27" s="1333"/>
      <c r="N27" s="1333"/>
      <c r="O27" s="1333"/>
      <c r="P27" s="1334"/>
      <c r="Q27" s="1335" t="s">
        <v>23</v>
      </c>
      <c r="R27" s="1336"/>
      <c r="S27" s="1336"/>
      <c r="T27" s="1336"/>
      <c r="U27" s="1337"/>
      <c r="V27" s="615" t="s">
        <v>3649</v>
      </c>
      <c r="W27" s="591">
        <v>0</v>
      </c>
      <c r="X27" s="347" t="s">
        <v>3155</v>
      </c>
      <c r="Y27" s="582"/>
      <c r="Z27" s="579"/>
      <c r="AA27" s="578"/>
      <c r="AB27" s="578"/>
      <c r="AC27" s="578"/>
      <c r="AD27" s="578"/>
      <c r="AF27" s="304" t="s">
        <v>1778</v>
      </c>
      <c r="AG27" s="304" t="s">
        <v>24</v>
      </c>
      <c r="AH27" s="304" t="s">
        <v>5474</v>
      </c>
      <c r="AI27" s="1369" t="s">
        <v>5476</v>
      </c>
      <c r="AJ27" s="9"/>
      <c r="AK27" s="9"/>
      <c r="AL27" s="325"/>
      <c r="AM27" s="9"/>
      <c r="AN27" s="323">
        <f>L17</f>
        <v>5133333.333333334</v>
      </c>
      <c r="AO27" s="316" t="s">
        <v>5362</v>
      </c>
      <c r="AP27" s="9"/>
      <c r="AQ27" s="9"/>
      <c r="AR27" s="9"/>
      <c r="AS27" s="9"/>
      <c r="AT27" s="7"/>
      <c r="AV27" s="269"/>
      <c r="AW27" s="261"/>
      <c r="AY27" s="192"/>
      <c r="AZ27" s="195"/>
      <c r="BA27" s="195"/>
      <c r="BB27" s="8"/>
      <c r="BC27" s="8"/>
      <c r="BD27" s="195"/>
      <c r="BE27" s="195"/>
    </row>
    <row r="28" spans="1:57" ht="21.6">
      <c r="A28" s="409"/>
      <c r="B28" s="1370" t="str">
        <f>IF(W24="خیر",IF(E5="نیمه وقت",0,"7% از مبلغ کل حق بیمه"),"7% کل مبلغ  حق بیمه")</f>
        <v>7% کل مبلغ  حق بیمه</v>
      </c>
      <c r="C28" s="1371"/>
      <c r="D28" s="1321" t="s">
        <v>5381</v>
      </c>
      <c r="E28" s="1322"/>
      <c r="F28" s="1322"/>
      <c r="G28" s="1322"/>
      <c r="H28" s="1322"/>
      <c r="I28" s="1323"/>
      <c r="J28" s="402"/>
      <c r="K28" s="395" t="s">
        <v>5</v>
      </c>
      <c r="L28" s="1342">
        <f>bank!AL24*'t,sahih (مبلغ)'!L14:P14</f>
        <v>2833103.28</v>
      </c>
      <c r="M28" s="1342"/>
      <c r="N28" s="1342"/>
      <c r="O28" s="1342"/>
      <c r="P28" s="1343"/>
      <c r="Q28" s="1321" t="s">
        <v>5383</v>
      </c>
      <c r="R28" s="1322"/>
      <c r="S28" s="1322"/>
      <c r="T28" s="1322"/>
      <c r="U28" s="1323"/>
      <c r="V28" s="615"/>
      <c r="W28" s="591" t="s">
        <v>3156</v>
      </c>
      <c r="X28" s="347" t="s">
        <v>3235</v>
      </c>
      <c r="Y28" s="582"/>
      <c r="Z28" s="579"/>
      <c r="AA28" s="578"/>
      <c r="AB28" s="578"/>
      <c r="AC28" s="578"/>
      <c r="AD28" s="578"/>
      <c r="AF28" s="305" t="e">
        <f>AH22/12*2</f>
        <v>#REF!</v>
      </c>
      <c r="AG28" s="305" t="e">
        <f>AF28/2</f>
        <v>#REF!</v>
      </c>
      <c r="AH28" s="305" t="e">
        <f>AF28+AG28</f>
        <v>#REF!</v>
      </c>
      <c r="AI28" s="1369"/>
      <c r="AJ28" s="9"/>
      <c r="AK28" s="9"/>
      <c r="AL28" s="9"/>
      <c r="AM28" s="325"/>
      <c r="AN28" s="323" t="e">
        <f>C18*K11</f>
        <v>#VALUE!</v>
      </c>
      <c r="AO28" s="316" t="s">
        <v>5354</v>
      </c>
      <c r="AP28" s="9"/>
      <c r="AQ28" s="9"/>
      <c r="AR28" s="9"/>
      <c r="AS28" s="9"/>
      <c r="AT28" s="7"/>
      <c r="AV28" s="269"/>
      <c r="AW28" s="261"/>
      <c r="AY28" s="192"/>
      <c r="AZ28" s="195"/>
      <c r="BA28" s="195"/>
      <c r="BB28" s="8"/>
      <c r="BC28" s="8"/>
      <c r="BD28" s="195"/>
      <c r="BE28" s="195"/>
    </row>
    <row r="29" spans="1:57" ht="22.2">
      <c r="A29" s="409"/>
      <c r="B29" s="1362">
        <v>0</v>
      </c>
      <c r="C29" s="1363"/>
      <c r="D29" s="1335" t="s">
        <v>25864</v>
      </c>
      <c r="E29" s="1336"/>
      <c r="F29" s="1336"/>
      <c r="G29" s="1336"/>
      <c r="H29" s="1336"/>
      <c r="I29" s="1337"/>
      <c r="J29" s="403"/>
      <c r="K29" s="396" t="s">
        <v>5</v>
      </c>
      <c r="L29" s="1333">
        <f>((C15+C16+C17)+(L18/30)+(L20/30))*B29</f>
        <v>0</v>
      </c>
      <c r="M29" s="1333"/>
      <c r="N29" s="1333"/>
      <c r="O29" s="1333"/>
      <c r="P29" s="1334"/>
      <c r="Q29" s="1366" t="s">
        <v>5600</v>
      </c>
      <c r="R29" s="1367"/>
      <c r="S29" s="1367"/>
      <c r="T29" s="1367"/>
      <c r="U29" s="1368"/>
      <c r="V29" s="615" t="s">
        <v>26670</v>
      </c>
      <c r="W29" s="592"/>
      <c r="X29" s="550"/>
      <c r="Y29" s="582"/>
      <c r="Z29" s="579"/>
      <c r="AA29" s="578"/>
      <c r="AB29" s="578"/>
      <c r="AC29" s="578"/>
      <c r="AD29" s="578"/>
      <c r="AF29" s="280"/>
      <c r="AG29" s="286"/>
      <c r="AH29" s="287"/>
      <c r="AI29" s="9"/>
      <c r="AJ29" s="326"/>
      <c r="AK29" s="327"/>
      <c r="AL29" s="9"/>
      <c r="AM29" s="325"/>
      <c r="AN29" s="323">
        <f>IF(B20="یک فرزند",L15*10%,IF(B20="دو فرزند",L15*20%,IF(B20="سه فرزند",L15*30%,0)))</f>
        <v>0</v>
      </c>
      <c r="AO29" s="316" t="s">
        <v>20</v>
      </c>
      <c r="AP29" s="9"/>
      <c r="AQ29" s="9"/>
      <c r="AR29" s="9"/>
      <c r="AS29" s="9"/>
      <c r="AT29" s="7"/>
      <c r="AV29" s="269"/>
      <c r="AW29" s="261"/>
      <c r="AY29" s="192"/>
      <c r="AZ29" s="195"/>
      <c r="BA29" s="195"/>
      <c r="BB29" s="8"/>
      <c r="BC29" s="8"/>
      <c r="BD29" s="195"/>
      <c r="BE29" s="195"/>
    </row>
    <row r="30" spans="1:57" ht="24" hidden="1" customHeight="1">
      <c r="A30" s="409"/>
      <c r="B30" s="1370" t="s">
        <v>5384</v>
      </c>
      <c r="C30" s="1371"/>
      <c r="D30" s="1321" t="s">
        <v>26305</v>
      </c>
      <c r="E30" s="1322"/>
      <c r="F30" s="1322"/>
      <c r="G30" s="1322"/>
      <c r="H30" s="1322"/>
      <c r="I30" s="1323"/>
      <c r="J30" s="402"/>
      <c r="K30" s="395" t="s">
        <v>5</v>
      </c>
      <c r="L30" s="1342">
        <v>0</v>
      </c>
      <c r="M30" s="1342"/>
      <c r="N30" s="1342"/>
      <c r="O30" s="1342"/>
      <c r="P30" s="1343"/>
      <c r="Q30" s="1321" t="s">
        <v>26305</v>
      </c>
      <c r="R30" s="1322"/>
      <c r="S30" s="1322"/>
      <c r="T30" s="1322"/>
      <c r="U30" s="1323"/>
      <c r="V30" s="615"/>
      <c r="W30" s="592"/>
      <c r="X30" s="550"/>
      <c r="Y30" s="582"/>
      <c r="Z30" s="579"/>
      <c r="AA30" s="578"/>
      <c r="AB30" s="578"/>
      <c r="AC30" s="578"/>
      <c r="AD30" s="578"/>
      <c r="AF30" s="280"/>
      <c r="AG30" s="286"/>
      <c r="AH30" s="287"/>
      <c r="AI30" s="9"/>
      <c r="AJ30" s="326"/>
      <c r="AK30" s="327"/>
      <c r="AL30" s="9"/>
      <c r="AM30" s="325"/>
      <c r="AN30" s="323"/>
      <c r="AO30" s="316"/>
      <c r="AP30" s="9"/>
      <c r="AQ30" s="9"/>
      <c r="AR30" s="9"/>
      <c r="AS30" s="9"/>
      <c r="AT30" s="7"/>
      <c r="AV30" s="269"/>
      <c r="AW30" s="261"/>
      <c r="AY30" s="192"/>
      <c r="AZ30" s="195"/>
      <c r="BA30" s="195"/>
      <c r="BB30" s="8"/>
      <c r="BC30" s="8"/>
      <c r="BD30" s="195"/>
      <c r="BE30" s="195"/>
    </row>
    <row r="31" spans="1:57" ht="21.6" customHeight="1">
      <c r="A31" s="409"/>
      <c r="B31" s="1362" t="s">
        <v>5384</v>
      </c>
      <c r="C31" s="1363"/>
      <c r="D31" s="1335" t="str">
        <f>IF(L31&lt;=0,"مزد ترمیمی","مزد انگیزشی")</f>
        <v>مزد ترمیمی</v>
      </c>
      <c r="E31" s="1336"/>
      <c r="F31" s="1336"/>
      <c r="G31" s="1336"/>
      <c r="H31" s="1336"/>
      <c r="I31" s="1337"/>
      <c r="J31" s="403"/>
      <c r="K31" s="396" t="s">
        <v>5</v>
      </c>
      <c r="L31" s="1333">
        <v>0</v>
      </c>
      <c r="M31" s="1333"/>
      <c r="N31" s="1333"/>
      <c r="O31" s="1333"/>
      <c r="P31" s="1334"/>
      <c r="Q31" s="1366" t="str">
        <f>IF(L31&lt;=0,"مزد ترمیمی","مزد انگیزشی")</f>
        <v>مزد ترمیمی</v>
      </c>
      <c r="R31" s="1367"/>
      <c r="S31" s="1367"/>
      <c r="T31" s="1367"/>
      <c r="U31" s="1368"/>
      <c r="V31" s="618"/>
      <c r="W31" s="556">
        <f>((536045205)/356)*L14</f>
        <v>10540214.705056179</v>
      </c>
      <c r="X31" s="580"/>
      <c r="Y31" s="582"/>
      <c r="Z31" s="568">
        <f>L15+L16+L17+L18+L20+L21+L23+L24+L25+L26+L27-L28-L29</f>
        <v>45470881.133333333</v>
      </c>
      <c r="AA31" s="578"/>
      <c r="AB31" s="578"/>
      <c r="AC31" s="578"/>
      <c r="AD31" s="578"/>
      <c r="AF31" s="282" t="s">
        <v>12</v>
      </c>
      <c r="AG31" s="282" t="s">
        <v>21</v>
      </c>
      <c r="AH31" s="282" t="s">
        <v>15</v>
      </c>
      <c r="AI31" s="282" t="s">
        <v>5373</v>
      </c>
      <c r="AJ31" s="326"/>
      <c r="AK31" s="326"/>
      <c r="AL31" s="9"/>
      <c r="AM31" s="9"/>
      <c r="AN31" s="323">
        <f>L21</f>
        <v>0</v>
      </c>
      <c r="AO31" s="316" t="s">
        <v>5365</v>
      </c>
      <c r="AP31" s="9"/>
      <c r="AQ31" s="9"/>
      <c r="AR31" s="9"/>
      <c r="AS31" s="9"/>
      <c r="AT31" s="7"/>
      <c r="AV31" s="269"/>
      <c r="AW31" s="261"/>
      <c r="AY31" s="192"/>
      <c r="AZ31" s="195"/>
      <c r="BA31" s="195"/>
      <c r="BB31" s="8"/>
      <c r="BC31" s="8"/>
      <c r="BD31" s="195"/>
      <c r="BE31" s="195"/>
    </row>
    <row r="32" spans="1:57" ht="23.1" customHeight="1">
      <c r="A32" s="338"/>
      <c r="B32" s="368"/>
      <c r="C32" s="369"/>
      <c r="D32" s="1382" t="s">
        <v>5</v>
      </c>
      <c r="E32" s="1383"/>
      <c r="F32" s="1383"/>
      <c r="G32" s="370"/>
      <c r="H32" s="1386">
        <v>52000000</v>
      </c>
      <c r="I32" s="1386"/>
      <c r="J32" s="1386"/>
      <c r="K32" s="1386"/>
      <c r="L32" s="1386"/>
      <c r="M32" s="371"/>
      <c r="N32" s="1383" t="s">
        <v>5382</v>
      </c>
      <c r="O32" s="1383"/>
      <c r="P32" s="1388"/>
      <c r="Q32" s="1390"/>
      <c r="R32" s="1391"/>
      <c r="S32" s="1391"/>
      <c r="T32" s="1391"/>
      <c r="U32" s="1391"/>
      <c r="V32" s="618"/>
      <c r="W32" s="587"/>
      <c r="X32" s="580"/>
      <c r="Y32" s="582"/>
      <c r="Z32" s="579"/>
      <c r="AA32" s="578"/>
      <c r="AB32" s="578"/>
      <c r="AC32" s="578"/>
      <c r="AD32" s="578"/>
      <c r="AF32" s="280">
        <f>VLOOKUP(A7,'FULL-DETAILS'!1:1048576,19,0)</f>
        <v>0</v>
      </c>
      <c r="AG32" s="286">
        <f>VLOOKUP(A7,'FULL-DETAILS'!1:1048576,23,0)</f>
        <v>0</v>
      </c>
      <c r="AH32" s="287">
        <f>VLOOKUP(A7,'FULL-DETAILS'!1:1048576,22,0)</f>
        <v>0</v>
      </c>
      <c r="AI32" s="287">
        <f>VLOOKUP(A7,'FULL-DETAILS'!1:1048576,21,0)</f>
        <v>0</v>
      </c>
      <c r="AJ32" s="326"/>
      <c r="AK32" s="326"/>
      <c r="AL32" s="282"/>
      <c r="AM32" s="282"/>
      <c r="AN32" s="323">
        <f>L23</f>
        <v>1913754.5999999999</v>
      </c>
      <c r="AO32" s="316" t="s">
        <v>5501</v>
      </c>
      <c r="AP32" s="9"/>
      <c r="AQ32" s="328"/>
      <c r="AR32" s="285"/>
      <c r="AS32" s="285"/>
      <c r="AT32" s="262"/>
      <c r="AV32" s="269"/>
      <c r="AW32" s="261"/>
      <c r="AY32" s="192"/>
      <c r="AZ32" s="195"/>
      <c r="BA32" s="195"/>
      <c r="BB32" s="8"/>
      <c r="BC32" s="8"/>
      <c r="BD32" s="195"/>
      <c r="BE32" s="195"/>
    </row>
    <row r="33" spans="1:57" ht="4.5" customHeight="1">
      <c r="A33" s="372"/>
      <c r="B33" s="1392"/>
      <c r="C33" s="1393"/>
      <c r="D33" s="1384"/>
      <c r="E33" s="1385"/>
      <c r="F33" s="1385"/>
      <c r="G33" s="373"/>
      <c r="H33" s="1387"/>
      <c r="I33" s="1387"/>
      <c r="J33" s="1387"/>
      <c r="K33" s="1387"/>
      <c r="L33" s="1387"/>
      <c r="M33" s="373"/>
      <c r="N33" s="1385"/>
      <c r="O33" s="1385"/>
      <c r="P33" s="1389"/>
      <c r="Q33" s="1394"/>
      <c r="R33" s="1395"/>
      <c r="S33" s="1395"/>
      <c r="T33" s="1395"/>
      <c r="U33" s="1395"/>
      <c r="V33" s="618"/>
      <c r="W33" s="587"/>
      <c r="X33" s="580"/>
      <c r="Y33" s="582"/>
      <c r="Z33" s="579"/>
      <c r="AA33" s="579"/>
      <c r="AB33" s="578"/>
      <c r="AC33" s="578"/>
      <c r="AD33" s="578"/>
      <c r="AF33" s="280"/>
      <c r="AG33" s="286"/>
      <c r="AH33" s="287"/>
      <c r="AI33" s="9"/>
      <c r="AJ33" s="326"/>
      <c r="AK33" s="326"/>
      <c r="AL33" s="329"/>
      <c r="AM33" s="329"/>
      <c r="AN33" s="1374">
        <f>L24</f>
        <v>4630813.5999999996</v>
      </c>
      <c r="AO33" s="1375" t="s">
        <v>5367</v>
      </c>
      <c r="AP33" s="9"/>
      <c r="AQ33" s="289"/>
      <c r="AR33" s="289"/>
      <c r="AS33" s="289"/>
      <c r="AT33" s="265"/>
      <c r="AV33" s="269"/>
      <c r="AW33" s="261"/>
      <c r="AY33" s="192"/>
      <c r="AZ33" s="195"/>
      <c r="BA33" s="195"/>
      <c r="BB33" s="8"/>
      <c r="BC33" s="8"/>
      <c r="BD33" s="195"/>
      <c r="BE33" s="195"/>
    </row>
    <row r="34" spans="1:57" ht="5.25" hidden="1" customHeight="1">
      <c r="A34" s="372"/>
      <c r="B34" s="374"/>
      <c r="C34" s="375"/>
      <c r="D34" s="376"/>
      <c r="E34" s="376"/>
      <c r="F34" s="376"/>
      <c r="G34" s="376"/>
      <c r="H34" s="376"/>
      <c r="I34" s="376"/>
      <c r="J34" s="376"/>
      <c r="K34" s="376"/>
      <c r="L34" s="376"/>
      <c r="M34" s="376"/>
      <c r="N34" s="376"/>
      <c r="O34" s="376"/>
      <c r="P34" s="376"/>
      <c r="Q34" s="1376"/>
      <c r="R34" s="1376"/>
      <c r="S34" s="1376"/>
      <c r="T34" s="1376"/>
      <c r="U34" s="1376"/>
      <c r="V34" s="618"/>
      <c r="W34" s="587"/>
      <c r="X34" s="340">
        <v>6303234</v>
      </c>
      <c r="Y34" s="582"/>
      <c r="Z34" s="579"/>
      <c r="AA34" s="579"/>
      <c r="AB34" s="578"/>
      <c r="AC34" s="578"/>
      <c r="AD34" s="578"/>
      <c r="AF34" s="280"/>
      <c r="AG34" s="286"/>
      <c r="AH34" s="287"/>
      <c r="AI34" s="9"/>
      <c r="AJ34" s="326"/>
      <c r="AK34" s="326"/>
      <c r="AL34" s="9"/>
      <c r="AM34" s="330"/>
      <c r="AN34" s="1374"/>
      <c r="AO34" s="1375"/>
      <c r="AP34" s="9"/>
      <c r="AQ34" s="9"/>
      <c r="AR34" s="9"/>
      <c r="AS34" s="9"/>
      <c r="AT34" s="7"/>
      <c r="AV34" s="269"/>
      <c r="AW34" s="261"/>
      <c r="AY34" s="192"/>
      <c r="AZ34" s="195"/>
      <c r="BA34" s="195"/>
      <c r="BB34" s="8"/>
      <c r="BC34" s="8"/>
      <c r="BD34" s="195"/>
      <c r="BE34" s="195"/>
    </row>
    <row r="35" spans="1:57" ht="23.1" hidden="1" customHeight="1">
      <c r="A35" s="372"/>
      <c r="B35" s="338"/>
      <c r="C35" s="338"/>
      <c r="D35" s="338"/>
      <c r="E35" s="338"/>
      <c r="F35" s="338"/>
      <c r="G35" s="338"/>
      <c r="H35" s="338"/>
      <c r="I35" s="338"/>
      <c r="J35" s="338"/>
      <c r="K35" s="338"/>
      <c r="L35" s="338"/>
      <c r="M35" s="338"/>
      <c r="N35" s="338"/>
      <c r="O35" s="338"/>
      <c r="P35" s="338"/>
      <c r="Q35" s="338"/>
      <c r="R35" s="338"/>
      <c r="S35" s="338"/>
      <c r="T35" s="338"/>
      <c r="U35" s="338"/>
      <c r="V35" s="618"/>
      <c r="W35" s="593"/>
      <c r="X35" s="378" t="s">
        <v>177</v>
      </c>
      <c r="Y35" s="582"/>
      <c r="Z35" s="579"/>
      <c r="AA35" s="579"/>
      <c r="AB35" s="578"/>
      <c r="AC35" s="578"/>
      <c r="AD35" s="578"/>
      <c r="AF35" s="280"/>
      <c r="AG35" s="286"/>
      <c r="AH35" s="287"/>
      <c r="AI35" s="9"/>
      <c r="AJ35" s="326"/>
      <c r="AK35" s="326"/>
      <c r="AL35" s="9"/>
      <c r="AM35" s="282"/>
      <c r="AN35" s="1374"/>
      <c r="AO35" s="1375"/>
      <c r="AP35" s="9"/>
      <c r="AQ35" s="9"/>
      <c r="AR35" s="9"/>
      <c r="AS35" s="9"/>
      <c r="AT35" s="7"/>
      <c r="AV35" s="269"/>
      <c r="AW35" s="261"/>
      <c r="AY35" s="192"/>
      <c r="AZ35" s="195"/>
      <c r="BA35" s="195"/>
      <c r="BB35" s="8"/>
      <c r="BC35" s="8"/>
      <c r="BD35" s="195"/>
      <c r="BE35" s="195"/>
    </row>
    <row r="36" spans="1:57" ht="15" hidden="1" customHeight="1">
      <c r="A36" s="372"/>
      <c r="B36" s="338"/>
      <c r="C36" s="338"/>
      <c r="D36" s="338"/>
      <c r="E36" s="338"/>
      <c r="F36" s="338"/>
      <c r="G36" s="338"/>
      <c r="H36" s="338"/>
      <c r="I36" s="338"/>
      <c r="J36" s="338"/>
      <c r="K36" s="338"/>
      <c r="L36" s="338"/>
      <c r="M36" s="338"/>
      <c r="N36" s="338"/>
      <c r="O36" s="338"/>
      <c r="P36" s="338"/>
      <c r="Q36" s="338"/>
      <c r="R36" s="338"/>
      <c r="S36" s="379"/>
      <c r="T36" s="379"/>
      <c r="U36" s="380" t="e">
        <f>IF( (SUM(L15,L16,L17,K27,L31,#REF!))&lt;(INDEX(Table54[],MATCH(A7,Table54[نام و نام خانوادگی],0),MATCH((N10&amp;P10),Table54[#Headers],0))),INDEX(Table54[],MATCH(A7,Table54[نام و نام خانوادگی],0),MATCH((N10&amp;P10),Table54[#Headers],0)) -  (SUM(L15,L16,L17,K27,L31,#REF!)),0)</f>
        <v>#REF!</v>
      </c>
      <c r="V36" s="342"/>
      <c r="W36" s="581"/>
      <c r="X36" s="570" t="e">
        <f>IF(K11&lt;&gt;1,IF(U36&gt;0,U36,0),(IF(U36&gt;0,U36,IF(F5&gt;=1400,IF(((MATCH((D10&amp;F10),Table54[#Headers],0))-(MATCH((N10&amp;P10),Table54[#Headers],0)-1))&gt;1,SUM((INDEX(Table54[],MATCH(A7,Table54[نام و نام خانوادگی],0),MATCH((N10&amp;P10),Table54[#Headers],0))):(INDEX(Table54[],MATCH(A7,Table54[نام و نام خانوادگی],0),MATCH((D10&amp;F10),Table54[#Headers],0)))),IF((VLOOKUP(A7,Table54[[نام و نام خانوادگی]:[توضیحات]],19,0))="نقدی ",0,U37)),0) )))</f>
        <v>#REF!</v>
      </c>
      <c r="Y36" s="582"/>
      <c r="Z36" s="579"/>
      <c r="AA36" s="579"/>
      <c r="AB36" s="578"/>
      <c r="AC36" s="578"/>
      <c r="AD36" s="578"/>
      <c r="AF36" s="280"/>
      <c r="AG36" s="286"/>
      <c r="AH36" s="287"/>
      <c r="AI36" s="9"/>
      <c r="AJ36" s="326"/>
      <c r="AK36" s="326"/>
      <c r="AL36" s="9"/>
      <c r="AM36" s="282"/>
      <c r="AN36" s="1374"/>
      <c r="AO36" s="1375"/>
      <c r="AP36" s="9"/>
      <c r="AQ36" s="9"/>
      <c r="AR36" s="9"/>
      <c r="AS36" s="9"/>
      <c r="AT36" s="7"/>
      <c r="AY36" s="192"/>
      <c r="AZ36" s="195"/>
      <c r="BA36" s="195"/>
      <c r="BB36" s="8"/>
      <c r="BC36" s="8"/>
      <c r="BD36" s="195"/>
      <c r="BE36" s="195"/>
    </row>
    <row r="37" spans="1:57" ht="23.1" hidden="1" customHeight="1">
      <c r="A37" s="372"/>
      <c r="B37" s="338"/>
      <c r="C37" s="338"/>
      <c r="D37" s="338"/>
      <c r="E37" s="338"/>
      <c r="F37" s="338"/>
      <c r="G37" s="338"/>
      <c r="H37" s="338"/>
      <c r="I37" s="338"/>
      <c r="J37" s="338"/>
      <c r="K37" s="338"/>
      <c r="L37" s="338"/>
      <c r="M37" s="338"/>
      <c r="N37" s="381"/>
      <c r="O37" s="338"/>
      <c r="P37" s="338"/>
      <c r="Q37" s="338"/>
      <c r="R37" s="338"/>
      <c r="S37" s="379"/>
      <c r="T37" s="379"/>
      <c r="U37" s="380">
        <f>INDEX(Table54[],MATCH(A7,Table54[نام و نام خانوادگی],0),MATCH((N10&amp;P10),Table54[#Headers],0))</f>
        <v>0</v>
      </c>
      <c r="V37" s="342"/>
      <c r="W37" s="587"/>
      <c r="X37" s="570">
        <f>IF(F5&gt;=1400,IF(((MATCH((D10&amp;F10),Table54[#Headers],0))-(MATCH((N10&amp;P10),Table54[#Headers],0)-1))&gt;1,SUM((INDEX(Table54[],MATCH(A7,Table54[نام و نام خانوادگی],0),MATCH((N10&amp;P10),Table54[#Headers],0))):(INDEX(Table54[],MATCH(A7,Table54[نام و نام خانوادگی],0),MATCH((D10&amp;F10),Table54[#Headers],0)))),IF((VLOOKUP(A7,Table54[[نام و نام خانوادگی]:[توضیحات]],19,0))="نقدی ",0,U37)),0)</f>
        <v>0</v>
      </c>
      <c r="Y37" s="571">
        <f>X37-L32</f>
        <v>0</v>
      </c>
      <c r="Z37" s="579"/>
      <c r="AA37" s="579"/>
      <c r="AB37" s="578"/>
      <c r="AC37" s="578"/>
      <c r="AD37" s="578"/>
      <c r="AF37" s="280"/>
      <c r="AG37" s="286"/>
      <c r="AH37" s="287"/>
      <c r="AI37" s="9"/>
      <c r="AJ37" s="326"/>
      <c r="AK37" s="326"/>
      <c r="AL37" s="9"/>
      <c r="AM37" s="282"/>
      <c r="AN37" s="1374"/>
      <c r="AO37" s="1375"/>
      <c r="AP37" s="9"/>
      <c r="AQ37" s="9"/>
      <c r="AR37" s="9"/>
      <c r="AS37" s="9"/>
      <c r="AT37" s="7"/>
      <c r="AY37" s="192"/>
      <c r="AZ37" s="195"/>
      <c r="BA37" s="195"/>
      <c r="BB37" s="8"/>
      <c r="BC37" s="8"/>
      <c r="BD37" s="195"/>
      <c r="BE37" s="195"/>
    </row>
    <row r="38" spans="1:57" ht="18" customHeight="1">
      <c r="A38" s="372"/>
      <c r="B38" s="1377" t="str">
        <f>" بدین وسیله اینجانب: " &amp; A7&amp; " دارای شماره ملی: "&amp; VLOOKUP(A7,Table54[[نام و نام خانوادگی]:[توضیحات]],4,0)&amp;"  تصدیق و اعلام می دارد مبالغ مندرجه طبق شقوق جدول فوق را از کارفرمای خود:  "&amp; SUBSTITUTE(I7,"_"," ")&amp;"  در طول مدت زمان مقرره به مبلغ "&amp; INT(H32) &amp; " ریال دریافت داشته که از  این حیث هـرگونه ادعاء برخلاف موارد فوق ، در هرگونه مراجع قضایی و شبه قضایی غیر مسموع می باشد. "</f>
        <v xml:space="preserve"> بدین وسیله اینجانب: مهدی طوافی دارای شماره ملی: 2710402319  تصدیق و اعلام می دارد مبالغ مندرجه طبق شقوق جدول فوق را از کارفرمای خود:  شرکت‌رویای‌سبزلاهیجان  در طول مدت زمان مقرره به مبلغ 52000000 ریال دریافت داشته که از  این حیث هـرگونه ادعاء برخلاف موارد فوق ، در هرگونه مراجع قضایی و شبه قضایی غیر مسموع می باشد. </v>
      </c>
      <c r="C38" s="1377"/>
      <c r="D38" s="1377"/>
      <c r="E38" s="1377"/>
      <c r="F38" s="1377"/>
      <c r="G38" s="1377"/>
      <c r="H38" s="1377"/>
      <c r="I38" s="1377"/>
      <c r="J38" s="1377"/>
      <c r="K38" s="1377"/>
      <c r="L38" s="1377"/>
      <c r="M38" s="1377"/>
      <c r="N38" s="1377"/>
      <c r="O38" s="1377"/>
      <c r="P38" s="1377"/>
      <c r="Q38" s="1377"/>
      <c r="R38" s="1377"/>
      <c r="S38" s="1377"/>
      <c r="T38" s="1377"/>
      <c r="U38" s="1378"/>
      <c r="V38" s="65"/>
      <c r="W38" s="551"/>
      <c r="X38" s="594"/>
      <c r="Y38" s="552"/>
      <c r="Z38" s="579"/>
      <c r="AA38" s="579"/>
      <c r="AB38" s="578"/>
      <c r="AC38" s="578"/>
      <c r="AD38" s="578"/>
      <c r="AF38" s="1379"/>
      <c r="AG38" s="1379"/>
      <c r="AH38" s="1379"/>
      <c r="AI38" s="1379"/>
      <c r="AJ38" s="1379"/>
      <c r="AK38" s="331"/>
      <c r="AL38" s="1380"/>
      <c r="AM38" s="1380"/>
      <c r="AN38" s="1374"/>
      <c r="AO38" s="1375"/>
      <c r="AY38" s="192"/>
      <c r="AZ38" s="195"/>
      <c r="BA38" s="195"/>
      <c r="BB38" s="8"/>
      <c r="BC38" s="8"/>
      <c r="BD38" s="195"/>
      <c r="BE38" s="195"/>
    </row>
    <row r="39" spans="1:57" ht="18" customHeight="1">
      <c r="A39" s="372"/>
      <c r="B39" s="1377"/>
      <c r="C39" s="1377"/>
      <c r="D39" s="1377"/>
      <c r="E39" s="1377"/>
      <c r="F39" s="1377"/>
      <c r="G39" s="1377"/>
      <c r="H39" s="1377"/>
      <c r="I39" s="1377"/>
      <c r="J39" s="1377"/>
      <c r="K39" s="1377"/>
      <c r="L39" s="1377"/>
      <c r="M39" s="1377"/>
      <c r="N39" s="1377"/>
      <c r="O39" s="1377"/>
      <c r="P39" s="1377"/>
      <c r="Q39" s="1377"/>
      <c r="R39" s="1377"/>
      <c r="S39" s="1377"/>
      <c r="T39" s="1377"/>
      <c r="U39" s="1378"/>
      <c r="W39" s="921" t="s">
        <v>25954</v>
      </c>
      <c r="X39" s="733">
        <v>108333333</v>
      </c>
      <c r="Y39" s="553"/>
      <c r="Z39" s="595"/>
      <c r="AA39" s="595"/>
      <c r="AB39" s="596"/>
      <c r="AC39" s="596"/>
      <c r="AD39" s="596"/>
      <c r="AE39" s="424"/>
      <c r="AF39" s="331"/>
      <c r="AG39" s="331"/>
      <c r="AH39" s="304"/>
      <c r="AI39" s="282"/>
      <c r="AJ39" s="304"/>
      <c r="AK39" s="1369"/>
      <c r="AM39" s="282"/>
      <c r="AN39" s="323">
        <f>L25</f>
        <v>0</v>
      </c>
      <c r="AO39" s="316" t="s">
        <v>5379</v>
      </c>
      <c r="AY39" s="192"/>
      <c r="AZ39" s="195"/>
      <c r="BA39" s="195"/>
      <c r="BB39" s="8"/>
      <c r="BC39" s="8"/>
      <c r="BD39" s="195"/>
      <c r="BE39" s="195"/>
    </row>
    <row r="40" spans="1:57" ht="22.8">
      <c r="A40" s="372"/>
      <c r="B40" s="1377"/>
      <c r="C40" s="1377"/>
      <c r="D40" s="1377"/>
      <c r="E40" s="1377"/>
      <c r="F40" s="1377"/>
      <c r="G40" s="1377"/>
      <c r="H40" s="1377"/>
      <c r="I40" s="1377"/>
      <c r="J40" s="1377"/>
      <c r="K40" s="1377"/>
      <c r="L40" s="1377"/>
      <c r="M40" s="1377"/>
      <c r="N40" s="1377"/>
      <c r="O40" s="1377"/>
      <c r="P40" s="1377"/>
      <c r="Q40" s="1377"/>
      <c r="R40" s="1377"/>
      <c r="S40" s="1377"/>
      <c r="T40" s="1377"/>
      <c r="U40" s="1378"/>
      <c r="V40" s="1027"/>
      <c r="W40" s="421" t="s">
        <v>5597</v>
      </c>
      <c r="X40" s="721">
        <f>X39-H32</f>
        <v>56333333</v>
      </c>
      <c r="Y40" s="385"/>
      <c r="Z40" s="597"/>
      <c r="AA40" s="597"/>
      <c r="AB40" s="598"/>
      <c r="AC40" s="598"/>
      <c r="AD40" s="598"/>
      <c r="AE40" s="189"/>
      <c r="AF40" s="331"/>
      <c r="AG40" s="331"/>
      <c r="AH40" s="331"/>
      <c r="AI40" s="331"/>
      <c r="AJ40" s="331"/>
      <c r="AK40" s="1369"/>
      <c r="AN40" s="332">
        <f>--V5</f>
        <v>1968405.5253333335</v>
      </c>
      <c r="AO40" s="316" t="s">
        <v>24</v>
      </c>
      <c r="AY40" s="192"/>
      <c r="AZ40" s="195"/>
      <c r="BA40" s="195"/>
      <c r="BB40" s="8"/>
      <c r="BC40" s="8"/>
      <c r="BD40" s="195"/>
      <c r="BE40" s="195"/>
    </row>
    <row r="41" spans="1:57" ht="17.25" customHeight="1">
      <c r="A41" s="372"/>
      <c r="B41" s="1377"/>
      <c r="C41" s="1377"/>
      <c r="D41" s="1377"/>
      <c r="E41" s="1377"/>
      <c r="F41" s="1377"/>
      <c r="G41" s="1377"/>
      <c r="H41" s="1377"/>
      <c r="I41" s="1377"/>
      <c r="J41" s="1377"/>
      <c r="K41" s="1377"/>
      <c r="L41" s="1377"/>
      <c r="M41" s="1377"/>
      <c r="N41" s="1377"/>
      <c r="O41" s="1377"/>
      <c r="P41" s="1377"/>
      <c r="Q41" s="1377"/>
      <c r="R41" s="1377"/>
      <c r="S41" s="1377"/>
      <c r="T41" s="1377"/>
      <c r="U41" s="1378"/>
      <c r="V41" s="1028"/>
      <c r="W41" s="581"/>
      <c r="X41" s="594"/>
      <c r="Y41" s="582"/>
      <c r="Z41" s="579"/>
      <c r="AA41" s="579"/>
      <c r="AB41" s="578"/>
      <c r="AC41" s="578"/>
      <c r="AD41" s="578"/>
      <c r="AE41" s="189"/>
      <c r="AH41" s="9"/>
      <c r="AN41" s="318">
        <f>--V4</f>
        <v>3936811.0506666671</v>
      </c>
      <c r="AO41" s="319" t="s">
        <v>1778</v>
      </c>
      <c r="AP41" s="319"/>
      <c r="AQ41" s="319"/>
      <c r="AR41" s="319"/>
      <c r="AY41" s="192"/>
      <c r="AZ41" s="195"/>
      <c r="BA41" s="195"/>
      <c r="BB41" s="8"/>
      <c r="BC41" s="8"/>
      <c r="BD41" s="195"/>
      <c r="BE41" s="195"/>
    </row>
    <row r="42" spans="1:57" ht="17.25" customHeight="1">
      <c r="A42" s="372"/>
      <c r="B42" s="1377"/>
      <c r="C42" s="1377"/>
      <c r="D42" s="1377"/>
      <c r="E42" s="1377"/>
      <c r="F42" s="1377"/>
      <c r="G42" s="1377"/>
      <c r="H42" s="1377"/>
      <c r="I42" s="1377"/>
      <c r="J42" s="1377"/>
      <c r="K42" s="1377"/>
      <c r="L42" s="1377"/>
      <c r="M42" s="1377"/>
      <c r="N42" s="1377"/>
      <c r="O42" s="1377"/>
      <c r="P42" s="1377"/>
      <c r="Q42" s="1377"/>
      <c r="R42" s="1377"/>
      <c r="S42" s="1377"/>
      <c r="T42" s="1377"/>
      <c r="U42" s="1378"/>
      <c r="V42" s="1029"/>
      <c r="W42" s="599"/>
      <c r="X42" s="600"/>
      <c r="Y42" s="601"/>
      <c r="Z42" s="579"/>
      <c r="AA42" s="579"/>
      <c r="AB42" s="578"/>
      <c r="AC42" s="578"/>
      <c r="AD42" s="578"/>
      <c r="AE42" s="189"/>
      <c r="AF42" s="331"/>
      <c r="AG42" s="331" t="s">
        <v>15</v>
      </c>
      <c r="AH42" s="304" t="s">
        <v>21</v>
      </c>
      <c r="AI42" s="86" t="s">
        <v>12</v>
      </c>
      <c r="AJ42" s="86" t="s">
        <v>5358</v>
      </c>
      <c r="AL42" s="307"/>
      <c r="AM42" s="305"/>
      <c r="AN42" s="323">
        <f>L28</f>
        <v>2833103.28</v>
      </c>
      <c r="AO42" s="316" t="s">
        <v>5459</v>
      </c>
      <c r="AP42" s="289"/>
      <c r="AY42" s="192"/>
      <c r="AZ42" s="195"/>
      <c r="BA42" s="195"/>
      <c r="BB42" s="8"/>
      <c r="BC42" s="8"/>
      <c r="BD42" s="195"/>
      <c r="BE42" s="195"/>
    </row>
    <row r="43" spans="1:57" ht="14.25" customHeight="1">
      <c r="A43" s="372"/>
      <c r="B43" s="1377"/>
      <c r="C43" s="1377"/>
      <c r="D43" s="1377"/>
      <c r="E43" s="1377"/>
      <c r="F43" s="1377"/>
      <c r="G43" s="1377"/>
      <c r="H43" s="1377"/>
      <c r="I43" s="1377"/>
      <c r="J43" s="1377"/>
      <c r="K43" s="1377"/>
      <c r="L43" s="1377"/>
      <c r="M43" s="1377"/>
      <c r="N43" s="1377"/>
      <c r="O43" s="1377"/>
      <c r="P43" s="1377"/>
      <c r="Q43" s="1377"/>
      <c r="R43" s="1377"/>
      <c r="S43" s="1377"/>
      <c r="T43" s="1377"/>
      <c r="U43" s="1378"/>
      <c r="V43" s="1030"/>
      <c r="W43" s="599"/>
      <c r="X43" s="600"/>
      <c r="Y43" s="601"/>
      <c r="Z43" s="579"/>
      <c r="AA43" s="579"/>
      <c r="AB43" s="578"/>
      <c r="AC43" s="578"/>
      <c r="AD43" s="578"/>
      <c r="AE43" s="189"/>
      <c r="AF43" s="331"/>
      <c r="AG43" s="331">
        <f>VLOOKUP(A7,'FULL-DETAILS'!1:1048576,22,0)</f>
        <v>0</v>
      </c>
      <c r="AH43" s="331">
        <f>VLOOKUP(A7,'FULL-DETAILS'!1:1048576,23,0)</f>
        <v>0</v>
      </c>
      <c r="AI43" s="86">
        <f>VLOOKUP(A7,'FULL-DETAILS'!1:1048576,19,0)</f>
        <v>0</v>
      </c>
      <c r="AN43" s="1374" t="e">
        <f>AN25+AN26+AN27+AN28+AN29+AN31+AN32+AN33+AN39+AN40+AN41</f>
        <v>#VALUE!</v>
      </c>
      <c r="AO43" s="1375"/>
      <c r="AY43" s="192"/>
      <c r="AZ43" s="195"/>
      <c r="BA43" s="195"/>
      <c r="BB43" s="195"/>
      <c r="BC43" s="195"/>
      <c r="BD43" s="195"/>
      <c r="BE43" s="195"/>
    </row>
    <row r="44" spans="1:57" ht="6.75" hidden="1" customHeight="1">
      <c r="A44" s="372"/>
      <c r="B44" s="1377"/>
      <c r="C44" s="1377"/>
      <c r="D44" s="1377"/>
      <c r="E44" s="1377"/>
      <c r="F44" s="1377"/>
      <c r="G44" s="1377"/>
      <c r="H44" s="1377"/>
      <c r="I44" s="1377"/>
      <c r="J44" s="1377"/>
      <c r="K44" s="1377"/>
      <c r="L44" s="1377"/>
      <c r="M44" s="1377"/>
      <c r="N44" s="1377"/>
      <c r="O44" s="1377"/>
      <c r="P44" s="1377"/>
      <c r="Q44" s="1377"/>
      <c r="R44" s="1377"/>
      <c r="S44" s="1377"/>
      <c r="T44" s="1377"/>
      <c r="U44" s="1378"/>
      <c r="V44" s="1030"/>
      <c r="W44" s="599"/>
      <c r="X44" s="602"/>
      <c r="Y44" s="601"/>
      <c r="Z44" s="579"/>
      <c r="AA44" s="579"/>
      <c r="AB44" s="578"/>
      <c r="AC44" s="578"/>
      <c r="AD44" s="578"/>
      <c r="AE44" s="189"/>
      <c r="AN44" s="1374"/>
      <c r="AO44" s="1375"/>
      <c r="AY44" s="192"/>
      <c r="AZ44" s="195"/>
      <c r="BA44" s="195"/>
      <c r="BB44" s="195"/>
      <c r="BC44" s="195"/>
      <c r="BD44" s="195"/>
      <c r="BE44" s="195"/>
    </row>
    <row r="45" spans="1:57" ht="20.25" customHeight="1">
      <c r="A45" s="372"/>
      <c r="B45" s="1381" t="str">
        <f>A7</f>
        <v>مهدی طوافی</v>
      </c>
      <c r="C45" s="1381"/>
      <c r="D45" s="1381"/>
      <c r="E45" s="1381"/>
      <c r="F45" s="338"/>
      <c r="G45" s="338"/>
      <c r="H45" s="338"/>
      <c r="I45" s="391"/>
      <c r="J45" s="338"/>
      <c r="K45" s="338"/>
      <c r="L45" s="338"/>
      <c r="M45" s="338"/>
      <c r="N45" s="338"/>
      <c r="O45" s="338"/>
      <c r="P45" s="338"/>
      <c r="Q45" s="338"/>
      <c r="R45" s="338"/>
      <c r="S45" s="338"/>
      <c r="T45" s="338"/>
      <c r="U45" s="372"/>
      <c r="V45" s="1019"/>
      <c r="W45" s="603"/>
      <c r="X45" s="602"/>
      <c r="Y45" s="601"/>
      <c r="Z45" s="579"/>
      <c r="AA45" s="579"/>
      <c r="AB45" s="578"/>
      <c r="AC45" s="578"/>
      <c r="AD45" s="578"/>
      <c r="AE45" s="189"/>
      <c r="AI45" s="333"/>
      <c r="AJ45" s="282">
        <f>IF(AI32="صبح-عصر-شب",AQ15*6%,IF(AC9="روز-شب",AQ15*10,IF(AI32="صبح-عصر",AQ15*4%,0)))</f>
        <v>0</v>
      </c>
      <c r="AK45" s="282"/>
      <c r="AN45" s="1374"/>
      <c r="AO45" s="1375"/>
      <c r="AY45" s="192"/>
      <c r="AZ45" s="195"/>
      <c r="BA45" s="195"/>
      <c r="BB45" s="195"/>
      <c r="BC45" s="195"/>
      <c r="BD45" s="195"/>
      <c r="BE45" s="195"/>
    </row>
    <row r="46" spans="1:57" ht="15.75" customHeight="1">
      <c r="A46" s="372"/>
      <c r="B46" s="1372"/>
      <c r="C46" s="1373"/>
      <c r="D46" s="1373"/>
      <c r="E46" s="392"/>
      <c r="F46" s="392"/>
      <c r="G46" s="392"/>
      <c r="H46" s="392"/>
      <c r="I46" s="392"/>
      <c r="J46" s="392"/>
      <c r="K46" s="392"/>
      <c r="L46" s="392"/>
      <c r="M46" s="392"/>
      <c r="N46" s="392"/>
      <c r="O46" s="392"/>
      <c r="P46" s="392"/>
      <c r="Q46" s="392"/>
      <c r="R46" s="392"/>
      <c r="S46" s="392"/>
      <c r="T46" s="392"/>
      <c r="U46" s="393"/>
      <c r="V46" s="1019"/>
      <c r="W46" s="599"/>
      <c r="X46" s="602"/>
      <c r="Y46" s="601"/>
      <c r="Z46" s="579"/>
      <c r="AA46" s="579"/>
      <c r="AB46" s="578"/>
      <c r="AC46" s="578"/>
      <c r="AD46" s="578"/>
      <c r="AE46" s="189"/>
      <c r="AI46" s="331"/>
      <c r="AJ46" s="331"/>
      <c r="AK46" s="331"/>
      <c r="AL46" s="307"/>
      <c r="AM46" s="284"/>
      <c r="AY46" s="192"/>
      <c r="AZ46" s="195"/>
      <c r="BA46" s="195"/>
      <c r="BB46" s="195"/>
      <c r="BC46" s="195"/>
      <c r="BD46" s="195"/>
      <c r="BE46" s="195"/>
    </row>
    <row r="47" spans="1:57" ht="14.25" customHeight="1">
      <c r="V47" s="1031"/>
      <c r="W47" s="572">
        <f>SUM(L15+L16+L17+L20+L21+L25+L26+L27-L28+L24+L18+L23)</f>
        <v>45470881.13333334</v>
      </c>
      <c r="X47" s="604"/>
      <c r="Y47" s="574">
        <f>L15+L16+L17+L20+L24+L25+L26+L27+L31</f>
        <v>41390229.81333334</v>
      </c>
      <c r="Z47" s="579"/>
      <c r="AA47" s="579"/>
      <c r="AB47" s="578"/>
      <c r="AC47" s="578"/>
      <c r="AD47" s="578"/>
      <c r="AE47" s="189"/>
      <c r="AF47" s="39"/>
      <c r="AG47" s="39"/>
      <c r="AH47" s="39"/>
      <c r="AI47" s="39"/>
      <c r="AJ47" s="39"/>
      <c r="AK47" s="39"/>
      <c r="AL47" s="39"/>
      <c r="AM47" s="39"/>
      <c r="AN47" s="39"/>
      <c r="AO47" s="39"/>
      <c r="AP47" s="39"/>
      <c r="AQ47" s="39"/>
      <c r="AR47" s="39"/>
      <c r="AS47" s="39"/>
      <c r="AT47" s="39"/>
      <c r="AU47" s="39"/>
      <c r="AV47" s="39"/>
    </row>
    <row r="48" spans="1:57" ht="14.25" customHeight="1">
      <c r="W48" s="573">
        <f>H32-W47</f>
        <v>6529118.8666666597</v>
      </c>
      <c r="X48" s="605"/>
      <c r="Y48" s="575">
        <f>Y47-L28</f>
        <v>38557126.533333339</v>
      </c>
      <c r="Z48" s="606" t="s">
        <v>5485</v>
      </c>
      <c r="AA48" s="579"/>
      <c r="AB48" s="578"/>
      <c r="AC48" s="578"/>
      <c r="AD48" s="578"/>
      <c r="AE48" s="189"/>
      <c r="AF48" s="546"/>
      <c r="AG48" s="39"/>
      <c r="AH48" s="39"/>
      <c r="AI48" s="39"/>
      <c r="AJ48" s="39"/>
      <c r="AK48" s="39"/>
      <c r="AL48" s="39"/>
      <c r="AM48" s="39" t="s">
        <v>5475</v>
      </c>
      <c r="AN48" s="39"/>
      <c r="AO48" s="39"/>
      <c r="AP48" s="39"/>
      <c r="AQ48" s="39"/>
      <c r="AR48" s="39"/>
      <c r="AS48" s="39"/>
      <c r="AT48" s="39"/>
      <c r="AU48" s="39"/>
      <c r="AV48" s="39"/>
    </row>
    <row r="49" spans="22:41" s="39" customFormat="1">
      <c r="V49" s="1031"/>
      <c r="W49" s="607"/>
      <c r="X49" s="579"/>
      <c r="Y49" s="568">
        <f>IF(H32&lt;=Y48,0,X48)</f>
        <v>0</v>
      </c>
      <c r="Z49" s="99" t="s">
        <v>5484</v>
      </c>
      <c r="AA49" s="579"/>
      <c r="AB49" s="578"/>
      <c r="AC49" s="578"/>
      <c r="AD49" s="578"/>
      <c r="AE49" s="189"/>
      <c r="AL49" s="608"/>
      <c r="AM49" s="609">
        <f>H32</f>
        <v>52000000</v>
      </c>
      <c r="AN49" s="104" t="e">
        <f>AN43-AN42</f>
        <v>#VALUE!</v>
      </c>
      <c r="AO49" s="39" t="s">
        <v>5505</v>
      </c>
    </row>
    <row r="50" spans="22:41" s="39" customFormat="1" ht="22.2">
      <c r="V50" s="1026"/>
      <c r="W50" s="576"/>
      <c r="X50" s="579"/>
      <c r="Y50" s="578"/>
      <c r="Z50" s="579"/>
      <c r="AA50" s="579"/>
      <c r="AB50" s="578"/>
      <c r="AC50" s="578"/>
      <c r="AD50" s="578"/>
      <c r="AE50" s="189"/>
      <c r="AF50" s="546"/>
      <c r="AM50" s="546"/>
      <c r="AN50" s="609" t="e">
        <f>AM49-AN49</f>
        <v>#VALUE!</v>
      </c>
      <c r="AO50" s="39" t="s">
        <v>5506</v>
      </c>
    </row>
    <row r="51" spans="22:41" s="39" customFormat="1">
      <c r="V51" s="1026"/>
      <c r="W51" s="576"/>
      <c r="X51" s="579"/>
      <c r="Y51" s="578"/>
      <c r="Z51" s="579"/>
      <c r="AA51" s="579"/>
      <c r="AB51" s="578"/>
      <c r="AC51" s="578"/>
      <c r="AD51" s="578"/>
      <c r="AE51" s="189"/>
      <c r="AL51" s="608"/>
    </row>
    <row r="52" spans="22:41" s="39" customFormat="1">
      <c r="V52" s="1026"/>
      <c r="W52" s="576"/>
      <c r="X52" s="579"/>
      <c r="Y52" s="578"/>
      <c r="Z52" s="579"/>
      <c r="AA52" s="579"/>
      <c r="AB52" s="578"/>
      <c r="AC52" s="578"/>
      <c r="AD52" s="578"/>
      <c r="AE52" s="189"/>
    </row>
    <row r="53" spans="22:41" s="39" customFormat="1">
      <c r="V53" s="1026"/>
      <c r="W53" s="576"/>
      <c r="X53" s="1276"/>
      <c r="Y53" s="578"/>
      <c r="Z53" s="579"/>
      <c r="AA53" s="579"/>
      <c r="AB53" s="578"/>
      <c r="AC53" s="578"/>
      <c r="AD53" s="578"/>
      <c r="AF53" s="610"/>
    </row>
    <row r="54" spans="22:41" s="39" customFormat="1" ht="31.2" customHeight="1">
      <c r="V54" s="1026"/>
      <c r="W54" s="1292"/>
      <c r="X54" s="1295" t="s">
        <v>29934</v>
      </c>
      <c r="Y54" s="1293"/>
      <c r="Z54" s="1294"/>
      <c r="AA54" s="579"/>
      <c r="AB54" s="578"/>
      <c r="AC54" s="578"/>
      <c r="AD54" s="578"/>
    </row>
    <row r="55" spans="22:41" s="39" customFormat="1" ht="23.4" customHeight="1">
      <c r="V55" s="1026"/>
      <c r="W55" s="1299" t="s">
        <v>5498</v>
      </c>
      <c r="X55" s="1300">
        <f>(X59-(bank!AL17)-(AC11*C15))/C15</f>
        <v>49.9878660154233</v>
      </c>
      <c r="Y55" s="1301" t="s">
        <v>29933</v>
      </c>
      <c r="Z55" s="1290"/>
      <c r="AA55" s="579"/>
      <c r="AB55" s="578"/>
      <c r="AC55" s="578"/>
      <c r="AD55" s="578"/>
    </row>
    <row r="56" spans="22:41" s="39" customFormat="1">
      <c r="V56" s="1026"/>
      <c r="W56" s="1277" t="s">
        <v>29931</v>
      </c>
      <c r="X56" s="1278">
        <f>L16+L17+L18+L20+L21+L23+L24+L25+L22-L28+L29+L31</f>
        <v>22473917.119999997</v>
      </c>
      <c r="Y56" s="1279"/>
      <c r="Z56" s="1280"/>
      <c r="AA56" s="579"/>
      <c r="AB56" s="578"/>
      <c r="AC56" s="578"/>
      <c r="AD56" s="578"/>
    </row>
    <row r="57" spans="22:41" s="39" customFormat="1">
      <c r="V57" s="1026"/>
      <c r="W57" s="1282" t="s">
        <v>24</v>
      </c>
      <c r="X57" s="1283">
        <f>Z57 * L14</f>
        <v>1968405.5253333338</v>
      </c>
      <c r="Y57" s="1284" t="s">
        <v>2889</v>
      </c>
      <c r="Z57" s="1283">
        <f>Z58/2</f>
        <v>281200.78933333338</v>
      </c>
      <c r="AA57" s="579"/>
      <c r="AB57" s="578"/>
      <c r="AC57" s="578"/>
      <c r="AD57" s="578"/>
    </row>
    <row r="58" spans="22:41" s="39" customFormat="1">
      <c r="V58" s="1026"/>
      <c r="W58" s="1285" t="s">
        <v>59</v>
      </c>
      <c r="X58" s="1286">
        <f>Z58*L14</f>
        <v>3936811.0506666675</v>
      </c>
      <c r="Y58" s="1281" t="s">
        <v>29932</v>
      </c>
      <c r="Z58" s="1286">
        <f>X59 / (6 * Z2)</f>
        <v>562401.57866666676</v>
      </c>
      <c r="AA58" s="579"/>
      <c r="AB58" s="578"/>
      <c r="AC58" s="578"/>
      <c r="AD58" s="578"/>
    </row>
    <row r="59" spans="22:41" s="39" customFormat="1">
      <c r="V59" s="1026"/>
      <c r="W59" s="1287" t="s">
        <v>5500</v>
      </c>
      <c r="X59" s="1288">
        <f>(X60 - X56) / (1 + (L14 / (4 * Z2)))</f>
        <v>23620866.304000001</v>
      </c>
      <c r="Y59" s="1289"/>
      <c r="Z59" s="1288"/>
      <c r="AA59" s="579"/>
      <c r="AB59" s="578"/>
      <c r="AC59" s="578"/>
      <c r="AD59" s="578"/>
    </row>
    <row r="60" spans="22:41" s="39" customFormat="1" ht="18">
      <c r="V60" s="1026"/>
      <c r="W60" s="1296" t="s">
        <v>5382</v>
      </c>
      <c r="X60" s="1297">
        <f>H32</f>
        <v>52000000</v>
      </c>
      <c r="Y60" s="1298" t="s">
        <v>29935</v>
      </c>
      <c r="Z60" s="1291"/>
      <c r="AA60" s="579"/>
      <c r="AB60" s="578"/>
      <c r="AC60" s="578"/>
      <c r="AD60" s="578"/>
    </row>
    <row r="61" spans="22:41" s="39" customFormat="1">
      <c r="V61" s="1026"/>
      <c r="W61" s="576"/>
      <c r="X61" s="1275"/>
      <c r="Y61" s="578"/>
      <c r="Z61" s="579"/>
      <c r="AA61" s="579"/>
      <c r="AB61" s="578"/>
      <c r="AC61" s="578"/>
      <c r="AD61" s="578"/>
    </row>
    <row r="62" spans="22:41" s="39" customFormat="1">
      <c r="V62" s="1026"/>
      <c r="W62" s="576"/>
      <c r="X62" s="1275"/>
      <c r="Y62" s="578"/>
      <c r="Z62" s="579"/>
      <c r="AA62" s="579"/>
      <c r="AB62" s="578"/>
      <c r="AC62" s="578"/>
      <c r="AD62" s="578"/>
    </row>
    <row r="63" spans="22:41" s="39" customFormat="1">
      <c r="V63" s="1026"/>
      <c r="W63" s="576"/>
      <c r="X63" s="1275"/>
      <c r="Y63" s="578"/>
      <c r="Z63" s="579"/>
      <c r="AA63" s="579"/>
      <c r="AB63" s="578"/>
      <c r="AC63" s="578"/>
      <c r="AD63" s="578"/>
    </row>
    <row r="64" spans="22:41" s="39" customFormat="1">
      <c r="V64" s="1026"/>
      <c r="W64" s="576"/>
      <c r="X64" s="579"/>
      <c r="Y64" s="578"/>
      <c r="Z64" s="579"/>
      <c r="AA64" s="579"/>
      <c r="AB64" s="578"/>
      <c r="AC64" s="578"/>
      <c r="AD64" s="578"/>
    </row>
    <row r="65" spans="1:55" s="41" customFormat="1">
      <c r="A65" s="39"/>
      <c r="B65" s="39"/>
      <c r="C65" s="39"/>
      <c r="D65" s="39"/>
      <c r="E65" s="39"/>
      <c r="F65" s="39"/>
      <c r="G65" s="39"/>
      <c r="H65" s="39"/>
      <c r="I65" s="39"/>
      <c r="J65" s="39"/>
      <c r="K65" s="39"/>
      <c r="L65" s="39"/>
      <c r="M65" s="39"/>
      <c r="N65" s="39"/>
      <c r="O65" s="39"/>
      <c r="P65" s="39"/>
      <c r="Q65" s="39"/>
      <c r="R65" s="39"/>
      <c r="S65" s="39"/>
      <c r="T65" s="39"/>
      <c r="U65" s="39"/>
      <c r="V65" s="1026"/>
      <c r="W65" s="576"/>
      <c r="X65" s="579"/>
      <c r="Y65" s="578"/>
      <c r="Z65" s="579"/>
      <c r="AA65" s="579"/>
      <c r="AB65" s="578"/>
      <c r="AC65" s="578"/>
      <c r="AD65" s="578"/>
      <c r="AE65" s="39"/>
      <c r="AF65" s="86"/>
      <c r="AG65" s="86"/>
      <c r="AH65" s="86"/>
      <c r="AI65" s="86"/>
      <c r="AJ65" s="86"/>
      <c r="AK65" s="86"/>
      <c r="AL65" s="86"/>
      <c r="AM65" s="86"/>
      <c r="AN65" s="86"/>
      <c r="AO65" s="86"/>
      <c r="AP65" s="86"/>
      <c r="AQ65" s="86"/>
      <c r="AR65" s="86"/>
      <c r="AS65" s="86"/>
      <c r="AW65" s="39"/>
      <c r="AX65" s="39"/>
      <c r="AY65" s="39"/>
      <c r="AZ65" s="39"/>
      <c r="BA65" s="39"/>
      <c r="BB65" s="39"/>
      <c r="BC65" s="39"/>
    </row>
    <row r="66" spans="1:55" s="41" customFormat="1">
      <c r="A66" s="39"/>
      <c r="B66" s="39"/>
      <c r="C66" s="39"/>
      <c r="D66" s="39"/>
      <c r="E66" s="39"/>
      <c r="F66" s="39"/>
      <c r="G66" s="39"/>
      <c r="H66" s="39"/>
      <c r="I66" s="39"/>
      <c r="J66" s="39"/>
      <c r="K66" s="39"/>
      <c r="L66" s="39"/>
      <c r="M66" s="39"/>
      <c r="N66" s="39"/>
      <c r="O66" s="39"/>
      <c r="P66" s="39"/>
      <c r="Q66" s="39"/>
      <c r="R66" s="39"/>
      <c r="S66" s="39"/>
      <c r="T66" s="39"/>
      <c r="U66" s="39"/>
      <c r="V66" s="1026"/>
      <c r="W66" s="576"/>
      <c r="X66" s="579"/>
      <c r="Y66" s="578"/>
      <c r="Z66" s="579"/>
      <c r="AA66" s="579"/>
      <c r="AB66" s="578"/>
      <c r="AC66" s="578"/>
      <c r="AD66" s="578"/>
      <c r="AE66" s="39"/>
      <c r="AF66" s="86"/>
      <c r="AG66" s="86"/>
      <c r="AH66" s="86"/>
      <c r="AI66" s="86"/>
      <c r="AJ66" s="86"/>
      <c r="AK66" s="86"/>
      <c r="AL66" s="86"/>
      <c r="AM66" s="86"/>
      <c r="AN66" s="86"/>
      <c r="AO66" s="86"/>
      <c r="AP66" s="86"/>
      <c r="AQ66" s="86"/>
      <c r="AR66" s="86"/>
      <c r="AS66" s="86"/>
      <c r="AW66" s="39"/>
      <c r="AX66" s="39"/>
      <c r="AY66" s="39"/>
      <c r="AZ66" s="39"/>
      <c r="BA66" s="39"/>
      <c r="BB66" s="39"/>
      <c r="BC66" s="39"/>
    </row>
    <row r="67" spans="1:55" s="41" customFormat="1">
      <c r="A67" s="39"/>
      <c r="B67" s="39"/>
      <c r="C67" s="39"/>
      <c r="D67" s="39"/>
      <c r="E67" s="39"/>
      <c r="F67" s="39"/>
      <c r="G67" s="39"/>
      <c r="H67" s="39"/>
      <c r="I67" s="39"/>
      <c r="J67" s="39"/>
      <c r="K67" s="39"/>
      <c r="L67" s="39"/>
      <c r="M67" s="39"/>
      <c r="N67" s="39"/>
      <c r="O67" s="39"/>
      <c r="P67" s="39"/>
      <c r="Q67" s="39"/>
      <c r="R67" s="39"/>
      <c r="S67" s="39"/>
      <c r="T67" s="39"/>
      <c r="U67" s="39"/>
      <c r="V67" s="1026"/>
      <c r="W67" s="576"/>
      <c r="X67" s="579"/>
      <c r="Y67" s="578"/>
      <c r="Z67" s="579"/>
      <c r="AA67" s="579"/>
      <c r="AB67" s="578"/>
      <c r="AC67" s="578"/>
      <c r="AD67" s="578"/>
      <c r="AE67" s="39"/>
      <c r="AF67" s="86"/>
      <c r="AG67" s="86"/>
      <c r="AH67" s="86"/>
      <c r="AI67" s="86"/>
      <c r="AJ67" s="86"/>
      <c r="AK67" s="86"/>
      <c r="AL67" s="86"/>
      <c r="AM67" s="86"/>
      <c r="AN67" s="86"/>
      <c r="AO67" s="86"/>
      <c r="AP67" s="86"/>
      <c r="AQ67" s="86"/>
      <c r="AR67" s="86"/>
      <c r="AS67" s="86"/>
      <c r="AW67" s="39"/>
      <c r="AX67" s="39"/>
      <c r="AY67" s="39"/>
      <c r="AZ67" s="39"/>
      <c r="BA67" s="39"/>
      <c r="BB67" s="39"/>
      <c r="BC67" s="39"/>
    </row>
    <row r="68" spans="1:55" s="41" customFormat="1">
      <c r="A68" s="39"/>
      <c r="B68" s="39"/>
      <c r="C68" s="39"/>
      <c r="D68" s="39"/>
      <c r="E68" s="39"/>
      <c r="F68" s="39"/>
      <c r="G68" s="39"/>
      <c r="H68" s="39"/>
      <c r="I68" s="39"/>
      <c r="J68" s="39"/>
      <c r="K68" s="39"/>
      <c r="L68" s="39"/>
      <c r="M68" s="39"/>
      <c r="N68" s="39"/>
      <c r="O68" s="39"/>
      <c r="P68" s="39"/>
      <c r="Q68" s="39"/>
      <c r="R68" s="39"/>
      <c r="S68" s="39"/>
      <c r="T68" s="39"/>
      <c r="U68" s="39"/>
      <c r="V68" s="1026"/>
      <c r="W68" s="576"/>
      <c r="X68" s="579"/>
      <c r="Y68" s="578"/>
      <c r="Z68" s="579"/>
      <c r="AA68" s="579"/>
      <c r="AB68" s="578"/>
      <c r="AC68" s="578"/>
      <c r="AD68" s="578"/>
      <c r="AE68" s="39"/>
      <c r="AF68" s="86"/>
      <c r="AG68" s="86"/>
      <c r="AH68" s="86"/>
      <c r="AI68" s="86"/>
      <c r="AJ68" s="86"/>
      <c r="AK68" s="86"/>
      <c r="AL68" s="86"/>
      <c r="AM68" s="86"/>
      <c r="AN68" s="86"/>
      <c r="AO68" s="86"/>
      <c r="AP68" s="86"/>
      <c r="AQ68" s="86"/>
      <c r="AR68" s="86"/>
      <c r="AS68" s="86"/>
      <c r="AW68" s="39"/>
      <c r="AX68" s="39"/>
      <c r="AY68" s="39"/>
      <c r="AZ68" s="39"/>
      <c r="BA68" s="39"/>
      <c r="BB68" s="39"/>
      <c r="BC68" s="39"/>
    </row>
    <row r="69" spans="1:55" s="41" customFormat="1">
      <c r="A69" s="39"/>
      <c r="B69" s="39"/>
      <c r="C69" s="39"/>
      <c r="D69" s="39"/>
      <c r="E69" s="39"/>
      <c r="F69" s="39"/>
      <c r="G69" s="39"/>
      <c r="H69" s="39"/>
      <c r="I69" s="39"/>
      <c r="J69" s="39"/>
      <c r="K69" s="39"/>
      <c r="L69" s="39"/>
      <c r="M69" s="39"/>
      <c r="N69" s="39"/>
      <c r="O69" s="39"/>
      <c r="P69" s="39"/>
      <c r="Q69" s="39"/>
      <c r="R69" s="39"/>
      <c r="S69" s="39"/>
      <c r="T69" s="39"/>
      <c r="U69" s="39"/>
      <c r="V69" s="1026"/>
      <c r="W69" s="576"/>
      <c r="X69" s="579"/>
      <c r="Y69" s="578"/>
      <c r="Z69" s="579"/>
      <c r="AA69" s="579"/>
      <c r="AB69" s="578"/>
      <c r="AC69" s="578"/>
      <c r="AD69" s="578"/>
      <c r="AE69" s="39"/>
      <c r="AF69" s="86"/>
      <c r="AG69" s="86"/>
      <c r="AH69" s="86"/>
      <c r="AI69" s="86"/>
      <c r="AJ69" s="86"/>
      <c r="AK69" s="86"/>
      <c r="AL69" s="86"/>
      <c r="AM69" s="86"/>
      <c r="AN69" s="86"/>
      <c r="AO69" s="86"/>
      <c r="AP69" s="86"/>
      <c r="AQ69" s="86"/>
      <c r="AR69" s="86"/>
      <c r="AS69" s="86"/>
      <c r="AW69" s="39"/>
      <c r="AX69" s="39"/>
      <c r="AY69" s="39"/>
      <c r="AZ69" s="39"/>
      <c r="BA69" s="39"/>
      <c r="BB69" s="39"/>
      <c r="BC69" s="39"/>
    </row>
    <row r="70" spans="1:55" s="41" customFormat="1">
      <c r="A70" s="39"/>
      <c r="B70" s="39"/>
      <c r="C70" s="39"/>
      <c r="D70" s="39"/>
      <c r="E70" s="39"/>
      <c r="F70" s="39"/>
      <c r="G70" s="39"/>
      <c r="H70" s="39"/>
      <c r="I70" s="39"/>
      <c r="J70" s="39"/>
      <c r="K70" s="39"/>
      <c r="L70" s="39"/>
      <c r="M70" s="39"/>
      <c r="N70" s="39"/>
      <c r="O70" s="39"/>
      <c r="P70" s="39"/>
      <c r="Q70" s="39"/>
      <c r="R70" s="39"/>
      <c r="S70" s="39"/>
      <c r="T70" s="39"/>
      <c r="U70" s="39"/>
      <c r="V70" s="1026"/>
      <c r="W70" s="576"/>
      <c r="X70" s="579"/>
      <c r="Y70" s="578"/>
      <c r="Z70" s="579"/>
      <c r="AA70" s="579"/>
      <c r="AB70" s="578"/>
      <c r="AC70" s="578"/>
      <c r="AD70" s="578"/>
      <c r="AE70" s="39"/>
      <c r="AF70" s="86"/>
      <c r="AG70" s="86"/>
      <c r="AH70" s="86"/>
      <c r="AI70" s="86"/>
      <c r="AJ70" s="86"/>
      <c r="AK70" s="86"/>
      <c r="AL70" s="86"/>
      <c r="AM70" s="86"/>
      <c r="AN70" s="86"/>
      <c r="AO70" s="86"/>
      <c r="AP70" s="86"/>
      <c r="AQ70" s="86"/>
      <c r="AR70" s="86"/>
      <c r="AS70" s="86"/>
      <c r="AW70" s="39"/>
      <c r="AX70" s="39"/>
      <c r="AY70" s="39"/>
      <c r="AZ70" s="39"/>
      <c r="BA70" s="39"/>
      <c r="BB70" s="39"/>
      <c r="BC70" s="39"/>
    </row>
    <row r="71" spans="1:55" s="41" customFormat="1">
      <c r="A71" s="39"/>
      <c r="B71" s="39"/>
      <c r="C71" s="39"/>
      <c r="D71" s="39"/>
      <c r="E71" s="39"/>
      <c r="F71" s="39"/>
      <c r="G71" s="39"/>
      <c r="H71" s="39"/>
      <c r="I71" s="39"/>
      <c r="J71" s="39"/>
      <c r="K71" s="39"/>
      <c r="L71" s="39"/>
      <c r="M71" s="39"/>
      <c r="N71" s="39"/>
      <c r="O71" s="39"/>
      <c r="P71" s="39"/>
      <c r="Q71" s="39"/>
      <c r="R71" s="39"/>
      <c r="S71" s="39"/>
      <c r="T71" s="39"/>
      <c r="U71" s="39"/>
      <c r="V71" s="1026"/>
      <c r="W71" s="576"/>
      <c r="X71" s="579"/>
      <c r="Y71" s="578"/>
      <c r="Z71" s="579"/>
      <c r="AA71" s="579"/>
      <c r="AB71" s="578"/>
      <c r="AC71" s="578"/>
      <c r="AD71" s="578"/>
      <c r="AE71" s="39"/>
      <c r="AF71" s="86"/>
      <c r="AG71" s="86"/>
      <c r="AH71" s="86"/>
      <c r="AI71" s="86"/>
      <c r="AJ71" s="86"/>
      <c r="AK71" s="86"/>
      <c r="AL71" s="86"/>
      <c r="AM71" s="86"/>
      <c r="AN71" s="86"/>
      <c r="AO71" s="86"/>
      <c r="AP71" s="86"/>
      <c r="AQ71" s="86"/>
      <c r="AR71" s="86"/>
      <c r="AS71" s="86"/>
      <c r="AW71" s="39"/>
      <c r="AX71" s="39"/>
      <c r="AY71" s="39"/>
      <c r="AZ71" s="39"/>
      <c r="BA71" s="39"/>
      <c r="BB71" s="39"/>
      <c r="BC71" s="39"/>
    </row>
    <row r="72" spans="1:55" s="41" customFormat="1">
      <c r="A72" s="39"/>
      <c r="B72" s="39"/>
      <c r="C72" s="39"/>
      <c r="D72" s="39"/>
      <c r="E72" s="39"/>
      <c r="F72" s="39"/>
      <c r="G72" s="39"/>
      <c r="H72" s="39"/>
      <c r="I72" s="39"/>
      <c r="J72" s="39"/>
      <c r="K72" s="39"/>
      <c r="L72" s="39"/>
      <c r="M72" s="39"/>
      <c r="N72" s="39"/>
      <c r="O72" s="39"/>
      <c r="P72" s="39"/>
      <c r="Q72" s="39"/>
      <c r="R72" s="39"/>
      <c r="S72" s="39"/>
      <c r="T72" s="39"/>
      <c r="U72" s="39"/>
      <c r="V72" s="1026"/>
      <c r="W72" s="576"/>
      <c r="X72" s="579"/>
      <c r="Y72" s="578"/>
      <c r="Z72" s="579"/>
      <c r="AA72" s="579"/>
      <c r="AB72" s="578"/>
      <c r="AC72" s="578"/>
      <c r="AD72" s="578"/>
      <c r="AE72" s="39"/>
      <c r="AF72" s="86"/>
      <c r="AG72" s="86"/>
      <c r="AH72" s="86"/>
      <c r="AI72" s="86"/>
      <c r="AJ72" s="86"/>
      <c r="AK72" s="86"/>
      <c r="AL72" s="86"/>
      <c r="AM72" s="86"/>
      <c r="AN72" s="86"/>
      <c r="AO72" s="86"/>
      <c r="AP72" s="86"/>
      <c r="AQ72" s="86"/>
      <c r="AR72" s="86"/>
      <c r="AS72" s="86"/>
      <c r="AW72" s="39"/>
      <c r="AX72" s="39"/>
      <c r="AY72" s="39"/>
      <c r="AZ72" s="39"/>
      <c r="BA72" s="39"/>
      <c r="BB72" s="39"/>
      <c r="BC72" s="39"/>
    </row>
    <row r="73" spans="1:55" s="41" customFormat="1">
      <c r="A73" s="39"/>
      <c r="B73" s="39"/>
      <c r="C73" s="39"/>
      <c r="D73" s="39"/>
      <c r="E73" s="39"/>
      <c r="F73" s="39"/>
      <c r="G73" s="39"/>
      <c r="H73" s="39"/>
      <c r="I73" s="39"/>
      <c r="J73" s="39"/>
      <c r="K73" s="39"/>
      <c r="L73" s="39"/>
      <c r="M73" s="39"/>
      <c r="N73" s="39"/>
      <c r="O73" s="39"/>
      <c r="P73" s="39"/>
      <c r="Q73" s="39"/>
      <c r="R73" s="39"/>
      <c r="S73" s="39"/>
      <c r="T73" s="39"/>
      <c r="U73" s="39"/>
      <c r="V73" s="1026"/>
      <c r="W73" s="576"/>
      <c r="X73" s="579"/>
      <c r="Y73" s="578"/>
      <c r="Z73" s="579"/>
      <c r="AA73" s="579"/>
      <c r="AB73" s="578"/>
      <c r="AC73" s="578"/>
      <c r="AD73" s="578"/>
      <c r="AE73" s="39"/>
      <c r="AF73" s="86"/>
      <c r="AG73" s="86"/>
      <c r="AH73" s="86"/>
      <c r="AI73" s="86"/>
      <c r="AJ73" s="86"/>
      <c r="AK73" s="86"/>
      <c r="AL73" s="86"/>
      <c r="AM73" s="86"/>
      <c r="AN73" s="86"/>
      <c r="AO73" s="86"/>
      <c r="AP73" s="86"/>
      <c r="AQ73" s="86"/>
      <c r="AR73" s="86"/>
      <c r="AS73" s="86"/>
      <c r="AW73" s="39"/>
      <c r="AX73" s="39"/>
      <c r="AY73" s="39"/>
      <c r="AZ73" s="39"/>
      <c r="BA73" s="39"/>
      <c r="BB73" s="39"/>
      <c r="BC73" s="39"/>
    </row>
    <row r="74" spans="1:55" s="41" customFormat="1">
      <c r="A74" s="39"/>
      <c r="B74" s="39"/>
      <c r="C74" s="39"/>
      <c r="D74" s="39"/>
      <c r="E74" s="39"/>
      <c r="F74" s="39"/>
      <c r="G74" s="39"/>
      <c r="H74" s="39"/>
      <c r="I74" s="39"/>
      <c r="J74" s="39"/>
      <c r="K74" s="39"/>
      <c r="L74" s="39"/>
      <c r="M74" s="39"/>
      <c r="N74" s="39"/>
      <c r="O74" s="39"/>
      <c r="P74" s="39"/>
      <c r="Q74" s="39"/>
      <c r="R74" s="39"/>
      <c r="S74" s="39"/>
      <c r="T74" s="39"/>
      <c r="U74" s="39"/>
      <c r="V74" s="1026"/>
      <c r="W74" s="576"/>
      <c r="X74" s="579"/>
      <c r="Y74" s="578"/>
      <c r="Z74" s="579"/>
      <c r="AA74" s="579"/>
      <c r="AB74" s="578"/>
      <c r="AC74" s="578"/>
      <c r="AD74" s="578"/>
      <c r="AE74" s="39"/>
      <c r="AF74" s="86"/>
      <c r="AG74" s="86"/>
      <c r="AH74" s="86"/>
      <c r="AI74" s="86"/>
      <c r="AJ74" s="86"/>
      <c r="AK74" s="86"/>
      <c r="AL74" s="86"/>
      <c r="AM74" s="86"/>
      <c r="AN74" s="86"/>
      <c r="AO74" s="86"/>
      <c r="AP74" s="86"/>
      <c r="AQ74" s="86"/>
      <c r="AR74" s="86"/>
      <c r="AS74" s="86"/>
      <c r="AW74" s="39"/>
      <c r="AX74" s="39"/>
      <c r="AY74" s="39"/>
      <c r="AZ74" s="39"/>
      <c r="BA74" s="39"/>
      <c r="BB74" s="39"/>
      <c r="BC74" s="39"/>
    </row>
    <row r="75" spans="1:55" s="41" customFormat="1">
      <c r="A75" s="39"/>
      <c r="B75" s="39"/>
      <c r="C75" s="39"/>
      <c r="D75" s="39"/>
      <c r="E75" s="39"/>
      <c r="F75" s="39"/>
      <c r="G75" s="39"/>
      <c r="H75" s="39"/>
      <c r="I75" s="39"/>
      <c r="J75" s="39"/>
      <c r="K75" s="39"/>
      <c r="L75" s="39"/>
      <c r="M75" s="39"/>
      <c r="N75" s="39"/>
      <c r="O75" s="39"/>
      <c r="P75" s="39"/>
      <c r="Q75" s="39"/>
      <c r="R75" s="39"/>
      <c r="S75" s="39"/>
      <c r="T75" s="39"/>
      <c r="U75" s="39"/>
      <c r="V75" s="1026"/>
      <c r="W75" s="576"/>
      <c r="X75" s="579"/>
      <c r="Y75" s="578"/>
      <c r="Z75" s="579"/>
      <c r="AA75" s="579"/>
      <c r="AB75" s="578"/>
      <c r="AC75" s="578"/>
      <c r="AD75" s="578"/>
      <c r="AE75" s="39"/>
      <c r="AF75" s="86"/>
      <c r="AG75" s="86"/>
      <c r="AH75" s="86"/>
      <c r="AI75" s="86"/>
      <c r="AJ75" s="86"/>
      <c r="AK75" s="86"/>
      <c r="AL75" s="86"/>
      <c r="AM75" s="86"/>
      <c r="AN75" s="86"/>
      <c r="AO75" s="86"/>
      <c r="AP75" s="86"/>
      <c r="AQ75" s="86"/>
      <c r="AR75" s="86"/>
      <c r="AS75" s="86"/>
      <c r="AW75" s="39"/>
      <c r="AX75" s="39"/>
      <c r="AY75" s="39"/>
      <c r="AZ75" s="39"/>
      <c r="BA75" s="39"/>
      <c r="BB75" s="39"/>
      <c r="BC75" s="39"/>
    </row>
    <row r="76" spans="1:55" s="41" customFormat="1">
      <c r="A76" s="39"/>
      <c r="B76" s="39"/>
      <c r="C76" s="39"/>
      <c r="D76" s="39"/>
      <c r="E76" s="39"/>
      <c r="F76" s="39"/>
      <c r="G76" s="39"/>
      <c r="H76" s="39"/>
      <c r="I76" s="39"/>
      <c r="J76" s="39"/>
      <c r="K76" s="39"/>
      <c r="L76" s="39"/>
      <c r="M76" s="39"/>
      <c r="N76" s="39"/>
      <c r="O76" s="39"/>
      <c r="P76" s="39"/>
      <c r="Q76" s="39"/>
      <c r="R76" s="39"/>
      <c r="S76" s="39"/>
      <c r="T76" s="39"/>
      <c r="U76" s="39"/>
      <c r="V76" s="1026"/>
      <c r="W76" s="576"/>
      <c r="X76" s="579"/>
      <c r="Y76" s="578"/>
      <c r="Z76" s="579"/>
      <c r="AA76" s="579"/>
      <c r="AB76" s="578"/>
      <c r="AC76" s="578"/>
      <c r="AD76" s="578"/>
      <c r="AE76" s="39"/>
      <c r="AF76" s="86"/>
      <c r="AG76" s="86"/>
      <c r="AH76" s="86"/>
      <c r="AI76" s="86"/>
      <c r="AJ76" s="86"/>
      <c r="AK76" s="86"/>
      <c r="AL76" s="86"/>
      <c r="AM76" s="86"/>
      <c r="AN76" s="86"/>
      <c r="AO76" s="86"/>
      <c r="AP76" s="86"/>
      <c r="AQ76" s="86"/>
      <c r="AR76" s="86"/>
      <c r="AS76" s="86"/>
      <c r="AW76" s="39"/>
      <c r="AX76" s="39"/>
      <c r="AY76" s="39"/>
      <c r="AZ76" s="39"/>
      <c r="BA76" s="39"/>
      <c r="BB76" s="39"/>
      <c r="BC76" s="39"/>
    </row>
    <row r="77" spans="1:55" s="41" customFormat="1">
      <c r="A77" s="39"/>
      <c r="B77" s="39"/>
      <c r="C77" s="39"/>
      <c r="D77" s="39"/>
      <c r="E77" s="39"/>
      <c r="F77" s="39"/>
      <c r="G77" s="39"/>
      <c r="H77" s="39"/>
      <c r="I77" s="39"/>
      <c r="J77" s="39"/>
      <c r="K77" s="39"/>
      <c r="L77" s="39"/>
      <c r="M77" s="39"/>
      <c r="N77" s="39"/>
      <c r="O77" s="39"/>
      <c r="P77" s="39"/>
      <c r="Q77" s="39"/>
      <c r="R77" s="39"/>
      <c r="S77" s="39"/>
      <c r="T77" s="39"/>
      <c r="U77" s="39"/>
      <c r="V77" s="1026"/>
      <c r="W77" s="576"/>
      <c r="X77" s="579"/>
      <c r="Y77" s="578"/>
      <c r="Z77" s="579"/>
      <c r="AA77" s="579"/>
      <c r="AB77" s="578"/>
      <c r="AC77" s="578"/>
      <c r="AD77" s="578"/>
      <c r="AE77" s="39"/>
      <c r="AF77" s="86"/>
      <c r="AG77" s="86"/>
      <c r="AH77" s="86"/>
      <c r="AI77" s="86"/>
      <c r="AJ77" s="86"/>
      <c r="AK77" s="86"/>
      <c r="AL77" s="86"/>
      <c r="AM77" s="86"/>
      <c r="AN77" s="86"/>
      <c r="AO77" s="86"/>
      <c r="AP77" s="86"/>
      <c r="AQ77" s="86"/>
      <c r="AR77" s="86"/>
      <c r="AS77" s="86"/>
      <c r="AW77" s="39"/>
      <c r="AX77" s="39"/>
      <c r="AY77" s="39"/>
      <c r="AZ77" s="39"/>
      <c r="BA77" s="39"/>
      <c r="BB77" s="39"/>
      <c r="BC77" s="39"/>
    </row>
    <row r="78" spans="1:55" s="41" customFormat="1">
      <c r="A78" s="39"/>
      <c r="B78" s="39"/>
      <c r="C78" s="39"/>
      <c r="D78" s="39"/>
      <c r="E78" s="39"/>
      <c r="F78" s="39"/>
      <c r="G78" s="39"/>
      <c r="H78" s="39"/>
      <c r="I78" s="39"/>
      <c r="J78" s="39"/>
      <c r="K78" s="39"/>
      <c r="L78" s="39"/>
      <c r="M78" s="39"/>
      <c r="N78" s="39"/>
      <c r="O78" s="39"/>
      <c r="P78" s="39"/>
      <c r="Q78" s="39"/>
      <c r="R78" s="39"/>
      <c r="S78" s="39"/>
      <c r="T78" s="39"/>
      <c r="U78" s="39"/>
      <c r="V78" s="1026"/>
      <c r="W78" s="576"/>
      <c r="X78" s="579"/>
      <c r="Y78" s="578"/>
      <c r="Z78" s="579"/>
      <c r="AA78" s="579"/>
      <c r="AB78" s="578"/>
      <c r="AC78" s="578"/>
      <c r="AD78" s="578"/>
      <c r="AE78" s="39"/>
      <c r="AF78" s="86"/>
      <c r="AG78" s="86"/>
      <c r="AH78" s="86"/>
      <c r="AI78" s="86"/>
      <c r="AJ78" s="86"/>
      <c r="AK78" s="86"/>
      <c r="AL78" s="86"/>
      <c r="AM78" s="86"/>
      <c r="AN78" s="86"/>
      <c r="AO78" s="86"/>
      <c r="AP78" s="86"/>
      <c r="AQ78" s="86"/>
      <c r="AR78" s="86"/>
      <c r="AS78" s="86"/>
      <c r="AW78" s="39"/>
      <c r="AX78" s="39"/>
      <c r="AY78" s="39"/>
      <c r="AZ78" s="39"/>
      <c r="BA78" s="39"/>
      <c r="BB78" s="39"/>
      <c r="BC78" s="39"/>
    </row>
    <row r="79" spans="1:55" s="41" customFormat="1">
      <c r="A79" s="39"/>
      <c r="B79" s="39"/>
      <c r="C79" s="39"/>
      <c r="D79" s="39"/>
      <c r="E79" s="39"/>
      <c r="F79" s="39"/>
      <c r="G79" s="39"/>
      <c r="H79" s="39"/>
      <c r="I79" s="39"/>
      <c r="J79" s="39"/>
      <c r="K79" s="39"/>
      <c r="L79" s="39"/>
      <c r="M79" s="39"/>
      <c r="N79" s="39"/>
      <c r="O79" s="39"/>
      <c r="P79" s="39"/>
      <c r="Q79" s="39"/>
      <c r="R79" s="39"/>
      <c r="S79" s="39"/>
      <c r="T79" s="39"/>
      <c r="U79" s="39"/>
      <c r="V79" s="1026"/>
      <c r="W79" s="576"/>
      <c r="X79" s="579"/>
      <c r="Y79" s="578"/>
      <c r="Z79" s="579"/>
      <c r="AA79" s="579"/>
      <c r="AB79" s="578"/>
      <c r="AC79" s="578"/>
      <c r="AD79" s="578"/>
      <c r="AE79" s="39"/>
      <c r="AF79" s="86"/>
      <c r="AG79" s="86"/>
      <c r="AH79" s="86"/>
      <c r="AI79" s="86"/>
      <c r="AJ79" s="86"/>
      <c r="AK79" s="86"/>
      <c r="AL79" s="86"/>
      <c r="AM79" s="86"/>
      <c r="AN79" s="86"/>
      <c r="AO79" s="86"/>
      <c r="AP79" s="86"/>
      <c r="AQ79" s="86"/>
      <c r="AR79" s="86"/>
      <c r="AS79" s="86"/>
      <c r="AW79" s="39"/>
      <c r="AX79" s="39"/>
      <c r="AY79" s="39"/>
      <c r="AZ79" s="39"/>
      <c r="BA79" s="39"/>
      <c r="BB79" s="39"/>
      <c r="BC79" s="39"/>
    </row>
    <row r="80" spans="1:55" s="41" customFormat="1">
      <c r="A80" s="39"/>
      <c r="B80" s="39"/>
      <c r="C80" s="39"/>
      <c r="D80" s="39"/>
      <c r="E80" s="39"/>
      <c r="F80" s="39"/>
      <c r="G80" s="39"/>
      <c r="H80" s="39"/>
      <c r="I80" s="39"/>
      <c r="J80" s="39"/>
      <c r="K80" s="39"/>
      <c r="L80" s="39"/>
      <c r="M80" s="39"/>
      <c r="N80" s="39"/>
      <c r="O80" s="39"/>
      <c r="P80" s="39"/>
      <c r="Q80" s="39"/>
      <c r="R80" s="39"/>
      <c r="S80" s="39"/>
      <c r="T80" s="39"/>
      <c r="U80" s="39"/>
      <c r="V80" s="1026"/>
      <c r="W80" s="576"/>
      <c r="X80" s="579"/>
      <c r="Y80" s="578"/>
      <c r="Z80" s="579"/>
      <c r="AA80" s="579"/>
      <c r="AB80" s="578"/>
      <c r="AC80" s="578"/>
      <c r="AD80" s="578"/>
      <c r="AE80" s="39"/>
      <c r="AF80" s="86"/>
      <c r="AG80" s="86"/>
      <c r="AH80" s="86"/>
      <c r="AI80" s="86"/>
      <c r="AJ80" s="86"/>
      <c r="AK80" s="86"/>
      <c r="AL80" s="86"/>
      <c r="AM80" s="86"/>
      <c r="AN80" s="86"/>
      <c r="AO80" s="86"/>
      <c r="AP80" s="86"/>
      <c r="AQ80" s="86"/>
      <c r="AR80" s="86"/>
      <c r="AS80" s="86"/>
      <c r="AW80" s="39"/>
      <c r="AX80" s="39"/>
      <c r="AY80" s="39"/>
      <c r="AZ80" s="39"/>
      <c r="BA80" s="39"/>
      <c r="BB80" s="39"/>
      <c r="BC80" s="39"/>
    </row>
    <row r="81" spans="1:55" s="41" customFormat="1">
      <c r="A81" s="39"/>
      <c r="B81" s="39"/>
      <c r="C81" s="39"/>
      <c r="D81" s="39"/>
      <c r="E81" s="39"/>
      <c r="F81" s="39"/>
      <c r="G81" s="39"/>
      <c r="H81" s="39"/>
      <c r="I81" s="39"/>
      <c r="J81" s="39"/>
      <c r="K81" s="39"/>
      <c r="L81" s="39"/>
      <c r="M81" s="39"/>
      <c r="N81" s="39"/>
      <c r="O81" s="39"/>
      <c r="P81" s="39"/>
      <c r="Q81" s="39"/>
      <c r="R81" s="39"/>
      <c r="S81" s="39"/>
      <c r="T81" s="39"/>
      <c r="U81" s="39"/>
      <c r="V81" s="1026"/>
      <c r="W81" s="576"/>
      <c r="X81" s="579"/>
      <c r="Y81" s="578"/>
      <c r="Z81" s="579"/>
      <c r="AA81" s="579"/>
      <c r="AB81" s="578"/>
      <c r="AC81" s="578"/>
      <c r="AD81" s="578"/>
      <c r="AE81" s="39"/>
      <c r="AF81" s="86"/>
      <c r="AG81" s="86"/>
      <c r="AH81" s="86"/>
      <c r="AI81" s="86"/>
      <c r="AJ81" s="86"/>
      <c r="AK81" s="86"/>
      <c r="AL81" s="86"/>
      <c r="AM81" s="86"/>
      <c r="AN81" s="86"/>
      <c r="AO81" s="86"/>
      <c r="AP81" s="86"/>
      <c r="AQ81" s="86"/>
      <c r="AR81" s="86"/>
      <c r="AS81" s="86"/>
      <c r="AW81" s="39"/>
      <c r="AX81" s="39"/>
      <c r="AY81" s="39"/>
      <c r="AZ81" s="39"/>
      <c r="BA81" s="39"/>
      <c r="BB81" s="39"/>
      <c r="BC81" s="39"/>
    </row>
    <row r="82" spans="1:55" s="41" customFormat="1">
      <c r="A82" s="39"/>
      <c r="B82" s="39"/>
      <c r="C82" s="39"/>
      <c r="D82" s="39"/>
      <c r="E82" s="39"/>
      <c r="F82" s="39"/>
      <c r="G82" s="39"/>
      <c r="H82" s="39"/>
      <c r="I82" s="39"/>
      <c r="J82" s="39"/>
      <c r="K82" s="39"/>
      <c r="L82" s="39"/>
      <c r="M82" s="39"/>
      <c r="N82" s="39"/>
      <c r="O82" s="39"/>
      <c r="P82" s="39"/>
      <c r="Q82" s="39"/>
      <c r="R82" s="39"/>
      <c r="S82" s="39"/>
      <c r="T82" s="39"/>
      <c r="U82" s="39"/>
      <c r="V82" s="1026"/>
      <c r="W82" s="576"/>
      <c r="X82" s="579"/>
      <c r="Y82" s="578"/>
      <c r="Z82" s="579"/>
      <c r="AA82" s="579"/>
      <c r="AB82" s="578"/>
      <c r="AC82" s="578"/>
      <c r="AD82" s="578"/>
      <c r="AE82" s="39"/>
      <c r="AF82" s="86"/>
      <c r="AG82" s="86"/>
      <c r="AH82" s="86"/>
      <c r="AI82" s="86"/>
      <c r="AJ82" s="86"/>
      <c r="AK82" s="86"/>
      <c r="AL82" s="86"/>
      <c r="AM82" s="86"/>
      <c r="AN82" s="86"/>
      <c r="AO82" s="86"/>
      <c r="AP82" s="86"/>
      <c r="AQ82" s="86"/>
      <c r="AR82" s="86"/>
      <c r="AS82" s="86"/>
      <c r="AW82" s="39"/>
      <c r="AX82" s="39"/>
      <c r="AY82" s="39"/>
      <c r="AZ82" s="39"/>
      <c r="BA82" s="39"/>
      <c r="BB82" s="39"/>
      <c r="BC82" s="39"/>
    </row>
    <row r="83" spans="1:55" s="41" customFormat="1">
      <c r="A83" s="39"/>
      <c r="B83" s="39"/>
      <c r="C83" s="39"/>
      <c r="D83" s="39"/>
      <c r="E83" s="39"/>
      <c r="F83" s="39"/>
      <c r="G83" s="39"/>
      <c r="H83" s="39"/>
      <c r="I83" s="39"/>
      <c r="J83" s="39"/>
      <c r="K83" s="39"/>
      <c r="L83" s="39"/>
      <c r="M83" s="39"/>
      <c r="N83" s="39"/>
      <c r="O83" s="39"/>
      <c r="P83" s="39"/>
      <c r="Q83" s="39"/>
      <c r="R83" s="39"/>
      <c r="S83" s="39"/>
      <c r="T83" s="39"/>
      <c r="U83" s="39"/>
      <c r="V83" s="1026"/>
      <c r="W83" s="576"/>
      <c r="X83" s="579"/>
      <c r="Y83" s="578"/>
      <c r="Z83" s="579"/>
      <c r="AA83" s="579"/>
      <c r="AB83" s="578"/>
      <c r="AC83" s="578"/>
      <c r="AD83" s="578"/>
      <c r="AE83" s="39"/>
      <c r="AF83" s="86"/>
      <c r="AG83" s="86"/>
      <c r="AH83" s="86"/>
      <c r="AI83" s="86"/>
      <c r="AJ83" s="86"/>
      <c r="AK83" s="86"/>
      <c r="AL83" s="86"/>
      <c r="AM83" s="86"/>
      <c r="AN83" s="86"/>
      <c r="AO83" s="86"/>
      <c r="AP83" s="86"/>
      <c r="AQ83" s="86"/>
      <c r="AR83" s="86"/>
      <c r="AS83" s="86"/>
      <c r="AW83" s="39"/>
      <c r="AX83" s="39"/>
      <c r="AY83" s="39"/>
      <c r="AZ83" s="39"/>
      <c r="BA83" s="39"/>
      <c r="BB83" s="39"/>
      <c r="BC83" s="39"/>
    </row>
    <row r="84" spans="1:55" s="41" customFormat="1">
      <c r="A84" s="39"/>
      <c r="B84" s="39"/>
      <c r="C84" s="39"/>
      <c r="D84" s="39"/>
      <c r="E84" s="39"/>
      <c r="F84" s="39"/>
      <c r="G84" s="39"/>
      <c r="H84" s="39"/>
      <c r="I84" s="39"/>
      <c r="J84" s="39"/>
      <c r="K84" s="39"/>
      <c r="L84" s="39"/>
      <c r="M84" s="39"/>
      <c r="N84" s="39"/>
      <c r="O84" s="39"/>
      <c r="P84" s="39"/>
      <c r="Q84" s="39"/>
      <c r="R84" s="39"/>
      <c r="S84" s="39"/>
      <c r="T84" s="39"/>
      <c r="U84" s="39"/>
      <c r="V84" s="1026"/>
      <c r="W84" s="576"/>
      <c r="X84" s="579"/>
      <c r="Y84" s="578"/>
      <c r="Z84" s="579"/>
      <c r="AA84" s="579"/>
      <c r="AB84" s="578"/>
      <c r="AC84" s="578"/>
      <c r="AD84" s="578"/>
      <c r="AE84" s="39"/>
      <c r="AF84" s="86"/>
      <c r="AG84" s="86"/>
      <c r="AH84" s="86"/>
      <c r="AI84" s="86"/>
      <c r="AJ84" s="86"/>
      <c r="AK84" s="86"/>
      <c r="AL84" s="86"/>
      <c r="AM84" s="86"/>
      <c r="AN84" s="86"/>
      <c r="AO84" s="86"/>
      <c r="AP84" s="86"/>
      <c r="AQ84" s="86"/>
      <c r="AR84" s="86"/>
      <c r="AS84" s="86"/>
      <c r="AW84" s="39"/>
      <c r="AX84" s="39"/>
      <c r="AY84" s="39"/>
      <c r="AZ84" s="39"/>
      <c r="BA84" s="39"/>
      <c r="BB84" s="39"/>
      <c r="BC84" s="39"/>
    </row>
    <row r="85" spans="1:55" s="41" customFormat="1">
      <c r="A85" s="39"/>
      <c r="B85" s="39"/>
      <c r="C85" s="39"/>
      <c r="D85" s="39"/>
      <c r="E85" s="39"/>
      <c r="F85" s="39"/>
      <c r="G85" s="39"/>
      <c r="H85" s="39"/>
      <c r="I85" s="39"/>
      <c r="J85" s="39"/>
      <c r="K85" s="39"/>
      <c r="L85" s="39"/>
      <c r="M85" s="39"/>
      <c r="N85" s="39"/>
      <c r="O85" s="39"/>
      <c r="P85" s="39"/>
      <c r="Q85" s="39"/>
      <c r="R85" s="39"/>
      <c r="S85" s="39"/>
      <c r="T85" s="39"/>
      <c r="U85" s="39"/>
      <c r="V85" s="1026"/>
      <c r="W85" s="576"/>
      <c r="X85" s="579"/>
      <c r="Y85" s="578"/>
      <c r="Z85" s="579"/>
      <c r="AA85" s="579"/>
      <c r="AB85" s="578"/>
      <c r="AC85" s="578"/>
      <c r="AD85" s="578"/>
      <c r="AE85" s="39"/>
      <c r="AF85" s="86"/>
      <c r="AG85" s="86"/>
      <c r="AH85" s="86"/>
      <c r="AI85" s="86"/>
      <c r="AJ85" s="86"/>
      <c r="AK85" s="86"/>
      <c r="AL85" s="86"/>
      <c r="AM85" s="86"/>
      <c r="AN85" s="86"/>
      <c r="AO85" s="86"/>
      <c r="AP85" s="86"/>
      <c r="AQ85" s="86"/>
      <c r="AR85" s="86"/>
      <c r="AS85" s="86"/>
      <c r="AW85" s="39"/>
      <c r="AX85" s="39"/>
      <c r="AY85" s="39"/>
      <c r="AZ85" s="39"/>
      <c r="BA85" s="39"/>
      <c r="BB85" s="39"/>
      <c r="BC85" s="39"/>
    </row>
    <row r="86" spans="1:55" s="41" customFormat="1">
      <c r="A86" s="39"/>
      <c r="B86" s="39"/>
      <c r="C86" s="39"/>
      <c r="D86" s="39"/>
      <c r="E86" s="39"/>
      <c r="F86" s="39"/>
      <c r="G86" s="39"/>
      <c r="H86" s="39"/>
      <c r="I86" s="39"/>
      <c r="J86" s="39"/>
      <c r="K86" s="39"/>
      <c r="L86" s="39"/>
      <c r="M86" s="39"/>
      <c r="N86" s="39"/>
      <c r="O86" s="39"/>
      <c r="P86" s="39"/>
      <c r="Q86" s="39"/>
      <c r="R86" s="39"/>
      <c r="S86" s="39"/>
      <c r="T86" s="39"/>
      <c r="U86" s="39"/>
      <c r="V86" s="1026"/>
      <c r="W86" s="576"/>
      <c r="X86" s="579"/>
      <c r="Y86" s="578"/>
      <c r="Z86" s="579"/>
      <c r="AA86" s="579"/>
      <c r="AB86" s="578"/>
      <c r="AC86" s="578"/>
      <c r="AD86" s="578"/>
      <c r="AE86" s="39"/>
      <c r="AF86" s="86"/>
      <c r="AG86" s="86"/>
      <c r="AH86" s="86"/>
      <c r="AI86" s="86"/>
      <c r="AJ86" s="86"/>
      <c r="AK86" s="86"/>
      <c r="AL86" s="86"/>
      <c r="AM86" s="86"/>
      <c r="AN86" s="86"/>
      <c r="AO86" s="86"/>
      <c r="AP86" s="86"/>
      <c r="AQ86" s="86"/>
      <c r="AR86" s="86"/>
      <c r="AS86" s="86"/>
      <c r="AW86" s="39"/>
      <c r="AX86" s="39"/>
      <c r="AY86" s="39"/>
      <c r="AZ86" s="39"/>
      <c r="BA86" s="39"/>
      <c r="BB86" s="39"/>
      <c r="BC86" s="39"/>
    </row>
    <row r="87" spans="1:55" s="41" customFormat="1">
      <c r="A87" s="39"/>
      <c r="B87" s="39"/>
      <c r="C87" s="39"/>
      <c r="D87" s="39"/>
      <c r="E87" s="39"/>
      <c r="F87" s="39"/>
      <c r="G87" s="39"/>
      <c r="H87" s="39"/>
      <c r="I87" s="39"/>
      <c r="J87" s="39"/>
      <c r="K87" s="39"/>
      <c r="L87" s="39"/>
      <c r="M87" s="39"/>
      <c r="N87" s="39"/>
      <c r="O87" s="39"/>
      <c r="P87" s="39"/>
      <c r="Q87" s="39"/>
      <c r="R87" s="39"/>
      <c r="S87" s="39"/>
      <c r="T87" s="39"/>
      <c r="U87" s="39"/>
      <c r="V87" s="1026"/>
      <c r="W87" s="576"/>
      <c r="X87" s="579"/>
      <c r="Y87" s="578"/>
      <c r="Z87" s="579"/>
      <c r="AA87" s="579"/>
      <c r="AB87" s="578"/>
      <c r="AC87" s="578"/>
      <c r="AD87" s="578"/>
      <c r="AE87" s="39"/>
      <c r="AF87" s="86"/>
      <c r="AG87" s="86"/>
      <c r="AH87" s="86"/>
      <c r="AI87" s="86"/>
      <c r="AJ87" s="86"/>
      <c r="AK87" s="86"/>
      <c r="AL87" s="86"/>
      <c r="AM87" s="86"/>
      <c r="AN87" s="86"/>
      <c r="AO87" s="86"/>
      <c r="AP87" s="86"/>
      <c r="AQ87" s="86"/>
      <c r="AR87" s="86"/>
      <c r="AS87" s="86"/>
      <c r="AW87" s="39"/>
      <c r="AX87" s="39"/>
      <c r="AY87" s="39"/>
      <c r="AZ87" s="39"/>
      <c r="BA87" s="39"/>
      <c r="BB87" s="39"/>
      <c r="BC87" s="39"/>
    </row>
    <row r="88" spans="1:55" s="41" customFormat="1">
      <c r="A88" s="39"/>
      <c r="B88" s="39"/>
      <c r="C88" s="39"/>
      <c r="D88" s="39"/>
      <c r="E88" s="39"/>
      <c r="F88" s="39"/>
      <c r="G88" s="39"/>
      <c r="H88" s="39"/>
      <c r="I88" s="39"/>
      <c r="J88" s="39"/>
      <c r="K88" s="39"/>
      <c r="L88" s="39"/>
      <c r="M88" s="39"/>
      <c r="N88" s="39"/>
      <c r="O88" s="39"/>
      <c r="P88" s="39"/>
      <c r="Q88" s="39"/>
      <c r="R88" s="39"/>
      <c r="S88" s="39"/>
      <c r="T88" s="39"/>
      <c r="U88" s="39"/>
      <c r="V88" s="1026"/>
      <c r="W88" s="576"/>
      <c r="X88" s="579"/>
      <c r="Y88" s="578"/>
      <c r="Z88" s="579"/>
      <c r="AA88" s="579"/>
      <c r="AB88" s="578"/>
      <c r="AC88" s="578"/>
      <c r="AD88" s="578"/>
      <c r="AE88" s="39"/>
      <c r="AF88" s="86"/>
      <c r="AG88" s="86"/>
      <c r="AH88" s="86"/>
      <c r="AI88" s="86"/>
      <c r="AJ88" s="86"/>
      <c r="AK88" s="86"/>
      <c r="AL88" s="86"/>
      <c r="AM88" s="86"/>
      <c r="AN88" s="86"/>
      <c r="AO88" s="86"/>
      <c r="AP88" s="86"/>
      <c r="AQ88" s="86"/>
      <c r="AR88" s="86"/>
      <c r="AS88" s="86"/>
      <c r="AW88" s="39"/>
      <c r="AX88" s="39"/>
      <c r="AY88" s="39"/>
      <c r="AZ88" s="39"/>
      <c r="BA88" s="39"/>
      <c r="BB88" s="39"/>
      <c r="BC88" s="39"/>
    </row>
    <row r="89" spans="1:55" s="41" customFormat="1">
      <c r="A89" s="39"/>
      <c r="B89" s="39"/>
      <c r="C89" s="39"/>
      <c r="D89" s="39"/>
      <c r="E89" s="39"/>
      <c r="F89" s="39"/>
      <c r="G89" s="39"/>
      <c r="H89" s="39"/>
      <c r="I89" s="39"/>
      <c r="J89" s="39"/>
      <c r="K89" s="39"/>
      <c r="L89" s="39"/>
      <c r="M89" s="39"/>
      <c r="N89" s="39"/>
      <c r="O89" s="39"/>
      <c r="P89" s="39"/>
      <c r="Q89" s="39"/>
      <c r="R89" s="39"/>
      <c r="S89" s="39"/>
      <c r="T89" s="39"/>
      <c r="U89" s="39"/>
      <c r="V89" s="1026"/>
      <c r="W89" s="576"/>
      <c r="X89" s="579"/>
      <c r="Y89" s="578"/>
      <c r="Z89" s="579"/>
      <c r="AA89" s="579"/>
      <c r="AB89" s="578"/>
      <c r="AC89" s="578"/>
      <c r="AD89" s="578"/>
      <c r="AE89" s="39"/>
      <c r="AF89" s="86"/>
      <c r="AG89" s="86"/>
      <c r="AH89" s="86"/>
      <c r="AI89" s="86"/>
      <c r="AJ89" s="86"/>
      <c r="AK89" s="86"/>
      <c r="AL89" s="86"/>
      <c r="AM89" s="86"/>
      <c r="AN89" s="86"/>
      <c r="AO89" s="86"/>
      <c r="AP89" s="86"/>
      <c r="AQ89" s="86"/>
      <c r="AR89" s="86"/>
      <c r="AS89" s="86"/>
      <c r="AW89" s="39"/>
      <c r="AX89" s="39"/>
      <c r="AY89" s="39"/>
      <c r="AZ89" s="39"/>
      <c r="BA89" s="39"/>
      <c r="BB89" s="39"/>
      <c r="BC89" s="39"/>
    </row>
    <row r="90" spans="1:55" s="41" customFormat="1">
      <c r="A90" s="39"/>
      <c r="B90" s="39"/>
      <c r="C90" s="39"/>
      <c r="D90" s="39"/>
      <c r="E90" s="39"/>
      <c r="F90" s="39"/>
      <c r="G90" s="39"/>
      <c r="H90" s="39"/>
      <c r="I90" s="39"/>
      <c r="J90" s="39"/>
      <c r="K90" s="39"/>
      <c r="L90" s="39"/>
      <c r="M90" s="39"/>
      <c r="N90" s="39"/>
      <c r="O90" s="39"/>
      <c r="P90" s="39"/>
      <c r="Q90" s="39"/>
      <c r="R90" s="39"/>
      <c r="S90" s="39"/>
      <c r="T90" s="39"/>
      <c r="U90" s="39"/>
      <c r="V90" s="1026"/>
      <c r="W90" s="576"/>
      <c r="X90" s="579"/>
      <c r="Y90" s="578"/>
      <c r="Z90" s="579"/>
      <c r="AA90" s="579"/>
      <c r="AB90" s="578"/>
      <c r="AC90" s="578"/>
      <c r="AD90" s="578"/>
      <c r="AE90" s="39"/>
      <c r="AF90" s="86"/>
      <c r="AG90" s="86"/>
      <c r="AH90" s="86"/>
      <c r="AI90" s="86"/>
      <c r="AJ90" s="86"/>
      <c r="AK90" s="86"/>
      <c r="AL90" s="86"/>
      <c r="AM90" s="86"/>
      <c r="AN90" s="86"/>
      <c r="AO90" s="86"/>
      <c r="AP90" s="86"/>
      <c r="AQ90" s="86"/>
      <c r="AR90" s="86"/>
      <c r="AS90" s="86"/>
      <c r="AW90" s="39"/>
      <c r="AX90" s="39"/>
      <c r="AY90" s="39"/>
      <c r="AZ90" s="39"/>
      <c r="BA90" s="39"/>
      <c r="BB90" s="39"/>
      <c r="BC90" s="39"/>
    </row>
  </sheetData>
  <protectedRanges>
    <protectedRange sqref="L24:L25" name="Range2"/>
    <protectedRange sqref="I7 A7 R10 P10 F5 H10 F10 L14 W14 V36" name="Range1"/>
  </protectedRanges>
  <dataConsolidate/>
  <mergeCells count="108">
    <mergeCell ref="B46:D46"/>
    <mergeCell ref="AN33:AN38"/>
    <mergeCell ref="AO33:AO38"/>
    <mergeCell ref="Q34:U34"/>
    <mergeCell ref="B38:U44"/>
    <mergeCell ref="AF38:AJ38"/>
    <mergeCell ref="AL38:AM38"/>
    <mergeCell ref="AK39:AK40"/>
    <mergeCell ref="AN43:AN45"/>
    <mergeCell ref="AO43:AO45"/>
    <mergeCell ref="B45:E45"/>
    <mergeCell ref="D32:F33"/>
    <mergeCell ref="H32:L33"/>
    <mergeCell ref="N32:P33"/>
    <mergeCell ref="Q32:U32"/>
    <mergeCell ref="B33:C33"/>
    <mergeCell ref="Q33:U33"/>
    <mergeCell ref="B30:C30"/>
    <mergeCell ref="D30:I30"/>
    <mergeCell ref="L30:P30"/>
    <mergeCell ref="Q30:U30"/>
    <mergeCell ref="B31:C31"/>
    <mergeCell ref="D31:I31"/>
    <mergeCell ref="L31:P31"/>
    <mergeCell ref="Q31:U31"/>
    <mergeCell ref="AI27:AI28"/>
    <mergeCell ref="B28:C28"/>
    <mergeCell ref="D28:I28"/>
    <mergeCell ref="L28:P28"/>
    <mergeCell ref="Q28:U28"/>
    <mergeCell ref="B29:C29"/>
    <mergeCell ref="D29:I29"/>
    <mergeCell ref="L29:P29"/>
    <mergeCell ref="Q29:U29"/>
    <mergeCell ref="D26:I26"/>
    <mergeCell ref="L26:P26"/>
    <mergeCell ref="Q26:U26"/>
    <mergeCell ref="D27:I27"/>
    <mergeCell ref="L27:P27"/>
    <mergeCell ref="Q27:U27"/>
    <mergeCell ref="D24:I24"/>
    <mergeCell ref="L24:P24"/>
    <mergeCell ref="Q24:U24"/>
    <mergeCell ref="AK24:AK25"/>
    <mergeCell ref="B25:C25"/>
    <mergeCell ref="D25:I25"/>
    <mergeCell ref="L25:P25"/>
    <mergeCell ref="Q25:U25"/>
    <mergeCell ref="AF22:AF23"/>
    <mergeCell ref="AG22:AG23"/>
    <mergeCell ref="AH22:AH23"/>
    <mergeCell ref="AI22:AI23"/>
    <mergeCell ref="AJ22:AJ23"/>
    <mergeCell ref="D23:I23"/>
    <mergeCell ref="L23:P23"/>
    <mergeCell ref="Q23:U23"/>
    <mergeCell ref="D21:I21"/>
    <mergeCell ref="L21:P21"/>
    <mergeCell ref="Q21:U21"/>
    <mergeCell ref="D22:I22"/>
    <mergeCell ref="L22:P22"/>
    <mergeCell ref="Q22:U22"/>
    <mergeCell ref="B19:C19"/>
    <mergeCell ref="D19:I19"/>
    <mergeCell ref="K19:N19"/>
    <mergeCell ref="Q19:U19"/>
    <mergeCell ref="B20:C20"/>
    <mergeCell ref="D20:I20"/>
    <mergeCell ref="L20:P20"/>
    <mergeCell ref="Q20:U20"/>
    <mergeCell ref="D18:I18"/>
    <mergeCell ref="L18:P18"/>
    <mergeCell ref="Q18:U18"/>
    <mergeCell ref="D15:I15"/>
    <mergeCell ref="L15:P15"/>
    <mergeCell ref="Q15:U15"/>
    <mergeCell ref="D16:I16"/>
    <mergeCell ref="L16:P16"/>
    <mergeCell ref="Q16:U16"/>
    <mergeCell ref="D14:I14"/>
    <mergeCell ref="L14:P14"/>
    <mergeCell ref="Q14:U14"/>
    <mergeCell ref="AW7:AW13"/>
    <mergeCell ref="E9:I9"/>
    <mergeCell ref="I10:K10"/>
    <mergeCell ref="S10:U10"/>
    <mergeCell ref="D17:I17"/>
    <mergeCell ref="L17:P17"/>
    <mergeCell ref="Q17:U17"/>
    <mergeCell ref="AR17:AT17"/>
    <mergeCell ref="AY10:AY11"/>
    <mergeCell ref="AZ10:AZ11"/>
    <mergeCell ref="L11:R11"/>
    <mergeCell ref="AG11:AH11"/>
    <mergeCell ref="AI11:AI13"/>
    <mergeCell ref="AF1:AH1"/>
    <mergeCell ref="AT2:AV2"/>
    <mergeCell ref="B4:C4"/>
    <mergeCell ref="F5:H5"/>
    <mergeCell ref="A7:C7"/>
    <mergeCell ref="D7:H7"/>
    <mergeCell ref="I7:T7"/>
    <mergeCell ref="AI7:AI9"/>
    <mergeCell ref="B12:B13"/>
    <mergeCell ref="C12:I13"/>
    <mergeCell ref="K12:K13"/>
    <mergeCell ref="L12:U13"/>
    <mergeCell ref="AG12:AH13"/>
  </mergeCells>
  <conditionalFormatting sqref="W14:W15">
    <cfRule type="cellIs" dxfId="16424" priority="2" operator="notEqual">
      <formula>0</formula>
    </cfRule>
  </conditionalFormatting>
  <dataValidations count="9">
    <dataValidation allowBlank="1" showInputMessage="1" showErrorMessage="1" promptTitle="هشدار" prompt="از ورود و اصلاح محتوای سلول ها خودداری نمایید" sqref="D18:U28 J17:U17 D14:U16" xr:uid="{1D3159DD-171E-4A37-A892-FF0A8E7B0310}"/>
    <dataValidation allowBlank="1" showInputMessage="1" showErrorMessage="1" promptTitle="هشدار" prompt="از تغییر در سلول ها جدا&quot; پرهیز نمایید" sqref="Y20:Y25" xr:uid="{7FC5ED53-A08A-45DE-A50F-C12E65E360BA}"/>
    <dataValidation type="list" allowBlank="1" showInputMessage="1" showErrorMessage="1" sqref="P10 F10" xr:uid="{3268D3CC-DD32-4CD6-911F-171286647839}">
      <formula1>"01,02,03,04,05,06,07,08,09,10,11,12"</formula1>
    </dataValidation>
    <dataValidation type="list" allowBlank="1" showInputMessage="1" showErrorMessage="1" sqref="R10 H10" xr:uid="{5D1075E3-D101-4E85-B641-DC8CAC180668}">
      <formula1>"01,02,03,04,05,06,07,08,09,10,11,12,13,14,15,16,17,18,19,20,21,22,23,24,25,26,27,28,29,30,31"</formula1>
    </dataValidation>
    <dataValidation type="list" allowBlank="1" showInputMessage="1" showErrorMessage="1" sqref="F5:H5" xr:uid="{7B954C40-DD93-4C87-ABFB-ADD374C14877}">
      <formula1>"1404,1403,1402,1401,1400,1399,1398,1397,1396,1395,1394,1393,1392,1391,1390,1389,1388,1387,1386,1385,1384,1383,1382,1381,1380,1379,1378,1377,1376,1375,1374,1373,1372,1371"</formula1>
    </dataValidation>
    <dataValidation allowBlank="1" showInputMessage="1" showErrorMessage="1" promptTitle="راهنما" prompt="در صورت تمایل کارفرما، مبلغ بیش از حداقل قانون کار در این قسمت وارد گردد" sqref="L31:P31" xr:uid="{1CC486D6-E72D-4AC1-A182-AA00EFC6FE60}"/>
    <dataValidation allowBlank="1" showInputMessage="1" showErrorMessage="1" promptTitle="راهنما" prompt="فقط میزان ساعات کارکرد درج گردد" sqref="C21:C24" xr:uid="{09F3B619-B45B-45AB-B46D-EB1BFCCAFA00}"/>
    <dataValidation allowBlank="1" showInputMessage="1" showErrorMessage="1" promptTitle="راهنما" prompt="لطفا میزان ساعت کارکرد درج گردد" sqref="C14" xr:uid="{3CDF5363-071A-4AAE-9F03-4B15285003E7}"/>
    <dataValidation allowBlank="1" showInputMessage="1" showErrorMessage="1" promptTitle="هشدار" prompt="در این محدوده فرمول وجود دارد_x000a_لطفا خارج شوید" sqref="AT1:AU1048576 Z4:AD4 AC3:AE3 Z2:AE2 AC1:AE1 Z5:AE8 Z12:AE1048576 Z9:AA11 AC9:AE11" xr:uid="{1381F602-6413-4E94-AF63-420E6A475512}"/>
  </dataValidations>
  <pageMargins left="1.4949999999999999" right="0.7" top="1.3149999999999999" bottom="0.75" header="0.3" footer="0.3"/>
  <pageSetup scale="71" orientation="portrait" r:id="rId1"/>
  <headerFooter>
    <oddHeader>&amp;Cg</oddHeader>
  </headerFooter>
  <drawing r:id="rId2"/>
  <extLst>
    <ext xmlns:x14="http://schemas.microsoft.com/office/spreadsheetml/2009/9/main" uri="{78C0D931-6437-407d-A8EE-F0AAD7539E65}">
      <x14:conditionalFormattings>
        <x14:conditionalFormatting xmlns:xm="http://schemas.microsoft.com/office/excel/2006/main">
          <x14:cfRule type="containsText" priority="1" operator="containsText" id="{5E17BE52-9DA8-4B39-B6C8-6705FD17B596}">
            <xm:f>NOT(ISERROR(SEARCH("بله",W27)))</xm:f>
            <xm:f>"بله"</xm:f>
            <x14:dxf>
              <fill>
                <patternFill>
                  <bgColor theme="5"/>
                </patternFill>
              </fill>
            </x14:dxf>
          </x14:cfRule>
          <xm:sqref>W27:W30</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6464D4FC-C235-491C-B890-A8594A68F294}">
          <x14:formula1>
            <xm:f>KARFARMA!$G$2:$G$362</xm:f>
          </x14:formula1>
          <xm:sqref>I7:T7</xm:sqref>
        </x14:dataValidation>
        <x14:dataValidation type="list" allowBlank="1" showInputMessage="1" showErrorMessage="1" xr:uid="{63953E62-609D-460F-84A8-22E4C53DA5A0}">
          <x14:formula1>
            <xm:f>'FULL-DETAILS'!$A$802</xm:f>
          </x14:formula1>
          <xm:sqref>A7:C7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F6BF6B-47F7-4645-A92C-C18343655759}">
  <sheetPr codeName="Sheet80">
    <tabColor rgb="FFC1EDC1"/>
  </sheetPr>
  <dimension ref="A1:DO90"/>
  <sheetViews>
    <sheetView tabSelected="1" topLeftCell="A31" zoomScale="113" zoomScaleNormal="84" workbookViewId="0">
      <selection activeCell="B38" sqref="B38:U44"/>
    </sheetView>
  </sheetViews>
  <sheetFormatPr defaultColWidth="9.109375" defaultRowHeight="14.4"/>
  <cols>
    <col min="1" max="1" width="1" style="39" customWidth="1"/>
    <col min="2" max="2" width="7.33203125" style="39" customWidth="1"/>
    <col min="3" max="3" width="15.5546875" style="39" bestFit="1" customWidth="1"/>
    <col min="4" max="4" width="6" style="39" customWidth="1"/>
    <col min="5" max="5" width="1.33203125" style="39" customWidth="1"/>
    <col min="6" max="6" width="3.44140625" style="39" customWidth="1"/>
    <col min="7" max="7" width="1.33203125" style="39" customWidth="1"/>
    <col min="8" max="8" width="6.109375" style="39" customWidth="1"/>
    <col min="9" max="9" width="5.44140625" style="39" customWidth="1"/>
    <col min="10" max="10" width="0.33203125" style="39" hidden="1" customWidth="1"/>
    <col min="11" max="11" width="8.6640625" style="39" customWidth="1"/>
    <col min="12" max="12" width="4.44140625" style="39" customWidth="1"/>
    <col min="13" max="13" width="6.5546875" style="39" hidden="1" customWidth="1"/>
    <col min="14" max="14" width="8.109375" style="39" customWidth="1"/>
    <col min="15" max="15" width="1.88671875" style="39" customWidth="1"/>
    <col min="16" max="16" width="5.5546875" style="39" customWidth="1"/>
    <col min="17" max="17" width="2.5546875" style="39" customWidth="1"/>
    <col min="18" max="18" width="2.6640625" style="39" customWidth="1"/>
    <col min="19" max="19" width="1.33203125" style="39" customWidth="1"/>
    <col min="20" max="20" width="2.33203125" style="39" customWidth="1"/>
    <col min="21" max="21" width="10.44140625" style="39" customWidth="1"/>
    <col min="22" max="22" width="1.33203125" style="1026" customWidth="1"/>
    <col min="23" max="23" width="40.33203125" style="186" customWidth="1"/>
    <col min="24" max="24" width="33.88671875" style="185" customWidth="1"/>
    <col min="25" max="25" width="28" style="184" customWidth="1"/>
    <col min="26" max="26" width="20.5546875" style="99" bestFit="1" customWidth="1"/>
    <col min="27" max="27" width="20.5546875" style="99" customWidth="1"/>
    <col min="28" max="30" width="19.44140625" style="39" customWidth="1"/>
    <col min="31" max="31" width="6.44140625" style="187" customWidth="1"/>
    <col min="32" max="32" width="22" style="86" customWidth="1"/>
    <col min="33" max="33" width="23.109375" style="86" customWidth="1"/>
    <col min="34" max="34" width="12.33203125" style="86" customWidth="1"/>
    <col min="35" max="35" width="12.88671875" style="86" customWidth="1"/>
    <col min="36" max="36" width="14.109375" style="86" bestFit="1" customWidth="1"/>
    <col min="37" max="37" width="13.88671875" style="86" bestFit="1" customWidth="1"/>
    <col min="38" max="38" width="14.88671875" style="86" bestFit="1" customWidth="1"/>
    <col min="39" max="42" width="18.88671875" style="86" customWidth="1"/>
    <col min="43" max="45" width="15.6640625" style="86" customWidth="1"/>
    <col min="46" max="48" width="15.6640625" style="41" customWidth="1"/>
    <col min="49" max="49" width="13.33203125" style="39" customWidth="1"/>
    <col min="50" max="50" width="9.109375" style="39"/>
    <col min="51" max="51" width="10.44140625" style="39" customWidth="1"/>
    <col min="52" max="55" width="19.109375" style="39" customWidth="1"/>
    <col min="56" max="56" width="15.88671875" style="39" customWidth="1"/>
    <col min="57" max="57" width="14.5546875" style="39" customWidth="1"/>
    <col min="58" max="16384" width="9.109375" style="39"/>
  </cols>
  <sheetData>
    <row r="1" spans="1:119" ht="23.25" customHeight="1">
      <c r="A1" s="338"/>
      <c r="B1" s="1631"/>
      <c r="C1" s="1631"/>
      <c r="D1" s="1631"/>
      <c r="E1" s="338"/>
      <c r="F1" s="338"/>
      <c r="G1" s="338"/>
      <c r="H1" s="338"/>
      <c r="I1" s="338"/>
      <c r="J1" s="338"/>
      <c r="K1" s="379"/>
      <c r="L1" s="379"/>
      <c r="M1" s="379"/>
      <c r="N1" s="379"/>
      <c r="O1" s="338"/>
      <c r="P1" s="338"/>
      <c r="Q1" s="338"/>
      <c r="R1" s="338"/>
      <c r="S1" s="338"/>
      <c r="T1" s="338"/>
      <c r="U1" s="338"/>
      <c r="V1" s="342"/>
      <c r="W1" s="576"/>
      <c r="X1" s="577"/>
      <c r="Y1" s="578"/>
      <c r="Z1" s="579"/>
      <c r="AA1" s="578"/>
      <c r="AB1" s="578"/>
      <c r="AC1" s="580"/>
      <c r="AD1" s="580"/>
      <c r="AF1" s="1307"/>
      <c r="AG1" s="1307"/>
      <c r="AH1" s="1307"/>
      <c r="AI1" s="281"/>
      <c r="AJ1" s="282"/>
      <c r="AK1" s="282"/>
      <c r="AL1" s="282"/>
      <c r="AM1" s="282"/>
      <c r="AN1" s="9"/>
      <c r="AO1" s="9"/>
      <c r="AP1" s="9"/>
      <c r="AQ1" s="9"/>
      <c r="AR1" s="9"/>
      <c r="AS1" s="9"/>
      <c r="AT1" s="7"/>
      <c r="AU1" s="7"/>
      <c r="AV1" s="7"/>
      <c r="AW1" s="8"/>
      <c r="AX1" s="8"/>
      <c r="AY1" s="8"/>
      <c r="AZ1" s="8"/>
      <c r="BA1" s="8"/>
      <c r="BB1" s="8"/>
      <c r="BC1" s="8"/>
    </row>
    <row r="2" spans="1:119" ht="25.2">
      <c r="A2" s="338"/>
      <c r="B2" s="1631"/>
      <c r="C2" s="1631"/>
      <c r="D2" s="1631"/>
      <c r="E2" s="1631"/>
      <c r="F2" s="1631"/>
      <c r="G2" s="1631"/>
      <c r="H2" s="1631"/>
      <c r="I2" s="1660"/>
      <c r="J2" s="1660"/>
      <c r="K2" s="1660"/>
      <c r="L2" s="1660"/>
      <c r="M2" s="1660"/>
      <c r="N2" s="1660"/>
      <c r="O2" s="1660"/>
      <c r="P2" s="1631"/>
      <c r="Q2" s="1631"/>
      <c r="R2" s="338"/>
      <c r="S2" s="338"/>
      <c r="T2" s="338"/>
      <c r="U2" s="338"/>
      <c r="V2" s="342">
        <f>K11</f>
        <v>1</v>
      </c>
      <c r="W2" s="581"/>
      <c r="X2" s="548" t="s">
        <v>1920</v>
      </c>
      <c r="Y2" s="549"/>
      <c r="Z2" s="554">
        <f>IF(W14="",(IF(E9="نیمه وقت",8*K11,(IF(F10&gt;=P10,INT(IF(C14=15,(j_diff(Y5,Y6)+1)/2,(j_diff(Y5,Y6)+1))),"غلط")))),W14)</f>
        <v>7</v>
      </c>
      <c r="AA2" s="578"/>
      <c r="AB2" s="578"/>
      <c r="AC2" s="578"/>
      <c r="AD2" s="578"/>
      <c r="AF2" s="545" t="s">
        <v>5481</v>
      </c>
      <c r="AG2" s="545" t="s">
        <v>5482</v>
      </c>
      <c r="AH2" s="545" t="s">
        <v>6</v>
      </c>
      <c r="AI2" s="545" t="s">
        <v>5473</v>
      </c>
      <c r="AN2" s="283" t="s">
        <v>5460</v>
      </c>
      <c r="AO2" s="283" t="s">
        <v>1778</v>
      </c>
      <c r="AP2" s="283" t="s">
        <v>24</v>
      </c>
      <c r="AQ2" s="283" t="s">
        <v>5474</v>
      </c>
      <c r="AR2" s="9"/>
      <c r="AS2" s="9"/>
      <c r="AT2" s="1308"/>
      <c r="AU2" s="1308"/>
      <c r="AV2" s="1308"/>
      <c r="AW2" s="8"/>
      <c r="AX2" s="8"/>
      <c r="AY2" s="8"/>
      <c r="AZ2" s="191"/>
      <c r="BA2" s="191"/>
      <c r="BB2" s="191"/>
      <c r="BC2" s="191"/>
    </row>
    <row r="3" spans="1:119" ht="22.2">
      <c r="A3" s="1631"/>
      <c r="B3" s="1631"/>
      <c r="C3" s="1631"/>
      <c r="D3" s="1631"/>
      <c r="E3" s="338"/>
      <c r="F3" s="338"/>
      <c r="G3" s="338"/>
      <c r="H3" s="338"/>
      <c r="I3" s="379"/>
      <c r="J3" s="379"/>
      <c r="K3" s="379"/>
      <c r="L3" s="379"/>
      <c r="M3" s="379"/>
      <c r="N3" s="379"/>
      <c r="O3" s="379"/>
      <c r="P3" s="338"/>
      <c r="Q3" s="338"/>
      <c r="R3" s="338"/>
      <c r="S3" s="338"/>
      <c r="T3" s="338"/>
      <c r="U3" s="1633" t="s">
        <v>181</v>
      </c>
      <c r="V3" s="346">
        <f>(L15/V2)</f>
        <v>23376470.35530008</v>
      </c>
      <c r="W3" s="556">
        <f>VLOOKUP(A7,Table54[[نام و نام خانوادگی]:[توضیحات]],7,0)</f>
        <v>0</v>
      </c>
      <c r="X3" s="347" t="s">
        <v>2050</v>
      </c>
      <c r="Y3" s="582"/>
      <c r="Z3" s="579"/>
      <c r="AA3" s="578"/>
      <c r="AB3" s="578"/>
      <c r="AC3" s="562">
        <f>AC4*7</f>
        <v>3307724</v>
      </c>
      <c r="AD3" s="583" t="s">
        <v>5357</v>
      </c>
      <c r="AF3" s="546">
        <f>AC3*Z2</f>
        <v>23154068</v>
      </c>
      <c r="AG3" s="546">
        <f>--bank!AL16</f>
        <v>0</v>
      </c>
      <c r="AH3" s="546">
        <f>--bank!AO15</f>
        <v>2100000</v>
      </c>
      <c r="AI3" s="546">
        <f>--bank!AR15</f>
        <v>5133333.333333334</v>
      </c>
      <c r="AN3" s="284">
        <f>--bank!BA12</f>
        <v>9443677.5999999996</v>
      </c>
      <c r="AO3" s="284">
        <f>--V4</f>
        <v>3896078.3925500135</v>
      </c>
      <c r="AP3" s="284">
        <f>--V5</f>
        <v>1948039.1962750067</v>
      </c>
      <c r="AQ3" s="284">
        <f>AF3+AG3+AH3+AI3+AC6+AC8+AO3+AP3-(AN3)</f>
        <v>31787841.322158352</v>
      </c>
      <c r="AR3" s="285"/>
      <c r="AS3" s="282"/>
      <c r="AT3" s="263"/>
      <c r="AU3" s="263"/>
      <c r="AV3" s="264"/>
      <c r="AW3" s="257"/>
      <c r="AX3" s="257"/>
      <c r="AY3" s="8"/>
      <c r="AZ3" s="193"/>
      <c r="BA3" s="193"/>
      <c r="BB3" s="193"/>
      <c r="BC3" s="193"/>
    </row>
    <row r="4" spans="1:119" ht="22.2">
      <c r="A4" s="1631"/>
      <c r="B4" s="1658" t="str">
        <f>VLOOKUP(A7,Table54[[نام و نام خانوادگی]:[توضیحات]],2,0)&amp;"-"&amp;RIGHT(D10,2)&amp;F10</f>
        <v>245158-0409</v>
      </c>
      <c r="C4" s="1658"/>
      <c r="D4" s="338"/>
      <c r="E4" s="338"/>
      <c r="F4" s="338"/>
      <c r="G4" s="338"/>
      <c r="H4" s="338"/>
      <c r="I4" s="379"/>
      <c r="J4" s="379"/>
      <c r="K4" s="379"/>
      <c r="L4" s="379"/>
      <c r="M4" s="379"/>
      <c r="N4" s="379"/>
      <c r="O4" s="379"/>
      <c r="P4" s="338" t="s">
        <v>181</v>
      </c>
      <c r="Q4" s="338"/>
      <c r="R4" s="338"/>
      <c r="S4" s="338"/>
      <c r="T4" s="338"/>
      <c r="U4" s="1631" t="s">
        <v>181</v>
      </c>
      <c r="V4" s="346">
        <f>(V3*2)/(12)*(V2)</f>
        <v>3896078.3925500135</v>
      </c>
      <c r="W4" s="581"/>
      <c r="X4" s="580"/>
      <c r="Y4" s="582"/>
      <c r="Z4" s="559">
        <f>--F5</f>
        <v>1404</v>
      </c>
      <c r="AA4" s="578"/>
      <c r="AB4" s="578"/>
      <c r="AC4" s="562">
        <f>--bank!AX10</f>
        <v>472532</v>
      </c>
      <c r="AD4" s="583" t="s">
        <v>5483</v>
      </c>
      <c r="AF4" s="39"/>
      <c r="AG4" s="39"/>
      <c r="AH4" s="547"/>
      <c r="AI4" s="8"/>
      <c r="AJ4" s="9"/>
      <c r="AK4" s="9"/>
      <c r="AL4" s="9"/>
      <c r="AM4" s="282"/>
      <c r="AN4" s="288">
        <f>--AN3</f>
        <v>9443677.5999999996</v>
      </c>
      <c r="AO4" s="289"/>
      <c r="AP4" s="289"/>
      <c r="AQ4" s="289"/>
      <c r="AR4" s="289"/>
      <c r="AS4" s="289"/>
      <c r="AT4" s="265"/>
      <c r="AU4" s="265"/>
      <c r="AV4" s="265"/>
      <c r="AW4" s="258"/>
      <c r="AX4" s="258"/>
      <c r="AY4" s="8"/>
      <c r="AZ4" s="193"/>
      <c r="BA4" s="193"/>
      <c r="BB4" s="193"/>
      <c r="BC4" s="193"/>
    </row>
    <row r="5" spans="1:119" ht="32.4">
      <c r="A5" s="1631"/>
      <c r="B5" s="1659"/>
      <c r="C5" s="338"/>
      <c r="D5" s="338"/>
      <c r="E5" s="338"/>
      <c r="F5" s="1310">
        <v>1404</v>
      </c>
      <c r="G5" s="1310"/>
      <c r="H5" s="1310"/>
      <c r="I5" s="350" t="s">
        <v>49</v>
      </c>
      <c r="J5" s="350"/>
      <c r="K5" s="350"/>
      <c r="L5" s="350"/>
      <c r="M5" s="350"/>
      <c r="N5" s="350"/>
      <c r="O5" s="350"/>
      <c r="P5" s="350"/>
      <c r="Q5" s="350"/>
      <c r="R5" s="350"/>
      <c r="S5" s="350"/>
      <c r="T5" s="350"/>
      <c r="U5" s="1634"/>
      <c r="V5" s="346">
        <f>(V4/2)</f>
        <v>1948039.1962750067</v>
      </c>
      <c r="W5" s="557" t="str">
        <f>VLOOKUP(A7,Table54[[نام و نام خانوادگی]:[توضیحات]],16,0)</f>
        <v>1404/09/24</v>
      </c>
      <c r="X5" s="347" t="s">
        <v>1084</v>
      </c>
      <c r="Y5" s="561" t="str">
        <f>N10  &amp; P10 &amp;  R10</f>
        <v>14040924</v>
      </c>
      <c r="Z5" s="559" t="str">
        <f>SUBSTITUTE(W5,"/","")</f>
        <v>14040924</v>
      </c>
      <c r="AA5" s="578"/>
      <c r="AB5" s="578"/>
      <c r="AC5" s="562" t="str">
        <f>VLOOKUP(A7,'FULL-DETAILS'!1:1048576,8,0)</f>
        <v>متاهل</v>
      </c>
      <c r="AD5" s="545" t="s">
        <v>78</v>
      </c>
      <c r="AH5" s="287"/>
      <c r="AI5" s="9"/>
      <c r="AJ5" s="9"/>
      <c r="AK5" s="9"/>
      <c r="AL5" s="9"/>
      <c r="AM5" s="9"/>
      <c r="AN5" s="431"/>
      <c r="AO5" s="9"/>
      <c r="AP5" s="9"/>
      <c r="AQ5" s="9"/>
      <c r="AR5" s="9"/>
      <c r="AS5" s="9"/>
      <c r="AT5" s="7"/>
      <c r="AU5" s="7"/>
      <c r="AV5" s="7"/>
      <c r="AW5" s="8"/>
      <c r="AX5" s="8"/>
      <c r="AY5" s="8"/>
      <c r="AZ5" s="193"/>
      <c r="BA5" s="193"/>
      <c r="BB5" s="193"/>
      <c r="BC5" s="193"/>
    </row>
    <row r="6" spans="1:119" ht="15" customHeight="1">
      <c r="A6" s="1631"/>
      <c r="B6" s="338"/>
      <c r="C6" s="338"/>
      <c r="D6" s="338"/>
      <c r="E6" s="338"/>
      <c r="F6" s="338"/>
      <c r="G6" s="338"/>
      <c r="H6" s="338"/>
      <c r="I6" s="338"/>
      <c r="J6" s="338"/>
      <c r="K6" s="338"/>
      <c r="L6" s="338"/>
      <c r="M6" s="338"/>
      <c r="N6" s="338"/>
      <c r="O6" s="338"/>
      <c r="P6" s="338"/>
      <c r="Q6" s="338"/>
      <c r="R6" s="338"/>
      <c r="S6" s="338"/>
      <c r="T6" s="338"/>
      <c r="U6" s="1631"/>
      <c r="V6" s="616">
        <f>Z25-B29</f>
        <v>2.5</v>
      </c>
      <c r="W6" s="558" t="str">
        <f>VLOOKUP(A7,Table54[[نام و نام خانوادگی]:[توضیحات]],18,0)</f>
        <v>1404/09/24</v>
      </c>
      <c r="X6" s="347" t="s">
        <v>1085</v>
      </c>
      <c r="Y6" s="561" t="str">
        <f>D10  &amp; F10 &amp;  H10</f>
        <v>14040930</v>
      </c>
      <c r="Z6" s="559">
        <f>VALUE(SUBSTITUTE(W6,"/",""))</f>
        <v>14040924</v>
      </c>
      <c r="AA6" s="578"/>
      <c r="AB6" s="578"/>
      <c r="AC6" s="562">
        <f>IF(F5&gt;=1403,IF(AC5="متاهل",5000000,0))</f>
        <v>5000000</v>
      </c>
      <c r="AD6" s="545" t="s">
        <v>5354</v>
      </c>
      <c r="AF6" s="280"/>
      <c r="AG6" s="286"/>
      <c r="AH6" s="287"/>
      <c r="AI6" s="9"/>
      <c r="AJ6" s="9"/>
      <c r="AK6" s="9"/>
      <c r="AL6" s="9"/>
      <c r="AM6" s="9"/>
      <c r="AN6" s="288"/>
      <c r="AO6" s="9"/>
      <c r="AP6" s="9"/>
      <c r="AQ6" s="9"/>
      <c r="AR6" s="9"/>
      <c r="AS6" s="9"/>
      <c r="AT6" s="7"/>
      <c r="AU6" s="7"/>
      <c r="AV6" s="7"/>
      <c r="AW6" s="8"/>
      <c r="AX6" s="8"/>
      <c r="AY6" s="8"/>
      <c r="AZ6" s="8"/>
      <c r="BA6" s="8"/>
      <c r="BB6" s="8"/>
      <c r="BC6" s="8"/>
    </row>
    <row r="7" spans="1:119" ht="18.75" customHeight="1">
      <c r="A7" s="1311" t="s">
        <v>29924</v>
      </c>
      <c r="B7" s="1311"/>
      <c r="C7" s="1311"/>
      <c r="D7" s="1303" t="s">
        <v>2441</v>
      </c>
      <c r="E7" s="1303"/>
      <c r="F7" s="1303"/>
      <c r="G7" s="1303"/>
      <c r="H7" s="1303"/>
      <c r="I7" s="1312" t="s">
        <v>569</v>
      </c>
      <c r="J7" s="1312"/>
      <c r="K7" s="1312"/>
      <c r="L7" s="1312"/>
      <c r="M7" s="1312"/>
      <c r="N7" s="1312"/>
      <c r="O7" s="1312"/>
      <c r="P7" s="1312"/>
      <c r="Q7" s="1312"/>
      <c r="R7" s="1312"/>
      <c r="S7" s="1312"/>
      <c r="T7" s="1312"/>
      <c r="U7" s="1632" t="s">
        <v>68</v>
      </c>
      <c r="V7" s="611"/>
      <c r="W7" s="558" t="str">
        <f>LEFT(W6,4)</f>
        <v>1404</v>
      </c>
      <c r="X7" s="550"/>
      <c r="Y7" s="561" t="str">
        <f>D11 &amp; "/" &amp; F11 &amp; "/" &amp;  H11</f>
        <v>//</v>
      </c>
      <c r="Z7" s="560">
        <f>(2.5*K11)-(P19*K11)</f>
        <v>0</v>
      </c>
      <c r="AA7" s="578"/>
      <c r="AB7" s="578"/>
      <c r="AC7" s="562" t="str">
        <f>VLOOKUP(A7,'FULL-DETAILS'!1:1048576,9,0)</f>
        <v xml:space="preserve">فاقد فرزند </v>
      </c>
      <c r="AD7" s="545" t="s">
        <v>79</v>
      </c>
      <c r="AF7" s="291"/>
      <c r="AG7" s="286"/>
      <c r="AH7" s="287"/>
      <c r="AI7" s="1305"/>
      <c r="AJ7" s="292"/>
      <c r="AK7" s="293"/>
      <c r="AL7" s="293"/>
      <c r="AM7" s="293"/>
      <c r="AN7" s="288"/>
      <c r="AO7" s="9"/>
      <c r="AP7" s="293"/>
      <c r="AQ7" s="293"/>
      <c r="AR7" s="293"/>
      <c r="AS7" s="293"/>
      <c r="AT7" s="264"/>
      <c r="AU7" s="264"/>
      <c r="AV7" s="264"/>
      <c r="AW7" s="1329"/>
      <c r="AX7" s="8"/>
      <c r="AY7" s="8"/>
      <c r="AZ7" s="8"/>
      <c r="BA7" s="8"/>
      <c r="BB7" s="8"/>
      <c r="BC7" s="8"/>
    </row>
    <row r="8" spans="1:119" ht="15" customHeight="1">
      <c r="A8" s="1631"/>
      <c r="B8" s="338"/>
      <c r="C8" s="338"/>
      <c r="D8" s="338"/>
      <c r="E8" s="338"/>
      <c r="F8" s="338"/>
      <c r="G8" s="338"/>
      <c r="H8" s="338"/>
      <c r="I8" s="338"/>
      <c r="J8" s="338"/>
      <c r="K8" s="338"/>
      <c r="L8" s="338"/>
      <c r="M8" s="338"/>
      <c r="N8" s="338"/>
      <c r="O8" s="338"/>
      <c r="P8" s="338"/>
      <c r="Q8" s="338"/>
      <c r="R8" s="338"/>
      <c r="S8" s="338"/>
      <c r="T8" s="338"/>
      <c r="U8" s="338"/>
      <c r="V8" s="1019"/>
      <c r="W8" s="584"/>
      <c r="X8" s="550"/>
      <c r="Y8" s="561" t="str">
        <f>Y6</f>
        <v>14040930</v>
      </c>
      <c r="Z8" s="579"/>
      <c r="AA8" s="578"/>
      <c r="AB8" s="578"/>
      <c r="AC8" s="562">
        <f>IF(AC7="یک فرزند",AF3*10%,IF(AC7="دو فرزند",AF3*20%,IF(A13="سه فرزند",AF331%,0)))</f>
        <v>0</v>
      </c>
      <c r="AD8" s="545" t="s">
        <v>20</v>
      </c>
      <c r="AF8" s="280"/>
      <c r="AG8" s="294"/>
      <c r="AH8" s="287"/>
      <c r="AI8" s="1306"/>
      <c r="AJ8" s="295"/>
      <c r="AK8" s="293"/>
      <c r="AL8" s="293"/>
      <c r="AM8" s="293"/>
      <c r="AN8" s="288"/>
      <c r="AO8" s="9"/>
      <c r="AP8" s="293" t="s">
        <v>5475</v>
      </c>
      <c r="AQ8" s="296">
        <f>--H32</f>
        <v>51694505.064125106</v>
      </c>
      <c r="AR8" s="293"/>
      <c r="AS8" s="293"/>
      <c r="AT8" s="264"/>
      <c r="AU8" s="264"/>
      <c r="AV8" s="264"/>
      <c r="AW8" s="1329"/>
      <c r="AX8" s="8"/>
      <c r="AY8" s="8"/>
      <c r="AZ8" s="8"/>
      <c r="BA8" s="8"/>
      <c r="BB8" s="8"/>
      <c r="BC8" s="8"/>
    </row>
    <row r="9" spans="1:119" ht="18" customHeight="1">
      <c r="A9" s="1631"/>
      <c r="B9" s="338"/>
      <c r="C9" s="338"/>
      <c r="D9" s="338"/>
      <c r="E9" s="1330" t="str">
        <f>IF(VLOOKUP(A7,Table54[[نام و نام خانوادگی]:[توضیحات]],5,0)="تمام وقت","تمــام وقت","نیــمه وقت")</f>
        <v>نیــمه وقت</v>
      </c>
      <c r="F9" s="1330"/>
      <c r="G9" s="1330"/>
      <c r="H9" s="1330"/>
      <c r="I9" s="1330"/>
      <c r="J9" s="338"/>
      <c r="K9" s="354" t="s">
        <v>29</v>
      </c>
      <c r="L9" s="354"/>
      <c r="M9" s="354"/>
      <c r="N9" s="354"/>
      <c r="O9" s="354"/>
      <c r="P9" s="354"/>
      <c r="Q9" s="354"/>
      <c r="R9" s="354"/>
      <c r="S9" s="354"/>
      <c r="T9" s="338"/>
      <c r="U9" s="338"/>
      <c r="V9" s="1019"/>
      <c r="W9" s="584"/>
      <c r="X9" s="550"/>
      <c r="Y9" s="580"/>
      <c r="Z9" s="585">
        <v>45371</v>
      </c>
      <c r="AA9" s="99" t="s">
        <v>5359</v>
      </c>
      <c r="AB9" s="578"/>
      <c r="AC9" s="563">
        <f>VLOOKUP(A7,'FULL-DETAILS'!1:1048576,21,0)</f>
        <v>0</v>
      </c>
      <c r="AD9" s="545" t="s">
        <v>5358</v>
      </c>
      <c r="AF9" s="280"/>
      <c r="AG9" s="286"/>
      <c r="AH9" s="287"/>
      <c r="AI9" s="1306"/>
      <c r="AJ9" s="292"/>
      <c r="AK9" s="293"/>
      <c r="AL9" s="293"/>
      <c r="AM9" s="293"/>
      <c r="AN9" s="293"/>
      <c r="AO9" s="297"/>
      <c r="AP9" s="293" t="s">
        <v>5495</v>
      </c>
      <c r="AQ9" s="296">
        <f>AQ8-L16-L17-L18-L20</f>
        <v>39461171.73079177</v>
      </c>
      <c r="AR9" s="293"/>
      <c r="AS9" s="293"/>
      <c r="AT9" s="264"/>
      <c r="AU9" s="264"/>
      <c r="AV9" s="264"/>
      <c r="AW9" s="1329"/>
      <c r="AX9" s="8"/>
      <c r="AY9" s="8"/>
      <c r="AZ9" s="8"/>
      <c r="BA9" s="8"/>
      <c r="BB9" s="8"/>
      <c r="BC9" s="8"/>
      <c r="BD9" s="195"/>
      <c r="BE9" s="195"/>
    </row>
    <row r="10" spans="1:119" ht="20.25" customHeight="1">
      <c r="A10" s="1631"/>
      <c r="B10" s="1631"/>
      <c r="C10" s="338"/>
      <c r="D10" s="355">
        <f>F5</f>
        <v>1404</v>
      </c>
      <c r="E10" s="356" t="s">
        <v>63</v>
      </c>
      <c r="F10" s="922" t="s">
        <v>259</v>
      </c>
      <c r="G10" s="356" t="s">
        <v>63</v>
      </c>
      <c r="H10" s="923" t="s">
        <v>28104</v>
      </c>
      <c r="I10" s="1331" t="s">
        <v>28</v>
      </c>
      <c r="J10" s="1331"/>
      <c r="K10" s="1331"/>
      <c r="L10" s="357"/>
      <c r="M10" s="357"/>
      <c r="N10" s="434">
        <f>F5</f>
        <v>1404</v>
      </c>
      <c r="O10" s="356" t="s">
        <v>63</v>
      </c>
      <c r="P10" s="922" t="s">
        <v>259</v>
      </c>
      <c r="Q10" s="356" t="s">
        <v>63</v>
      </c>
      <c r="R10" s="923" t="s">
        <v>29929</v>
      </c>
      <c r="S10" s="1332" t="s">
        <v>65</v>
      </c>
      <c r="T10" s="1332"/>
      <c r="U10" s="1332"/>
      <c r="V10" s="1020"/>
      <c r="W10" s="584"/>
      <c r="X10" s="550"/>
      <c r="Y10" s="341" t="s">
        <v>1359</v>
      </c>
      <c r="Z10" s="585">
        <v>45736</v>
      </c>
      <c r="AA10" s="99" t="s">
        <v>5360</v>
      </c>
      <c r="AB10" s="578"/>
      <c r="AC10" s="545">
        <v>0</v>
      </c>
      <c r="AD10" s="545" t="s">
        <v>25259</v>
      </c>
      <c r="AF10" s="280"/>
      <c r="AG10" s="286"/>
      <c r="AH10" s="287"/>
      <c r="AI10" s="9"/>
      <c r="AJ10" s="9"/>
      <c r="AK10" s="9"/>
      <c r="AL10" s="9"/>
      <c r="AM10" s="9"/>
      <c r="AN10" s="9"/>
      <c r="AO10" s="298"/>
      <c r="AP10" s="293" t="s">
        <v>5486</v>
      </c>
      <c r="AQ10" s="296">
        <f>AQ9-L27-L26</f>
        <v>33617054.141966745</v>
      </c>
      <c r="AR10" s="299" t="s">
        <v>5488</v>
      </c>
      <c r="AS10" s="9"/>
      <c r="AT10" s="7"/>
      <c r="AU10" s="7"/>
      <c r="AV10" s="7"/>
      <c r="AW10" s="1329"/>
      <c r="AX10" s="8"/>
      <c r="AY10" s="1302"/>
      <c r="AZ10" s="1302"/>
      <c r="BA10" s="194"/>
      <c r="BB10" s="8"/>
      <c r="BC10" s="8"/>
      <c r="BD10" s="195"/>
      <c r="BE10" s="195"/>
      <c r="CZ10"/>
      <c r="DA10"/>
      <c r="DB10"/>
      <c r="DC10"/>
      <c r="DD10"/>
      <c r="DE10"/>
      <c r="DF10"/>
      <c r="DG10"/>
      <c r="DH10"/>
      <c r="DI10"/>
      <c r="DJ10"/>
      <c r="DK10"/>
      <c r="DL10"/>
      <c r="DM10"/>
      <c r="DN10"/>
      <c r="DO10"/>
    </row>
    <row r="11" spans="1:119" ht="24.75" customHeight="1" thickBot="1">
      <c r="A11" s="1631"/>
      <c r="B11" s="407"/>
      <c r="C11" s="407"/>
      <c r="D11" s="407"/>
      <c r="E11" s="407"/>
      <c r="F11" s="407"/>
      <c r="G11" s="407"/>
      <c r="H11" s="407"/>
      <c r="I11" s="408" t="s">
        <v>62</v>
      </c>
      <c r="J11" s="338"/>
      <c r="K11" s="358">
        <f>((VALUE(F10)-VALUE(P10))+1)</f>
        <v>1</v>
      </c>
      <c r="L11" s="1303"/>
      <c r="M11" s="1303"/>
      <c r="N11" s="1303"/>
      <c r="O11" s="1303"/>
      <c r="P11" s="1303"/>
      <c r="Q11" s="1303"/>
      <c r="R11" s="1303"/>
      <c r="S11" s="359"/>
      <c r="T11" s="338"/>
      <c r="U11" s="338"/>
      <c r="V11" s="1019"/>
      <c r="W11" s="584"/>
      <c r="X11" s="550"/>
      <c r="Y11" s="561" t="str">
        <f xml:space="preserve"> "TPaye_" &amp; F5</f>
        <v>TPaye_1404</v>
      </c>
      <c r="Z11" s="564">
        <f>Z10-Z9</f>
        <v>365</v>
      </c>
      <c r="AA11" s="99" t="s">
        <v>5361</v>
      </c>
      <c r="AB11" s="578"/>
      <c r="AC11" s="563">
        <f>7.5*AC10</f>
        <v>0</v>
      </c>
      <c r="AD11" s="545" t="s">
        <v>25260</v>
      </c>
      <c r="AF11" s="280"/>
      <c r="AG11" s="1304" t="s">
        <v>5480</v>
      </c>
      <c r="AH11" s="1304"/>
      <c r="AI11" s="1305"/>
      <c r="AJ11" s="292"/>
      <c r="AK11" s="293" t="s">
        <v>5480</v>
      </c>
      <c r="AL11" s="300">
        <f>--AQ3</f>
        <v>31787841.322158352</v>
      </c>
      <c r="AM11" s="293"/>
      <c r="AN11" s="293"/>
      <c r="AO11" s="293"/>
      <c r="AP11" s="293"/>
      <c r="AQ11" s="293"/>
      <c r="AR11" s="293"/>
      <c r="AS11" s="293"/>
      <c r="AT11" s="264"/>
      <c r="AU11" s="264"/>
      <c r="AV11" s="264"/>
      <c r="AW11" s="1329"/>
      <c r="AX11" s="8"/>
      <c r="AY11" s="1302"/>
      <c r="AZ11" s="1302"/>
      <c r="BA11" s="194"/>
      <c r="BB11" s="8"/>
      <c r="BC11" s="8"/>
      <c r="BD11" s="195"/>
      <c r="BE11" s="195"/>
      <c r="CZ11"/>
      <c r="DA11"/>
      <c r="DB11"/>
      <c r="DC11"/>
      <c r="DD11"/>
      <c r="DE11"/>
      <c r="DF11"/>
      <c r="DG11"/>
      <c r="DH11"/>
      <c r="DI11"/>
      <c r="DJ11"/>
      <c r="DK11"/>
      <c r="DL11"/>
      <c r="DM11"/>
      <c r="DN11"/>
      <c r="DO11"/>
    </row>
    <row r="12" spans="1:119" ht="20.25" customHeight="1">
      <c r="A12" s="409"/>
      <c r="B12" s="1654">
        <f>F5</f>
        <v>1404</v>
      </c>
      <c r="C12" s="1315" t="s">
        <v>5385</v>
      </c>
      <c r="D12" s="1315"/>
      <c r="E12" s="1315"/>
      <c r="F12" s="1315"/>
      <c r="G12" s="1315"/>
      <c r="H12" s="1315"/>
      <c r="I12" s="1315"/>
      <c r="J12" s="405"/>
      <c r="K12" s="1313">
        <f>F5</f>
        <v>1404</v>
      </c>
      <c r="L12" s="1317" t="s">
        <v>5591</v>
      </c>
      <c r="M12" s="1317"/>
      <c r="N12" s="1317"/>
      <c r="O12" s="1317"/>
      <c r="P12" s="1317"/>
      <c r="Q12" s="1317"/>
      <c r="R12" s="1317"/>
      <c r="S12" s="1317"/>
      <c r="T12" s="1317"/>
      <c r="U12" s="1318"/>
      <c r="V12" s="1021" t="s">
        <v>181</v>
      </c>
      <c r="W12" s="584"/>
      <c r="X12" s="347" t="s">
        <v>1088</v>
      </c>
      <c r="Y12" s="360" t="s">
        <v>2238</v>
      </c>
      <c r="Z12" s="586"/>
      <c r="AA12" s="578"/>
      <c r="AB12" s="578"/>
      <c r="AC12" s="578"/>
      <c r="AD12" s="578"/>
      <c r="AF12" s="301"/>
      <c r="AG12" s="1304" t="s">
        <v>5364</v>
      </c>
      <c r="AH12" s="1304"/>
      <c r="AI12" s="1306"/>
      <c r="AJ12" s="295"/>
      <c r="AK12" s="302" t="s">
        <v>5475</v>
      </c>
      <c r="AL12" s="300">
        <f>H32</f>
        <v>51694505.064125106</v>
      </c>
      <c r="AM12" s="302"/>
      <c r="AN12" s="302"/>
      <c r="AO12" s="302"/>
      <c r="AP12" s="302"/>
      <c r="AQ12" s="302" t="s">
        <v>5487</v>
      </c>
      <c r="AR12" s="302"/>
      <c r="AS12" s="302"/>
      <c r="AT12" s="267"/>
      <c r="AU12" s="267"/>
      <c r="AV12" s="267"/>
      <c r="AW12" s="1329"/>
      <c r="AX12" s="8"/>
      <c r="AY12" s="192"/>
      <c r="AZ12" s="195"/>
      <c r="BA12" s="195"/>
      <c r="BB12" s="8"/>
      <c r="BC12" s="8"/>
      <c r="BD12" s="195"/>
      <c r="BE12" s="195"/>
      <c r="CZ12"/>
      <c r="DA12"/>
      <c r="DB12"/>
      <c r="DC12"/>
      <c r="DD12"/>
      <c r="DE12"/>
      <c r="DF12"/>
      <c r="DG12"/>
      <c r="DH12"/>
      <c r="DI12"/>
      <c r="DJ12"/>
      <c r="DK12"/>
      <c r="DL12"/>
      <c r="DM12"/>
      <c r="DN12"/>
      <c r="DO12"/>
    </row>
    <row r="13" spans="1:119" ht="14.25" customHeight="1">
      <c r="A13" s="409"/>
      <c r="B13" s="1655"/>
      <c r="C13" s="1316"/>
      <c r="D13" s="1316"/>
      <c r="E13" s="1316"/>
      <c r="F13" s="1316"/>
      <c r="G13" s="1316"/>
      <c r="H13" s="1316"/>
      <c r="I13" s="1316"/>
      <c r="J13" s="406"/>
      <c r="K13" s="1314"/>
      <c r="L13" s="1319"/>
      <c r="M13" s="1319"/>
      <c r="N13" s="1319"/>
      <c r="O13" s="1319"/>
      <c r="P13" s="1319"/>
      <c r="Q13" s="1319"/>
      <c r="R13" s="1319"/>
      <c r="S13" s="1319"/>
      <c r="T13" s="1319"/>
      <c r="U13" s="1320"/>
      <c r="V13" s="1021"/>
      <c r="W13" s="584"/>
      <c r="X13" s="550"/>
      <c r="Y13" s="360" t="s">
        <v>2239</v>
      </c>
      <c r="Z13" s="586"/>
      <c r="AA13" s="578"/>
      <c r="AB13" s="578"/>
      <c r="AC13" s="578"/>
      <c r="AD13" s="578"/>
      <c r="AF13" s="280"/>
      <c r="AG13" s="1304"/>
      <c r="AH13" s="1304"/>
      <c r="AI13" s="1306"/>
      <c r="AJ13" s="292"/>
      <c r="AK13" s="293"/>
      <c r="AL13" s="293"/>
      <c r="AM13" s="293"/>
      <c r="AN13" s="293"/>
      <c r="AO13" s="293"/>
      <c r="AP13" s="293"/>
      <c r="AQ13" s="293"/>
      <c r="AR13" s="293"/>
      <c r="AS13" s="293" t="s">
        <v>5503</v>
      </c>
      <c r="AT13" s="264"/>
      <c r="AU13" s="264"/>
      <c r="AV13" s="264"/>
      <c r="AW13" s="1329"/>
      <c r="AX13" s="8"/>
      <c r="AY13" s="192"/>
      <c r="AZ13" s="195"/>
      <c r="BA13" s="195"/>
      <c r="BB13" s="8"/>
      <c r="BC13" s="8"/>
      <c r="BD13" s="195"/>
      <c r="BE13" s="195"/>
    </row>
    <row r="14" spans="1:119" ht="22.5" customHeight="1">
      <c r="A14" s="409"/>
      <c r="B14" s="395" t="s">
        <v>1769</v>
      </c>
      <c r="C14" s="428">
        <v>49.470660940000002</v>
      </c>
      <c r="D14" s="1321" t="s">
        <v>5498</v>
      </c>
      <c r="E14" s="1322"/>
      <c r="F14" s="1322"/>
      <c r="G14" s="1322"/>
      <c r="H14" s="1322"/>
      <c r="I14" s="1323"/>
      <c r="J14" s="399"/>
      <c r="K14" s="400" t="s">
        <v>3</v>
      </c>
      <c r="L14" s="1324">
        <f>Z2</f>
        <v>7</v>
      </c>
      <c r="M14" s="1324"/>
      <c r="N14" s="1324"/>
      <c r="O14" s="1324"/>
      <c r="P14" s="1325"/>
      <c r="Q14" s="1326" t="s">
        <v>2884</v>
      </c>
      <c r="R14" s="1327"/>
      <c r="S14" s="1327"/>
      <c r="T14" s="1327"/>
      <c r="U14" s="1328"/>
      <c r="V14" s="664"/>
      <c r="W14" s="920">
        <v>7</v>
      </c>
      <c r="X14" s="347" t="s">
        <v>1087</v>
      </c>
      <c r="Y14" s="581"/>
      <c r="Z14" s="564">
        <f>2.5*K11</f>
        <v>2.5</v>
      </c>
      <c r="AA14" s="578"/>
      <c r="AB14" s="578"/>
      <c r="AC14" s="578"/>
      <c r="AD14" s="578"/>
      <c r="AF14" s="280"/>
      <c r="AG14" s="303" t="s">
        <v>5469</v>
      </c>
      <c r="AH14" s="304" t="s">
        <v>5466</v>
      </c>
      <c r="AI14" s="9"/>
      <c r="AJ14" s="9"/>
      <c r="AK14" s="302" t="s">
        <v>5368</v>
      </c>
      <c r="AL14" s="9"/>
      <c r="AM14" s="9"/>
      <c r="AN14" s="9"/>
      <c r="AO14" s="9"/>
      <c r="AP14" s="9"/>
      <c r="AQ14" s="296">
        <f>AQ10/3</f>
        <v>11205684.713988915</v>
      </c>
      <c r="AR14" s="10" t="s">
        <v>5489</v>
      </c>
      <c r="AS14" s="296">
        <f>AQ10*80%</f>
        <v>26893643.313573398</v>
      </c>
      <c r="AT14" s="7"/>
      <c r="AU14" s="7"/>
      <c r="AV14" s="7"/>
      <c r="AW14" s="8"/>
      <c r="AX14" s="8"/>
      <c r="AY14" s="192"/>
      <c r="AZ14" s="195"/>
      <c r="BA14" s="195"/>
      <c r="BB14" s="8"/>
      <c r="BC14" s="8"/>
      <c r="BD14" s="195"/>
      <c r="BE14" s="195"/>
    </row>
    <row r="15" spans="1:119" ht="22.5" customHeight="1">
      <c r="A15" s="409"/>
      <c r="B15" s="397" t="s">
        <v>5</v>
      </c>
      <c r="C15" s="725">
        <f>bank!AX10</f>
        <v>472532</v>
      </c>
      <c r="D15" s="1335" t="s">
        <v>5380</v>
      </c>
      <c r="E15" s="1336"/>
      <c r="F15" s="1336"/>
      <c r="G15" s="1336"/>
      <c r="H15" s="1336"/>
      <c r="I15" s="1337"/>
      <c r="J15" s="401"/>
      <c r="K15" s="397" t="s">
        <v>5</v>
      </c>
      <c r="L15" s="1333">
        <f>C15*C14+(bank!AL17)+(AC11*C15)</f>
        <v>23376470.35530008</v>
      </c>
      <c r="M15" s="1333"/>
      <c r="N15" s="1333"/>
      <c r="O15" s="1333"/>
      <c r="P15" s="1334"/>
      <c r="Q15" s="1339" t="s">
        <v>4906</v>
      </c>
      <c r="R15" s="1340"/>
      <c r="S15" s="1340"/>
      <c r="T15" s="1340"/>
      <c r="U15" s="1341"/>
      <c r="V15" s="1022"/>
      <c r="W15" s="730"/>
      <c r="X15" s="550"/>
      <c r="Y15" s="581"/>
      <c r="Z15" s="565">
        <f>AC4*40%+AC4</f>
        <v>661544.80000000005</v>
      </c>
      <c r="AA15" s="578"/>
      <c r="AB15" s="579"/>
      <c r="AC15" s="579"/>
      <c r="AD15" s="579"/>
      <c r="AE15" s="188"/>
      <c r="AF15" s="280"/>
      <c r="AG15" s="303">
        <f>--L16</f>
        <v>2100000</v>
      </c>
      <c r="AH15" s="305">
        <f>--H32</f>
        <v>51694505.064125106</v>
      </c>
      <c r="AI15" s="293"/>
      <c r="AJ15" s="306"/>
      <c r="AK15" s="9"/>
      <c r="AL15" s="9"/>
      <c r="AM15" s="9"/>
      <c r="AN15" s="9"/>
      <c r="AO15" s="307" t="e">
        <f>AJ25+AH28</f>
        <v>#REF!</v>
      </c>
      <c r="AP15" s="9"/>
      <c r="AQ15" s="296">
        <f>AQ14*2</f>
        <v>22411369.42797783</v>
      </c>
      <c r="AR15" s="10" t="s">
        <v>5490</v>
      </c>
      <c r="AS15" s="9"/>
      <c r="AT15" s="7"/>
      <c r="AU15" s="7"/>
      <c r="AV15" s="264"/>
      <c r="AW15" s="259"/>
      <c r="AX15" s="8"/>
      <c r="AY15" s="192"/>
      <c r="AZ15" s="195"/>
      <c r="BA15" s="195"/>
      <c r="BB15" s="8"/>
      <c r="BC15" s="8"/>
      <c r="BD15" s="195"/>
      <c r="BE15" s="195"/>
    </row>
    <row r="16" spans="1:119" ht="21.6">
      <c r="A16" s="409"/>
      <c r="B16" s="400" t="s">
        <v>5</v>
      </c>
      <c r="C16" s="398">
        <f>bank!AO12</f>
        <v>300000</v>
      </c>
      <c r="D16" s="1321" t="s">
        <v>2886</v>
      </c>
      <c r="E16" s="1322"/>
      <c r="F16" s="1322"/>
      <c r="G16" s="1322"/>
      <c r="H16" s="1322"/>
      <c r="I16" s="1323"/>
      <c r="J16" s="402"/>
      <c r="K16" s="432" t="s">
        <v>5</v>
      </c>
      <c r="L16" s="1342">
        <f>C16*L14</f>
        <v>2100000</v>
      </c>
      <c r="M16" s="1342"/>
      <c r="N16" s="1342"/>
      <c r="O16" s="1342"/>
      <c r="P16" s="1343"/>
      <c r="Q16" s="1321" t="s">
        <v>6</v>
      </c>
      <c r="R16" s="1322"/>
      <c r="S16" s="1322"/>
      <c r="T16" s="1322"/>
      <c r="U16" s="1323"/>
      <c r="V16" s="1019"/>
      <c r="W16" s="556">
        <f>IF(Z6&gt;0,(INT(IF(E9="نیــمه وقت",(j_diff(Z6,Y6)+1)/2,(j_diff(Z6,Y6)+1)))),(INT(IF(E9="نیــمه وقت",(j_diff(Z5,Y6)+1)/2,(j_diff(Z5,Y6)+1)))))</f>
        <v>3</v>
      </c>
      <c r="X16" s="347" t="s">
        <v>1211</v>
      </c>
      <c r="Y16" s="581"/>
      <c r="Z16" s="579"/>
      <c r="AA16" s="578"/>
      <c r="AB16" s="578"/>
      <c r="AC16" s="578"/>
      <c r="AD16" s="578"/>
      <c r="AF16" s="303"/>
      <c r="AG16" s="303" t="s">
        <v>5470</v>
      </c>
      <c r="AH16" s="303" t="s">
        <v>5468</v>
      </c>
      <c r="AI16" s="293"/>
      <c r="AJ16" s="306"/>
      <c r="AK16" s="9"/>
      <c r="AL16" s="9"/>
      <c r="AM16" s="9"/>
      <c r="AN16" s="9"/>
      <c r="AO16" s="9"/>
      <c r="AP16" s="9"/>
      <c r="AQ16" s="296">
        <f>AQ10/2</f>
        <v>16808527.070983373</v>
      </c>
      <c r="AR16" s="10" t="s">
        <v>5502</v>
      </c>
      <c r="AS16" s="9"/>
      <c r="AT16" s="7"/>
      <c r="AU16" s="7"/>
      <c r="AV16" s="264"/>
      <c r="AW16" s="259"/>
      <c r="AX16" s="8"/>
      <c r="AY16" s="192"/>
      <c r="AZ16" s="195"/>
      <c r="BA16" s="195"/>
      <c r="BB16" s="8"/>
      <c r="BC16" s="8"/>
      <c r="BD16" s="195"/>
      <c r="BE16" s="195"/>
    </row>
    <row r="17" spans="1:57" ht="19.5" customHeight="1">
      <c r="A17" s="409"/>
      <c r="B17" s="397" t="s">
        <v>5</v>
      </c>
      <c r="C17" s="725">
        <f>bank!AR12</f>
        <v>733333.33333333337</v>
      </c>
      <c r="D17" s="1335" t="s">
        <v>5464</v>
      </c>
      <c r="E17" s="1336"/>
      <c r="F17" s="1336"/>
      <c r="G17" s="1336"/>
      <c r="H17" s="1336"/>
      <c r="I17" s="1337"/>
      <c r="J17" s="433"/>
      <c r="K17" s="397" t="s">
        <v>5</v>
      </c>
      <c r="L17" s="1333">
        <f>C17*L14</f>
        <v>5133333.333333334</v>
      </c>
      <c r="M17" s="1333"/>
      <c r="N17" s="1333"/>
      <c r="O17" s="1333"/>
      <c r="P17" s="1334"/>
      <c r="Q17" s="1335" t="s">
        <v>5362</v>
      </c>
      <c r="R17" s="1336"/>
      <c r="S17" s="1336"/>
      <c r="T17" s="1336"/>
      <c r="U17" s="1337"/>
      <c r="V17" s="1023"/>
      <c r="W17" s="566">
        <f>INT(IF(W19&gt;=1,(W16-(W19*365))/30,W16/30))</f>
        <v>0</v>
      </c>
      <c r="X17" s="347" t="s">
        <v>1213</v>
      </c>
      <c r="Y17" s="561">
        <f>(3089-(W19*365))/30</f>
        <v>102.96666666666667</v>
      </c>
      <c r="Z17" s="579"/>
      <c r="AA17" s="578"/>
      <c r="AB17" s="578"/>
      <c r="AC17" s="578"/>
      <c r="AD17" s="578"/>
      <c r="AF17" s="303"/>
      <c r="AG17" s="303">
        <f>--L17</f>
        <v>5133333.333333334</v>
      </c>
      <c r="AH17" s="303">
        <f>--L18</f>
        <v>5000000</v>
      </c>
      <c r="AI17" s="9"/>
      <c r="AJ17" s="9"/>
      <c r="AK17" s="9"/>
      <c r="AL17" s="9"/>
      <c r="AM17" s="9"/>
      <c r="AN17" s="9"/>
      <c r="AO17" s="9"/>
      <c r="AP17" s="308" t="s">
        <v>5492</v>
      </c>
      <c r="AQ17" s="296">
        <f>AQ15/AC4</f>
        <v>47.428257616368477</v>
      </c>
      <c r="AR17" s="1338" t="s">
        <v>5491</v>
      </c>
      <c r="AS17" s="1338"/>
      <c r="AT17" s="1338"/>
      <c r="AU17" s="7"/>
      <c r="AV17" s="266"/>
      <c r="AW17" s="260"/>
      <c r="AX17" s="8"/>
      <c r="AY17" s="192"/>
      <c r="AZ17" s="195"/>
      <c r="BA17" s="195"/>
      <c r="BB17" s="8"/>
      <c r="BC17" s="8"/>
      <c r="BD17" s="195"/>
      <c r="BE17" s="195"/>
    </row>
    <row r="18" spans="1:57" s="43" customFormat="1" ht="22.5" customHeight="1">
      <c r="A18" s="626"/>
      <c r="B18" s="627"/>
      <c r="C18" s="660" t="str">
        <f>AC5</f>
        <v>متاهل</v>
      </c>
      <c r="D18" s="1352" t="s">
        <v>78</v>
      </c>
      <c r="E18" s="1353"/>
      <c r="F18" s="1353"/>
      <c r="G18" s="1353"/>
      <c r="H18" s="1353"/>
      <c r="I18" s="1354"/>
      <c r="J18" s="628"/>
      <c r="K18" s="627" t="s">
        <v>5</v>
      </c>
      <c r="L18" s="1357">
        <f>IF(AND(C18="متاهل",N10&gt;=1403),5000000*K11,0)</f>
        <v>5000000</v>
      </c>
      <c r="M18" s="1357"/>
      <c r="N18" s="1357"/>
      <c r="O18" s="1357"/>
      <c r="P18" s="1351"/>
      <c r="Q18" s="1352" t="s">
        <v>5354</v>
      </c>
      <c r="R18" s="1353"/>
      <c r="S18" s="1353"/>
      <c r="T18" s="1353"/>
      <c r="U18" s="1354"/>
      <c r="V18" s="1023"/>
      <c r="W18" s="629"/>
      <c r="X18" s="630"/>
      <c r="Y18" s="631"/>
      <c r="Z18" s="632"/>
      <c r="AA18" s="633"/>
      <c r="AB18" s="633"/>
      <c r="AC18" s="633"/>
      <c r="AD18" s="633"/>
      <c r="AE18" s="634"/>
      <c r="AF18" s="635"/>
      <c r="AG18" s="635" t="s">
        <v>5467</v>
      </c>
      <c r="AH18" s="635"/>
      <c r="AI18" s="636"/>
      <c r="AJ18" s="637"/>
      <c r="AK18" s="638"/>
      <c r="AL18" s="638"/>
      <c r="AM18" s="638"/>
      <c r="AN18" s="638"/>
      <c r="AO18" s="639"/>
      <c r="AP18" s="639"/>
      <c r="AQ18" s="638"/>
      <c r="AR18" s="639"/>
      <c r="AS18" s="640"/>
      <c r="AT18" s="639"/>
      <c r="AU18" s="638"/>
      <c r="AV18" s="641"/>
      <c r="AW18" s="642"/>
      <c r="AX18" s="638"/>
      <c r="AY18" s="643"/>
      <c r="AZ18" s="644"/>
      <c r="BA18" s="644"/>
      <c r="BB18" s="638"/>
      <c r="BC18" s="638"/>
      <c r="BD18" s="644"/>
      <c r="BE18" s="644"/>
    </row>
    <row r="19" spans="1:57" s="43" customFormat="1" ht="21.6">
      <c r="A19" s="626"/>
      <c r="B19" s="1432" t="s">
        <v>5376</v>
      </c>
      <c r="C19" s="1345"/>
      <c r="D19" s="1346" t="s">
        <v>5369</v>
      </c>
      <c r="E19" s="1347"/>
      <c r="F19" s="1347"/>
      <c r="G19" s="1347"/>
      <c r="H19" s="1347"/>
      <c r="I19" s="1348"/>
      <c r="J19" s="645"/>
      <c r="K19" s="1349" t="s">
        <v>5434</v>
      </c>
      <c r="L19" s="1349"/>
      <c r="M19" s="1349"/>
      <c r="N19" s="1349"/>
      <c r="O19" s="646"/>
      <c r="P19" s="647">
        <f>IF(V6&lt;0,0,V6)</f>
        <v>2.5</v>
      </c>
      <c r="Q19" s="1346" t="s">
        <v>5433</v>
      </c>
      <c r="R19" s="1347"/>
      <c r="S19" s="1347"/>
      <c r="T19" s="1347"/>
      <c r="U19" s="1348"/>
      <c r="V19" s="1024"/>
      <c r="W19" s="648">
        <f>INT(IF(E9="نیــمه وقت",(IF(Z6&gt;0,INT((j_diff(Z6,Y6)/365)),INT((j_diff(Z5,Y6)/365))))/2,(IF(Z6&gt;0,INT((j_diff(Z6,Y6)/365)),INT((j_diff(Z5,Y6)/365))))))</f>
        <v>0</v>
      </c>
      <c r="X19" s="649" t="s">
        <v>1212</v>
      </c>
      <c r="Y19" s="650">
        <f>INT((W16-(W19*365))/30)</f>
        <v>0</v>
      </c>
      <c r="Z19" s="632"/>
      <c r="AA19" s="633"/>
      <c r="AB19" s="633"/>
      <c r="AC19" s="633"/>
      <c r="AD19" s="633"/>
      <c r="AE19" s="634"/>
      <c r="AF19" s="635"/>
      <c r="AG19" s="635">
        <f>--L20</f>
        <v>0</v>
      </c>
      <c r="AH19" s="635"/>
      <c r="AI19" s="636"/>
      <c r="AJ19" s="637"/>
      <c r="AK19" s="638"/>
      <c r="AL19" s="638"/>
      <c r="AM19" s="638"/>
      <c r="AN19" s="651"/>
      <c r="AO19" s="652"/>
      <c r="AP19" s="652" t="s">
        <v>5494</v>
      </c>
      <c r="AQ19" s="651">
        <f>--AQ14</f>
        <v>11205684.713988915</v>
      </c>
      <c r="AR19" s="653" t="s">
        <v>5493</v>
      </c>
      <c r="AS19" s="653"/>
      <c r="AT19" s="653"/>
      <c r="AU19" s="638"/>
      <c r="AV19" s="641"/>
      <c r="AW19" s="642"/>
      <c r="AX19" s="638"/>
      <c r="AY19" s="643"/>
      <c r="AZ19" s="644"/>
      <c r="BA19" s="644"/>
      <c r="BB19" s="638"/>
      <c r="BC19" s="638"/>
      <c r="BD19" s="644"/>
      <c r="BE19" s="644"/>
    </row>
    <row r="20" spans="1:57" s="43" customFormat="1" ht="22.2">
      <c r="A20" s="626"/>
      <c r="B20" s="1357" t="str">
        <f>AC7</f>
        <v xml:space="preserve">فاقد فرزند </v>
      </c>
      <c r="C20" s="1351"/>
      <c r="D20" s="1352" t="s">
        <v>5363</v>
      </c>
      <c r="E20" s="1353"/>
      <c r="F20" s="1353"/>
      <c r="G20" s="1353"/>
      <c r="H20" s="1353"/>
      <c r="I20" s="1354"/>
      <c r="J20" s="654"/>
      <c r="K20" s="662" t="s">
        <v>5</v>
      </c>
      <c r="L20" s="1355">
        <f>IF(B20="یک فرزند",L15*10%,IF(B20="دو فرزند",L15*20%,IF(B20="سه فرزند",L15*30%,0)))</f>
        <v>0</v>
      </c>
      <c r="M20" s="1355"/>
      <c r="N20" s="1355"/>
      <c r="O20" s="1355"/>
      <c r="P20" s="1356"/>
      <c r="Q20" s="1352" t="s">
        <v>5377</v>
      </c>
      <c r="R20" s="1353"/>
      <c r="S20" s="1353"/>
      <c r="T20" s="1353"/>
      <c r="U20" s="1354"/>
      <c r="V20" s="1025" t="s">
        <v>181</v>
      </c>
      <c r="W20" s="655"/>
      <c r="X20" s="630"/>
      <c r="Y20" s="656">
        <f>VLOOKUP(A7,Table54[[نام و نام خانوادگی]:[توضیحات]],2,0)</f>
        <v>245158</v>
      </c>
      <c r="Z20" s="632"/>
      <c r="AA20" s="633"/>
      <c r="AB20" s="633"/>
      <c r="AC20" s="633"/>
      <c r="AD20" s="633"/>
      <c r="AE20" s="634"/>
      <c r="AF20" s="657" t="s">
        <v>5471</v>
      </c>
      <c r="AG20" s="658"/>
      <c r="AH20" s="79" t="s">
        <v>5472</v>
      </c>
      <c r="AI20" s="638"/>
      <c r="AJ20" s="638"/>
      <c r="AL20" s="43" t="s">
        <v>5499</v>
      </c>
      <c r="AM20" s="638"/>
      <c r="AN20" s="651"/>
      <c r="AO20" s="659"/>
      <c r="AP20" s="659"/>
      <c r="AR20" s="659" t="s">
        <v>5496</v>
      </c>
      <c r="AS20" s="659"/>
      <c r="AT20" s="659"/>
      <c r="AU20" s="638"/>
      <c r="AV20" s="641"/>
      <c r="AW20" s="642"/>
      <c r="AX20" s="638"/>
      <c r="AY20" s="643"/>
      <c r="AZ20" s="644"/>
      <c r="BA20" s="644"/>
      <c r="BB20" s="638"/>
      <c r="BC20" s="638"/>
      <c r="BD20" s="644"/>
      <c r="BE20" s="644"/>
    </row>
    <row r="21" spans="1:57" ht="21" customHeight="1">
      <c r="A21" s="409"/>
      <c r="B21" s="397" t="s">
        <v>1769</v>
      </c>
      <c r="C21" s="725">
        <v>0</v>
      </c>
      <c r="D21" s="1335" t="s">
        <v>5370</v>
      </c>
      <c r="E21" s="1336"/>
      <c r="F21" s="1336"/>
      <c r="G21" s="1336"/>
      <c r="H21" s="1336"/>
      <c r="I21" s="1337"/>
      <c r="J21" s="401"/>
      <c r="K21" s="397" t="s">
        <v>5</v>
      </c>
      <c r="L21" s="1333">
        <f>(AC4*40%+AC4)*C21</f>
        <v>0</v>
      </c>
      <c r="M21" s="1333"/>
      <c r="N21" s="1333"/>
      <c r="O21" s="1333"/>
      <c r="P21" s="1334"/>
      <c r="Q21" s="1339" t="s">
        <v>5365</v>
      </c>
      <c r="R21" s="1340"/>
      <c r="S21" s="1340"/>
      <c r="T21" s="1340"/>
      <c r="U21" s="1341"/>
      <c r="V21" s="617"/>
      <c r="W21" s="587"/>
      <c r="X21" s="550"/>
      <c r="Y21" s="567" t="str">
        <f>LEFT((IF(K11=12,F5,D10  &amp; F10  &amp;  H10)),6)</f>
        <v>140409</v>
      </c>
      <c r="Z21" s="568">
        <f>L15+L16+L17+L18+L20+L21+L22+L23+L24+L25+L26+L27+L28</f>
        <v>57360711.624125101</v>
      </c>
      <c r="AA21" s="578"/>
      <c r="AB21" s="578"/>
      <c r="AC21" s="578"/>
      <c r="AD21" s="578"/>
      <c r="AF21" s="304" t="s">
        <v>5477</v>
      </c>
      <c r="AG21" s="304" t="s">
        <v>5478</v>
      </c>
      <c r="AH21" s="280" t="s">
        <v>5479</v>
      </c>
      <c r="AI21" s="86" t="s">
        <v>5459</v>
      </c>
      <c r="AJ21" s="292" t="s">
        <v>5474</v>
      </c>
      <c r="AM21" s="9"/>
      <c r="AN21" s="307"/>
      <c r="AO21" s="9"/>
      <c r="AP21" s="9"/>
      <c r="AQ21" s="9"/>
      <c r="AR21" s="307">
        <f>AQ19+AN3</f>
        <v>20649362.313988917</v>
      </c>
      <c r="AS21" s="9"/>
      <c r="AT21" s="7"/>
      <c r="AU21" s="7"/>
      <c r="AV21" s="266"/>
      <c r="AW21" s="260"/>
      <c r="AX21" s="8"/>
      <c r="AY21" s="192"/>
      <c r="AZ21" s="195"/>
      <c r="BA21" s="195"/>
      <c r="BB21" s="8"/>
      <c r="BC21" s="8"/>
      <c r="BD21" s="195"/>
      <c r="BE21" s="195"/>
    </row>
    <row r="22" spans="1:57" ht="21.6">
      <c r="A22" s="409"/>
      <c r="B22" s="400" t="s">
        <v>3</v>
      </c>
      <c r="C22" s="425">
        <v>1</v>
      </c>
      <c r="D22" s="1321" t="s">
        <v>25949</v>
      </c>
      <c r="E22" s="1322"/>
      <c r="F22" s="1322"/>
      <c r="G22" s="1322"/>
      <c r="H22" s="1322"/>
      <c r="I22" s="1323"/>
      <c r="J22" s="402"/>
      <c r="K22" s="432" t="s">
        <v>5</v>
      </c>
      <c r="L22" s="1342">
        <f>'t,sahih(ساعت)'!C22*bank!AL23*140%</f>
        <v>6529118.8666666662</v>
      </c>
      <c r="M22" s="1342"/>
      <c r="N22" s="1342"/>
      <c r="O22" s="1342"/>
      <c r="P22" s="1343"/>
      <c r="Q22" s="1321" t="s">
        <v>25948</v>
      </c>
      <c r="R22" s="1322"/>
      <c r="S22" s="1322"/>
      <c r="T22" s="1322"/>
      <c r="U22" s="1323"/>
      <c r="V22" s="617"/>
      <c r="W22" s="587"/>
      <c r="X22" s="550"/>
      <c r="Y22" s="567" t="str">
        <f xml:space="preserve"> IF(E9="تمــام وقت","TSt","TSn")</f>
        <v>TSn</v>
      </c>
      <c r="Z22" s="568">
        <f>L15/K11</f>
        <v>23376470.35530008</v>
      </c>
      <c r="AA22" s="578"/>
      <c r="AB22" s="578"/>
      <c r="AC22" s="578"/>
      <c r="AD22" s="578"/>
      <c r="AF22" s="1364" t="e">
        <f>H32/#REF!</f>
        <v>#REF!</v>
      </c>
      <c r="AG22" s="1364" t="e">
        <f>AF22/7.3</f>
        <v>#REF!</v>
      </c>
      <c r="AH22" s="1364" t="e">
        <f>AG22*80</f>
        <v>#REF!</v>
      </c>
      <c r="AI22" s="1364">
        <f>--AN3</f>
        <v>9443677.5999999996</v>
      </c>
      <c r="AJ22" s="1365" t="e">
        <f>AH22-AI22</f>
        <v>#REF!</v>
      </c>
      <c r="AM22" s="9"/>
      <c r="AN22" s="307"/>
      <c r="AO22" s="9"/>
      <c r="AP22" s="9"/>
      <c r="AQ22" s="9"/>
      <c r="AR22" s="9"/>
      <c r="AS22" s="9"/>
      <c r="AT22" s="7"/>
      <c r="AU22" s="7"/>
      <c r="AV22" s="266"/>
      <c r="AW22" s="259"/>
      <c r="AX22" s="8"/>
      <c r="AY22" s="192"/>
      <c r="AZ22" s="195"/>
      <c r="BA22" s="195"/>
      <c r="BB22" s="8"/>
      <c r="BC22" s="8"/>
      <c r="BD22" s="195"/>
      <c r="BE22" s="195"/>
    </row>
    <row r="23" spans="1:57" ht="22.5" customHeight="1">
      <c r="A23" s="409"/>
      <c r="B23" s="397" t="s">
        <v>1769</v>
      </c>
      <c r="C23" s="430">
        <v>3</v>
      </c>
      <c r="D23" s="1335" t="s">
        <v>5371</v>
      </c>
      <c r="E23" s="1336"/>
      <c r="F23" s="1336"/>
      <c r="G23" s="1336"/>
      <c r="H23" s="1336"/>
      <c r="I23" s="1337"/>
      <c r="J23" s="401"/>
      <c r="K23" s="397" t="s">
        <v>5</v>
      </c>
      <c r="L23" s="1333">
        <f>(AC4*35%+AC4)*C23</f>
        <v>1913754.5999999999</v>
      </c>
      <c r="M23" s="1333"/>
      <c r="N23" s="1333"/>
      <c r="O23" s="1333"/>
      <c r="P23" s="1334"/>
      <c r="Q23" s="1335" t="s">
        <v>5366</v>
      </c>
      <c r="R23" s="1336"/>
      <c r="S23" s="1336"/>
      <c r="T23" s="1336"/>
      <c r="U23" s="1337"/>
      <c r="V23" s="615"/>
      <c r="W23" s="581"/>
      <c r="X23" s="561" t="str">
        <f>LEFT((IF(K11=12,F5,D10  &amp; F10  &amp;  H10)),6)</f>
        <v>140409</v>
      </c>
      <c r="Y23" s="567" t="str">
        <f>LEFT((IF(K11=12,F5,D10  &amp; F10  &amp;  H10)),6)</f>
        <v>140409</v>
      </c>
      <c r="Z23" s="579"/>
      <c r="AA23" s="578"/>
      <c r="AB23" s="578"/>
      <c r="AC23" s="578"/>
      <c r="AD23" s="578"/>
      <c r="AF23" s="1364"/>
      <c r="AG23" s="1364"/>
      <c r="AH23" s="1364"/>
      <c r="AI23" s="1364"/>
      <c r="AJ23" s="1365"/>
      <c r="AM23" s="9"/>
      <c r="AN23" s="315"/>
      <c r="AO23" s="293"/>
      <c r="AP23" s="9"/>
      <c r="AQ23" s="9"/>
      <c r="AR23" s="9" t="s">
        <v>5497</v>
      </c>
      <c r="AS23" s="9"/>
      <c r="AT23" s="7"/>
      <c r="AU23" s="7"/>
      <c r="AV23" s="266"/>
      <c r="AW23" s="259"/>
      <c r="AX23" s="8"/>
      <c r="AY23" s="192"/>
      <c r="AZ23" s="195"/>
      <c r="BA23" s="195"/>
      <c r="BB23" s="8"/>
      <c r="BC23" s="8"/>
      <c r="BD23" s="195"/>
      <c r="BE23" s="195"/>
    </row>
    <row r="24" spans="1:57" ht="22.2">
      <c r="A24" s="409"/>
      <c r="B24" s="400" t="s">
        <v>3</v>
      </c>
      <c r="C24" s="425">
        <v>1</v>
      </c>
      <c r="D24" s="1358" t="s">
        <v>5372</v>
      </c>
      <c r="E24" s="1359"/>
      <c r="F24" s="1359"/>
      <c r="G24" s="1359"/>
      <c r="H24" s="1359"/>
      <c r="I24" s="1360"/>
      <c r="J24" s="402"/>
      <c r="K24" s="395" t="s">
        <v>5</v>
      </c>
      <c r="L24" s="1342">
        <f>C24*(AC3*40%+AC3)</f>
        <v>4630813.5999999996</v>
      </c>
      <c r="M24" s="1342"/>
      <c r="N24" s="1342"/>
      <c r="O24" s="1342"/>
      <c r="P24" s="1343"/>
      <c r="Q24" s="1321" t="s">
        <v>5367</v>
      </c>
      <c r="R24" s="1322"/>
      <c r="S24" s="1322"/>
      <c r="T24" s="1322"/>
      <c r="U24" s="1323"/>
      <c r="V24" s="618">
        <v>1</v>
      </c>
      <c r="W24" s="581"/>
      <c r="X24" s="580"/>
      <c r="Y24" s="588"/>
      <c r="Z24" s="579"/>
      <c r="AA24" s="578"/>
      <c r="AB24" s="578"/>
      <c r="AC24" s="578"/>
      <c r="AD24" s="578"/>
      <c r="AF24" s="304" t="s">
        <v>6</v>
      </c>
      <c r="AG24" s="304" t="s">
        <v>5473</v>
      </c>
      <c r="AH24" s="304" t="s">
        <v>5408</v>
      </c>
      <c r="AI24" s="304" t="s">
        <v>5465</v>
      </c>
      <c r="AJ24" s="290" t="s">
        <v>5474</v>
      </c>
      <c r="AK24" s="1361" t="s">
        <v>2806</v>
      </c>
      <c r="AL24" s="280"/>
      <c r="AM24" s="9"/>
      <c r="AN24" s="315"/>
      <c r="AO24" s="316"/>
      <c r="AP24" s="9"/>
      <c r="AQ24" s="9"/>
      <c r="AR24" s="9"/>
      <c r="AS24" s="9"/>
      <c r="AT24" s="7"/>
      <c r="AU24" s="7"/>
      <c r="AV24" s="266"/>
      <c r="AW24" s="259"/>
      <c r="AX24" s="8"/>
      <c r="AY24" s="192"/>
      <c r="AZ24" s="195"/>
      <c r="BA24" s="195"/>
      <c r="BB24" s="8"/>
      <c r="BC24" s="8"/>
      <c r="BD24" s="195"/>
      <c r="BE24" s="195"/>
    </row>
    <row r="25" spans="1:57" ht="21.6">
      <c r="A25" s="409"/>
      <c r="B25" s="1656">
        <f>AC9</f>
        <v>0</v>
      </c>
      <c r="C25" s="1363"/>
      <c r="D25" s="1335" t="s">
        <v>5373</v>
      </c>
      <c r="E25" s="1336"/>
      <c r="F25" s="1336"/>
      <c r="G25" s="1336"/>
      <c r="H25" s="1336"/>
      <c r="I25" s="1337"/>
      <c r="J25" s="401"/>
      <c r="K25" s="396" t="s">
        <v>5</v>
      </c>
      <c r="L25" s="1333">
        <f>IF(B25="صبح-عصر-شب",L15*15%,IF(B25="روز-شب",L15*22.5%,IF(B25="صبح-عصر",L15*10%,0)))</f>
        <v>0</v>
      </c>
      <c r="M25" s="1333"/>
      <c r="N25" s="1333"/>
      <c r="O25" s="1333"/>
      <c r="P25" s="1334"/>
      <c r="Q25" s="1335" t="s">
        <v>5379</v>
      </c>
      <c r="R25" s="1336"/>
      <c r="S25" s="1336"/>
      <c r="T25" s="1336"/>
      <c r="U25" s="1337"/>
      <c r="V25" s="615"/>
      <c r="W25" s="589" t="s">
        <v>3045</v>
      </c>
      <c r="X25" s="555">
        <f>L25+L33</f>
        <v>0</v>
      </c>
      <c r="Y25" s="569" t="str">
        <f xml:space="preserve"> IF(E9="تمــام وقت","TSt","TSn")</f>
        <v>TSn</v>
      </c>
      <c r="Z25" s="559">
        <f>2.5*K11</f>
        <v>2.5</v>
      </c>
      <c r="AA25" s="578"/>
      <c r="AB25" s="578"/>
      <c r="AC25" s="578"/>
      <c r="AD25" s="578"/>
      <c r="AF25" s="305">
        <f>AG15</f>
        <v>2100000</v>
      </c>
      <c r="AG25" s="303">
        <f>AG17</f>
        <v>5133333.333333334</v>
      </c>
      <c r="AH25" s="303">
        <f>AG19</f>
        <v>0</v>
      </c>
      <c r="AI25" s="303">
        <f>AH17</f>
        <v>5000000</v>
      </c>
      <c r="AJ25" s="317">
        <f>AF25+AG25+AH25+AI25</f>
        <v>12233333.333333334</v>
      </c>
      <c r="AK25" s="1361"/>
      <c r="AL25" s="309"/>
      <c r="AM25" s="9"/>
      <c r="AN25" s="318">
        <f>AS14</f>
        <v>26893643.313573398</v>
      </c>
      <c r="AO25" s="319" t="s">
        <v>5500</v>
      </c>
      <c r="AP25" s="319"/>
      <c r="AQ25" s="319"/>
      <c r="AR25" s="319"/>
      <c r="AS25" s="293"/>
      <c r="AT25" s="264"/>
      <c r="AV25" s="269"/>
      <c r="AW25" s="261"/>
      <c r="AY25" s="192"/>
      <c r="AZ25" s="195"/>
      <c r="BA25" s="195"/>
      <c r="BB25" s="8"/>
      <c r="BC25" s="8"/>
      <c r="BD25" s="195"/>
      <c r="BE25" s="195"/>
    </row>
    <row r="26" spans="1:57" ht="22.2">
      <c r="A26" s="409"/>
      <c r="B26" s="400" t="s">
        <v>5</v>
      </c>
      <c r="C26" s="398">
        <f>C27/2</f>
        <v>278291.31375357241</v>
      </c>
      <c r="D26" s="1321" t="s">
        <v>5374</v>
      </c>
      <c r="E26" s="1322"/>
      <c r="F26" s="1322"/>
      <c r="G26" s="1322"/>
      <c r="H26" s="1322"/>
      <c r="I26" s="1323"/>
      <c r="J26" s="402"/>
      <c r="K26" s="395" t="s">
        <v>5</v>
      </c>
      <c r="L26" s="1342">
        <f>C26*L14</f>
        <v>1948039.196275007</v>
      </c>
      <c r="M26" s="1342"/>
      <c r="N26" s="1342"/>
      <c r="O26" s="1342"/>
      <c r="P26" s="1343"/>
      <c r="Q26" s="1321" t="s">
        <v>24</v>
      </c>
      <c r="R26" s="1322"/>
      <c r="S26" s="1322"/>
      <c r="T26" s="1322"/>
      <c r="U26" s="1323"/>
      <c r="V26" s="617"/>
      <c r="W26" s="581"/>
      <c r="X26" s="555">
        <f>L32-L33</f>
        <v>0</v>
      </c>
      <c r="Y26" s="582"/>
      <c r="Z26" s="590" t="s">
        <v>22260</v>
      </c>
      <c r="AA26" s="578"/>
      <c r="AB26" s="578"/>
      <c r="AC26" s="578"/>
      <c r="AD26" s="578"/>
      <c r="AF26" s="280"/>
      <c r="AG26" s="286"/>
      <c r="AH26" s="287"/>
      <c r="AI26" s="320"/>
      <c r="AJ26" s="321"/>
      <c r="AK26" s="9"/>
      <c r="AL26" s="322"/>
      <c r="AM26" s="289"/>
      <c r="AN26" s="323">
        <f>L16</f>
        <v>2100000</v>
      </c>
      <c r="AO26" s="316" t="s">
        <v>6</v>
      </c>
      <c r="AP26" s="324"/>
      <c r="AQ26" s="324">
        <f>L15/176</f>
        <v>132820.85429147774</v>
      </c>
      <c r="AR26" s="324"/>
      <c r="AS26" s="324"/>
      <c r="AT26" s="270"/>
      <c r="AV26" s="269"/>
      <c r="AW26" s="261"/>
      <c r="AY26" s="192"/>
      <c r="AZ26" s="195"/>
      <c r="BA26" s="195"/>
      <c r="BB26" s="8"/>
      <c r="BC26" s="8"/>
      <c r="BD26" s="195"/>
      <c r="BE26" s="195"/>
    </row>
    <row r="27" spans="1:57" ht="21.6">
      <c r="A27" s="409"/>
      <c r="B27" s="410" t="s">
        <v>5</v>
      </c>
      <c r="C27" s="725">
        <f>V4/Z2</f>
        <v>556582.62750714482</v>
      </c>
      <c r="D27" s="1335" t="s">
        <v>5375</v>
      </c>
      <c r="E27" s="1336"/>
      <c r="F27" s="1336"/>
      <c r="G27" s="1336"/>
      <c r="H27" s="1336"/>
      <c r="I27" s="1337"/>
      <c r="J27" s="401"/>
      <c r="K27" s="726" t="s">
        <v>5</v>
      </c>
      <c r="L27" s="1333">
        <f>C27*L14</f>
        <v>3896078.392550014</v>
      </c>
      <c r="M27" s="1333"/>
      <c r="N27" s="1333"/>
      <c r="O27" s="1333"/>
      <c r="P27" s="1334"/>
      <c r="Q27" s="1335" t="s">
        <v>23</v>
      </c>
      <c r="R27" s="1336"/>
      <c r="S27" s="1336"/>
      <c r="T27" s="1336"/>
      <c r="U27" s="1337"/>
      <c r="V27" s="615" t="s">
        <v>3649</v>
      </c>
      <c r="W27" s="591">
        <v>0</v>
      </c>
      <c r="X27" s="347" t="s">
        <v>3155</v>
      </c>
      <c r="Y27" s="582"/>
      <c r="Z27" s="579"/>
      <c r="AA27" s="578"/>
      <c r="AB27" s="578"/>
      <c r="AC27" s="578"/>
      <c r="AD27" s="578"/>
      <c r="AF27" s="304" t="s">
        <v>1778</v>
      </c>
      <c r="AG27" s="304" t="s">
        <v>24</v>
      </c>
      <c r="AH27" s="304" t="s">
        <v>5474</v>
      </c>
      <c r="AI27" s="1369" t="s">
        <v>5476</v>
      </c>
      <c r="AJ27" s="9"/>
      <c r="AK27" s="9"/>
      <c r="AL27" s="325"/>
      <c r="AM27" s="9"/>
      <c r="AN27" s="323">
        <f>L17</f>
        <v>5133333.333333334</v>
      </c>
      <c r="AO27" s="316" t="s">
        <v>5362</v>
      </c>
      <c r="AP27" s="9"/>
      <c r="AQ27" s="9"/>
      <c r="AR27" s="9"/>
      <c r="AS27" s="9"/>
      <c r="AT27" s="7"/>
      <c r="AV27" s="269"/>
      <c r="AW27" s="261"/>
      <c r="AY27" s="192"/>
      <c r="AZ27" s="195"/>
      <c r="BA27" s="195"/>
      <c r="BB27" s="8"/>
      <c r="BC27" s="8"/>
      <c r="BD27" s="195"/>
      <c r="BE27" s="195"/>
    </row>
    <row r="28" spans="1:57" ht="21.6">
      <c r="A28" s="409"/>
      <c r="B28" s="1657" t="str">
        <f>IF(W24="خیر",IF(E5="نیمه وقت",0,"7% از مبلغ کل حق بیمه"),"7% کل مبلغ  حق بیمه")</f>
        <v>7% کل مبلغ  حق بیمه</v>
      </c>
      <c r="C28" s="1371"/>
      <c r="D28" s="1321" t="s">
        <v>5381</v>
      </c>
      <c r="E28" s="1322"/>
      <c r="F28" s="1322"/>
      <c r="G28" s="1322"/>
      <c r="H28" s="1322"/>
      <c r="I28" s="1323"/>
      <c r="J28" s="402"/>
      <c r="K28" s="395" t="s">
        <v>5</v>
      </c>
      <c r="L28" s="1342">
        <f>bank!AL24*'t,sahih(ساعت)'!L14:P14</f>
        <v>2833103.28</v>
      </c>
      <c r="M28" s="1342"/>
      <c r="N28" s="1342"/>
      <c r="O28" s="1342"/>
      <c r="P28" s="1343"/>
      <c r="Q28" s="1321" t="s">
        <v>5383</v>
      </c>
      <c r="R28" s="1322"/>
      <c r="S28" s="1322"/>
      <c r="T28" s="1322"/>
      <c r="U28" s="1323"/>
      <c r="V28" s="615"/>
      <c r="W28" s="591" t="s">
        <v>3156</v>
      </c>
      <c r="X28" s="347" t="s">
        <v>3235</v>
      </c>
      <c r="Y28" s="582"/>
      <c r="Z28" s="579"/>
      <c r="AA28" s="578"/>
      <c r="AB28" s="578"/>
      <c r="AC28" s="578"/>
      <c r="AD28" s="578"/>
      <c r="AF28" s="305" t="e">
        <f>AH22/12*2</f>
        <v>#REF!</v>
      </c>
      <c r="AG28" s="305" t="e">
        <f>AF28/2</f>
        <v>#REF!</v>
      </c>
      <c r="AH28" s="305" t="e">
        <f>AF28+AG28</f>
        <v>#REF!</v>
      </c>
      <c r="AI28" s="1369"/>
      <c r="AJ28" s="9"/>
      <c r="AK28" s="9"/>
      <c r="AL28" s="9"/>
      <c r="AM28" s="325"/>
      <c r="AN28" s="323" t="e">
        <f>C18*K11</f>
        <v>#VALUE!</v>
      </c>
      <c r="AO28" s="316" t="s">
        <v>5354</v>
      </c>
      <c r="AP28" s="9"/>
      <c r="AQ28" s="9"/>
      <c r="AR28" s="9"/>
      <c r="AS28" s="9"/>
      <c r="AT28" s="7"/>
      <c r="AV28" s="269"/>
      <c r="AW28" s="261"/>
      <c r="AY28" s="192"/>
      <c r="AZ28" s="195"/>
      <c r="BA28" s="195"/>
      <c r="BB28" s="8"/>
      <c r="BC28" s="8"/>
      <c r="BD28" s="195"/>
      <c r="BE28" s="195"/>
    </row>
    <row r="29" spans="1:57" ht="22.2">
      <c r="A29" s="409"/>
      <c r="B29" s="1656">
        <v>0</v>
      </c>
      <c r="C29" s="1363"/>
      <c r="D29" s="1335" t="s">
        <v>25864</v>
      </c>
      <c r="E29" s="1336"/>
      <c r="F29" s="1336"/>
      <c r="G29" s="1336"/>
      <c r="H29" s="1336"/>
      <c r="I29" s="1337"/>
      <c r="J29" s="403"/>
      <c r="K29" s="396" t="s">
        <v>5</v>
      </c>
      <c r="L29" s="1333">
        <f>((C15+C16+C17)+(L18/30)+(L20/30))*B29</f>
        <v>0</v>
      </c>
      <c r="M29" s="1333"/>
      <c r="N29" s="1333"/>
      <c r="O29" s="1333"/>
      <c r="P29" s="1334"/>
      <c r="Q29" s="1366" t="s">
        <v>5600</v>
      </c>
      <c r="R29" s="1367"/>
      <c r="S29" s="1367"/>
      <c r="T29" s="1367"/>
      <c r="U29" s="1368"/>
      <c r="V29" s="615" t="s">
        <v>26670</v>
      </c>
      <c r="W29" s="592"/>
      <c r="X29" s="550"/>
      <c r="Y29" s="582"/>
      <c r="Z29" s="579"/>
      <c r="AA29" s="578"/>
      <c r="AB29" s="578"/>
      <c r="AC29" s="578"/>
      <c r="AD29" s="578"/>
      <c r="AF29" s="280"/>
      <c r="AG29" s="286"/>
      <c r="AH29" s="287"/>
      <c r="AI29" s="9"/>
      <c r="AJ29" s="326"/>
      <c r="AK29" s="327"/>
      <c r="AL29" s="9"/>
      <c r="AM29" s="325"/>
      <c r="AN29" s="323">
        <f>IF(B20="یک فرزند",L15*10%,IF(B20="دو فرزند",L15*20%,IF(B20="سه فرزند",L15*30%,0)))</f>
        <v>0</v>
      </c>
      <c r="AO29" s="316" t="s">
        <v>20</v>
      </c>
      <c r="AP29" s="9"/>
      <c r="AQ29" s="9"/>
      <c r="AR29" s="9"/>
      <c r="AS29" s="9"/>
      <c r="AT29" s="7"/>
      <c r="AV29" s="269"/>
      <c r="AW29" s="261"/>
      <c r="AY29" s="192"/>
      <c r="AZ29" s="195"/>
      <c r="BA29" s="195"/>
      <c r="BB29" s="8"/>
      <c r="BC29" s="8"/>
      <c r="BD29" s="195"/>
      <c r="BE29" s="195"/>
    </row>
    <row r="30" spans="1:57" ht="24" hidden="1" customHeight="1">
      <c r="A30" s="409"/>
      <c r="B30" s="1657" t="s">
        <v>5384</v>
      </c>
      <c r="C30" s="1371"/>
      <c r="D30" s="1321" t="s">
        <v>26305</v>
      </c>
      <c r="E30" s="1322"/>
      <c r="F30" s="1322"/>
      <c r="G30" s="1322"/>
      <c r="H30" s="1322"/>
      <c r="I30" s="1323"/>
      <c r="J30" s="402"/>
      <c r="K30" s="395" t="s">
        <v>5</v>
      </c>
      <c r="L30" s="1342">
        <v>0</v>
      </c>
      <c r="M30" s="1342"/>
      <c r="N30" s="1342"/>
      <c r="O30" s="1342"/>
      <c r="P30" s="1343"/>
      <c r="Q30" s="1321" t="s">
        <v>26305</v>
      </c>
      <c r="R30" s="1322"/>
      <c r="S30" s="1322"/>
      <c r="T30" s="1322"/>
      <c r="U30" s="1323"/>
      <c r="V30" s="615"/>
      <c r="W30" s="592"/>
      <c r="X30" s="550"/>
      <c r="Y30" s="582"/>
      <c r="Z30" s="579"/>
      <c r="AA30" s="578"/>
      <c r="AB30" s="578"/>
      <c r="AC30" s="578"/>
      <c r="AD30" s="578"/>
      <c r="AF30" s="280"/>
      <c r="AG30" s="286"/>
      <c r="AH30" s="287"/>
      <c r="AI30" s="9"/>
      <c r="AJ30" s="326"/>
      <c r="AK30" s="327"/>
      <c r="AL30" s="9"/>
      <c r="AM30" s="325"/>
      <c r="AN30" s="323"/>
      <c r="AO30" s="316"/>
      <c r="AP30" s="9"/>
      <c r="AQ30" s="9"/>
      <c r="AR30" s="9"/>
      <c r="AS30" s="9"/>
      <c r="AT30" s="7"/>
      <c r="AV30" s="269"/>
      <c r="AW30" s="261"/>
      <c r="AY30" s="192"/>
      <c r="AZ30" s="195"/>
      <c r="BA30" s="195"/>
      <c r="BB30" s="8"/>
      <c r="BC30" s="8"/>
      <c r="BD30" s="195"/>
      <c r="BE30" s="195"/>
    </row>
    <row r="31" spans="1:57" ht="21.6" customHeight="1">
      <c r="A31" s="409"/>
      <c r="B31" s="1656" t="s">
        <v>5384</v>
      </c>
      <c r="C31" s="1363"/>
      <c r="D31" s="1335" t="str">
        <f>IF(L31&lt;=0,"مزد ترمیمی","مزد انگیزشی")</f>
        <v>مزد ترمیمی</v>
      </c>
      <c r="E31" s="1336"/>
      <c r="F31" s="1336"/>
      <c r="G31" s="1336"/>
      <c r="H31" s="1336"/>
      <c r="I31" s="1337"/>
      <c r="J31" s="403"/>
      <c r="K31" s="396" t="s">
        <v>5</v>
      </c>
      <c r="L31" s="1333">
        <v>0</v>
      </c>
      <c r="M31" s="1333"/>
      <c r="N31" s="1333"/>
      <c r="O31" s="1333"/>
      <c r="P31" s="1334"/>
      <c r="Q31" s="1366" t="str">
        <f>IF(L31&lt;=0,"مزد ترمیمی","مزد انگیزشی")</f>
        <v>مزد ترمیمی</v>
      </c>
      <c r="R31" s="1367"/>
      <c r="S31" s="1367"/>
      <c r="T31" s="1367"/>
      <c r="U31" s="1368"/>
      <c r="V31" s="618"/>
      <c r="W31" s="556">
        <f>((536045205)/356)*L14</f>
        <v>10540214.705056179</v>
      </c>
      <c r="X31" s="580"/>
      <c r="Y31" s="582"/>
      <c r="Z31" s="568">
        <f>L15+L16+L17+L18+L20+L21+L23+L24+L25+L26+L27-L28-L29</f>
        <v>45165386.197458439</v>
      </c>
      <c r="AA31" s="578"/>
      <c r="AB31" s="578"/>
      <c r="AC31" s="578"/>
      <c r="AD31" s="578"/>
      <c r="AF31" s="282" t="s">
        <v>12</v>
      </c>
      <c r="AG31" s="282" t="s">
        <v>21</v>
      </c>
      <c r="AH31" s="282" t="s">
        <v>15</v>
      </c>
      <c r="AI31" s="282" t="s">
        <v>5373</v>
      </c>
      <c r="AJ31" s="326"/>
      <c r="AK31" s="326"/>
      <c r="AL31" s="9"/>
      <c r="AM31" s="9"/>
      <c r="AN31" s="323">
        <f>L21</f>
        <v>0</v>
      </c>
      <c r="AO31" s="316" t="s">
        <v>5365</v>
      </c>
      <c r="AP31" s="9"/>
      <c r="AQ31" s="9"/>
      <c r="AR31" s="9"/>
      <c r="AS31" s="9"/>
      <c r="AT31" s="7"/>
      <c r="AV31" s="269"/>
      <c r="AW31" s="261"/>
      <c r="AY31" s="192"/>
      <c r="AZ31" s="195"/>
      <c r="BA31" s="195"/>
      <c r="BB31" s="8"/>
      <c r="BC31" s="8"/>
      <c r="BD31" s="195"/>
      <c r="BE31" s="195"/>
    </row>
    <row r="32" spans="1:57" ht="23.1" customHeight="1">
      <c r="A32" s="1631"/>
      <c r="B32" s="1629"/>
      <c r="C32" s="1630"/>
      <c r="D32" s="1382" t="s">
        <v>5</v>
      </c>
      <c r="E32" s="1383"/>
      <c r="F32" s="1383"/>
      <c r="G32" s="370"/>
      <c r="H32" s="1386">
        <f>L15+L16+L17+L18+L20+L21+L23+L24+L25+L26+L22+L27-L28+L29+L31</f>
        <v>51694505.064125106</v>
      </c>
      <c r="I32" s="1386"/>
      <c r="J32" s="1386"/>
      <c r="K32" s="1386"/>
      <c r="L32" s="1386"/>
      <c r="M32" s="371"/>
      <c r="N32" s="1383" t="s">
        <v>5382</v>
      </c>
      <c r="O32" s="1383"/>
      <c r="P32" s="1388"/>
      <c r="Q32" s="1390"/>
      <c r="R32" s="1391"/>
      <c r="S32" s="1391"/>
      <c r="T32" s="1391"/>
      <c r="U32" s="1391"/>
      <c r="V32" s="618"/>
      <c r="W32" s="587"/>
      <c r="X32" s="580"/>
      <c r="Y32" s="582"/>
      <c r="Z32" s="579"/>
      <c r="AA32" s="578"/>
      <c r="AB32" s="578"/>
      <c r="AC32" s="578"/>
      <c r="AD32" s="578"/>
      <c r="AF32" s="280">
        <f>VLOOKUP(A7,'FULL-DETAILS'!1:1048576,19,0)</f>
        <v>0</v>
      </c>
      <c r="AG32" s="286">
        <f>VLOOKUP(A7,'FULL-DETAILS'!1:1048576,23,0)</f>
        <v>0</v>
      </c>
      <c r="AH32" s="287">
        <f>VLOOKUP(A7,'FULL-DETAILS'!1:1048576,22,0)</f>
        <v>0</v>
      </c>
      <c r="AI32" s="287">
        <f>VLOOKUP(A7,'FULL-DETAILS'!1:1048576,21,0)</f>
        <v>0</v>
      </c>
      <c r="AJ32" s="326"/>
      <c r="AK32" s="326"/>
      <c r="AL32" s="282"/>
      <c r="AM32" s="282"/>
      <c r="AN32" s="323">
        <f>L23</f>
        <v>1913754.5999999999</v>
      </c>
      <c r="AO32" s="316" t="s">
        <v>5501</v>
      </c>
      <c r="AP32" s="9"/>
      <c r="AQ32" s="328"/>
      <c r="AR32" s="285"/>
      <c r="AS32" s="285"/>
      <c r="AT32" s="262"/>
      <c r="AV32" s="269"/>
      <c r="AW32" s="261"/>
      <c r="AY32" s="192"/>
      <c r="AZ32" s="195"/>
      <c r="BA32" s="195"/>
      <c r="BB32" s="8"/>
      <c r="BC32" s="8"/>
      <c r="BD32" s="195"/>
      <c r="BE32" s="195"/>
    </row>
    <row r="33" spans="1:57" ht="21.6" customHeight="1">
      <c r="A33" s="1631"/>
      <c r="B33" s="1635"/>
      <c r="C33" s="1636"/>
      <c r="D33" s="1384"/>
      <c r="E33" s="1385"/>
      <c r="F33" s="1385"/>
      <c r="G33" s="373"/>
      <c r="H33" s="1387"/>
      <c r="I33" s="1387"/>
      <c r="J33" s="1387"/>
      <c r="K33" s="1387"/>
      <c r="L33" s="1387"/>
      <c r="M33" s="373"/>
      <c r="N33" s="1385"/>
      <c r="O33" s="1385"/>
      <c r="P33" s="1389"/>
      <c r="Q33" s="1651"/>
      <c r="R33" s="1652"/>
      <c r="S33" s="1652"/>
      <c r="T33" s="1652"/>
      <c r="U33" s="1652"/>
      <c r="V33" s="618"/>
      <c r="W33" s="587"/>
      <c r="X33" s="580"/>
      <c r="Y33" s="582"/>
      <c r="Z33" s="579"/>
      <c r="AA33" s="579"/>
      <c r="AB33" s="578"/>
      <c r="AC33" s="578"/>
      <c r="AD33" s="578"/>
      <c r="AF33" s="280"/>
      <c r="AG33" s="286"/>
      <c r="AH33" s="287"/>
      <c r="AI33" s="9"/>
      <c r="AJ33" s="326"/>
      <c r="AK33" s="326"/>
      <c r="AL33" s="329"/>
      <c r="AM33" s="329"/>
      <c r="AN33" s="1374">
        <f>L24</f>
        <v>4630813.5999999996</v>
      </c>
      <c r="AO33" s="1375" t="s">
        <v>5367</v>
      </c>
      <c r="AP33" s="9"/>
      <c r="AQ33" s="289"/>
      <c r="AR33" s="289"/>
      <c r="AS33" s="289"/>
      <c r="AT33" s="265"/>
      <c r="AV33" s="269"/>
      <c r="AW33" s="261"/>
      <c r="AY33" s="192"/>
      <c r="AZ33" s="195"/>
      <c r="BA33" s="195"/>
      <c r="BB33" s="8"/>
      <c r="BC33" s="8"/>
      <c r="BD33" s="195"/>
      <c r="BE33" s="195"/>
    </row>
    <row r="34" spans="1:57" ht="5.25" hidden="1" customHeight="1">
      <c r="A34" s="1631"/>
      <c r="B34" s="374"/>
      <c r="C34" s="375"/>
      <c r="D34" s="376"/>
      <c r="E34" s="376"/>
      <c r="F34" s="376"/>
      <c r="G34" s="376"/>
      <c r="H34" s="376"/>
      <c r="I34" s="376"/>
      <c r="J34" s="376"/>
      <c r="K34" s="376"/>
      <c r="L34" s="376"/>
      <c r="M34" s="376"/>
      <c r="N34" s="376"/>
      <c r="O34" s="376"/>
      <c r="P34" s="376"/>
      <c r="Q34" s="1652"/>
      <c r="R34" s="1652"/>
      <c r="S34" s="1652"/>
      <c r="T34" s="1652"/>
      <c r="U34" s="1652"/>
      <c r="V34" s="618"/>
      <c r="W34" s="587"/>
      <c r="X34" s="340">
        <v>6303234</v>
      </c>
      <c r="Y34" s="582"/>
      <c r="Z34" s="579"/>
      <c r="AA34" s="579"/>
      <c r="AB34" s="578"/>
      <c r="AC34" s="578"/>
      <c r="AD34" s="578"/>
      <c r="AF34" s="280"/>
      <c r="AG34" s="286"/>
      <c r="AH34" s="287"/>
      <c r="AI34" s="9"/>
      <c r="AJ34" s="326"/>
      <c r="AK34" s="326"/>
      <c r="AL34" s="9"/>
      <c r="AM34" s="330"/>
      <c r="AN34" s="1374"/>
      <c r="AO34" s="1375"/>
      <c r="AP34" s="9"/>
      <c r="AQ34" s="9"/>
      <c r="AR34" s="9"/>
      <c r="AS34" s="9"/>
      <c r="AT34" s="7"/>
      <c r="AV34" s="269"/>
      <c r="AW34" s="261"/>
      <c r="AY34" s="192"/>
      <c r="AZ34" s="195"/>
      <c r="BA34" s="195"/>
      <c r="BB34" s="8"/>
      <c r="BC34" s="8"/>
      <c r="BD34" s="195"/>
      <c r="BE34" s="195"/>
    </row>
    <row r="35" spans="1:57" ht="23.1" hidden="1" customHeight="1">
      <c r="A35" s="1631"/>
      <c r="B35" s="338"/>
      <c r="C35" s="338"/>
      <c r="D35" s="338"/>
      <c r="E35" s="338"/>
      <c r="F35" s="338"/>
      <c r="G35" s="338"/>
      <c r="H35" s="338"/>
      <c r="I35" s="338"/>
      <c r="J35" s="338"/>
      <c r="K35" s="338"/>
      <c r="L35" s="338"/>
      <c r="M35" s="338"/>
      <c r="N35" s="338"/>
      <c r="O35" s="338"/>
      <c r="P35" s="338"/>
      <c r="Q35" s="338"/>
      <c r="R35" s="338"/>
      <c r="S35" s="338"/>
      <c r="T35" s="338"/>
      <c r="U35" s="1631"/>
      <c r="V35" s="618"/>
      <c r="W35" s="593"/>
      <c r="X35" s="378" t="s">
        <v>177</v>
      </c>
      <c r="Y35" s="582"/>
      <c r="Z35" s="579"/>
      <c r="AA35" s="579"/>
      <c r="AB35" s="578"/>
      <c r="AC35" s="578"/>
      <c r="AD35" s="578"/>
      <c r="AF35" s="280"/>
      <c r="AG35" s="286"/>
      <c r="AH35" s="287"/>
      <c r="AI35" s="9"/>
      <c r="AJ35" s="326"/>
      <c r="AK35" s="326"/>
      <c r="AL35" s="9"/>
      <c r="AM35" s="282"/>
      <c r="AN35" s="1374"/>
      <c r="AO35" s="1375"/>
      <c r="AP35" s="9"/>
      <c r="AQ35" s="9"/>
      <c r="AR35" s="9"/>
      <c r="AS35" s="9"/>
      <c r="AT35" s="7"/>
      <c r="AV35" s="269"/>
      <c r="AW35" s="261"/>
      <c r="AY35" s="192"/>
      <c r="AZ35" s="195"/>
      <c r="BA35" s="195"/>
      <c r="BB35" s="8"/>
      <c r="BC35" s="8"/>
      <c r="BD35" s="195"/>
      <c r="BE35" s="195"/>
    </row>
    <row r="36" spans="1:57" ht="15" hidden="1" customHeight="1">
      <c r="A36" s="1631"/>
      <c r="B36" s="338"/>
      <c r="C36" s="338"/>
      <c r="D36" s="338"/>
      <c r="E36" s="338"/>
      <c r="F36" s="338"/>
      <c r="G36" s="338"/>
      <c r="H36" s="338"/>
      <c r="I36" s="338"/>
      <c r="J36" s="338"/>
      <c r="K36" s="338"/>
      <c r="L36" s="338"/>
      <c r="M36" s="338"/>
      <c r="N36" s="338"/>
      <c r="O36" s="338"/>
      <c r="P36" s="338"/>
      <c r="Q36" s="338"/>
      <c r="R36" s="338"/>
      <c r="S36" s="379"/>
      <c r="T36" s="379"/>
      <c r="U36" s="1653" t="e">
        <f>IF( (SUM(L15,L16,L17,K27,L31,#REF!))&lt;(INDEX(Table54[],MATCH(A7,Table54[نام و نام خانوادگی],0),MATCH((N10&amp;P10),Table54[#Headers],0))),INDEX(Table54[],MATCH(A7,Table54[نام و نام خانوادگی],0),MATCH((N10&amp;P10),Table54[#Headers],0)) -  (SUM(L15,L16,L17,K27,L31,#REF!)),0)</f>
        <v>#REF!</v>
      </c>
      <c r="V36" s="342"/>
      <c r="W36" s="581"/>
      <c r="X36" s="570" t="e">
        <f>IF(K11&lt;&gt;1,IF(U36&gt;0,U36,0),(IF(U36&gt;0,U36,IF(F5&gt;=1400,IF(((MATCH((D10&amp;F10),Table54[#Headers],0))-(MATCH((N10&amp;P10),Table54[#Headers],0)-1))&gt;1,SUM((INDEX(Table54[],MATCH(A7,Table54[نام و نام خانوادگی],0),MATCH((N10&amp;P10),Table54[#Headers],0))):(INDEX(Table54[],MATCH(A7,Table54[نام و نام خانوادگی],0),MATCH((D10&amp;F10),Table54[#Headers],0)))),IF((VLOOKUP(A7,Table54[[نام و نام خانوادگی]:[توضیحات]],19,0))="نقدی ",0,U37)),0) )))</f>
        <v>#REF!</v>
      </c>
      <c r="Y36" s="582"/>
      <c r="Z36" s="579"/>
      <c r="AA36" s="579"/>
      <c r="AB36" s="578"/>
      <c r="AC36" s="578"/>
      <c r="AD36" s="578"/>
      <c r="AF36" s="280"/>
      <c r="AG36" s="286"/>
      <c r="AH36" s="287"/>
      <c r="AI36" s="9"/>
      <c r="AJ36" s="326"/>
      <c r="AK36" s="326"/>
      <c r="AL36" s="9"/>
      <c r="AM36" s="282"/>
      <c r="AN36" s="1374"/>
      <c r="AO36" s="1375"/>
      <c r="AP36" s="9"/>
      <c r="AQ36" s="9"/>
      <c r="AR36" s="9"/>
      <c r="AS36" s="9"/>
      <c r="AT36" s="7"/>
      <c r="AY36" s="192"/>
      <c r="AZ36" s="195"/>
      <c r="BA36" s="195"/>
      <c r="BB36" s="8"/>
      <c r="BC36" s="8"/>
      <c r="BD36" s="195"/>
      <c r="BE36" s="195"/>
    </row>
    <row r="37" spans="1:57" ht="7.8" customHeight="1">
      <c r="A37" s="1631"/>
      <c r="B37" s="1631"/>
      <c r="C37" s="1631"/>
      <c r="D37" s="338"/>
      <c r="E37" s="338"/>
      <c r="F37" s="338"/>
      <c r="G37" s="338"/>
      <c r="H37" s="338"/>
      <c r="I37" s="338"/>
      <c r="J37" s="338"/>
      <c r="K37" s="338"/>
      <c r="L37" s="338"/>
      <c r="M37" s="338"/>
      <c r="N37" s="381"/>
      <c r="O37" s="338"/>
      <c r="P37" s="338"/>
      <c r="Q37" s="1645"/>
      <c r="R37" s="1645"/>
      <c r="S37" s="1649"/>
      <c r="T37" s="1649"/>
      <c r="U37" s="1650">
        <f>INDEX(Table54[],MATCH(A7,Table54[نام و نام خانوادگی],0),MATCH((N10&amp;P10),Table54[#Headers],0))</f>
        <v>0</v>
      </c>
      <c r="V37" s="342"/>
      <c r="W37" s="587"/>
      <c r="X37" s="570">
        <f>IF(F5&gt;=1400,IF(((MATCH((D10&amp;F10),Table54[#Headers],0))-(MATCH((N10&amp;P10),Table54[#Headers],0)-1))&gt;1,SUM((INDEX(Table54[],MATCH(A7,Table54[نام و نام خانوادگی],0),MATCH((N10&amp;P10),Table54[#Headers],0))):(INDEX(Table54[],MATCH(A7,Table54[نام و نام خانوادگی],0),MATCH((D10&amp;F10),Table54[#Headers],0)))),IF((VLOOKUP(A7,Table54[[نام و نام خانوادگی]:[توضیحات]],19,0))="نقدی ",0,U37)),0)</f>
        <v>0</v>
      </c>
      <c r="Y37" s="571">
        <f>X37-L32</f>
        <v>0</v>
      </c>
      <c r="Z37" s="579"/>
      <c r="AA37" s="579"/>
      <c r="AB37" s="578"/>
      <c r="AC37" s="578"/>
      <c r="AD37" s="578"/>
      <c r="AF37" s="280"/>
      <c r="AG37" s="286"/>
      <c r="AH37" s="287"/>
      <c r="AI37" s="9"/>
      <c r="AJ37" s="326"/>
      <c r="AK37" s="326"/>
      <c r="AL37" s="9"/>
      <c r="AM37" s="282"/>
      <c r="AN37" s="1374"/>
      <c r="AO37" s="1375"/>
      <c r="AP37" s="9"/>
      <c r="AQ37" s="9"/>
      <c r="AR37" s="9"/>
      <c r="AS37" s="9"/>
      <c r="AT37" s="7"/>
      <c r="AY37" s="192"/>
      <c r="AZ37" s="195"/>
      <c r="BA37" s="195"/>
      <c r="BB37" s="8"/>
      <c r="BC37" s="8"/>
      <c r="BD37" s="195"/>
      <c r="BE37" s="195"/>
    </row>
    <row r="38" spans="1:57" ht="18" customHeight="1">
      <c r="A38" s="1643"/>
      <c r="B38" s="1637" t="str">
        <f>" بدین وسیله اینجانب: " &amp; A7&amp; " دارای شماره ملی: "&amp; VLOOKUP(A7,Table54[[نام و نام خانوادگی]:[توضیحات]],4,0)&amp;"  تصدیق و اعلام می دارد مبالغ مندرجه طبق شقوق جدول فوق را از کارفرمای خود  "&amp; SUBSTITUTE(I7,"_"," ")&amp;"  در طول مدت زمان مقرره به مبلغ "&amp; INT(H32) &amp; " ریال دریافت داشته که از  این حیث هـرگونه ادعاء برخلاف موارد فوق ، در هرگونه مراجع قضایی و شبه قضایی غیر مسموع می باشد "</f>
        <v xml:space="preserve"> بدین وسیله اینجانب: مهدی طوافی دارای شماره ملی: 2710402319  تصدیق و اعلام می دارد مبالغ مندرجه طبق شقوق جدول فوق را از کارفرمای خود  شرکت‌رویای‌سبزلاهیجان  در طول مدت زمان مقرره به مبلغ 51694505 ریال دریافت داشته که از  این حیث هـرگونه ادعاء برخلاف موارد فوق ، در هرگونه مراجع قضایی و شبه قضایی غیر مسموع می باشد </v>
      </c>
      <c r="C38" s="1637"/>
      <c r="D38" s="1637"/>
      <c r="E38" s="1637"/>
      <c r="F38" s="1637"/>
      <c r="G38" s="1637"/>
      <c r="H38" s="1637"/>
      <c r="I38" s="1637"/>
      <c r="J38" s="1637"/>
      <c r="K38" s="1637"/>
      <c r="L38" s="1637"/>
      <c r="M38" s="1637"/>
      <c r="N38" s="1637"/>
      <c r="O38" s="1637"/>
      <c r="P38" s="1637"/>
      <c r="Q38" s="1637"/>
      <c r="R38" s="1637"/>
      <c r="S38" s="1637"/>
      <c r="T38" s="1637"/>
      <c r="U38" s="1638"/>
      <c r="V38" s="65"/>
      <c r="W38" s="551"/>
      <c r="X38" s="594"/>
      <c r="Y38" s="552"/>
      <c r="Z38" s="579"/>
      <c r="AA38" s="579"/>
      <c r="AB38" s="578"/>
      <c r="AC38" s="578"/>
      <c r="AD38" s="578"/>
      <c r="AF38" s="1379"/>
      <c r="AG38" s="1379"/>
      <c r="AH38" s="1379"/>
      <c r="AI38" s="1379"/>
      <c r="AJ38" s="1379"/>
      <c r="AK38" s="331"/>
      <c r="AL38" s="1380"/>
      <c r="AM38" s="1380"/>
      <c r="AN38" s="1374"/>
      <c r="AO38" s="1375"/>
      <c r="AY38" s="192"/>
      <c r="AZ38" s="195"/>
      <c r="BA38" s="195"/>
      <c r="BB38" s="8"/>
      <c r="BC38" s="8"/>
      <c r="BD38" s="195"/>
      <c r="BE38" s="195"/>
    </row>
    <row r="39" spans="1:57" ht="18" customHeight="1">
      <c r="A39" s="1643"/>
      <c r="B39" s="1639"/>
      <c r="C39" s="1639"/>
      <c r="D39" s="1639"/>
      <c r="E39" s="1639"/>
      <c r="F39" s="1639"/>
      <c r="G39" s="1639"/>
      <c r="H39" s="1639"/>
      <c r="I39" s="1639"/>
      <c r="J39" s="1639"/>
      <c r="K39" s="1639"/>
      <c r="L39" s="1639"/>
      <c r="M39" s="1639"/>
      <c r="N39" s="1639"/>
      <c r="O39" s="1639"/>
      <c r="P39" s="1639"/>
      <c r="Q39" s="1639"/>
      <c r="R39" s="1639"/>
      <c r="S39" s="1639"/>
      <c r="T39" s="1639"/>
      <c r="U39" s="1640"/>
      <c r="W39" s="921" t="s">
        <v>25954</v>
      </c>
      <c r="X39" s="733">
        <v>108333333</v>
      </c>
      <c r="Y39" s="553"/>
      <c r="Z39" s="595"/>
      <c r="AA39" s="595"/>
      <c r="AB39" s="596"/>
      <c r="AC39" s="596"/>
      <c r="AD39" s="596"/>
      <c r="AE39" s="424"/>
      <c r="AF39" s="331"/>
      <c r="AG39" s="331"/>
      <c r="AH39" s="304"/>
      <c r="AI39" s="282"/>
      <c r="AJ39" s="304"/>
      <c r="AK39" s="1369"/>
      <c r="AM39" s="282"/>
      <c r="AN39" s="323">
        <f>L25</f>
        <v>0</v>
      </c>
      <c r="AO39" s="316" t="s">
        <v>5379</v>
      </c>
      <c r="AY39" s="192"/>
      <c r="AZ39" s="195"/>
      <c r="BA39" s="195"/>
      <c r="BB39" s="8"/>
      <c r="BC39" s="8"/>
      <c r="BD39" s="195"/>
      <c r="BE39" s="195"/>
    </row>
    <row r="40" spans="1:57" ht="22.8">
      <c r="A40" s="1643"/>
      <c r="B40" s="1639"/>
      <c r="C40" s="1639"/>
      <c r="D40" s="1639"/>
      <c r="E40" s="1639"/>
      <c r="F40" s="1639"/>
      <c r="G40" s="1639"/>
      <c r="H40" s="1639"/>
      <c r="I40" s="1639"/>
      <c r="J40" s="1639"/>
      <c r="K40" s="1639"/>
      <c r="L40" s="1639"/>
      <c r="M40" s="1639"/>
      <c r="N40" s="1639"/>
      <c r="O40" s="1639"/>
      <c r="P40" s="1639"/>
      <c r="Q40" s="1639"/>
      <c r="R40" s="1639"/>
      <c r="S40" s="1639"/>
      <c r="T40" s="1639"/>
      <c r="U40" s="1640"/>
      <c r="V40" s="1027"/>
      <c r="W40" s="421" t="s">
        <v>5597</v>
      </c>
      <c r="X40" s="721">
        <f>X39-H32</f>
        <v>56638827.935874894</v>
      </c>
      <c r="Y40" s="385"/>
      <c r="Z40" s="597"/>
      <c r="AA40" s="597"/>
      <c r="AB40" s="598"/>
      <c r="AC40" s="598"/>
      <c r="AD40" s="598"/>
      <c r="AE40" s="189"/>
      <c r="AF40" s="331"/>
      <c r="AG40" s="331"/>
      <c r="AH40" s="331"/>
      <c r="AI40" s="331"/>
      <c r="AJ40" s="331"/>
      <c r="AK40" s="1369"/>
      <c r="AN40" s="332">
        <f>--V5</f>
        <v>1948039.1962750067</v>
      </c>
      <c r="AO40" s="316" t="s">
        <v>24</v>
      </c>
      <c r="AY40" s="192"/>
      <c r="AZ40" s="195"/>
      <c r="BA40" s="195"/>
      <c r="BB40" s="8"/>
      <c r="BC40" s="8"/>
      <c r="BD40" s="195"/>
      <c r="BE40" s="195"/>
    </row>
    <row r="41" spans="1:57" ht="17.25" customHeight="1">
      <c r="A41" s="1643"/>
      <c r="B41" s="1639"/>
      <c r="C41" s="1639"/>
      <c r="D41" s="1639"/>
      <c r="E41" s="1639"/>
      <c r="F41" s="1639"/>
      <c r="G41" s="1639"/>
      <c r="H41" s="1639"/>
      <c r="I41" s="1639"/>
      <c r="J41" s="1639"/>
      <c r="K41" s="1639"/>
      <c r="L41" s="1639"/>
      <c r="M41" s="1639"/>
      <c r="N41" s="1639"/>
      <c r="O41" s="1639"/>
      <c r="P41" s="1639"/>
      <c r="Q41" s="1639"/>
      <c r="R41" s="1639"/>
      <c r="S41" s="1639"/>
      <c r="T41" s="1639"/>
      <c r="U41" s="1640"/>
      <c r="V41" s="1028"/>
      <c r="W41" s="581"/>
      <c r="X41" s="594"/>
      <c r="Y41" s="582"/>
      <c r="Z41" s="579"/>
      <c r="AA41" s="579"/>
      <c r="AB41" s="578"/>
      <c r="AC41" s="578"/>
      <c r="AD41" s="578"/>
      <c r="AE41" s="189"/>
      <c r="AH41" s="9"/>
      <c r="AN41" s="318">
        <f>--V4</f>
        <v>3896078.3925500135</v>
      </c>
      <c r="AO41" s="319" t="s">
        <v>1778</v>
      </c>
      <c r="AP41" s="319"/>
      <c r="AQ41" s="319"/>
      <c r="AR41" s="319"/>
      <c r="AY41" s="192"/>
      <c r="AZ41" s="195"/>
      <c r="BA41" s="195"/>
      <c r="BB41" s="8"/>
      <c r="BC41" s="8"/>
      <c r="BD41" s="195"/>
      <c r="BE41" s="195"/>
    </row>
    <row r="42" spans="1:57" ht="17.25" customHeight="1">
      <c r="A42" s="1643"/>
      <c r="B42" s="1639"/>
      <c r="C42" s="1639"/>
      <c r="D42" s="1639"/>
      <c r="E42" s="1639"/>
      <c r="F42" s="1639"/>
      <c r="G42" s="1639"/>
      <c r="H42" s="1639"/>
      <c r="I42" s="1639"/>
      <c r="J42" s="1639"/>
      <c r="K42" s="1639"/>
      <c r="L42" s="1639"/>
      <c r="M42" s="1639"/>
      <c r="N42" s="1639"/>
      <c r="O42" s="1639"/>
      <c r="P42" s="1639"/>
      <c r="Q42" s="1639"/>
      <c r="R42" s="1639"/>
      <c r="S42" s="1639"/>
      <c r="T42" s="1639"/>
      <c r="U42" s="1640"/>
      <c r="V42" s="1029"/>
      <c r="W42" s="599"/>
      <c r="X42" s="600"/>
      <c r="Y42" s="601"/>
      <c r="Z42" s="579"/>
      <c r="AA42" s="579"/>
      <c r="AB42" s="578"/>
      <c r="AC42" s="578"/>
      <c r="AD42" s="578"/>
      <c r="AE42" s="189"/>
      <c r="AF42" s="331"/>
      <c r="AG42" s="331" t="s">
        <v>15</v>
      </c>
      <c r="AH42" s="304" t="s">
        <v>21</v>
      </c>
      <c r="AI42" s="86" t="s">
        <v>12</v>
      </c>
      <c r="AJ42" s="86" t="s">
        <v>5358</v>
      </c>
      <c r="AL42" s="307"/>
      <c r="AM42" s="305"/>
      <c r="AN42" s="323">
        <f>L28</f>
        <v>2833103.28</v>
      </c>
      <c r="AO42" s="316" t="s">
        <v>5459</v>
      </c>
      <c r="AP42" s="289"/>
      <c r="AY42" s="192"/>
      <c r="AZ42" s="195"/>
      <c r="BA42" s="195"/>
      <c r="BB42" s="8"/>
      <c r="BC42" s="8"/>
      <c r="BD42" s="195"/>
      <c r="BE42" s="195"/>
    </row>
    <row r="43" spans="1:57" ht="14.25" customHeight="1">
      <c r="A43" s="1643"/>
      <c r="B43" s="1639"/>
      <c r="C43" s="1639"/>
      <c r="D43" s="1639"/>
      <c r="E43" s="1639"/>
      <c r="F43" s="1639"/>
      <c r="G43" s="1639"/>
      <c r="H43" s="1639"/>
      <c r="I43" s="1639"/>
      <c r="J43" s="1639"/>
      <c r="K43" s="1639"/>
      <c r="L43" s="1639"/>
      <c r="M43" s="1639"/>
      <c r="N43" s="1639"/>
      <c r="O43" s="1639"/>
      <c r="P43" s="1639"/>
      <c r="Q43" s="1639"/>
      <c r="R43" s="1639"/>
      <c r="S43" s="1639"/>
      <c r="T43" s="1639"/>
      <c r="U43" s="1640"/>
      <c r="V43" s="1647"/>
      <c r="W43" s="599"/>
      <c r="X43" s="600"/>
      <c r="Y43" s="601"/>
      <c r="Z43" s="579"/>
      <c r="AA43" s="579"/>
      <c r="AB43" s="578"/>
      <c r="AC43" s="578"/>
      <c r="AD43" s="578"/>
      <c r="AE43" s="189"/>
      <c r="AF43" s="331"/>
      <c r="AG43" s="331">
        <f>VLOOKUP(A7,'FULL-DETAILS'!1:1048576,22,0)</f>
        <v>0</v>
      </c>
      <c r="AH43" s="331">
        <f>VLOOKUP(A7,'FULL-DETAILS'!1:1048576,23,0)</f>
        <v>0</v>
      </c>
      <c r="AI43" s="86">
        <f>VLOOKUP(A7,'FULL-DETAILS'!1:1048576,19,0)</f>
        <v>0</v>
      </c>
      <c r="AN43" s="1374" t="e">
        <f>AN25+AN26+AN27+AN28+AN29+AN31+AN32+AN33+AN39+AN40+AN41</f>
        <v>#VALUE!</v>
      </c>
      <c r="AO43" s="1375"/>
      <c r="AY43" s="192"/>
      <c r="AZ43" s="195"/>
      <c r="BA43" s="195"/>
      <c r="BB43" s="195"/>
      <c r="BC43" s="195"/>
      <c r="BD43" s="195"/>
      <c r="BE43" s="195"/>
    </row>
    <row r="44" spans="1:57" ht="6.75" hidden="1" customHeight="1">
      <c r="A44" s="1643"/>
      <c r="B44" s="1639"/>
      <c r="C44" s="1639"/>
      <c r="D44" s="1639"/>
      <c r="E44" s="1639"/>
      <c r="F44" s="1639"/>
      <c r="G44" s="1639"/>
      <c r="H44" s="1639"/>
      <c r="I44" s="1639"/>
      <c r="J44" s="1639"/>
      <c r="K44" s="1639"/>
      <c r="L44" s="1639"/>
      <c r="M44" s="1639"/>
      <c r="N44" s="1639"/>
      <c r="O44" s="1639"/>
      <c r="P44" s="1639"/>
      <c r="Q44" s="1639"/>
      <c r="R44" s="1639"/>
      <c r="S44" s="1639"/>
      <c r="T44" s="1639"/>
      <c r="U44" s="1640"/>
      <c r="V44" s="1647"/>
      <c r="W44" s="599"/>
      <c r="X44" s="602"/>
      <c r="Y44" s="601"/>
      <c r="Z44" s="579"/>
      <c r="AA44" s="579"/>
      <c r="AB44" s="578"/>
      <c r="AC44" s="578"/>
      <c r="AD44" s="578"/>
      <c r="AE44" s="189"/>
      <c r="AN44" s="1374"/>
      <c r="AO44" s="1375"/>
      <c r="AY44" s="192"/>
      <c r="AZ44" s="195"/>
      <c r="BA44" s="195"/>
      <c r="BB44" s="195"/>
      <c r="BC44" s="195"/>
      <c r="BD44" s="195"/>
      <c r="BE44" s="195"/>
    </row>
    <row r="45" spans="1:57" ht="20.25" customHeight="1">
      <c r="A45" s="1643"/>
      <c r="B45" s="1641" t="str">
        <f>A7</f>
        <v>مهدی طوافی</v>
      </c>
      <c r="C45" s="1641"/>
      <c r="D45" s="1641"/>
      <c r="E45" s="1641"/>
      <c r="F45" s="1631"/>
      <c r="G45" s="1631"/>
      <c r="H45" s="1631"/>
      <c r="I45" s="1642"/>
      <c r="J45" s="1631"/>
      <c r="K45" s="1631"/>
      <c r="L45" s="1631"/>
      <c r="M45" s="1631"/>
      <c r="N45" s="1631"/>
      <c r="O45" s="1631"/>
      <c r="P45" s="1631"/>
      <c r="Q45" s="1631"/>
      <c r="R45" s="1631"/>
      <c r="S45" s="1631"/>
      <c r="T45" s="1631"/>
      <c r="U45" s="1643"/>
      <c r="V45" s="1648"/>
      <c r="W45" s="603"/>
      <c r="X45" s="602"/>
      <c r="Y45" s="601"/>
      <c r="Z45" s="579"/>
      <c r="AA45" s="579"/>
      <c r="AB45" s="578"/>
      <c r="AC45" s="578"/>
      <c r="AD45" s="578"/>
      <c r="AE45" s="189"/>
      <c r="AI45" s="333"/>
      <c r="AJ45" s="282">
        <f>IF(AI32="صبح-عصر-شب",AQ15*6%,IF(AC9="روز-شب",AQ15*10,IF(AI32="صبح-عصر",AQ15*4%,0)))</f>
        <v>0</v>
      </c>
      <c r="AK45" s="282"/>
      <c r="AN45" s="1374"/>
      <c r="AO45" s="1375"/>
      <c r="AY45" s="192"/>
      <c r="AZ45" s="195"/>
      <c r="BA45" s="195"/>
      <c r="BB45" s="195"/>
      <c r="BC45" s="195"/>
      <c r="BD45" s="195"/>
      <c r="BE45" s="195"/>
    </row>
    <row r="46" spans="1:57" ht="15.75" customHeight="1">
      <c r="A46" s="1643"/>
      <c r="B46" s="1644"/>
      <c r="C46" s="1644"/>
      <c r="D46" s="1644"/>
      <c r="E46" s="1645"/>
      <c r="F46" s="1645"/>
      <c r="G46" s="1645"/>
      <c r="H46" s="1645"/>
      <c r="I46" s="1645"/>
      <c r="J46" s="1645"/>
      <c r="K46" s="1645"/>
      <c r="L46" s="1645"/>
      <c r="M46" s="1645"/>
      <c r="N46" s="1645"/>
      <c r="O46" s="1645"/>
      <c r="P46" s="1645"/>
      <c r="Q46" s="1645"/>
      <c r="R46" s="1645"/>
      <c r="S46" s="1645"/>
      <c r="T46" s="1645"/>
      <c r="U46" s="1646"/>
      <c r="V46" s="1648"/>
      <c r="W46" s="599"/>
      <c r="X46" s="602"/>
      <c r="Y46" s="601"/>
      <c r="Z46" s="579"/>
      <c r="AA46" s="579"/>
      <c r="AB46" s="578"/>
      <c r="AC46" s="578"/>
      <c r="AD46" s="578"/>
      <c r="AE46" s="189"/>
      <c r="AI46" s="331"/>
      <c r="AJ46" s="331"/>
      <c r="AK46" s="331"/>
      <c r="AL46" s="307"/>
      <c r="AM46" s="284"/>
      <c r="AY46" s="192"/>
      <c r="AZ46" s="195"/>
      <c r="BA46" s="195"/>
      <c r="BB46" s="195"/>
      <c r="BC46" s="195"/>
      <c r="BD46" s="195"/>
      <c r="BE46" s="195"/>
    </row>
    <row r="47" spans="1:57" ht="14.25" customHeight="1">
      <c r="A47" s="1661"/>
      <c r="B47" s="1662"/>
      <c r="V47" s="1031"/>
      <c r="W47" s="572">
        <f>SUM(L15+L16+L17+L20+L21+L25+L26+L27-L28+L24+L18+L23)</f>
        <v>45165386.197458431</v>
      </c>
      <c r="X47" s="604"/>
      <c r="Y47" s="574">
        <f>L15+L16+L17+L20+L24+L25+L26+L27+L31</f>
        <v>41084734.877458431</v>
      </c>
      <c r="Z47" s="579"/>
      <c r="AA47" s="579"/>
      <c r="AB47" s="578"/>
      <c r="AC47" s="578"/>
      <c r="AD47" s="578"/>
      <c r="AE47" s="189"/>
      <c r="AF47" s="39"/>
      <c r="AG47" s="39"/>
      <c r="AH47" s="39"/>
      <c r="AI47" s="39"/>
      <c r="AJ47" s="39"/>
      <c r="AK47" s="39"/>
      <c r="AL47" s="39"/>
      <c r="AM47" s="39"/>
      <c r="AN47" s="39"/>
      <c r="AO47" s="39"/>
      <c r="AP47" s="39"/>
      <c r="AQ47" s="39"/>
      <c r="AR47" s="39"/>
      <c r="AS47" s="39"/>
      <c r="AT47" s="39"/>
      <c r="AU47" s="39"/>
      <c r="AV47" s="39"/>
    </row>
    <row r="48" spans="1:57" ht="14.25" customHeight="1">
      <c r="W48" s="573">
        <f>H32-W47</f>
        <v>6529118.8666666746</v>
      </c>
      <c r="X48" s="605"/>
      <c r="Y48" s="575">
        <f>Y47-L28</f>
        <v>38251631.59745843</v>
      </c>
      <c r="Z48" s="606" t="s">
        <v>5485</v>
      </c>
      <c r="AA48" s="579"/>
      <c r="AB48" s="578"/>
      <c r="AC48" s="578"/>
      <c r="AD48" s="578"/>
      <c r="AE48" s="189"/>
      <c r="AF48" s="546"/>
      <c r="AG48" s="39"/>
      <c r="AH48" s="39"/>
      <c r="AI48" s="39"/>
      <c r="AJ48" s="39"/>
      <c r="AK48" s="39"/>
      <c r="AL48" s="39"/>
      <c r="AM48" s="39" t="s">
        <v>5475</v>
      </c>
      <c r="AN48" s="39"/>
      <c r="AO48" s="39"/>
      <c r="AP48" s="39"/>
      <c r="AQ48" s="39"/>
      <c r="AR48" s="39"/>
      <c r="AS48" s="39"/>
      <c r="AT48" s="39"/>
      <c r="AU48" s="39"/>
      <c r="AV48" s="39"/>
    </row>
    <row r="49" spans="22:41" s="39" customFormat="1">
      <c r="V49" s="1031"/>
      <c r="W49" s="607"/>
      <c r="X49" s="579"/>
      <c r="Y49" s="568">
        <f>IF(H32&lt;=Y48,0,X48)</f>
        <v>0</v>
      </c>
      <c r="Z49" s="99" t="s">
        <v>5484</v>
      </c>
      <c r="AA49" s="579"/>
      <c r="AB49" s="578"/>
      <c r="AC49" s="578"/>
      <c r="AD49" s="578"/>
      <c r="AE49" s="189"/>
      <c r="AL49" s="608"/>
      <c r="AM49" s="609">
        <f>H32</f>
        <v>51694505.064125106</v>
      </c>
      <c r="AN49" s="104" t="e">
        <f>AN43-AN42</f>
        <v>#VALUE!</v>
      </c>
      <c r="AO49" s="39" t="s">
        <v>5505</v>
      </c>
    </row>
    <row r="50" spans="22:41" s="39" customFormat="1" ht="22.2">
      <c r="V50" s="1026"/>
      <c r="W50" s="576"/>
      <c r="X50" s="579"/>
      <c r="Y50" s="578"/>
      <c r="Z50" s="579"/>
      <c r="AA50" s="579"/>
      <c r="AB50" s="578"/>
      <c r="AC50" s="578"/>
      <c r="AD50" s="578"/>
      <c r="AE50" s="189"/>
      <c r="AF50" s="546"/>
      <c r="AM50" s="546"/>
      <c r="AN50" s="609" t="e">
        <f>AM49-AN49</f>
        <v>#VALUE!</v>
      </c>
      <c r="AO50" s="39" t="s">
        <v>5506</v>
      </c>
    </row>
    <row r="51" spans="22:41" s="39" customFormat="1">
      <c r="V51" s="1026"/>
      <c r="W51" s="576"/>
      <c r="X51" s="579"/>
      <c r="Y51" s="578"/>
      <c r="Z51" s="579"/>
      <c r="AA51" s="579"/>
      <c r="AB51" s="578"/>
      <c r="AC51" s="578"/>
      <c r="AD51" s="578"/>
      <c r="AE51" s="189"/>
      <c r="AL51" s="608"/>
    </row>
    <row r="52" spans="22:41" s="39" customFormat="1">
      <c r="V52" s="1026"/>
      <c r="W52" s="576"/>
      <c r="X52" s="579"/>
      <c r="Y52" s="578"/>
      <c r="Z52" s="579"/>
      <c r="AA52" s="579"/>
      <c r="AB52" s="578"/>
      <c r="AC52" s="578"/>
      <c r="AD52" s="578"/>
      <c r="AE52" s="189"/>
    </row>
    <row r="53" spans="22:41" s="39" customFormat="1">
      <c r="V53" s="1026"/>
      <c r="W53" s="576"/>
      <c r="X53" s="1276"/>
      <c r="Y53" s="578"/>
      <c r="Z53" s="579"/>
      <c r="AA53" s="579"/>
      <c r="AB53" s="578"/>
      <c r="AC53" s="578"/>
      <c r="AD53" s="578"/>
      <c r="AF53" s="610"/>
    </row>
    <row r="54" spans="22:41" s="39" customFormat="1" ht="31.2" customHeight="1">
      <c r="V54" s="1026"/>
      <c r="W54" s="1292"/>
      <c r="X54" s="1295" t="s">
        <v>29934</v>
      </c>
      <c r="Y54" s="1293"/>
      <c r="Z54" s="1294"/>
      <c r="AA54" s="579"/>
      <c r="AB54" s="578"/>
      <c r="AC54" s="578"/>
      <c r="AD54" s="578"/>
    </row>
    <row r="55" spans="22:41" s="39" customFormat="1" ht="23.4" customHeight="1">
      <c r="V55" s="1026"/>
      <c r="W55" s="1299" t="s">
        <v>5498</v>
      </c>
      <c r="X55" s="1300">
        <f>(X59-(bank!AL17)-(AC11*C15))/C15</f>
        <v>12.74171125765028</v>
      </c>
      <c r="Y55" s="1301" t="s">
        <v>29933</v>
      </c>
      <c r="Z55" s="1290"/>
      <c r="AA55" s="579"/>
      <c r="AB55" s="578"/>
      <c r="AC55" s="578"/>
      <c r="AD55" s="578"/>
    </row>
    <row r="56" spans="22:41" s="39" customFormat="1">
      <c r="V56" s="1026"/>
      <c r="W56" s="1277" t="s">
        <v>29931</v>
      </c>
      <c r="X56" s="1278">
        <f>L16+L17+L18+L20+L21+L23+L24+L25+L22-L28+L29+L31</f>
        <v>22473917.119999997</v>
      </c>
      <c r="Y56" s="1279"/>
      <c r="Z56" s="1280"/>
      <c r="AA56" s="579"/>
      <c r="AB56" s="578"/>
      <c r="AC56" s="578"/>
      <c r="AD56" s="578"/>
    </row>
    <row r="57" spans="22:41" s="39" customFormat="1">
      <c r="V57" s="1026"/>
      <c r="W57" s="1282" t="s">
        <v>24</v>
      </c>
      <c r="X57" s="1283">
        <f>Z57 * L14</f>
        <v>501738.85866666684</v>
      </c>
      <c r="Y57" s="1284" t="s">
        <v>2889</v>
      </c>
      <c r="Z57" s="1283">
        <f>Z58/2</f>
        <v>71676.979809523837</v>
      </c>
      <c r="AA57" s="579"/>
      <c r="AB57" s="578"/>
      <c r="AC57" s="578"/>
      <c r="AD57" s="578"/>
    </row>
    <row r="58" spans="22:41" s="39" customFormat="1">
      <c r="V58" s="1026"/>
      <c r="W58" s="1285" t="s">
        <v>59</v>
      </c>
      <c r="X58" s="1286">
        <f>Z58*L14</f>
        <v>1003477.7173333337</v>
      </c>
      <c r="Y58" s="1281" t="s">
        <v>29932</v>
      </c>
      <c r="Z58" s="1286">
        <f>X59 / (6 * Z2)</f>
        <v>143353.95961904767</v>
      </c>
      <c r="AA58" s="579"/>
      <c r="AB58" s="578"/>
      <c r="AC58" s="578"/>
      <c r="AD58" s="578"/>
    </row>
    <row r="59" spans="22:41" s="39" customFormat="1">
      <c r="V59" s="1026"/>
      <c r="W59" s="1287" t="s">
        <v>5500</v>
      </c>
      <c r="X59" s="1288">
        <f>(X60 - X56) / (1 + (L14 / (4 * Z2)))</f>
        <v>6020866.3040000023</v>
      </c>
      <c r="Y59" s="1289"/>
      <c r="Z59" s="1288"/>
      <c r="AA59" s="579"/>
      <c r="AB59" s="578"/>
      <c r="AC59" s="578"/>
      <c r="AD59" s="578"/>
    </row>
    <row r="60" spans="22:41" s="39" customFormat="1" ht="18">
      <c r="V60" s="1026"/>
      <c r="W60" s="1296" t="s">
        <v>5382</v>
      </c>
      <c r="X60" s="1297">
        <v>30000000</v>
      </c>
      <c r="Y60" s="1298" t="s">
        <v>29935</v>
      </c>
      <c r="Z60" s="1291"/>
      <c r="AA60" s="579"/>
      <c r="AB60" s="578"/>
      <c r="AC60" s="578"/>
      <c r="AD60" s="578"/>
    </row>
    <row r="61" spans="22:41" s="39" customFormat="1">
      <c r="V61" s="1026"/>
      <c r="W61" s="576"/>
      <c r="X61" s="1275"/>
      <c r="Y61" s="578"/>
      <c r="Z61" s="579"/>
      <c r="AA61" s="579"/>
      <c r="AB61" s="578"/>
      <c r="AC61" s="578"/>
      <c r="AD61" s="578"/>
    </row>
    <row r="62" spans="22:41" s="39" customFormat="1">
      <c r="V62" s="1026"/>
      <c r="W62" s="576"/>
      <c r="X62" s="1275"/>
      <c r="Y62" s="578"/>
      <c r="Z62" s="579"/>
      <c r="AA62" s="579"/>
      <c r="AB62" s="578"/>
      <c r="AC62" s="578"/>
      <c r="AD62" s="578"/>
    </row>
    <row r="63" spans="22:41" s="39" customFormat="1">
      <c r="V63" s="1026"/>
      <c r="W63" s="576"/>
      <c r="X63" s="1275"/>
      <c r="Y63" s="578"/>
      <c r="Z63" s="579"/>
      <c r="AA63" s="579"/>
      <c r="AB63" s="578"/>
      <c r="AC63" s="578"/>
      <c r="AD63" s="578"/>
    </row>
    <row r="64" spans="22:41" s="39" customFormat="1">
      <c r="V64" s="1026"/>
      <c r="W64" s="576"/>
      <c r="X64" s="579"/>
      <c r="Y64" s="578"/>
      <c r="Z64" s="579"/>
      <c r="AA64" s="579"/>
      <c r="AB64" s="578"/>
      <c r="AC64" s="578"/>
      <c r="AD64" s="578"/>
    </row>
    <row r="65" spans="1:55" s="41" customFormat="1">
      <c r="A65" s="39"/>
      <c r="B65" s="39"/>
      <c r="C65" s="39"/>
      <c r="D65" s="39"/>
      <c r="E65" s="39"/>
      <c r="F65" s="39"/>
      <c r="G65" s="39"/>
      <c r="H65" s="39"/>
      <c r="I65" s="39"/>
      <c r="J65" s="39"/>
      <c r="K65" s="39"/>
      <c r="L65" s="39"/>
      <c r="M65" s="39"/>
      <c r="N65" s="39"/>
      <c r="O65" s="39"/>
      <c r="P65" s="39"/>
      <c r="Q65" s="39"/>
      <c r="R65" s="39"/>
      <c r="S65" s="39"/>
      <c r="T65" s="39"/>
      <c r="U65" s="39"/>
      <c r="V65" s="1026"/>
      <c r="W65" s="576"/>
      <c r="X65" s="579"/>
      <c r="Y65" s="578"/>
      <c r="Z65" s="579"/>
      <c r="AA65" s="579"/>
      <c r="AB65" s="578"/>
      <c r="AC65" s="578"/>
      <c r="AD65" s="578"/>
      <c r="AE65" s="39"/>
      <c r="AF65" s="86"/>
      <c r="AG65" s="86"/>
      <c r="AH65" s="86"/>
      <c r="AI65" s="86"/>
      <c r="AJ65" s="86"/>
      <c r="AK65" s="86"/>
      <c r="AL65" s="86"/>
      <c r="AM65" s="86"/>
      <c r="AN65" s="86"/>
      <c r="AO65" s="86"/>
      <c r="AP65" s="86"/>
      <c r="AQ65" s="86"/>
      <c r="AR65" s="86"/>
      <c r="AS65" s="86"/>
      <c r="AW65" s="39"/>
      <c r="AX65" s="39"/>
      <c r="AY65" s="39"/>
      <c r="AZ65" s="39"/>
      <c r="BA65" s="39"/>
      <c r="BB65" s="39"/>
      <c r="BC65" s="39"/>
    </row>
    <row r="66" spans="1:55" s="41" customFormat="1">
      <c r="A66" s="39"/>
      <c r="B66" s="39"/>
      <c r="C66" s="39"/>
      <c r="D66" s="39"/>
      <c r="E66" s="39"/>
      <c r="F66" s="39"/>
      <c r="G66" s="39"/>
      <c r="H66" s="39"/>
      <c r="I66" s="39"/>
      <c r="J66" s="39"/>
      <c r="K66" s="39"/>
      <c r="L66" s="39"/>
      <c r="M66" s="39"/>
      <c r="N66" s="39"/>
      <c r="O66" s="39"/>
      <c r="P66" s="39"/>
      <c r="Q66" s="39"/>
      <c r="R66" s="39"/>
      <c r="S66" s="39"/>
      <c r="T66" s="39"/>
      <c r="U66" s="39"/>
      <c r="V66" s="1026"/>
      <c r="W66" s="576"/>
      <c r="X66" s="579"/>
      <c r="Y66" s="578"/>
      <c r="Z66" s="579"/>
      <c r="AA66" s="579"/>
      <c r="AB66" s="578"/>
      <c r="AC66" s="578"/>
      <c r="AD66" s="578"/>
      <c r="AE66" s="39"/>
      <c r="AF66" s="86"/>
      <c r="AG66" s="86"/>
      <c r="AH66" s="86"/>
      <c r="AI66" s="86"/>
      <c r="AJ66" s="86"/>
      <c r="AK66" s="86"/>
      <c r="AL66" s="86"/>
      <c r="AM66" s="86"/>
      <c r="AN66" s="86"/>
      <c r="AO66" s="86"/>
      <c r="AP66" s="86"/>
      <c r="AQ66" s="86"/>
      <c r="AR66" s="86"/>
      <c r="AS66" s="86"/>
      <c r="AW66" s="39"/>
      <c r="AX66" s="39"/>
      <c r="AY66" s="39"/>
      <c r="AZ66" s="39"/>
      <c r="BA66" s="39"/>
      <c r="BB66" s="39"/>
      <c r="BC66" s="39"/>
    </row>
    <row r="67" spans="1:55" s="41" customFormat="1">
      <c r="A67" s="39"/>
      <c r="B67" s="39"/>
      <c r="C67" s="39"/>
      <c r="D67" s="39"/>
      <c r="E67" s="39"/>
      <c r="F67" s="39"/>
      <c r="G67" s="39"/>
      <c r="H67" s="39"/>
      <c r="I67" s="39"/>
      <c r="J67" s="39"/>
      <c r="K67" s="39"/>
      <c r="L67" s="39"/>
      <c r="M67" s="39"/>
      <c r="N67" s="39"/>
      <c r="O67" s="39"/>
      <c r="P67" s="39"/>
      <c r="Q67" s="39"/>
      <c r="R67" s="39"/>
      <c r="S67" s="39"/>
      <c r="T67" s="39"/>
      <c r="U67" s="39"/>
      <c r="V67" s="1026"/>
      <c r="W67" s="576"/>
      <c r="X67" s="579"/>
      <c r="Y67" s="578"/>
      <c r="Z67" s="579"/>
      <c r="AA67" s="579"/>
      <c r="AB67" s="578"/>
      <c r="AC67" s="578"/>
      <c r="AD67" s="578"/>
      <c r="AE67" s="39"/>
      <c r="AF67" s="86"/>
      <c r="AG67" s="86"/>
      <c r="AH67" s="86"/>
      <c r="AI67" s="86"/>
      <c r="AJ67" s="86"/>
      <c r="AK67" s="86"/>
      <c r="AL67" s="86"/>
      <c r="AM67" s="86"/>
      <c r="AN67" s="86"/>
      <c r="AO67" s="86"/>
      <c r="AP67" s="86"/>
      <c r="AQ67" s="86"/>
      <c r="AR67" s="86"/>
      <c r="AS67" s="86"/>
      <c r="AW67" s="39"/>
      <c r="AX67" s="39"/>
      <c r="AY67" s="39"/>
      <c r="AZ67" s="39"/>
      <c r="BA67" s="39"/>
      <c r="BB67" s="39"/>
      <c r="BC67" s="39"/>
    </row>
    <row r="68" spans="1:55" s="41" customFormat="1">
      <c r="A68" s="39"/>
      <c r="B68" s="39"/>
      <c r="C68" s="39"/>
      <c r="D68" s="39"/>
      <c r="E68" s="39"/>
      <c r="F68" s="39"/>
      <c r="G68" s="39"/>
      <c r="H68" s="39"/>
      <c r="I68" s="39"/>
      <c r="J68" s="39"/>
      <c r="K68" s="39"/>
      <c r="L68" s="39"/>
      <c r="M68" s="39"/>
      <c r="N68" s="39"/>
      <c r="O68" s="39"/>
      <c r="P68" s="39"/>
      <c r="Q68" s="39"/>
      <c r="R68" s="39"/>
      <c r="S68" s="39"/>
      <c r="T68" s="39"/>
      <c r="U68" s="39"/>
      <c r="V68" s="1026"/>
      <c r="W68" s="576"/>
      <c r="X68" s="579"/>
      <c r="Y68" s="578"/>
      <c r="Z68" s="579"/>
      <c r="AA68" s="579"/>
      <c r="AB68" s="578"/>
      <c r="AC68" s="578"/>
      <c r="AD68" s="578"/>
      <c r="AE68" s="39"/>
      <c r="AF68" s="86"/>
      <c r="AG68" s="86"/>
      <c r="AH68" s="86"/>
      <c r="AI68" s="86"/>
      <c r="AJ68" s="86"/>
      <c r="AK68" s="86"/>
      <c r="AL68" s="86"/>
      <c r="AM68" s="86"/>
      <c r="AN68" s="86"/>
      <c r="AO68" s="86"/>
      <c r="AP68" s="86"/>
      <c r="AQ68" s="86"/>
      <c r="AR68" s="86"/>
      <c r="AS68" s="86"/>
      <c r="AW68" s="39"/>
      <c r="AX68" s="39"/>
      <c r="AY68" s="39"/>
      <c r="AZ68" s="39"/>
      <c r="BA68" s="39"/>
      <c r="BB68" s="39"/>
      <c r="BC68" s="39"/>
    </row>
    <row r="69" spans="1:55" s="41" customFormat="1">
      <c r="A69" s="39"/>
      <c r="B69" s="39"/>
      <c r="C69" s="39"/>
      <c r="D69" s="39"/>
      <c r="E69" s="39"/>
      <c r="F69" s="39"/>
      <c r="G69" s="39"/>
      <c r="H69" s="39"/>
      <c r="I69" s="39"/>
      <c r="J69" s="39"/>
      <c r="K69" s="39"/>
      <c r="L69" s="39"/>
      <c r="M69" s="39"/>
      <c r="N69" s="39"/>
      <c r="O69" s="39"/>
      <c r="P69" s="39"/>
      <c r="Q69" s="39"/>
      <c r="R69" s="39"/>
      <c r="S69" s="39"/>
      <c r="T69" s="39"/>
      <c r="U69" s="39"/>
      <c r="V69" s="1026"/>
      <c r="W69" s="576"/>
      <c r="X69" s="579"/>
      <c r="Y69" s="578"/>
      <c r="Z69" s="579"/>
      <c r="AA69" s="579"/>
      <c r="AB69" s="578"/>
      <c r="AC69" s="578"/>
      <c r="AD69" s="578"/>
      <c r="AE69" s="39"/>
      <c r="AF69" s="86"/>
      <c r="AG69" s="86"/>
      <c r="AH69" s="86"/>
      <c r="AI69" s="86"/>
      <c r="AJ69" s="86"/>
      <c r="AK69" s="86"/>
      <c r="AL69" s="86"/>
      <c r="AM69" s="86"/>
      <c r="AN69" s="86"/>
      <c r="AO69" s="86"/>
      <c r="AP69" s="86"/>
      <c r="AQ69" s="86"/>
      <c r="AR69" s="86"/>
      <c r="AS69" s="86"/>
      <c r="AW69" s="39"/>
      <c r="AX69" s="39"/>
      <c r="AY69" s="39"/>
      <c r="AZ69" s="39"/>
      <c r="BA69" s="39"/>
      <c r="BB69" s="39"/>
      <c r="BC69" s="39"/>
    </row>
    <row r="70" spans="1:55" s="41" customFormat="1">
      <c r="A70" s="39"/>
      <c r="B70" s="39"/>
      <c r="C70" s="39"/>
      <c r="D70" s="39"/>
      <c r="E70" s="39"/>
      <c r="F70" s="39"/>
      <c r="G70" s="39"/>
      <c r="H70" s="39"/>
      <c r="I70" s="39"/>
      <c r="J70" s="39"/>
      <c r="K70" s="39"/>
      <c r="L70" s="39"/>
      <c r="M70" s="39"/>
      <c r="N70" s="39"/>
      <c r="O70" s="39"/>
      <c r="P70" s="39"/>
      <c r="Q70" s="39"/>
      <c r="R70" s="39"/>
      <c r="S70" s="39"/>
      <c r="T70" s="39"/>
      <c r="U70" s="39"/>
      <c r="V70" s="1026"/>
      <c r="W70" s="576"/>
      <c r="X70" s="579"/>
      <c r="Y70" s="578"/>
      <c r="Z70" s="579"/>
      <c r="AA70" s="579"/>
      <c r="AB70" s="578"/>
      <c r="AC70" s="578"/>
      <c r="AD70" s="578"/>
      <c r="AE70" s="39"/>
      <c r="AF70" s="86"/>
      <c r="AG70" s="86"/>
      <c r="AH70" s="86"/>
      <c r="AI70" s="86"/>
      <c r="AJ70" s="86"/>
      <c r="AK70" s="86"/>
      <c r="AL70" s="86"/>
      <c r="AM70" s="86"/>
      <c r="AN70" s="86"/>
      <c r="AO70" s="86"/>
      <c r="AP70" s="86"/>
      <c r="AQ70" s="86"/>
      <c r="AR70" s="86"/>
      <c r="AS70" s="86"/>
      <c r="AW70" s="39"/>
      <c r="AX70" s="39"/>
      <c r="AY70" s="39"/>
      <c r="AZ70" s="39"/>
      <c r="BA70" s="39"/>
      <c r="BB70" s="39"/>
      <c r="BC70" s="39"/>
    </row>
    <row r="71" spans="1:55" s="41" customFormat="1">
      <c r="A71" s="39"/>
      <c r="B71" s="39"/>
      <c r="C71" s="39"/>
      <c r="D71" s="39"/>
      <c r="E71" s="39"/>
      <c r="F71" s="39"/>
      <c r="G71" s="39"/>
      <c r="H71" s="39"/>
      <c r="I71" s="39"/>
      <c r="J71" s="39"/>
      <c r="K71" s="39"/>
      <c r="L71" s="39"/>
      <c r="M71" s="39"/>
      <c r="N71" s="39"/>
      <c r="O71" s="39"/>
      <c r="P71" s="39"/>
      <c r="Q71" s="39"/>
      <c r="R71" s="39"/>
      <c r="S71" s="39"/>
      <c r="T71" s="39"/>
      <c r="U71" s="39"/>
      <c r="V71" s="1026"/>
      <c r="W71" s="576"/>
      <c r="X71" s="579"/>
      <c r="Y71" s="578"/>
      <c r="Z71" s="579"/>
      <c r="AA71" s="579"/>
      <c r="AB71" s="578"/>
      <c r="AC71" s="578"/>
      <c r="AD71" s="578"/>
      <c r="AE71" s="39"/>
      <c r="AF71" s="86"/>
      <c r="AG71" s="86"/>
      <c r="AH71" s="86"/>
      <c r="AI71" s="86"/>
      <c r="AJ71" s="86"/>
      <c r="AK71" s="86"/>
      <c r="AL71" s="86"/>
      <c r="AM71" s="86"/>
      <c r="AN71" s="86"/>
      <c r="AO71" s="86"/>
      <c r="AP71" s="86"/>
      <c r="AQ71" s="86"/>
      <c r="AR71" s="86"/>
      <c r="AS71" s="86"/>
      <c r="AW71" s="39"/>
      <c r="AX71" s="39"/>
      <c r="AY71" s="39"/>
      <c r="AZ71" s="39"/>
      <c r="BA71" s="39"/>
      <c r="BB71" s="39"/>
      <c r="BC71" s="39"/>
    </row>
    <row r="72" spans="1:55" s="41" customFormat="1">
      <c r="A72" s="39"/>
      <c r="B72" s="39"/>
      <c r="C72" s="39"/>
      <c r="D72" s="39"/>
      <c r="E72" s="39"/>
      <c r="F72" s="39"/>
      <c r="G72" s="39"/>
      <c r="H72" s="39"/>
      <c r="I72" s="39"/>
      <c r="J72" s="39"/>
      <c r="K72" s="39"/>
      <c r="L72" s="39"/>
      <c r="M72" s="39"/>
      <c r="N72" s="39"/>
      <c r="O72" s="39"/>
      <c r="P72" s="39"/>
      <c r="Q72" s="39"/>
      <c r="R72" s="39"/>
      <c r="S72" s="39"/>
      <c r="T72" s="39"/>
      <c r="U72" s="39"/>
      <c r="V72" s="1026"/>
      <c r="W72" s="576"/>
      <c r="X72" s="579"/>
      <c r="Y72" s="578"/>
      <c r="Z72" s="579"/>
      <c r="AA72" s="579"/>
      <c r="AB72" s="578"/>
      <c r="AC72" s="578"/>
      <c r="AD72" s="578"/>
      <c r="AE72" s="39"/>
      <c r="AF72" s="86"/>
      <c r="AG72" s="86"/>
      <c r="AH72" s="86"/>
      <c r="AI72" s="86"/>
      <c r="AJ72" s="86"/>
      <c r="AK72" s="86"/>
      <c r="AL72" s="86"/>
      <c r="AM72" s="86"/>
      <c r="AN72" s="86"/>
      <c r="AO72" s="86"/>
      <c r="AP72" s="86"/>
      <c r="AQ72" s="86"/>
      <c r="AR72" s="86"/>
      <c r="AS72" s="86"/>
      <c r="AW72" s="39"/>
      <c r="AX72" s="39"/>
      <c r="AY72" s="39"/>
      <c r="AZ72" s="39"/>
      <c r="BA72" s="39"/>
      <c r="BB72" s="39"/>
      <c r="BC72" s="39"/>
    </row>
    <row r="73" spans="1:55" s="41" customFormat="1">
      <c r="A73" s="39"/>
      <c r="B73" s="39"/>
      <c r="C73" s="39"/>
      <c r="D73" s="39"/>
      <c r="E73" s="39"/>
      <c r="F73" s="39"/>
      <c r="G73" s="39"/>
      <c r="H73" s="39"/>
      <c r="I73" s="39"/>
      <c r="J73" s="39"/>
      <c r="K73" s="39"/>
      <c r="L73" s="39"/>
      <c r="M73" s="39"/>
      <c r="N73" s="39"/>
      <c r="O73" s="39"/>
      <c r="P73" s="39"/>
      <c r="Q73" s="39"/>
      <c r="R73" s="39"/>
      <c r="S73" s="39"/>
      <c r="T73" s="39"/>
      <c r="U73" s="39"/>
      <c r="V73" s="1026"/>
      <c r="W73" s="576"/>
      <c r="X73" s="579"/>
      <c r="Y73" s="578"/>
      <c r="Z73" s="579"/>
      <c r="AA73" s="579"/>
      <c r="AB73" s="578"/>
      <c r="AC73" s="578"/>
      <c r="AD73" s="578"/>
      <c r="AE73" s="39"/>
      <c r="AF73" s="86"/>
      <c r="AG73" s="86"/>
      <c r="AH73" s="86"/>
      <c r="AI73" s="86"/>
      <c r="AJ73" s="86"/>
      <c r="AK73" s="86"/>
      <c r="AL73" s="86"/>
      <c r="AM73" s="86"/>
      <c r="AN73" s="86"/>
      <c r="AO73" s="86"/>
      <c r="AP73" s="86"/>
      <c r="AQ73" s="86"/>
      <c r="AR73" s="86"/>
      <c r="AS73" s="86"/>
      <c r="AW73" s="39"/>
      <c r="AX73" s="39"/>
      <c r="AY73" s="39"/>
      <c r="AZ73" s="39"/>
      <c r="BA73" s="39"/>
      <c r="BB73" s="39"/>
      <c r="BC73" s="39"/>
    </row>
    <row r="74" spans="1:55" s="41" customFormat="1">
      <c r="A74" s="39"/>
      <c r="B74" s="39"/>
      <c r="C74" s="39"/>
      <c r="D74" s="39"/>
      <c r="E74" s="39"/>
      <c r="F74" s="39"/>
      <c r="G74" s="39"/>
      <c r="H74" s="39"/>
      <c r="I74" s="39"/>
      <c r="J74" s="39"/>
      <c r="K74" s="39"/>
      <c r="L74" s="39"/>
      <c r="M74" s="39"/>
      <c r="N74" s="39"/>
      <c r="O74" s="39"/>
      <c r="P74" s="39"/>
      <c r="Q74" s="39"/>
      <c r="R74" s="39"/>
      <c r="S74" s="39"/>
      <c r="T74" s="39"/>
      <c r="U74" s="39"/>
      <c r="V74" s="1026"/>
      <c r="W74" s="576"/>
      <c r="X74" s="579"/>
      <c r="Y74" s="578"/>
      <c r="Z74" s="579"/>
      <c r="AA74" s="579"/>
      <c r="AB74" s="578"/>
      <c r="AC74" s="578"/>
      <c r="AD74" s="578"/>
      <c r="AE74" s="39"/>
      <c r="AF74" s="86"/>
      <c r="AG74" s="86"/>
      <c r="AH74" s="86"/>
      <c r="AI74" s="86"/>
      <c r="AJ74" s="86"/>
      <c r="AK74" s="86"/>
      <c r="AL74" s="86"/>
      <c r="AM74" s="86"/>
      <c r="AN74" s="86"/>
      <c r="AO74" s="86"/>
      <c r="AP74" s="86"/>
      <c r="AQ74" s="86"/>
      <c r="AR74" s="86"/>
      <c r="AS74" s="86"/>
      <c r="AW74" s="39"/>
      <c r="AX74" s="39"/>
      <c r="AY74" s="39"/>
      <c r="AZ74" s="39"/>
      <c r="BA74" s="39"/>
      <c r="BB74" s="39"/>
      <c r="BC74" s="39"/>
    </row>
    <row r="75" spans="1:55" s="41" customFormat="1">
      <c r="A75" s="39"/>
      <c r="B75" s="39"/>
      <c r="C75" s="39"/>
      <c r="D75" s="39"/>
      <c r="E75" s="39"/>
      <c r="F75" s="39"/>
      <c r="G75" s="39"/>
      <c r="H75" s="39"/>
      <c r="I75" s="39"/>
      <c r="J75" s="39"/>
      <c r="K75" s="39"/>
      <c r="L75" s="39"/>
      <c r="M75" s="39"/>
      <c r="N75" s="39"/>
      <c r="O75" s="39"/>
      <c r="P75" s="39"/>
      <c r="Q75" s="39"/>
      <c r="R75" s="39"/>
      <c r="S75" s="39"/>
      <c r="T75" s="39"/>
      <c r="U75" s="39"/>
      <c r="V75" s="1026"/>
      <c r="W75" s="576"/>
      <c r="X75" s="579"/>
      <c r="Y75" s="578"/>
      <c r="Z75" s="579"/>
      <c r="AA75" s="579"/>
      <c r="AB75" s="578"/>
      <c r="AC75" s="578"/>
      <c r="AD75" s="578"/>
      <c r="AE75" s="39"/>
      <c r="AF75" s="86"/>
      <c r="AG75" s="86"/>
      <c r="AH75" s="86"/>
      <c r="AI75" s="86"/>
      <c r="AJ75" s="86"/>
      <c r="AK75" s="86"/>
      <c r="AL75" s="86"/>
      <c r="AM75" s="86"/>
      <c r="AN75" s="86"/>
      <c r="AO75" s="86"/>
      <c r="AP75" s="86"/>
      <c r="AQ75" s="86"/>
      <c r="AR75" s="86"/>
      <c r="AS75" s="86"/>
      <c r="AW75" s="39"/>
      <c r="AX75" s="39"/>
      <c r="AY75" s="39"/>
      <c r="AZ75" s="39"/>
      <c r="BA75" s="39"/>
      <c r="BB75" s="39"/>
      <c r="BC75" s="39"/>
    </row>
    <row r="76" spans="1:55" s="41" customFormat="1">
      <c r="A76" s="39"/>
      <c r="B76" s="39"/>
      <c r="C76" s="39"/>
      <c r="D76" s="39"/>
      <c r="E76" s="39"/>
      <c r="F76" s="39"/>
      <c r="G76" s="39"/>
      <c r="H76" s="39"/>
      <c r="I76" s="39"/>
      <c r="J76" s="39"/>
      <c r="K76" s="39"/>
      <c r="L76" s="39"/>
      <c r="M76" s="39"/>
      <c r="N76" s="39"/>
      <c r="O76" s="39"/>
      <c r="P76" s="39"/>
      <c r="Q76" s="39"/>
      <c r="R76" s="39"/>
      <c r="S76" s="39"/>
      <c r="T76" s="39"/>
      <c r="U76" s="39"/>
      <c r="V76" s="1026"/>
      <c r="W76" s="576"/>
      <c r="X76" s="579"/>
      <c r="Y76" s="578"/>
      <c r="Z76" s="579"/>
      <c r="AA76" s="579"/>
      <c r="AB76" s="578"/>
      <c r="AC76" s="578"/>
      <c r="AD76" s="578"/>
      <c r="AE76" s="39"/>
      <c r="AF76" s="86"/>
      <c r="AG76" s="86"/>
      <c r="AH76" s="86"/>
      <c r="AI76" s="86"/>
      <c r="AJ76" s="86"/>
      <c r="AK76" s="86"/>
      <c r="AL76" s="86"/>
      <c r="AM76" s="86"/>
      <c r="AN76" s="86"/>
      <c r="AO76" s="86"/>
      <c r="AP76" s="86"/>
      <c r="AQ76" s="86"/>
      <c r="AR76" s="86"/>
      <c r="AS76" s="86"/>
      <c r="AW76" s="39"/>
      <c r="AX76" s="39"/>
      <c r="AY76" s="39"/>
      <c r="AZ76" s="39"/>
      <c r="BA76" s="39"/>
      <c r="BB76" s="39"/>
      <c r="BC76" s="39"/>
    </row>
    <row r="77" spans="1:55" s="41" customFormat="1">
      <c r="A77" s="39"/>
      <c r="B77" s="39"/>
      <c r="C77" s="39"/>
      <c r="D77" s="39"/>
      <c r="E77" s="39"/>
      <c r="F77" s="39"/>
      <c r="G77" s="39"/>
      <c r="H77" s="39"/>
      <c r="I77" s="39"/>
      <c r="J77" s="39"/>
      <c r="K77" s="39"/>
      <c r="L77" s="39"/>
      <c r="M77" s="39"/>
      <c r="N77" s="39"/>
      <c r="O77" s="39"/>
      <c r="P77" s="39"/>
      <c r="Q77" s="39"/>
      <c r="R77" s="39"/>
      <c r="S77" s="39"/>
      <c r="T77" s="39"/>
      <c r="U77" s="39"/>
      <c r="V77" s="1026"/>
      <c r="W77" s="576"/>
      <c r="X77" s="579"/>
      <c r="Y77" s="578"/>
      <c r="Z77" s="579"/>
      <c r="AA77" s="579"/>
      <c r="AB77" s="578"/>
      <c r="AC77" s="578"/>
      <c r="AD77" s="578"/>
      <c r="AE77" s="39"/>
      <c r="AF77" s="86"/>
      <c r="AG77" s="86"/>
      <c r="AH77" s="86"/>
      <c r="AI77" s="86"/>
      <c r="AJ77" s="86"/>
      <c r="AK77" s="86"/>
      <c r="AL77" s="86"/>
      <c r="AM77" s="86"/>
      <c r="AN77" s="86"/>
      <c r="AO77" s="86"/>
      <c r="AP77" s="86"/>
      <c r="AQ77" s="86"/>
      <c r="AR77" s="86"/>
      <c r="AS77" s="86"/>
      <c r="AW77" s="39"/>
      <c r="AX77" s="39"/>
      <c r="AY77" s="39"/>
      <c r="AZ77" s="39"/>
      <c r="BA77" s="39"/>
      <c r="BB77" s="39"/>
      <c r="BC77" s="39"/>
    </row>
    <row r="78" spans="1:55" s="41" customFormat="1">
      <c r="A78" s="39"/>
      <c r="B78" s="39"/>
      <c r="C78" s="39"/>
      <c r="D78" s="39"/>
      <c r="E78" s="39"/>
      <c r="F78" s="39"/>
      <c r="G78" s="39"/>
      <c r="H78" s="39"/>
      <c r="I78" s="39"/>
      <c r="J78" s="39"/>
      <c r="K78" s="39"/>
      <c r="L78" s="39"/>
      <c r="M78" s="39"/>
      <c r="N78" s="39"/>
      <c r="O78" s="39"/>
      <c r="P78" s="39"/>
      <c r="Q78" s="39"/>
      <c r="R78" s="39"/>
      <c r="S78" s="39"/>
      <c r="T78" s="39"/>
      <c r="U78" s="39"/>
      <c r="V78" s="1026"/>
      <c r="W78" s="576"/>
      <c r="X78" s="579"/>
      <c r="Y78" s="578"/>
      <c r="Z78" s="579"/>
      <c r="AA78" s="579"/>
      <c r="AB78" s="578"/>
      <c r="AC78" s="578"/>
      <c r="AD78" s="578"/>
      <c r="AE78" s="39"/>
      <c r="AF78" s="86"/>
      <c r="AG78" s="86"/>
      <c r="AH78" s="86"/>
      <c r="AI78" s="86"/>
      <c r="AJ78" s="86"/>
      <c r="AK78" s="86"/>
      <c r="AL78" s="86"/>
      <c r="AM78" s="86"/>
      <c r="AN78" s="86"/>
      <c r="AO78" s="86"/>
      <c r="AP78" s="86"/>
      <c r="AQ78" s="86"/>
      <c r="AR78" s="86"/>
      <c r="AS78" s="86"/>
      <c r="AW78" s="39"/>
      <c r="AX78" s="39"/>
      <c r="AY78" s="39"/>
      <c r="AZ78" s="39"/>
      <c r="BA78" s="39"/>
      <c r="BB78" s="39"/>
      <c r="BC78" s="39"/>
    </row>
    <row r="79" spans="1:55" s="41" customFormat="1">
      <c r="A79" s="39"/>
      <c r="B79" s="39"/>
      <c r="C79" s="39"/>
      <c r="D79" s="39"/>
      <c r="E79" s="39"/>
      <c r="F79" s="39"/>
      <c r="G79" s="39"/>
      <c r="H79" s="39"/>
      <c r="I79" s="39"/>
      <c r="J79" s="39"/>
      <c r="K79" s="39"/>
      <c r="L79" s="39"/>
      <c r="M79" s="39"/>
      <c r="N79" s="39"/>
      <c r="O79" s="39"/>
      <c r="P79" s="39"/>
      <c r="Q79" s="39"/>
      <c r="R79" s="39"/>
      <c r="S79" s="39"/>
      <c r="T79" s="39"/>
      <c r="U79" s="39"/>
      <c r="V79" s="1026"/>
      <c r="W79" s="576"/>
      <c r="X79" s="579"/>
      <c r="Y79" s="578"/>
      <c r="Z79" s="579"/>
      <c r="AA79" s="579"/>
      <c r="AB79" s="578"/>
      <c r="AC79" s="578"/>
      <c r="AD79" s="578"/>
      <c r="AE79" s="39"/>
      <c r="AF79" s="86"/>
      <c r="AG79" s="86"/>
      <c r="AH79" s="86"/>
      <c r="AI79" s="86"/>
      <c r="AJ79" s="86"/>
      <c r="AK79" s="86"/>
      <c r="AL79" s="86"/>
      <c r="AM79" s="86"/>
      <c r="AN79" s="86"/>
      <c r="AO79" s="86"/>
      <c r="AP79" s="86"/>
      <c r="AQ79" s="86"/>
      <c r="AR79" s="86"/>
      <c r="AS79" s="86"/>
      <c r="AW79" s="39"/>
      <c r="AX79" s="39"/>
      <c r="AY79" s="39"/>
      <c r="AZ79" s="39"/>
      <c r="BA79" s="39"/>
      <c r="BB79" s="39"/>
      <c r="BC79" s="39"/>
    </row>
    <row r="80" spans="1:55" s="41" customFormat="1">
      <c r="A80" s="39"/>
      <c r="B80" s="39"/>
      <c r="C80" s="39"/>
      <c r="D80" s="39"/>
      <c r="E80" s="39"/>
      <c r="F80" s="39"/>
      <c r="G80" s="39"/>
      <c r="H80" s="39"/>
      <c r="I80" s="39"/>
      <c r="J80" s="39"/>
      <c r="K80" s="39"/>
      <c r="L80" s="39"/>
      <c r="M80" s="39"/>
      <c r="N80" s="39"/>
      <c r="O80" s="39"/>
      <c r="P80" s="39"/>
      <c r="Q80" s="39"/>
      <c r="R80" s="39"/>
      <c r="S80" s="39"/>
      <c r="T80" s="39"/>
      <c r="U80" s="39"/>
      <c r="V80" s="1026"/>
      <c r="W80" s="576"/>
      <c r="X80" s="579"/>
      <c r="Y80" s="578"/>
      <c r="Z80" s="579"/>
      <c r="AA80" s="579"/>
      <c r="AB80" s="578"/>
      <c r="AC80" s="578"/>
      <c r="AD80" s="578"/>
      <c r="AE80" s="39"/>
      <c r="AF80" s="86"/>
      <c r="AG80" s="86"/>
      <c r="AH80" s="86"/>
      <c r="AI80" s="86"/>
      <c r="AJ80" s="86"/>
      <c r="AK80" s="86"/>
      <c r="AL80" s="86"/>
      <c r="AM80" s="86"/>
      <c r="AN80" s="86"/>
      <c r="AO80" s="86"/>
      <c r="AP80" s="86"/>
      <c r="AQ80" s="86"/>
      <c r="AR80" s="86"/>
      <c r="AS80" s="86"/>
      <c r="AW80" s="39"/>
      <c r="AX80" s="39"/>
      <c r="AY80" s="39"/>
      <c r="AZ80" s="39"/>
      <c r="BA80" s="39"/>
      <c r="BB80" s="39"/>
      <c r="BC80" s="39"/>
    </row>
    <row r="81" spans="1:55" s="41" customFormat="1">
      <c r="A81" s="39"/>
      <c r="B81" s="39"/>
      <c r="C81" s="39"/>
      <c r="D81" s="39"/>
      <c r="E81" s="39"/>
      <c r="F81" s="39"/>
      <c r="G81" s="39"/>
      <c r="H81" s="39"/>
      <c r="I81" s="39"/>
      <c r="J81" s="39"/>
      <c r="K81" s="39"/>
      <c r="L81" s="39"/>
      <c r="M81" s="39"/>
      <c r="N81" s="39"/>
      <c r="O81" s="39"/>
      <c r="P81" s="39"/>
      <c r="Q81" s="39"/>
      <c r="R81" s="39"/>
      <c r="S81" s="39"/>
      <c r="T81" s="39"/>
      <c r="U81" s="39"/>
      <c r="V81" s="1026"/>
      <c r="W81" s="576"/>
      <c r="X81" s="579"/>
      <c r="Y81" s="578"/>
      <c r="Z81" s="579"/>
      <c r="AA81" s="579"/>
      <c r="AB81" s="578"/>
      <c r="AC81" s="578"/>
      <c r="AD81" s="578"/>
      <c r="AE81" s="39"/>
      <c r="AF81" s="86"/>
      <c r="AG81" s="86"/>
      <c r="AH81" s="86"/>
      <c r="AI81" s="86"/>
      <c r="AJ81" s="86"/>
      <c r="AK81" s="86"/>
      <c r="AL81" s="86"/>
      <c r="AM81" s="86"/>
      <c r="AN81" s="86"/>
      <c r="AO81" s="86"/>
      <c r="AP81" s="86"/>
      <c r="AQ81" s="86"/>
      <c r="AR81" s="86"/>
      <c r="AS81" s="86"/>
      <c r="AW81" s="39"/>
      <c r="AX81" s="39"/>
      <c r="AY81" s="39"/>
      <c r="AZ81" s="39"/>
      <c r="BA81" s="39"/>
      <c r="BB81" s="39"/>
      <c r="BC81" s="39"/>
    </row>
    <row r="82" spans="1:55" s="41" customFormat="1">
      <c r="A82" s="39"/>
      <c r="B82" s="39"/>
      <c r="C82" s="39"/>
      <c r="D82" s="39"/>
      <c r="E82" s="39"/>
      <c r="F82" s="39"/>
      <c r="G82" s="39"/>
      <c r="H82" s="39"/>
      <c r="I82" s="39"/>
      <c r="J82" s="39"/>
      <c r="K82" s="39"/>
      <c r="L82" s="39"/>
      <c r="M82" s="39"/>
      <c r="N82" s="39"/>
      <c r="O82" s="39"/>
      <c r="P82" s="39"/>
      <c r="Q82" s="39"/>
      <c r="R82" s="39"/>
      <c r="S82" s="39"/>
      <c r="T82" s="39"/>
      <c r="U82" s="39"/>
      <c r="V82" s="1026"/>
      <c r="W82" s="576"/>
      <c r="X82" s="579"/>
      <c r="Y82" s="578"/>
      <c r="Z82" s="579"/>
      <c r="AA82" s="579"/>
      <c r="AB82" s="578"/>
      <c r="AC82" s="578"/>
      <c r="AD82" s="578"/>
      <c r="AE82" s="39"/>
      <c r="AF82" s="86"/>
      <c r="AG82" s="86"/>
      <c r="AH82" s="86"/>
      <c r="AI82" s="86"/>
      <c r="AJ82" s="86"/>
      <c r="AK82" s="86"/>
      <c r="AL82" s="86"/>
      <c r="AM82" s="86"/>
      <c r="AN82" s="86"/>
      <c r="AO82" s="86"/>
      <c r="AP82" s="86"/>
      <c r="AQ82" s="86"/>
      <c r="AR82" s="86"/>
      <c r="AS82" s="86"/>
      <c r="AW82" s="39"/>
      <c r="AX82" s="39"/>
      <c r="AY82" s="39"/>
      <c r="AZ82" s="39"/>
      <c r="BA82" s="39"/>
      <c r="BB82" s="39"/>
      <c r="BC82" s="39"/>
    </row>
    <row r="83" spans="1:55" s="41" customFormat="1">
      <c r="A83" s="39"/>
      <c r="B83" s="39"/>
      <c r="C83" s="39"/>
      <c r="D83" s="39"/>
      <c r="E83" s="39"/>
      <c r="F83" s="39"/>
      <c r="G83" s="39"/>
      <c r="H83" s="39"/>
      <c r="I83" s="39"/>
      <c r="J83" s="39"/>
      <c r="K83" s="39"/>
      <c r="L83" s="39"/>
      <c r="M83" s="39"/>
      <c r="N83" s="39"/>
      <c r="O83" s="39"/>
      <c r="P83" s="39"/>
      <c r="Q83" s="39"/>
      <c r="R83" s="39"/>
      <c r="S83" s="39"/>
      <c r="T83" s="39"/>
      <c r="U83" s="39"/>
      <c r="V83" s="1026"/>
      <c r="W83" s="576"/>
      <c r="X83" s="579"/>
      <c r="Y83" s="578"/>
      <c r="Z83" s="579"/>
      <c r="AA83" s="579"/>
      <c r="AB83" s="578"/>
      <c r="AC83" s="578"/>
      <c r="AD83" s="578"/>
      <c r="AE83" s="39"/>
      <c r="AF83" s="86"/>
      <c r="AG83" s="86"/>
      <c r="AH83" s="86"/>
      <c r="AI83" s="86"/>
      <c r="AJ83" s="86"/>
      <c r="AK83" s="86"/>
      <c r="AL83" s="86"/>
      <c r="AM83" s="86"/>
      <c r="AN83" s="86"/>
      <c r="AO83" s="86"/>
      <c r="AP83" s="86"/>
      <c r="AQ83" s="86"/>
      <c r="AR83" s="86"/>
      <c r="AS83" s="86"/>
      <c r="AW83" s="39"/>
      <c r="AX83" s="39"/>
      <c r="AY83" s="39"/>
      <c r="AZ83" s="39"/>
      <c r="BA83" s="39"/>
      <c r="BB83" s="39"/>
      <c r="BC83" s="39"/>
    </row>
    <row r="84" spans="1:55" s="41" customFormat="1">
      <c r="A84" s="39"/>
      <c r="B84" s="39"/>
      <c r="C84" s="39"/>
      <c r="D84" s="39"/>
      <c r="E84" s="39"/>
      <c r="F84" s="39"/>
      <c r="G84" s="39"/>
      <c r="H84" s="39"/>
      <c r="I84" s="39"/>
      <c r="J84" s="39"/>
      <c r="K84" s="39"/>
      <c r="L84" s="39"/>
      <c r="M84" s="39"/>
      <c r="N84" s="39"/>
      <c r="O84" s="39"/>
      <c r="P84" s="39"/>
      <c r="Q84" s="39"/>
      <c r="R84" s="39"/>
      <c r="S84" s="39"/>
      <c r="T84" s="39"/>
      <c r="U84" s="39"/>
      <c r="V84" s="1026"/>
      <c r="W84" s="576"/>
      <c r="X84" s="579"/>
      <c r="Y84" s="578"/>
      <c r="Z84" s="579"/>
      <c r="AA84" s="579"/>
      <c r="AB84" s="578"/>
      <c r="AC84" s="578"/>
      <c r="AD84" s="578"/>
      <c r="AE84" s="39"/>
      <c r="AF84" s="86"/>
      <c r="AG84" s="86"/>
      <c r="AH84" s="86"/>
      <c r="AI84" s="86"/>
      <c r="AJ84" s="86"/>
      <c r="AK84" s="86"/>
      <c r="AL84" s="86"/>
      <c r="AM84" s="86"/>
      <c r="AN84" s="86"/>
      <c r="AO84" s="86"/>
      <c r="AP84" s="86"/>
      <c r="AQ84" s="86"/>
      <c r="AR84" s="86"/>
      <c r="AS84" s="86"/>
      <c r="AW84" s="39"/>
      <c r="AX84" s="39"/>
      <c r="AY84" s="39"/>
      <c r="AZ84" s="39"/>
      <c r="BA84" s="39"/>
      <c r="BB84" s="39"/>
      <c r="BC84" s="39"/>
    </row>
    <row r="85" spans="1:55" s="41" customFormat="1">
      <c r="A85" s="39"/>
      <c r="B85" s="39"/>
      <c r="C85" s="39"/>
      <c r="D85" s="39"/>
      <c r="E85" s="39"/>
      <c r="F85" s="39"/>
      <c r="G85" s="39"/>
      <c r="H85" s="39"/>
      <c r="I85" s="39"/>
      <c r="J85" s="39"/>
      <c r="K85" s="39"/>
      <c r="L85" s="39"/>
      <c r="M85" s="39"/>
      <c r="N85" s="39"/>
      <c r="O85" s="39"/>
      <c r="P85" s="39"/>
      <c r="Q85" s="39"/>
      <c r="R85" s="39"/>
      <c r="S85" s="39"/>
      <c r="T85" s="39"/>
      <c r="U85" s="39"/>
      <c r="V85" s="1026"/>
      <c r="W85" s="576"/>
      <c r="X85" s="579"/>
      <c r="Y85" s="578"/>
      <c r="Z85" s="579"/>
      <c r="AA85" s="579"/>
      <c r="AB85" s="578"/>
      <c r="AC85" s="578"/>
      <c r="AD85" s="578"/>
      <c r="AE85" s="39"/>
      <c r="AF85" s="86"/>
      <c r="AG85" s="86"/>
      <c r="AH85" s="86"/>
      <c r="AI85" s="86"/>
      <c r="AJ85" s="86"/>
      <c r="AK85" s="86"/>
      <c r="AL85" s="86"/>
      <c r="AM85" s="86"/>
      <c r="AN85" s="86"/>
      <c r="AO85" s="86"/>
      <c r="AP85" s="86"/>
      <c r="AQ85" s="86"/>
      <c r="AR85" s="86"/>
      <c r="AS85" s="86"/>
      <c r="AW85" s="39"/>
      <c r="AX85" s="39"/>
      <c r="AY85" s="39"/>
      <c r="AZ85" s="39"/>
      <c r="BA85" s="39"/>
      <c r="BB85" s="39"/>
      <c r="BC85" s="39"/>
    </row>
    <row r="86" spans="1:55" s="41" customFormat="1">
      <c r="A86" s="39"/>
      <c r="B86" s="39"/>
      <c r="C86" s="39"/>
      <c r="D86" s="39"/>
      <c r="E86" s="39"/>
      <c r="F86" s="39"/>
      <c r="G86" s="39"/>
      <c r="H86" s="39"/>
      <c r="I86" s="39"/>
      <c r="J86" s="39"/>
      <c r="K86" s="39"/>
      <c r="L86" s="39"/>
      <c r="M86" s="39"/>
      <c r="N86" s="39"/>
      <c r="O86" s="39"/>
      <c r="P86" s="39"/>
      <c r="Q86" s="39"/>
      <c r="R86" s="39"/>
      <c r="S86" s="39"/>
      <c r="T86" s="39"/>
      <c r="U86" s="39"/>
      <c r="V86" s="1026"/>
      <c r="W86" s="576"/>
      <c r="X86" s="579"/>
      <c r="Y86" s="578"/>
      <c r="Z86" s="579"/>
      <c r="AA86" s="579"/>
      <c r="AB86" s="578"/>
      <c r="AC86" s="578"/>
      <c r="AD86" s="578"/>
      <c r="AE86" s="39"/>
      <c r="AF86" s="86"/>
      <c r="AG86" s="86"/>
      <c r="AH86" s="86"/>
      <c r="AI86" s="86"/>
      <c r="AJ86" s="86"/>
      <c r="AK86" s="86"/>
      <c r="AL86" s="86"/>
      <c r="AM86" s="86"/>
      <c r="AN86" s="86"/>
      <c r="AO86" s="86"/>
      <c r="AP86" s="86"/>
      <c r="AQ86" s="86"/>
      <c r="AR86" s="86"/>
      <c r="AS86" s="86"/>
      <c r="AW86" s="39"/>
      <c r="AX86" s="39"/>
      <c r="AY86" s="39"/>
      <c r="AZ86" s="39"/>
      <c r="BA86" s="39"/>
      <c r="BB86" s="39"/>
      <c r="BC86" s="39"/>
    </row>
    <row r="87" spans="1:55" s="41" customFormat="1">
      <c r="A87" s="39"/>
      <c r="B87" s="39"/>
      <c r="C87" s="39"/>
      <c r="D87" s="39"/>
      <c r="E87" s="39"/>
      <c r="F87" s="39"/>
      <c r="G87" s="39"/>
      <c r="H87" s="39"/>
      <c r="I87" s="39"/>
      <c r="J87" s="39"/>
      <c r="K87" s="39"/>
      <c r="L87" s="39"/>
      <c r="M87" s="39"/>
      <c r="N87" s="39"/>
      <c r="O87" s="39"/>
      <c r="P87" s="39"/>
      <c r="Q87" s="39"/>
      <c r="R87" s="39"/>
      <c r="S87" s="39"/>
      <c r="T87" s="39"/>
      <c r="U87" s="39"/>
      <c r="V87" s="1026"/>
      <c r="W87" s="576"/>
      <c r="X87" s="579"/>
      <c r="Y87" s="578"/>
      <c r="Z87" s="579"/>
      <c r="AA87" s="579"/>
      <c r="AB87" s="578"/>
      <c r="AC87" s="578"/>
      <c r="AD87" s="578"/>
      <c r="AE87" s="39"/>
      <c r="AF87" s="86"/>
      <c r="AG87" s="86"/>
      <c r="AH87" s="86"/>
      <c r="AI87" s="86"/>
      <c r="AJ87" s="86"/>
      <c r="AK87" s="86"/>
      <c r="AL87" s="86"/>
      <c r="AM87" s="86"/>
      <c r="AN87" s="86"/>
      <c r="AO87" s="86"/>
      <c r="AP87" s="86"/>
      <c r="AQ87" s="86"/>
      <c r="AR87" s="86"/>
      <c r="AS87" s="86"/>
      <c r="AW87" s="39"/>
      <c r="AX87" s="39"/>
      <c r="AY87" s="39"/>
      <c r="AZ87" s="39"/>
      <c r="BA87" s="39"/>
      <c r="BB87" s="39"/>
      <c r="BC87" s="39"/>
    </row>
    <row r="88" spans="1:55" s="41" customFormat="1">
      <c r="A88" s="39"/>
      <c r="B88" s="39"/>
      <c r="C88" s="39"/>
      <c r="D88" s="39"/>
      <c r="E88" s="39"/>
      <c r="F88" s="39"/>
      <c r="G88" s="39"/>
      <c r="H88" s="39"/>
      <c r="I88" s="39"/>
      <c r="J88" s="39"/>
      <c r="K88" s="39"/>
      <c r="L88" s="39"/>
      <c r="M88" s="39"/>
      <c r="N88" s="39"/>
      <c r="O88" s="39"/>
      <c r="P88" s="39"/>
      <c r="Q88" s="39"/>
      <c r="R88" s="39"/>
      <c r="S88" s="39"/>
      <c r="T88" s="39"/>
      <c r="U88" s="39"/>
      <c r="V88" s="1026"/>
      <c r="W88" s="576"/>
      <c r="X88" s="579"/>
      <c r="Y88" s="578"/>
      <c r="Z88" s="579"/>
      <c r="AA88" s="579"/>
      <c r="AB88" s="578"/>
      <c r="AC88" s="578"/>
      <c r="AD88" s="578"/>
      <c r="AE88" s="39"/>
      <c r="AF88" s="86"/>
      <c r="AG88" s="86"/>
      <c r="AH88" s="86"/>
      <c r="AI88" s="86"/>
      <c r="AJ88" s="86"/>
      <c r="AK88" s="86"/>
      <c r="AL88" s="86"/>
      <c r="AM88" s="86"/>
      <c r="AN88" s="86"/>
      <c r="AO88" s="86"/>
      <c r="AP88" s="86"/>
      <c r="AQ88" s="86"/>
      <c r="AR88" s="86"/>
      <c r="AS88" s="86"/>
      <c r="AW88" s="39"/>
      <c r="AX88" s="39"/>
      <c r="AY88" s="39"/>
      <c r="AZ88" s="39"/>
      <c r="BA88" s="39"/>
      <c r="BB88" s="39"/>
      <c r="BC88" s="39"/>
    </row>
    <row r="89" spans="1:55" s="41" customFormat="1">
      <c r="A89" s="39"/>
      <c r="B89" s="39"/>
      <c r="C89" s="39"/>
      <c r="D89" s="39"/>
      <c r="E89" s="39"/>
      <c r="F89" s="39"/>
      <c r="G89" s="39"/>
      <c r="H89" s="39"/>
      <c r="I89" s="39"/>
      <c r="J89" s="39"/>
      <c r="K89" s="39"/>
      <c r="L89" s="39"/>
      <c r="M89" s="39"/>
      <c r="N89" s="39"/>
      <c r="O89" s="39"/>
      <c r="P89" s="39"/>
      <c r="Q89" s="39"/>
      <c r="R89" s="39"/>
      <c r="S89" s="39"/>
      <c r="T89" s="39"/>
      <c r="U89" s="39"/>
      <c r="V89" s="1026"/>
      <c r="W89" s="576"/>
      <c r="X89" s="579"/>
      <c r="Y89" s="578"/>
      <c r="Z89" s="579"/>
      <c r="AA89" s="579"/>
      <c r="AB89" s="578"/>
      <c r="AC89" s="578"/>
      <c r="AD89" s="578"/>
      <c r="AE89" s="39"/>
      <c r="AF89" s="86"/>
      <c r="AG89" s="86"/>
      <c r="AH89" s="86"/>
      <c r="AI89" s="86"/>
      <c r="AJ89" s="86"/>
      <c r="AK89" s="86"/>
      <c r="AL89" s="86"/>
      <c r="AM89" s="86"/>
      <c r="AN89" s="86"/>
      <c r="AO89" s="86"/>
      <c r="AP89" s="86"/>
      <c r="AQ89" s="86"/>
      <c r="AR89" s="86"/>
      <c r="AS89" s="86"/>
      <c r="AW89" s="39"/>
      <c r="AX89" s="39"/>
      <c r="AY89" s="39"/>
      <c r="AZ89" s="39"/>
      <c r="BA89" s="39"/>
      <c r="BB89" s="39"/>
      <c r="BC89" s="39"/>
    </row>
    <row r="90" spans="1:55" s="41" customFormat="1">
      <c r="A90" s="39"/>
      <c r="B90" s="39"/>
      <c r="C90" s="39"/>
      <c r="D90" s="39"/>
      <c r="E90" s="39"/>
      <c r="F90" s="39"/>
      <c r="G90" s="39"/>
      <c r="H90" s="39"/>
      <c r="I90" s="39"/>
      <c r="J90" s="39"/>
      <c r="K90" s="39"/>
      <c r="L90" s="39"/>
      <c r="M90" s="39"/>
      <c r="N90" s="39"/>
      <c r="O90" s="39"/>
      <c r="P90" s="39"/>
      <c r="Q90" s="39"/>
      <c r="R90" s="39"/>
      <c r="S90" s="39"/>
      <c r="T90" s="39"/>
      <c r="U90" s="39"/>
      <c r="V90" s="1026"/>
      <c r="W90" s="576"/>
      <c r="X90" s="579"/>
      <c r="Y90" s="578"/>
      <c r="Z90" s="579"/>
      <c r="AA90" s="579"/>
      <c r="AB90" s="578"/>
      <c r="AC90" s="578"/>
      <c r="AD90" s="578"/>
      <c r="AE90" s="39"/>
      <c r="AF90" s="86"/>
      <c r="AG90" s="86"/>
      <c r="AH90" s="86"/>
      <c r="AI90" s="86"/>
      <c r="AJ90" s="86"/>
      <c r="AK90" s="86"/>
      <c r="AL90" s="86"/>
      <c r="AM90" s="86"/>
      <c r="AN90" s="86"/>
      <c r="AO90" s="86"/>
      <c r="AP90" s="86"/>
      <c r="AQ90" s="86"/>
      <c r="AR90" s="86"/>
      <c r="AS90" s="86"/>
      <c r="AW90" s="39"/>
      <c r="AX90" s="39"/>
      <c r="AY90" s="39"/>
      <c r="AZ90" s="39"/>
      <c r="BA90" s="39"/>
      <c r="BB90" s="39"/>
      <c r="BC90" s="39"/>
    </row>
  </sheetData>
  <protectedRanges>
    <protectedRange sqref="L24:L25" name="Range2"/>
    <protectedRange sqref="I7 A7 R10 P10 F5 H10 F10 L14 W14 V36" name="Range1"/>
  </protectedRanges>
  <dataConsolidate/>
  <mergeCells count="108">
    <mergeCell ref="B46:D46"/>
    <mergeCell ref="AN33:AN38"/>
    <mergeCell ref="AO33:AO38"/>
    <mergeCell ref="Q34:U34"/>
    <mergeCell ref="B38:U44"/>
    <mergeCell ref="AF38:AJ38"/>
    <mergeCell ref="AL38:AM38"/>
    <mergeCell ref="AK39:AK40"/>
    <mergeCell ref="AN43:AN45"/>
    <mergeCell ref="AO43:AO45"/>
    <mergeCell ref="B45:E45"/>
    <mergeCell ref="D32:F33"/>
    <mergeCell ref="H32:L33"/>
    <mergeCell ref="N32:P33"/>
    <mergeCell ref="Q32:U32"/>
    <mergeCell ref="B33:C33"/>
    <mergeCell ref="Q33:U33"/>
    <mergeCell ref="AI27:AI28"/>
    <mergeCell ref="B28:C28"/>
    <mergeCell ref="D28:I28"/>
    <mergeCell ref="L28:P28"/>
    <mergeCell ref="Q28:U28"/>
    <mergeCell ref="D29:I29"/>
    <mergeCell ref="L29:P29"/>
    <mergeCell ref="Q29:U29"/>
    <mergeCell ref="B30:C30"/>
    <mergeCell ref="D30:I30"/>
    <mergeCell ref="L30:P30"/>
    <mergeCell ref="Q30:U30"/>
    <mergeCell ref="B31:C31"/>
    <mergeCell ref="D31:I31"/>
    <mergeCell ref="L31:P31"/>
    <mergeCell ref="Q31:U31"/>
    <mergeCell ref="D26:I26"/>
    <mergeCell ref="L26:P26"/>
    <mergeCell ref="Q26:U26"/>
    <mergeCell ref="D27:I27"/>
    <mergeCell ref="L27:P27"/>
    <mergeCell ref="Q27:U27"/>
    <mergeCell ref="B29:C29"/>
    <mergeCell ref="D24:I24"/>
    <mergeCell ref="L24:P24"/>
    <mergeCell ref="Q24:U24"/>
    <mergeCell ref="AK24:AK25"/>
    <mergeCell ref="B25:C25"/>
    <mergeCell ref="D25:I25"/>
    <mergeCell ref="L25:P25"/>
    <mergeCell ref="Q25:U25"/>
    <mergeCell ref="AF22:AF23"/>
    <mergeCell ref="AG22:AG23"/>
    <mergeCell ref="AH22:AH23"/>
    <mergeCell ref="AI22:AI23"/>
    <mergeCell ref="AJ22:AJ23"/>
    <mergeCell ref="D23:I23"/>
    <mergeCell ref="L23:P23"/>
    <mergeCell ref="Q23:U23"/>
    <mergeCell ref="D22:I22"/>
    <mergeCell ref="L22:P22"/>
    <mergeCell ref="Q22:U22"/>
    <mergeCell ref="D21:I21"/>
    <mergeCell ref="L21:P21"/>
    <mergeCell ref="Q21:U21"/>
    <mergeCell ref="D17:I17"/>
    <mergeCell ref="B19:C19"/>
    <mergeCell ref="D19:I19"/>
    <mergeCell ref="K19:N19"/>
    <mergeCell ref="Q19:U19"/>
    <mergeCell ref="B20:C20"/>
    <mergeCell ref="D20:I20"/>
    <mergeCell ref="L20:P20"/>
    <mergeCell ref="Q20:U20"/>
    <mergeCell ref="D18:I18"/>
    <mergeCell ref="L18:P18"/>
    <mergeCell ref="Q18:U18"/>
    <mergeCell ref="D14:I14"/>
    <mergeCell ref="L14:P14"/>
    <mergeCell ref="Q14:U14"/>
    <mergeCell ref="AW7:AW13"/>
    <mergeCell ref="E9:I9"/>
    <mergeCell ref="I10:K10"/>
    <mergeCell ref="S10:U10"/>
    <mergeCell ref="D16:I16"/>
    <mergeCell ref="L17:P17"/>
    <mergeCell ref="Q17:U17"/>
    <mergeCell ref="AR17:AT17"/>
    <mergeCell ref="D15:I15"/>
    <mergeCell ref="L15:P15"/>
    <mergeCell ref="Q15:U15"/>
    <mergeCell ref="L16:P16"/>
    <mergeCell ref="Q16:U16"/>
    <mergeCell ref="AY10:AY11"/>
    <mergeCell ref="AZ10:AZ11"/>
    <mergeCell ref="L11:R11"/>
    <mergeCell ref="AG11:AH11"/>
    <mergeCell ref="AI11:AI13"/>
    <mergeCell ref="AF1:AH1"/>
    <mergeCell ref="AT2:AV2"/>
    <mergeCell ref="B4:C4"/>
    <mergeCell ref="F5:H5"/>
    <mergeCell ref="A7:C7"/>
    <mergeCell ref="D7:H7"/>
    <mergeCell ref="I7:T7"/>
    <mergeCell ref="AI7:AI9"/>
    <mergeCell ref="B12:B13"/>
    <mergeCell ref="C12:I13"/>
    <mergeCell ref="K12:K13"/>
    <mergeCell ref="L12:U13"/>
    <mergeCell ref="AG12:AH13"/>
  </mergeCells>
  <conditionalFormatting sqref="W14:W15">
    <cfRule type="cellIs" dxfId="16430" priority="2" operator="notEqual">
      <formula>0</formula>
    </cfRule>
  </conditionalFormatting>
  <dataValidations disablePrompts="1" xWindow="105" yWindow="604" count="9">
    <dataValidation allowBlank="1" showInputMessage="1" showErrorMessage="1" promptTitle="هشدار" prompt="در این محدوده فرمول وجود دارد_x000a_لطفا خارج شوید" sqref="AT1:AU1048576 Z4:AD4 AC3:AE3 Z2:AE2 AC1:AE1 Z5:AE8 Z12:AE1048576 Z9:AA11 AC9:AE11" xr:uid="{5F7062AA-D108-4790-81EE-494648486982}"/>
    <dataValidation allowBlank="1" showInputMessage="1" showErrorMessage="1" promptTitle="راهنما" prompt="لطفا میزان ساعت کارکرد درج گردد" sqref="C14" xr:uid="{997D9BC6-5EA5-42C7-A6E7-9BEA884C428B}"/>
    <dataValidation allowBlank="1" showInputMessage="1" showErrorMessage="1" promptTitle="راهنما" prompt="فقط میزان ساعات کارکرد درج گردد" sqref="C21:C24" xr:uid="{F1306306-FC43-4D08-9CC4-ACD8462F9C8C}"/>
    <dataValidation allowBlank="1" showInputMessage="1" showErrorMessage="1" promptTitle="راهنما" prompt="در صورت تمایل کارفرما، مبلغ بیش از حداقل قانون کار در این قسمت وارد گردد" sqref="L31:P31" xr:uid="{FF9432E7-5D97-4F45-861D-994D477EDF7F}"/>
    <dataValidation type="list" allowBlank="1" showInputMessage="1" showErrorMessage="1" sqref="F5:H5" xr:uid="{2D34D865-C3F2-41DD-AF50-8E82C206F37C}">
      <formula1>"1404,1403,1402,1401,1400,1399,1398,1397,1396,1395,1394,1393,1392,1391,1390,1389,1388,1387,1386,1385,1384,1383,1382,1381,1380,1379,1378,1377,1376,1375,1374,1373,1372,1371"</formula1>
    </dataValidation>
    <dataValidation type="list" allowBlank="1" showInputMessage="1" showErrorMessage="1" sqref="R10 H10" xr:uid="{9E2F2CCE-3AD3-4DAF-B6E4-9E167EDB8A16}">
      <formula1>"01,02,03,04,05,06,07,08,09,10,11,12,13,14,15,16,17,18,19,20,21,22,23,24,25,26,27,28,29,30,31"</formula1>
    </dataValidation>
    <dataValidation type="list" allowBlank="1" showInputMessage="1" showErrorMessage="1" sqref="P10 F10" xr:uid="{0EEDDA50-8B26-40EE-B36F-365CCC0B1C85}">
      <formula1>"01,02,03,04,05,06,07,08,09,10,11,12"</formula1>
    </dataValidation>
    <dataValidation allowBlank="1" showInputMessage="1" showErrorMessage="1" promptTitle="هشدار" prompt="از تغییر در سلول ها جدا&quot; پرهیز نمایید" sqref="Y20:Y25" xr:uid="{C6E58A46-3735-43EF-8880-77D1D4CA113F}"/>
    <dataValidation allowBlank="1" showInputMessage="1" showErrorMessage="1" promptTitle="هشدار" prompt="از ورود و اصلاح محتوای سلول ها خودداری نمایید" sqref="D18:U28 J17:U17 D14:U16" xr:uid="{F4705D8A-E5CC-454C-834D-D4B7B2C8682F}"/>
  </dataValidations>
  <pageMargins left="1.4949999999999999" right="0.7" top="1.3149999999999999" bottom="0.75" header="0.3" footer="0.3"/>
  <pageSetup scale="71" orientation="portrait" r:id="rId1"/>
  <headerFooter>
    <oddHeader>&amp;Cg</oddHeader>
  </headerFooter>
  <ignoredErrors>
    <ignoredError sqref="N10" unlockedFormula="1"/>
  </ignoredErrors>
  <drawing r:id="rId2"/>
  <extLst>
    <ext xmlns:x14="http://schemas.microsoft.com/office/spreadsheetml/2009/9/main" uri="{78C0D931-6437-407d-A8EE-F0AAD7539E65}">
      <x14:conditionalFormattings>
        <x14:conditionalFormatting xmlns:xm="http://schemas.microsoft.com/office/excel/2006/main">
          <x14:cfRule type="containsText" priority="1" operator="containsText" id="{1833E38D-9948-4AF5-A1E5-A5C97C60CA52}">
            <xm:f>NOT(ISERROR(SEARCH("بله",W27)))</xm:f>
            <xm:f>"بله"</xm:f>
            <x14:dxf>
              <fill>
                <patternFill>
                  <bgColor theme="5"/>
                </patternFill>
              </fill>
            </x14:dxf>
          </x14:cfRule>
          <xm:sqref>W27:W30</xm:sqref>
        </x14:conditionalFormatting>
      </x14:conditionalFormattings>
    </ext>
    <ext xmlns:x14="http://schemas.microsoft.com/office/spreadsheetml/2009/9/main" uri="{CCE6A557-97BC-4b89-ADB6-D9C93CAAB3DF}">
      <x14:dataValidations xmlns:xm="http://schemas.microsoft.com/office/excel/2006/main" disablePrompts="1" xWindow="105" yWindow="604" count="2">
        <x14:dataValidation type="list" allowBlank="1" showInputMessage="1" showErrorMessage="1" xr:uid="{58EAFD61-5978-48A4-8F30-F8859FE601F6}">
          <x14:formula1>
            <xm:f>'FULL-DETAILS'!$A$802</xm:f>
          </x14:formula1>
          <xm:sqref>A7:C7</xm:sqref>
        </x14:dataValidation>
        <x14:dataValidation type="list" allowBlank="1" showInputMessage="1" showErrorMessage="1" xr:uid="{EC5FC0C5-C4E4-428E-9A0D-5AE58FDD366C}">
          <x14:formula1>
            <xm:f>KARFARMA!$G$2:$G$362</xm:f>
          </x14:formula1>
          <xm:sqref>I7:T7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FDF70D-3341-458A-A9BB-49ACEEFA20E6}">
  <sheetPr codeName="Sheet62"/>
  <dimension ref="A1:DY128"/>
  <sheetViews>
    <sheetView topLeftCell="AH7" zoomScaleNormal="100" workbookViewId="0">
      <selection activeCell="AO16" sqref="AO16"/>
    </sheetView>
  </sheetViews>
  <sheetFormatPr defaultColWidth="8.6640625" defaultRowHeight="14.4"/>
  <cols>
    <col min="1" max="1" width="8.6640625" style="212"/>
    <col min="2" max="2" width="10.44140625" style="212" customWidth="1"/>
    <col min="3" max="3" width="17.5546875" style="213" customWidth="1"/>
    <col min="4" max="4" width="8.6640625" style="229"/>
    <col min="5" max="5" width="14.109375" style="230" bestFit="1" customWidth="1"/>
    <col min="6" max="6" width="15.6640625" style="229" bestFit="1" customWidth="1"/>
    <col min="7" max="7" width="15.6640625" style="230" bestFit="1" customWidth="1"/>
    <col min="8" max="8" width="15.6640625" style="229" bestFit="1" customWidth="1"/>
    <col min="9" max="9" width="15.6640625" style="230" bestFit="1" customWidth="1"/>
    <col min="10" max="10" width="15.6640625" style="229" bestFit="1" customWidth="1"/>
    <col min="11" max="11" width="15.6640625" style="230" bestFit="1" customWidth="1"/>
    <col min="12" max="12" width="15.6640625" style="229" bestFit="1" customWidth="1"/>
    <col min="13" max="13" width="15.6640625" style="230" bestFit="1" customWidth="1"/>
    <col min="14" max="14" width="15.6640625" style="229" bestFit="1" customWidth="1"/>
    <col min="15" max="15" width="15.6640625" style="230" bestFit="1" customWidth="1"/>
    <col min="16" max="16" width="15.6640625" style="229" bestFit="1" customWidth="1"/>
    <col min="17" max="17" width="15.6640625" style="230" bestFit="1" customWidth="1"/>
    <col min="18" max="18" width="15.6640625" style="229" bestFit="1" customWidth="1"/>
    <col min="19" max="19" width="15.6640625" style="230" bestFit="1" customWidth="1"/>
    <col min="20" max="20" width="15.6640625" style="229" bestFit="1" customWidth="1"/>
    <col min="21" max="21" width="15.6640625" style="230" bestFit="1" customWidth="1"/>
    <col min="22" max="22" width="15.6640625" style="229" bestFit="1" customWidth="1"/>
    <col min="23" max="23" width="15.6640625" style="230" bestFit="1" customWidth="1"/>
    <col min="24" max="24" width="14.109375" style="229" bestFit="1" customWidth="1"/>
    <col min="25" max="25" width="15.6640625" style="230" bestFit="1" customWidth="1"/>
    <col min="26" max="26" width="15.6640625" style="229" bestFit="1" customWidth="1"/>
    <col min="27" max="27" width="15.6640625" style="230" bestFit="1" customWidth="1"/>
    <col min="28" max="28" width="15.6640625" style="229" bestFit="1" customWidth="1"/>
    <col min="29" max="29" width="15.6640625" style="230" bestFit="1" customWidth="1"/>
    <col min="30" max="30" width="15.6640625" style="229" bestFit="1" customWidth="1"/>
    <col min="31" max="31" width="15.6640625" style="230" bestFit="1" customWidth="1"/>
    <col min="32" max="32" width="15.6640625" style="229" bestFit="1" customWidth="1"/>
    <col min="33" max="33" width="15.6640625" style="230" bestFit="1" customWidth="1"/>
    <col min="34" max="35" width="15.6640625" style="229" bestFit="1" customWidth="1"/>
    <col min="36" max="36" width="8.88671875" style="229" customWidth="1"/>
    <col min="37" max="37" width="8.6640625" style="530"/>
    <col min="38" max="38" width="24.33203125" style="695" customWidth="1"/>
    <col min="39" max="39" width="24.33203125" style="531" customWidth="1"/>
    <col min="40" max="40" width="10.6640625" style="531" customWidth="1"/>
    <col min="41" max="41" width="24.33203125" style="231" customWidth="1"/>
    <col min="42" max="42" width="8.88671875" style="230" bestFit="1" customWidth="1"/>
    <col min="43" max="43" width="14.109375" style="229" bestFit="1" customWidth="1"/>
    <col min="44" max="44" width="20.109375" style="216" customWidth="1"/>
    <col min="45" max="45" width="8.88671875" style="230" bestFit="1" customWidth="1"/>
    <col min="46" max="46" width="15.5546875" style="229" bestFit="1" customWidth="1"/>
    <col min="47" max="47" width="18.33203125" style="216" customWidth="1"/>
    <col min="48" max="48" width="8.88671875" style="230" bestFit="1" customWidth="1"/>
    <col min="49" max="49" width="14.109375" style="229" bestFit="1" customWidth="1"/>
    <col min="50" max="50" width="19" style="233" customWidth="1"/>
    <col min="51" max="51" width="8.88671875" style="230" bestFit="1" customWidth="1"/>
    <col min="52" max="52" width="12.109375" style="229" bestFit="1" customWidth="1"/>
    <col min="53" max="53" width="22" style="216" customWidth="1"/>
    <col min="54" max="54" width="22" style="233" customWidth="1"/>
    <col min="55" max="55" width="8.88671875" style="230" bestFit="1" customWidth="1"/>
    <col min="56" max="56" width="12.109375" style="229" bestFit="1" customWidth="1"/>
    <col min="57" max="57" width="8.6640625" style="252"/>
    <col min="58" max="58" width="8.6640625" style="216"/>
    <col min="59" max="59" width="15.6640625" style="236" bestFit="1" customWidth="1"/>
    <col min="60" max="60" width="15.44140625" style="236" bestFit="1" customWidth="1"/>
    <col min="61" max="61" width="12.109375" style="236" bestFit="1" customWidth="1"/>
    <col min="62" max="62" width="15.5546875" style="236" bestFit="1" customWidth="1"/>
    <col min="63" max="63" width="14.109375" style="236" bestFit="1" customWidth="1"/>
    <col min="64" max="65" width="18.44140625" style="236" bestFit="1" customWidth="1"/>
    <col min="66" max="67" width="18.44140625" style="236" customWidth="1"/>
    <col min="68" max="69" width="12.88671875" style="236" bestFit="1" customWidth="1"/>
    <col min="70" max="70" width="12.88671875" style="236" customWidth="1"/>
    <col min="71" max="71" width="15.5546875" style="236" bestFit="1" customWidth="1"/>
    <col min="72" max="72" width="8.88671875" style="237" bestFit="1" customWidth="1"/>
    <col min="73" max="73" width="8.88671875" style="218" bestFit="1" customWidth="1"/>
    <col min="74" max="74" width="8.6640625" style="255"/>
    <col min="75" max="83" width="8.6640625" style="520"/>
    <col min="84" max="84" width="15.5546875" style="520" bestFit="1" customWidth="1"/>
    <col min="85" max="85" width="8.6640625" style="520"/>
    <col min="86" max="86" width="11.109375" style="520" bestFit="1" customWidth="1"/>
    <col min="87" max="87" width="8.6640625" style="225"/>
    <col min="88" max="16384" width="8.6640625" style="224"/>
  </cols>
  <sheetData>
    <row r="1" spans="1:129" s="212" customFormat="1" ht="15.6">
      <c r="C1" s="213"/>
      <c r="D1" s="214"/>
      <c r="E1" s="215"/>
      <c r="F1" s="214"/>
      <c r="G1" s="215"/>
      <c r="H1" s="214"/>
      <c r="I1" s="215"/>
      <c r="J1" s="214"/>
      <c r="K1" s="215"/>
      <c r="L1" s="214"/>
      <c r="M1" s="215"/>
      <c r="N1" s="214"/>
      <c r="O1" s="215"/>
      <c r="P1" s="214"/>
      <c r="Q1" s="215"/>
      <c r="R1" s="214"/>
      <c r="S1" s="215"/>
      <c r="T1" s="214"/>
      <c r="U1" s="215"/>
      <c r="V1" s="214"/>
      <c r="W1" s="215"/>
      <c r="X1" s="214"/>
      <c r="Y1" s="215"/>
      <c r="Z1" s="214"/>
      <c r="AA1" s="215"/>
      <c r="AB1" s="214"/>
      <c r="AC1" s="215"/>
      <c r="AD1" s="214"/>
      <c r="AE1" s="215"/>
      <c r="AF1" s="214"/>
      <c r="AG1" s="215"/>
      <c r="AH1" s="214"/>
      <c r="AI1" s="214"/>
      <c r="AJ1" s="214"/>
      <c r="AK1" s="527"/>
      <c r="AL1" s="694"/>
      <c r="AM1" s="528"/>
      <c r="AN1" s="531"/>
      <c r="AO1" s="231"/>
      <c r="AP1" s="218"/>
      <c r="AQ1" s="216"/>
      <c r="AR1" s="216"/>
      <c r="AS1" s="218"/>
      <c r="AT1" s="216"/>
      <c r="AU1" s="216"/>
      <c r="AV1" s="218"/>
      <c r="AW1" s="216"/>
      <c r="AX1" s="233"/>
      <c r="AY1" s="218"/>
      <c r="AZ1" s="216"/>
      <c r="BA1" s="216"/>
      <c r="BB1" s="233"/>
      <c r="BC1" s="218"/>
      <c r="BD1" s="216"/>
      <c r="BE1" s="252"/>
      <c r="BF1" s="216"/>
      <c r="BG1" s="236"/>
      <c r="BH1" s="236"/>
      <c r="BI1" s="236"/>
      <c r="BJ1" s="236"/>
      <c r="BK1" s="705"/>
      <c r="BL1" s="706"/>
      <c r="BM1" s="706"/>
      <c r="BN1" s="706"/>
      <c r="BO1" s="706"/>
      <c r="BP1" s="236"/>
      <c r="BQ1" s="236"/>
      <c r="BR1" s="236"/>
      <c r="BS1" s="236"/>
      <c r="BT1" s="237"/>
      <c r="BU1" s="218"/>
      <c r="BV1" s="255"/>
      <c r="BW1" s="520"/>
      <c r="BX1" s="520"/>
      <c r="BY1" s="520"/>
      <c r="BZ1" s="520"/>
      <c r="CA1" s="520"/>
      <c r="CB1" s="520"/>
      <c r="CC1" s="520"/>
      <c r="CD1" s="520"/>
      <c r="CE1" s="520"/>
      <c r="CF1" s="520"/>
      <c r="CG1" s="520"/>
      <c r="CH1" s="520"/>
      <c r="CI1" s="225"/>
      <c r="CJ1" s="217"/>
      <c r="CK1" s="217"/>
      <c r="CL1" s="217"/>
      <c r="CM1" s="217"/>
      <c r="CN1" s="217"/>
      <c r="CO1" s="217"/>
      <c r="CP1" s="217"/>
      <c r="CQ1" s="217"/>
      <c r="CR1" s="217"/>
      <c r="CS1" s="217"/>
      <c r="CT1" s="217"/>
      <c r="CU1" s="217"/>
    </row>
    <row r="2" spans="1:129" s="212" customFormat="1">
      <c r="C2" s="213"/>
      <c r="D2" s="214"/>
      <c r="E2" s="215"/>
      <c r="F2" s="214"/>
      <c r="G2" s="215"/>
      <c r="H2" s="214"/>
      <c r="I2" s="215"/>
      <c r="J2" s="214"/>
      <c r="K2" s="215"/>
      <c r="L2" s="214"/>
      <c r="M2" s="215"/>
      <c r="N2" s="214"/>
      <c r="O2" s="215"/>
      <c r="P2" s="214"/>
      <c r="Q2" s="215"/>
      <c r="R2" s="214"/>
      <c r="S2" s="215"/>
      <c r="T2" s="214"/>
      <c r="U2" s="215"/>
      <c r="V2" s="214"/>
      <c r="W2" s="215"/>
      <c r="X2" s="214"/>
      <c r="Y2" s="215"/>
      <c r="Z2" s="214"/>
      <c r="AA2" s="215"/>
      <c r="AB2" s="214"/>
      <c r="AC2" s="215"/>
      <c r="AD2" s="214"/>
      <c r="AE2" s="215"/>
      <c r="AF2" s="214"/>
      <c r="AG2" s="215"/>
      <c r="AH2" s="214"/>
      <c r="AI2" s="214"/>
      <c r="AJ2" s="214"/>
      <c r="AK2" s="528"/>
      <c r="AL2" s="694"/>
      <c r="AM2" s="528"/>
      <c r="AN2" s="531"/>
      <c r="AO2" s="231"/>
      <c r="AP2" s="218"/>
      <c r="AQ2" s="216"/>
      <c r="AR2" s="216"/>
      <c r="AS2" s="218"/>
      <c r="AT2" s="216"/>
      <c r="AU2" s="216"/>
      <c r="AV2" s="218"/>
      <c r="AW2" s="216"/>
      <c r="AX2" s="233"/>
      <c r="AY2" s="218"/>
      <c r="AZ2" s="216"/>
      <c r="BA2" s="216"/>
      <c r="BB2" s="233"/>
      <c r="BC2" s="218"/>
      <c r="BD2" s="216"/>
      <c r="BE2" s="252"/>
      <c r="BF2" s="216"/>
      <c r="BG2" s="236"/>
      <c r="BH2" s="236"/>
      <c r="BI2" s="236"/>
      <c r="BJ2" s="236"/>
      <c r="BK2" s="236"/>
      <c r="BL2" s="236"/>
      <c r="BM2" s="236"/>
      <c r="BN2" s="236"/>
      <c r="BO2" s="236"/>
      <c r="BP2" s="236"/>
      <c r="BQ2" s="236"/>
      <c r="BR2" s="236"/>
      <c r="BS2" s="236"/>
      <c r="BT2" s="237"/>
      <c r="BU2" s="218"/>
      <c r="BV2" s="255"/>
      <c r="BW2" s="520"/>
      <c r="BX2" s="520"/>
      <c r="BY2" s="520"/>
      <c r="BZ2" s="520"/>
      <c r="CA2" s="520"/>
      <c r="CB2" s="520"/>
      <c r="CC2" s="520"/>
      <c r="CD2" s="520"/>
      <c r="CE2" s="520"/>
      <c r="CF2" s="520"/>
      <c r="CG2" s="520"/>
      <c r="CH2" s="520"/>
      <c r="CI2" s="225"/>
      <c r="CJ2" s="217"/>
      <c r="CK2" s="217"/>
      <c r="CL2" s="217"/>
      <c r="CM2" s="217"/>
      <c r="CN2" s="217"/>
      <c r="CO2" s="217"/>
      <c r="CP2" s="217"/>
      <c r="CQ2" s="217"/>
      <c r="CR2" s="217"/>
      <c r="CS2" s="217"/>
      <c r="CT2" s="217"/>
      <c r="CU2" s="217"/>
    </row>
    <row r="3" spans="1:129" s="212" customFormat="1" ht="20.399999999999999" customHeight="1">
      <c r="C3" s="213"/>
      <c r="D3" s="1516"/>
      <c r="E3" s="1516"/>
      <c r="F3" s="494"/>
      <c r="G3" s="494"/>
      <c r="H3" s="494"/>
      <c r="I3" s="494"/>
      <c r="J3" s="494"/>
      <c r="K3" s="494"/>
      <c r="L3" s="494"/>
      <c r="M3" s="494"/>
      <c r="N3" s="494"/>
      <c r="O3" s="494"/>
      <c r="P3" s="494"/>
      <c r="Q3" s="494"/>
      <c r="R3" s="494"/>
      <c r="S3" s="494"/>
      <c r="T3" s="494"/>
      <c r="U3" s="494"/>
      <c r="V3" s="494"/>
      <c r="W3" s="494"/>
      <c r="X3" s="494"/>
      <c r="Y3" s="494"/>
      <c r="Z3" s="494"/>
      <c r="AA3" s="494"/>
      <c r="AB3" s="494"/>
      <c r="AC3" s="494"/>
      <c r="AD3" s="494"/>
      <c r="AE3" s="494"/>
      <c r="AF3" s="494"/>
      <c r="AG3" s="494"/>
      <c r="AH3" s="494"/>
      <c r="AI3" s="494"/>
      <c r="AJ3" s="494"/>
      <c r="AK3" s="528"/>
      <c r="AL3" s="699" t="s">
        <v>25953</v>
      </c>
      <c r="AM3" s="717" t="s">
        <v>25952</v>
      </c>
      <c r="AN3" s="717" t="s">
        <v>25951</v>
      </c>
      <c r="AO3" s="231"/>
      <c r="AP3" s="1521"/>
      <c r="AQ3" s="1521"/>
      <c r="AR3" s="245"/>
      <c r="AS3" s="1521"/>
      <c r="AT3" s="1521"/>
      <c r="AU3" s="245"/>
      <c r="AV3" s="1521"/>
      <c r="AW3" s="1521"/>
      <c r="AX3" s="232"/>
      <c r="AY3" s="1521"/>
      <c r="AZ3" s="1521"/>
      <c r="BA3" s="245"/>
      <c r="BB3" s="232"/>
      <c r="BC3" s="1521"/>
      <c r="BD3" s="1521"/>
      <c r="BE3" s="253"/>
      <c r="BF3" s="245"/>
      <c r="BG3" s="238"/>
      <c r="BH3" s="238"/>
      <c r="BI3" s="238"/>
      <c r="BJ3" s="238"/>
      <c r="BK3" s="238"/>
      <c r="BL3" s="238"/>
      <c r="BM3" s="238"/>
      <c r="BN3" s="238"/>
      <c r="BO3" s="238"/>
      <c r="BP3" s="238"/>
      <c r="BQ3" s="238"/>
      <c r="BR3" s="238"/>
      <c r="BS3" s="238"/>
      <c r="BT3" s="238"/>
      <c r="BU3" s="218"/>
      <c r="BV3" s="255"/>
      <c r="BW3" s="520"/>
      <c r="BX3" s="520"/>
      <c r="BY3" s="520"/>
      <c r="BZ3" s="520"/>
      <c r="CA3" s="520"/>
      <c r="CB3" s="520"/>
      <c r="CC3" s="520"/>
      <c r="CD3" s="520"/>
      <c r="CE3" s="520"/>
      <c r="CF3" s="520"/>
      <c r="CG3" s="520"/>
      <c r="CH3" s="520"/>
      <c r="CI3" s="225"/>
      <c r="CJ3" s="217"/>
      <c r="CK3" s="217"/>
      <c r="CL3" s="217"/>
      <c r="CM3" s="217"/>
      <c r="CN3" s="217"/>
      <c r="CO3" s="217"/>
      <c r="CP3" s="217"/>
      <c r="CQ3" s="217"/>
      <c r="CR3" s="217"/>
      <c r="CS3" s="217"/>
      <c r="CT3" s="217"/>
      <c r="CU3" s="217"/>
    </row>
    <row r="4" spans="1:129" s="222" customFormat="1" ht="21" customHeight="1">
      <c r="A4" s="219"/>
      <c r="B4" s="219"/>
      <c r="C4" s="514"/>
      <c r="D4" s="1517" t="s">
        <v>5441</v>
      </c>
      <c r="E4" s="1517"/>
      <c r="F4" s="494"/>
      <c r="G4" s="494"/>
      <c r="H4" s="494"/>
      <c r="I4" s="494"/>
      <c r="J4" s="494"/>
      <c r="K4" s="494"/>
      <c r="L4" s="494"/>
      <c r="M4" s="494"/>
      <c r="N4" s="494"/>
      <c r="O4" s="494"/>
      <c r="P4" s="494"/>
      <c r="Q4" s="494"/>
      <c r="R4" s="494"/>
      <c r="S4" s="494"/>
      <c r="T4" s="494"/>
      <c r="U4" s="494"/>
      <c r="V4" s="494"/>
      <c r="W4" s="494"/>
      <c r="X4" s="494"/>
      <c r="Y4" s="494"/>
      <c r="Z4" s="494"/>
      <c r="AA4" s="494"/>
      <c r="AB4" s="494"/>
      <c r="AC4" s="494"/>
      <c r="AD4" s="494"/>
      <c r="AE4" s="494"/>
      <c r="AF4" s="494"/>
      <c r="AG4" s="494"/>
      <c r="AH4" s="494"/>
      <c r="AI4" s="494"/>
      <c r="AJ4" s="214"/>
      <c r="AK4" s="529"/>
      <c r="AL4" s="719">
        <f>IF(AN4="متاهل",166667,0)</f>
        <v>166667</v>
      </c>
      <c r="AM4" s="544" t="s">
        <v>5354</v>
      </c>
      <c r="AN4" s="718" t="str">
        <f>'t,sahih(ساعت)'!C18</f>
        <v>متاهل</v>
      </c>
      <c r="AO4" s="232"/>
      <c r="AP4" s="1522" t="s">
        <v>6</v>
      </c>
      <c r="AQ4" s="1522"/>
      <c r="AR4" s="249"/>
      <c r="AS4" s="1522" t="s">
        <v>5362</v>
      </c>
      <c r="AT4" s="1522"/>
      <c r="AU4" s="249"/>
      <c r="AV4" s="1522" t="s">
        <v>5452</v>
      </c>
      <c r="AW4" s="1522"/>
      <c r="AX4" s="249"/>
      <c r="AY4" s="1522" t="s">
        <v>5453</v>
      </c>
      <c r="AZ4" s="1522"/>
      <c r="BA4" s="246"/>
      <c r="BB4" s="250"/>
      <c r="BC4" s="1522" t="s">
        <v>5454</v>
      </c>
      <c r="BD4" s="1522"/>
      <c r="BE4" s="254"/>
      <c r="BF4" s="246"/>
      <c r="BG4" s="238">
        <v>13</v>
      </c>
      <c r="BH4" s="238">
        <v>12</v>
      </c>
      <c r="BI4" s="238">
        <v>11</v>
      </c>
      <c r="BJ4" s="238">
        <v>10</v>
      </c>
      <c r="BK4" s="238">
        <v>9</v>
      </c>
      <c r="BL4" s="238">
        <v>8</v>
      </c>
      <c r="BM4" s="238">
        <v>7</v>
      </c>
      <c r="BN4" s="238">
        <v>6</v>
      </c>
      <c r="BO4" s="238">
        <v>5</v>
      </c>
      <c r="BP4" s="238">
        <v>4</v>
      </c>
      <c r="BQ4" s="238">
        <v>3</v>
      </c>
      <c r="BR4" s="238"/>
      <c r="BS4" s="238">
        <v>2</v>
      </c>
      <c r="BT4" s="238">
        <v>1</v>
      </c>
      <c r="BU4" s="221"/>
      <c r="BV4" s="256"/>
      <c r="BW4" s="521"/>
      <c r="BX4" s="521"/>
      <c r="BY4" s="521"/>
      <c r="BZ4" s="521"/>
      <c r="CA4" s="521"/>
      <c r="CB4" s="521"/>
      <c r="CC4" s="521"/>
      <c r="CD4" s="521"/>
      <c r="CE4" s="521"/>
      <c r="CF4" s="521"/>
      <c r="CG4" s="521"/>
      <c r="CH4" s="521"/>
      <c r="CI4" s="522"/>
      <c r="CJ4" s="220"/>
      <c r="CK4" s="220"/>
      <c r="CL4" s="220"/>
      <c r="CM4" s="220"/>
      <c r="CN4" s="220"/>
      <c r="CO4" s="220"/>
      <c r="CP4" s="220"/>
      <c r="CQ4" s="220"/>
      <c r="CR4" s="220"/>
      <c r="CS4" s="220"/>
      <c r="CT4" s="220"/>
      <c r="CU4" s="220"/>
    </row>
    <row r="5" spans="1:129" s="222" customFormat="1" ht="24" customHeight="1">
      <c r="A5" s="219"/>
      <c r="B5" s="219"/>
      <c r="C5" s="1518" t="s">
        <v>5442</v>
      </c>
      <c r="D5" s="215"/>
      <c r="E5" s="493">
        <v>1374</v>
      </c>
      <c r="F5" s="493">
        <v>1375</v>
      </c>
      <c r="G5" s="493">
        <v>1376</v>
      </c>
      <c r="H5" s="493">
        <v>1377</v>
      </c>
      <c r="I5" s="493">
        <v>1378</v>
      </c>
      <c r="J5" s="493">
        <v>1379</v>
      </c>
      <c r="K5" s="493">
        <v>1380</v>
      </c>
      <c r="L5" s="493">
        <v>1381</v>
      </c>
      <c r="M5" s="493">
        <v>1382</v>
      </c>
      <c r="N5" s="493">
        <v>1383</v>
      </c>
      <c r="O5" s="493">
        <v>1384</v>
      </c>
      <c r="P5" s="493">
        <v>1385</v>
      </c>
      <c r="Q5" s="493">
        <v>1386</v>
      </c>
      <c r="R5" s="493">
        <v>1387</v>
      </c>
      <c r="S5" s="493">
        <v>1388</v>
      </c>
      <c r="T5" s="493">
        <v>1389</v>
      </c>
      <c r="U5" s="493">
        <v>1390</v>
      </c>
      <c r="V5" s="493">
        <v>1391</v>
      </c>
      <c r="W5" s="493">
        <v>1392</v>
      </c>
      <c r="X5" s="493">
        <v>1393</v>
      </c>
      <c r="Y5" s="493">
        <v>1394</v>
      </c>
      <c r="Z5" s="493">
        <v>1395</v>
      </c>
      <c r="AA5" s="493">
        <v>1396</v>
      </c>
      <c r="AB5" s="493">
        <v>1397</v>
      </c>
      <c r="AC5" s="493">
        <v>1398</v>
      </c>
      <c r="AD5" s="493">
        <v>1399</v>
      </c>
      <c r="AE5" s="493">
        <v>1400</v>
      </c>
      <c r="AF5" s="493">
        <v>1401</v>
      </c>
      <c r="AG5" s="493">
        <v>1402</v>
      </c>
      <c r="AH5" s="493">
        <v>1403</v>
      </c>
      <c r="AI5" s="493">
        <v>1404</v>
      </c>
      <c r="AJ5" s="214"/>
      <c r="AK5" s="529"/>
      <c r="AL5" s="720">
        <f>IF(AN5="تک فرزند",AU10*110%,IF(AN5="دو فرزند",AU10*120%,IF(AN5="سه فرزند",AU10*130%,0)))</f>
        <v>0</v>
      </c>
      <c r="AM5" s="716" t="s">
        <v>20</v>
      </c>
      <c r="AN5" s="718" t="str">
        <f>'t,sahih(ساعت)'!B20</f>
        <v xml:space="preserve">فاقد فرزند </v>
      </c>
      <c r="AO5" s="232"/>
      <c r="AP5" s="1522"/>
      <c r="AQ5" s="1522"/>
      <c r="AR5" s="250"/>
      <c r="AS5" s="1522"/>
      <c r="AT5" s="1522"/>
      <c r="AU5" s="250"/>
      <c r="AV5" s="1522"/>
      <c r="AW5" s="1522"/>
      <c r="AX5" s="250"/>
      <c r="AY5" s="1522"/>
      <c r="AZ5" s="1522"/>
      <c r="BA5" s="246"/>
      <c r="BB5" s="250"/>
      <c r="BC5" s="1522"/>
      <c r="BD5" s="1522"/>
      <c r="BE5" s="254"/>
      <c r="BF5" s="246"/>
      <c r="BG5" s="239"/>
      <c r="BH5" s="239"/>
      <c r="BI5" s="239"/>
      <c r="BJ5" s="239"/>
      <c r="BK5" s="239"/>
      <c r="BL5" s="239"/>
      <c r="BM5" s="239"/>
      <c r="BN5" s="663" t="s">
        <v>3024</v>
      </c>
      <c r="BO5" s="663" t="s">
        <v>5507</v>
      </c>
      <c r="BP5" s="663" t="s">
        <v>3024</v>
      </c>
      <c r="BQ5" s="663" t="s">
        <v>5507</v>
      </c>
      <c r="BR5" s="1523" t="s">
        <v>5447</v>
      </c>
      <c r="BS5" s="1524"/>
      <c r="BT5" s="240"/>
      <c r="BU5" s="221"/>
      <c r="BV5" s="256"/>
      <c r="BW5" s="521"/>
      <c r="BX5" s="521"/>
      <c r="BY5" s="521"/>
      <c r="BZ5" s="521"/>
      <c r="CA5" s="521"/>
      <c r="CB5" s="521"/>
      <c r="CC5" s="521"/>
      <c r="CD5" s="521"/>
      <c r="CE5" s="521"/>
      <c r="CF5" s="521"/>
      <c r="CG5" s="522"/>
      <c r="CH5" s="523"/>
      <c r="CI5" s="522"/>
    </row>
    <row r="6" spans="1:129" s="225" customFormat="1" ht="22.2">
      <c r="A6" s="212"/>
      <c r="B6" s="212"/>
      <c r="C6" s="1518"/>
      <c r="D6" s="495">
        <v>1404</v>
      </c>
      <c r="E6" s="496">
        <v>1295768</v>
      </c>
      <c r="F6" s="497">
        <v>1291772</v>
      </c>
      <c r="G6" s="496">
        <v>1288468</v>
      </c>
      <c r="H6" s="497">
        <v>1285196</v>
      </c>
      <c r="I6" s="496">
        <v>1281327</v>
      </c>
      <c r="J6" s="497">
        <v>1275000</v>
      </c>
      <c r="K6" s="496">
        <v>1267521</v>
      </c>
      <c r="L6" s="497">
        <v>1258705</v>
      </c>
      <c r="M6" s="496">
        <v>1248422</v>
      </c>
      <c r="N6" s="497">
        <v>1235386</v>
      </c>
      <c r="O6" s="496">
        <v>1220615</v>
      </c>
      <c r="P6" s="497">
        <v>1204156</v>
      </c>
      <c r="Q6" s="496">
        <v>1189193</v>
      </c>
      <c r="R6" s="497">
        <v>1174944</v>
      </c>
      <c r="S6" s="496">
        <v>1161373</v>
      </c>
      <c r="T6" s="497">
        <v>1141081</v>
      </c>
      <c r="U6" s="496">
        <v>1121934</v>
      </c>
      <c r="V6" s="497">
        <v>1099568</v>
      </c>
      <c r="W6" s="496">
        <v>1075168</v>
      </c>
      <c r="X6" s="497">
        <v>1038860</v>
      </c>
      <c r="Y6" s="496">
        <v>976799</v>
      </c>
      <c r="Z6" s="497">
        <v>922359</v>
      </c>
      <c r="AA6" s="496">
        <v>839722</v>
      </c>
      <c r="AB6" s="497">
        <v>764873</v>
      </c>
      <c r="AC6" s="496">
        <v>673958</v>
      </c>
      <c r="AD6" s="497">
        <v>561017</v>
      </c>
      <c r="AE6" s="496">
        <v>435529</v>
      </c>
      <c r="AF6" s="497">
        <v>299128</v>
      </c>
      <c r="AG6" s="497">
        <v>186400</v>
      </c>
      <c r="AH6" s="497">
        <v>94000</v>
      </c>
      <c r="AI6" s="498">
        <v>0</v>
      </c>
      <c r="AJ6" s="214"/>
      <c r="AK6" s="530"/>
      <c r="AL6" s="694"/>
      <c r="AM6" s="528"/>
      <c r="AN6" s="531"/>
      <c r="AO6" s="231" t="s">
        <v>5448</v>
      </c>
      <c r="AP6" s="248">
        <v>1404</v>
      </c>
      <c r="AQ6" s="242">
        <v>9000000</v>
      </c>
      <c r="AR6" s="243" t="s">
        <v>5455</v>
      </c>
      <c r="AS6" s="248">
        <v>1404</v>
      </c>
      <c r="AT6" s="242">
        <v>22000000</v>
      </c>
      <c r="AU6" s="216" t="s">
        <v>5452</v>
      </c>
      <c r="AV6" s="248">
        <v>1404</v>
      </c>
      <c r="AW6" s="242">
        <v>3463656</v>
      </c>
      <c r="AX6" s="233" t="s">
        <v>5457</v>
      </c>
      <c r="AY6" s="248">
        <v>1404</v>
      </c>
      <c r="AZ6" s="242">
        <v>472532</v>
      </c>
      <c r="BA6" s="707"/>
      <c r="BB6" s="233" t="s">
        <v>5459</v>
      </c>
      <c r="BC6" s="248">
        <v>1404</v>
      </c>
      <c r="BD6" s="242">
        <f>--BR7</f>
        <v>1349096.8</v>
      </c>
      <c r="BE6" s="252"/>
      <c r="BF6" s="216"/>
      <c r="BG6" s="537" t="s">
        <v>51</v>
      </c>
      <c r="BH6" s="537" t="s">
        <v>52</v>
      </c>
      <c r="BI6" s="537" t="s">
        <v>53</v>
      </c>
      <c r="BJ6" s="537" t="s">
        <v>57</v>
      </c>
      <c r="BK6" s="537" t="s">
        <v>58</v>
      </c>
      <c r="BL6" s="537" t="s">
        <v>59</v>
      </c>
      <c r="BM6" s="537" t="s">
        <v>60</v>
      </c>
      <c r="BN6" s="537" t="s">
        <v>5357</v>
      </c>
      <c r="BO6" s="537" t="s">
        <v>5357</v>
      </c>
      <c r="BP6" s="537" t="s">
        <v>5508</v>
      </c>
      <c r="BQ6" s="537" t="s">
        <v>5508</v>
      </c>
      <c r="BR6" s="537" t="s">
        <v>5357</v>
      </c>
      <c r="BS6" s="537" t="s">
        <v>25883</v>
      </c>
      <c r="BT6" s="537" t="s">
        <v>5451</v>
      </c>
      <c r="BU6" s="218"/>
      <c r="BV6" s="255"/>
      <c r="BW6" s="1520"/>
      <c r="BX6" s="1520"/>
      <c r="BY6" s="524"/>
      <c r="BZ6" s="524"/>
      <c r="CA6" s="524"/>
      <c r="CB6" s="524"/>
      <c r="CC6" s="520"/>
      <c r="CD6" s="520"/>
      <c r="CE6" s="520"/>
      <c r="CF6" s="520"/>
      <c r="CG6" s="520"/>
      <c r="CH6" s="520"/>
      <c r="CN6" s="224"/>
      <c r="CO6" s="224"/>
      <c r="CP6" s="224"/>
      <c r="CQ6" s="224"/>
      <c r="CR6" s="224"/>
      <c r="CS6" s="224"/>
      <c r="CT6" s="224"/>
      <c r="CU6" s="224"/>
      <c r="CV6" s="224"/>
      <c r="CW6" s="224"/>
      <c r="CX6" s="224"/>
      <c r="CY6" s="224"/>
      <c r="CZ6" s="224"/>
      <c r="DA6" s="224"/>
      <c r="DB6" s="224"/>
      <c r="DC6" s="224"/>
      <c r="DD6" s="224"/>
      <c r="DE6" s="224"/>
      <c r="DF6" s="224"/>
      <c r="DG6" s="224"/>
      <c r="DH6" s="224"/>
      <c r="DI6" s="224"/>
      <c r="DJ6" s="224"/>
      <c r="DK6" s="224"/>
      <c r="DL6" s="224"/>
      <c r="DM6" s="224"/>
      <c r="DN6" s="224"/>
      <c r="DO6" s="224"/>
      <c r="DP6" s="224"/>
      <c r="DQ6" s="224"/>
      <c r="DR6" s="224"/>
      <c r="DS6" s="224"/>
      <c r="DT6" s="224"/>
      <c r="DU6" s="224"/>
      <c r="DV6" s="224"/>
      <c r="DW6" s="224"/>
      <c r="DX6" s="224"/>
      <c r="DY6" s="224"/>
    </row>
    <row r="7" spans="1:129" ht="22.2">
      <c r="D7" s="223">
        <v>1403</v>
      </c>
      <c r="E7" s="499">
        <v>855505</v>
      </c>
      <c r="F7" s="500">
        <v>852487</v>
      </c>
      <c r="G7" s="499">
        <v>850019</v>
      </c>
      <c r="H7" s="500">
        <v>847513</v>
      </c>
      <c r="I7" s="499">
        <v>844590</v>
      </c>
      <c r="J7" s="500">
        <v>841018</v>
      </c>
      <c r="K7" s="499">
        <v>841018</v>
      </c>
      <c r="L7" s="500">
        <v>841018</v>
      </c>
      <c r="M7" s="499">
        <v>841018</v>
      </c>
      <c r="N7" s="500">
        <v>841018</v>
      </c>
      <c r="O7" s="499">
        <v>841018</v>
      </c>
      <c r="P7" s="500">
        <v>841018</v>
      </c>
      <c r="Q7" s="499">
        <v>829683</v>
      </c>
      <c r="R7" s="500">
        <v>818888</v>
      </c>
      <c r="S7" s="499">
        <v>808607</v>
      </c>
      <c r="T7" s="500">
        <v>793233</v>
      </c>
      <c r="U7" s="499">
        <v>778731</v>
      </c>
      <c r="V7" s="500">
        <v>761788</v>
      </c>
      <c r="W7" s="499">
        <v>743304</v>
      </c>
      <c r="X7" s="500">
        <v>715799</v>
      </c>
      <c r="Y7" s="499">
        <v>668781</v>
      </c>
      <c r="Z7" s="500">
        <v>627540</v>
      </c>
      <c r="AA7" s="499">
        <v>564939</v>
      </c>
      <c r="AB7" s="500">
        <v>508235</v>
      </c>
      <c r="AC7" s="499">
        <v>439360</v>
      </c>
      <c r="AD7" s="500">
        <v>353800</v>
      </c>
      <c r="AE7" s="499">
        <v>258734</v>
      </c>
      <c r="AF7" s="500">
        <v>155400</v>
      </c>
      <c r="AG7" s="499">
        <v>70000</v>
      </c>
      <c r="AH7" s="501">
        <v>0</v>
      </c>
      <c r="AI7" s="502">
        <v>0</v>
      </c>
      <c r="AJ7" s="214"/>
      <c r="AO7" s="231">
        <f>AM11</f>
        <v>1404</v>
      </c>
      <c r="AP7" s="247">
        <v>1403</v>
      </c>
      <c r="AQ7" s="242">
        <v>9000000</v>
      </c>
      <c r="AR7" s="231">
        <f>AO7</f>
        <v>1404</v>
      </c>
      <c r="AS7" s="247">
        <v>1403</v>
      </c>
      <c r="AT7" s="242">
        <v>14000000</v>
      </c>
      <c r="AU7" s="216">
        <f>AR7</f>
        <v>1404</v>
      </c>
      <c r="AV7" s="247">
        <v>1403</v>
      </c>
      <c r="AW7" s="242">
        <v>2468352</v>
      </c>
      <c r="AX7" s="233">
        <f>AU7</f>
        <v>1404</v>
      </c>
      <c r="AY7" s="247">
        <v>1403</v>
      </c>
      <c r="AZ7" s="242">
        <v>325884</v>
      </c>
      <c r="BB7" s="233">
        <f>AX7</f>
        <v>1404</v>
      </c>
      <c r="BC7" s="247">
        <v>1403</v>
      </c>
      <c r="BD7" s="242">
        <f t="shared" ref="BD7:BD36" si="0">--BR8</f>
        <v>946618.4</v>
      </c>
      <c r="BG7" s="242">
        <v>103909680</v>
      </c>
      <c r="BH7" s="242">
        <v>3463656</v>
      </c>
      <c r="BI7" s="242">
        <v>472532</v>
      </c>
      <c r="BJ7" s="242">
        <v>22000000</v>
      </c>
      <c r="BK7" s="242">
        <v>9000000</v>
      </c>
      <c r="BL7" s="242">
        <f>BM7*2</f>
        <v>207819360</v>
      </c>
      <c r="BM7" s="242">
        <v>103909680</v>
      </c>
      <c r="BN7" s="242">
        <f>BP7/30</f>
        <v>404729.04</v>
      </c>
      <c r="BO7" s="242">
        <f>BQ7/30</f>
        <v>944367.75999999989</v>
      </c>
      <c r="BP7" s="242">
        <f>BS7*30%</f>
        <v>12141871.199999999</v>
      </c>
      <c r="BQ7" s="242">
        <f>BS7*70%</f>
        <v>28331032.799999997</v>
      </c>
      <c r="BR7" s="242">
        <f>BS7/30</f>
        <v>1349096.8</v>
      </c>
      <c r="BS7" s="242">
        <f>(BK7+BJ7+BG7)*(30%)</f>
        <v>40472904</v>
      </c>
      <c r="BT7" s="241">
        <v>1404</v>
      </c>
      <c r="BU7" s="218">
        <v>1</v>
      </c>
      <c r="BW7" s="1520"/>
      <c r="BX7" s="1520"/>
      <c r="BY7" s="525"/>
      <c r="BZ7" s="525"/>
      <c r="CA7" s="525"/>
      <c r="CB7" s="525"/>
      <c r="CF7" s="526"/>
      <c r="CH7" s="526"/>
    </row>
    <row r="8" spans="1:129" s="225" customFormat="1" ht="22.2">
      <c r="A8" s="212"/>
      <c r="B8" s="212"/>
      <c r="C8" s="213"/>
      <c r="D8" s="226">
        <v>1402</v>
      </c>
      <c r="E8" s="503">
        <v>643857</v>
      </c>
      <c r="F8" s="504">
        <v>641382</v>
      </c>
      <c r="G8" s="503">
        <v>639360</v>
      </c>
      <c r="H8" s="504">
        <v>637306</v>
      </c>
      <c r="I8" s="503">
        <v>634910</v>
      </c>
      <c r="J8" s="504">
        <v>631982</v>
      </c>
      <c r="K8" s="503">
        <v>631982</v>
      </c>
      <c r="L8" s="504">
        <v>631982</v>
      </c>
      <c r="M8" s="503">
        <v>631982</v>
      </c>
      <c r="N8" s="504">
        <v>631982</v>
      </c>
      <c r="O8" s="503">
        <v>631982</v>
      </c>
      <c r="P8" s="504">
        <v>631982</v>
      </c>
      <c r="Q8" s="503">
        <v>622691</v>
      </c>
      <c r="R8" s="504">
        <v>613843</v>
      </c>
      <c r="S8" s="503">
        <v>605415</v>
      </c>
      <c r="T8" s="504">
        <v>592814</v>
      </c>
      <c r="U8" s="503">
        <v>580927</v>
      </c>
      <c r="V8" s="504">
        <v>567039</v>
      </c>
      <c r="W8" s="503">
        <v>551889</v>
      </c>
      <c r="X8" s="504">
        <v>529343</v>
      </c>
      <c r="Y8" s="503">
        <v>490804</v>
      </c>
      <c r="Z8" s="504">
        <v>457000</v>
      </c>
      <c r="AA8" s="503">
        <v>405687</v>
      </c>
      <c r="AB8" s="504">
        <v>359209</v>
      </c>
      <c r="AC8" s="503">
        <v>302754</v>
      </c>
      <c r="AD8" s="504">
        <v>232623</v>
      </c>
      <c r="AE8" s="503">
        <v>154700</v>
      </c>
      <c r="AF8" s="504">
        <v>70000</v>
      </c>
      <c r="AG8" s="502">
        <v>0</v>
      </c>
      <c r="AH8" s="505">
        <v>0</v>
      </c>
      <c r="AI8" s="502">
        <v>0</v>
      </c>
      <c r="AJ8" s="214"/>
      <c r="AK8" s="530"/>
      <c r="AL8" s="1519" t="s">
        <v>25257</v>
      </c>
      <c r="AM8" s="1519"/>
      <c r="AN8" s="531"/>
      <c r="AO8" s="231" t="s">
        <v>5449</v>
      </c>
      <c r="AP8" s="248">
        <v>1402</v>
      </c>
      <c r="AQ8" s="242">
        <v>9000000</v>
      </c>
      <c r="AR8" s="243"/>
      <c r="AS8" s="248">
        <v>1402</v>
      </c>
      <c r="AT8" s="242">
        <v>11000000</v>
      </c>
      <c r="AU8" s="216"/>
      <c r="AV8" s="248">
        <v>1402</v>
      </c>
      <c r="AW8" s="242">
        <v>1769428</v>
      </c>
      <c r="AX8" s="243"/>
      <c r="AY8" s="248">
        <v>1402</v>
      </c>
      <c r="AZ8" s="242">
        <v>241395</v>
      </c>
      <c r="BA8" s="516" t="s">
        <v>5482</v>
      </c>
      <c r="BB8" s="516" t="s">
        <v>25258</v>
      </c>
      <c r="BC8" s="248">
        <v>1402</v>
      </c>
      <c r="BD8" s="242">
        <f t="shared" si="0"/>
        <v>730828.4</v>
      </c>
      <c r="BE8" s="252"/>
      <c r="BF8" s="216"/>
      <c r="BG8" s="538">
        <v>71661840</v>
      </c>
      <c r="BH8" s="538">
        <v>2388728</v>
      </c>
      <c r="BI8" s="538">
        <v>318497</v>
      </c>
      <c r="BJ8" s="538">
        <v>14000000</v>
      </c>
      <c r="BK8" s="538">
        <v>9000000</v>
      </c>
      <c r="BL8" s="538">
        <f>BG8*2</f>
        <v>143323680</v>
      </c>
      <c r="BM8" s="538">
        <v>71661840</v>
      </c>
      <c r="BN8" s="538">
        <f t="shared" ref="BN8:BN40" si="1">BP8/30</f>
        <v>283985.51999999996</v>
      </c>
      <c r="BO8" s="538">
        <f t="shared" ref="BO8:BO40" si="2">BQ8/30</f>
        <v>662632.88</v>
      </c>
      <c r="BP8" s="538">
        <f t="shared" ref="BP8:BP40" si="3">BS8*30%</f>
        <v>8519565.5999999996</v>
      </c>
      <c r="BQ8" s="538">
        <f t="shared" ref="BQ8:BQ40" si="4">BS8*70%</f>
        <v>19878986.399999999</v>
      </c>
      <c r="BR8" s="538">
        <f t="shared" ref="BR8:BR40" si="5">BS8/30</f>
        <v>946618.4</v>
      </c>
      <c r="BS8" s="538">
        <f t="shared" ref="BS8:BS40" si="6">(BK8+BJ8+BG8)*(30%)</f>
        <v>28398552</v>
      </c>
      <c r="BT8" s="539">
        <v>1403</v>
      </c>
      <c r="BU8" s="218">
        <v>2</v>
      </c>
      <c r="BV8" s="255"/>
      <c r="BW8" s="520"/>
      <c r="BX8" s="520"/>
      <c r="BY8" s="520"/>
      <c r="BZ8" s="520"/>
      <c r="CA8" s="520"/>
      <c r="CB8" s="520"/>
      <c r="CC8" s="520"/>
      <c r="CD8" s="520"/>
      <c r="CE8" s="520"/>
      <c r="CF8" s="520"/>
      <c r="CG8" s="520"/>
      <c r="CH8" s="520"/>
      <c r="CN8" s="224"/>
      <c r="CO8" s="224"/>
      <c r="CP8" s="224"/>
      <c r="CQ8" s="224"/>
      <c r="CR8" s="224"/>
      <c r="CS8" s="224"/>
      <c r="CT8" s="224"/>
      <c r="CU8" s="224"/>
      <c r="CV8" s="224"/>
      <c r="CW8" s="224"/>
      <c r="CX8" s="224"/>
      <c r="CY8" s="224"/>
      <c r="CZ8" s="224"/>
      <c r="DA8" s="224"/>
      <c r="DB8" s="224"/>
      <c r="DC8" s="224"/>
      <c r="DD8" s="224"/>
      <c r="DE8" s="224"/>
      <c r="DF8" s="224"/>
      <c r="DG8" s="224"/>
      <c r="DH8" s="224"/>
      <c r="DI8" s="224"/>
      <c r="DJ8" s="224"/>
      <c r="DK8" s="224"/>
      <c r="DL8" s="224"/>
      <c r="DM8" s="224"/>
      <c r="DN8" s="224"/>
      <c r="DO8" s="224"/>
      <c r="DP8" s="224"/>
      <c r="DQ8" s="224"/>
      <c r="DR8" s="224"/>
      <c r="DS8" s="224"/>
      <c r="DT8" s="224"/>
      <c r="DU8" s="224"/>
      <c r="DV8" s="224"/>
      <c r="DW8" s="224"/>
      <c r="DX8" s="224"/>
      <c r="DY8" s="224"/>
    </row>
    <row r="9" spans="1:129" ht="22.2">
      <c r="D9" s="223">
        <v>1401</v>
      </c>
      <c r="E9" s="499">
        <v>474261</v>
      </c>
      <c r="F9" s="500">
        <v>472217</v>
      </c>
      <c r="G9" s="499">
        <v>470545</v>
      </c>
      <c r="H9" s="500">
        <v>468847</v>
      </c>
      <c r="I9" s="499">
        <v>466867</v>
      </c>
      <c r="J9" s="500">
        <v>464448</v>
      </c>
      <c r="K9" s="499">
        <v>464448</v>
      </c>
      <c r="L9" s="500">
        <v>464448</v>
      </c>
      <c r="M9" s="499">
        <v>464448</v>
      </c>
      <c r="N9" s="500">
        <v>464448</v>
      </c>
      <c r="O9" s="499">
        <v>464448</v>
      </c>
      <c r="P9" s="500">
        <v>464448</v>
      </c>
      <c r="Q9" s="499">
        <v>456769</v>
      </c>
      <c r="R9" s="500">
        <v>449456</v>
      </c>
      <c r="S9" s="499">
        <v>442492</v>
      </c>
      <c r="T9" s="500">
        <v>432077</v>
      </c>
      <c r="U9" s="499">
        <v>422253</v>
      </c>
      <c r="V9" s="500">
        <v>410776</v>
      </c>
      <c r="W9" s="499">
        <v>398255</v>
      </c>
      <c r="X9" s="500">
        <v>379622</v>
      </c>
      <c r="Y9" s="499">
        <v>347772</v>
      </c>
      <c r="Z9" s="500">
        <v>319834</v>
      </c>
      <c r="AA9" s="499">
        <v>277427</v>
      </c>
      <c r="AB9" s="500">
        <v>239015</v>
      </c>
      <c r="AC9" s="499">
        <v>192358</v>
      </c>
      <c r="AD9" s="500">
        <v>134399</v>
      </c>
      <c r="AE9" s="499">
        <v>70000</v>
      </c>
      <c r="AF9" s="506">
        <v>0</v>
      </c>
      <c r="AG9" s="502">
        <v>0</v>
      </c>
      <c r="AH9" s="505">
        <v>0</v>
      </c>
      <c r="AI9" s="502">
        <v>0</v>
      </c>
      <c r="AJ9" s="214"/>
      <c r="AL9" s="696">
        <f>--'t,sahih(ساعت)'!W7</f>
        <v>1404</v>
      </c>
      <c r="AM9" s="540">
        <f>--'t,sahih(ساعت)'!N10</f>
        <v>1404</v>
      </c>
      <c r="AO9" s="243">
        <f>VLOOKUP(AM11,AP6:AQ36,2,0)</f>
        <v>9000000</v>
      </c>
      <c r="AP9" s="247">
        <v>1401</v>
      </c>
      <c r="AQ9" s="242">
        <v>6500000</v>
      </c>
      <c r="AR9" s="243" t="s">
        <v>5456</v>
      </c>
      <c r="AS9" s="247">
        <v>1401</v>
      </c>
      <c r="AT9" s="242">
        <v>8500000</v>
      </c>
      <c r="AU9" s="216" t="s">
        <v>5452</v>
      </c>
      <c r="AV9" s="247">
        <v>1401</v>
      </c>
      <c r="AW9" s="242">
        <v>1393250</v>
      </c>
      <c r="AX9" s="251" t="s">
        <v>5453</v>
      </c>
      <c r="AY9" s="247">
        <v>1401</v>
      </c>
      <c r="AZ9" s="242">
        <v>190075.034106412</v>
      </c>
      <c r="BA9" s="518">
        <f>--AL14</f>
        <v>0</v>
      </c>
      <c r="BB9" s="517">
        <f>VLOOKUP(BB7,BC6:BD36,2,0)</f>
        <v>1349096.8</v>
      </c>
      <c r="BC9" s="247">
        <v>1401</v>
      </c>
      <c r="BD9" s="242">
        <f t="shared" si="0"/>
        <v>567975</v>
      </c>
      <c r="BG9" s="242">
        <v>53082840</v>
      </c>
      <c r="BH9" s="242">
        <v>1769428</v>
      </c>
      <c r="BI9" s="242">
        <v>241395</v>
      </c>
      <c r="BJ9" s="242">
        <v>11000000</v>
      </c>
      <c r="BK9" s="242">
        <v>9000000</v>
      </c>
      <c r="BL9" s="242">
        <f>BG9*2</f>
        <v>106165680</v>
      </c>
      <c r="BM9" s="242">
        <f>BG9</f>
        <v>53082840</v>
      </c>
      <c r="BN9" s="242">
        <f t="shared" si="1"/>
        <v>219248.52</v>
      </c>
      <c r="BO9" s="242">
        <f t="shared" si="2"/>
        <v>511579.87999999995</v>
      </c>
      <c r="BP9" s="242">
        <f t="shared" si="3"/>
        <v>6577455.5999999996</v>
      </c>
      <c r="BQ9" s="242">
        <f t="shared" si="4"/>
        <v>15347396.399999999</v>
      </c>
      <c r="BR9" s="242">
        <f t="shared" si="5"/>
        <v>730828.4</v>
      </c>
      <c r="BS9" s="242">
        <f t="shared" si="6"/>
        <v>21924852</v>
      </c>
      <c r="BT9" s="241">
        <v>1402</v>
      </c>
      <c r="BU9" s="218">
        <v>3</v>
      </c>
      <c r="CF9" s="526"/>
    </row>
    <row r="10" spans="1:129" s="225" customFormat="1" ht="22.2">
      <c r="A10" s="212"/>
      <c r="B10" s="212"/>
      <c r="C10" s="213"/>
      <c r="D10" s="226">
        <v>1400</v>
      </c>
      <c r="E10" s="503">
        <v>292943</v>
      </c>
      <c r="F10" s="504">
        <v>291461</v>
      </c>
      <c r="G10" s="503">
        <v>290250</v>
      </c>
      <c r="H10" s="504">
        <v>289020</v>
      </c>
      <c r="I10" s="503">
        <v>287585</v>
      </c>
      <c r="J10" s="504">
        <v>285832</v>
      </c>
      <c r="K10" s="503">
        <v>285832</v>
      </c>
      <c r="L10" s="504">
        <v>285832</v>
      </c>
      <c r="M10" s="503">
        <v>285832</v>
      </c>
      <c r="N10" s="504">
        <v>285832</v>
      </c>
      <c r="O10" s="503">
        <v>285832</v>
      </c>
      <c r="P10" s="507">
        <v>285832</v>
      </c>
      <c r="Q10" s="503">
        <v>280268</v>
      </c>
      <c r="R10" s="504">
        <v>274969</v>
      </c>
      <c r="S10" s="503">
        <v>269922</v>
      </c>
      <c r="T10" s="504">
        <v>262375</v>
      </c>
      <c r="U10" s="503">
        <v>255256</v>
      </c>
      <c r="V10" s="504">
        <v>246939</v>
      </c>
      <c r="W10" s="503">
        <v>237866</v>
      </c>
      <c r="X10" s="504">
        <v>224364</v>
      </c>
      <c r="Y10" s="503">
        <v>201284</v>
      </c>
      <c r="Z10" s="504">
        <v>181039</v>
      </c>
      <c r="AA10" s="503">
        <v>150310</v>
      </c>
      <c r="AB10" s="504">
        <v>122475</v>
      </c>
      <c r="AC10" s="503">
        <v>88666</v>
      </c>
      <c r="AD10" s="504">
        <v>46666</v>
      </c>
      <c r="AE10" s="502">
        <v>0</v>
      </c>
      <c r="AF10" s="506">
        <v>0</v>
      </c>
      <c r="AG10" s="502">
        <v>0</v>
      </c>
      <c r="AH10" s="505">
        <v>0</v>
      </c>
      <c r="AI10" s="502">
        <v>0</v>
      </c>
      <c r="AJ10" s="214"/>
      <c r="AK10" s="528"/>
      <c r="AL10" s="696" t="s">
        <v>5441</v>
      </c>
      <c r="AM10" s="540" t="s">
        <v>5442</v>
      </c>
      <c r="AN10" s="531"/>
      <c r="AO10" s="231"/>
      <c r="AP10" s="248">
        <v>1400</v>
      </c>
      <c r="AQ10" s="242">
        <v>4500000</v>
      </c>
      <c r="AR10" s="243">
        <f>VLOOKUP(AR7,AS6:AT36,2,0)</f>
        <v>22000000</v>
      </c>
      <c r="AS10" s="248">
        <v>1400</v>
      </c>
      <c r="AT10" s="242">
        <v>6000000</v>
      </c>
      <c r="AU10" s="243">
        <f>VLOOKUP(AU7,AV6:AW36,2,0)</f>
        <v>3463656</v>
      </c>
      <c r="AV10" s="248">
        <v>1400</v>
      </c>
      <c r="AW10" s="242">
        <v>885165</v>
      </c>
      <c r="AX10" s="243">
        <f>VLOOKUP(AX7,AY6:AZ36,2,0)</f>
        <v>472532</v>
      </c>
      <c r="AY10" s="248">
        <v>1400</v>
      </c>
      <c r="AZ10" s="242">
        <v>120759</v>
      </c>
      <c r="BC10" s="248">
        <v>1400</v>
      </c>
      <c r="BD10" s="242">
        <f t="shared" si="0"/>
        <v>370549.5</v>
      </c>
      <c r="BE10" s="252"/>
      <c r="BF10" s="216"/>
      <c r="BG10" s="538">
        <v>41797500</v>
      </c>
      <c r="BH10" s="538">
        <v>1393250</v>
      </c>
      <c r="BI10" s="538">
        <v>190075.034106412</v>
      </c>
      <c r="BJ10" s="538">
        <v>8500000</v>
      </c>
      <c r="BK10" s="538">
        <v>6500000</v>
      </c>
      <c r="BL10" s="538">
        <v>83595000</v>
      </c>
      <c r="BM10" s="538">
        <v>41797500</v>
      </c>
      <c r="BN10" s="538">
        <f t="shared" si="1"/>
        <v>170392.5</v>
      </c>
      <c r="BO10" s="538">
        <f t="shared" si="2"/>
        <v>397582.5</v>
      </c>
      <c r="BP10" s="538">
        <f t="shared" si="3"/>
        <v>5111775</v>
      </c>
      <c r="BQ10" s="538">
        <f t="shared" si="4"/>
        <v>11927475</v>
      </c>
      <c r="BR10" s="538">
        <f t="shared" si="5"/>
        <v>567975</v>
      </c>
      <c r="BS10" s="538">
        <f t="shared" si="6"/>
        <v>17039250</v>
      </c>
      <c r="BT10" s="539">
        <v>1401</v>
      </c>
      <c r="BU10" s="218">
        <v>4</v>
      </c>
      <c r="BV10" s="255"/>
      <c r="BW10" s="1520"/>
      <c r="BX10" s="1520"/>
      <c r="BY10" s="1520"/>
      <c r="BZ10" s="1520"/>
      <c r="CA10" s="525"/>
      <c r="CB10" s="520"/>
      <c r="CC10" s="520"/>
      <c r="CD10" s="520"/>
      <c r="CE10" s="520"/>
      <c r="CF10" s="520"/>
      <c r="CG10" s="520"/>
      <c r="CH10" s="520"/>
      <c r="CN10" s="224"/>
      <c r="CO10" s="224"/>
      <c r="CP10" s="224"/>
      <c r="CQ10" s="224"/>
      <c r="CR10" s="224"/>
      <c r="CS10" s="224"/>
      <c r="CT10" s="224"/>
      <c r="CU10" s="224"/>
      <c r="CV10" s="224"/>
      <c r="CW10" s="224"/>
      <c r="CX10" s="224"/>
      <c r="CY10" s="224"/>
      <c r="CZ10" s="224"/>
      <c r="DA10" s="224"/>
      <c r="DB10" s="224"/>
      <c r="DC10" s="224"/>
      <c r="DD10" s="224"/>
      <c r="DE10" s="224"/>
      <c r="DF10" s="224"/>
      <c r="DG10" s="224"/>
      <c r="DH10" s="224"/>
      <c r="DI10" s="224"/>
      <c r="DJ10" s="224"/>
      <c r="DK10" s="224"/>
      <c r="DL10" s="224"/>
      <c r="DM10" s="224"/>
      <c r="DN10" s="224"/>
      <c r="DO10" s="224"/>
      <c r="DP10" s="224"/>
      <c r="DQ10" s="224"/>
      <c r="DR10" s="224"/>
      <c r="DS10" s="224"/>
      <c r="DT10" s="224"/>
      <c r="DU10" s="224"/>
      <c r="DV10" s="224"/>
      <c r="DW10" s="224"/>
      <c r="DX10" s="224"/>
      <c r="DY10" s="224"/>
    </row>
    <row r="11" spans="1:129" ht="22.2">
      <c r="D11" s="223">
        <v>1399</v>
      </c>
      <c r="E11" s="499">
        <v>220458</v>
      </c>
      <c r="F11" s="500">
        <v>219282</v>
      </c>
      <c r="G11" s="499">
        <v>218321</v>
      </c>
      <c r="H11" s="500">
        <v>217344</v>
      </c>
      <c r="I11" s="499">
        <v>216206</v>
      </c>
      <c r="J11" s="500">
        <v>214814</v>
      </c>
      <c r="K11" s="499">
        <v>214814</v>
      </c>
      <c r="L11" s="500">
        <v>214814</v>
      </c>
      <c r="M11" s="499">
        <v>214814</v>
      </c>
      <c r="N11" s="500">
        <v>214814</v>
      </c>
      <c r="O11" s="499">
        <v>214814</v>
      </c>
      <c r="P11" s="500">
        <v>214814</v>
      </c>
      <c r="Q11" s="499">
        <v>210398</v>
      </c>
      <c r="R11" s="500">
        <v>206192</v>
      </c>
      <c r="S11" s="499">
        <v>202187</v>
      </c>
      <c r="T11" s="500">
        <v>196198</v>
      </c>
      <c r="U11" s="499">
        <v>190548</v>
      </c>
      <c r="V11" s="500">
        <v>183947</v>
      </c>
      <c r="W11" s="499">
        <v>176746</v>
      </c>
      <c r="X11" s="500">
        <v>166030</v>
      </c>
      <c r="Y11" s="499">
        <v>147713</v>
      </c>
      <c r="Z11" s="500">
        <v>131645</v>
      </c>
      <c r="AA11" s="499">
        <v>107257</v>
      </c>
      <c r="AB11" s="500">
        <v>85166</v>
      </c>
      <c r="AC11" s="499">
        <v>58333</v>
      </c>
      <c r="AD11" s="506">
        <v>0</v>
      </c>
      <c r="AE11" s="502">
        <v>0</v>
      </c>
      <c r="AF11" s="506">
        <v>0</v>
      </c>
      <c r="AG11" s="502">
        <v>0</v>
      </c>
      <c r="AH11" s="505">
        <v>0</v>
      </c>
      <c r="AI11" s="502">
        <v>0</v>
      </c>
      <c r="AJ11" s="214"/>
      <c r="AL11" s="697">
        <f>--AL9</f>
        <v>1404</v>
      </c>
      <c r="AM11" s="541">
        <f>--AM9</f>
        <v>1404</v>
      </c>
      <c r="AN11" s="536"/>
      <c r="AO11" s="231" t="s">
        <v>2886</v>
      </c>
      <c r="AP11" s="247">
        <v>1399</v>
      </c>
      <c r="AQ11" s="242">
        <v>3000000</v>
      </c>
      <c r="AR11" s="216" t="s">
        <v>5357</v>
      </c>
      <c r="AS11" s="247">
        <v>1399</v>
      </c>
      <c r="AT11" s="242">
        <v>4000000</v>
      </c>
      <c r="AU11" s="516" t="s">
        <v>25255</v>
      </c>
      <c r="AV11" s="247">
        <v>1399</v>
      </c>
      <c r="AW11" s="242">
        <v>636809</v>
      </c>
      <c r="AY11" s="247">
        <v>1399</v>
      </c>
      <c r="AZ11" s="242">
        <v>88446</v>
      </c>
      <c r="BA11" s="709" t="s">
        <v>5508</v>
      </c>
      <c r="BB11" s="709" t="s">
        <v>5508</v>
      </c>
      <c r="BC11" s="247">
        <v>1399</v>
      </c>
      <c r="BD11" s="242">
        <f t="shared" si="0"/>
        <v>261127</v>
      </c>
      <c r="BG11" s="242">
        <v>26554950</v>
      </c>
      <c r="BH11" s="242">
        <v>885165</v>
      </c>
      <c r="BI11" s="242">
        <v>120759</v>
      </c>
      <c r="BJ11" s="242">
        <v>6000000</v>
      </c>
      <c r="BK11" s="242">
        <v>4500000</v>
      </c>
      <c r="BL11" s="242">
        <v>45733530</v>
      </c>
      <c r="BM11" s="242">
        <v>27440115</v>
      </c>
      <c r="BN11" s="242">
        <f t="shared" si="1"/>
        <v>111164.85</v>
      </c>
      <c r="BO11" s="242">
        <f t="shared" si="2"/>
        <v>259384.64999999997</v>
      </c>
      <c r="BP11" s="242">
        <f t="shared" si="3"/>
        <v>3334945.5</v>
      </c>
      <c r="BQ11" s="242">
        <f t="shared" si="4"/>
        <v>7781539.4999999991</v>
      </c>
      <c r="BR11" s="242">
        <f t="shared" si="5"/>
        <v>370549.5</v>
      </c>
      <c r="BS11" s="242">
        <f t="shared" si="6"/>
        <v>11116485</v>
      </c>
      <c r="BT11" s="241">
        <v>1400</v>
      </c>
      <c r="BU11" s="218">
        <v>5</v>
      </c>
      <c r="BW11" s="1520"/>
      <c r="BX11" s="1520"/>
      <c r="BY11" s="1520"/>
      <c r="BZ11" s="1520"/>
      <c r="CA11" s="525"/>
    </row>
    <row r="12" spans="1:129" s="225" customFormat="1" ht="22.2">
      <c r="A12" s="212"/>
      <c r="B12" s="212"/>
      <c r="C12" s="213"/>
      <c r="D12" s="226">
        <v>1398</v>
      </c>
      <c r="E12" s="503">
        <v>140978</v>
      </c>
      <c r="F12" s="504">
        <v>139956</v>
      </c>
      <c r="G12" s="503">
        <v>139120</v>
      </c>
      <c r="H12" s="504">
        <v>138271</v>
      </c>
      <c r="I12" s="503">
        <v>137281</v>
      </c>
      <c r="J12" s="504">
        <v>136071</v>
      </c>
      <c r="K12" s="503">
        <v>136071</v>
      </c>
      <c r="L12" s="504">
        <v>136071</v>
      </c>
      <c r="M12" s="503">
        <v>136071</v>
      </c>
      <c r="N12" s="504">
        <v>136071</v>
      </c>
      <c r="O12" s="503">
        <v>136071</v>
      </c>
      <c r="P12" s="507">
        <v>136071</v>
      </c>
      <c r="Q12" s="503">
        <v>132231</v>
      </c>
      <c r="R12" s="504">
        <v>128573</v>
      </c>
      <c r="S12" s="503">
        <v>125090</v>
      </c>
      <c r="T12" s="504">
        <v>119882</v>
      </c>
      <c r="U12" s="503">
        <v>114969</v>
      </c>
      <c r="V12" s="504">
        <v>109229</v>
      </c>
      <c r="W12" s="503">
        <v>102968</v>
      </c>
      <c r="X12" s="504">
        <v>93650</v>
      </c>
      <c r="Y12" s="503">
        <v>77721</v>
      </c>
      <c r="Z12" s="504">
        <v>63750</v>
      </c>
      <c r="AA12" s="503">
        <v>42543</v>
      </c>
      <c r="AB12" s="504">
        <v>23333</v>
      </c>
      <c r="AC12" s="502">
        <v>0</v>
      </c>
      <c r="AD12" s="506">
        <v>0</v>
      </c>
      <c r="AE12" s="502">
        <v>0</v>
      </c>
      <c r="AF12" s="506">
        <v>0</v>
      </c>
      <c r="AG12" s="502">
        <v>0</v>
      </c>
      <c r="AH12" s="505">
        <v>0</v>
      </c>
      <c r="AI12" s="502">
        <v>0</v>
      </c>
      <c r="AJ12" s="214"/>
      <c r="AK12" s="528"/>
      <c r="AL12" s="698">
        <f>--'t,sahih(ساعت)'!L14</f>
        <v>7</v>
      </c>
      <c r="AM12" s="532" t="s">
        <v>5446</v>
      </c>
      <c r="AN12" s="531"/>
      <c r="AO12" s="243">
        <f>AO9/30</f>
        <v>300000</v>
      </c>
      <c r="AP12" s="248">
        <v>1398</v>
      </c>
      <c r="AQ12" s="242">
        <v>1000000</v>
      </c>
      <c r="AR12" s="243">
        <f>AR10/30</f>
        <v>733333.33333333337</v>
      </c>
      <c r="AS12" s="248">
        <v>1398</v>
      </c>
      <c r="AT12" s="242">
        <v>1900000</v>
      </c>
      <c r="AU12" s="243">
        <f>AU10*AL12</f>
        <v>24245592</v>
      </c>
      <c r="AV12" s="248">
        <v>1398</v>
      </c>
      <c r="AW12" s="242">
        <v>505626</v>
      </c>
      <c r="AX12" s="217"/>
      <c r="AY12" s="248">
        <v>1398</v>
      </c>
      <c r="AZ12" s="242">
        <v>68980</v>
      </c>
      <c r="BA12" s="710">
        <f>BB9*'t,sahih(ساعت)'!L14</f>
        <v>9443677.5999999996</v>
      </c>
      <c r="BB12" s="711">
        <f>(BB9+BA9)*AL12</f>
        <v>9443677.5999999996</v>
      </c>
      <c r="BC12" s="248">
        <v>1398</v>
      </c>
      <c r="BD12" s="242">
        <f t="shared" si="0"/>
        <v>180681.2</v>
      </c>
      <c r="BE12" s="252"/>
      <c r="BF12" s="216"/>
      <c r="BG12" s="538">
        <v>19112700</v>
      </c>
      <c r="BH12" s="538">
        <v>636809</v>
      </c>
      <c r="BI12" s="538">
        <v>88446</v>
      </c>
      <c r="BJ12" s="538">
        <v>4000000</v>
      </c>
      <c r="BK12" s="538">
        <v>3000000</v>
      </c>
      <c r="BL12" s="538">
        <v>38225400</v>
      </c>
      <c r="BM12" s="538">
        <v>19112700</v>
      </c>
      <c r="BN12" s="538">
        <f t="shared" si="1"/>
        <v>78338.100000000006</v>
      </c>
      <c r="BO12" s="538">
        <f t="shared" si="2"/>
        <v>182788.9</v>
      </c>
      <c r="BP12" s="538">
        <f t="shared" si="3"/>
        <v>2350143</v>
      </c>
      <c r="BQ12" s="538">
        <f t="shared" si="4"/>
        <v>5483667</v>
      </c>
      <c r="BR12" s="538">
        <f t="shared" si="5"/>
        <v>261127</v>
      </c>
      <c r="BS12" s="538">
        <f t="shared" si="6"/>
        <v>7833810</v>
      </c>
      <c r="BT12" s="539">
        <v>1399</v>
      </c>
      <c r="BU12" s="218">
        <v>6</v>
      </c>
      <c r="BV12" s="255"/>
      <c r="BW12" s="520"/>
      <c r="BX12" s="520"/>
      <c r="BY12" s="520"/>
      <c r="BZ12" s="520"/>
      <c r="CA12" s="520"/>
      <c r="CB12" s="520"/>
      <c r="CC12" s="520"/>
      <c r="CD12" s="520"/>
      <c r="CE12" s="520"/>
      <c r="CF12" s="520"/>
      <c r="CG12" s="520"/>
      <c r="CH12" s="520"/>
      <c r="CN12" s="224"/>
      <c r="CO12" s="224"/>
      <c r="CP12" s="224"/>
      <c r="CQ12" s="224"/>
      <c r="CR12" s="224"/>
      <c r="CS12" s="224"/>
      <c r="CT12" s="224"/>
      <c r="CU12" s="224"/>
      <c r="CV12" s="224"/>
      <c r="CW12" s="224"/>
      <c r="CX12" s="224"/>
      <c r="CY12" s="224"/>
      <c r="CZ12" s="224"/>
      <c r="DA12" s="224"/>
      <c r="DB12" s="224"/>
      <c r="DC12" s="224"/>
      <c r="DD12" s="224"/>
      <c r="DE12" s="224"/>
      <c r="DF12" s="224"/>
      <c r="DG12" s="224"/>
      <c r="DH12" s="224"/>
      <c r="DI12" s="224"/>
      <c r="DJ12" s="224"/>
      <c r="DK12" s="224"/>
      <c r="DL12" s="224"/>
      <c r="DM12" s="224"/>
      <c r="DN12" s="224"/>
      <c r="DO12" s="224"/>
      <c r="DP12" s="224"/>
      <c r="DQ12" s="224"/>
      <c r="DR12" s="224"/>
      <c r="DS12" s="224"/>
      <c r="DT12" s="224"/>
      <c r="DU12" s="224"/>
      <c r="DV12" s="224"/>
      <c r="DW12" s="224"/>
      <c r="DX12" s="224"/>
      <c r="DY12" s="224"/>
    </row>
    <row r="13" spans="1:129" ht="22.2">
      <c r="D13" s="223">
        <v>1397</v>
      </c>
      <c r="E13" s="499">
        <v>104111</v>
      </c>
      <c r="F13" s="500">
        <v>103206</v>
      </c>
      <c r="G13" s="499">
        <v>102466</v>
      </c>
      <c r="H13" s="500">
        <v>101715</v>
      </c>
      <c r="I13" s="499">
        <v>100839</v>
      </c>
      <c r="J13" s="500">
        <v>99768</v>
      </c>
      <c r="K13" s="499">
        <v>99768</v>
      </c>
      <c r="L13" s="500">
        <v>99768</v>
      </c>
      <c r="M13" s="499">
        <v>99768</v>
      </c>
      <c r="N13" s="500">
        <v>99768</v>
      </c>
      <c r="O13" s="499">
        <v>99768</v>
      </c>
      <c r="P13" s="500">
        <v>99768</v>
      </c>
      <c r="Q13" s="499">
        <v>96370</v>
      </c>
      <c r="R13" s="500">
        <v>93133</v>
      </c>
      <c r="S13" s="499">
        <v>90051</v>
      </c>
      <c r="T13" s="500">
        <v>85442</v>
      </c>
      <c r="U13" s="499">
        <v>81094</v>
      </c>
      <c r="V13" s="500">
        <v>76015</v>
      </c>
      <c r="W13" s="499">
        <v>70473</v>
      </c>
      <c r="X13" s="500">
        <v>62227</v>
      </c>
      <c r="Y13" s="499">
        <v>48131</v>
      </c>
      <c r="Z13" s="500">
        <v>35767</v>
      </c>
      <c r="AA13" s="499">
        <v>17000</v>
      </c>
      <c r="AB13" s="506">
        <v>0</v>
      </c>
      <c r="AC13" s="502">
        <v>0</v>
      </c>
      <c r="AD13" s="506">
        <v>0</v>
      </c>
      <c r="AE13" s="502">
        <v>0</v>
      </c>
      <c r="AF13" s="506">
        <v>0</v>
      </c>
      <c r="AG13" s="502">
        <v>0</v>
      </c>
      <c r="AH13" s="505">
        <v>0</v>
      </c>
      <c r="AI13" s="502">
        <v>0</v>
      </c>
      <c r="AJ13" s="214"/>
      <c r="AL13" s="699">
        <f>--'t,sahih(ساعت)'!C14</f>
        <v>49.470660940000002</v>
      </c>
      <c r="AM13" s="532" t="s">
        <v>5458</v>
      </c>
      <c r="AP13" s="247">
        <v>1397</v>
      </c>
      <c r="AQ13" s="242">
        <v>400000</v>
      </c>
      <c r="AS13" s="247">
        <v>1397</v>
      </c>
      <c r="AT13" s="242">
        <v>1100000</v>
      </c>
      <c r="AV13" s="247">
        <v>1397</v>
      </c>
      <c r="AW13" s="242">
        <v>370423</v>
      </c>
      <c r="AY13" s="247">
        <v>1397</v>
      </c>
      <c r="AZ13" s="242">
        <v>50535</v>
      </c>
      <c r="BA13" s="709" t="s">
        <v>3024</v>
      </c>
      <c r="BB13" s="709" t="s">
        <v>3024</v>
      </c>
      <c r="BC13" s="247">
        <v>1397</v>
      </c>
      <c r="BD13" s="242">
        <f t="shared" si="0"/>
        <v>126126.9</v>
      </c>
      <c r="BG13" s="242">
        <v>15168120</v>
      </c>
      <c r="BH13" s="242">
        <v>505626</v>
      </c>
      <c r="BI13" s="242">
        <v>68980</v>
      </c>
      <c r="BJ13" s="242">
        <v>1900000</v>
      </c>
      <c r="BK13" s="242">
        <v>1000000</v>
      </c>
      <c r="BL13" s="242">
        <v>30336240</v>
      </c>
      <c r="BM13" s="242">
        <v>15168120</v>
      </c>
      <c r="BN13" s="242">
        <f t="shared" si="1"/>
        <v>54204.36</v>
      </c>
      <c r="BO13" s="242">
        <f t="shared" si="2"/>
        <v>126476.84</v>
      </c>
      <c r="BP13" s="242">
        <f t="shared" si="3"/>
        <v>1626130.8</v>
      </c>
      <c r="BQ13" s="242">
        <f t="shared" si="4"/>
        <v>3794305.1999999997</v>
      </c>
      <c r="BR13" s="242">
        <f t="shared" si="5"/>
        <v>180681.2</v>
      </c>
      <c r="BS13" s="242">
        <f t="shared" si="6"/>
        <v>5420436</v>
      </c>
      <c r="BT13" s="241">
        <v>1398</v>
      </c>
      <c r="BU13" s="218">
        <v>7</v>
      </c>
    </row>
    <row r="14" spans="1:129" s="225" customFormat="1" ht="22.2">
      <c r="A14" s="212"/>
      <c r="B14" s="212"/>
      <c r="C14" s="213"/>
      <c r="D14" s="227">
        <v>1396</v>
      </c>
      <c r="E14" s="508">
        <v>78905</v>
      </c>
      <c r="F14" s="509">
        <v>78085</v>
      </c>
      <c r="G14" s="508">
        <v>77415</v>
      </c>
      <c r="H14" s="509">
        <v>76735</v>
      </c>
      <c r="I14" s="508">
        <v>75941</v>
      </c>
      <c r="J14" s="509">
        <v>74971</v>
      </c>
      <c r="K14" s="508">
        <v>74971</v>
      </c>
      <c r="L14" s="509">
        <v>74971</v>
      </c>
      <c r="M14" s="508">
        <v>74971</v>
      </c>
      <c r="N14" s="509">
        <v>74971</v>
      </c>
      <c r="O14" s="508">
        <v>74971</v>
      </c>
      <c r="P14" s="509">
        <v>74971</v>
      </c>
      <c r="Q14" s="508">
        <v>71893</v>
      </c>
      <c r="R14" s="509">
        <v>68962</v>
      </c>
      <c r="S14" s="508">
        <v>66170</v>
      </c>
      <c r="T14" s="509">
        <v>61995</v>
      </c>
      <c r="U14" s="508">
        <v>58057</v>
      </c>
      <c r="V14" s="509">
        <v>53456</v>
      </c>
      <c r="W14" s="508">
        <v>48436</v>
      </c>
      <c r="X14" s="509">
        <v>40967</v>
      </c>
      <c r="Y14" s="508">
        <v>28199</v>
      </c>
      <c r="Z14" s="509">
        <v>17000</v>
      </c>
      <c r="AA14" s="510">
        <v>0</v>
      </c>
      <c r="AB14" s="511">
        <v>0</v>
      </c>
      <c r="AC14" s="510">
        <v>0</v>
      </c>
      <c r="AD14" s="511">
        <v>0</v>
      </c>
      <c r="AE14" s="510">
        <v>0</v>
      </c>
      <c r="AF14" s="511">
        <v>0</v>
      </c>
      <c r="AG14" s="510">
        <v>0</v>
      </c>
      <c r="AH14" s="505">
        <v>0</v>
      </c>
      <c r="AI14" s="502">
        <v>0</v>
      </c>
      <c r="AJ14" s="214"/>
      <c r="AK14" s="528"/>
      <c r="AL14" s="700">
        <f>INDEX(E6:AI36,MATCH(AM11,D6:D36,0),MATCH(AL11,E5:AI5,0))</f>
        <v>0</v>
      </c>
      <c r="AM14" s="532" t="s">
        <v>5443</v>
      </c>
      <c r="AN14" s="531"/>
      <c r="AO14" s="542" t="s">
        <v>25253</v>
      </c>
      <c r="AP14" s="248">
        <v>1396</v>
      </c>
      <c r="AQ14" s="242">
        <v>400000</v>
      </c>
      <c r="AR14" s="542" t="s">
        <v>25254</v>
      </c>
      <c r="AS14" s="248">
        <v>1396</v>
      </c>
      <c r="AT14" s="242">
        <v>1100000</v>
      </c>
      <c r="AU14" s="217"/>
      <c r="AV14" s="248">
        <v>1396</v>
      </c>
      <c r="AW14" s="242">
        <v>309977</v>
      </c>
      <c r="AX14" s="542" t="s">
        <v>25256</v>
      </c>
      <c r="AY14" s="248">
        <v>1396</v>
      </c>
      <c r="AZ14" s="242">
        <v>42289</v>
      </c>
      <c r="BA14" s="710">
        <f>BA12*30%</f>
        <v>2833103.28</v>
      </c>
      <c r="BB14" s="712">
        <f>30% *BB12</f>
        <v>2833103.28</v>
      </c>
      <c r="BC14" s="248">
        <v>1396</v>
      </c>
      <c r="BD14" s="242">
        <f t="shared" si="0"/>
        <v>107993.1</v>
      </c>
      <c r="BE14" s="252"/>
      <c r="BF14" s="216"/>
      <c r="BG14" s="538">
        <v>11112690</v>
      </c>
      <c r="BH14" s="538">
        <v>370423</v>
      </c>
      <c r="BI14" s="538">
        <v>50535</v>
      </c>
      <c r="BJ14" s="538">
        <v>1100000</v>
      </c>
      <c r="BK14" s="538">
        <v>400000</v>
      </c>
      <c r="BL14" s="538">
        <v>22225380</v>
      </c>
      <c r="BM14" s="538">
        <v>11112690</v>
      </c>
      <c r="BN14" s="538">
        <f t="shared" si="1"/>
        <v>37838.069999999992</v>
      </c>
      <c r="BO14" s="538">
        <f t="shared" si="2"/>
        <v>88288.83</v>
      </c>
      <c r="BP14" s="538">
        <f t="shared" si="3"/>
        <v>1135142.0999999999</v>
      </c>
      <c r="BQ14" s="538">
        <f t="shared" si="4"/>
        <v>2648664.9</v>
      </c>
      <c r="BR14" s="538">
        <f t="shared" si="5"/>
        <v>126126.9</v>
      </c>
      <c r="BS14" s="538">
        <f t="shared" si="6"/>
        <v>3783807</v>
      </c>
      <c r="BT14" s="539">
        <v>1397</v>
      </c>
      <c r="BU14" s="218">
        <v>8</v>
      </c>
      <c r="BV14" s="255"/>
      <c r="BW14" s="520"/>
      <c r="BX14" s="520"/>
      <c r="BY14" s="520"/>
      <c r="BZ14" s="520"/>
      <c r="CA14" s="520"/>
      <c r="CB14" s="520"/>
      <c r="CC14" s="520"/>
      <c r="CD14" s="520"/>
      <c r="CE14" s="520"/>
      <c r="CF14" s="520"/>
      <c r="CG14" s="520"/>
      <c r="CH14" s="520"/>
      <c r="CN14" s="224"/>
      <c r="CO14" s="224"/>
      <c r="CP14" s="224"/>
      <c r="CQ14" s="224"/>
      <c r="CR14" s="224"/>
      <c r="CS14" s="224"/>
      <c r="CT14" s="224"/>
      <c r="CU14" s="224"/>
      <c r="CV14" s="224"/>
      <c r="CW14" s="224"/>
      <c r="CX14" s="224"/>
      <c r="CY14" s="224"/>
      <c r="CZ14" s="224"/>
      <c r="DA14" s="224"/>
      <c r="DB14" s="224"/>
      <c r="DC14" s="224"/>
      <c r="DD14" s="224"/>
      <c r="DE14" s="224"/>
      <c r="DF14" s="224"/>
      <c r="DG14" s="224"/>
      <c r="DH14" s="224"/>
      <c r="DI14" s="224"/>
      <c r="DJ14" s="224"/>
      <c r="DK14" s="224"/>
      <c r="DL14" s="224"/>
      <c r="DM14" s="224"/>
      <c r="DN14" s="224"/>
      <c r="DO14" s="224"/>
      <c r="DP14" s="224"/>
      <c r="DQ14" s="224"/>
      <c r="DR14" s="224"/>
      <c r="DS14" s="224"/>
      <c r="DT14" s="224"/>
      <c r="DU14" s="224"/>
      <c r="DV14" s="224"/>
      <c r="DW14" s="224"/>
      <c r="DX14" s="224"/>
      <c r="DY14" s="224"/>
    </row>
    <row r="15" spans="1:129" ht="22.2">
      <c r="D15" s="223">
        <v>1395</v>
      </c>
      <c r="E15" s="499">
        <v>55273</v>
      </c>
      <c r="F15" s="500">
        <v>54541</v>
      </c>
      <c r="G15" s="499">
        <v>53943</v>
      </c>
      <c r="H15" s="500">
        <v>53335</v>
      </c>
      <c r="I15" s="499">
        <v>52626</v>
      </c>
      <c r="J15" s="500">
        <v>51760</v>
      </c>
      <c r="K15" s="499">
        <v>51760</v>
      </c>
      <c r="L15" s="500">
        <v>51760</v>
      </c>
      <c r="M15" s="499">
        <v>51760</v>
      </c>
      <c r="N15" s="500">
        <v>51760</v>
      </c>
      <c r="O15" s="499">
        <v>51760</v>
      </c>
      <c r="P15" s="500">
        <v>51760</v>
      </c>
      <c r="Q15" s="499">
        <v>49012</v>
      </c>
      <c r="R15" s="500">
        <v>46395</v>
      </c>
      <c r="S15" s="499">
        <v>43902</v>
      </c>
      <c r="T15" s="500">
        <v>40174</v>
      </c>
      <c r="U15" s="499">
        <v>36658</v>
      </c>
      <c r="V15" s="500">
        <v>32550</v>
      </c>
      <c r="W15" s="499">
        <v>28068</v>
      </c>
      <c r="X15" s="500">
        <v>21399</v>
      </c>
      <c r="Y15" s="499">
        <v>10000</v>
      </c>
      <c r="Z15" s="506">
        <v>0</v>
      </c>
      <c r="AA15" s="502">
        <v>0</v>
      </c>
      <c r="AB15" s="506">
        <v>0</v>
      </c>
      <c r="AC15" s="502">
        <v>0</v>
      </c>
      <c r="AD15" s="506">
        <v>0</v>
      </c>
      <c r="AE15" s="502">
        <v>0</v>
      </c>
      <c r="AF15" s="506">
        <v>0</v>
      </c>
      <c r="AG15" s="502">
        <v>0</v>
      </c>
      <c r="AH15" s="505">
        <v>0</v>
      </c>
      <c r="AI15" s="502">
        <v>0</v>
      </c>
      <c r="AJ15" s="214"/>
      <c r="AL15" s="700">
        <f>--AL14</f>
        <v>0</v>
      </c>
      <c r="AM15" s="533" t="s">
        <v>5450</v>
      </c>
      <c r="AO15" s="543">
        <f>AO12*AL12</f>
        <v>2100000</v>
      </c>
      <c r="AP15" s="247">
        <v>1395</v>
      </c>
      <c r="AQ15" s="242">
        <v>200000</v>
      </c>
      <c r="AR15" s="543">
        <f>AR12*AL12</f>
        <v>5133333.333333334</v>
      </c>
      <c r="AS15" s="247">
        <v>1395</v>
      </c>
      <c r="AT15" s="242">
        <v>1100000</v>
      </c>
      <c r="AV15" s="247">
        <v>1395</v>
      </c>
      <c r="AW15" s="242">
        <v>270722</v>
      </c>
      <c r="AX15" s="543">
        <f>AL13*AX10</f>
        <v>23376470.35530008</v>
      </c>
      <c r="AY15" s="247">
        <v>1395</v>
      </c>
      <c r="AZ15" s="242">
        <v>36933</v>
      </c>
      <c r="BA15" s="709" t="s">
        <v>5507</v>
      </c>
      <c r="BB15" s="709" t="s">
        <v>5507</v>
      </c>
      <c r="BC15" s="247">
        <v>1395</v>
      </c>
      <c r="BD15" s="242">
        <f t="shared" si="0"/>
        <v>94216.6</v>
      </c>
      <c r="BG15" s="242">
        <v>9299310</v>
      </c>
      <c r="BH15" s="242">
        <v>309977</v>
      </c>
      <c r="BI15" s="242">
        <v>42289</v>
      </c>
      <c r="BJ15" s="242">
        <v>1100000</v>
      </c>
      <c r="BK15" s="242">
        <v>400000</v>
      </c>
      <c r="BL15" s="242">
        <v>18598620</v>
      </c>
      <c r="BM15" s="242">
        <v>9299310</v>
      </c>
      <c r="BN15" s="242">
        <f t="shared" si="1"/>
        <v>32397.929999999997</v>
      </c>
      <c r="BO15" s="242">
        <f t="shared" si="2"/>
        <v>75595.169999999984</v>
      </c>
      <c r="BP15" s="242">
        <f t="shared" si="3"/>
        <v>971937.89999999991</v>
      </c>
      <c r="BQ15" s="242">
        <f t="shared" si="4"/>
        <v>2267855.0999999996</v>
      </c>
      <c r="BR15" s="242">
        <f t="shared" si="5"/>
        <v>107993.1</v>
      </c>
      <c r="BS15" s="242">
        <f t="shared" si="6"/>
        <v>3239793</v>
      </c>
      <c r="BT15" s="241">
        <v>1396</v>
      </c>
      <c r="BU15" s="218">
        <v>9</v>
      </c>
    </row>
    <row r="16" spans="1:129" s="225" customFormat="1" ht="24" customHeight="1">
      <c r="A16" s="212"/>
      <c r="B16" s="212"/>
      <c r="C16" s="213"/>
      <c r="D16" s="226">
        <v>1394</v>
      </c>
      <c r="E16" s="503">
        <v>39713</v>
      </c>
      <c r="F16" s="504">
        <v>39071</v>
      </c>
      <c r="G16" s="503">
        <v>38547</v>
      </c>
      <c r="H16" s="504">
        <v>38014</v>
      </c>
      <c r="I16" s="503">
        <v>37392</v>
      </c>
      <c r="J16" s="504">
        <v>36632</v>
      </c>
      <c r="K16" s="503">
        <v>36632</v>
      </c>
      <c r="L16" s="504">
        <v>36632</v>
      </c>
      <c r="M16" s="503">
        <v>36632</v>
      </c>
      <c r="N16" s="504">
        <v>36632</v>
      </c>
      <c r="O16" s="503">
        <v>36632</v>
      </c>
      <c r="P16" s="504">
        <v>36632</v>
      </c>
      <c r="Q16" s="503">
        <v>34221</v>
      </c>
      <c r="R16" s="504">
        <v>31925</v>
      </c>
      <c r="S16" s="503">
        <v>29739</v>
      </c>
      <c r="T16" s="504">
        <v>26469</v>
      </c>
      <c r="U16" s="503">
        <v>23385</v>
      </c>
      <c r="V16" s="504">
        <v>19781</v>
      </c>
      <c r="W16" s="503">
        <v>15850</v>
      </c>
      <c r="X16" s="504">
        <v>10000</v>
      </c>
      <c r="Y16" s="502">
        <v>0</v>
      </c>
      <c r="Z16" s="506">
        <v>0</v>
      </c>
      <c r="AA16" s="502">
        <v>0</v>
      </c>
      <c r="AB16" s="506">
        <v>0</v>
      </c>
      <c r="AC16" s="502">
        <v>0</v>
      </c>
      <c r="AD16" s="506">
        <v>0</v>
      </c>
      <c r="AE16" s="502">
        <v>0</v>
      </c>
      <c r="AF16" s="506">
        <v>0</v>
      </c>
      <c r="AG16" s="502">
        <v>0</v>
      </c>
      <c r="AH16" s="505">
        <v>0</v>
      </c>
      <c r="AI16" s="502">
        <v>0</v>
      </c>
      <c r="AJ16" s="214"/>
      <c r="AK16" s="530"/>
      <c r="AL16" s="700">
        <f>AL12*AL15</f>
        <v>0</v>
      </c>
      <c r="AM16" s="532" t="s">
        <v>5445</v>
      </c>
      <c r="AN16" s="531"/>
      <c r="AO16" s="232"/>
      <c r="AP16" s="248">
        <v>1394</v>
      </c>
      <c r="AQ16" s="242">
        <v>400000</v>
      </c>
      <c r="AR16" s="217"/>
      <c r="AS16" s="248">
        <v>1394</v>
      </c>
      <c r="AT16" s="242">
        <v>1100000</v>
      </c>
      <c r="AU16" s="249"/>
      <c r="AV16" s="248">
        <v>1394</v>
      </c>
      <c r="AW16" s="242">
        <v>237475</v>
      </c>
      <c r="AX16" s="233"/>
      <c r="AY16" s="248">
        <v>1394</v>
      </c>
      <c r="AZ16" s="242">
        <v>32398</v>
      </c>
      <c r="BA16" s="710">
        <f>BA12*70%</f>
        <v>6610574.3199999994</v>
      </c>
      <c r="BB16" s="711">
        <f>BB12*70%</f>
        <v>6610574.3199999994</v>
      </c>
      <c r="BC16" s="248">
        <v>1394</v>
      </c>
      <c r="BD16" s="242">
        <f t="shared" si="0"/>
        <v>86242.5</v>
      </c>
      <c r="BE16" s="252"/>
      <c r="BF16" s="216"/>
      <c r="BG16" s="538">
        <v>8121660</v>
      </c>
      <c r="BH16" s="538">
        <v>270722</v>
      </c>
      <c r="BI16" s="538">
        <v>36933</v>
      </c>
      <c r="BJ16" s="538">
        <v>1100000</v>
      </c>
      <c r="BK16" s="538">
        <v>200000</v>
      </c>
      <c r="BL16" s="538">
        <v>16243320</v>
      </c>
      <c r="BM16" s="538">
        <v>8121660</v>
      </c>
      <c r="BN16" s="538">
        <f t="shared" si="1"/>
        <v>28264.98</v>
      </c>
      <c r="BO16" s="538">
        <f t="shared" si="2"/>
        <v>65951.62</v>
      </c>
      <c r="BP16" s="538">
        <f t="shared" si="3"/>
        <v>847949.4</v>
      </c>
      <c r="BQ16" s="538">
        <f t="shared" si="4"/>
        <v>1978548.5999999999</v>
      </c>
      <c r="BR16" s="538">
        <f t="shared" si="5"/>
        <v>94216.6</v>
      </c>
      <c r="BS16" s="538">
        <f t="shared" si="6"/>
        <v>2826498</v>
      </c>
      <c r="BT16" s="539">
        <v>1395</v>
      </c>
      <c r="BU16" s="218">
        <v>10</v>
      </c>
      <c r="BV16" s="255"/>
      <c r="BW16" s="520"/>
      <c r="BX16" s="520"/>
      <c r="BY16" s="520"/>
      <c r="BZ16" s="520"/>
      <c r="CA16" s="520"/>
      <c r="CB16" s="520"/>
      <c r="CC16" s="520"/>
      <c r="CD16" s="520"/>
      <c r="CE16" s="520"/>
      <c r="CF16" s="520"/>
      <c r="CG16" s="520"/>
      <c r="CH16" s="520"/>
      <c r="CN16" s="224"/>
      <c r="CO16" s="224"/>
      <c r="CP16" s="224"/>
      <c r="CQ16" s="224"/>
      <c r="CR16" s="224"/>
      <c r="CS16" s="224"/>
      <c r="CT16" s="224"/>
      <c r="CU16" s="224"/>
      <c r="CV16" s="224"/>
      <c r="CW16" s="224"/>
      <c r="CX16" s="224"/>
      <c r="CY16" s="224"/>
      <c r="CZ16" s="224"/>
      <c r="DA16" s="224"/>
      <c r="DB16" s="224"/>
      <c r="DC16" s="224"/>
      <c r="DD16" s="224"/>
      <c r="DE16" s="224"/>
      <c r="DF16" s="224"/>
      <c r="DG16" s="224"/>
      <c r="DH16" s="224"/>
      <c r="DI16" s="224"/>
      <c r="DJ16" s="224"/>
      <c r="DK16" s="224"/>
      <c r="DL16" s="224"/>
      <c r="DM16" s="224"/>
      <c r="DN16" s="224"/>
      <c r="DO16" s="224"/>
      <c r="DP16" s="224"/>
      <c r="DQ16" s="224"/>
      <c r="DR16" s="224"/>
      <c r="DS16" s="224"/>
      <c r="DT16" s="224"/>
      <c r="DU16" s="224"/>
      <c r="DV16" s="224"/>
      <c r="DW16" s="224"/>
      <c r="DX16" s="224"/>
      <c r="DY16" s="224"/>
    </row>
    <row r="17" spans="1:129" ht="22.2">
      <c r="D17" s="223">
        <v>1393</v>
      </c>
      <c r="E17" s="499">
        <v>25396</v>
      </c>
      <c r="F17" s="500">
        <v>24847</v>
      </c>
      <c r="G17" s="499">
        <v>24399</v>
      </c>
      <c r="H17" s="500">
        <v>33943</v>
      </c>
      <c r="I17" s="499">
        <v>23412</v>
      </c>
      <c r="J17" s="500">
        <v>22763</v>
      </c>
      <c r="K17" s="499">
        <v>22763</v>
      </c>
      <c r="L17" s="500">
        <v>22763</v>
      </c>
      <c r="M17" s="499">
        <v>22763</v>
      </c>
      <c r="N17" s="500">
        <v>22763</v>
      </c>
      <c r="O17" s="499">
        <v>22763</v>
      </c>
      <c r="P17" s="500">
        <v>22763</v>
      </c>
      <c r="Q17" s="499">
        <v>20702</v>
      </c>
      <c r="R17" s="500">
        <v>18740</v>
      </c>
      <c r="S17" s="499">
        <v>16871</v>
      </c>
      <c r="T17" s="500">
        <v>14076</v>
      </c>
      <c r="U17" s="499">
        <v>11440</v>
      </c>
      <c r="V17" s="500">
        <v>8360</v>
      </c>
      <c r="W17" s="499">
        <v>5000</v>
      </c>
      <c r="X17" s="506">
        <v>0</v>
      </c>
      <c r="Y17" s="502">
        <v>0</v>
      </c>
      <c r="Z17" s="506">
        <v>0</v>
      </c>
      <c r="AA17" s="502">
        <v>0</v>
      </c>
      <c r="AB17" s="506">
        <v>0</v>
      </c>
      <c r="AC17" s="502">
        <v>0</v>
      </c>
      <c r="AD17" s="506">
        <v>0</v>
      </c>
      <c r="AE17" s="502">
        <v>0</v>
      </c>
      <c r="AF17" s="506">
        <v>0</v>
      </c>
      <c r="AG17" s="502">
        <v>0</v>
      </c>
      <c r="AH17" s="505">
        <v>0</v>
      </c>
      <c r="AI17" s="502">
        <v>0</v>
      </c>
      <c r="AJ17" s="214"/>
      <c r="AL17" s="700">
        <f>--AL16</f>
        <v>0</v>
      </c>
      <c r="AM17" s="533" t="s">
        <v>5450</v>
      </c>
      <c r="AO17" s="232"/>
      <c r="AP17" s="247">
        <v>1393</v>
      </c>
      <c r="AQ17" s="242">
        <v>200000</v>
      </c>
      <c r="AR17" s="250"/>
      <c r="AS17" s="247">
        <v>1393</v>
      </c>
      <c r="AT17" s="242">
        <v>800000</v>
      </c>
      <c r="AU17" s="250"/>
      <c r="AV17" s="247">
        <v>1393</v>
      </c>
      <c r="AW17" s="242">
        <v>202970</v>
      </c>
      <c r="AX17" s="243"/>
      <c r="AY17" s="247">
        <v>1393</v>
      </c>
      <c r="AZ17" s="242">
        <v>27690</v>
      </c>
      <c r="BA17" s="708" t="s">
        <v>25884</v>
      </c>
      <c r="BB17" s="519">
        <f>IF(AND('t,sahih(ساعت)'!C18="متاهل",BB7&gt;=1403),5000000*'t,sahih(ساعت)'!K11,0)</f>
        <v>5000000</v>
      </c>
      <c r="BC17" s="247">
        <v>1393</v>
      </c>
      <c r="BD17" s="242">
        <f t="shared" si="0"/>
        <v>70891</v>
      </c>
      <c r="BG17" s="242">
        <v>7124250</v>
      </c>
      <c r="BH17" s="242">
        <v>237475</v>
      </c>
      <c r="BI17" s="242">
        <v>32398</v>
      </c>
      <c r="BJ17" s="242">
        <v>1100000</v>
      </c>
      <c r="BK17" s="242">
        <v>400000</v>
      </c>
      <c r="BL17" s="242">
        <v>14248500</v>
      </c>
      <c r="BM17" s="242">
        <v>7124250</v>
      </c>
      <c r="BN17" s="242">
        <f t="shared" si="1"/>
        <v>25872.75</v>
      </c>
      <c r="BO17" s="242">
        <f t="shared" si="2"/>
        <v>60369.75</v>
      </c>
      <c r="BP17" s="242">
        <f t="shared" si="3"/>
        <v>776182.5</v>
      </c>
      <c r="BQ17" s="242">
        <f t="shared" si="4"/>
        <v>1811092.5</v>
      </c>
      <c r="BR17" s="242">
        <f t="shared" si="5"/>
        <v>86242.5</v>
      </c>
      <c r="BS17" s="242">
        <f t="shared" si="6"/>
        <v>2587275</v>
      </c>
      <c r="BT17" s="241">
        <v>1394</v>
      </c>
      <c r="BU17" s="218">
        <v>11</v>
      </c>
    </row>
    <row r="18" spans="1:129" s="225" customFormat="1" ht="22.2">
      <c r="A18" s="212"/>
      <c r="B18" s="212"/>
      <c r="C18" s="213"/>
      <c r="D18" s="226">
        <v>1392</v>
      </c>
      <c r="E18" s="503">
        <v>18211</v>
      </c>
      <c r="F18" s="504">
        <v>17721</v>
      </c>
      <c r="G18" s="503">
        <v>17320</v>
      </c>
      <c r="H18" s="504">
        <v>16914</v>
      </c>
      <c r="I18" s="503">
        <v>16439</v>
      </c>
      <c r="J18" s="504">
        <v>15860</v>
      </c>
      <c r="K18" s="503">
        <v>15860</v>
      </c>
      <c r="L18" s="504">
        <v>15860</v>
      </c>
      <c r="M18" s="503">
        <v>15860</v>
      </c>
      <c r="N18" s="504">
        <v>15860</v>
      </c>
      <c r="O18" s="503">
        <v>15860</v>
      </c>
      <c r="P18" s="504">
        <v>15860</v>
      </c>
      <c r="Q18" s="503">
        <v>14020</v>
      </c>
      <c r="R18" s="504">
        <v>12268</v>
      </c>
      <c r="S18" s="503">
        <v>10599</v>
      </c>
      <c r="T18" s="504">
        <v>8104</v>
      </c>
      <c r="U18" s="503">
        <v>5750</v>
      </c>
      <c r="V18" s="504">
        <v>3000</v>
      </c>
      <c r="W18" s="502">
        <v>0</v>
      </c>
      <c r="X18" s="506">
        <v>0</v>
      </c>
      <c r="Y18" s="502">
        <v>0</v>
      </c>
      <c r="Z18" s="506">
        <v>0</v>
      </c>
      <c r="AA18" s="502">
        <v>0</v>
      </c>
      <c r="AB18" s="506">
        <v>0</v>
      </c>
      <c r="AC18" s="502">
        <v>0</v>
      </c>
      <c r="AD18" s="506">
        <v>0</v>
      </c>
      <c r="AE18" s="502">
        <v>0</v>
      </c>
      <c r="AF18" s="506">
        <v>0</v>
      </c>
      <c r="AG18" s="502">
        <v>0</v>
      </c>
      <c r="AH18" s="505">
        <v>0</v>
      </c>
      <c r="AI18" s="502">
        <v>0</v>
      </c>
      <c r="AJ18" s="214"/>
      <c r="AK18" s="530"/>
      <c r="AL18" s="700">
        <f>AL15/7.5</f>
        <v>0</v>
      </c>
      <c r="AM18" s="532" t="s">
        <v>5461</v>
      </c>
      <c r="AN18" s="531"/>
      <c r="AO18" s="231"/>
      <c r="AP18" s="248">
        <v>1392</v>
      </c>
      <c r="AQ18" s="242">
        <v>200000</v>
      </c>
      <c r="AR18" s="250"/>
      <c r="AS18" s="248">
        <v>1392</v>
      </c>
      <c r="AT18" s="242">
        <v>500000</v>
      </c>
      <c r="AU18" s="250"/>
      <c r="AV18" s="248">
        <v>1392</v>
      </c>
      <c r="AW18" s="242">
        <v>162375</v>
      </c>
      <c r="AX18" s="251"/>
      <c r="AY18" s="248">
        <v>1392</v>
      </c>
      <c r="AZ18" s="242">
        <v>22152</v>
      </c>
      <c r="BA18" s="708" t="s">
        <v>25889</v>
      </c>
      <c r="BB18" s="519">
        <f>BB12+BB17</f>
        <v>14443677.6</v>
      </c>
      <c r="BC18" s="248">
        <v>1392</v>
      </c>
      <c r="BD18" s="242">
        <f t="shared" si="0"/>
        <v>55712.5</v>
      </c>
      <c r="BE18" s="252"/>
      <c r="BF18" s="216"/>
      <c r="BG18" s="538">
        <v>6089100</v>
      </c>
      <c r="BH18" s="538">
        <v>202970</v>
      </c>
      <c r="BI18" s="538">
        <v>27690</v>
      </c>
      <c r="BJ18" s="538">
        <v>800000</v>
      </c>
      <c r="BK18" s="538">
        <v>200000</v>
      </c>
      <c r="BL18" s="538">
        <v>12178200</v>
      </c>
      <c r="BM18" s="538">
        <v>6089100</v>
      </c>
      <c r="BN18" s="538">
        <f t="shared" si="1"/>
        <v>21267.3</v>
      </c>
      <c r="BO18" s="538">
        <f t="shared" si="2"/>
        <v>49623.7</v>
      </c>
      <c r="BP18" s="538">
        <f t="shared" si="3"/>
        <v>638019</v>
      </c>
      <c r="BQ18" s="538">
        <f t="shared" si="4"/>
        <v>1488711</v>
      </c>
      <c r="BR18" s="538">
        <f t="shared" si="5"/>
        <v>70891</v>
      </c>
      <c r="BS18" s="538">
        <f t="shared" si="6"/>
        <v>2126730</v>
      </c>
      <c r="BT18" s="539">
        <v>1393</v>
      </c>
      <c r="BU18" s="218">
        <v>12</v>
      </c>
      <c r="BV18" s="255"/>
      <c r="BW18" s="520"/>
      <c r="BX18" s="520"/>
      <c r="BY18" s="520"/>
      <c r="BZ18" s="520"/>
      <c r="CA18" s="520"/>
      <c r="CB18" s="520"/>
      <c r="CC18" s="520"/>
      <c r="CD18" s="520"/>
      <c r="CE18" s="520"/>
      <c r="CF18" s="520"/>
      <c r="CG18" s="520"/>
      <c r="CH18" s="520"/>
      <c r="CN18" s="224"/>
      <c r="CO18" s="224"/>
      <c r="CP18" s="224"/>
      <c r="CQ18" s="224"/>
      <c r="CR18" s="224"/>
      <c r="CS18" s="224"/>
      <c r="CT18" s="224"/>
      <c r="CU18" s="224"/>
      <c r="CV18" s="224"/>
      <c r="CW18" s="224"/>
      <c r="CX18" s="224"/>
      <c r="CY18" s="224"/>
      <c r="CZ18" s="224"/>
      <c r="DA18" s="224"/>
      <c r="DB18" s="224"/>
      <c r="DC18" s="224"/>
      <c r="DD18" s="224"/>
      <c r="DE18" s="224"/>
      <c r="DF18" s="224"/>
      <c r="DG18" s="224"/>
      <c r="DH18" s="224"/>
      <c r="DI18" s="224"/>
      <c r="DJ18" s="224"/>
      <c r="DK18" s="224"/>
      <c r="DL18" s="224"/>
      <c r="DM18" s="224"/>
      <c r="DN18" s="224"/>
      <c r="DO18" s="224"/>
      <c r="DP18" s="224"/>
      <c r="DQ18" s="224"/>
      <c r="DR18" s="224"/>
      <c r="DS18" s="224"/>
      <c r="DT18" s="224"/>
      <c r="DU18" s="224"/>
      <c r="DV18" s="224"/>
      <c r="DW18" s="224"/>
      <c r="DX18" s="224"/>
      <c r="DY18" s="224"/>
    </row>
    <row r="19" spans="1:129" ht="22.2">
      <c r="D19" s="223">
        <v>1391</v>
      </c>
      <c r="E19" s="499">
        <v>13828</v>
      </c>
      <c r="F19" s="500">
        <v>13383</v>
      </c>
      <c r="G19" s="499">
        <v>13019</v>
      </c>
      <c r="H19" s="500">
        <v>12649</v>
      </c>
      <c r="I19" s="499">
        <v>12218</v>
      </c>
      <c r="J19" s="500">
        <v>11690</v>
      </c>
      <c r="K19" s="499">
        <v>11690</v>
      </c>
      <c r="L19" s="500">
        <v>11690</v>
      </c>
      <c r="M19" s="499">
        <v>11690</v>
      </c>
      <c r="N19" s="500">
        <v>11690</v>
      </c>
      <c r="O19" s="499">
        <v>11690</v>
      </c>
      <c r="P19" s="500">
        <v>11690</v>
      </c>
      <c r="Q19" s="499">
        <v>10018</v>
      </c>
      <c r="R19" s="500">
        <v>8425</v>
      </c>
      <c r="S19" s="499">
        <v>6908</v>
      </c>
      <c r="T19" s="500">
        <v>4640</v>
      </c>
      <c r="U19" s="499">
        <v>2500</v>
      </c>
      <c r="V19" s="506">
        <v>0</v>
      </c>
      <c r="W19" s="502">
        <v>0</v>
      </c>
      <c r="X19" s="506">
        <v>0</v>
      </c>
      <c r="Y19" s="502">
        <v>0</v>
      </c>
      <c r="Z19" s="506">
        <v>0</v>
      </c>
      <c r="AA19" s="502">
        <v>0</v>
      </c>
      <c r="AB19" s="506">
        <v>0</v>
      </c>
      <c r="AC19" s="502">
        <v>0</v>
      </c>
      <c r="AD19" s="506">
        <v>0</v>
      </c>
      <c r="AE19" s="502">
        <v>0</v>
      </c>
      <c r="AF19" s="506">
        <v>0</v>
      </c>
      <c r="AG19" s="502">
        <v>0</v>
      </c>
      <c r="AH19" s="505">
        <v>0</v>
      </c>
      <c r="AI19" s="502">
        <v>0</v>
      </c>
      <c r="AJ19" s="214"/>
      <c r="AL19" s="700">
        <f>AL18*AL13</f>
        <v>0</v>
      </c>
      <c r="AM19" s="532" t="s">
        <v>5463</v>
      </c>
      <c r="AO19" s="235"/>
      <c r="AP19" s="247">
        <v>1391</v>
      </c>
      <c r="AQ19" s="242">
        <v>100000</v>
      </c>
      <c r="AR19" s="243"/>
      <c r="AS19" s="247">
        <v>1391</v>
      </c>
      <c r="AT19" s="242">
        <v>350000</v>
      </c>
      <c r="AU19" s="243"/>
      <c r="AV19" s="247">
        <v>1391</v>
      </c>
      <c r="AW19" s="242">
        <v>129900</v>
      </c>
      <c r="AY19" s="247">
        <v>1391</v>
      </c>
      <c r="AZ19" s="242">
        <v>17722</v>
      </c>
      <c r="BA19" s="708" t="s">
        <v>25885</v>
      </c>
      <c r="BB19" s="519">
        <f>BB12*30%</f>
        <v>2833103.28</v>
      </c>
      <c r="BC19" s="247">
        <v>1391</v>
      </c>
      <c r="BD19" s="242">
        <f t="shared" si="0"/>
        <v>43470</v>
      </c>
      <c r="BG19" s="242">
        <v>4871250</v>
      </c>
      <c r="BH19" s="242">
        <v>162375</v>
      </c>
      <c r="BI19" s="242">
        <v>22152</v>
      </c>
      <c r="BJ19" s="242">
        <v>500000</v>
      </c>
      <c r="BK19" s="242">
        <v>200000</v>
      </c>
      <c r="BL19" s="242">
        <v>9742500</v>
      </c>
      <c r="BM19" s="242">
        <v>4871250</v>
      </c>
      <c r="BN19" s="242">
        <f t="shared" si="1"/>
        <v>16713.75</v>
      </c>
      <c r="BO19" s="242">
        <f t="shared" si="2"/>
        <v>38998.75</v>
      </c>
      <c r="BP19" s="242">
        <f t="shared" si="3"/>
        <v>501412.5</v>
      </c>
      <c r="BQ19" s="242">
        <f t="shared" si="4"/>
        <v>1169962.5</v>
      </c>
      <c r="BR19" s="242">
        <f t="shared" si="5"/>
        <v>55712.5</v>
      </c>
      <c r="BS19" s="242">
        <f t="shared" si="6"/>
        <v>1671375</v>
      </c>
      <c r="BT19" s="241">
        <v>1392</v>
      </c>
      <c r="BU19" s="218">
        <v>13</v>
      </c>
    </row>
    <row r="20" spans="1:129" s="225" customFormat="1" ht="22.2">
      <c r="A20" s="212"/>
      <c r="B20" s="212"/>
      <c r="C20" s="213"/>
      <c r="D20" s="226">
        <v>1390</v>
      </c>
      <c r="E20" s="503">
        <v>10587</v>
      </c>
      <c r="F20" s="504">
        <v>10171</v>
      </c>
      <c r="G20" s="503">
        <v>9830</v>
      </c>
      <c r="H20" s="504">
        <v>9485</v>
      </c>
      <c r="I20" s="503">
        <v>9082</v>
      </c>
      <c r="J20" s="504">
        <v>8589</v>
      </c>
      <c r="K20" s="503">
        <v>8589</v>
      </c>
      <c r="L20" s="504">
        <v>8589</v>
      </c>
      <c r="M20" s="503">
        <v>8589</v>
      </c>
      <c r="N20" s="504">
        <v>8589</v>
      </c>
      <c r="O20" s="503">
        <v>8589</v>
      </c>
      <c r="P20" s="504">
        <v>8589</v>
      </c>
      <c r="Q20" s="503">
        <v>7026</v>
      </c>
      <c r="R20" s="504">
        <v>5538</v>
      </c>
      <c r="S20" s="503">
        <v>4120</v>
      </c>
      <c r="T20" s="504">
        <v>2000</v>
      </c>
      <c r="U20" s="502">
        <v>0</v>
      </c>
      <c r="V20" s="506">
        <v>0</v>
      </c>
      <c r="W20" s="502">
        <v>0</v>
      </c>
      <c r="X20" s="506">
        <v>0</v>
      </c>
      <c r="Y20" s="502">
        <v>0</v>
      </c>
      <c r="Z20" s="506">
        <v>0</v>
      </c>
      <c r="AA20" s="502">
        <v>0</v>
      </c>
      <c r="AB20" s="506">
        <v>0</v>
      </c>
      <c r="AC20" s="502">
        <v>0</v>
      </c>
      <c r="AD20" s="506">
        <v>0</v>
      </c>
      <c r="AE20" s="502">
        <v>0</v>
      </c>
      <c r="AF20" s="506">
        <v>0</v>
      </c>
      <c r="AG20" s="502">
        <v>0</v>
      </c>
      <c r="AH20" s="505">
        <v>0</v>
      </c>
      <c r="AI20" s="502">
        <v>0</v>
      </c>
      <c r="AJ20" s="214"/>
      <c r="AK20" s="530"/>
      <c r="AL20" s="700">
        <f>AL19+AX15</f>
        <v>23376470.35530008</v>
      </c>
      <c r="AM20" s="544" t="s">
        <v>5462</v>
      </c>
      <c r="AN20" s="531"/>
      <c r="AO20" s="231"/>
      <c r="AP20" s="248">
        <v>1390</v>
      </c>
      <c r="AQ20" s="242">
        <v>100000</v>
      </c>
      <c r="AR20" s="243"/>
      <c r="AS20" s="248">
        <v>1390</v>
      </c>
      <c r="AT20" s="242">
        <v>280000</v>
      </c>
      <c r="AU20" s="243"/>
      <c r="AV20" s="248">
        <v>1390</v>
      </c>
      <c r="AW20" s="242">
        <v>110100</v>
      </c>
      <c r="AX20" s="249"/>
      <c r="AY20" s="248">
        <v>1390</v>
      </c>
      <c r="AZ20" s="242">
        <v>15020</v>
      </c>
      <c r="BA20" s="708" t="s">
        <v>25887</v>
      </c>
      <c r="BB20" s="519">
        <f>BB19/'t,sahih(ساعت)'!L14</f>
        <v>404729.04</v>
      </c>
      <c r="BC20" s="248">
        <v>1390</v>
      </c>
      <c r="BD20" s="242">
        <f t="shared" si="0"/>
        <v>36830</v>
      </c>
      <c r="BE20" s="252"/>
      <c r="BF20" s="216"/>
      <c r="BG20" s="538">
        <v>3897000</v>
      </c>
      <c r="BH20" s="538">
        <v>129900</v>
      </c>
      <c r="BI20" s="538">
        <v>17722</v>
      </c>
      <c r="BJ20" s="538">
        <v>350000</v>
      </c>
      <c r="BK20" s="538">
        <v>100000</v>
      </c>
      <c r="BL20" s="538">
        <v>7794000</v>
      </c>
      <c r="BM20" s="538">
        <v>3897000</v>
      </c>
      <c r="BN20" s="538">
        <f t="shared" si="1"/>
        <v>13041</v>
      </c>
      <c r="BO20" s="538">
        <f t="shared" si="2"/>
        <v>30429</v>
      </c>
      <c r="BP20" s="538">
        <f t="shared" si="3"/>
        <v>391230</v>
      </c>
      <c r="BQ20" s="538">
        <f t="shared" si="4"/>
        <v>912870</v>
      </c>
      <c r="BR20" s="538">
        <f t="shared" si="5"/>
        <v>43470</v>
      </c>
      <c r="BS20" s="538">
        <f t="shared" si="6"/>
        <v>1304100</v>
      </c>
      <c r="BT20" s="539">
        <v>1391</v>
      </c>
      <c r="BU20" s="218">
        <v>14</v>
      </c>
      <c r="BV20" s="255"/>
      <c r="BW20" s="520"/>
      <c r="BX20" s="520"/>
      <c r="BY20" s="520"/>
      <c r="BZ20" s="520"/>
      <c r="CA20" s="520"/>
      <c r="CB20" s="520"/>
      <c r="CC20" s="520"/>
      <c r="CD20" s="520"/>
      <c r="CE20" s="520"/>
      <c r="CF20" s="520"/>
      <c r="CG20" s="520"/>
      <c r="CH20" s="520"/>
      <c r="CN20" s="224"/>
      <c r="CO20" s="224"/>
      <c r="CP20" s="224"/>
      <c r="CQ20" s="224"/>
      <c r="CR20" s="224"/>
      <c r="CS20" s="224"/>
      <c r="CT20" s="224"/>
      <c r="CU20" s="224"/>
      <c r="CV20" s="224"/>
      <c r="CW20" s="224"/>
      <c r="CX20" s="224"/>
      <c r="CY20" s="224"/>
      <c r="CZ20" s="224"/>
      <c r="DA20" s="224"/>
      <c r="DB20" s="224"/>
      <c r="DC20" s="224"/>
      <c r="DD20" s="224"/>
      <c r="DE20" s="224"/>
      <c r="DF20" s="224"/>
      <c r="DG20" s="224"/>
      <c r="DH20" s="224"/>
      <c r="DI20" s="224"/>
      <c r="DJ20" s="224"/>
      <c r="DK20" s="224"/>
      <c r="DL20" s="224"/>
      <c r="DM20" s="224"/>
      <c r="DN20" s="224"/>
      <c r="DO20" s="224"/>
      <c r="DP20" s="224"/>
      <c r="DQ20" s="224"/>
      <c r="DR20" s="224"/>
      <c r="DS20" s="224"/>
      <c r="DT20" s="224"/>
      <c r="DU20" s="224"/>
      <c r="DV20" s="224"/>
      <c r="DW20" s="224"/>
      <c r="DX20" s="224"/>
      <c r="DY20" s="224"/>
    </row>
    <row r="21" spans="1:129" ht="22.2">
      <c r="D21" s="223">
        <v>1389</v>
      </c>
      <c r="E21" s="499">
        <v>8101</v>
      </c>
      <c r="F21" s="500">
        <v>7708</v>
      </c>
      <c r="G21" s="499">
        <v>7387</v>
      </c>
      <c r="H21" s="500">
        <v>7061</v>
      </c>
      <c r="I21" s="499">
        <v>6681</v>
      </c>
      <c r="J21" s="500">
        <v>6216</v>
      </c>
      <c r="K21" s="499">
        <v>6216</v>
      </c>
      <c r="L21" s="500">
        <v>6216</v>
      </c>
      <c r="M21" s="499">
        <v>6216</v>
      </c>
      <c r="N21" s="500">
        <v>6216</v>
      </c>
      <c r="O21" s="499">
        <v>6216</v>
      </c>
      <c r="P21" s="500">
        <v>6216</v>
      </c>
      <c r="Q21" s="499">
        <v>4742</v>
      </c>
      <c r="R21" s="500">
        <v>3337</v>
      </c>
      <c r="S21" s="499">
        <v>2000</v>
      </c>
      <c r="T21" s="506">
        <v>0</v>
      </c>
      <c r="U21" s="502">
        <v>0</v>
      </c>
      <c r="V21" s="506">
        <v>0</v>
      </c>
      <c r="W21" s="502">
        <v>0</v>
      </c>
      <c r="X21" s="506">
        <v>0</v>
      </c>
      <c r="Y21" s="502">
        <v>0</v>
      </c>
      <c r="Z21" s="506">
        <v>0</v>
      </c>
      <c r="AA21" s="502">
        <v>0</v>
      </c>
      <c r="AB21" s="506">
        <v>0</v>
      </c>
      <c r="AC21" s="502">
        <v>0</v>
      </c>
      <c r="AD21" s="506">
        <v>0</v>
      </c>
      <c r="AE21" s="502">
        <v>0</v>
      </c>
      <c r="AF21" s="506">
        <v>0</v>
      </c>
      <c r="AG21" s="502">
        <v>0</v>
      </c>
      <c r="AH21" s="505">
        <v>0</v>
      </c>
      <c r="AI21" s="502">
        <v>0</v>
      </c>
      <c r="AJ21" s="214"/>
      <c r="AL21" s="700">
        <f>--AO15</f>
        <v>2100000</v>
      </c>
      <c r="AM21" s="532" t="s">
        <v>2886</v>
      </c>
      <c r="AP21" s="247">
        <v>1389</v>
      </c>
      <c r="AQ21" s="242">
        <v>100000</v>
      </c>
      <c r="AR21" s="243"/>
      <c r="AS21" s="247">
        <v>1389</v>
      </c>
      <c r="AT21" s="242">
        <v>200000</v>
      </c>
      <c r="AU21" s="243"/>
      <c r="AV21" s="247">
        <v>1389</v>
      </c>
      <c r="AW21" s="242">
        <v>101000</v>
      </c>
      <c r="AX21" s="250"/>
      <c r="AY21" s="247">
        <v>1389</v>
      </c>
      <c r="AZ21" s="242">
        <v>13777</v>
      </c>
      <c r="BA21" s="708" t="s">
        <v>25886</v>
      </c>
      <c r="BB21" s="519">
        <f>$BB$18*70%</f>
        <v>10110574.319999998</v>
      </c>
      <c r="BC21" s="247">
        <v>1389</v>
      </c>
      <c r="BD21" s="242">
        <f t="shared" si="0"/>
        <v>33300</v>
      </c>
      <c r="BG21" s="242">
        <v>3303000</v>
      </c>
      <c r="BH21" s="242">
        <v>110100</v>
      </c>
      <c r="BI21" s="242">
        <v>15020</v>
      </c>
      <c r="BJ21" s="242">
        <v>280000</v>
      </c>
      <c r="BK21" s="242">
        <v>100000</v>
      </c>
      <c r="BL21" s="242">
        <v>6606000</v>
      </c>
      <c r="BM21" s="242">
        <v>3303000</v>
      </c>
      <c r="BN21" s="242">
        <f t="shared" si="1"/>
        <v>11049</v>
      </c>
      <c r="BO21" s="242">
        <f t="shared" si="2"/>
        <v>25781</v>
      </c>
      <c r="BP21" s="242">
        <f t="shared" si="3"/>
        <v>331470</v>
      </c>
      <c r="BQ21" s="242">
        <f t="shared" si="4"/>
        <v>773430</v>
      </c>
      <c r="BR21" s="242">
        <f t="shared" si="5"/>
        <v>36830</v>
      </c>
      <c r="BS21" s="242">
        <f t="shared" si="6"/>
        <v>1104900</v>
      </c>
      <c r="BT21" s="241">
        <v>1390</v>
      </c>
      <c r="BU21" s="218">
        <v>15</v>
      </c>
    </row>
    <row r="22" spans="1:129" s="225" customFormat="1" ht="22.2">
      <c r="A22" s="212"/>
      <c r="B22" s="212"/>
      <c r="C22" s="213"/>
      <c r="D22" s="226">
        <v>1388</v>
      </c>
      <c r="E22" s="503">
        <v>5702</v>
      </c>
      <c r="F22" s="504">
        <v>5335</v>
      </c>
      <c r="G22" s="503">
        <v>5035</v>
      </c>
      <c r="H22" s="504">
        <v>4730</v>
      </c>
      <c r="I22" s="503">
        <v>4375</v>
      </c>
      <c r="J22" s="504">
        <v>3941</v>
      </c>
      <c r="K22" s="503">
        <v>3941</v>
      </c>
      <c r="L22" s="504">
        <v>3941</v>
      </c>
      <c r="M22" s="503">
        <v>3941</v>
      </c>
      <c r="N22" s="504">
        <v>3941</v>
      </c>
      <c r="O22" s="503">
        <v>3941</v>
      </c>
      <c r="P22" s="504">
        <v>3941</v>
      </c>
      <c r="Q22" s="503">
        <v>2563</v>
      </c>
      <c r="R22" s="504">
        <v>1250</v>
      </c>
      <c r="S22" s="502">
        <v>0</v>
      </c>
      <c r="T22" s="506">
        <v>0</v>
      </c>
      <c r="U22" s="502">
        <v>0</v>
      </c>
      <c r="V22" s="506">
        <v>0</v>
      </c>
      <c r="W22" s="502">
        <v>0</v>
      </c>
      <c r="X22" s="506">
        <v>0</v>
      </c>
      <c r="Y22" s="502">
        <v>0</v>
      </c>
      <c r="Z22" s="506">
        <v>0</v>
      </c>
      <c r="AA22" s="502">
        <v>0</v>
      </c>
      <c r="AB22" s="506">
        <v>0</v>
      </c>
      <c r="AC22" s="502">
        <v>0</v>
      </c>
      <c r="AD22" s="506">
        <v>0</v>
      </c>
      <c r="AE22" s="502">
        <v>0</v>
      </c>
      <c r="AF22" s="506">
        <v>0</v>
      </c>
      <c r="AG22" s="502">
        <v>0</v>
      </c>
      <c r="AH22" s="505">
        <v>0</v>
      </c>
      <c r="AI22" s="502">
        <v>0</v>
      </c>
      <c r="AJ22" s="214"/>
      <c r="AK22" s="530"/>
      <c r="AL22" s="700">
        <f>--AR15</f>
        <v>5133333.333333334</v>
      </c>
      <c r="AM22" s="532" t="s">
        <v>5599</v>
      </c>
      <c r="AN22" s="531"/>
      <c r="AO22" s="231"/>
      <c r="AP22" s="248">
        <v>1388</v>
      </c>
      <c r="AQ22" s="242">
        <v>100000</v>
      </c>
      <c r="AR22" s="243"/>
      <c r="AS22" s="248">
        <v>1388</v>
      </c>
      <c r="AT22" s="242">
        <v>200000</v>
      </c>
      <c r="AU22" s="249"/>
      <c r="AV22" s="248">
        <v>1388</v>
      </c>
      <c r="AW22" s="242">
        <v>87840</v>
      </c>
      <c r="AX22" s="233"/>
      <c r="AY22" s="248">
        <v>1388</v>
      </c>
      <c r="AZ22" s="242">
        <v>11984</v>
      </c>
      <c r="BA22" s="713" t="s">
        <v>25888</v>
      </c>
      <c r="BB22" s="714">
        <f>BB21/'t,sahih(ساعت)'!L14</f>
        <v>1444367.7599999998</v>
      </c>
      <c r="BC22" s="248">
        <v>1388</v>
      </c>
      <c r="BD22" s="242">
        <f t="shared" si="0"/>
        <v>29352</v>
      </c>
      <c r="BE22" s="252"/>
      <c r="BF22" s="216"/>
      <c r="BG22" s="538">
        <v>3030000</v>
      </c>
      <c r="BH22" s="538">
        <v>101000</v>
      </c>
      <c r="BI22" s="538">
        <v>13777</v>
      </c>
      <c r="BJ22" s="538">
        <v>200000</v>
      </c>
      <c r="BK22" s="538">
        <v>100000</v>
      </c>
      <c r="BL22" s="538">
        <v>6060000</v>
      </c>
      <c r="BM22" s="538">
        <v>3030000</v>
      </c>
      <c r="BN22" s="538">
        <f t="shared" si="1"/>
        <v>9990</v>
      </c>
      <c r="BO22" s="538">
        <f t="shared" si="2"/>
        <v>23310</v>
      </c>
      <c r="BP22" s="538">
        <f t="shared" si="3"/>
        <v>299700</v>
      </c>
      <c r="BQ22" s="538">
        <f t="shared" si="4"/>
        <v>699300</v>
      </c>
      <c r="BR22" s="538">
        <f t="shared" si="5"/>
        <v>33300</v>
      </c>
      <c r="BS22" s="538">
        <f t="shared" si="6"/>
        <v>999000</v>
      </c>
      <c r="BT22" s="539">
        <v>1389</v>
      </c>
      <c r="BU22" s="218">
        <v>16</v>
      </c>
      <c r="BV22" s="255"/>
      <c r="BW22" s="520"/>
      <c r="BX22" s="520"/>
      <c r="BY22" s="520"/>
      <c r="BZ22" s="520"/>
      <c r="CA22" s="520"/>
      <c r="CB22" s="520"/>
      <c r="CC22" s="520"/>
      <c r="CD22" s="520"/>
      <c r="CE22" s="520"/>
      <c r="CF22" s="520"/>
      <c r="CG22" s="520"/>
      <c r="CH22" s="520"/>
      <c r="CN22" s="224"/>
      <c r="CO22" s="224"/>
      <c r="CP22" s="224"/>
      <c r="CQ22" s="224"/>
      <c r="CR22" s="224"/>
      <c r="CS22" s="224"/>
      <c r="CT22" s="224"/>
      <c r="CU22" s="224"/>
      <c r="CV22" s="224"/>
      <c r="CW22" s="224"/>
      <c r="CX22" s="224"/>
      <c r="CY22" s="224"/>
      <c r="CZ22" s="224"/>
      <c r="DA22" s="224"/>
      <c r="DB22" s="224"/>
      <c r="DC22" s="224"/>
      <c r="DD22" s="224"/>
      <c r="DE22" s="224"/>
      <c r="DF22" s="224"/>
      <c r="DG22" s="224"/>
      <c r="DH22" s="224"/>
      <c r="DI22" s="224"/>
      <c r="DJ22" s="224"/>
      <c r="DK22" s="224"/>
      <c r="DL22" s="224"/>
      <c r="DM22" s="224"/>
      <c r="DN22" s="224"/>
      <c r="DO22" s="224"/>
      <c r="DP22" s="224"/>
      <c r="DQ22" s="224"/>
      <c r="DR22" s="224"/>
      <c r="DS22" s="224"/>
      <c r="DT22" s="224"/>
      <c r="DU22" s="224"/>
      <c r="DV22" s="224"/>
      <c r="DW22" s="224"/>
      <c r="DX22" s="224"/>
      <c r="DY22" s="224"/>
    </row>
    <row r="23" spans="1:129" ht="22.2">
      <c r="D23" s="223">
        <v>1387</v>
      </c>
      <c r="E23" s="499">
        <v>4240</v>
      </c>
      <c r="F23" s="500">
        <v>3890</v>
      </c>
      <c r="G23" s="499">
        <v>3605</v>
      </c>
      <c r="H23" s="500">
        <v>3315</v>
      </c>
      <c r="I23" s="499">
        <v>2976</v>
      </c>
      <c r="J23" s="500">
        <v>2563</v>
      </c>
      <c r="K23" s="499">
        <v>2563</v>
      </c>
      <c r="L23" s="500">
        <v>2563</v>
      </c>
      <c r="M23" s="499">
        <v>2563</v>
      </c>
      <c r="N23" s="500">
        <v>2563</v>
      </c>
      <c r="O23" s="499">
        <v>2563</v>
      </c>
      <c r="P23" s="500">
        <v>2563</v>
      </c>
      <c r="Q23" s="499">
        <v>1250</v>
      </c>
      <c r="R23" s="506">
        <v>0</v>
      </c>
      <c r="S23" s="502">
        <v>0</v>
      </c>
      <c r="T23" s="506">
        <v>0</v>
      </c>
      <c r="U23" s="502">
        <v>0</v>
      </c>
      <c r="V23" s="506">
        <v>0</v>
      </c>
      <c r="W23" s="502">
        <v>0</v>
      </c>
      <c r="X23" s="506">
        <v>0</v>
      </c>
      <c r="Y23" s="502">
        <v>0</v>
      </c>
      <c r="Z23" s="506">
        <v>0</v>
      </c>
      <c r="AA23" s="502">
        <v>0</v>
      </c>
      <c r="AB23" s="506">
        <v>0</v>
      </c>
      <c r="AC23" s="502">
        <v>0</v>
      </c>
      <c r="AD23" s="506">
        <v>0</v>
      </c>
      <c r="AE23" s="502">
        <v>0</v>
      </c>
      <c r="AF23" s="506">
        <v>0</v>
      </c>
      <c r="AG23" s="502">
        <v>0</v>
      </c>
      <c r="AH23" s="505">
        <v>0</v>
      </c>
      <c r="AI23" s="502">
        <v>0</v>
      </c>
      <c r="AJ23" s="214"/>
      <c r="AL23" s="715">
        <f>AU10+AL14+AO12+AR12+AL4+AL5</f>
        <v>4663656.333333333</v>
      </c>
      <c r="AM23" s="532" t="s">
        <v>25950</v>
      </c>
      <c r="AP23" s="247">
        <v>1387</v>
      </c>
      <c r="AQ23" s="242">
        <v>100000</v>
      </c>
      <c r="AR23" s="243"/>
      <c r="AS23" s="247">
        <v>1387</v>
      </c>
      <c r="AT23" s="242">
        <v>100000</v>
      </c>
      <c r="AU23" s="243"/>
      <c r="AV23" s="247">
        <v>1387</v>
      </c>
      <c r="AW23" s="242">
        <v>73200</v>
      </c>
      <c r="AY23" s="247">
        <v>1387</v>
      </c>
      <c r="AZ23" s="242">
        <v>9986</v>
      </c>
      <c r="BB23" s="249"/>
      <c r="BC23" s="247">
        <v>1387</v>
      </c>
      <c r="BD23" s="242">
        <f t="shared" si="0"/>
        <v>23960</v>
      </c>
      <c r="BG23" s="242">
        <v>2635200</v>
      </c>
      <c r="BH23" s="242">
        <v>87840</v>
      </c>
      <c r="BI23" s="242">
        <v>11984</v>
      </c>
      <c r="BJ23" s="242">
        <v>200000</v>
      </c>
      <c r="BK23" s="242">
        <v>100000</v>
      </c>
      <c r="BL23" s="242">
        <v>5270400</v>
      </c>
      <c r="BM23" s="242">
        <v>2635200</v>
      </c>
      <c r="BN23" s="242">
        <f t="shared" si="1"/>
        <v>8805.6</v>
      </c>
      <c r="BO23" s="242">
        <f t="shared" si="2"/>
        <v>20546.400000000001</v>
      </c>
      <c r="BP23" s="242">
        <f t="shared" si="3"/>
        <v>264168</v>
      </c>
      <c r="BQ23" s="242">
        <f t="shared" si="4"/>
        <v>616392</v>
      </c>
      <c r="BR23" s="242">
        <f t="shared" si="5"/>
        <v>29352</v>
      </c>
      <c r="BS23" s="242">
        <f t="shared" si="6"/>
        <v>880560</v>
      </c>
      <c r="BT23" s="241">
        <v>1388</v>
      </c>
      <c r="BU23" s="218">
        <v>17</v>
      </c>
    </row>
    <row r="24" spans="1:129" s="225" customFormat="1" ht="22.2">
      <c r="A24" s="212"/>
      <c r="B24" s="212"/>
      <c r="C24" s="213"/>
      <c r="D24" s="226">
        <v>1386</v>
      </c>
      <c r="E24" s="503">
        <v>2848</v>
      </c>
      <c r="F24" s="504">
        <v>2515</v>
      </c>
      <c r="G24" s="503">
        <v>2243</v>
      </c>
      <c r="H24" s="504">
        <v>1966</v>
      </c>
      <c r="I24" s="503">
        <v>1644</v>
      </c>
      <c r="J24" s="504">
        <v>1250</v>
      </c>
      <c r="K24" s="503">
        <v>1250</v>
      </c>
      <c r="L24" s="504">
        <v>1250</v>
      </c>
      <c r="M24" s="503">
        <v>1250</v>
      </c>
      <c r="N24" s="504">
        <v>1250</v>
      </c>
      <c r="O24" s="503">
        <v>1250</v>
      </c>
      <c r="P24" s="504">
        <v>1250</v>
      </c>
      <c r="Q24" s="502">
        <v>0</v>
      </c>
      <c r="R24" s="506">
        <v>0</v>
      </c>
      <c r="S24" s="502">
        <v>0</v>
      </c>
      <c r="T24" s="506">
        <v>0</v>
      </c>
      <c r="U24" s="502">
        <v>0</v>
      </c>
      <c r="V24" s="506">
        <v>0</v>
      </c>
      <c r="W24" s="502">
        <v>0</v>
      </c>
      <c r="X24" s="506">
        <v>0</v>
      </c>
      <c r="Y24" s="502">
        <v>0</v>
      </c>
      <c r="Z24" s="506">
        <v>0</v>
      </c>
      <c r="AA24" s="502">
        <v>0</v>
      </c>
      <c r="AB24" s="506">
        <v>0</v>
      </c>
      <c r="AC24" s="502">
        <v>0</v>
      </c>
      <c r="AD24" s="506">
        <v>0</v>
      </c>
      <c r="AE24" s="502">
        <v>0</v>
      </c>
      <c r="AF24" s="506">
        <v>0</v>
      </c>
      <c r="AG24" s="502">
        <v>0</v>
      </c>
      <c r="AH24" s="505">
        <v>0</v>
      </c>
      <c r="AI24" s="502">
        <v>0</v>
      </c>
      <c r="AJ24" s="214"/>
      <c r="AK24" s="530"/>
      <c r="AL24" s="715">
        <f>--$BB$20</f>
        <v>404729.04</v>
      </c>
      <c r="AM24" s="532" t="s">
        <v>5460</v>
      </c>
      <c r="AN24" s="531"/>
      <c r="AO24" s="231"/>
      <c r="AP24" s="248">
        <v>1386</v>
      </c>
      <c r="AQ24" s="242">
        <v>100000</v>
      </c>
      <c r="AR24" s="243"/>
      <c r="AS24" s="248">
        <v>1386</v>
      </c>
      <c r="AT24" s="242">
        <v>100000</v>
      </c>
      <c r="AU24" s="243"/>
      <c r="AV24" s="248">
        <v>1386</v>
      </c>
      <c r="AW24" s="242">
        <v>61000</v>
      </c>
      <c r="AX24" s="233"/>
      <c r="AY24" s="248">
        <v>1386</v>
      </c>
      <c r="AZ24" s="242">
        <v>8322</v>
      </c>
      <c r="BA24" s="216"/>
      <c r="BB24" s="251"/>
      <c r="BC24" s="248">
        <v>1386</v>
      </c>
      <c r="BD24" s="242">
        <f t="shared" si="0"/>
        <v>20300</v>
      </c>
      <c r="BE24" s="252"/>
      <c r="BF24" s="216"/>
      <c r="BG24" s="538">
        <v>2196000</v>
      </c>
      <c r="BH24" s="538">
        <v>73200</v>
      </c>
      <c r="BI24" s="538">
        <v>9986</v>
      </c>
      <c r="BJ24" s="538">
        <v>100000</v>
      </c>
      <c r="BK24" s="538">
        <v>100000</v>
      </c>
      <c r="BL24" s="538">
        <v>4392000</v>
      </c>
      <c r="BM24" s="538">
        <v>2196000</v>
      </c>
      <c r="BN24" s="538">
        <f t="shared" si="1"/>
        <v>7188</v>
      </c>
      <c r="BO24" s="538">
        <f t="shared" si="2"/>
        <v>16771.999999999996</v>
      </c>
      <c r="BP24" s="538">
        <f t="shared" si="3"/>
        <v>215640</v>
      </c>
      <c r="BQ24" s="538">
        <f t="shared" si="4"/>
        <v>503159.99999999994</v>
      </c>
      <c r="BR24" s="538">
        <f t="shared" si="5"/>
        <v>23960</v>
      </c>
      <c r="BS24" s="538">
        <f t="shared" si="6"/>
        <v>718800</v>
      </c>
      <c r="BT24" s="539">
        <v>1387</v>
      </c>
      <c r="BU24" s="218">
        <v>18</v>
      </c>
      <c r="BV24" s="255"/>
      <c r="BW24" s="520"/>
      <c r="BX24" s="520"/>
      <c r="BY24" s="520"/>
      <c r="BZ24" s="520"/>
      <c r="CA24" s="520"/>
      <c r="CB24" s="520"/>
      <c r="CC24" s="520"/>
      <c r="CD24" s="520"/>
      <c r="CE24" s="520"/>
      <c r="CF24" s="520"/>
      <c r="CG24" s="520"/>
      <c r="CH24" s="520"/>
      <c r="CN24" s="224"/>
      <c r="CO24" s="224"/>
      <c r="CP24" s="224"/>
      <c r="CQ24" s="224"/>
      <c r="CR24" s="224"/>
      <c r="CS24" s="224"/>
      <c r="CT24" s="224"/>
      <c r="CU24" s="224"/>
      <c r="CV24" s="224"/>
      <c r="CW24" s="224"/>
      <c r="CX24" s="224"/>
      <c r="CY24" s="224"/>
      <c r="CZ24" s="224"/>
      <c r="DA24" s="224"/>
      <c r="DB24" s="224"/>
      <c r="DC24" s="224"/>
      <c r="DD24" s="224"/>
      <c r="DE24" s="224"/>
      <c r="DF24" s="224"/>
      <c r="DG24" s="224"/>
      <c r="DH24" s="224"/>
      <c r="DI24" s="224"/>
      <c r="DJ24" s="224"/>
      <c r="DK24" s="224"/>
      <c r="DL24" s="224"/>
      <c r="DM24" s="224"/>
      <c r="DN24" s="224"/>
      <c r="DO24" s="224"/>
      <c r="DP24" s="224"/>
      <c r="DQ24" s="224"/>
      <c r="DR24" s="224"/>
      <c r="DS24" s="224"/>
      <c r="DT24" s="224"/>
      <c r="DU24" s="224"/>
      <c r="DV24" s="224"/>
      <c r="DW24" s="224"/>
      <c r="DX24" s="224"/>
      <c r="DY24" s="224"/>
    </row>
    <row r="25" spans="1:129" ht="22.2">
      <c r="D25" s="223">
        <v>1385</v>
      </c>
      <c r="E25" s="499">
        <v>6907</v>
      </c>
      <c r="F25" s="500">
        <v>6604</v>
      </c>
      <c r="G25" s="499">
        <v>6357</v>
      </c>
      <c r="H25" s="500">
        <v>6106</v>
      </c>
      <c r="I25" s="499">
        <v>5813</v>
      </c>
      <c r="J25" s="500">
        <v>5331</v>
      </c>
      <c r="K25" s="499">
        <v>4763</v>
      </c>
      <c r="L25" s="500">
        <v>4094</v>
      </c>
      <c r="M25" s="499">
        <v>3312</v>
      </c>
      <c r="N25" s="500">
        <v>2322</v>
      </c>
      <c r="O25" s="499">
        <v>1200</v>
      </c>
      <c r="P25" s="506">
        <v>0</v>
      </c>
      <c r="Q25" s="502">
        <v>0</v>
      </c>
      <c r="R25" s="506">
        <v>0</v>
      </c>
      <c r="S25" s="502">
        <v>0</v>
      </c>
      <c r="T25" s="506">
        <v>0</v>
      </c>
      <c r="U25" s="502">
        <v>0</v>
      </c>
      <c r="V25" s="506">
        <v>0</v>
      </c>
      <c r="W25" s="502">
        <v>0</v>
      </c>
      <c r="X25" s="506">
        <v>0</v>
      </c>
      <c r="Y25" s="502">
        <v>0</v>
      </c>
      <c r="Z25" s="506">
        <v>0</v>
      </c>
      <c r="AA25" s="502">
        <v>0</v>
      </c>
      <c r="AB25" s="506">
        <v>0</v>
      </c>
      <c r="AC25" s="502">
        <v>0</v>
      </c>
      <c r="AD25" s="506">
        <v>0</v>
      </c>
      <c r="AE25" s="502">
        <v>0</v>
      </c>
      <c r="AF25" s="506">
        <v>0</v>
      </c>
      <c r="AG25" s="502">
        <v>0</v>
      </c>
      <c r="AH25" s="505">
        <v>0</v>
      </c>
      <c r="AI25" s="502">
        <v>0</v>
      </c>
      <c r="AJ25" s="214"/>
      <c r="AL25" s="729"/>
      <c r="AP25" s="247">
        <v>1385</v>
      </c>
      <c r="AQ25" s="242">
        <v>100000</v>
      </c>
      <c r="AR25" s="249"/>
      <c r="AS25" s="247">
        <v>1385</v>
      </c>
      <c r="AT25" s="242">
        <v>100000</v>
      </c>
      <c r="AV25" s="247">
        <v>1385</v>
      </c>
      <c r="AW25" s="242">
        <v>50000</v>
      </c>
      <c r="AY25" s="247">
        <v>1385</v>
      </c>
      <c r="AZ25" s="242">
        <v>5575</v>
      </c>
      <c r="BB25" s="279"/>
      <c r="BC25" s="247">
        <v>1385</v>
      </c>
      <c r="BD25" s="242">
        <f t="shared" si="0"/>
        <v>17000</v>
      </c>
      <c r="BG25" s="242">
        <v>1830000</v>
      </c>
      <c r="BH25" s="242">
        <v>61000</v>
      </c>
      <c r="BI25" s="242">
        <v>8322</v>
      </c>
      <c r="BJ25" s="242">
        <v>100000</v>
      </c>
      <c r="BK25" s="242">
        <v>100000</v>
      </c>
      <c r="BL25" s="242">
        <v>3660000</v>
      </c>
      <c r="BM25" s="242">
        <v>1830000</v>
      </c>
      <c r="BN25" s="242">
        <f t="shared" si="1"/>
        <v>6090</v>
      </c>
      <c r="BO25" s="242">
        <f t="shared" si="2"/>
        <v>14210</v>
      </c>
      <c r="BP25" s="242">
        <f t="shared" si="3"/>
        <v>182700</v>
      </c>
      <c r="BQ25" s="242">
        <f t="shared" si="4"/>
        <v>426300</v>
      </c>
      <c r="BR25" s="242">
        <f t="shared" si="5"/>
        <v>20300</v>
      </c>
      <c r="BS25" s="242">
        <f t="shared" si="6"/>
        <v>609000</v>
      </c>
      <c r="BT25" s="241">
        <v>1386</v>
      </c>
      <c r="BU25" s="218">
        <v>19</v>
      </c>
    </row>
    <row r="26" spans="1:129" s="225" customFormat="1" ht="22.2">
      <c r="A26" s="212"/>
      <c r="B26" s="212"/>
      <c r="C26" s="213"/>
      <c r="D26" s="226">
        <v>1384</v>
      </c>
      <c r="E26" s="503">
        <v>5188</v>
      </c>
      <c r="F26" s="504">
        <v>4913</v>
      </c>
      <c r="G26" s="503">
        <v>4688</v>
      </c>
      <c r="H26" s="504">
        <v>4459</v>
      </c>
      <c r="I26" s="503">
        <v>4193</v>
      </c>
      <c r="J26" s="504">
        <v>3755</v>
      </c>
      <c r="K26" s="503">
        <v>3239</v>
      </c>
      <c r="L26" s="504">
        <v>2630</v>
      </c>
      <c r="M26" s="503">
        <v>1920</v>
      </c>
      <c r="N26" s="504">
        <v>1020</v>
      </c>
      <c r="O26" s="502">
        <v>0</v>
      </c>
      <c r="P26" s="506">
        <v>0</v>
      </c>
      <c r="Q26" s="502">
        <v>0</v>
      </c>
      <c r="R26" s="506">
        <v>0</v>
      </c>
      <c r="S26" s="502">
        <v>0</v>
      </c>
      <c r="T26" s="506">
        <v>0</v>
      </c>
      <c r="U26" s="502">
        <v>0</v>
      </c>
      <c r="V26" s="506">
        <v>0</v>
      </c>
      <c r="W26" s="502">
        <v>0</v>
      </c>
      <c r="X26" s="506">
        <v>0</v>
      </c>
      <c r="Y26" s="502">
        <v>0</v>
      </c>
      <c r="Z26" s="506">
        <v>0</v>
      </c>
      <c r="AA26" s="502">
        <v>0</v>
      </c>
      <c r="AB26" s="506">
        <v>0</v>
      </c>
      <c r="AC26" s="502">
        <v>0</v>
      </c>
      <c r="AD26" s="506">
        <v>0</v>
      </c>
      <c r="AE26" s="502">
        <v>0</v>
      </c>
      <c r="AF26" s="506">
        <v>0</v>
      </c>
      <c r="AG26" s="502">
        <v>0</v>
      </c>
      <c r="AH26" s="505">
        <v>0</v>
      </c>
      <c r="AI26" s="502">
        <v>0</v>
      </c>
      <c r="AJ26" s="214"/>
      <c r="AK26" s="530"/>
      <c r="AL26" s="694"/>
      <c r="AM26" s="528"/>
      <c r="AN26" s="531"/>
      <c r="AO26" s="231"/>
      <c r="AP26" s="248">
        <v>1384</v>
      </c>
      <c r="AQ26" s="242">
        <v>100000</v>
      </c>
      <c r="AR26" s="243"/>
      <c r="AS26" s="248">
        <v>1384</v>
      </c>
      <c r="AT26" s="242">
        <v>40000</v>
      </c>
      <c r="AU26" s="217"/>
      <c r="AV26" s="248">
        <v>1384</v>
      </c>
      <c r="AW26" s="242">
        <v>40864</v>
      </c>
      <c r="AX26" s="249"/>
      <c r="AY26" s="248">
        <v>1384</v>
      </c>
      <c r="AZ26" s="242">
        <v>5000</v>
      </c>
      <c r="BA26" s="216"/>
      <c r="BB26" s="251"/>
      <c r="BC26" s="248">
        <v>1384</v>
      </c>
      <c r="BD26" s="242">
        <f t="shared" si="0"/>
        <v>13659.2</v>
      </c>
      <c r="BE26" s="252"/>
      <c r="BF26" s="216"/>
      <c r="BG26" s="538">
        <v>1500000</v>
      </c>
      <c r="BH26" s="538">
        <v>50000</v>
      </c>
      <c r="BI26" s="538">
        <v>5575</v>
      </c>
      <c r="BJ26" s="538">
        <v>100000</v>
      </c>
      <c r="BK26" s="538">
        <v>100000</v>
      </c>
      <c r="BL26" s="538">
        <v>3000000</v>
      </c>
      <c r="BM26" s="538">
        <v>1500000</v>
      </c>
      <c r="BN26" s="538">
        <f t="shared" si="1"/>
        <v>5100</v>
      </c>
      <c r="BO26" s="538">
        <f t="shared" si="2"/>
        <v>11900</v>
      </c>
      <c r="BP26" s="538">
        <f t="shared" si="3"/>
        <v>153000</v>
      </c>
      <c r="BQ26" s="538">
        <f t="shared" si="4"/>
        <v>357000</v>
      </c>
      <c r="BR26" s="538">
        <f t="shared" si="5"/>
        <v>17000</v>
      </c>
      <c r="BS26" s="538">
        <f t="shared" si="6"/>
        <v>510000</v>
      </c>
      <c r="BT26" s="539">
        <v>1385</v>
      </c>
      <c r="BU26" s="218">
        <v>20</v>
      </c>
      <c r="BV26" s="255"/>
      <c r="BW26" s="520"/>
      <c r="BX26" s="520"/>
      <c r="BY26" s="520"/>
      <c r="BZ26" s="520"/>
      <c r="CA26" s="520"/>
      <c r="CB26" s="520"/>
      <c r="CC26" s="520"/>
      <c r="CD26" s="520"/>
      <c r="CE26" s="520"/>
      <c r="CF26" s="520"/>
      <c r="CG26" s="520"/>
      <c r="CH26" s="520"/>
      <c r="CN26" s="224"/>
      <c r="CO26" s="224"/>
      <c r="CP26" s="224"/>
      <c r="CQ26" s="224"/>
      <c r="CR26" s="224"/>
      <c r="CS26" s="224"/>
      <c r="CT26" s="224"/>
      <c r="CU26" s="224"/>
      <c r="CV26" s="224"/>
      <c r="CW26" s="224"/>
      <c r="CX26" s="224"/>
      <c r="CY26" s="224"/>
      <c r="CZ26" s="224"/>
      <c r="DA26" s="224"/>
      <c r="DB26" s="224"/>
      <c r="DC26" s="224"/>
      <c r="DD26" s="224"/>
      <c r="DE26" s="224"/>
      <c r="DF26" s="224"/>
      <c r="DG26" s="224"/>
      <c r="DH26" s="224"/>
      <c r="DI26" s="224"/>
      <c r="DJ26" s="224"/>
      <c r="DK26" s="224"/>
      <c r="DL26" s="224"/>
      <c r="DM26" s="224"/>
      <c r="DN26" s="224"/>
      <c r="DO26" s="224"/>
      <c r="DP26" s="224"/>
      <c r="DQ26" s="224"/>
      <c r="DR26" s="224"/>
      <c r="DS26" s="224"/>
      <c r="DT26" s="224"/>
      <c r="DU26" s="224"/>
      <c r="DV26" s="224"/>
      <c r="DW26" s="224"/>
      <c r="DX26" s="224"/>
      <c r="DY26" s="224"/>
    </row>
    <row r="27" spans="1:129" ht="22.2">
      <c r="D27" s="223">
        <v>1383</v>
      </c>
      <c r="E27" s="499">
        <v>4168</v>
      </c>
      <c r="F27" s="500">
        <v>3893</v>
      </c>
      <c r="G27" s="499">
        <v>3668</v>
      </c>
      <c r="H27" s="500">
        <v>3439</v>
      </c>
      <c r="I27" s="499">
        <v>3173</v>
      </c>
      <c r="J27" s="500">
        <v>2735</v>
      </c>
      <c r="K27" s="499">
        <v>2219</v>
      </c>
      <c r="L27" s="500">
        <v>1610</v>
      </c>
      <c r="M27" s="499">
        <v>900</v>
      </c>
      <c r="N27" s="506">
        <v>0</v>
      </c>
      <c r="O27" s="502">
        <v>0</v>
      </c>
      <c r="P27" s="506">
        <v>0</v>
      </c>
      <c r="Q27" s="502">
        <v>0</v>
      </c>
      <c r="R27" s="506">
        <v>0</v>
      </c>
      <c r="S27" s="502">
        <v>0</v>
      </c>
      <c r="T27" s="506">
        <v>0</v>
      </c>
      <c r="U27" s="502">
        <v>0</v>
      </c>
      <c r="V27" s="506">
        <v>0</v>
      </c>
      <c r="W27" s="502">
        <v>0</v>
      </c>
      <c r="X27" s="506">
        <v>0</v>
      </c>
      <c r="Y27" s="502">
        <v>0</v>
      </c>
      <c r="Z27" s="506">
        <v>0</v>
      </c>
      <c r="AA27" s="502">
        <v>0</v>
      </c>
      <c r="AB27" s="506">
        <v>0</v>
      </c>
      <c r="AC27" s="502">
        <v>0</v>
      </c>
      <c r="AD27" s="506">
        <v>0</v>
      </c>
      <c r="AE27" s="502">
        <v>0</v>
      </c>
      <c r="AF27" s="506">
        <v>0</v>
      </c>
      <c r="AG27" s="502">
        <v>0</v>
      </c>
      <c r="AH27" s="505">
        <v>0</v>
      </c>
      <c r="AI27" s="502">
        <v>0</v>
      </c>
      <c r="AJ27" s="214"/>
      <c r="AP27" s="247">
        <v>1383</v>
      </c>
      <c r="AQ27" s="242">
        <v>60000</v>
      </c>
      <c r="AR27" s="243"/>
      <c r="AS27" s="247">
        <v>1383</v>
      </c>
      <c r="AT27" s="242">
        <v>20000</v>
      </c>
      <c r="AV27" s="247">
        <v>1383</v>
      </c>
      <c r="AW27" s="242">
        <v>35534</v>
      </c>
      <c r="AY27" s="247">
        <v>1383</v>
      </c>
      <c r="AZ27" s="242">
        <v>4848</v>
      </c>
      <c r="BB27" s="279"/>
      <c r="BC27" s="247">
        <v>1383</v>
      </c>
      <c r="BD27" s="242">
        <f t="shared" si="0"/>
        <v>11460.2</v>
      </c>
      <c r="BG27" s="242">
        <v>1225920</v>
      </c>
      <c r="BH27" s="242">
        <v>40864</v>
      </c>
      <c r="BI27" s="242">
        <v>5000</v>
      </c>
      <c r="BJ27" s="242">
        <v>40000</v>
      </c>
      <c r="BK27" s="242">
        <v>100000</v>
      </c>
      <c r="BL27" s="242">
        <v>2451840</v>
      </c>
      <c r="BM27" s="242">
        <v>1225920</v>
      </c>
      <c r="BN27" s="242">
        <f t="shared" si="1"/>
        <v>4097.7599999999993</v>
      </c>
      <c r="BO27" s="242">
        <f t="shared" si="2"/>
        <v>9561.4399999999987</v>
      </c>
      <c r="BP27" s="242">
        <f t="shared" si="3"/>
        <v>122932.79999999999</v>
      </c>
      <c r="BQ27" s="242">
        <f t="shared" si="4"/>
        <v>286843.19999999995</v>
      </c>
      <c r="BR27" s="242">
        <f t="shared" si="5"/>
        <v>13659.2</v>
      </c>
      <c r="BS27" s="242">
        <f t="shared" si="6"/>
        <v>409776</v>
      </c>
      <c r="BT27" s="241">
        <v>1384</v>
      </c>
      <c r="BU27" s="218">
        <v>21</v>
      </c>
    </row>
    <row r="28" spans="1:129" s="225" customFormat="1" ht="22.2">
      <c r="A28" s="212"/>
      <c r="B28" s="212"/>
      <c r="C28" s="213"/>
      <c r="D28" s="226">
        <v>1382</v>
      </c>
      <c r="E28" s="503">
        <v>3268</v>
      </c>
      <c r="F28" s="504">
        <v>2993</v>
      </c>
      <c r="G28" s="503">
        <v>2768</v>
      </c>
      <c r="H28" s="504">
        <v>2539</v>
      </c>
      <c r="I28" s="503">
        <v>2273</v>
      </c>
      <c r="J28" s="504">
        <v>1835</v>
      </c>
      <c r="K28" s="503">
        <v>1319</v>
      </c>
      <c r="L28" s="504">
        <v>710</v>
      </c>
      <c r="M28" s="502">
        <v>0</v>
      </c>
      <c r="N28" s="506">
        <v>0</v>
      </c>
      <c r="O28" s="502">
        <v>0</v>
      </c>
      <c r="P28" s="506">
        <v>0</v>
      </c>
      <c r="Q28" s="502">
        <v>0</v>
      </c>
      <c r="R28" s="506">
        <v>0</v>
      </c>
      <c r="S28" s="502">
        <v>0</v>
      </c>
      <c r="T28" s="506">
        <v>0</v>
      </c>
      <c r="U28" s="502">
        <v>0</v>
      </c>
      <c r="V28" s="506">
        <v>0</v>
      </c>
      <c r="W28" s="502">
        <v>0</v>
      </c>
      <c r="X28" s="506">
        <v>0</v>
      </c>
      <c r="Y28" s="502">
        <v>0</v>
      </c>
      <c r="Z28" s="506">
        <v>0</v>
      </c>
      <c r="AA28" s="502">
        <v>0</v>
      </c>
      <c r="AB28" s="506">
        <v>0</v>
      </c>
      <c r="AC28" s="502">
        <v>0</v>
      </c>
      <c r="AD28" s="506">
        <v>0</v>
      </c>
      <c r="AE28" s="502">
        <v>0</v>
      </c>
      <c r="AF28" s="506">
        <v>0</v>
      </c>
      <c r="AG28" s="502">
        <v>0</v>
      </c>
      <c r="AH28" s="505">
        <v>0</v>
      </c>
      <c r="AI28" s="502">
        <v>0</v>
      </c>
      <c r="AJ28" s="214"/>
      <c r="AK28" s="530"/>
      <c r="AL28" s="694"/>
      <c r="AM28" s="528"/>
      <c r="AN28" s="531"/>
      <c r="AO28" s="231"/>
      <c r="AP28" s="248">
        <v>1382</v>
      </c>
      <c r="AQ28" s="242">
        <v>20000</v>
      </c>
      <c r="AR28" s="243"/>
      <c r="AS28" s="248">
        <v>1382</v>
      </c>
      <c r="AT28" s="242">
        <v>10000</v>
      </c>
      <c r="AU28" s="216"/>
      <c r="AV28" s="248">
        <v>1382</v>
      </c>
      <c r="AW28" s="242">
        <v>28446</v>
      </c>
      <c r="AX28" s="233"/>
      <c r="AY28" s="248">
        <v>1382</v>
      </c>
      <c r="AZ28" s="242">
        <v>3881</v>
      </c>
      <c r="BA28" s="216"/>
      <c r="BB28" s="251"/>
      <c r="BC28" s="248">
        <v>1382</v>
      </c>
      <c r="BD28" s="242">
        <f t="shared" si="0"/>
        <v>8833.7999999999993</v>
      </c>
      <c r="BE28" s="252"/>
      <c r="BF28" s="216"/>
      <c r="BG28" s="538">
        <v>1066020</v>
      </c>
      <c r="BH28" s="538">
        <v>35534</v>
      </c>
      <c r="BI28" s="538">
        <v>4848</v>
      </c>
      <c r="BJ28" s="538">
        <v>20000</v>
      </c>
      <c r="BK28" s="538">
        <v>60000</v>
      </c>
      <c r="BL28" s="538">
        <v>2132040</v>
      </c>
      <c r="BM28" s="538">
        <v>1066020</v>
      </c>
      <c r="BN28" s="538">
        <f t="shared" si="1"/>
        <v>3438.06</v>
      </c>
      <c r="BO28" s="538">
        <f t="shared" si="2"/>
        <v>8022.1399999999994</v>
      </c>
      <c r="BP28" s="538">
        <f t="shared" si="3"/>
        <v>103141.8</v>
      </c>
      <c r="BQ28" s="538">
        <f t="shared" si="4"/>
        <v>240664.19999999998</v>
      </c>
      <c r="BR28" s="538">
        <f t="shared" si="5"/>
        <v>11460.2</v>
      </c>
      <c r="BS28" s="538">
        <f t="shared" si="6"/>
        <v>343806</v>
      </c>
      <c r="BT28" s="539">
        <v>1383</v>
      </c>
      <c r="BU28" s="218">
        <v>22</v>
      </c>
      <c r="BV28" s="255"/>
      <c r="BW28" s="520"/>
      <c r="BX28" s="520"/>
      <c r="BY28" s="520"/>
      <c r="BZ28" s="520"/>
      <c r="CA28" s="520"/>
      <c r="CB28" s="520"/>
      <c r="CC28" s="520"/>
      <c r="CD28" s="520"/>
      <c r="CE28" s="520"/>
      <c r="CF28" s="520"/>
      <c r="CG28" s="520"/>
      <c r="CH28" s="520"/>
      <c r="CN28" s="224"/>
      <c r="CO28" s="224"/>
      <c r="CP28" s="224"/>
      <c r="CQ28" s="224"/>
      <c r="CR28" s="224"/>
      <c r="CS28" s="224"/>
      <c r="CT28" s="224"/>
      <c r="CU28" s="224"/>
      <c r="CV28" s="224"/>
      <c r="CW28" s="224"/>
      <c r="CX28" s="224"/>
      <c r="CY28" s="224"/>
      <c r="CZ28" s="224"/>
      <c r="DA28" s="224"/>
      <c r="DB28" s="224"/>
      <c r="DC28" s="224"/>
      <c r="DD28" s="224"/>
      <c r="DE28" s="224"/>
      <c r="DF28" s="224"/>
      <c r="DG28" s="224"/>
      <c r="DH28" s="224"/>
      <c r="DI28" s="224"/>
      <c r="DJ28" s="224"/>
      <c r="DK28" s="224"/>
      <c r="DL28" s="224"/>
      <c r="DM28" s="224"/>
      <c r="DN28" s="224"/>
      <c r="DO28" s="224"/>
      <c r="DP28" s="224"/>
      <c r="DQ28" s="224"/>
      <c r="DR28" s="224"/>
      <c r="DS28" s="224"/>
      <c r="DT28" s="224"/>
      <c r="DU28" s="224"/>
      <c r="DV28" s="224"/>
      <c r="DW28" s="224"/>
      <c r="DX28" s="224"/>
      <c r="DY28" s="224"/>
    </row>
    <row r="29" spans="1:129" ht="22.2">
      <c r="D29" s="223">
        <v>1381</v>
      </c>
      <c r="E29" s="499">
        <v>2436</v>
      </c>
      <c r="F29" s="500">
        <v>2174</v>
      </c>
      <c r="G29" s="499">
        <v>1960</v>
      </c>
      <c r="H29" s="500">
        <v>1742</v>
      </c>
      <c r="I29" s="499">
        <v>1488</v>
      </c>
      <c r="J29" s="500">
        <v>1071</v>
      </c>
      <c r="K29" s="499">
        <v>580</v>
      </c>
      <c r="L29" s="506">
        <v>0</v>
      </c>
      <c r="M29" s="502">
        <v>0</v>
      </c>
      <c r="N29" s="506">
        <v>0</v>
      </c>
      <c r="O29" s="502">
        <v>0</v>
      </c>
      <c r="P29" s="506">
        <v>0</v>
      </c>
      <c r="Q29" s="502">
        <v>0</v>
      </c>
      <c r="R29" s="506">
        <v>0</v>
      </c>
      <c r="S29" s="502">
        <v>0</v>
      </c>
      <c r="T29" s="506">
        <v>0</v>
      </c>
      <c r="U29" s="502">
        <v>0</v>
      </c>
      <c r="V29" s="506">
        <v>0</v>
      </c>
      <c r="W29" s="502">
        <v>0</v>
      </c>
      <c r="X29" s="506">
        <v>0</v>
      </c>
      <c r="Y29" s="502">
        <v>0</v>
      </c>
      <c r="Z29" s="506">
        <v>0</v>
      </c>
      <c r="AA29" s="502">
        <v>0</v>
      </c>
      <c r="AB29" s="506">
        <v>0</v>
      </c>
      <c r="AC29" s="502">
        <v>0</v>
      </c>
      <c r="AD29" s="506">
        <v>0</v>
      </c>
      <c r="AE29" s="502">
        <v>0</v>
      </c>
      <c r="AF29" s="506">
        <v>0</v>
      </c>
      <c r="AG29" s="502">
        <v>0</v>
      </c>
      <c r="AH29" s="505">
        <v>0</v>
      </c>
      <c r="AI29" s="502">
        <v>0</v>
      </c>
      <c r="AJ29" s="214"/>
      <c r="AP29" s="247">
        <v>1381</v>
      </c>
      <c r="AQ29" s="242">
        <v>20000</v>
      </c>
      <c r="AR29" s="243"/>
      <c r="AS29" s="247">
        <v>1381</v>
      </c>
      <c r="AT29" s="242">
        <v>10000</v>
      </c>
      <c r="AV29" s="247">
        <v>1381</v>
      </c>
      <c r="AW29" s="242">
        <v>23282</v>
      </c>
      <c r="AY29" s="247">
        <v>1381</v>
      </c>
      <c r="AZ29" s="242">
        <v>3175</v>
      </c>
      <c r="BC29" s="247">
        <v>1381</v>
      </c>
      <c r="BD29" s="242">
        <f t="shared" si="0"/>
        <v>7284.6</v>
      </c>
      <c r="BG29" s="242">
        <v>853380</v>
      </c>
      <c r="BH29" s="242">
        <v>28446</v>
      </c>
      <c r="BI29" s="242">
        <v>3881</v>
      </c>
      <c r="BJ29" s="242">
        <v>10000</v>
      </c>
      <c r="BK29" s="242">
        <v>20000</v>
      </c>
      <c r="BL29" s="242">
        <v>1706760</v>
      </c>
      <c r="BM29" s="242">
        <v>853380</v>
      </c>
      <c r="BN29" s="242">
        <f t="shared" si="1"/>
        <v>2650.14</v>
      </c>
      <c r="BO29" s="242">
        <f t="shared" si="2"/>
        <v>6183.66</v>
      </c>
      <c r="BP29" s="242">
        <f t="shared" si="3"/>
        <v>79504.2</v>
      </c>
      <c r="BQ29" s="242">
        <f t="shared" si="4"/>
        <v>185509.8</v>
      </c>
      <c r="BR29" s="242">
        <f t="shared" si="5"/>
        <v>8833.7999999999993</v>
      </c>
      <c r="BS29" s="242">
        <f t="shared" si="6"/>
        <v>265014</v>
      </c>
      <c r="BT29" s="241">
        <v>1382</v>
      </c>
      <c r="BU29" s="218">
        <v>23</v>
      </c>
    </row>
    <row r="30" spans="1:129" s="225" customFormat="1" ht="22.2">
      <c r="A30" s="212"/>
      <c r="B30" s="212"/>
      <c r="C30" s="213"/>
      <c r="D30" s="226">
        <v>1380</v>
      </c>
      <c r="E30" s="503">
        <v>1776</v>
      </c>
      <c r="F30" s="504">
        <v>1525</v>
      </c>
      <c r="G30" s="503">
        <v>1320</v>
      </c>
      <c r="H30" s="504">
        <v>1112</v>
      </c>
      <c r="I30" s="503">
        <v>869</v>
      </c>
      <c r="J30" s="504">
        <v>470</v>
      </c>
      <c r="K30" s="502">
        <v>0</v>
      </c>
      <c r="L30" s="506">
        <v>0</v>
      </c>
      <c r="M30" s="502">
        <v>0</v>
      </c>
      <c r="N30" s="506">
        <v>0</v>
      </c>
      <c r="O30" s="502">
        <v>0</v>
      </c>
      <c r="P30" s="506">
        <v>0</v>
      </c>
      <c r="Q30" s="502">
        <v>0</v>
      </c>
      <c r="R30" s="506">
        <v>0</v>
      </c>
      <c r="S30" s="502">
        <v>0</v>
      </c>
      <c r="T30" s="506">
        <v>0</v>
      </c>
      <c r="U30" s="502">
        <v>0</v>
      </c>
      <c r="V30" s="506">
        <v>0</v>
      </c>
      <c r="W30" s="502">
        <v>0</v>
      </c>
      <c r="X30" s="506">
        <v>0</v>
      </c>
      <c r="Y30" s="502">
        <v>0</v>
      </c>
      <c r="Z30" s="506">
        <v>0</v>
      </c>
      <c r="AA30" s="502">
        <v>0</v>
      </c>
      <c r="AB30" s="506">
        <v>0</v>
      </c>
      <c r="AC30" s="502">
        <v>0</v>
      </c>
      <c r="AD30" s="506">
        <v>0</v>
      </c>
      <c r="AE30" s="502">
        <v>0</v>
      </c>
      <c r="AF30" s="506">
        <v>0</v>
      </c>
      <c r="AG30" s="502">
        <v>0</v>
      </c>
      <c r="AH30" s="505">
        <v>0</v>
      </c>
      <c r="AI30" s="502">
        <v>0</v>
      </c>
      <c r="AJ30" s="214"/>
      <c r="AK30" s="530"/>
      <c r="AL30" s="694"/>
      <c r="AM30" s="528"/>
      <c r="AN30" s="531"/>
      <c r="AO30" s="231"/>
      <c r="AP30" s="248">
        <v>1380</v>
      </c>
      <c r="AQ30" s="242">
        <v>6000</v>
      </c>
      <c r="AR30" s="243"/>
      <c r="AS30" s="248">
        <v>1380</v>
      </c>
      <c r="AT30" s="242">
        <v>10000</v>
      </c>
      <c r="AU30" s="216"/>
      <c r="AV30" s="248">
        <v>1380</v>
      </c>
      <c r="AW30" s="242">
        <v>18930</v>
      </c>
      <c r="AX30" s="217"/>
      <c r="AY30" s="248">
        <v>1380</v>
      </c>
      <c r="AZ30" s="242">
        <f t="shared" ref="AZ30:AZ36" si="7">AY30/7.33</f>
        <v>188.26739427012279</v>
      </c>
      <c r="BA30" s="216"/>
      <c r="BB30" s="217"/>
      <c r="BC30" s="248">
        <v>1380</v>
      </c>
      <c r="BD30" s="242">
        <f t="shared" si="0"/>
        <v>5839</v>
      </c>
      <c r="BE30" s="252"/>
      <c r="BF30" s="216"/>
      <c r="BG30" s="538">
        <v>698460</v>
      </c>
      <c r="BH30" s="538">
        <v>23282</v>
      </c>
      <c r="BI30" s="538">
        <v>3175</v>
      </c>
      <c r="BJ30" s="538">
        <v>10000</v>
      </c>
      <c r="BK30" s="538">
        <v>20000</v>
      </c>
      <c r="BL30" s="538">
        <v>1396920</v>
      </c>
      <c r="BM30" s="538">
        <v>69846</v>
      </c>
      <c r="BN30" s="538">
        <f t="shared" si="1"/>
        <v>2185.3799999999997</v>
      </c>
      <c r="BO30" s="538">
        <f t="shared" si="2"/>
        <v>5099.2199999999993</v>
      </c>
      <c r="BP30" s="538">
        <f t="shared" si="3"/>
        <v>65561.399999999994</v>
      </c>
      <c r="BQ30" s="538">
        <f t="shared" si="4"/>
        <v>152976.59999999998</v>
      </c>
      <c r="BR30" s="538">
        <f t="shared" si="5"/>
        <v>7284.6</v>
      </c>
      <c r="BS30" s="538">
        <f t="shared" si="6"/>
        <v>218538</v>
      </c>
      <c r="BT30" s="539">
        <v>1381</v>
      </c>
      <c r="BU30" s="218">
        <v>24</v>
      </c>
      <c r="BV30" s="255"/>
      <c r="BW30" s="520"/>
      <c r="BX30" s="520"/>
      <c r="BY30" s="520"/>
      <c r="BZ30" s="520"/>
      <c r="CA30" s="520"/>
      <c r="CB30" s="520"/>
      <c r="CC30" s="520"/>
      <c r="CD30" s="520"/>
      <c r="CE30" s="520"/>
      <c r="CF30" s="520"/>
      <c r="CG30" s="520"/>
      <c r="CH30" s="520"/>
      <c r="CN30" s="224"/>
      <c r="CO30" s="224"/>
      <c r="CP30" s="224"/>
      <c r="CQ30" s="224"/>
      <c r="CR30" s="224"/>
      <c r="CS30" s="224"/>
      <c r="CT30" s="224"/>
      <c r="CU30" s="224"/>
      <c r="CV30" s="224"/>
      <c r="CW30" s="224"/>
      <c r="CX30" s="224"/>
      <c r="CY30" s="224"/>
      <c r="CZ30" s="224"/>
      <c r="DA30" s="224"/>
      <c r="DB30" s="224"/>
      <c r="DC30" s="224"/>
      <c r="DD30" s="224"/>
      <c r="DE30" s="224"/>
      <c r="DF30" s="224"/>
      <c r="DG30" s="224"/>
      <c r="DH30" s="224"/>
      <c r="DI30" s="224"/>
      <c r="DJ30" s="224"/>
      <c r="DK30" s="224"/>
      <c r="DL30" s="224"/>
      <c r="DM30" s="224"/>
      <c r="DN30" s="224"/>
      <c r="DO30" s="224"/>
      <c r="DP30" s="224"/>
      <c r="DQ30" s="224"/>
      <c r="DR30" s="224"/>
      <c r="DS30" s="224"/>
      <c r="DT30" s="224"/>
      <c r="DU30" s="224"/>
      <c r="DV30" s="224"/>
      <c r="DW30" s="224"/>
      <c r="DX30" s="224"/>
      <c r="DY30" s="224"/>
    </row>
    <row r="31" spans="1:129" ht="22.2">
      <c r="D31" s="223">
        <v>1379</v>
      </c>
      <c r="E31" s="499">
        <v>1244</v>
      </c>
      <c r="F31" s="500">
        <v>1005</v>
      </c>
      <c r="G31" s="499">
        <v>810</v>
      </c>
      <c r="H31" s="500">
        <v>611</v>
      </c>
      <c r="I31" s="499">
        <v>380</v>
      </c>
      <c r="J31" s="506">
        <v>0</v>
      </c>
      <c r="K31" s="502">
        <v>0</v>
      </c>
      <c r="L31" s="506">
        <v>0</v>
      </c>
      <c r="M31" s="502">
        <v>0</v>
      </c>
      <c r="N31" s="506">
        <v>0</v>
      </c>
      <c r="O31" s="502">
        <v>0</v>
      </c>
      <c r="P31" s="506">
        <v>0</v>
      </c>
      <c r="Q31" s="502">
        <v>0</v>
      </c>
      <c r="R31" s="506">
        <v>0</v>
      </c>
      <c r="S31" s="502">
        <v>0</v>
      </c>
      <c r="T31" s="506">
        <v>0</v>
      </c>
      <c r="U31" s="502">
        <v>0</v>
      </c>
      <c r="V31" s="506">
        <v>0</v>
      </c>
      <c r="W31" s="502">
        <v>0</v>
      </c>
      <c r="X31" s="506">
        <v>0</v>
      </c>
      <c r="Y31" s="502">
        <v>0</v>
      </c>
      <c r="Z31" s="506">
        <v>0</v>
      </c>
      <c r="AA31" s="502">
        <v>0</v>
      </c>
      <c r="AB31" s="506">
        <v>0</v>
      </c>
      <c r="AC31" s="502">
        <v>0</v>
      </c>
      <c r="AD31" s="506">
        <v>0</v>
      </c>
      <c r="AE31" s="502">
        <v>0</v>
      </c>
      <c r="AF31" s="506">
        <v>0</v>
      </c>
      <c r="AG31" s="502">
        <v>0</v>
      </c>
      <c r="AH31" s="505">
        <v>0</v>
      </c>
      <c r="AI31" s="502">
        <v>0</v>
      </c>
      <c r="AJ31" s="214"/>
      <c r="AL31" s="701"/>
      <c r="AP31" s="247">
        <v>1379</v>
      </c>
      <c r="AQ31" s="242">
        <v>6000</v>
      </c>
      <c r="AS31" s="247">
        <v>1379</v>
      </c>
      <c r="AT31" s="242">
        <v>10000</v>
      </c>
      <c r="AV31" s="247">
        <v>1379</v>
      </c>
      <c r="AW31" s="242">
        <v>15267</v>
      </c>
      <c r="AY31" s="247">
        <v>1379</v>
      </c>
      <c r="AZ31" s="242">
        <f t="shared" si="7"/>
        <v>188.13096862210097</v>
      </c>
      <c r="BC31" s="247">
        <v>1379</v>
      </c>
      <c r="BD31" s="242">
        <f t="shared" si="0"/>
        <v>4740.1000000000004</v>
      </c>
      <c r="BG31" s="242">
        <f t="shared" ref="BG31:BG40" si="8">BH31*30</f>
        <v>567900</v>
      </c>
      <c r="BH31" s="242">
        <v>18930</v>
      </c>
      <c r="BI31" s="242">
        <f t="shared" ref="BI31:BI40" si="9">BH31/7.33</f>
        <v>2582.5375170532061</v>
      </c>
      <c r="BJ31" s="242">
        <v>10000</v>
      </c>
      <c r="BK31" s="242">
        <v>6000</v>
      </c>
      <c r="BL31" s="242">
        <f t="shared" ref="BL31:BL40" si="10">BG31*2</f>
        <v>1135800</v>
      </c>
      <c r="BM31" s="242">
        <f t="shared" ref="BM31:BM40" si="11">BG31</f>
        <v>567900</v>
      </c>
      <c r="BN31" s="242">
        <f t="shared" si="1"/>
        <v>1751.7</v>
      </c>
      <c r="BO31" s="242">
        <f t="shared" si="2"/>
        <v>4087.2999999999997</v>
      </c>
      <c r="BP31" s="242">
        <f t="shared" si="3"/>
        <v>52551</v>
      </c>
      <c r="BQ31" s="242">
        <f t="shared" si="4"/>
        <v>122618.99999999999</v>
      </c>
      <c r="BR31" s="242">
        <f t="shared" si="5"/>
        <v>5839</v>
      </c>
      <c r="BS31" s="242">
        <f t="shared" si="6"/>
        <v>175170</v>
      </c>
      <c r="BT31" s="241">
        <v>1380</v>
      </c>
      <c r="BU31" s="218">
        <v>25</v>
      </c>
    </row>
    <row r="32" spans="1:129" s="225" customFormat="1" ht="22.2">
      <c r="A32" s="212"/>
      <c r="B32" s="212"/>
      <c r="C32" s="213"/>
      <c r="D32" s="226">
        <v>1378</v>
      </c>
      <c r="E32" s="503">
        <v>785</v>
      </c>
      <c r="F32" s="504">
        <v>568</v>
      </c>
      <c r="G32" s="503">
        <v>390</v>
      </c>
      <c r="H32" s="504">
        <v>210</v>
      </c>
      <c r="I32" s="502">
        <v>0</v>
      </c>
      <c r="J32" s="506">
        <v>0</v>
      </c>
      <c r="K32" s="502">
        <v>0</v>
      </c>
      <c r="L32" s="506">
        <v>0</v>
      </c>
      <c r="M32" s="502">
        <v>0</v>
      </c>
      <c r="N32" s="506">
        <v>0</v>
      </c>
      <c r="O32" s="502">
        <v>0</v>
      </c>
      <c r="P32" s="506">
        <v>0</v>
      </c>
      <c r="Q32" s="502">
        <v>0</v>
      </c>
      <c r="R32" s="506">
        <v>0</v>
      </c>
      <c r="S32" s="502">
        <v>0</v>
      </c>
      <c r="T32" s="506">
        <v>0</v>
      </c>
      <c r="U32" s="502">
        <v>0</v>
      </c>
      <c r="V32" s="506">
        <v>0</v>
      </c>
      <c r="W32" s="502">
        <v>0</v>
      </c>
      <c r="X32" s="506">
        <v>0</v>
      </c>
      <c r="Y32" s="502">
        <v>0</v>
      </c>
      <c r="Z32" s="506">
        <v>0</v>
      </c>
      <c r="AA32" s="502">
        <v>0</v>
      </c>
      <c r="AB32" s="506">
        <v>0</v>
      </c>
      <c r="AC32" s="502">
        <v>0</v>
      </c>
      <c r="AD32" s="506">
        <v>0</v>
      </c>
      <c r="AE32" s="502">
        <v>0</v>
      </c>
      <c r="AF32" s="506">
        <v>0</v>
      </c>
      <c r="AG32" s="502">
        <v>0</v>
      </c>
      <c r="AH32" s="505">
        <v>0</v>
      </c>
      <c r="AI32" s="502">
        <v>0</v>
      </c>
      <c r="AJ32" s="214"/>
      <c r="AK32" s="530"/>
      <c r="AL32" s="695"/>
      <c r="AM32" s="531"/>
      <c r="AN32" s="531"/>
      <c r="AO32" s="231"/>
      <c r="AP32" s="248">
        <v>1378</v>
      </c>
      <c r="AQ32" s="242">
        <v>6000</v>
      </c>
      <c r="AR32" s="217"/>
      <c r="AS32" s="248">
        <v>1378</v>
      </c>
      <c r="AT32" s="242">
        <v>10000</v>
      </c>
      <c r="AU32" s="217"/>
      <c r="AV32" s="248">
        <v>1378</v>
      </c>
      <c r="AW32" s="242">
        <v>12061</v>
      </c>
      <c r="AX32" s="217"/>
      <c r="AY32" s="248">
        <v>1378</v>
      </c>
      <c r="AZ32" s="242">
        <f t="shared" si="7"/>
        <v>187.99454297407914</v>
      </c>
      <c r="BA32" s="217"/>
      <c r="BB32" s="217"/>
      <c r="BC32" s="248">
        <v>1378</v>
      </c>
      <c r="BD32" s="242">
        <f t="shared" si="0"/>
        <v>3778.3</v>
      </c>
      <c r="BE32" s="252"/>
      <c r="BF32" s="216"/>
      <c r="BG32" s="538">
        <f t="shared" si="8"/>
        <v>458010</v>
      </c>
      <c r="BH32" s="538">
        <v>15267</v>
      </c>
      <c r="BI32" s="538">
        <f t="shared" si="9"/>
        <v>2082.8103683492495</v>
      </c>
      <c r="BJ32" s="538">
        <v>10000</v>
      </c>
      <c r="BK32" s="538">
        <v>6000</v>
      </c>
      <c r="BL32" s="538">
        <f t="shared" si="10"/>
        <v>916020</v>
      </c>
      <c r="BM32" s="538">
        <f t="shared" si="11"/>
        <v>458010</v>
      </c>
      <c r="BN32" s="538">
        <f t="shared" si="1"/>
        <v>1422.03</v>
      </c>
      <c r="BO32" s="538">
        <f t="shared" si="2"/>
        <v>3318.0699999999997</v>
      </c>
      <c r="BP32" s="538">
        <f t="shared" si="3"/>
        <v>42660.9</v>
      </c>
      <c r="BQ32" s="538">
        <f t="shared" si="4"/>
        <v>99542.099999999991</v>
      </c>
      <c r="BR32" s="538">
        <f t="shared" si="5"/>
        <v>4740.1000000000004</v>
      </c>
      <c r="BS32" s="538">
        <f t="shared" si="6"/>
        <v>142203</v>
      </c>
      <c r="BT32" s="539">
        <v>1379</v>
      </c>
      <c r="BU32" s="218">
        <v>26</v>
      </c>
      <c r="BV32" s="255"/>
      <c r="BW32" s="520"/>
      <c r="BX32" s="520"/>
      <c r="BY32" s="520"/>
      <c r="BZ32" s="520"/>
      <c r="CA32" s="520"/>
      <c r="CB32" s="520"/>
      <c r="CC32" s="520"/>
      <c r="CD32" s="520"/>
      <c r="CE32" s="520"/>
      <c r="CF32" s="520"/>
      <c r="CG32" s="520"/>
      <c r="CH32" s="520"/>
      <c r="CN32" s="224"/>
      <c r="CO32" s="224"/>
      <c r="CP32" s="224"/>
      <c r="CQ32" s="224"/>
      <c r="CR32" s="224"/>
      <c r="CS32" s="224"/>
      <c r="CT32" s="224"/>
      <c r="CU32" s="224"/>
      <c r="CV32" s="224"/>
      <c r="CW32" s="224"/>
      <c r="CX32" s="224"/>
      <c r="CY32" s="224"/>
      <c r="CZ32" s="224"/>
      <c r="DA32" s="224"/>
      <c r="DB32" s="224"/>
      <c r="DC32" s="224"/>
      <c r="DD32" s="224"/>
      <c r="DE32" s="224"/>
      <c r="DF32" s="224"/>
      <c r="DG32" s="224"/>
      <c r="DH32" s="224"/>
      <c r="DI32" s="224"/>
      <c r="DJ32" s="224"/>
      <c r="DK32" s="224"/>
      <c r="DL32" s="224"/>
      <c r="DM32" s="224"/>
      <c r="DN32" s="224"/>
      <c r="DO32" s="224"/>
      <c r="DP32" s="224"/>
      <c r="DQ32" s="224"/>
      <c r="DR32" s="224"/>
      <c r="DS32" s="224"/>
      <c r="DT32" s="224"/>
      <c r="DU32" s="224"/>
      <c r="DV32" s="224"/>
      <c r="DW32" s="224"/>
      <c r="DX32" s="224"/>
      <c r="DY32" s="224"/>
    </row>
    <row r="33" spans="1:129" ht="22.2">
      <c r="D33" s="223">
        <v>1377</v>
      </c>
      <c r="E33" s="499">
        <v>479</v>
      </c>
      <c r="F33" s="500">
        <v>298</v>
      </c>
      <c r="G33" s="499">
        <v>150</v>
      </c>
      <c r="H33" s="506">
        <v>0</v>
      </c>
      <c r="I33" s="502">
        <v>0</v>
      </c>
      <c r="J33" s="506">
        <v>0</v>
      </c>
      <c r="K33" s="502">
        <v>0</v>
      </c>
      <c r="L33" s="506">
        <v>0</v>
      </c>
      <c r="M33" s="502">
        <v>0</v>
      </c>
      <c r="N33" s="506">
        <v>0</v>
      </c>
      <c r="O33" s="502">
        <v>0</v>
      </c>
      <c r="P33" s="506">
        <v>0</v>
      </c>
      <c r="Q33" s="502">
        <v>0</v>
      </c>
      <c r="R33" s="506">
        <v>0</v>
      </c>
      <c r="S33" s="502">
        <v>0</v>
      </c>
      <c r="T33" s="506">
        <v>0</v>
      </c>
      <c r="U33" s="502">
        <v>0</v>
      </c>
      <c r="V33" s="506">
        <v>0</v>
      </c>
      <c r="W33" s="502">
        <v>0</v>
      </c>
      <c r="X33" s="506">
        <v>0</v>
      </c>
      <c r="Y33" s="502">
        <v>0</v>
      </c>
      <c r="Z33" s="506">
        <v>0</v>
      </c>
      <c r="AA33" s="502">
        <v>0</v>
      </c>
      <c r="AB33" s="506">
        <v>0</v>
      </c>
      <c r="AC33" s="502">
        <v>0</v>
      </c>
      <c r="AD33" s="506">
        <v>0</v>
      </c>
      <c r="AE33" s="502">
        <v>0</v>
      </c>
      <c r="AF33" s="506">
        <v>0</v>
      </c>
      <c r="AG33" s="502">
        <v>0</v>
      </c>
      <c r="AH33" s="505">
        <v>0</v>
      </c>
      <c r="AI33" s="502">
        <v>0</v>
      </c>
      <c r="AJ33" s="214"/>
      <c r="AL33" s="702"/>
      <c r="AP33" s="247">
        <v>1377</v>
      </c>
      <c r="AQ33" s="242">
        <v>3000</v>
      </c>
      <c r="AS33" s="247">
        <v>1377</v>
      </c>
      <c r="AT33" s="242">
        <v>7000</v>
      </c>
      <c r="AV33" s="247">
        <v>1377</v>
      </c>
      <c r="AW33" s="242">
        <v>10051</v>
      </c>
      <c r="AY33" s="247">
        <v>1377</v>
      </c>
      <c r="AZ33" s="242">
        <f t="shared" si="7"/>
        <v>187.85811732605731</v>
      </c>
      <c r="BC33" s="247">
        <v>1377</v>
      </c>
      <c r="BD33" s="242">
        <f t="shared" si="0"/>
        <v>3115.3</v>
      </c>
      <c r="BG33" s="242">
        <f t="shared" si="8"/>
        <v>361830</v>
      </c>
      <c r="BH33" s="242">
        <v>12061</v>
      </c>
      <c r="BI33" s="242">
        <f t="shared" si="9"/>
        <v>1645.4297407912688</v>
      </c>
      <c r="BJ33" s="242">
        <v>10000</v>
      </c>
      <c r="BK33" s="242">
        <v>6000</v>
      </c>
      <c r="BL33" s="242">
        <f t="shared" si="10"/>
        <v>723660</v>
      </c>
      <c r="BM33" s="242">
        <f t="shared" si="11"/>
        <v>361830</v>
      </c>
      <c r="BN33" s="242">
        <f t="shared" si="1"/>
        <v>1133.49</v>
      </c>
      <c r="BO33" s="242">
        <f t="shared" si="2"/>
        <v>2644.8099999999995</v>
      </c>
      <c r="BP33" s="242">
        <f t="shared" si="3"/>
        <v>34004.699999999997</v>
      </c>
      <c r="BQ33" s="242">
        <f t="shared" si="4"/>
        <v>79344.299999999988</v>
      </c>
      <c r="BR33" s="242">
        <f t="shared" si="5"/>
        <v>3778.3</v>
      </c>
      <c r="BS33" s="242">
        <f t="shared" si="6"/>
        <v>113349</v>
      </c>
      <c r="BT33" s="241">
        <v>1378</v>
      </c>
      <c r="BU33" s="218">
        <v>27</v>
      </c>
    </row>
    <row r="34" spans="1:129" s="225" customFormat="1" ht="22.2">
      <c r="A34" s="212"/>
      <c r="B34" s="212"/>
      <c r="C34" s="213"/>
      <c r="D34" s="226">
        <v>1376</v>
      </c>
      <c r="E34" s="503">
        <v>277</v>
      </c>
      <c r="F34" s="504">
        <v>125</v>
      </c>
      <c r="G34" s="502">
        <v>0</v>
      </c>
      <c r="H34" s="506">
        <v>0</v>
      </c>
      <c r="I34" s="502">
        <v>0</v>
      </c>
      <c r="J34" s="506">
        <v>0</v>
      </c>
      <c r="K34" s="502">
        <v>0</v>
      </c>
      <c r="L34" s="506">
        <v>0</v>
      </c>
      <c r="M34" s="502">
        <v>0</v>
      </c>
      <c r="N34" s="506">
        <v>0</v>
      </c>
      <c r="O34" s="502">
        <v>0</v>
      </c>
      <c r="P34" s="506">
        <v>0</v>
      </c>
      <c r="Q34" s="502">
        <v>0</v>
      </c>
      <c r="R34" s="506">
        <v>0</v>
      </c>
      <c r="S34" s="502">
        <v>0</v>
      </c>
      <c r="T34" s="506">
        <v>0</v>
      </c>
      <c r="U34" s="502">
        <v>0</v>
      </c>
      <c r="V34" s="506">
        <v>0</v>
      </c>
      <c r="W34" s="502">
        <v>0</v>
      </c>
      <c r="X34" s="506">
        <v>0</v>
      </c>
      <c r="Y34" s="502">
        <v>0</v>
      </c>
      <c r="Z34" s="506">
        <v>0</v>
      </c>
      <c r="AA34" s="502">
        <v>0</v>
      </c>
      <c r="AB34" s="506">
        <v>0</v>
      </c>
      <c r="AC34" s="502">
        <v>0</v>
      </c>
      <c r="AD34" s="506">
        <v>0</v>
      </c>
      <c r="AE34" s="502">
        <v>0</v>
      </c>
      <c r="AF34" s="506">
        <v>0</v>
      </c>
      <c r="AG34" s="502">
        <v>0</v>
      </c>
      <c r="AH34" s="505">
        <v>0</v>
      </c>
      <c r="AI34" s="502">
        <v>0</v>
      </c>
      <c r="AJ34" s="214"/>
      <c r="AK34" s="530"/>
      <c r="AL34" s="701"/>
      <c r="AM34" s="531"/>
      <c r="AN34" s="531"/>
      <c r="AO34" s="231"/>
      <c r="AP34" s="248">
        <v>1376</v>
      </c>
      <c r="AQ34" s="242">
        <v>3000</v>
      </c>
      <c r="AR34" s="217"/>
      <c r="AS34" s="248">
        <v>1376</v>
      </c>
      <c r="AT34" s="242">
        <v>7000</v>
      </c>
      <c r="AU34" s="217"/>
      <c r="AV34" s="248">
        <v>1376</v>
      </c>
      <c r="AW34" s="242">
        <v>8482</v>
      </c>
      <c r="AX34" s="217"/>
      <c r="AY34" s="248">
        <v>1376</v>
      </c>
      <c r="AZ34" s="242">
        <f t="shared" si="7"/>
        <v>187.72169167803546</v>
      </c>
      <c r="BA34" s="217"/>
      <c r="BB34" s="217"/>
      <c r="BC34" s="248">
        <v>1376</v>
      </c>
      <c r="BD34" s="242">
        <f t="shared" si="0"/>
        <v>2644.6</v>
      </c>
      <c r="BE34" s="252"/>
      <c r="BF34" s="216"/>
      <c r="BG34" s="538">
        <f t="shared" si="8"/>
        <v>301530</v>
      </c>
      <c r="BH34" s="538">
        <v>10051</v>
      </c>
      <c r="BI34" s="538">
        <f t="shared" si="9"/>
        <v>1371.2141882673943</v>
      </c>
      <c r="BJ34" s="538">
        <v>7000</v>
      </c>
      <c r="BK34" s="538">
        <v>3000</v>
      </c>
      <c r="BL34" s="538">
        <f t="shared" si="10"/>
        <v>603060</v>
      </c>
      <c r="BM34" s="538">
        <f t="shared" si="11"/>
        <v>301530</v>
      </c>
      <c r="BN34" s="538">
        <f t="shared" si="1"/>
        <v>934.59</v>
      </c>
      <c r="BO34" s="538">
        <f t="shared" si="2"/>
        <v>2180.71</v>
      </c>
      <c r="BP34" s="538">
        <f t="shared" si="3"/>
        <v>28037.7</v>
      </c>
      <c r="BQ34" s="538">
        <f t="shared" si="4"/>
        <v>65421.299999999996</v>
      </c>
      <c r="BR34" s="538">
        <f t="shared" si="5"/>
        <v>3115.3</v>
      </c>
      <c r="BS34" s="538">
        <f t="shared" si="6"/>
        <v>93459</v>
      </c>
      <c r="BT34" s="539">
        <v>1377</v>
      </c>
      <c r="BU34" s="218">
        <v>28</v>
      </c>
      <c r="BV34" s="255"/>
      <c r="BW34" s="520"/>
      <c r="BX34" s="520"/>
      <c r="BY34" s="520"/>
      <c r="BZ34" s="520"/>
      <c r="CA34" s="520"/>
      <c r="CB34" s="520"/>
      <c r="CC34" s="520"/>
      <c r="CD34" s="520"/>
      <c r="CE34" s="520"/>
      <c r="CF34" s="520"/>
      <c r="CG34" s="520"/>
      <c r="CH34" s="520"/>
      <c r="CN34" s="217"/>
      <c r="CO34" s="217"/>
      <c r="CP34" s="217"/>
      <c r="CQ34" s="217"/>
      <c r="CR34" s="217"/>
      <c r="CS34" s="217"/>
      <c r="CT34" s="217"/>
      <c r="CU34" s="217"/>
      <c r="CV34" s="224"/>
      <c r="CW34" s="224"/>
      <c r="CX34" s="224"/>
      <c r="CY34" s="224"/>
      <c r="CZ34" s="224"/>
      <c r="DA34" s="224"/>
      <c r="DB34" s="224"/>
      <c r="DC34" s="224"/>
      <c r="DD34" s="224"/>
      <c r="DE34" s="224"/>
      <c r="DF34" s="224"/>
      <c r="DG34" s="224"/>
      <c r="DH34" s="224"/>
      <c r="DI34" s="224"/>
      <c r="DJ34" s="224"/>
      <c r="DK34" s="224"/>
      <c r="DL34" s="224"/>
      <c r="DM34" s="224"/>
      <c r="DN34" s="224"/>
      <c r="DO34" s="224"/>
      <c r="DP34" s="224"/>
      <c r="DQ34" s="224"/>
      <c r="DR34" s="224"/>
      <c r="DS34" s="224"/>
      <c r="DT34" s="224"/>
      <c r="DU34" s="224"/>
      <c r="DV34" s="224"/>
      <c r="DW34" s="224"/>
      <c r="DX34" s="224"/>
      <c r="DY34" s="224"/>
    </row>
    <row r="35" spans="1:129" s="228" customFormat="1" ht="22.2">
      <c r="A35" s="212"/>
      <c r="B35" s="212"/>
      <c r="C35" s="213"/>
      <c r="D35" s="223">
        <v>1375</v>
      </c>
      <c r="E35" s="499">
        <v>124</v>
      </c>
      <c r="F35" s="506">
        <v>0</v>
      </c>
      <c r="G35" s="502">
        <v>0</v>
      </c>
      <c r="H35" s="506">
        <v>0</v>
      </c>
      <c r="I35" s="502">
        <v>0</v>
      </c>
      <c r="J35" s="506">
        <v>0</v>
      </c>
      <c r="K35" s="502">
        <v>0</v>
      </c>
      <c r="L35" s="506">
        <v>0</v>
      </c>
      <c r="M35" s="502">
        <v>0</v>
      </c>
      <c r="N35" s="506">
        <v>0</v>
      </c>
      <c r="O35" s="502">
        <v>0</v>
      </c>
      <c r="P35" s="506">
        <v>0</v>
      </c>
      <c r="Q35" s="502">
        <v>0</v>
      </c>
      <c r="R35" s="506">
        <v>0</v>
      </c>
      <c r="S35" s="502">
        <v>0</v>
      </c>
      <c r="T35" s="506">
        <v>0</v>
      </c>
      <c r="U35" s="502">
        <v>0</v>
      </c>
      <c r="V35" s="506">
        <v>0</v>
      </c>
      <c r="W35" s="502">
        <v>0</v>
      </c>
      <c r="X35" s="506">
        <v>0</v>
      </c>
      <c r="Y35" s="502">
        <v>0</v>
      </c>
      <c r="Z35" s="506">
        <v>0</v>
      </c>
      <c r="AA35" s="502">
        <v>0</v>
      </c>
      <c r="AB35" s="506">
        <v>0</v>
      </c>
      <c r="AC35" s="502">
        <v>0</v>
      </c>
      <c r="AD35" s="506">
        <v>0</v>
      </c>
      <c r="AE35" s="502">
        <v>0</v>
      </c>
      <c r="AF35" s="506">
        <v>0</v>
      </c>
      <c r="AG35" s="502">
        <v>0</v>
      </c>
      <c r="AH35" s="505">
        <v>0</v>
      </c>
      <c r="AI35" s="502">
        <v>0</v>
      </c>
      <c r="AJ35" s="214"/>
      <c r="AK35" s="530"/>
      <c r="AL35" s="701"/>
      <c r="AM35" s="531"/>
      <c r="AN35" s="531"/>
      <c r="AO35" s="231"/>
      <c r="AP35" s="247">
        <v>1375</v>
      </c>
      <c r="AQ35" s="242">
        <v>3000</v>
      </c>
      <c r="AR35" s="217"/>
      <c r="AS35" s="247">
        <v>1375</v>
      </c>
      <c r="AT35" s="242">
        <v>7000</v>
      </c>
      <c r="AU35" s="217"/>
      <c r="AV35" s="247">
        <v>1375</v>
      </c>
      <c r="AW35" s="242">
        <v>6907</v>
      </c>
      <c r="AX35" s="217"/>
      <c r="AY35" s="247">
        <v>1375</v>
      </c>
      <c r="AZ35" s="242">
        <f t="shared" si="7"/>
        <v>187.58526603001363</v>
      </c>
      <c r="BA35" s="217"/>
      <c r="BB35" s="217"/>
      <c r="BC35" s="247">
        <v>1375</v>
      </c>
      <c r="BD35" s="242">
        <f t="shared" si="0"/>
        <v>2172.1</v>
      </c>
      <c r="BE35" s="252"/>
      <c r="BF35" s="216"/>
      <c r="BG35" s="242">
        <f t="shared" si="8"/>
        <v>254460</v>
      </c>
      <c r="BH35" s="242">
        <v>8482</v>
      </c>
      <c r="BI35" s="242">
        <f t="shared" si="9"/>
        <v>1157.162346521146</v>
      </c>
      <c r="BJ35" s="242">
        <v>7000</v>
      </c>
      <c r="BK35" s="242">
        <v>3000</v>
      </c>
      <c r="BL35" s="242">
        <f t="shared" si="10"/>
        <v>508920</v>
      </c>
      <c r="BM35" s="242">
        <f t="shared" si="11"/>
        <v>254460</v>
      </c>
      <c r="BN35" s="242">
        <f t="shared" si="1"/>
        <v>793.37999999999988</v>
      </c>
      <c r="BO35" s="242">
        <f t="shared" si="2"/>
        <v>1851.22</v>
      </c>
      <c r="BP35" s="242">
        <f t="shared" si="3"/>
        <v>23801.399999999998</v>
      </c>
      <c r="BQ35" s="242">
        <f t="shared" si="4"/>
        <v>55536.6</v>
      </c>
      <c r="BR35" s="242">
        <f t="shared" si="5"/>
        <v>2644.6</v>
      </c>
      <c r="BS35" s="242">
        <f t="shared" si="6"/>
        <v>79338</v>
      </c>
      <c r="BT35" s="241">
        <v>1376</v>
      </c>
      <c r="BU35" s="218">
        <v>29</v>
      </c>
      <c r="BV35" s="255"/>
      <c r="BW35" s="520"/>
      <c r="BX35" s="520"/>
      <c r="BY35" s="520"/>
      <c r="BZ35" s="520"/>
      <c r="CA35" s="520"/>
      <c r="CB35" s="520"/>
      <c r="CC35" s="520"/>
      <c r="CD35" s="520"/>
      <c r="CE35" s="520"/>
      <c r="CF35" s="520"/>
      <c r="CG35" s="520"/>
      <c r="CH35" s="520"/>
      <c r="CI35" s="225"/>
      <c r="CN35" s="217"/>
      <c r="CO35" s="217"/>
      <c r="CP35" s="217"/>
      <c r="CQ35" s="217"/>
      <c r="CR35" s="217"/>
      <c r="CS35" s="217"/>
      <c r="CT35" s="217"/>
      <c r="CU35" s="217"/>
      <c r="CV35" s="224"/>
      <c r="CW35" s="224"/>
      <c r="CX35" s="224"/>
      <c r="CY35" s="224"/>
      <c r="CZ35" s="224"/>
      <c r="DA35" s="224"/>
      <c r="DB35" s="224"/>
      <c r="DC35" s="224"/>
      <c r="DD35" s="224"/>
      <c r="DE35" s="224"/>
      <c r="DF35" s="224"/>
      <c r="DG35" s="224"/>
      <c r="DH35" s="224"/>
      <c r="DI35" s="224"/>
      <c r="DJ35" s="224"/>
      <c r="DK35" s="224"/>
      <c r="DL35" s="224"/>
      <c r="DM35" s="224"/>
      <c r="DN35" s="224"/>
      <c r="DO35" s="224"/>
      <c r="DP35" s="224"/>
      <c r="DQ35" s="224"/>
      <c r="DR35" s="224"/>
      <c r="DS35" s="224"/>
      <c r="DT35" s="224"/>
      <c r="DU35" s="224"/>
      <c r="DV35" s="224"/>
      <c r="DW35" s="224"/>
      <c r="DX35" s="224"/>
      <c r="DY35" s="224"/>
    </row>
    <row r="36" spans="1:129" s="212" customFormat="1" ht="22.2">
      <c r="C36" s="213"/>
      <c r="D36" s="226">
        <v>1374</v>
      </c>
      <c r="E36" s="512"/>
      <c r="F36" s="512"/>
      <c r="G36" s="512"/>
      <c r="H36" s="512"/>
      <c r="I36" s="513"/>
      <c r="J36" s="512"/>
      <c r="K36" s="513"/>
      <c r="L36" s="512"/>
      <c r="M36" s="513"/>
      <c r="N36" s="512"/>
      <c r="O36" s="513"/>
      <c r="P36" s="512"/>
      <c r="Q36" s="513"/>
      <c r="R36" s="512"/>
      <c r="S36" s="513"/>
      <c r="T36" s="512"/>
      <c r="U36" s="513"/>
      <c r="V36" s="512"/>
      <c r="W36" s="513"/>
      <c r="X36" s="512"/>
      <c r="Y36" s="513"/>
      <c r="Z36" s="512"/>
      <c r="AA36" s="513"/>
      <c r="AB36" s="512"/>
      <c r="AC36" s="513"/>
      <c r="AD36" s="512"/>
      <c r="AE36" s="513"/>
      <c r="AF36" s="512"/>
      <c r="AG36" s="513"/>
      <c r="AH36" s="505"/>
      <c r="AI36" s="505"/>
      <c r="AJ36" s="214"/>
      <c r="AK36" s="534"/>
      <c r="AL36" s="701"/>
      <c r="AM36" s="531"/>
      <c r="AN36" s="531"/>
      <c r="AO36" s="231"/>
      <c r="AP36" s="515">
        <v>1374</v>
      </c>
      <c r="AQ36" s="242">
        <v>3000</v>
      </c>
      <c r="AR36" s="217"/>
      <c r="AS36" s="515">
        <v>1374</v>
      </c>
      <c r="AT36" s="242">
        <v>7000</v>
      </c>
      <c r="AU36" s="217"/>
      <c r="AV36" s="515">
        <v>1374</v>
      </c>
      <c r="AW36" s="242">
        <v>5333</v>
      </c>
      <c r="AX36" s="217"/>
      <c r="AY36" s="515">
        <v>1374</v>
      </c>
      <c r="AZ36" s="242">
        <f t="shared" si="7"/>
        <v>187.4488403819918</v>
      </c>
      <c r="BA36" s="217"/>
      <c r="BB36" s="217"/>
      <c r="BC36" s="515">
        <v>1374</v>
      </c>
      <c r="BD36" s="242">
        <f t="shared" si="0"/>
        <v>1699.9</v>
      </c>
      <c r="BE36" s="252"/>
      <c r="BF36" s="216"/>
      <c r="BG36" s="538">
        <f t="shared" si="8"/>
        <v>207210</v>
      </c>
      <c r="BH36" s="538">
        <v>6907</v>
      </c>
      <c r="BI36" s="538">
        <f t="shared" si="9"/>
        <v>942.2919508867667</v>
      </c>
      <c r="BJ36" s="538">
        <v>7000</v>
      </c>
      <c r="BK36" s="538">
        <v>3000</v>
      </c>
      <c r="BL36" s="538">
        <f t="shared" si="10"/>
        <v>414420</v>
      </c>
      <c r="BM36" s="538">
        <f t="shared" si="11"/>
        <v>207210</v>
      </c>
      <c r="BN36" s="538">
        <f t="shared" si="1"/>
        <v>651.62999999999988</v>
      </c>
      <c r="BO36" s="538">
        <f t="shared" si="2"/>
        <v>1520.47</v>
      </c>
      <c r="BP36" s="538">
        <f t="shared" si="3"/>
        <v>19548.899999999998</v>
      </c>
      <c r="BQ36" s="538">
        <f t="shared" si="4"/>
        <v>45614.1</v>
      </c>
      <c r="BR36" s="538">
        <f t="shared" si="5"/>
        <v>2172.1</v>
      </c>
      <c r="BS36" s="538">
        <f t="shared" si="6"/>
        <v>65163</v>
      </c>
      <c r="BT36" s="539">
        <v>1375</v>
      </c>
      <c r="BU36" s="218">
        <v>30</v>
      </c>
      <c r="BV36" s="255"/>
      <c r="BW36" s="520"/>
      <c r="BX36" s="520"/>
      <c r="BY36" s="520"/>
      <c r="BZ36" s="520"/>
      <c r="CA36" s="520"/>
      <c r="CB36" s="520"/>
      <c r="CC36" s="520"/>
      <c r="CD36" s="520"/>
      <c r="CE36" s="520"/>
      <c r="CF36" s="520"/>
      <c r="CG36" s="520"/>
      <c r="CH36" s="520"/>
      <c r="CI36" s="225"/>
      <c r="CN36" s="217"/>
      <c r="CO36" s="217"/>
      <c r="CP36" s="217"/>
      <c r="CQ36" s="217"/>
      <c r="CR36" s="217"/>
      <c r="CS36" s="217"/>
      <c r="CT36" s="217"/>
      <c r="CU36" s="217"/>
    </row>
    <row r="37" spans="1:129" s="212" customFormat="1" ht="22.2">
      <c r="C37" s="213"/>
      <c r="D37" s="214"/>
      <c r="E37" s="215"/>
      <c r="F37" s="214"/>
      <c r="G37" s="215"/>
      <c r="H37" s="214"/>
      <c r="I37" s="215"/>
      <c r="J37" s="214"/>
      <c r="K37" s="215"/>
      <c r="L37" s="214"/>
      <c r="M37" s="215"/>
      <c r="N37" s="214"/>
      <c r="O37" s="215"/>
      <c r="P37" s="214"/>
      <c r="Q37" s="215"/>
      <c r="R37" s="214"/>
      <c r="S37" s="215"/>
      <c r="T37" s="214"/>
      <c r="U37" s="215"/>
      <c r="V37" s="214"/>
      <c r="W37" s="215"/>
      <c r="X37" s="214"/>
      <c r="Y37" s="215"/>
      <c r="Z37" s="214"/>
      <c r="AA37" s="215"/>
      <c r="AB37" s="214"/>
      <c r="AC37" s="215"/>
      <c r="AD37" s="214"/>
      <c r="AE37" s="215"/>
      <c r="AF37" s="214"/>
      <c r="AG37" s="215"/>
      <c r="AH37" s="214"/>
      <c r="AI37" s="214"/>
      <c r="AJ37" s="214"/>
      <c r="AK37" s="535"/>
      <c r="AL37" s="703"/>
      <c r="AM37" s="531"/>
      <c r="AN37" s="531"/>
      <c r="AO37" s="231"/>
      <c r="AP37" s="218"/>
      <c r="AQ37" s="216"/>
      <c r="AR37" s="217"/>
      <c r="AS37" s="218"/>
      <c r="AT37" s="243"/>
      <c r="AU37" s="217"/>
      <c r="AV37" s="218"/>
      <c r="AW37" s="243"/>
      <c r="AX37" s="217"/>
      <c r="AY37" s="218"/>
      <c r="AZ37" s="243"/>
      <c r="BA37" s="217"/>
      <c r="BB37" s="217"/>
      <c r="BC37" s="218"/>
      <c r="BD37" s="243"/>
      <c r="BE37" s="252"/>
      <c r="BF37" s="216"/>
      <c r="BG37" s="242">
        <f t="shared" si="8"/>
        <v>159990</v>
      </c>
      <c r="BH37" s="242">
        <v>5333</v>
      </c>
      <c r="BI37" s="242">
        <f t="shared" si="9"/>
        <v>727.55798090040923</v>
      </c>
      <c r="BJ37" s="242">
        <v>7000</v>
      </c>
      <c r="BK37" s="242">
        <v>3000</v>
      </c>
      <c r="BL37" s="242">
        <f t="shared" si="10"/>
        <v>319980</v>
      </c>
      <c r="BM37" s="242">
        <f t="shared" si="11"/>
        <v>159990</v>
      </c>
      <c r="BN37" s="242">
        <f t="shared" si="1"/>
        <v>509.96999999999997</v>
      </c>
      <c r="BO37" s="242">
        <f t="shared" si="2"/>
        <v>1189.9299999999998</v>
      </c>
      <c r="BP37" s="242">
        <f t="shared" si="3"/>
        <v>15299.099999999999</v>
      </c>
      <c r="BQ37" s="242">
        <f t="shared" si="4"/>
        <v>35697.899999999994</v>
      </c>
      <c r="BR37" s="242">
        <f t="shared" si="5"/>
        <v>1699.9</v>
      </c>
      <c r="BS37" s="242">
        <f t="shared" si="6"/>
        <v>50997</v>
      </c>
      <c r="BT37" s="241">
        <v>1374</v>
      </c>
      <c r="BU37" s="218">
        <v>31</v>
      </c>
      <c r="BV37" s="255"/>
      <c r="BW37" s="520"/>
      <c r="BX37" s="520"/>
      <c r="BY37" s="520"/>
      <c r="BZ37" s="520"/>
      <c r="CA37" s="520"/>
      <c r="CB37" s="520"/>
      <c r="CC37" s="520"/>
      <c r="CD37" s="520"/>
      <c r="CE37" s="520"/>
      <c r="CF37" s="520"/>
      <c r="CG37" s="520"/>
      <c r="CH37" s="520"/>
      <c r="CI37" s="225"/>
      <c r="CN37" s="217"/>
      <c r="CO37" s="217"/>
      <c r="CP37" s="217"/>
      <c r="CQ37" s="217"/>
      <c r="CR37" s="217"/>
      <c r="CS37" s="217"/>
      <c r="CT37" s="217"/>
      <c r="CU37" s="217"/>
    </row>
    <row r="38" spans="1:129" s="212" customFormat="1" ht="22.2">
      <c r="C38" s="213"/>
      <c r="D38" s="214"/>
      <c r="E38" s="215"/>
      <c r="F38" s="214"/>
      <c r="G38" s="215"/>
      <c r="H38" s="214"/>
      <c r="I38" s="215"/>
      <c r="J38" s="214"/>
      <c r="K38" s="215"/>
      <c r="L38" s="214"/>
      <c r="M38" s="215"/>
      <c r="N38" s="214"/>
      <c r="O38" s="215"/>
      <c r="P38" s="214"/>
      <c r="Q38" s="215"/>
      <c r="R38" s="214"/>
      <c r="S38" s="215"/>
      <c r="T38" s="214"/>
      <c r="U38" s="215"/>
      <c r="V38" s="214"/>
      <c r="W38" s="215"/>
      <c r="X38" s="214"/>
      <c r="Y38" s="215"/>
      <c r="Z38" s="214"/>
      <c r="AA38" s="215"/>
      <c r="AB38" s="214"/>
      <c r="AC38" s="215"/>
      <c r="AD38" s="214"/>
      <c r="AE38" s="215"/>
      <c r="AF38" s="214"/>
      <c r="AG38" s="215"/>
      <c r="AH38" s="214"/>
      <c r="AI38" s="214"/>
      <c r="AJ38" s="214"/>
      <c r="AK38" s="535"/>
      <c r="AL38" s="703"/>
      <c r="AM38" s="531"/>
      <c r="AN38" s="531"/>
      <c r="AO38" s="231"/>
      <c r="AP38" s="218"/>
      <c r="AQ38" s="216"/>
      <c r="AR38" s="217"/>
      <c r="AS38" s="218"/>
      <c r="AT38" s="243"/>
      <c r="AU38" s="217"/>
      <c r="AV38" s="218"/>
      <c r="AW38" s="243"/>
      <c r="AX38" s="217"/>
      <c r="AY38" s="218"/>
      <c r="AZ38" s="243"/>
      <c r="BA38" s="217"/>
      <c r="BB38" s="217"/>
      <c r="BC38" s="218"/>
      <c r="BD38" s="243"/>
      <c r="BE38" s="252"/>
      <c r="BF38" s="216"/>
      <c r="BG38" s="538">
        <f t="shared" si="8"/>
        <v>119520</v>
      </c>
      <c r="BH38" s="538">
        <v>3984</v>
      </c>
      <c r="BI38" s="538">
        <f t="shared" si="9"/>
        <v>543.51978171896315</v>
      </c>
      <c r="BJ38" s="538">
        <v>7000</v>
      </c>
      <c r="BK38" s="538">
        <v>3000</v>
      </c>
      <c r="BL38" s="538">
        <f t="shared" si="10"/>
        <v>239040</v>
      </c>
      <c r="BM38" s="538">
        <f t="shared" si="11"/>
        <v>119520</v>
      </c>
      <c r="BN38" s="538">
        <f t="shared" si="1"/>
        <v>388.56</v>
      </c>
      <c r="BO38" s="538">
        <f t="shared" si="2"/>
        <v>906.63999999999987</v>
      </c>
      <c r="BP38" s="538">
        <f t="shared" si="3"/>
        <v>11656.8</v>
      </c>
      <c r="BQ38" s="538">
        <f t="shared" si="4"/>
        <v>27199.199999999997</v>
      </c>
      <c r="BR38" s="538">
        <f t="shared" si="5"/>
        <v>1295.2</v>
      </c>
      <c r="BS38" s="538">
        <f t="shared" si="6"/>
        <v>38856</v>
      </c>
      <c r="BT38" s="539">
        <v>1373</v>
      </c>
      <c r="BU38" s="218">
        <v>32</v>
      </c>
      <c r="BV38" s="255"/>
      <c r="BW38" s="520"/>
      <c r="BX38" s="520"/>
      <c r="BY38" s="520"/>
      <c r="BZ38" s="520"/>
      <c r="CA38" s="520"/>
      <c r="CB38" s="520"/>
      <c r="CC38" s="520"/>
      <c r="CD38" s="520"/>
      <c r="CE38" s="520"/>
      <c r="CF38" s="520"/>
      <c r="CG38" s="520"/>
      <c r="CH38" s="520"/>
      <c r="CI38" s="225"/>
      <c r="CN38" s="217"/>
      <c r="CO38" s="217"/>
      <c r="CP38" s="217"/>
      <c r="CQ38" s="217"/>
      <c r="CR38" s="217"/>
      <c r="CS38" s="217"/>
      <c r="CT38" s="217"/>
      <c r="CU38" s="217"/>
    </row>
    <row r="39" spans="1:129" s="212" customFormat="1" ht="22.2">
      <c r="C39" s="213"/>
      <c r="D39" s="214"/>
      <c r="E39" s="215"/>
      <c r="F39" s="214"/>
      <c r="G39" s="215"/>
      <c r="H39" s="214"/>
      <c r="I39" s="215"/>
      <c r="J39" s="214"/>
      <c r="K39" s="215"/>
      <c r="L39" s="214"/>
      <c r="M39" s="215"/>
      <c r="N39" s="214"/>
      <c r="O39" s="215"/>
      <c r="P39" s="214"/>
      <c r="Q39" s="215"/>
      <c r="R39" s="214"/>
      <c r="S39" s="215"/>
      <c r="T39" s="214"/>
      <c r="U39" s="215"/>
      <c r="V39" s="214"/>
      <c r="W39" s="215"/>
      <c r="X39" s="214"/>
      <c r="Y39" s="215"/>
      <c r="Z39" s="214"/>
      <c r="AA39" s="215"/>
      <c r="AB39" s="214"/>
      <c r="AC39" s="215"/>
      <c r="AD39" s="214"/>
      <c r="AE39" s="215"/>
      <c r="AF39" s="214"/>
      <c r="AG39" s="215"/>
      <c r="AH39" s="214"/>
      <c r="AI39" s="214"/>
      <c r="AJ39" s="214"/>
      <c r="AK39" s="530"/>
      <c r="AL39" s="701"/>
      <c r="AM39" s="531"/>
      <c r="AN39" s="531"/>
      <c r="AO39" s="231"/>
      <c r="AP39" s="218"/>
      <c r="AQ39" s="216"/>
      <c r="AR39" s="217"/>
      <c r="AS39" s="218"/>
      <c r="AT39" s="243"/>
      <c r="AU39" s="216"/>
      <c r="AV39" s="218"/>
      <c r="AW39" s="243"/>
      <c r="AX39" s="233"/>
      <c r="AY39" s="218"/>
      <c r="AZ39" s="243"/>
      <c r="BA39" s="217"/>
      <c r="BB39" s="217"/>
      <c r="BC39" s="218"/>
      <c r="BD39" s="243"/>
      <c r="BE39" s="252"/>
      <c r="BF39" s="216"/>
      <c r="BG39" s="242">
        <f t="shared" si="8"/>
        <v>89820</v>
      </c>
      <c r="BH39" s="242">
        <v>2994</v>
      </c>
      <c r="BI39" s="242">
        <f t="shared" si="9"/>
        <v>408.45839017735335</v>
      </c>
      <c r="BJ39" s="242">
        <v>7000</v>
      </c>
      <c r="BK39" s="242">
        <v>3000</v>
      </c>
      <c r="BL39" s="242">
        <f t="shared" si="10"/>
        <v>179640</v>
      </c>
      <c r="BM39" s="242">
        <f t="shared" si="11"/>
        <v>89820</v>
      </c>
      <c r="BN39" s="242">
        <f t="shared" si="1"/>
        <v>299.45999999999998</v>
      </c>
      <c r="BO39" s="242">
        <f t="shared" si="2"/>
        <v>698.7399999999999</v>
      </c>
      <c r="BP39" s="242">
        <f t="shared" si="3"/>
        <v>8983.7999999999993</v>
      </c>
      <c r="BQ39" s="242">
        <f t="shared" si="4"/>
        <v>20962.199999999997</v>
      </c>
      <c r="BR39" s="242">
        <f t="shared" si="5"/>
        <v>998.2</v>
      </c>
      <c r="BS39" s="242">
        <f t="shared" si="6"/>
        <v>29946</v>
      </c>
      <c r="BT39" s="241">
        <v>1372</v>
      </c>
      <c r="BU39" s="218">
        <v>33</v>
      </c>
      <c r="BV39" s="255"/>
      <c r="BW39" s="520"/>
      <c r="BX39" s="520"/>
      <c r="BY39" s="520"/>
      <c r="BZ39" s="520"/>
      <c r="CA39" s="520"/>
      <c r="CB39" s="520"/>
      <c r="CC39" s="520"/>
      <c r="CD39" s="520"/>
      <c r="CE39" s="520"/>
      <c r="CF39" s="520"/>
      <c r="CG39" s="520"/>
      <c r="CH39" s="520"/>
      <c r="CI39" s="225"/>
      <c r="CN39" s="217"/>
      <c r="CO39" s="217"/>
      <c r="CP39" s="217"/>
      <c r="CQ39" s="217"/>
      <c r="CR39" s="217"/>
      <c r="CS39" s="217"/>
      <c r="CT39" s="217"/>
      <c r="CU39" s="217"/>
    </row>
    <row r="40" spans="1:129" s="212" customFormat="1" ht="22.2">
      <c r="C40" s="213"/>
      <c r="D40" s="214"/>
      <c r="E40" s="215"/>
      <c r="F40" s="214"/>
      <c r="G40" s="215"/>
      <c r="H40" s="214"/>
      <c r="I40" s="215"/>
      <c r="J40" s="214"/>
      <c r="K40" s="215"/>
      <c r="L40" s="214"/>
      <c r="M40" s="215"/>
      <c r="N40" s="214"/>
      <c r="O40" s="215"/>
      <c r="P40" s="214"/>
      <c r="Q40" s="215"/>
      <c r="R40" s="214"/>
      <c r="S40" s="215"/>
      <c r="T40" s="214"/>
      <c r="U40" s="215"/>
      <c r="V40" s="214"/>
      <c r="W40" s="215"/>
      <c r="X40" s="214"/>
      <c r="Y40" s="215"/>
      <c r="Z40" s="214"/>
      <c r="AA40" s="215"/>
      <c r="AB40" s="214"/>
      <c r="AC40" s="215"/>
      <c r="AD40" s="214"/>
      <c r="AE40" s="215"/>
      <c r="AF40" s="214"/>
      <c r="AG40" s="215"/>
      <c r="AH40" s="214"/>
      <c r="AI40" s="214"/>
      <c r="AJ40" s="214"/>
      <c r="AK40" s="530"/>
      <c r="AL40" s="704"/>
      <c r="AM40" s="531"/>
      <c r="AN40" s="531"/>
      <c r="AO40" s="231"/>
      <c r="AP40" s="218"/>
      <c r="AQ40" s="216"/>
      <c r="AR40" s="217"/>
      <c r="AS40" s="218"/>
      <c r="AT40" s="216"/>
      <c r="AU40" s="216"/>
      <c r="AV40" s="218"/>
      <c r="AW40" s="216"/>
      <c r="AX40" s="233"/>
      <c r="AY40" s="218"/>
      <c r="AZ40" s="216"/>
      <c r="BA40" s="217"/>
      <c r="BB40" s="217"/>
      <c r="BC40" s="218"/>
      <c r="BD40" s="216"/>
      <c r="BE40" s="252"/>
      <c r="BF40" s="216"/>
      <c r="BG40" s="538">
        <f t="shared" si="8"/>
        <v>68010</v>
      </c>
      <c r="BH40" s="538">
        <v>2267</v>
      </c>
      <c r="BI40" s="538">
        <f t="shared" si="9"/>
        <v>309.27694406548432</v>
      </c>
      <c r="BJ40" s="538">
        <v>7000</v>
      </c>
      <c r="BK40" s="538">
        <v>3000</v>
      </c>
      <c r="BL40" s="538">
        <f t="shared" si="10"/>
        <v>136020</v>
      </c>
      <c r="BM40" s="538">
        <f t="shared" si="11"/>
        <v>68010</v>
      </c>
      <c r="BN40" s="538">
        <f t="shared" si="1"/>
        <v>234.03</v>
      </c>
      <c r="BO40" s="538">
        <f t="shared" si="2"/>
        <v>546.06999999999994</v>
      </c>
      <c r="BP40" s="538">
        <f t="shared" si="3"/>
        <v>7020.9</v>
      </c>
      <c r="BQ40" s="538">
        <f t="shared" si="4"/>
        <v>16382.099999999999</v>
      </c>
      <c r="BR40" s="538">
        <f t="shared" si="5"/>
        <v>780.1</v>
      </c>
      <c r="BS40" s="538">
        <f t="shared" si="6"/>
        <v>23403</v>
      </c>
      <c r="BT40" s="539">
        <v>1371</v>
      </c>
      <c r="BU40" s="218">
        <v>34</v>
      </c>
      <c r="BV40" s="255"/>
      <c r="BW40" s="520"/>
      <c r="BX40" s="520"/>
      <c r="BY40" s="520"/>
      <c r="BZ40" s="520"/>
      <c r="CA40" s="520"/>
      <c r="CB40" s="520"/>
      <c r="CC40" s="520"/>
      <c r="CD40" s="520"/>
      <c r="CE40" s="520"/>
      <c r="CF40" s="520"/>
      <c r="CG40" s="520"/>
      <c r="CH40" s="520"/>
      <c r="CI40" s="225"/>
      <c r="CN40" s="217"/>
      <c r="CO40" s="217"/>
      <c r="CP40" s="217"/>
      <c r="CQ40" s="217"/>
      <c r="CR40" s="217"/>
      <c r="CS40" s="217"/>
      <c r="CT40" s="217"/>
      <c r="CU40" s="217"/>
    </row>
    <row r="41" spans="1:129" s="212" customFormat="1" ht="21.6">
      <c r="C41" s="213"/>
      <c r="D41" s="214"/>
      <c r="E41" s="215"/>
      <c r="F41" s="214"/>
      <c r="G41" s="215"/>
      <c r="H41" s="214"/>
      <c r="I41" s="215"/>
      <c r="J41" s="214"/>
      <c r="K41" s="215"/>
      <c r="L41" s="214"/>
      <c r="M41" s="215"/>
      <c r="N41" s="214"/>
      <c r="O41" s="215"/>
      <c r="P41" s="214"/>
      <c r="Q41" s="215"/>
      <c r="R41" s="214"/>
      <c r="S41" s="215"/>
      <c r="T41" s="214"/>
      <c r="U41" s="215"/>
      <c r="V41" s="214"/>
      <c r="W41" s="215"/>
      <c r="X41" s="214"/>
      <c r="Y41" s="215"/>
      <c r="Z41" s="214"/>
      <c r="AA41" s="215"/>
      <c r="AB41" s="214"/>
      <c r="AC41" s="215"/>
      <c r="AD41" s="214"/>
      <c r="AE41" s="215"/>
      <c r="AF41" s="214"/>
      <c r="AG41" s="215"/>
      <c r="AH41" s="214"/>
      <c r="AI41" s="214"/>
      <c r="AJ41" s="214"/>
      <c r="AK41" s="530"/>
      <c r="AL41" s="703"/>
      <c r="AM41" s="531"/>
      <c r="AN41" s="531"/>
      <c r="AO41" s="231"/>
      <c r="AP41" s="218"/>
      <c r="AQ41" s="216"/>
      <c r="AR41" s="217"/>
      <c r="AS41" s="218"/>
      <c r="AT41" s="216"/>
      <c r="AU41" s="216"/>
      <c r="AV41" s="218"/>
      <c r="AW41" s="216"/>
      <c r="AX41" s="233"/>
      <c r="AY41" s="218"/>
      <c r="AZ41" s="216"/>
      <c r="BA41" s="216"/>
      <c r="BB41" s="233"/>
      <c r="BC41" s="218"/>
      <c r="BD41" s="216"/>
      <c r="BE41" s="252"/>
      <c r="BF41" s="216"/>
      <c r="BG41" s="243"/>
      <c r="BH41" s="243"/>
      <c r="BI41" s="243"/>
      <c r="BJ41" s="243"/>
      <c r="BK41" s="243"/>
      <c r="BL41" s="243"/>
      <c r="BM41" s="243"/>
      <c r="BN41" s="243"/>
      <c r="BO41" s="243"/>
      <c r="BP41" s="243"/>
      <c r="BQ41" s="243"/>
      <c r="BR41" s="243"/>
      <c r="BS41" s="243"/>
      <c r="BT41" s="244"/>
      <c r="BU41" s="218"/>
      <c r="BV41" s="255"/>
      <c r="BW41" s="520"/>
      <c r="BX41" s="520"/>
      <c r="BY41" s="520"/>
      <c r="BZ41" s="520"/>
      <c r="CA41" s="520"/>
      <c r="CB41" s="520"/>
      <c r="CC41" s="520"/>
      <c r="CD41" s="520"/>
      <c r="CE41" s="520"/>
      <c r="CF41" s="520"/>
      <c r="CG41" s="520"/>
      <c r="CH41" s="520"/>
      <c r="CI41" s="225"/>
      <c r="CJ41" s="217"/>
      <c r="CK41" s="217"/>
      <c r="CL41" s="217"/>
      <c r="CM41" s="217"/>
      <c r="CN41" s="217"/>
      <c r="CO41" s="217"/>
      <c r="CP41" s="217"/>
      <c r="CQ41" s="217"/>
      <c r="CR41" s="217"/>
      <c r="CS41" s="217"/>
      <c r="CT41" s="217"/>
      <c r="CU41" s="217"/>
    </row>
    <row r="42" spans="1:129" s="212" customFormat="1">
      <c r="C42" s="213"/>
      <c r="D42" s="214"/>
      <c r="E42" s="215"/>
      <c r="F42" s="214"/>
      <c r="G42" s="215"/>
      <c r="H42" s="214"/>
      <c r="I42" s="215"/>
      <c r="J42" s="214"/>
      <c r="K42" s="215"/>
      <c r="L42" s="214"/>
      <c r="M42" s="215"/>
      <c r="N42" s="214"/>
      <c r="O42" s="215"/>
      <c r="P42" s="214"/>
      <c r="Q42" s="215"/>
      <c r="R42" s="214"/>
      <c r="S42" s="215"/>
      <c r="T42" s="214"/>
      <c r="U42" s="215"/>
      <c r="V42" s="214"/>
      <c r="W42" s="215"/>
      <c r="X42" s="214"/>
      <c r="Y42" s="215"/>
      <c r="Z42" s="214"/>
      <c r="AA42" s="215"/>
      <c r="AB42" s="214"/>
      <c r="AC42" s="215"/>
      <c r="AD42" s="214"/>
      <c r="AE42" s="215"/>
      <c r="AF42" s="214"/>
      <c r="AG42" s="215"/>
      <c r="AH42" s="214"/>
      <c r="AI42" s="214"/>
      <c r="AJ42" s="214"/>
      <c r="AK42" s="530"/>
      <c r="AL42" s="704"/>
      <c r="AM42" s="531"/>
      <c r="AN42" s="531"/>
      <c r="AO42" s="231"/>
      <c r="AP42" s="218"/>
      <c r="AQ42" s="216"/>
      <c r="AR42" s="216"/>
      <c r="AS42" s="218"/>
      <c r="AT42" s="216"/>
      <c r="AU42" s="216"/>
      <c r="AV42" s="218"/>
      <c r="AW42" s="216"/>
      <c r="AX42" s="233"/>
      <c r="AY42" s="218"/>
      <c r="AZ42" s="216"/>
      <c r="BA42" s="216"/>
      <c r="BB42" s="233"/>
      <c r="BC42" s="218"/>
      <c r="BD42" s="216"/>
      <c r="BE42" s="252"/>
      <c r="BF42" s="216"/>
      <c r="BG42" s="236"/>
      <c r="BH42" s="236"/>
      <c r="BI42" s="236"/>
      <c r="BJ42" s="236"/>
      <c r="BK42" s="236"/>
      <c r="BL42" s="236"/>
      <c r="BM42" s="236"/>
      <c r="BN42" s="236"/>
      <c r="BO42" s="236"/>
      <c r="BP42" s="236"/>
      <c r="BQ42" s="236"/>
      <c r="BR42" s="236"/>
      <c r="BS42" s="236"/>
      <c r="BT42" s="237"/>
      <c r="BU42" s="218"/>
      <c r="BV42" s="255"/>
      <c r="BW42" s="520"/>
      <c r="BX42" s="520"/>
      <c r="BY42" s="520"/>
      <c r="BZ42" s="520"/>
      <c r="CA42" s="520"/>
      <c r="CB42" s="520"/>
      <c r="CC42" s="520"/>
      <c r="CD42" s="520"/>
      <c r="CE42" s="520"/>
      <c r="CF42" s="520"/>
      <c r="CG42" s="520"/>
      <c r="CH42" s="520"/>
      <c r="CI42" s="225"/>
      <c r="CJ42" s="217"/>
      <c r="CK42" s="217"/>
      <c r="CL42" s="217"/>
      <c r="CM42" s="217"/>
      <c r="CN42" s="217"/>
      <c r="CO42" s="217"/>
      <c r="CP42" s="217"/>
      <c r="CQ42" s="217"/>
      <c r="CR42" s="217"/>
      <c r="CS42" s="217"/>
      <c r="CT42" s="217"/>
      <c r="CU42" s="217"/>
    </row>
    <row r="43" spans="1:129" s="212" customFormat="1">
      <c r="A43" s="214"/>
      <c r="B43" s="214"/>
      <c r="C43" s="214"/>
      <c r="D43" s="214"/>
      <c r="E43" s="214"/>
      <c r="F43" s="214"/>
      <c r="G43" s="214"/>
      <c r="H43" s="214"/>
      <c r="I43" s="214"/>
      <c r="J43" s="214"/>
      <c r="K43" s="214"/>
      <c r="L43" s="214"/>
      <c r="M43" s="214"/>
      <c r="N43" s="214"/>
      <c r="O43" s="214"/>
      <c r="P43" s="214"/>
      <c r="Q43" s="214"/>
      <c r="R43" s="214"/>
      <c r="S43" s="214"/>
      <c r="T43" s="214"/>
      <c r="U43" s="214"/>
      <c r="V43" s="214"/>
      <c r="W43" s="214"/>
      <c r="X43" s="214"/>
      <c r="Y43" s="214"/>
      <c r="Z43" s="214"/>
      <c r="AA43" s="214"/>
      <c r="AB43" s="214"/>
      <c r="AC43" s="214"/>
      <c r="AD43" s="214"/>
      <c r="AE43" s="214"/>
      <c r="AF43" s="214"/>
      <c r="AG43" s="214"/>
      <c r="AH43" s="214"/>
      <c r="AI43" s="214"/>
      <c r="AJ43" s="214"/>
      <c r="AK43" s="530"/>
      <c r="AL43" s="703"/>
      <c r="AM43" s="531"/>
      <c r="AN43" s="531"/>
      <c r="AO43" s="231"/>
      <c r="AP43" s="218"/>
      <c r="AQ43" s="216"/>
      <c r="AR43" s="216"/>
      <c r="AS43" s="218"/>
      <c r="AT43" s="216"/>
      <c r="AU43" s="216"/>
      <c r="AV43" s="218"/>
      <c r="AW43" s="216"/>
      <c r="AX43" s="233"/>
      <c r="AY43" s="218"/>
      <c r="AZ43" s="216"/>
      <c r="BA43" s="216"/>
      <c r="BB43" s="233"/>
      <c r="BC43" s="218"/>
      <c r="BD43" s="216"/>
      <c r="BE43" s="252"/>
      <c r="BF43" s="216"/>
      <c r="BG43" s="236"/>
      <c r="BH43" s="236"/>
      <c r="BI43" s="236"/>
      <c r="BJ43" s="236"/>
      <c r="BK43" s="236"/>
      <c r="BL43" s="236"/>
      <c r="BM43" s="236"/>
      <c r="BN43" s="236"/>
      <c r="BO43" s="236"/>
      <c r="BP43" s="236"/>
      <c r="BQ43" s="236"/>
      <c r="BR43" s="236"/>
      <c r="BS43" s="236"/>
      <c r="BT43" s="237"/>
      <c r="BU43" s="218"/>
      <c r="BV43" s="255"/>
      <c r="BW43" s="520"/>
      <c r="BX43" s="520"/>
      <c r="BY43" s="520"/>
      <c r="BZ43" s="520"/>
      <c r="CA43" s="520"/>
      <c r="CB43" s="520"/>
      <c r="CC43" s="520"/>
      <c r="CD43" s="520"/>
      <c r="CE43" s="520"/>
      <c r="CF43" s="520"/>
      <c r="CG43" s="520"/>
      <c r="CH43" s="520"/>
      <c r="CI43" s="225"/>
      <c r="CJ43" s="217"/>
      <c r="CK43" s="217"/>
      <c r="CL43" s="217"/>
      <c r="CM43" s="217"/>
      <c r="CN43" s="217"/>
      <c r="CO43" s="217"/>
      <c r="CP43" s="217"/>
      <c r="CQ43" s="217"/>
      <c r="CR43" s="217"/>
      <c r="CS43" s="217"/>
      <c r="CT43" s="217"/>
      <c r="CU43" s="217"/>
    </row>
    <row r="44" spans="1:129" s="217" customFormat="1">
      <c r="A44" s="214"/>
      <c r="B44" s="214"/>
      <c r="C44" s="214"/>
      <c r="D44" s="214"/>
      <c r="E44" s="214"/>
      <c r="F44" s="214"/>
      <c r="G44" s="214"/>
      <c r="H44" s="214"/>
      <c r="I44" s="214"/>
      <c r="J44" s="214"/>
      <c r="K44" s="214"/>
      <c r="L44" s="214"/>
      <c r="M44" s="214"/>
      <c r="N44" s="214"/>
      <c r="O44" s="214"/>
      <c r="P44" s="214"/>
      <c r="Q44" s="214"/>
      <c r="R44" s="214"/>
      <c r="S44" s="214"/>
      <c r="T44" s="214"/>
      <c r="U44" s="214"/>
      <c r="V44" s="214"/>
      <c r="W44" s="214"/>
      <c r="X44" s="214"/>
      <c r="Y44" s="214"/>
      <c r="Z44" s="214"/>
      <c r="AA44" s="214"/>
      <c r="AB44" s="214"/>
      <c r="AC44" s="214"/>
      <c r="AD44" s="214"/>
      <c r="AE44" s="214"/>
      <c r="AF44" s="214"/>
      <c r="AG44" s="214"/>
      <c r="AH44" s="214"/>
      <c r="AI44" s="214"/>
      <c r="AJ44" s="214"/>
      <c r="AK44" s="530"/>
      <c r="AL44" s="704"/>
      <c r="AM44" s="531"/>
      <c r="AN44" s="531"/>
      <c r="AO44" s="231"/>
      <c r="AP44" s="218"/>
      <c r="AQ44" s="216"/>
      <c r="AR44" s="216"/>
      <c r="AS44" s="218"/>
      <c r="AT44" s="216"/>
      <c r="AU44" s="216"/>
      <c r="AV44" s="218"/>
      <c r="AW44" s="216"/>
      <c r="AX44" s="233"/>
      <c r="AY44" s="218"/>
      <c r="AZ44" s="216"/>
      <c r="BA44" s="216"/>
      <c r="BB44" s="233"/>
      <c r="BC44" s="218"/>
      <c r="BD44" s="216"/>
      <c r="BE44" s="252"/>
      <c r="BF44" s="216"/>
      <c r="BG44" s="236"/>
      <c r="BH44" s="236"/>
      <c r="BI44" s="236"/>
      <c r="BJ44" s="236"/>
      <c r="BK44" s="236"/>
      <c r="BL44" s="236"/>
      <c r="BM44" s="236"/>
      <c r="BN44" s="236"/>
      <c r="BO44" s="236"/>
      <c r="BP44" s="236"/>
      <c r="BQ44" s="236"/>
      <c r="BR44" s="236"/>
      <c r="BS44" s="236"/>
      <c r="BT44" s="237"/>
      <c r="BU44" s="218"/>
      <c r="BV44" s="255"/>
      <c r="BW44" s="520"/>
      <c r="BX44" s="520"/>
      <c r="BY44" s="520"/>
      <c r="BZ44" s="520"/>
      <c r="CA44" s="520"/>
      <c r="CB44" s="520"/>
      <c r="CC44" s="520"/>
      <c r="CD44" s="520"/>
      <c r="CE44" s="520"/>
      <c r="CF44" s="520"/>
      <c r="CG44" s="520"/>
      <c r="CH44" s="520"/>
      <c r="CI44" s="225"/>
      <c r="CV44" s="224"/>
      <c r="CW44" s="224"/>
      <c r="CX44" s="224"/>
      <c r="CY44" s="224"/>
      <c r="CZ44" s="224"/>
      <c r="DA44" s="224"/>
      <c r="DB44" s="224"/>
      <c r="DC44" s="224"/>
      <c r="DD44" s="224"/>
      <c r="DE44" s="224"/>
      <c r="DF44" s="224"/>
      <c r="DG44" s="224"/>
      <c r="DH44" s="224"/>
      <c r="DI44" s="224"/>
      <c r="DJ44" s="224"/>
      <c r="DK44" s="224"/>
      <c r="DL44" s="224"/>
      <c r="DM44" s="224"/>
      <c r="DN44" s="224"/>
      <c r="DO44" s="224"/>
      <c r="DP44" s="224"/>
      <c r="DQ44" s="224"/>
      <c r="DR44" s="224"/>
      <c r="DS44" s="224"/>
      <c r="DT44" s="224"/>
      <c r="DU44" s="224"/>
      <c r="DV44" s="224"/>
      <c r="DW44" s="224"/>
      <c r="DX44" s="224"/>
      <c r="DY44" s="224"/>
    </row>
    <row r="45" spans="1:129" s="217" customFormat="1">
      <c r="A45" s="214"/>
      <c r="B45" s="214"/>
      <c r="C45" s="214"/>
      <c r="D45" s="214"/>
      <c r="E45" s="214"/>
      <c r="F45" s="214"/>
      <c r="G45" s="214"/>
      <c r="H45" s="214"/>
      <c r="I45" s="214"/>
      <c r="J45" s="214"/>
      <c r="K45" s="214"/>
      <c r="L45" s="214"/>
      <c r="M45" s="214"/>
      <c r="N45" s="214"/>
      <c r="O45" s="214"/>
      <c r="P45" s="214"/>
      <c r="Q45" s="214"/>
      <c r="R45" s="214"/>
      <c r="S45" s="214"/>
      <c r="T45" s="214"/>
      <c r="U45" s="214"/>
      <c r="V45" s="214"/>
      <c r="W45" s="214"/>
      <c r="X45" s="214"/>
      <c r="Y45" s="214"/>
      <c r="Z45" s="214"/>
      <c r="AA45" s="214"/>
      <c r="AB45" s="214"/>
      <c r="AC45" s="214"/>
      <c r="AD45" s="214"/>
      <c r="AE45" s="214"/>
      <c r="AF45" s="214"/>
      <c r="AG45" s="214"/>
      <c r="AH45" s="214"/>
      <c r="AI45" s="214"/>
      <c r="AJ45" s="214"/>
      <c r="AK45" s="530"/>
      <c r="AL45" s="703"/>
      <c r="AM45" s="531"/>
      <c r="AN45" s="531"/>
      <c r="AO45" s="231"/>
      <c r="AP45" s="218"/>
      <c r="AQ45" s="216"/>
      <c r="AR45" s="216"/>
      <c r="AS45" s="218"/>
      <c r="AT45" s="216"/>
      <c r="AU45" s="216"/>
      <c r="AV45" s="218"/>
      <c r="AW45" s="216"/>
      <c r="AX45" s="233"/>
      <c r="AY45" s="218"/>
      <c r="AZ45" s="216"/>
      <c r="BA45" s="216"/>
      <c r="BB45" s="233"/>
      <c r="BC45" s="218"/>
      <c r="BD45" s="216"/>
      <c r="BE45" s="252"/>
      <c r="BF45" s="216"/>
      <c r="BG45" s="236"/>
      <c r="BH45" s="236"/>
      <c r="BI45" s="236"/>
      <c r="BJ45" s="236"/>
      <c r="BK45" s="236"/>
      <c r="BL45" s="236"/>
      <c r="BM45" s="236"/>
      <c r="BN45" s="236"/>
      <c r="BO45" s="236"/>
      <c r="BP45" s="236"/>
      <c r="BQ45" s="236"/>
      <c r="BR45" s="236"/>
      <c r="BS45" s="236"/>
      <c r="BT45" s="237"/>
      <c r="BU45" s="218"/>
      <c r="BV45" s="255"/>
      <c r="BW45" s="520"/>
      <c r="BX45" s="520"/>
      <c r="BY45" s="520"/>
      <c r="BZ45" s="520"/>
      <c r="CA45" s="520"/>
      <c r="CB45" s="520"/>
      <c r="CC45" s="520"/>
      <c r="CD45" s="520"/>
      <c r="CE45" s="520"/>
      <c r="CF45" s="520"/>
      <c r="CG45" s="520"/>
      <c r="CH45" s="520"/>
      <c r="CI45" s="225"/>
      <c r="CJ45" s="224"/>
      <c r="CK45" s="224"/>
      <c r="CL45" s="224"/>
      <c r="CM45" s="224"/>
      <c r="CN45" s="224"/>
      <c r="CO45" s="224"/>
      <c r="CP45" s="224"/>
      <c r="CQ45" s="224"/>
      <c r="CR45" s="224"/>
      <c r="CS45" s="224"/>
      <c r="CT45" s="224"/>
      <c r="CU45" s="224"/>
      <c r="CV45" s="224"/>
      <c r="CW45" s="224"/>
      <c r="CX45" s="224"/>
      <c r="CY45" s="224"/>
      <c r="CZ45" s="224"/>
      <c r="DA45" s="224"/>
      <c r="DB45" s="224"/>
      <c r="DC45" s="224"/>
      <c r="DD45" s="224"/>
      <c r="DE45" s="224"/>
      <c r="DF45" s="224"/>
      <c r="DG45" s="224"/>
      <c r="DH45" s="224"/>
      <c r="DI45" s="224"/>
      <c r="DJ45" s="224"/>
      <c r="DK45" s="224"/>
      <c r="DL45" s="224"/>
      <c r="DM45" s="224"/>
      <c r="DN45" s="224"/>
      <c r="DO45" s="224"/>
      <c r="DP45" s="224"/>
      <c r="DQ45" s="224"/>
      <c r="DR45" s="224"/>
      <c r="DS45" s="224"/>
      <c r="DT45" s="224"/>
      <c r="DU45" s="224"/>
      <c r="DV45" s="224"/>
      <c r="DW45" s="224"/>
      <c r="DX45" s="224"/>
      <c r="DY45" s="224"/>
    </row>
    <row r="46" spans="1:129" s="217" customFormat="1">
      <c r="A46" s="214"/>
      <c r="B46" s="214"/>
      <c r="C46" s="214"/>
      <c r="D46" s="214"/>
      <c r="E46" s="214"/>
      <c r="F46" s="214"/>
      <c r="G46" s="214"/>
      <c r="H46" s="214"/>
      <c r="I46" s="214"/>
      <c r="J46" s="214"/>
      <c r="K46" s="214"/>
      <c r="L46" s="214"/>
      <c r="M46" s="214"/>
      <c r="N46" s="214"/>
      <c r="O46" s="214"/>
      <c r="P46" s="214"/>
      <c r="Q46" s="214"/>
      <c r="R46" s="214"/>
      <c r="S46" s="214"/>
      <c r="T46" s="214"/>
      <c r="U46" s="214"/>
      <c r="V46" s="214"/>
      <c r="W46" s="214"/>
      <c r="X46" s="214"/>
      <c r="Y46" s="214"/>
      <c r="Z46" s="214"/>
      <c r="AA46" s="214"/>
      <c r="AB46" s="214"/>
      <c r="AC46" s="214"/>
      <c r="AD46" s="214"/>
      <c r="AE46" s="214"/>
      <c r="AF46" s="214"/>
      <c r="AG46" s="214"/>
      <c r="AH46" s="214"/>
      <c r="AI46" s="214"/>
      <c r="AJ46" s="214"/>
      <c r="AK46" s="530"/>
      <c r="AL46" s="704"/>
      <c r="AM46" s="531"/>
      <c r="AN46" s="531"/>
      <c r="AO46" s="231"/>
      <c r="AP46" s="218"/>
      <c r="AQ46" s="216"/>
      <c r="AR46" s="216"/>
      <c r="AS46" s="218"/>
      <c r="AT46" s="216"/>
      <c r="AU46" s="216"/>
      <c r="AV46" s="218"/>
      <c r="AW46" s="216"/>
      <c r="AX46" s="233"/>
      <c r="AY46" s="218"/>
      <c r="AZ46" s="216"/>
      <c r="BA46" s="216"/>
      <c r="BB46" s="233"/>
      <c r="BC46" s="218"/>
      <c r="BD46" s="216"/>
      <c r="BE46" s="252"/>
      <c r="BF46" s="216"/>
      <c r="BG46" s="236"/>
      <c r="BH46" s="236"/>
      <c r="BI46" s="236"/>
      <c r="BJ46" s="236"/>
      <c r="BK46" s="236"/>
      <c r="BL46" s="236"/>
      <c r="BM46" s="236"/>
      <c r="BN46" s="236"/>
      <c r="BO46" s="236"/>
      <c r="BP46" s="236"/>
      <c r="BQ46" s="236"/>
      <c r="BR46" s="236"/>
      <c r="BS46" s="236"/>
      <c r="BT46" s="237"/>
      <c r="BU46" s="218"/>
      <c r="BV46" s="255"/>
      <c r="BW46" s="520"/>
      <c r="BX46" s="520"/>
      <c r="BY46" s="520"/>
      <c r="BZ46" s="520"/>
      <c r="CA46" s="520"/>
      <c r="CB46" s="520"/>
      <c r="CC46" s="520"/>
      <c r="CD46" s="520"/>
      <c r="CE46" s="520"/>
      <c r="CF46" s="520"/>
      <c r="CG46" s="520"/>
      <c r="CH46" s="520"/>
      <c r="CI46" s="225"/>
      <c r="CJ46" s="224"/>
      <c r="CK46" s="224"/>
      <c r="CL46" s="224"/>
      <c r="CM46" s="224"/>
      <c r="CN46" s="224"/>
      <c r="CO46" s="224"/>
      <c r="CP46" s="224"/>
      <c r="CQ46" s="224"/>
      <c r="CR46" s="224"/>
      <c r="CS46" s="224"/>
      <c r="CT46" s="224"/>
      <c r="CU46" s="224"/>
      <c r="CV46" s="224"/>
      <c r="CW46" s="224"/>
      <c r="CX46" s="224"/>
      <c r="CY46" s="224"/>
      <c r="CZ46" s="224"/>
      <c r="DA46" s="224"/>
      <c r="DB46" s="224"/>
      <c r="DC46" s="224"/>
      <c r="DD46" s="224"/>
      <c r="DE46" s="224"/>
      <c r="DF46" s="224"/>
      <c r="DG46" s="224"/>
      <c r="DH46" s="224"/>
      <c r="DI46" s="224"/>
      <c r="DJ46" s="224"/>
      <c r="DK46" s="224"/>
      <c r="DL46" s="224"/>
      <c r="DM46" s="224"/>
      <c r="DN46" s="224"/>
      <c r="DO46" s="224"/>
      <c r="DP46" s="224"/>
      <c r="DQ46" s="224"/>
      <c r="DR46" s="224"/>
      <c r="DS46" s="224"/>
      <c r="DT46" s="224"/>
      <c r="DU46" s="224"/>
      <c r="DV46" s="224"/>
      <c r="DW46" s="224"/>
      <c r="DX46" s="224"/>
      <c r="DY46" s="224"/>
    </row>
    <row r="47" spans="1:129" s="217" customFormat="1">
      <c r="A47" s="214"/>
      <c r="B47" s="214"/>
      <c r="C47" s="214"/>
      <c r="D47" s="214"/>
      <c r="E47" s="214"/>
      <c r="F47" s="214"/>
      <c r="G47" s="214"/>
      <c r="H47" s="214"/>
      <c r="I47" s="214"/>
      <c r="J47" s="214"/>
      <c r="K47" s="214"/>
      <c r="L47" s="214"/>
      <c r="M47" s="214"/>
      <c r="N47" s="214"/>
      <c r="O47" s="214"/>
      <c r="P47" s="214"/>
      <c r="Q47" s="214"/>
      <c r="R47" s="214"/>
      <c r="S47" s="214"/>
      <c r="T47" s="214"/>
      <c r="U47" s="214"/>
      <c r="V47" s="214"/>
      <c r="W47" s="214"/>
      <c r="X47" s="214"/>
      <c r="Y47" s="214"/>
      <c r="Z47" s="214"/>
      <c r="AA47" s="214"/>
      <c r="AB47" s="214"/>
      <c r="AC47" s="214"/>
      <c r="AD47" s="214"/>
      <c r="AE47" s="214"/>
      <c r="AF47" s="214"/>
      <c r="AG47" s="214"/>
      <c r="AH47" s="214"/>
      <c r="AI47" s="214"/>
      <c r="AJ47" s="214"/>
      <c r="AK47" s="530"/>
      <c r="AL47" s="703"/>
      <c r="AM47" s="531"/>
      <c r="AN47" s="531"/>
      <c r="AO47" s="231"/>
      <c r="AP47" s="218"/>
      <c r="AQ47" s="216"/>
      <c r="AR47" s="216"/>
      <c r="AS47" s="218"/>
      <c r="AT47" s="216"/>
      <c r="AU47" s="216"/>
      <c r="AV47" s="218"/>
      <c r="AW47" s="216"/>
      <c r="AX47" s="233"/>
      <c r="AY47" s="218"/>
      <c r="AZ47" s="216"/>
      <c r="BA47" s="216"/>
      <c r="BB47" s="233"/>
      <c r="BC47" s="218"/>
      <c r="BD47" s="216"/>
      <c r="BE47" s="252"/>
      <c r="BF47" s="216"/>
      <c r="BG47" s="236"/>
      <c r="BH47" s="236"/>
      <c r="BI47" s="236"/>
      <c r="BJ47" s="236"/>
      <c r="BK47" s="236"/>
      <c r="BL47" s="236"/>
      <c r="BM47" s="236"/>
      <c r="BN47" s="236"/>
      <c r="BO47" s="236"/>
      <c r="BP47" s="236"/>
      <c r="BQ47" s="236"/>
      <c r="BR47" s="236"/>
      <c r="BS47" s="236"/>
      <c r="BT47" s="237"/>
      <c r="BU47" s="218"/>
      <c r="BV47" s="255"/>
      <c r="BW47" s="520"/>
      <c r="BX47" s="520"/>
      <c r="BY47" s="520"/>
      <c r="BZ47" s="520"/>
      <c r="CA47" s="520"/>
      <c r="CB47" s="520"/>
      <c r="CC47" s="520"/>
      <c r="CD47" s="520"/>
      <c r="CE47" s="520"/>
      <c r="CF47" s="520"/>
      <c r="CG47" s="520"/>
      <c r="CH47" s="520"/>
      <c r="CI47" s="225"/>
      <c r="CJ47" s="224"/>
      <c r="CK47" s="224"/>
      <c r="CL47" s="224"/>
      <c r="CM47" s="224"/>
      <c r="CN47" s="224"/>
      <c r="CO47" s="224"/>
      <c r="CP47" s="224"/>
      <c r="CQ47" s="224"/>
      <c r="CR47" s="224"/>
      <c r="CS47" s="224"/>
      <c r="CT47" s="224"/>
      <c r="CU47" s="224"/>
      <c r="CV47" s="224"/>
      <c r="CW47" s="224"/>
      <c r="CX47" s="224"/>
      <c r="CY47" s="224"/>
      <c r="CZ47" s="224"/>
      <c r="DA47" s="224"/>
      <c r="DB47" s="224"/>
      <c r="DC47" s="224"/>
      <c r="DD47" s="224"/>
      <c r="DE47" s="224"/>
      <c r="DF47" s="224"/>
      <c r="DG47" s="224"/>
      <c r="DH47" s="224"/>
      <c r="DI47" s="224"/>
      <c r="DJ47" s="224"/>
      <c r="DK47" s="224"/>
      <c r="DL47" s="224"/>
      <c r="DM47" s="224"/>
      <c r="DN47" s="224"/>
      <c r="DO47" s="224"/>
      <c r="DP47" s="224"/>
      <c r="DQ47" s="224"/>
      <c r="DR47" s="224"/>
      <c r="DS47" s="224"/>
      <c r="DT47" s="224"/>
      <c r="DU47" s="224"/>
      <c r="DV47" s="224"/>
      <c r="DW47" s="224"/>
      <c r="DX47" s="224"/>
      <c r="DY47" s="224"/>
    </row>
    <row r="48" spans="1:129" s="217" customFormat="1">
      <c r="A48" s="214"/>
      <c r="B48" s="214"/>
      <c r="C48" s="214"/>
      <c r="D48" s="214"/>
      <c r="E48" s="214"/>
      <c r="F48" s="214"/>
      <c r="G48" s="214"/>
      <c r="H48" s="214"/>
      <c r="I48" s="214"/>
      <c r="J48" s="214"/>
      <c r="K48" s="214"/>
      <c r="L48" s="214"/>
      <c r="M48" s="214"/>
      <c r="N48" s="214"/>
      <c r="O48" s="214"/>
      <c r="P48" s="214"/>
      <c r="Q48" s="214"/>
      <c r="R48" s="214"/>
      <c r="S48" s="214"/>
      <c r="T48" s="214"/>
      <c r="U48" s="214"/>
      <c r="V48" s="214"/>
      <c r="W48" s="214"/>
      <c r="X48" s="214"/>
      <c r="Y48" s="214"/>
      <c r="Z48" s="214"/>
      <c r="AA48" s="214"/>
      <c r="AB48" s="214"/>
      <c r="AC48" s="214"/>
      <c r="AD48" s="214"/>
      <c r="AE48" s="214"/>
      <c r="AF48" s="214"/>
      <c r="AG48" s="214"/>
      <c r="AH48" s="214"/>
      <c r="AI48" s="214"/>
      <c r="AJ48" s="214"/>
      <c r="AK48" s="530"/>
      <c r="AL48" s="694"/>
      <c r="AM48" s="531"/>
      <c r="AN48" s="531"/>
      <c r="AO48" s="231"/>
      <c r="AP48" s="218"/>
      <c r="AQ48" s="216"/>
      <c r="AR48" s="216"/>
      <c r="AS48" s="218"/>
      <c r="AT48" s="216"/>
      <c r="AU48" s="216"/>
      <c r="AV48" s="218"/>
      <c r="AW48" s="216"/>
      <c r="AX48" s="233"/>
      <c r="AY48" s="218"/>
      <c r="AZ48" s="216"/>
      <c r="BA48" s="216"/>
      <c r="BB48" s="233"/>
      <c r="BC48" s="218"/>
      <c r="BD48" s="216"/>
      <c r="BE48" s="252"/>
      <c r="BF48" s="216"/>
      <c r="BG48" s="236"/>
      <c r="BH48" s="236"/>
      <c r="BI48" s="236"/>
      <c r="BJ48" s="236"/>
      <c r="BK48" s="236"/>
      <c r="BL48" s="236"/>
      <c r="BM48" s="236"/>
      <c r="BN48" s="236"/>
      <c r="BO48" s="236"/>
      <c r="BP48" s="236"/>
      <c r="BQ48" s="236"/>
      <c r="BR48" s="236"/>
      <c r="BS48" s="236"/>
      <c r="BT48" s="237"/>
      <c r="BU48" s="218"/>
      <c r="BV48" s="255"/>
      <c r="BW48" s="520"/>
      <c r="BX48" s="520"/>
      <c r="BY48" s="520"/>
      <c r="BZ48" s="520"/>
      <c r="CA48" s="520"/>
      <c r="CB48" s="520"/>
      <c r="CC48" s="520"/>
      <c r="CD48" s="520"/>
      <c r="CE48" s="520"/>
      <c r="CF48" s="520"/>
      <c r="CG48" s="520"/>
      <c r="CH48" s="520"/>
      <c r="CI48" s="225"/>
      <c r="CJ48" s="224"/>
      <c r="CK48" s="224"/>
      <c r="CL48" s="224"/>
      <c r="CM48" s="224"/>
      <c r="CN48" s="224"/>
      <c r="CO48" s="224"/>
      <c r="CP48" s="224"/>
      <c r="CQ48" s="224"/>
      <c r="CR48" s="224"/>
      <c r="CS48" s="224"/>
      <c r="CT48" s="224"/>
      <c r="CU48" s="224"/>
      <c r="CV48" s="224"/>
      <c r="CW48" s="224"/>
      <c r="CX48" s="224"/>
      <c r="CY48" s="224"/>
      <c r="CZ48" s="224"/>
      <c r="DA48" s="224"/>
      <c r="DB48" s="224"/>
      <c r="DC48" s="224"/>
      <c r="DD48" s="224"/>
      <c r="DE48" s="224"/>
      <c r="DF48" s="224"/>
      <c r="DG48" s="224"/>
      <c r="DH48" s="224"/>
      <c r="DI48" s="224"/>
      <c r="DJ48" s="224"/>
      <c r="DK48" s="224"/>
      <c r="DL48" s="224"/>
      <c r="DM48" s="224"/>
      <c r="DN48" s="224"/>
      <c r="DO48" s="224"/>
      <c r="DP48" s="224"/>
      <c r="DQ48" s="224"/>
      <c r="DR48" s="224"/>
      <c r="DS48" s="224"/>
      <c r="DT48" s="224"/>
      <c r="DU48" s="224"/>
      <c r="DV48" s="224"/>
      <c r="DW48" s="224"/>
      <c r="DX48" s="224"/>
      <c r="DY48" s="224"/>
    </row>
    <row r="49" spans="1:129" s="217" customFormat="1">
      <c r="A49" s="214"/>
      <c r="B49" s="214"/>
      <c r="C49" s="214"/>
      <c r="D49" s="214"/>
      <c r="E49" s="214"/>
      <c r="F49" s="214"/>
      <c r="G49" s="214"/>
      <c r="H49" s="214"/>
      <c r="I49" s="214"/>
      <c r="J49" s="214"/>
      <c r="K49" s="214"/>
      <c r="L49" s="214"/>
      <c r="M49" s="214"/>
      <c r="N49" s="214"/>
      <c r="O49" s="214"/>
      <c r="P49" s="214"/>
      <c r="Q49" s="214"/>
      <c r="R49" s="214"/>
      <c r="S49" s="214"/>
      <c r="T49" s="214"/>
      <c r="U49" s="214"/>
      <c r="V49" s="214"/>
      <c r="W49" s="214"/>
      <c r="X49" s="214"/>
      <c r="Y49" s="214"/>
      <c r="Z49" s="214"/>
      <c r="AA49" s="214"/>
      <c r="AB49" s="214"/>
      <c r="AC49" s="214"/>
      <c r="AD49" s="214"/>
      <c r="AE49" s="214"/>
      <c r="AF49" s="214"/>
      <c r="AG49" s="214"/>
      <c r="AH49" s="214"/>
      <c r="AI49" s="214"/>
      <c r="AJ49" s="214"/>
      <c r="AK49" s="530"/>
      <c r="AL49" s="694"/>
      <c r="AM49" s="531"/>
      <c r="AN49" s="531"/>
      <c r="AO49" s="231"/>
      <c r="AP49" s="218"/>
      <c r="AQ49" s="216"/>
      <c r="AR49" s="216"/>
      <c r="AS49" s="218"/>
      <c r="AT49" s="216"/>
      <c r="AU49" s="216"/>
      <c r="AV49" s="218"/>
      <c r="AW49" s="216"/>
      <c r="AX49" s="233"/>
      <c r="AY49" s="218"/>
      <c r="AZ49" s="216"/>
      <c r="BA49" s="216"/>
      <c r="BB49" s="233"/>
      <c r="BC49" s="218"/>
      <c r="BD49" s="216"/>
      <c r="BE49" s="252"/>
      <c r="BF49" s="216"/>
      <c r="BG49" s="236"/>
      <c r="BH49" s="236"/>
      <c r="BI49" s="236"/>
      <c r="BJ49" s="236"/>
      <c r="BK49" s="236"/>
      <c r="BL49" s="236"/>
      <c r="BM49" s="236"/>
      <c r="BN49" s="236"/>
      <c r="BO49" s="236"/>
      <c r="BP49" s="236"/>
      <c r="BQ49" s="236"/>
      <c r="BR49" s="236"/>
      <c r="BS49" s="236"/>
      <c r="BT49" s="237"/>
      <c r="BU49" s="218"/>
      <c r="BV49" s="255"/>
      <c r="BW49" s="520"/>
      <c r="BX49" s="520"/>
      <c r="BY49" s="520"/>
      <c r="BZ49" s="520"/>
      <c r="CA49" s="520"/>
      <c r="CB49" s="520"/>
      <c r="CC49" s="520"/>
      <c r="CD49" s="520"/>
      <c r="CE49" s="520"/>
      <c r="CF49" s="520"/>
      <c r="CG49" s="520"/>
      <c r="CH49" s="520"/>
      <c r="CI49" s="225"/>
      <c r="CJ49" s="224"/>
      <c r="CK49" s="224"/>
      <c r="CL49" s="224"/>
      <c r="CM49" s="224"/>
      <c r="CN49" s="224"/>
      <c r="CO49" s="224"/>
      <c r="CP49" s="224"/>
      <c r="CQ49" s="224"/>
      <c r="CR49" s="224"/>
      <c r="CS49" s="224"/>
      <c r="CT49" s="224"/>
      <c r="CU49" s="224"/>
      <c r="CV49" s="224"/>
      <c r="CW49" s="224"/>
      <c r="CX49" s="224"/>
      <c r="CY49" s="224"/>
      <c r="CZ49" s="224"/>
      <c r="DA49" s="224"/>
      <c r="DB49" s="224"/>
      <c r="DC49" s="224"/>
      <c r="DD49" s="224"/>
      <c r="DE49" s="224"/>
      <c r="DF49" s="224"/>
      <c r="DG49" s="224"/>
      <c r="DH49" s="224"/>
      <c r="DI49" s="224"/>
      <c r="DJ49" s="224"/>
      <c r="DK49" s="224"/>
      <c r="DL49" s="224"/>
      <c r="DM49" s="224"/>
      <c r="DN49" s="224"/>
      <c r="DO49" s="224"/>
      <c r="DP49" s="224"/>
      <c r="DQ49" s="224"/>
      <c r="DR49" s="224"/>
      <c r="DS49" s="224"/>
      <c r="DT49" s="224"/>
      <c r="DU49" s="224"/>
      <c r="DV49" s="224"/>
      <c r="DW49" s="224"/>
      <c r="DX49" s="224"/>
      <c r="DY49" s="224"/>
    </row>
    <row r="50" spans="1:129" s="217" customFormat="1">
      <c r="A50" s="214"/>
      <c r="B50" s="214"/>
      <c r="C50" s="214"/>
      <c r="D50" s="214"/>
      <c r="E50" s="214"/>
      <c r="F50" s="214"/>
      <c r="G50" s="214"/>
      <c r="H50" s="214"/>
      <c r="I50" s="214"/>
      <c r="J50" s="214"/>
      <c r="K50" s="214"/>
      <c r="L50" s="214"/>
      <c r="M50" s="214"/>
      <c r="N50" s="214"/>
      <c r="O50" s="214"/>
      <c r="P50" s="214"/>
      <c r="Q50" s="214"/>
      <c r="R50" s="214"/>
      <c r="S50" s="214"/>
      <c r="T50" s="214"/>
      <c r="U50" s="214"/>
      <c r="V50" s="214"/>
      <c r="W50" s="214"/>
      <c r="X50" s="214"/>
      <c r="Y50" s="214"/>
      <c r="Z50" s="214"/>
      <c r="AA50" s="214"/>
      <c r="AB50" s="214"/>
      <c r="AC50" s="214"/>
      <c r="AD50" s="214"/>
      <c r="AE50" s="214"/>
      <c r="AF50" s="214"/>
      <c r="AG50" s="214"/>
      <c r="AH50" s="214"/>
      <c r="AI50" s="214"/>
      <c r="AJ50" s="214"/>
      <c r="AK50" s="530"/>
      <c r="AL50" s="695"/>
      <c r="AM50" s="531"/>
      <c r="AN50" s="531"/>
      <c r="AO50" s="231"/>
      <c r="AP50" s="218"/>
      <c r="AQ50" s="216"/>
      <c r="AR50" s="216"/>
      <c r="AS50" s="218"/>
      <c r="AT50" s="216"/>
      <c r="AU50" s="216"/>
      <c r="AV50" s="218"/>
      <c r="AW50" s="216"/>
      <c r="AX50" s="233"/>
      <c r="AY50" s="218"/>
      <c r="AZ50" s="216"/>
      <c r="BA50" s="216"/>
      <c r="BB50" s="233"/>
      <c r="BC50" s="218"/>
      <c r="BD50" s="216"/>
      <c r="BE50" s="252"/>
      <c r="BF50" s="216"/>
      <c r="BG50" s="236"/>
      <c r="BH50" s="236"/>
      <c r="BI50" s="236"/>
      <c r="BJ50" s="236"/>
      <c r="BK50" s="236"/>
      <c r="BL50" s="236"/>
      <c r="BM50" s="236"/>
      <c r="BN50" s="236"/>
      <c r="BO50" s="236"/>
      <c r="BP50" s="236"/>
      <c r="BQ50" s="236"/>
      <c r="BR50" s="236"/>
      <c r="BS50" s="236"/>
      <c r="BT50" s="237"/>
      <c r="BU50" s="218"/>
      <c r="BV50" s="255"/>
      <c r="BW50" s="520"/>
      <c r="BX50" s="520"/>
      <c r="BY50" s="520"/>
      <c r="BZ50" s="520"/>
      <c r="CA50" s="520"/>
      <c r="CB50" s="520"/>
      <c r="CC50" s="520"/>
      <c r="CD50" s="520"/>
      <c r="CE50" s="520"/>
      <c r="CF50" s="520"/>
      <c r="CG50" s="520"/>
      <c r="CH50" s="520"/>
      <c r="CI50" s="225"/>
      <c r="CJ50" s="224"/>
      <c r="CK50" s="224"/>
      <c r="CL50" s="224"/>
      <c r="CM50" s="224"/>
      <c r="CN50" s="224"/>
      <c r="CO50" s="224"/>
      <c r="CP50" s="224"/>
      <c r="CQ50" s="224"/>
      <c r="CR50" s="224"/>
      <c r="CS50" s="224"/>
      <c r="CT50" s="224"/>
      <c r="CU50" s="224"/>
      <c r="CV50" s="224"/>
      <c r="CW50" s="224"/>
      <c r="CX50" s="224"/>
      <c r="CY50" s="224"/>
      <c r="CZ50" s="224"/>
      <c r="DA50" s="224"/>
      <c r="DB50" s="224"/>
      <c r="DC50" s="224"/>
      <c r="DD50" s="224"/>
      <c r="DE50" s="224"/>
      <c r="DF50" s="224"/>
      <c r="DG50" s="224"/>
      <c r="DH50" s="224"/>
      <c r="DI50" s="224"/>
      <c r="DJ50" s="224"/>
      <c r="DK50" s="224"/>
      <c r="DL50" s="224"/>
      <c r="DM50" s="224"/>
      <c r="DN50" s="224"/>
      <c r="DO50" s="224"/>
      <c r="DP50" s="224"/>
      <c r="DQ50" s="224"/>
      <c r="DR50" s="224"/>
      <c r="DS50" s="224"/>
      <c r="DT50" s="224"/>
      <c r="DU50" s="224"/>
      <c r="DV50" s="224"/>
      <c r="DW50" s="224"/>
      <c r="DX50" s="224"/>
      <c r="DY50" s="224"/>
    </row>
    <row r="51" spans="1:129" s="217" customFormat="1">
      <c r="A51" s="214"/>
      <c r="B51" s="214"/>
      <c r="C51" s="214"/>
      <c r="D51" s="214"/>
      <c r="E51" s="214"/>
      <c r="F51" s="214"/>
      <c r="G51" s="214"/>
      <c r="H51" s="214"/>
      <c r="I51" s="214"/>
      <c r="J51" s="214"/>
      <c r="K51" s="214"/>
      <c r="L51" s="214"/>
      <c r="M51" s="214"/>
      <c r="N51" s="214"/>
      <c r="O51" s="214"/>
      <c r="P51" s="214"/>
      <c r="Q51" s="214"/>
      <c r="R51" s="214"/>
      <c r="S51" s="214"/>
      <c r="T51" s="214"/>
      <c r="U51" s="214"/>
      <c r="V51" s="214"/>
      <c r="W51" s="214"/>
      <c r="X51" s="214"/>
      <c r="Y51" s="214"/>
      <c r="Z51" s="214"/>
      <c r="AA51" s="214"/>
      <c r="AB51" s="214"/>
      <c r="AC51" s="214"/>
      <c r="AD51" s="214"/>
      <c r="AE51" s="214"/>
      <c r="AF51" s="214"/>
      <c r="AG51" s="214"/>
      <c r="AH51" s="214"/>
      <c r="AI51" s="214"/>
      <c r="AJ51" s="214"/>
      <c r="AK51" s="530"/>
      <c r="AL51" s="695"/>
      <c r="AM51" s="531"/>
      <c r="AN51" s="531"/>
      <c r="AO51" s="231"/>
      <c r="AP51" s="218"/>
      <c r="AQ51" s="216"/>
      <c r="AR51" s="216"/>
      <c r="AS51" s="218"/>
      <c r="AT51" s="216"/>
      <c r="AU51" s="216"/>
      <c r="AV51" s="218"/>
      <c r="AW51" s="216"/>
      <c r="AX51" s="233"/>
      <c r="AY51" s="218"/>
      <c r="AZ51" s="216"/>
      <c r="BA51" s="216"/>
      <c r="BB51" s="233"/>
      <c r="BC51" s="218"/>
      <c r="BD51" s="216"/>
      <c r="BE51" s="252"/>
      <c r="BF51" s="216"/>
      <c r="BG51" s="236"/>
      <c r="BH51" s="236"/>
      <c r="BI51" s="236"/>
      <c r="BJ51" s="236"/>
      <c r="BK51" s="236"/>
      <c r="BL51" s="236"/>
      <c r="BM51" s="236"/>
      <c r="BN51" s="236"/>
      <c r="BO51" s="236"/>
      <c r="BP51" s="236"/>
      <c r="BQ51" s="236"/>
      <c r="BR51" s="236"/>
      <c r="BS51" s="236"/>
      <c r="BT51" s="237"/>
      <c r="BU51" s="218"/>
      <c r="BV51" s="255"/>
      <c r="BW51" s="520"/>
      <c r="BX51" s="520"/>
      <c r="BY51" s="520"/>
      <c r="BZ51" s="520"/>
      <c r="CA51" s="520"/>
      <c r="CB51" s="520"/>
      <c r="CC51" s="520"/>
      <c r="CD51" s="520"/>
      <c r="CE51" s="520"/>
      <c r="CF51" s="520"/>
      <c r="CG51" s="520"/>
      <c r="CH51" s="520"/>
      <c r="CI51" s="225"/>
      <c r="CJ51" s="224"/>
      <c r="CK51" s="224"/>
      <c r="CL51" s="224"/>
      <c r="CM51" s="224"/>
      <c r="CN51" s="224"/>
      <c r="CO51" s="224"/>
      <c r="CP51" s="224"/>
      <c r="CQ51" s="224"/>
      <c r="CR51" s="224"/>
      <c r="CS51" s="224"/>
      <c r="CT51" s="224"/>
      <c r="CU51" s="224"/>
      <c r="CV51" s="224"/>
      <c r="CW51" s="224"/>
      <c r="CX51" s="224"/>
      <c r="CY51" s="224"/>
      <c r="CZ51" s="224"/>
      <c r="DA51" s="224"/>
      <c r="DB51" s="224"/>
      <c r="DC51" s="224"/>
      <c r="DD51" s="224"/>
      <c r="DE51" s="224"/>
      <c r="DF51" s="224"/>
      <c r="DG51" s="224"/>
      <c r="DH51" s="224"/>
      <c r="DI51" s="224"/>
      <c r="DJ51" s="224"/>
      <c r="DK51" s="224"/>
      <c r="DL51" s="224"/>
      <c r="DM51" s="224"/>
      <c r="DN51" s="224"/>
      <c r="DO51" s="224"/>
      <c r="DP51" s="224"/>
      <c r="DQ51" s="224"/>
      <c r="DR51" s="224"/>
      <c r="DS51" s="224"/>
      <c r="DT51" s="224"/>
      <c r="DU51" s="224"/>
      <c r="DV51" s="224"/>
      <c r="DW51" s="224"/>
      <c r="DX51" s="224"/>
      <c r="DY51" s="224"/>
    </row>
    <row r="52" spans="1:129" s="217" customFormat="1">
      <c r="A52" s="214"/>
      <c r="B52" s="214"/>
      <c r="C52" s="214"/>
      <c r="D52" s="214"/>
      <c r="E52" s="214"/>
      <c r="F52" s="214"/>
      <c r="G52" s="214"/>
      <c r="H52" s="214"/>
      <c r="I52" s="214"/>
      <c r="J52" s="214"/>
      <c r="K52" s="214"/>
      <c r="L52" s="214"/>
      <c r="M52" s="214"/>
      <c r="N52" s="214"/>
      <c r="O52" s="214"/>
      <c r="P52" s="214"/>
      <c r="Q52" s="214"/>
      <c r="R52" s="214"/>
      <c r="S52" s="214"/>
      <c r="T52" s="214"/>
      <c r="U52" s="214"/>
      <c r="V52" s="214"/>
      <c r="W52" s="214"/>
      <c r="X52" s="214"/>
      <c r="Y52" s="214"/>
      <c r="Z52" s="214"/>
      <c r="AA52" s="214"/>
      <c r="AB52" s="214"/>
      <c r="AC52" s="214"/>
      <c r="AD52" s="214"/>
      <c r="AE52" s="214"/>
      <c r="AF52" s="214"/>
      <c r="AG52" s="214"/>
      <c r="AH52" s="214"/>
      <c r="AI52" s="214"/>
      <c r="AJ52" s="214"/>
      <c r="AK52" s="530"/>
      <c r="AL52" s="695"/>
      <c r="AM52" s="531"/>
      <c r="AN52" s="531"/>
      <c r="AO52" s="231"/>
      <c r="AP52" s="218"/>
      <c r="AQ52" s="216"/>
      <c r="AR52" s="216"/>
      <c r="AS52" s="218"/>
      <c r="AT52" s="216"/>
      <c r="AU52" s="216"/>
      <c r="AV52" s="218"/>
      <c r="AW52" s="216"/>
      <c r="AX52" s="233"/>
      <c r="AY52" s="218"/>
      <c r="AZ52" s="216"/>
      <c r="BA52" s="216"/>
      <c r="BB52" s="233"/>
      <c r="BC52" s="218"/>
      <c r="BD52" s="216"/>
      <c r="BE52" s="252"/>
      <c r="BF52" s="216"/>
      <c r="BG52" s="236"/>
      <c r="BH52" s="236"/>
      <c r="BI52" s="236"/>
      <c r="BJ52" s="236"/>
      <c r="BK52" s="236"/>
      <c r="BL52" s="236"/>
      <c r="BM52" s="236"/>
      <c r="BN52" s="236"/>
      <c r="BO52" s="236"/>
      <c r="BP52" s="236"/>
      <c r="BQ52" s="236"/>
      <c r="BR52" s="236"/>
      <c r="BS52" s="236"/>
      <c r="BT52" s="237"/>
      <c r="BU52" s="218"/>
      <c r="BV52" s="255"/>
      <c r="BW52" s="520"/>
      <c r="BX52" s="520"/>
      <c r="BY52" s="520"/>
      <c r="BZ52" s="520"/>
      <c r="CA52" s="520"/>
      <c r="CB52" s="520"/>
      <c r="CC52" s="520"/>
      <c r="CD52" s="520"/>
      <c r="CE52" s="520"/>
      <c r="CF52" s="520"/>
      <c r="CG52" s="520"/>
      <c r="CH52" s="520"/>
      <c r="CI52" s="225"/>
      <c r="CJ52" s="224"/>
      <c r="CK52" s="224"/>
      <c r="CL52" s="224"/>
      <c r="CM52" s="224"/>
      <c r="CN52" s="224"/>
      <c r="CO52" s="224"/>
      <c r="CP52" s="224"/>
      <c r="CQ52" s="224"/>
      <c r="CR52" s="224"/>
      <c r="CS52" s="224"/>
      <c r="CT52" s="224"/>
      <c r="CU52" s="224"/>
      <c r="CV52" s="224"/>
      <c r="CW52" s="224"/>
      <c r="CX52" s="224"/>
      <c r="CY52" s="224"/>
      <c r="CZ52" s="224"/>
      <c r="DA52" s="224"/>
      <c r="DB52" s="224"/>
      <c r="DC52" s="224"/>
      <c r="DD52" s="224"/>
      <c r="DE52" s="224"/>
      <c r="DF52" s="224"/>
      <c r="DG52" s="224"/>
      <c r="DH52" s="224"/>
      <c r="DI52" s="224"/>
      <c r="DJ52" s="224"/>
      <c r="DK52" s="224"/>
      <c r="DL52" s="224"/>
      <c r="DM52" s="224"/>
      <c r="DN52" s="224"/>
      <c r="DO52" s="224"/>
      <c r="DP52" s="224"/>
      <c r="DQ52" s="224"/>
      <c r="DR52" s="224"/>
      <c r="DS52" s="224"/>
      <c r="DT52" s="224"/>
      <c r="DU52" s="224"/>
      <c r="DV52" s="224"/>
      <c r="DW52" s="224"/>
      <c r="DX52" s="224"/>
      <c r="DY52" s="224"/>
    </row>
    <row r="53" spans="1:129" s="217" customFormat="1">
      <c r="A53" s="214"/>
      <c r="B53" s="214"/>
      <c r="C53" s="214"/>
      <c r="D53" s="214"/>
      <c r="E53" s="214"/>
      <c r="F53" s="214"/>
      <c r="G53" s="214"/>
      <c r="H53" s="214"/>
      <c r="I53" s="214"/>
      <c r="J53" s="214"/>
      <c r="K53" s="214"/>
      <c r="L53" s="214"/>
      <c r="M53" s="214"/>
      <c r="N53" s="214"/>
      <c r="O53" s="214"/>
      <c r="P53" s="214"/>
      <c r="Q53" s="214"/>
      <c r="R53" s="214"/>
      <c r="S53" s="214"/>
      <c r="T53" s="214"/>
      <c r="U53" s="214"/>
      <c r="V53" s="214"/>
      <c r="W53" s="214"/>
      <c r="X53" s="214"/>
      <c r="Y53" s="214"/>
      <c r="Z53" s="214"/>
      <c r="AA53" s="214"/>
      <c r="AB53" s="214"/>
      <c r="AC53" s="214"/>
      <c r="AD53" s="214"/>
      <c r="AE53" s="214"/>
      <c r="AF53" s="214"/>
      <c r="AG53" s="214"/>
      <c r="AH53" s="214"/>
      <c r="AI53" s="214"/>
      <c r="AJ53" s="214"/>
      <c r="AK53" s="530"/>
      <c r="AL53" s="695"/>
      <c r="AM53" s="531"/>
      <c r="AN53" s="531"/>
      <c r="AO53" s="231"/>
      <c r="AP53" s="218"/>
      <c r="AQ53" s="216"/>
      <c r="AR53" s="216"/>
      <c r="AS53" s="218"/>
      <c r="AT53" s="216"/>
      <c r="AU53" s="216"/>
      <c r="AV53" s="218"/>
      <c r="AW53" s="216"/>
      <c r="AX53" s="233"/>
      <c r="AY53" s="218"/>
      <c r="AZ53" s="216"/>
      <c r="BA53" s="216"/>
      <c r="BB53" s="233"/>
      <c r="BC53" s="218"/>
      <c r="BD53" s="216"/>
      <c r="BE53" s="252"/>
      <c r="BF53" s="216"/>
      <c r="BG53" s="236"/>
      <c r="BH53" s="236"/>
      <c r="BI53" s="236"/>
      <c r="BJ53" s="236"/>
      <c r="BK53" s="236"/>
      <c r="BL53" s="236"/>
      <c r="BM53" s="236"/>
      <c r="BN53" s="236"/>
      <c r="BO53" s="236"/>
      <c r="BP53" s="236"/>
      <c r="BQ53" s="236"/>
      <c r="BR53" s="236"/>
      <c r="BS53" s="236"/>
      <c r="BT53" s="237"/>
      <c r="BU53" s="218"/>
      <c r="BV53" s="255"/>
      <c r="BW53" s="520"/>
      <c r="BX53" s="520"/>
      <c r="BY53" s="520"/>
      <c r="BZ53" s="520"/>
      <c r="CA53" s="520"/>
      <c r="CB53" s="520"/>
      <c r="CC53" s="520"/>
      <c r="CD53" s="520"/>
      <c r="CE53" s="520"/>
      <c r="CF53" s="520"/>
      <c r="CG53" s="520"/>
      <c r="CH53" s="520"/>
      <c r="CI53" s="225"/>
      <c r="CJ53" s="224"/>
      <c r="CK53" s="224"/>
      <c r="CL53" s="224"/>
      <c r="CM53" s="224"/>
      <c r="CN53" s="224"/>
      <c r="CO53" s="224"/>
      <c r="CP53" s="224"/>
      <c r="CQ53" s="224"/>
      <c r="CR53" s="224"/>
      <c r="CS53" s="224"/>
      <c r="CT53" s="224"/>
      <c r="CU53" s="224"/>
      <c r="CV53" s="224"/>
      <c r="CW53" s="224"/>
      <c r="CX53" s="224"/>
      <c r="CY53" s="224"/>
      <c r="CZ53" s="224"/>
      <c r="DA53" s="224"/>
      <c r="DB53" s="224"/>
      <c r="DC53" s="224"/>
      <c r="DD53" s="224"/>
      <c r="DE53" s="224"/>
      <c r="DF53" s="224"/>
      <c r="DG53" s="224"/>
      <c r="DH53" s="224"/>
      <c r="DI53" s="224"/>
      <c r="DJ53" s="224"/>
      <c r="DK53" s="224"/>
      <c r="DL53" s="224"/>
      <c r="DM53" s="224"/>
      <c r="DN53" s="224"/>
      <c r="DO53" s="224"/>
      <c r="DP53" s="224"/>
      <c r="DQ53" s="224"/>
      <c r="DR53" s="224"/>
      <c r="DS53" s="224"/>
      <c r="DT53" s="224"/>
      <c r="DU53" s="224"/>
      <c r="DV53" s="224"/>
      <c r="DW53" s="224"/>
      <c r="DX53" s="224"/>
      <c r="DY53" s="224"/>
    </row>
    <row r="54" spans="1:129" s="217" customFormat="1">
      <c r="A54" s="214"/>
      <c r="B54" s="214"/>
      <c r="C54" s="214"/>
      <c r="D54" s="214"/>
      <c r="E54" s="214"/>
      <c r="F54" s="214"/>
      <c r="G54" s="214"/>
      <c r="H54" s="214"/>
      <c r="I54" s="214"/>
      <c r="J54" s="214"/>
      <c r="K54" s="214"/>
      <c r="L54" s="214"/>
      <c r="M54" s="214"/>
      <c r="N54" s="214"/>
      <c r="O54" s="214"/>
      <c r="P54" s="214"/>
      <c r="Q54" s="214"/>
      <c r="R54" s="214"/>
      <c r="S54" s="214"/>
      <c r="T54" s="214"/>
      <c r="U54" s="214"/>
      <c r="V54" s="214"/>
      <c r="W54" s="214"/>
      <c r="X54" s="214"/>
      <c r="Y54" s="214"/>
      <c r="Z54" s="214"/>
      <c r="AA54" s="214"/>
      <c r="AB54" s="214"/>
      <c r="AC54" s="214"/>
      <c r="AD54" s="214"/>
      <c r="AE54" s="214"/>
      <c r="AF54" s="214"/>
      <c r="AG54" s="214"/>
      <c r="AH54" s="214"/>
      <c r="AI54" s="214"/>
      <c r="AJ54" s="214"/>
      <c r="AK54" s="530"/>
      <c r="AL54" s="695"/>
      <c r="AM54" s="531"/>
      <c r="AN54" s="531"/>
      <c r="AO54" s="231"/>
      <c r="AP54" s="218"/>
      <c r="AQ54" s="216"/>
      <c r="AR54" s="216"/>
      <c r="AS54" s="218"/>
      <c r="AT54" s="216"/>
      <c r="AU54" s="216"/>
      <c r="AV54" s="218"/>
      <c r="AW54" s="216"/>
      <c r="AX54" s="233"/>
      <c r="AY54" s="218"/>
      <c r="AZ54" s="216"/>
      <c r="BA54" s="216"/>
      <c r="BB54" s="233"/>
      <c r="BC54" s="218"/>
      <c r="BD54" s="216"/>
      <c r="BE54" s="252"/>
      <c r="BF54" s="216"/>
      <c r="BG54" s="236"/>
      <c r="BH54" s="236"/>
      <c r="BI54" s="236"/>
      <c r="BJ54" s="236"/>
      <c r="BK54" s="236"/>
      <c r="BL54" s="236"/>
      <c r="BM54" s="236"/>
      <c r="BN54" s="236"/>
      <c r="BO54" s="236"/>
      <c r="BP54" s="236"/>
      <c r="BQ54" s="236"/>
      <c r="BR54" s="236"/>
      <c r="BS54" s="236"/>
      <c r="BT54" s="237"/>
      <c r="BU54" s="218"/>
      <c r="BV54" s="255"/>
      <c r="BW54" s="520"/>
      <c r="BX54" s="520"/>
      <c r="BY54" s="520"/>
      <c r="BZ54" s="520"/>
      <c r="CA54" s="520"/>
      <c r="CB54" s="520"/>
      <c r="CC54" s="520"/>
      <c r="CD54" s="520"/>
      <c r="CE54" s="520"/>
      <c r="CF54" s="520"/>
      <c r="CG54" s="520"/>
      <c r="CH54" s="520"/>
      <c r="CI54" s="225"/>
      <c r="CJ54" s="224"/>
      <c r="CK54" s="224"/>
      <c r="CL54" s="224"/>
      <c r="CM54" s="224"/>
      <c r="CN54" s="224"/>
      <c r="CO54" s="224"/>
      <c r="CP54" s="224"/>
      <c r="CQ54" s="224"/>
      <c r="CR54" s="224"/>
      <c r="CS54" s="224"/>
      <c r="CT54" s="224"/>
      <c r="CU54" s="224"/>
      <c r="CV54" s="224"/>
      <c r="CW54" s="224"/>
      <c r="CX54" s="224"/>
      <c r="CY54" s="224"/>
      <c r="CZ54" s="224"/>
      <c r="DA54" s="224"/>
      <c r="DB54" s="224"/>
      <c r="DC54" s="224"/>
      <c r="DD54" s="224"/>
      <c r="DE54" s="224"/>
      <c r="DF54" s="224"/>
      <c r="DG54" s="224"/>
      <c r="DH54" s="224"/>
      <c r="DI54" s="224"/>
      <c r="DJ54" s="224"/>
      <c r="DK54" s="224"/>
      <c r="DL54" s="224"/>
      <c r="DM54" s="224"/>
      <c r="DN54" s="224"/>
      <c r="DO54" s="224"/>
      <c r="DP54" s="224"/>
      <c r="DQ54" s="224"/>
      <c r="DR54" s="224"/>
      <c r="DS54" s="224"/>
      <c r="DT54" s="224"/>
      <c r="DU54" s="224"/>
      <c r="DV54" s="224"/>
      <c r="DW54" s="224"/>
      <c r="DX54" s="224"/>
      <c r="DY54" s="224"/>
    </row>
    <row r="55" spans="1:129" s="217" customFormat="1">
      <c r="A55" s="214"/>
      <c r="B55" s="214"/>
      <c r="C55" s="214"/>
      <c r="D55" s="214"/>
      <c r="E55" s="214"/>
      <c r="F55" s="214"/>
      <c r="G55" s="214"/>
      <c r="H55" s="214"/>
      <c r="I55" s="214"/>
      <c r="J55" s="214"/>
      <c r="K55" s="214"/>
      <c r="L55" s="214"/>
      <c r="M55" s="214"/>
      <c r="N55" s="214"/>
      <c r="O55" s="214"/>
      <c r="P55" s="214"/>
      <c r="Q55" s="214"/>
      <c r="R55" s="214"/>
      <c r="S55" s="214"/>
      <c r="T55" s="214"/>
      <c r="U55" s="214"/>
      <c r="V55" s="214"/>
      <c r="W55" s="214"/>
      <c r="X55" s="214"/>
      <c r="Y55" s="214"/>
      <c r="Z55" s="214"/>
      <c r="AA55" s="214"/>
      <c r="AB55" s="214"/>
      <c r="AC55" s="214"/>
      <c r="AD55" s="214"/>
      <c r="AE55" s="214"/>
      <c r="AF55" s="214"/>
      <c r="AG55" s="214"/>
      <c r="AH55" s="214"/>
      <c r="AI55" s="214"/>
      <c r="AJ55" s="214"/>
      <c r="AK55" s="530"/>
      <c r="AL55" s="695"/>
      <c r="AM55" s="531"/>
      <c r="AN55" s="531"/>
      <c r="AO55" s="231"/>
      <c r="AP55" s="218"/>
      <c r="AQ55" s="216"/>
      <c r="AR55" s="216"/>
      <c r="AS55" s="218"/>
      <c r="AT55" s="216"/>
      <c r="AU55" s="216"/>
      <c r="AV55" s="218"/>
      <c r="AW55" s="216"/>
      <c r="AX55" s="233"/>
      <c r="AY55" s="218"/>
      <c r="AZ55" s="216"/>
      <c r="BA55" s="216"/>
      <c r="BB55" s="233"/>
      <c r="BC55" s="218"/>
      <c r="BD55" s="216"/>
      <c r="BE55" s="252"/>
      <c r="BF55" s="216"/>
      <c r="BG55" s="236"/>
      <c r="BH55" s="236"/>
      <c r="BI55" s="236"/>
      <c r="BJ55" s="236"/>
      <c r="BK55" s="236"/>
      <c r="BL55" s="236"/>
      <c r="BM55" s="236"/>
      <c r="BN55" s="236"/>
      <c r="BO55" s="236"/>
      <c r="BP55" s="236"/>
      <c r="BQ55" s="236"/>
      <c r="BR55" s="236"/>
      <c r="BS55" s="236"/>
      <c r="BT55" s="237"/>
      <c r="BU55" s="218"/>
      <c r="BV55" s="255"/>
      <c r="BW55" s="520"/>
      <c r="BX55" s="520"/>
      <c r="BY55" s="520"/>
      <c r="BZ55" s="520"/>
      <c r="CA55" s="520"/>
      <c r="CB55" s="520"/>
      <c r="CC55" s="520"/>
      <c r="CD55" s="520"/>
      <c r="CE55" s="520"/>
      <c r="CF55" s="520"/>
      <c r="CG55" s="520"/>
      <c r="CH55" s="520"/>
      <c r="CI55" s="225"/>
      <c r="CJ55" s="224"/>
      <c r="CK55" s="224"/>
      <c r="CL55" s="224"/>
      <c r="CM55" s="224"/>
      <c r="CN55" s="224"/>
      <c r="CO55" s="224"/>
      <c r="CP55" s="224"/>
      <c r="CQ55" s="224"/>
      <c r="CR55" s="224"/>
      <c r="CS55" s="224"/>
      <c r="CT55" s="224"/>
      <c r="CU55" s="224"/>
      <c r="CV55" s="224"/>
      <c r="CW55" s="224"/>
      <c r="CX55" s="224"/>
      <c r="CY55" s="224"/>
      <c r="CZ55" s="224"/>
      <c r="DA55" s="224"/>
      <c r="DB55" s="224"/>
      <c r="DC55" s="224"/>
      <c r="DD55" s="224"/>
      <c r="DE55" s="224"/>
      <c r="DF55" s="224"/>
      <c r="DG55" s="224"/>
      <c r="DH55" s="224"/>
      <c r="DI55" s="224"/>
      <c r="DJ55" s="224"/>
      <c r="DK55" s="224"/>
      <c r="DL55" s="224"/>
      <c r="DM55" s="224"/>
      <c r="DN55" s="224"/>
      <c r="DO55" s="224"/>
      <c r="DP55" s="224"/>
      <c r="DQ55" s="224"/>
      <c r="DR55" s="224"/>
      <c r="DS55" s="224"/>
      <c r="DT55" s="224"/>
      <c r="DU55" s="224"/>
      <c r="DV55" s="224"/>
      <c r="DW55" s="224"/>
      <c r="DX55" s="224"/>
      <c r="DY55" s="224"/>
    </row>
    <row r="56" spans="1:129" s="217" customFormat="1">
      <c r="A56" s="214"/>
      <c r="B56" s="214"/>
      <c r="C56" s="214"/>
      <c r="D56" s="214"/>
      <c r="E56" s="214"/>
      <c r="F56" s="214"/>
      <c r="G56" s="214"/>
      <c r="H56" s="214"/>
      <c r="I56" s="214"/>
      <c r="J56" s="214"/>
      <c r="K56" s="214"/>
      <c r="L56" s="214"/>
      <c r="M56" s="214"/>
      <c r="N56" s="214"/>
      <c r="O56" s="214"/>
      <c r="P56" s="214"/>
      <c r="Q56" s="214"/>
      <c r="R56" s="214"/>
      <c r="S56" s="214"/>
      <c r="T56" s="214"/>
      <c r="U56" s="214"/>
      <c r="V56" s="214"/>
      <c r="W56" s="214"/>
      <c r="X56" s="214"/>
      <c r="Y56" s="214"/>
      <c r="Z56" s="214"/>
      <c r="AA56" s="214"/>
      <c r="AB56" s="214"/>
      <c r="AC56" s="214"/>
      <c r="AD56" s="214"/>
      <c r="AE56" s="214"/>
      <c r="AF56" s="214"/>
      <c r="AG56" s="214"/>
      <c r="AH56" s="214"/>
      <c r="AI56" s="214"/>
      <c r="AJ56" s="214"/>
      <c r="AK56" s="530"/>
      <c r="AL56" s="695"/>
      <c r="AM56" s="531"/>
      <c r="AN56" s="531"/>
      <c r="AO56" s="231"/>
      <c r="AP56" s="218"/>
      <c r="AQ56" s="216"/>
      <c r="AR56" s="216"/>
      <c r="AS56" s="218"/>
      <c r="AT56" s="216"/>
      <c r="AU56" s="216"/>
      <c r="AV56" s="218"/>
      <c r="AW56" s="216"/>
      <c r="AX56" s="233"/>
      <c r="AY56" s="218"/>
      <c r="AZ56" s="216"/>
      <c r="BA56" s="216"/>
      <c r="BB56" s="233"/>
      <c r="BC56" s="218"/>
      <c r="BD56" s="216"/>
      <c r="BE56" s="252"/>
      <c r="BF56" s="216"/>
      <c r="BG56" s="236"/>
      <c r="BH56" s="236"/>
      <c r="BI56" s="236"/>
      <c r="BJ56" s="236"/>
      <c r="BK56" s="236"/>
      <c r="BL56" s="236"/>
      <c r="BM56" s="236"/>
      <c r="BN56" s="236"/>
      <c r="BO56" s="236"/>
      <c r="BP56" s="236"/>
      <c r="BQ56" s="236"/>
      <c r="BR56" s="236"/>
      <c r="BS56" s="236"/>
      <c r="BT56" s="237"/>
      <c r="BU56" s="218"/>
      <c r="BV56" s="255"/>
      <c r="BW56" s="520"/>
      <c r="BX56" s="520"/>
      <c r="BY56" s="520"/>
      <c r="BZ56" s="520"/>
      <c r="CA56" s="520"/>
      <c r="CB56" s="520"/>
      <c r="CC56" s="520"/>
      <c r="CD56" s="520"/>
      <c r="CE56" s="520"/>
      <c r="CF56" s="520"/>
      <c r="CG56" s="520"/>
      <c r="CH56" s="520"/>
      <c r="CI56" s="225"/>
      <c r="CJ56" s="224"/>
      <c r="CK56" s="224"/>
      <c r="CL56" s="224"/>
      <c r="CM56" s="224"/>
      <c r="CN56" s="224"/>
      <c r="CO56" s="224"/>
      <c r="CP56" s="224"/>
      <c r="CQ56" s="224"/>
      <c r="CR56" s="224"/>
      <c r="CS56" s="224"/>
      <c r="CT56" s="224"/>
      <c r="CU56" s="224"/>
      <c r="CV56" s="224"/>
      <c r="CW56" s="224"/>
      <c r="CX56" s="224"/>
      <c r="CY56" s="224"/>
      <c r="CZ56" s="224"/>
      <c r="DA56" s="224"/>
      <c r="DB56" s="224"/>
      <c r="DC56" s="224"/>
      <c r="DD56" s="224"/>
      <c r="DE56" s="224"/>
      <c r="DF56" s="224"/>
      <c r="DG56" s="224"/>
      <c r="DH56" s="224"/>
      <c r="DI56" s="224"/>
      <c r="DJ56" s="224"/>
      <c r="DK56" s="224"/>
      <c r="DL56" s="224"/>
      <c r="DM56" s="224"/>
      <c r="DN56" s="224"/>
      <c r="DO56" s="224"/>
      <c r="DP56" s="224"/>
      <c r="DQ56" s="224"/>
      <c r="DR56" s="224"/>
      <c r="DS56" s="224"/>
      <c r="DT56" s="224"/>
      <c r="DU56" s="224"/>
      <c r="DV56" s="224"/>
      <c r="DW56" s="224"/>
      <c r="DX56" s="224"/>
      <c r="DY56" s="224"/>
    </row>
    <row r="57" spans="1:129">
      <c r="A57" s="214"/>
      <c r="B57" s="214"/>
      <c r="C57" s="214"/>
      <c r="D57" s="214"/>
      <c r="E57" s="214"/>
      <c r="F57" s="214"/>
      <c r="G57" s="214"/>
      <c r="H57" s="214"/>
      <c r="I57" s="214"/>
      <c r="J57" s="214"/>
      <c r="K57" s="214"/>
      <c r="L57" s="214"/>
      <c r="M57" s="214"/>
      <c r="N57" s="214"/>
      <c r="O57" s="214"/>
      <c r="P57" s="214"/>
      <c r="Q57" s="214"/>
      <c r="R57" s="214"/>
      <c r="S57" s="214"/>
      <c r="T57" s="214"/>
      <c r="U57" s="214"/>
      <c r="V57" s="214"/>
      <c r="W57" s="214"/>
      <c r="X57" s="214"/>
      <c r="Y57" s="214"/>
      <c r="Z57" s="214"/>
      <c r="AA57" s="214"/>
      <c r="AB57" s="214"/>
      <c r="AC57" s="214"/>
      <c r="AD57" s="214"/>
      <c r="AE57" s="214"/>
      <c r="AF57" s="214"/>
      <c r="AG57" s="214"/>
      <c r="AH57" s="214"/>
      <c r="AI57" s="214"/>
      <c r="AJ57" s="214"/>
    </row>
    <row r="58" spans="1:129">
      <c r="A58" s="214"/>
      <c r="B58" s="214"/>
      <c r="C58" s="214"/>
      <c r="D58" s="214"/>
      <c r="E58" s="214"/>
      <c r="F58" s="214"/>
      <c r="G58" s="214"/>
      <c r="H58" s="214"/>
      <c r="I58" s="214"/>
      <c r="J58" s="214"/>
      <c r="K58" s="214"/>
      <c r="L58" s="214"/>
      <c r="M58" s="214"/>
      <c r="N58" s="214"/>
      <c r="O58" s="214"/>
      <c r="P58" s="214"/>
      <c r="Q58" s="214"/>
      <c r="R58" s="214"/>
      <c r="S58" s="214"/>
      <c r="T58" s="214"/>
      <c r="U58" s="214"/>
      <c r="V58" s="214"/>
      <c r="W58" s="214"/>
      <c r="X58" s="214"/>
      <c r="Y58" s="214"/>
      <c r="Z58" s="214"/>
      <c r="AA58" s="214"/>
      <c r="AB58" s="214"/>
      <c r="AC58" s="214"/>
      <c r="AD58" s="214"/>
      <c r="AE58" s="214"/>
      <c r="AF58" s="214"/>
      <c r="AG58" s="214"/>
      <c r="AH58" s="214"/>
      <c r="AI58" s="214"/>
      <c r="AJ58" s="214"/>
    </row>
    <row r="59" spans="1:129">
      <c r="A59" s="214"/>
      <c r="B59" s="214"/>
      <c r="C59" s="214"/>
      <c r="D59" s="214"/>
      <c r="E59" s="214"/>
      <c r="F59" s="214"/>
      <c r="G59" s="214"/>
      <c r="H59" s="214"/>
      <c r="I59" s="214"/>
      <c r="J59" s="214"/>
      <c r="K59" s="214"/>
      <c r="L59" s="214"/>
      <c r="M59" s="214"/>
      <c r="N59" s="214"/>
      <c r="O59" s="214"/>
      <c r="P59" s="214"/>
      <c r="Q59" s="214"/>
      <c r="R59" s="214"/>
      <c r="S59" s="214"/>
      <c r="T59" s="214"/>
      <c r="U59" s="214"/>
      <c r="V59" s="214"/>
      <c r="W59" s="214"/>
      <c r="X59" s="214"/>
      <c r="Y59" s="214"/>
      <c r="Z59" s="214"/>
      <c r="AA59" s="214"/>
      <c r="AB59" s="214"/>
      <c r="AC59" s="214"/>
      <c r="AD59" s="214"/>
      <c r="AE59" s="214"/>
      <c r="AF59" s="214"/>
      <c r="AG59" s="214"/>
      <c r="AH59" s="214"/>
      <c r="AI59" s="214"/>
      <c r="AJ59" s="214"/>
    </row>
    <row r="60" spans="1:129">
      <c r="A60" s="214"/>
      <c r="B60" s="214"/>
      <c r="C60" s="214"/>
      <c r="D60" s="214"/>
      <c r="E60" s="214"/>
      <c r="F60" s="214"/>
      <c r="G60" s="214"/>
      <c r="H60" s="214"/>
      <c r="I60" s="214"/>
      <c r="J60" s="214"/>
      <c r="K60" s="214"/>
      <c r="L60" s="214"/>
      <c r="M60" s="214"/>
      <c r="N60" s="214"/>
      <c r="O60" s="214"/>
      <c r="P60" s="214"/>
      <c r="Q60" s="214"/>
      <c r="R60" s="214"/>
      <c r="S60" s="214"/>
      <c r="T60" s="214"/>
      <c r="U60" s="214"/>
      <c r="V60" s="214"/>
      <c r="W60" s="214"/>
      <c r="X60" s="214"/>
      <c r="Y60" s="214"/>
      <c r="Z60" s="214"/>
      <c r="AA60" s="214"/>
      <c r="AB60" s="214"/>
      <c r="AC60" s="214"/>
      <c r="AD60" s="214"/>
      <c r="AE60" s="214"/>
      <c r="AF60" s="214"/>
      <c r="AG60" s="214"/>
      <c r="AH60" s="214"/>
      <c r="AI60" s="214"/>
      <c r="AJ60" s="214"/>
    </row>
    <row r="61" spans="1:129">
      <c r="A61" s="214"/>
      <c r="B61" s="214"/>
      <c r="C61" s="214"/>
      <c r="D61" s="214"/>
      <c r="E61" s="214"/>
      <c r="F61" s="214"/>
      <c r="G61" s="214"/>
      <c r="H61" s="214"/>
      <c r="I61" s="214"/>
      <c r="J61" s="214"/>
      <c r="K61" s="214"/>
      <c r="L61" s="214"/>
      <c r="M61" s="214"/>
      <c r="N61" s="214"/>
      <c r="O61" s="214"/>
      <c r="P61" s="214"/>
      <c r="Q61" s="214"/>
      <c r="R61" s="214"/>
      <c r="S61" s="214"/>
      <c r="T61" s="214"/>
      <c r="U61" s="214"/>
      <c r="V61" s="214"/>
      <c r="W61" s="214"/>
      <c r="X61" s="214"/>
      <c r="Y61" s="214"/>
      <c r="Z61" s="214"/>
      <c r="AA61" s="214"/>
      <c r="AB61" s="214"/>
      <c r="AC61" s="214"/>
      <c r="AD61" s="214"/>
      <c r="AE61" s="214"/>
      <c r="AF61" s="214"/>
      <c r="AG61" s="214"/>
      <c r="AH61" s="214"/>
      <c r="AI61" s="214"/>
      <c r="AJ61" s="214"/>
    </row>
    <row r="62" spans="1:129">
      <c r="A62" s="214"/>
      <c r="B62" s="214"/>
      <c r="C62" s="214"/>
      <c r="D62" s="214"/>
      <c r="E62" s="214"/>
      <c r="F62" s="214"/>
      <c r="G62" s="214"/>
      <c r="H62" s="214"/>
      <c r="I62" s="214"/>
      <c r="J62" s="214"/>
      <c r="K62" s="214"/>
      <c r="L62" s="214"/>
      <c r="M62" s="214"/>
      <c r="N62" s="214"/>
      <c r="O62" s="214"/>
      <c r="P62" s="214"/>
      <c r="Q62" s="214"/>
      <c r="R62" s="214"/>
      <c r="S62" s="214"/>
      <c r="T62" s="214"/>
      <c r="U62" s="214"/>
      <c r="V62" s="214"/>
      <c r="W62" s="214"/>
      <c r="X62" s="214"/>
      <c r="Y62" s="214"/>
      <c r="Z62" s="214"/>
      <c r="AA62" s="214"/>
      <c r="AB62" s="214"/>
      <c r="AC62" s="214"/>
      <c r="AD62" s="214"/>
      <c r="AE62" s="214"/>
      <c r="AF62" s="214"/>
      <c r="AG62" s="214"/>
      <c r="AH62" s="214"/>
      <c r="AI62" s="214"/>
      <c r="AJ62" s="214"/>
    </row>
    <row r="63" spans="1:129">
      <c r="A63" s="214"/>
      <c r="B63" s="214"/>
      <c r="C63" s="214"/>
      <c r="D63" s="214"/>
      <c r="E63" s="214"/>
      <c r="F63" s="214"/>
      <c r="G63" s="214"/>
      <c r="H63" s="214"/>
      <c r="I63" s="214"/>
      <c r="J63" s="214"/>
      <c r="K63" s="214"/>
      <c r="L63" s="214"/>
      <c r="M63" s="214"/>
      <c r="N63" s="214"/>
      <c r="O63" s="214"/>
      <c r="P63" s="214"/>
      <c r="Q63" s="214"/>
      <c r="R63" s="214"/>
      <c r="S63" s="214"/>
      <c r="T63" s="214"/>
      <c r="U63" s="214"/>
      <c r="V63" s="214"/>
      <c r="W63" s="214"/>
      <c r="X63" s="214"/>
      <c r="Y63" s="214"/>
      <c r="Z63" s="214"/>
      <c r="AA63" s="214"/>
      <c r="AB63" s="214"/>
      <c r="AC63" s="214"/>
      <c r="AD63" s="214"/>
      <c r="AE63" s="214"/>
      <c r="AF63" s="214"/>
      <c r="AG63" s="214"/>
      <c r="AH63" s="214"/>
      <c r="AI63" s="214"/>
      <c r="AJ63" s="214"/>
    </row>
    <row r="64" spans="1:129">
      <c r="A64" s="214"/>
      <c r="B64" s="214"/>
      <c r="C64" s="214"/>
      <c r="D64" s="214"/>
      <c r="E64" s="214"/>
      <c r="F64" s="214"/>
      <c r="G64" s="214"/>
      <c r="H64" s="214"/>
      <c r="I64" s="214"/>
      <c r="J64" s="214"/>
      <c r="K64" s="214"/>
      <c r="L64" s="214"/>
      <c r="M64" s="214"/>
      <c r="N64" s="214"/>
      <c r="O64" s="214"/>
      <c r="P64" s="214"/>
      <c r="Q64" s="214"/>
      <c r="R64" s="214"/>
      <c r="S64" s="214"/>
      <c r="T64" s="214"/>
      <c r="U64" s="214"/>
      <c r="V64" s="214"/>
      <c r="W64" s="214"/>
      <c r="X64" s="214"/>
      <c r="Y64" s="214"/>
      <c r="Z64" s="214"/>
      <c r="AA64" s="214"/>
      <c r="AB64" s="214"/>
      <c r="AC64" s="214"/>
      <c r="AD64" s="214"/>
      <c r="AE64" s="214"/>
      <c r="AF64" s="214"/>
      <c r="AG64" s="214"/>
      <c r="AH64" s="214"/>
      <c r="AI64" s="214"/>
      <c r="AJ64" s="214"/>
    </row>
    <row r="65" spans="1:36">
      <c r="A65" s="214"/>
      <c r="B65" s="214"/>
      <c r="C65" s="214"/>
      <c r="D65" s="214"/>
      <c r="E65" s="214"/>
      <c r="F65" s="214"/>
      <c r="G65" s="214"/>
      <c r="H65" s="214"/>
      <c r="I65" s="214"/>
      <c r="J65" s="214"/>
      <c r="K65" s="214"/>
      <c r="L65" s="214"/>
      <c r="M65" s="214"/>
      <c r="N65" s="214"/>
      <c r="O65" s="214"/>
      <c r="P65" s="214"/>
      <c r="Q65" s="214"/>
      <c r="R65" s="214"/>
      <c r="S65" s="214"/>
      <c r="T65" s="214"/>
      <c r="U65" s="214"/>
      <c r="V65" s="214"/>
      <c r="W65" s="214"/>
      <c r="X65" s="214"/>
      <c r="Y65" s="214"/>
      <c r="Z65" s="214"/>
      <c r="AA65" s="214"/>
      <c r="AB65" s="214"/>
      <c r="AC65" s="214"/>
      <c r="AD65" s="214"/>
      <c r="AE65" s="214"/>
      <c r="AF65" s="214"/>
      <c r="AG65" s="214"/>
      <c r="AH65" s="214"/>
      <c r="AI65" s="214"/>
      <c r="AJ65" s="214"/>
    </row>
    <row r="66" spans="1:36">
      <c r="A66" s="214"/>
      <c r="B66" s="214"/>
      <c r="C66" s="214"/>
      <c r="D66" s="214"/>
      <c r="E66" s="214"/>
      <c r="F66" s="214"/>
      <c r="G66" s="214"/>
      <c r="H66" s="214"/>
      <c r="I66" s="214"/>
      <c r="J66" s="214"/>
      <c r="K66" s="214"/>
      <c r="L66" s="214"/>
      <c r="M66" s="214"/>
      <c r="N66" s="214"/>
      <c r="O66" s="214"/>
      <c r="P66" s="214"/>
      <c r="Q66" s="214"/>
      <c r="R66" s="214"/>
      <c r="S66" s="214"/>
      <c r="T66" s="214"/>
      <c r="U66" s="214"/>
      <c r="V66" s="214"/>
      <c r="W66" s="214"/>
      <c r="X66" s="214"/>
      <c r="Y66" s="214"/>
      <c r="Z66" s="214"/>
      <c r="AA66" s="214"/>
      <c r="AB66" s="214"/>
      <c r="AC66" s="214"/>
      <c r="AD66" s="214"/>
      <c r="AE66" s="214"/>
      <c r="AF66" s="214"/>
      <c r="AG66" s="214"/>
      <c r="AH66" s="214"/>
      <c r="AI66" s="214"/>
      <c r="AJ66" s="214"/>
    </row>
    <row r="67" spans="1:36">
      <c r="A67" s="214"/>
      <c r="B67" s="214"/>
      <c r="C67" s="214"/>
      <c r="D67" s="214"/>
      <c r="E67" s="214"/>
      <c r="F67" s="214"/>
      <c r="G67" s="214"/>
      <c r="H67" s="214"/>
      <c r="I67" s="214"/>
      <c r="J67" s="214"/>
      <c r="K67" s="214"/>
      <c r="L67" s="214"/>
      <c r="M67" s="214"/>
      <c r="N67" s="214"/>
      <c r="O67" s="214"/>
      <c r="P67" s="214"/>
      <c r="Q67" s="214"/>
      <c r="R67" s="214"/>
      <c r="S67" s="214"/>
      <c r="T67" s="214"/>
      <c r="U67" s="214"/>
      <c r="V67" s="214"/>
      <c r="W67" s="214"/>
      <c r="X67" s="214"/>
      <c r="Y67" s="214"/>
      <c r="Z67" s="214"/>
      <c r="AA67" s="214"/>
      <c r="AB67" s="214"/>
      <c r="AC67" s="214"/>
      <c r="AD67" s="214"/>
      <c r="AE67" s="214"/>
      <c r="AF67" s="214"/>
      <c r="AG67" s="214"/>
      <c r="AH67" s="214"/>
      <c r="AI67" s="214"/>
      <c r="AJ67" s="214"/>
    </row>
    <row r="68" spans="1:36">
      <c r="A68" s="214"/>
      <c r="B68" s="214"/>
      <c r="C68" s="214"/>
      <c r="D68" s="214"/>
      <c r="E68" s="214"/>
      <c r="F68" s="214"/>
      <c r="G68" s="214"/>
      <c r="H68" s="214"/>
      <c r="I68" s="214"/>
      <c r="J68" s="214"/>
      <c r="K68" s="214"/>
      <c r="L68" s="214"/>
      <c r="M68" s="214"/>
      <c r="N68" s="214"/>
      <c r="O68" s="214"/>
      <c r="P68" s="214"/>
      <c r="Q68" s="214"/>
      <c r="R68" s="214"/>
      <c r="S68" s="214"/>
      <c r="T68" s="214"/>
      <c r="U68" s="214"/>
      <c r="V68" s="214"/>
      <c r="W68" s="214"/>
      <c r="X68" s="214"/>
      <c r="Y68" s="214"/>
      <c r="Z68" s="214"/>
      <c r="AA68" s="214"/>
      <c r="AB68" s="214"/>
      <c r="AC68" s="214"/>
      <c r="AD68" s="214"/>
      <c r="AE68" s="214"/>
      <c r="AF68" s="214"/>
      <c r="AG68" s="214"/>
      <c r="AH68" s="214"/>
      <c r="AI68" s="214"/>
      <c r="AJ68" s="214"/>
    </row>
    <row r="69" spans="1:36">
      <c r="A69" s="214"/>
      <c r="B69" s="214"/>
      <c r="C69" s="214"/>
      <c r="D69" s="214"/>
      <c r="E69" s="214"/>
      <c r="F69" s="214"/>
      <c r="G69" s="214"/>
      <c r="H69" s="214"/>
      <c r="I69" s="214"/>
      <c r="J69" s="214"/>
      <c r="K69" s="214"/>
      <c r="L69" s="214"/>
      <c r="M69" s="214"/>
      <c r="N69" s="214"/>
      <c r="O69" s="214"/>
      <c r="P69" s="214"/>
      <c r="Q69" s="214"/>
      <c r="R69" s="214"/>
      <c r="S69" s="214"/>
      <c r="T69" s="214"/>
      <c r="U69" s="214"/>
      <c r="V69" s="214"/>
      <c r="W69" s="214"/>
      <c r="X69" s="214"/>
      <c r="Y69" s="214"/>
      <c r="Z69" s="214"/>
      <c r="AA69" s="214"/>
      <c r="AB69" s="214"/>
      <c r="AC69" s="214"/>
      <c r="AD69" s="214"/>
      <c r="AE69" s="214"/>
      <c r="AF69" s="214"/>
      <c r="AG69" s="214"/>
      <c r="AH69" s="214"/>
      <c r="AI69" s="214"/>
      <c r="AJ69" s="214"/>
    </row>
    <row r="70" spans="1:36">
      <c r="A70" s="214"/>
      <c r="B70" s="214"/>
      <c r="C70" s="214"/>
      <c r="D70" s="214"/>
      <c r="E70" s="214"/>
      <c r="F70" s="214"/>
      <c r="G70" s="214"/>
      <c r="H70" s="214"/>
      <c r="I70" s="214"/>
      <c r="J70" s="214"/>
      <c r="K70" s="214"/>
      <c r="L70" s="214"/>
      <c r="M70" s="214"/>
      <c r="N70" s="214"/>
      <c r="O70" s="214"/>
      <c r="P70" s="214"/>
      <c r="Q70" s="214"/>
      <c r="R70" s="214"/>
      <c r="S70" s="214"/>
      <c r="T70" s="214"/>
      <c r="U70" s="214"/>
      <c r="V70" s="214"/>
      <c r="W70" s="214"/>
      <c r="X70" s="214"/>
      <c r="Y70" s="214"/>
      <c r="Z70" s="214"/>
      <c r="AA70" s="214"/>
      <c r="AB70" s="214"/>
      <c r="AC70" s="214"/>
      <c r="AD70" s="214"/>
      <c r="AE70" s="214"/>
      <c r="AF70" s="214"/>
      <c r="AG70" s="214"/>
      <c r="AH70" s="214"/>
      <c r="AI70" s="214"/>
      <c r="AJ70" s="214"/>
    </row>
    <row r="71" spans="1:36">
      <c r="A71" s="214"/>
      <c r="B71" s="214"/>
      <c r="C71" s="214"/>
      <c r="D71" s="214"/>
      <c r="E71" s="214"/>
      <c r="F71" s="214"/>
      <c r="G71" s="214"/>
      <c r="H71" s="214"/>
      <c r="I71" s="214"/>
      <c r="J71" s="214"/>
      <c r="K71" s="214"/>
      <c r="L71" s="214"/>
      <c r="M71" s="214"/>
      <c r="N71" s="214"/>
      <c r="O71" s="214"/>
      <c r="P71" s="214"/>
      <c r="Q71" s="214"/>
      <c r="R71" s="214"/>
      <c r="S71" s="214"/>
      <c r="T71" s="214"/>
      <c r="U71" s="214"/>
      <c r="V71" s="214"/>
      <c r="W71" s="214"/>
      <c r="X71" s="214"/>
      <c r="Y71" s="214"/>
      <c r="Z71" s="214"/>
      <c r="AA71" s="214"/>
      <c r="AB71" s="214"/>
      <c r="AC71" s="214"/>
      <c r="AD71" s="214"/>
      <c r="AE71" s="214"/>
      <c r="AF71" s="214"/>
      <c r="AG71" s="214"/>
      <c r="AH71" s="214"/>
      <c r="AI71" s="214"/>
      <c r="AJ71" s="214"/>
    </row>
    <row r="72" spans="1:36">
      <c r="A72" s="214"/>
      <c r="B72" s="214"/>
      <c r="C72" s="214"/>
      <c r="D72" s="214"/>
      <c r="E72" s="214"/>
      <c r="F72" s="214"/>
      <c r="G72" s="214"/>
      <c r="H72" s="214"/>
      <c r="I72" s="214"/>
      <c r="J72" s="214"/>
      <c r="K72" s="214"/>
      <c r="L72" s="214"/>
      <c r="M72" s="214"/>
      <c r="N72" s="214"/>
      <c r="O72" s="214"/>
      <c r="P72" s="214"/>
      <c r="Q72" s="214"/>
      <c r="R72" s="214"/>
      <c r="S72" s="214"/>
      <c r="T72" s="214"/>
      <c r="U72" s="214"/>
      <c r="V72" s="214"/>
      <c r="W72" s="214"/>
      <c r="X72" s="214"/>
      <c r="Y72" s="214"/>
      <c r="Z72" s="214"/>
      <c r="AA72" s="214"/>
      <c r="AB72" s="214"/>
      <c r="AC72" s="214"/>
      <c r="AD72" s="214"/>
      <c r="AE72" s="214"/>
      <c r="AF72" s="214"/>
      <c r="AG72" s="214"/>
      <c r="AH72" s="214"/>
      <c r="AI72" s="214"/>
      <c r="AJ72" s="214"/>
    </row>
    <row r="73" spans="1:36">
      <c r="A73" s="214"/>
      <c r="B73" s="214"/>
      <c r="C73" s="214"/>
      <c r="D73" s="214"/>
      <c r="E73" s="214"/>
      <c r="F73" s="214"/>
      <c r="G73" s="214"/>
      <c r="H73" s="214"/>
      <c r="I73" s="214"/>
      <c r="J73" s="214"/>
      <c r="K73" s="214"/>
      <c r="L73" s="214"/>
      <c r="M73" s="214"/>
      <c r="N73" s="214"/>
      <c r="O73" s="214"/>
      <c r="P73" s="214"/>
      <c r="Q73" s="214"/>
      <c r="R73" s="214"/>
      <c r="S73" s="214"/>
      <c r="T73" s="214"/>
      <c r="U73" s="214"/>
      <c r="V73" s="214"/>
      <c r="W73" s="214"/>
      <c r="X73" s="214"/>
      <c r="Y73" s="214"/>
      <c r="Z73" s="214"/>
      <c r="AA73" s="214"/>
      <c r="AB73" s="214"/>
      <c r="AC73" s="214"/>
      <c r="AD73" s="214"/>
      <c r="AE73" s="214"/>
      <c r="AF73" s="214"/>
      <c r="AG73" s="214"/>
      <c r="AH73" s="214"/>
      <c r="AI73" s="214"/>
      <c r="AJ73" s="214"/>
    </row>
    <row r="74" spans="1:36">
      <c r="A74" s="214"/>
      <c r="B74" s="214"/>
      <c r="C74" s="214"/>
      <c r="D74" s="214"/>
      <c r="E74" s="214"/>
      <c r="F74" s="214"/>
      <c r="G74" s="214"/>
      <c r="H74" s="214"/>
      <c r="I74" s="214"/>
      <c r="J74" s="214"/>
      <c r="K74" s="214"/>
      <c r="L74" s="214"/>
      <c r="M74" s="214"/>
      <c r="N74" s="214"/>
      <c r="O74" s="214"/>
      <c r="P74" s="214"/>
      <c r="Q74" s="214"/>
      <c r="R74" s="214"/>
      <c r="S74" s="214"/>
      <c r="T74" s="214"/>
      <c r="U74" s="214"/>
      <c r="V74" s="214"/>
      <c r="W74" s="214"/>
      <c r="X74" s="214"/>
      <c r="Y74" s="214"/>
      <c r="Z74" s="214"/>
      <c r="AA74" s="214"/>
      <c r="AB74" s="214"/>
      <c r="AC74" s="214"/>
      <c r="AD74" s="214"/>
      <c r="AE74" s="214"/>
      <c r="AF74" s="214"/>
      <c r="AG74" s="214"/>
      <c r="AH74" s="214"/>
      <c r="AI74" s="214"/>
      <c r="AJ74" s="214"/>
    </row>
    <row r="75" spans="1:36">
      <c r="A75" s="214"/>
      <c r="B75" s="214"/>
      <c r="C75" s="214"/>
      <c r="D75" s="214"/>
      <c r="E75" s="214"/>
      <c r="F75" s="214"/>
      <c r="G75" s="214"/>
      <c r="H75" s="214"/>
      <c r="I75" s="214"/>
      <c r="J75" s="214"/>
      <c r="K75" s="214"/>
      <c r="L75" s="214"/>
      <c r="M75" s="214"/>
      <c r="N75" s="214"/>
      <c r="O75" s="214"/>
      <c r="P75" s="214"/>
      <c r="Q75" s="214"/>
      <c r="R75" s="214"/>
      <c r="S75" s="214"/>
      <c r="T75" s="214"/>
      <c r="U75" s="214"/>
      <c r="V75" s="214"/>
      <c r="W75" s="214"/>
      <c r="X75" s="214"/>
      <c r="Y75" s="214"/>
      <c r="Z75" s="214"/>
      <c r="AA75" s="214"/>
      <c r="AB75" s="214"/>
      <c r="AC75" s="214"/>
      <c r="AD75" s="214"/>
      <c r="AE75" s="214"/>
      <c r="AF75" s="214"/>
      <c r="AG75" s="214"/>
      <c r="AH75" s="214"/>
      <c r="AI75" s="214"/>
      <c r="AJ75" s="214"/>
    </row>
    <row r="76" spans="1:36">
      <c r="A76" s="214"/>
      <c r="B76" s="214"/>
      <c r="C76" s="214"/>
      <c r="D76" s="214"/>
      <c r="E76" s="214"/>
      <c r="F76" s="214"/>
      <c r="G76" s="214"/>
      <c r="H76" s="214"/>
      <c r="I76" s="214"/>
      <c r="J76" s="214"/>
      <c r="K76" s="214"/>
      <c r="L76" s="214"/>
      <c r="M76" s="214"/>
      <c r="N76" s="214"/>
      <c r="O76" s="214"/>
      <c r="P76" s="214"/>
      <c r="Q76" s="214"/>
      <c r="R76" s="214"/>
      <c r="S76" s="214"/>
      <c r="T76" s="214"/>
      <c r="U76" s="214"/>
      <c r="V76" s="214"/>
      <c r="W76" s="214"/>
      <c r="X76" s="214"/>
      <c r="Y76" s="214"/>
      <c r="Z76" s="214"/>
      <c r="AA76" s="214"/>
      <c r="AB76" s="214"/>
      <c r="AC76" s="214"/>
      <c r="AD76" s="214"/>
      <c r="AE76" s="214"/>
      <c r="AF76" s="214"/>
      <c r="AG76" s="214"/>
      <c r="AH76" s="214"/>
      <c r="AI76" s="214"/>
      <c r="AJ76" s="214"/>
    </row>
    <row r="77" spans="1:36">
      <c r="A77" s="214"/>
      <c r="B77" s="214"/>
      <c r="C77" s="214"/>
      <c r="D77" s="214"/>
      <c r="E77" s="214"/>
      <c r="F77" s="214"/>
      <c r="G77" s="214"/>
      <c r="H77" s="214"/>
      <c r="I77" s="214"/>
      <c r="J77" s="214"/>
      <c r="K77" s="214"/>
      <c r="L77" s="214"/>
      <c r="M77" s="214"/>
      <c r="N77" s="214"/>
      <c r="O77" s="214"/>
      <c r="P77" s="214"/>
      <c r="Q77" s="214"/>
      <c r="R77" s="214"/>
      <c r="S77" s="214"/>
      <c r="T77" s="214"/>
      <c r="U77" s="214"/>
      <c r="V77" s="214"/>
      <c r="W77" s="214"/>
      <c r="X77" s="214"/>
      <c r="Y77" s="214"/>
      <c r="Z77" s="214"/>
      <c r="AA77" s="214"/>
      <c r="AB77" s="214"/>
      <c r="AC77" s="214"/>
      <c r="AD77" s="214"/>
      <c r="AE77" s="214"/>
      <c r="AF77" s="214"/>
      <c r="AG77" s="214"/>
      <c r="AH77" s="214"/>
      <c r="AI77" s="214"/>
      <c r="AJ77" s="214"/>
    </row>
    <row r="78" spans="1:36">
      <c r="A78" s="214"/>
      <c r="B78" s="214"/>
      <c r="C78" s="214"/>
      <c r="D78" s="214"/>
      <c r="E78" s="214"/>
      <c r="F78" s="214"/>
      <c r="G78" s="214"/>
      <c r="H78" s="214"/>
      <c r="I78" s="214"/>
      <c r="J78" s="214"/>
      <c r="K78" s="214"/>
      <c r="L78" s="214"/>
      <c r="M78" s="214"/>
      <c r="N78" s="214"/>
      <c r="O78" s="214"/>
      <c r="P78" s="214"/>
      <c r="Q78" s="214"/>
      <c r="R78" s="214"/>
      <c r="S78" s="214"/>
      <c r="T78" s="214"/>
      <c r="U78" s="214"/>
      <c r="V78" s="214"/>
      <c r="W78" s="214"/>
      <c r="X78" s="214"/>
      <c r="Y78" s="214"/>
      <c r="Z78" s="214"/>
      <c r="AA78" s="214"/>
      <c r="AB78" s="214"/>
      <c r="AC78" s="214"/>
      <c r="AD78" s="214"/>
      <c r="AE78" s="214"/>
      <c r="AF78" s="214"/>
      <c r="AG78" s="214"/>
      <c r="AH78" s="214"/>
      <c r="AI78" s="214"/>
      <c r="AJ78" s="214"/>
    </row>
    <row r="79" spans="1:36">
      <c r="A79" s="214"/>
      <c r="B79" s="214"/>
      <c r="C79" s="214"/>
      <c r="D79" s="214"/>
      <c r="E79" s="214"/>
      <c r="F79" s="214"/>
      <c r="G79" s="214"/>
      <c r="H79" s="214"/>
      <c r="I79" s="214"/>
      <c r="J79" s="214"/>
      <c r="K79" s="214"/>
      <c r="L79" s="214"/>
      <c r="M79" s="214"/>
      <c r="N79" s="214"/>
      <c r="O79" s="214"/>
      <c r="P79" s="214"/>
      <c r="Q79" s="214"/>
      <c r="R79" s="214"/>
      <c r="S79" s="214"/>
      <c r="T79" s="214"/>
      <c r="U79" s="214"/>
      <c r="V79" s="214"/>
      <c r="W79" s="214"/>
      <c r="X79" s="214"/>
      <c r="Y79" s="214"/>
      <c r="Z79" s="214"/>
      <c r="AA79" s="214"/>
      <c r="AB79" s="214"/>
      <c r="AC79" s="214"/>
      <c r="AD79" s="214"/>
      <c r="AE79" s="214"/>
      <c r="AF79" s="214"/>
      <c r="AG79" s="214"/>
      <c r="AH79" s="214"/>
      <c r="AI79" s="214"/>
      <c r="AJ79" s="214"/>
    </row>
    <row r="80" spans="1:36">
      <c r="A80" s="214"/>
      <c r="B80" s="214"/>
      <c r="C80" s="214"/>
      <c r="D80" s="214"/>
      <c r="E80" s="214"/>
      <c r="F80" s="214"/>
      <c r="G80" s="214"/>
      <c r="H80" s="214"/>
      <c r="I80" s="214"/>
      <c r="J80" s="214"/>
      <c r="K80" s="214"/>
      <c r="L80" s="214"/>
      <c r="M80" s="214"/>
      <c r="N80" s="214"/>
      <c r="O80" s="214"/>
      <c r="P80" s="214"/>
      <c r="Q80" s="214"/>
      <c r="R80" s="214"/>
      <c r="S80" s="214"/>
      <c r="T80" s="214"/>
      <c r="U80" s="214"/>
      <c r="V80" s="214"/>
      <c r="W80" s="214"/>
      <c r="X80" s="214"/>
      <c r="Y80" s="214"/>
      <c r="Z80" s="214"/>
      <c r="AA80" s="214"/>
      <c r="AB80" s="214"/>
      <c r="AC80" s="214"/>
      <c r="AD80" s="214"/>
      <c r="AE80" s="214"/>
      <c r="AF80" s="214"/>
      <c r="AG80" s="214"/>
      <c r="AH80" s="214"/>
      <c r="AI80" s="214"/>
      <c r="AJ80" s="214"/>
    </row>
    <row r="81" spans="1:36">
      <c r="A81" s="214"/>
      <c r="B81" s="214"/>
      <c r="C81" s="214"/>
      <c r="D81" s="214"/>
      <c r="E81" s="214"/>
      <c r="F81" s="214"/>
      <c r="G81" s="214"/>
      <c r="H81" s="214"/>
      <c r="I81" s="214"/>
      <c r="J81" s="214"/>
      <c r="K81" s="214"/>
      <c r="L81" s="214"/>
      <c r="M81" s="214"/>
      <c r="N81" s="214"/>
      <c r="O81" s="214"/>
      <c r="P81" s="214"/>
      <c r="Q81" s="214"/>
      <c r="R81" s="214"/>
      <c r="S81" s="214"/>
      <c r="T81" s="214"/>
      <c r="U81" s="214"/>
      <c r="V81" s="214"/>
      <c r="W81" s="214"/>
      <c r="X81" s="214"/>
      <c r="Y81" s="214"/>
      <c r="Z81" s="214"/>
      <c r="AA81" s="214"/>
      <c r="AB81" s="214"/>
      <c r="AC81" s="214"/>
      <c r="AD81" s="214"/>
      <c r="AE81" s="214"/>
      <c r="AF81" s="214"/>
      <c r="AG81" s="214"/>
      <c r="AH81" s="214"/>
      <c r="AI81" s="214"/>
      <c r="AJ81" s="214"/>
    </row>
    <row r="82" spans="1:36">
      <c r="A82" s="214"/>
      <c r="B82" s="214"/>
      <c r="C82" s="214"/>
      <c r="D82" s="214"/>
      <c r="E82" s="214"/>
      <c r="F82" s="214"/>
      <c r="G82" s="214"/>
      <c r="H82" s="214"/>
      <c r="I82" s="214"/>
      <c r="J82" s="214"/>
      <c r="K82" s="214"/>
      <c r="L82" s="214"/>
      <c r="M82" s="214"/>
      <c r="N82" s="214"/>
      <c r="O82" s="214"/>
      <c r="P82" s="214"/>
      <c r="Q82" s="214"/>
      <c r="R82" s="214"/>
      <c r="S82" s="214"/>
      <c r="T82" s="214"/>
      <c r="U82" s="214"/>
      <c r="V82" s="214"/>
      <c r="W82" s="214"/>
      <c r="X82" s="214"/>
      <c r="Y82" s="214"/>
      <c r="Z82" s="214"/>
      <c r="AA82" s="214"/>
      <c r="AB82" s="214"/>
      <c r="AC82" s="214"/>
      <c r="AD82" s="214"/>
      <c r="AE82" s="214"/>
      <c r="AF82" s="214"/>
      <c r="AG82" s="214"/>
      <c r="AH82" s="214"/>
      <c r="AI82" s="214"/>
      <c r="AJ82" s="214"/>
    </row>
    <row r="83" spans="1:36">
      <c r="A83" s="214"/>
      <c r="B83" s="214"/>
      <c r="C83" s="214"/>
      <c r="D83" s="214"/>
      <c r="E83" s="214"/>
      <c r="F83" s="214"/>
      <c r="G83" s="214"/>
      <c r="H83" s="214"/>
      <c r="I83" s="214"/>
      <c r="J83" s="214"/>
      <c r="K83" s="214"/>
      <c r="L83" s="214"/>
      <c r="M83" s="214"/>
      <c r="N83" s="214"/>
      <c r="O83" s="214"/>
      <c r="P83" s="214"/>
      <c r="Q83" s="214"/>
      <c r="R83" s="214"/>
      <c r="S83" s="214"/>
      <c r="T83" s="214"/>
      <c r="U83" s="214"/>
      <c r="V83" s="214"/>
      <c r="W83" s="214"/>
      <c r="X83" s="214"/>
      <c r="Y83" s="214"/>
      <c r="Z83" s="214"/>
      <c r="AA83" s="214"/>
      <c r="AB83" s="214"/>
      <c r="AC83" s="214"/>
      <c r="AD83" s="214"/>
      <c r="AE83" s="214"/>
      <c r="AF83" s="214"/>
      <c r="AG83" s="214"/>
      <c r="AH83" s="214"/>
      <c r="AI83" s="214"/>
      <c r="AJ83" s="214"/>
    </row>
    <row r="84" spans="1:36">
      <c r="A84" s="214"/>
      <c r="B84" s="214"/>
      <c r="C84" s="214"/>
      <c r="D84" s="214"/>
      <c r="E84" s="214"/>
      <c r="F84" s="214"/>
      <c r="G84" s="214"/>
      <c r="H84" s="214"/>
      <c r="I84" s="214"/>
      <c r="J84" s="214"/>
      <c r="K84" s="214"/>
      <c r="L84" s="214"/>
      <c r="M84" s="214"/>
      <c r="N84" s="214"/>
      <c r="O84" s="214"/>
      <c r="P84" s="214"/>
      <c r="Q84" s="214"/>
      <c r="R84" s="214"/>
      <c r="S84" s="214"/>
      <c r="T84" s="214"/>
      <c r="U84" s="214"/>
      <c r="V84" s="214"/>
      <c r="W84" s="214"/>
      <c r="X84" s="214"/>
      <c r="Y84" s="214"/>
      <c r="Z84" s="214"/>
      <c r="AA84" s="214"/>
      <c r="AB84" s="214"/>
      <c r="AC84" s="214"/>
      <c r="AD84" s="214"/>
      <c r="AE84" s="214"/>
      <c r="AF84" s="214"/>
      <c r="AG84" s="214"/>
      <c r="AH84" s="214"/>
      <c r="AI84" s="214"/>
      <c r="AJ84" s="214"/>
    </row>
    <row r="85" spans="1:36">
      <c r="A85" s="214"/>
      <c r="B85" s="214"/>
      <c r="C85" s="214"/>
      <c r="D85" s="214"/>
      <c r="E85" s="214"/>
      <c r="F85" s="214"/>
      <c r="G85" s="214"/>
      <c r="H85" s="214"/>
      <c r="I85" s="214"/>
      <c r="J85" s="214"/>
      <c r="K85" s="214"/>
      <c r="L85" s="214"/>
      <c r="M85" s="214"/>
      <c r="N85" s="214"/>
      <c r="O85" s="214"/>
      <c r="P85" s="214"/>
      <c r="Q85" s="214"/>
      <c r="R85" s="214"/>
      <c r="S85" s="214"/>
      <c r="T85" s="214"/>
      <c r="U85" s="214"/>
      <c r="V85" s="214"/>
      <c r="W85" s="214"/>
      <c r="X85" s="214"/>
      <c r="Y85" s="214"/>
      <c r="Z85" s="214"/>
      <c r="AA85" s="214"/>
      <c r="AB85" s="214"/>
      <c r="AC85" s="214"/>
      <c r="AD85" s="214"/>
      <c r="AE85" s="214"/>
      <c r="AF85" s="214"/>
      <c r="AG85" s="214"/>
      <c r="AH85" s="214"/>
      <c r="AI85" s="214"/>
      <c r="AJ85" s="214"/>
    </row>
    <row r="86" spans="1:36">
      <c r="A86" s="214"/>
      <c r="B86" s="214"/>
      <c r="C86" s="214"/>
      <c r="D86" s="214"/>
      <c r="E86" s="214"/>
      <c r="F86" s="214"/>
      <c r="G86" s="214"/>
      <c r="H86" s="214"/>
      <c r="I86" s="214"/>
      <c r="J86" s="214"/>
      <c r="K86" s="214"/>
      <c r="L86" s="214"/>
      <c r="M86" s="214"/>
      <c r="N86" s="214"/>
      <c r="O86" s="214"/>
      <c r="P86" s="214"/>
      <c r="Q86" s="214"/>
      <c r="R86" s="214"/>
      <c r="S86" s="214"/>
      <c r="T86" s="214"/>
      <c r="U86" s="214"/>
      <c r="V86" s="214"/>
      <c r="W86" s="214"/>
      <c r="X86" s="214"/>
      <c r="Y86" s="214"/>
      <c r="Z86" s="214"/>
      <c r="AA86" s="214"/>
      <c r="AB86" s="214"/>
      <c r="AC86" s="214"/>
      <c r="AD86" s="214"/>
      <c r="AE86" s="214"/>
      <c r="AF86" s="214"/>
      <c r="AG86" s="214"/>
      <c r="AH86" s="214"/>
      <c r="AI86" s="214"/>
      <c r="AJ86" s="214"/>
    </row>
    <row r="87" spans="1:36">
      <c r="A87" s="214"/>
      <c r="B87" s="214"/>
      <c r="C87" s="214"/>
      <c r="D87" s="214"/>
      <c r="E87" s="214"/>
      <c r="F87" s="214"/>
      <c r="G87" s="214"/>
      <c r="H87" s="214"/>
      <c r="I87" s="214"/>
      <c r="J87" s="214"/>
      <c r="K87" s="214"/>
      <c r="L87" s="214"/>
      <c r="M87" s="214"/>
      <c r="N87" s="214"/>
      <c r="O87" s="214"/>
      <c r="P87" s="214"/>
      <c r="Q87" s="214"/>
      <c r="R87" s="214"/>
      <c r="S87" s="214"/>
      <c r="T87" s="214"/>
      <c r="U87" s="214"/>
      <c r="V87" s="214"/>
      <c r="W87" s="214"/>
      <c r="X87" s="214"/>
      <c r="Y87" s="214"/>
      <c r="Z87" s="214"/>
      <c r="AA87" s="214"/>
      <c r="AB87" s="214"/>
      <c r="AC87" s="214"/>
      <c r="AD87" s="214"/>
      <c r="AE87" s="214"/>
      <c r="AF87" s="214"/>
      <c r="AG87" s="214"/>
      <c r="AH87" s="214"/>
      <c r="AI87" s="214"/>
      <c r="AJ87" s="214"/>
    </row>
    <row r="88" spans="1:36">
      <c r="A88" s="214"/>
      <c r="B88" s="214"/>
      <c r="C88" s="214"/>
      <c r="D88" s="214"/>
      <c r="E88" s="214"/>
      <c r="F88" s="214"/>
      <c r="G88" s="214"/>
      <c r="H88" s="214"/>
      <c r="I88" s="214"/>
      <c r="J88" s="214"/>
      <c r="K88" s="214"/>
      <c r="L88" s="214"/>
      <c r="M88" s="214"/>
      <c r="N88" s="214"/>
      <c r="O88" s="214"/>
      <c r="P88" s="214"/>
      <c r="Q88" s="214"/>
      <c r="R88" s="214"/>
      <c r="S88" s="214"/>
      <c r="T88" s="214"/>
      <c r="U88" s="214"/>
      <c r="V88" s="214"/>
      <c r="W88" s="214"/>
      <c r="X88" s="214"/>
      <c r="Y88" s="214"/>
      <c r="Z88" s="214"/>
      <c r="AA88" s="214"/>
      <c r="AB88" s="214"/>
      <c r="AC88" s="214"/>
      <c r="AD88" s="214"/>
      <c r="AE88" s="214"/>
      <c r="AF88" s="214"/>
      <c r="AG88" s="214"/>
      <c r="AH88" s="214"/>
      <c r="AI88" s="214"/>
      <c r="AJ88" s="214"/>
    </row>
    <row r="89" spans="1:36">
      <c r="A89" s="214"/>
      <c r="B89" s="214"/>
      <c r="C89" s="214"/>
      <c r="D89" s="214"/>
      <c r="E89" s="214"/>
      <c r="F89" s="214"/>
      <c r="G89" s="214"/>
      <c r="H89" s="214"/>
      <c r="I89" s="214"/>
      <c r="J89" s="214"/>
      <c r="K89" s="214"/>
      <c r="L89" s="214"/>
      <c r="M89" s="214"/>
      <c r="N89" s="214"/>
      <c r="O89" s="214"/>
      <c r="P89" s="214"/>
      <c r="Q89" s="214"/>
      <c r="R89" s="214"/>
      <c r="S89" s="214"/>
      <c r="T89" s="214"/>
      <c r="U89" s="214"/>
      <c r="V89" s="214"/>
      <c r="W89" s="214"/>
      <c r="X89" s="214"/>
      <c r="Y89" s="214"/>
      <c r="Z89" s="214"/>
      <c r="AA89" s="214"/>
      <c r="AB89" s="214"/>
      <c r="AC89" s="214"/>
      <c r="AD89" s="214"/>
      <c r="AE89" s="214"/>
      <c r="AF89" s="214"/>
      <c r="AG89" s="214"/>
      <c r="AH89" s="214"/>
      <c r="AI89" s="214"/>
      <c r="AJ89" s="214"/>
    </row>
    <row r="90" spans="1:36">
      <c r="A90" s="214"/>
      <c r="B90" s="214"/>
      <c r="C90" s="214"/>
      <c r="D90" s="214"/>
      <c r="E90" s="214"/>
      <c r="F90" s="214"/>
      <c r="G90" s="214"/>
      <c r="H90" s="214"/>
      <c r="I90" s="214"/>
      <c r="J90" s="214"/>
      <c r="K90" s="214"/>
      <c r="L90" s="214"/>
      <c r="M90" s="214"/>
      <c r="N90" s="214"/>
      <c r="O90" s="214"/>
      <c r="P90" s="214"/>
      <c r="Q90" s="214"/>
      <c r="R90" s="214"/>
      <c r="S90" s="214"/>
      <c r="T90" s="214"/>
      <c r="U90" s="214"/>
      <c r="V90" s="214"/>
      <c r="W90" s="214"/>
      <c r="X90" s="214"/>
      <c r="Y90" s="214"/>
      <c r="Z90" s="214"/>
      <c r="AA90" s="214"/>
      <c r="AB90" s="214"/>
      <c r="AC90" s="214"/>
      <c r="AD90" s="214"/>
      <c r="AE90" s="214"/>
      <c r="AF90" s="214"/>
      <c r="AG90" s="214"/>
      <c r="AH90" s="214"/>
      <c r="AI90" s="214"/>
      <c r="AJ90" s="214"/>
    </row>
    <row r="91" spans="1:36">
      <c r="A91" s="214"/>
      <c r="B91" s="214"/>
      <c r="C91" s="214"/>
      <c r="D91" s="214"/>
      <c r="E91" s="214"/>
      <c r="F91" s="214"/>
      <c r="G91" s="214"/>
      <c r="H91" s="214"/>
      <c r="I91" s="214"/>
      <c r="J91" s="214"/>
      <c r="K91" s="214"/>
      <c r="L91" s="214"/>
      <c r="M91" s="214"/>
      <c r="N91" s="214"/>
      <c r="O91" s="214"/>
      <c r="P91" s="214"/>
      <c r="Q91" s="214"/>
      <c r="R91" s="214"/>
      <c r="S91" s="214"/>
      <c r="T91" s="214"/>
      <c r="U91" s="214"/>
      <c r="V91" s="214"/>
      <c r="W91" s="214"/>
      <c r="X91" s="214"/>
      <c r="Y91" s="214"/>
      <c r="Z91" s="214"/>
      <c r="AA91" s="214"/>
      <c r="AB91" s="214"/>
      <c r="AC91" s="214"/>
      <c r="AD91" s="214"/>
      <c r="AE91" s="214"/>
      <c r="AF91" s="214"/>
      <c r="AG91" s="214"/>
      <c r="AH91" s="214"/>
      <c r="AI91" s="214"/>
      <c r="AJ91" s="214"/>
    </row>
    <row r="92" spans="1:36">
      <c r="A92" s="214"/>
      <c r="B92" s="214"/>
      <c r="C92" s="214"/>
      <c r="D92" s="214"/>
      <c r="E92" s="214"/>
      <c r="F92" s="214"/>
      <c r="G92" s="214"/>
      <c r="H92" s="214"/>
      <c r="I92" s="214"/>
      <c r="J92" s="214"/>
      <c r="K92" s="214"/>
      <c r="L92" s="214"/>
      <c r="M92" s="214"/>
      <c r="N92" s="214"/>
      <c r="O92" s="214"/>
      <c r="P92" s="214"/>
      <c r="Q92" s="214"/>
      <c r="R92" s="214"/>
      <c r="S92" s="214"/>
      <c r="T92" s="214"/>
      <c r="U92" s="214"/>
      <c r="V92" s="214"/>
      <c r="W92" s="214"/>
      <c r="X92" s="214"/>
      <c r="Y92" s="214"/>
      <c r="Z92" s="214"/>
      <c r="AA92" s="214"/>
      <c r="AB92" s="214"/>
      <c r="AC92" s="214"/>
      <c r="AD92" s="214"/>
      <c r="AE92" s="214"/>
      <c r="AF92" s="214"/>
      <c r="AG92" s="214"/>
      <c r="AH92" s="214"/>
      <c r="AI92" s="214"/>
      <c r="AJ92" s="214"/>
    </row>
    <row r="93" spans="1:36">
      <c r="B93" s="217"/>
    </row>
    <row r="94" spans="1:36">
      <c r="B94" s="217"/>
    </row>
    <row r="95" spans="1:36">
      <c r="B95" s="217"/>
    </row>
    <row r="96" spans="1:36">
      <c r="B96" s="217"/>
    </row>
    <row r="97" spans="2:2">
      <c r="B97" s="217"/>
    </row>
    <row r="98" spans="2:2">
      <c r="B98" s="217"/>
    </row>
    <row r="99" spans="2:2">
      <c r="B99" s="217"/>
    </row>
    <row r="100" spans="2:2">
      <c r="B100" s="217"/>
    </row>
    <row r="101" spans="2:2">
      <c r="B101" s="217"/>
    </row>
    <row r="102" spans="2:2">
      <c r="B102" s="217"/>
    </row>
    <row r="103" spans="2:2">
      <c r="B103" s="217"/>
    </row>
    <row r="104" spans="2:2">
      <c r="B104" s="217"/>
    </row>
    <row r="105" spans="2:2">
      <c r="B105" s="217"/>
    </row>
    <row r="106" spans="2:2">
      <c r="B106" s="217"/>
    </row>
    <row r="107" spans="2:2">
      <c r="B107" s="217"/>
    </row>
    <row r="108" spans="2:2">
      <c r="B108" s="217"/>
    </row>
    <row r="109" spans="2:2">
      <c r="B109" s="217"/>
    </row>
    <row r="110" spans="2:2">
      <c r="B110" s="217"/>
    </row>
    <row r="111" spans="2:2">
      <c r="B111" s="217"/>
    </row>
    <row r="112" spans="2:2">
      <c r="B112" s="217"/>
    </row>
    <row r="113" spans="2:2">
      <c r="B113" s="217"/>
    </row>
    <row r="114" spans="2:2">
      <c r="B114" s="217"/>
    </row>
    <row r="115" spans="2:2">
      <c r="B115" s="217"/>
    </row>
    <row r="116" spans="2:2">
      <c r="B116" s="217"/>
    </row>
    <row r="117" spans="2:2">
      <c r="B117" s="217"/>
    </row>
    <row r="118" spans="2:2">
      <c r="B118" s="217"/>
    </row>
    <row r="119" spans="2:2">
      <c r="B119" s="217"/>
    </row>
    <row r="120" spans="2:2">
      <c r="B120" s="217"/>
    </row>
    <row r="121" spans="2:2">
      <c r="B121" s="217"/>
    </row>
    <row r="122" spans="2:2">
      <c r="B122" s="217"/>
    </row>
    <row r="123" spans="2:2">
      <c r="B123" s="217"/>
    </row>
    <row r="124" spans="2:2">
      <c r="B124" s="217"/>
    </row>
    <row r="125" spans="2:2">
      <c r="B125" s="217"/>
    </row>
    <row r="126" spans="2:2">
      <c r="B126" s="217"/>
    </row>
    <row r="127" spans="2:2">
      <c r="B127" s="217"/>
    </row>
    <row r="128" spans="2:2">
      <c r="B128" s="217"/>
    </row>
  </sheetData>
  <mergeCells count="21">
    <mergeCell ref="BW10:BX10"/>
    <mergeCell ref="BY10:BZ10"/>
    <mergeCell ref="BW11:BX11"/>
    <mergeCell ref="BY11:BZ11"/>
    <mergeCell ref="AY3:AZ3"/>
    <mergeCell ref="AY4:AZ5"/>
    <mergeCell ref="BC3:BD3"/>
    <mergeCell ref="BC4:BD5"/>
    <mergeCell ref="BW6:BX6"/>
    <mergeCell ref="BR5:BS5"/>
    <mergeCell ref="D3:E3"/>
    <mergeCell ref="D4:E4"/>
    <mergeCell ref="C5:C6"/>
    <mergeCell ref="AL8:AM8"/>
    <mergeCell ref="BW7:BX7"/>
    <mergeCell ref="AP3:AQ3"/>
    <mergeCell ref="AP4:AQ5"/>
    <mergeCell ref="AS3:AT3"/>
    <mergeCell ref="AS4:AT5"/>
    <mergeCell ref="AV3:AW3"/>
    <mergeCell ref="AV4:AW5"/>
  </mergeCells>
  <dataValidations disablePrompts="1" count="1">
    <dataValidation type="list" allowBlank="1" showInputMessage="1" showErrorMessage="1" sqref="AL13:AM13" xr:uid="{99D9EE02-6932-4FE2-A024-A710935C6829}">
      <formula1>#REF!</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D1:V39"/>
  <sheetViews>
    <sheetView rightToLeft="1" topLeftCell="F1" zoomScaleNormal="100" workbookViewId="0">
      <pane xSplit="3" ySplit="4" topLeftCell="AB5" activePane="bottomRight" state="frozen"/>
      <selection activeCell="D3" sqref="D3:H3"/>
      <selection pane="topRight" activeCell="D3" sqref="D3:H3"/>
      <selection pane="bottomLeft" activeCell="D3" sqref="D3:H3"/>
      <selection pane="bottomRight" activeCell="AP6" sqref="AP6"/>
    </sheetView>
  </sheetViews>
  <sheetFormatPr defaultRowHeight="14.4"/>
  <cols>
    <col min="4" max="4" width="9.109375" style="4"/>
    <col min="5" max="5" width="9.109375" style="5"/>
    <col min="7" max="7" width="3.109375" customWidth="1"/>
    <col min="8" max="8" width="12.6640625" customWidth="1"/>
    <col min="9" max="9" width="17.88671875" customWidth="1"/>
    <col min="10" max="10" width="15.88671875" customWidth="1"/>
    <col min="11" max="11" width="14" customWidth="1"/>
    <col min="12" max="12" width="12.6640625" customWidth="1"/>
    <col min="13" max="13" width="15.6640625" bestFit="1" customWidth="1"/>
    <col min="14" max="14" width="13.6640625" customWidth="1"/>
    <col min="15" max="15" width="12.88671875" bestFit="1" customWidth="1"/>
    <col min="16" max="16" width="13.33203125" customWidth="1"/>
    <col min="17" max="17" width="16.6640625" customWidth="1"/>
    <col min="18" max="18" width="15.33203125" customWidth="1"/>
    <col min="19" max="19" width="17.6640625" customWidth="1"/>
    <col min="20" max="20" width="14" bestFit="1" customWidth="1"/>
    <col min="21" max="21" width="15.33203125" bestFit="1" customWidth="1"/>
    <col min="22" max="22" width="12.6640625" bestFit="1" customWidth="1"/>
  </cols>
  <sheetData>
    <row r="1" spans="4:22">
      <c r="O1" s="2"/>
    </row>
    <row r="2" spans="4:22" ht="22.2">
      <c r="I2" s="6" t="s">
        <v>1618</v>
      </c>
      <c r="J2" s="1525" t="s">
        <v>1111</v>
      </c>
      <c r="K2" s="1525"/>
      <c r="Q2" s="2"/>
      <c r="S2" s="623"/>
    </row>
    <row r="3" spans="4:22" ht="16.8">
      <c r="T3" s="234"/>
      <c r="U3" s="234"/>
      <c r="V3" s="234"/>
    </row>
    <row r="4" spans="4:22" ht="16.8">
      <c r="H4" s="1" t="s">
        <v>50</v>
      </c>
      <c r="I4" s="3" t="s">
        <v>51</v>
      </c>
      <c r="J4" s="3" t="s">
        <v>52</v>
      </c>
      <c r="K4" s="3" t="s">
        <v>53</v>
      </c>
      <c r="L4" s="3" t="s">
        <v>54</v>
      </c>
      <c r="M4" s="3" t="s">
        <v>55</v>
      </c>
      <c r="N4" s="3" t="s">
        <v>56</v>
      </c>
      <c r="O4" s="3" t="s">
        <v>57</v>
      </c>
      <c r="P4" s="3" t="s">
        <v>58</v>
      </c>
      <c r="Q4" s="3" t="s">
        <v>59</v>
      </c>
      <c r="R4" s="3" t="s">
        <v>60</v>
      </c>
      <c r="S4" s="140" t="s">
        <v>3028</v>
      </c>
      <c r="T4" s="139" t="s">
        <v>3025</v>
      </c>
      <c r="U4" s="139" t="s">
        <v>3026</v>
      </c>
      <c r="V4" s="139" t="s">
        <v>3027</v>
      </c>
    </row>
    <row r="5" spans="4:22" ht="22.2">
      <c r="H5" s="141">
        <v>1404</v>
      </c>
      <c r="I5" s="142">
        <f>--bank!BG7</f>
        <v>103909680</v>
      </c>
      <c r="J5" s="142">
        <f>--bank!BH7</f>
        <v>3463656</v>
      </c>
      <c r="K5" s="142">
        <f>--bank!BI7</f>
        <v>472532</v>
      </c>
      <c r="L5" s="142">
        <f>K5*1.4</f>
        <v>661544.79999999993</v>
      </c>
      <c r="M5" s="142">
        <f>I5*10%</f>
        <v>10390968</v>
      </c>
      <c r="N5" s="142">
        <f>M5*2</f>
        <v>20781936</v>
      </c>
      <c r="O5" s="142">
        <f>--bank!BJ7</f>
        <v>22000000</v>
      </c>
      <c r="P5" s="142">
        <f>--bank!BK7</f>
        <v>9000000</v>
      </c>
      <c r="Q5" s="142">
        <f>--bank!BL7</f>
        <v>207819360</v>
      </c>
      <c r="R5" s="142">
        <f>--bank!BM7</f>
        <v>103909680</v>
      </c>
      <c r="S5" s="142">
        <f>1034308*30</f>
        <v>31029240</v>
      </c>
      <c r="T5" s="142">
        <f>3463656*31</f>
        <v>107373336</v>
      </c>
      <c r="U5" s="142">
        <f>3463656*30</f>
        <v>103909680</v>
      </c>
      <c r="V5" s="142">
        <f>3463656*29</f>
        <v>100446024</v>
      </c>
    </row>
    <row r="6" spans="4:22" ht="22.2">
      <c r="H6" s="141">
        <v>1403</v>
      </c>
      <c r="I6" s="142">
        <f>--bank!BG8</f>
        <v>71661840</v>
      </c>
      <c r="J6" s="142">
        <f>--bank!BH8</f>
        <v>2388728</v>
      </c>
      <c r="K6" s="142">
        <f>--bank!BI8</f>
        <v>318497</v>
      </c>
      <c r="L6" s="142">
        <f>K6*1.4</f>
        <v>445895.8</v>
      </c>
      <c r="M6" s="142">
        <f>I6*10%</f>
        <v>7166184</v>
      </c>
      <c r="N6" s="142">
        <f>M6*2</f>
        <v>14332368</v>
      </c>
      <c r="O6" s="142">
        <v>14000000</v>
      </c>
      <c r="P6" s="142">
        <v>9000000</v>
      </c>
      <c r="Q6" s="142">
        <f>I6*2</f>
        <v>143323680</v>
      </c>
      <c r="R6" s="142">
        <v>71661840</v>
      </c>
      <c r="S6" s="142">
        <v>28398552</v>
      </c>
      <c r="T6" s="142">
        <v>74050568</v>
      </c>
      <c r="U6" s="142">
        <v>71661840</v>
      </c>
      <c r="V6" s="142">
        <v>69273112</v>
      </c>
    </row>
    <row r="7" spans="4:22" ht="22.2">
      <c r="H7" s="141">
        <v>1402</v>
      </c>
      <c r="I7" s="142">
        <v>53082840</v>
      </c>
      <c r="J7" s="142">
        <v>1769428</v>
      </c>
      <c r="K7" s="142">
        <v>241395</v>
      </c>
      <c r="L7" s="142">
        <v>337954</v>
      </c>
      <c r="M7" s="142">
        <v>5308284</v>
      </c>
      <c r="N7" s="142">
        <f>M7*2</f>
        <v>10616568</v>
      </c>
      <c r="O7" s="142">
        <v>11000000</v>
      </c>
      <c r="P7" s="142">
        <v>9000000</v>
      </c>
      <c r="Q7" s="142">
        <f>I7*2</f>
        <v>106165680</v>
      </c>
      <c r="R7" s="142">
        <f>I7</f>
        <v>53082840</v>
      </c>
      <c r="S7" s="142">
        <f t="shared" ref="S7:S38" si="0">SUM(R7,P7,O7)*0.3</f>
        <v>21924852</v>
      </c>
      <c r="T7" s="142">
        <f t="shared" ref="T7:T38" si="1">SUM(O7,P7,(I7+J7))*0.07</f>
        <v>5239658.7600000007</v>
      </c>
      <c r="U7" s="142">
        <f t="shared" ref="U7:U38" si="2">SUM(I7,O7,P7)*0.07</f>
        <v>5115798.8000000007</v>
      </c>
      <c r="V7" s="142">
        <f t="shared" ref="V7:V38" si="3">SUM(O7,P7,(I7-J7))*0.07</f>
        <v>4991938.8400000008</v>
      </c>
    </row>
    <row r="8" spans="4:22" ht="22.2">
      <c r="H8" s="141">
        <v>1401</v>
      </c>
      <c r="I8" s="142">
        <v>41797500</v>
      </c>
      <c r="J8" s="142">
        <v>1393250</v>
      </c>
      <c r="K8" s="142">
        <v>190075.034106412</v>
      </c>
      <c r="L8" s="142">
        <v>266105</v>
      </c>
      <c r="M8" s="142">
        <v>4179750</v>
      </c>
      <c r="N8" s="142">
        <f>M8*2</f>
        <v>8359500</v>
      </c>
      <c r="O8" s="142">
        <v>8500000</v>
      </c>
      <c r="P8" s="142">
        <v>6500000</v>
      </c>
      <c r="Q8" s="142">
        <v>83595000</v>
      </c>
      <c r="R8" s="142">
        <v>41797500</v>
      </c>
      <c r="S8" s="142">
        <f t="shared" si="0"/>
        <v>17039250</v>
      </c>
      <c r="T8" s="142">
        <f t="shared" si="1"/>
        <v>4073352.5000000005</v>
      </c>
      <c r="U8" s="142">
        <f t="shared" si="2"/>
        <v>3975825.0000000005</v>
      </c>
      <c r="V8" s="142">
        <f t="shared" si="3"/>
        <v>3878297.5000000005</v>
      </c>
    </row>
    <row r="9" spans="4:22" ht="22.2">
      <c r="D9" s="4" t="s">
        <v>67</v>
      </c>
      <c r="H9" s="141">
        <v>1400</v>
      </c>
      <c r="I9" s="142">
        <v>26554950</v>
      </c>
      <c r="J9" s="142">
        <v>885165</v>
      </c>
      <c r="K9" s="142">
        <v>120759</v>
      </c>
      <c r="L9" s="142">
        <v>169062</v>
      </c>
      <c r="M9" s="142">
        <v>2655493</v>
      </c>
      <c r="N9" s="142">
        <f>M9*2</f>
        <v>5310986</v>
      </c>
      <c r="O9" s="142">
        <v>6000000</v>
      </c>
      <c r="P9" s="142">
        <v>4500000</v>
      </c>
      <c r="Q9" s="142">
        <v>45733530</v>
      </c>
      <c r="R9" s="142">
        <v>27440115</v>
      </c>
      <c r="S9" s="142">
        <f t="shared" si="0"/>
        <v>11382034.5</v>
      </c>
      <c r="T9" s="142">
        <f t="shared" si="1"/>
        <v>2655808.0500000003</v>
      </c>
      <c r="U9" s="142">
        <f t="shared" si="2"/>
        <v>2593846.5000000005</v>
      </c>
      <c r="V9" s="142">
        <f t="shared" si="3"/>
        <v>2531884.9500000002</v>
      </c>
    </row>
    <row r="10" spans="4:22" ht="22.2">
      <c r="D10" s="4" t="s">
        <v>252</v>
      </c>
      <c r="H10" s="141">
        <v>1399</v>
      </c>
      <c r="I10" s="142">
        <v>19112700</v>
      </c>
      <c r="J10" s="142">
        <v>636809</v>
      </c>
      <c r="K10" s="142">
        <v>88446</v>
      </c>
      <c r="L10" s="142">
        <v>116853</v>
      </c>
      <c r="M10" s="142">
        <v>1911270</v>
      </c>
      <c r="N10" s="142">
        <v>3822540</v>
      </c>
      <c r="O10" s="142">
        <v>4000000</v>
      </c>
      <c r="P10" s="142">
        <v>3000000</v>
      </c>
      <c r="Q10" s="142">
        <v>38225400</v>
      </c>
      <c r="R10" s="142">
        <v>19112700</v>
      </c>
      <c r="S10" s="142">
        <f t="shared" si="0"/>
        <v>7833810</v>
      </c>
      <c r="T10" s="142">
        <f t="shared" si="1"/>
        <v>1872465.6300000001</v>
      </c>
      <c r="U10" s="142">
        <f t="shared" si="2"/>
        <v>1827889.0000000002</v>
      </c>
      <c r="V10" s="142">
        <f t="shared" si="3"/>
        <v>1783312.37</v>
      </c>
    </row>
    <row r="11" spans="4:22" ht="22.2">
      <c r="D11" s="4" t="s">
        <v>253</v>
      </c>
      <c r="H11" s="141">
        <v>1398</v>
      </c>
      <c r="I11" s="142">
        <v>15168120</v>
      </c>
      <c r="J11" s="142">
        <v>505626</v>
      </c>
      <c r="K11" s="142">
        <v>68980</v>
      </c>
      <c r="L11" s="142">
        <v>96573</v>
      </c>
      <c r="M11" s="142">
        <v>1516812</v>
      </c>
      <c r="N11" s="142">
        <v>3033624</v>
      </c>
      <c r="O11" s="142">
        <v>1900000</v>
      </c>
      <c r="P11" s="142">
        <v>1000000</v>
      </c>
      <c r="Q11" s="142">
        <v>30336240</v>
      </c>
      <c r="R11" s="142">
        <v>15168120</v>
      </c>
      <c r="S11" s="142">
        <f t="shared" si="0"/>
        <v>5420436</v>
      </c>
      <c r="T11" s="142">
        <f t="shared" si="1"/>
        <v>1300162.2200000002</v>
      </c>
      <c r="U11" s="142">
        <f t="shared" si="2"/>
        <v>1264768.4000000001</v>
      </c>
      <c r="V11" s="142">
        <f t="shared" si="3"/>
        <v>1229374.58</v>
      </c>
    </row>
    <row r="12" spans="4:22" ht="22.2">
      <c r="D12" s="4" t="s">
        <v>254</v>
      </c>
      <c r="H12" s="141">
        <v>1397</v>
      </c>
      <c r="I12" s="142">
        <v>11112690</v>
      </c>
      <c r="J12" s="142">
        <v>370423</v>
      </c>
      <c r="K12" s="142">
        <v>50535</v>
      </c>
      <c r="L12" s="142">
        <v>70749</v>
      </c>
      <c r="M12" s="142">
        <v>1111269</v>
      </c>
      <c r="N12" s="142">
        <v>2222538</v>
      </c>
      <c r="O12" s="142">
        <v>1100000</v>
      </c>
      <c r="P12" s="142">
        <v>400000</v>
      </c>
      <c r="Q12" s="142">
        <v>22225380</v>
      </c>
      <c r="R12" s="142">
        <v>11112690</v>
      </c>
      <c r="S12" s="142">
        <f t="shared" si="0"/>
        <v>3783807</v>
      </c>
      <c r="T12" s="142">
        <f t="shared" si="1"/>
        <v>908817.91</v>
      </c>
      <c r="U12" s="142">
        <f t="shared" si="2"/>
        <v>882888.3</v>
      </c>
      <c r="V12" s="142">
        <f t="shared" si="3"/>
        <v>856958.69000000006</v>
      </c>
    </row>
    <row r="13" spans="4:22" ht="22.2">
      <c r="D13" s="4" t="s">
        <v>255</v>
      </c>
      <c r="H13" s="141">
        <v>1396</v>
      </c>
      <c r="I13" s="142">
        <v>9299310</v>
      </c>
      <c r="J13" s="142">
        <v>309977</v>
      </c>
      <c r="K13" s="142">
        <v>42289</v>
      </c>
      <c r="L13" s="142">
        <v>59205</v>
      </c>
      <c r="M13" s="142">
        <v>929931</v>
      </c>
      <c r="N13" s="142">
        <v>1859862</v>
      </c>
      <c r="O13" s="142">
        <v>1100000</v>
      </c>
      <c r="P13" s="142">
        <v>400000</v>
      </c>
      <c r="Q13" s="142">
        <v>18598620</v>
      </c>
      <c r="R13" s="142">
        <v>9299310</v>
      </c>
      <c r="S13" s="142">
        <f t="shared" si="0"/>
        <v>3239793</v>
      </c>
      <c r="T13" s="142">
        <f t="shared" si="1"/>
        <v>777650.09000000008</v>
      </c>
      <c r="U13" s="142">
        <f t="shared" si="2"/>
        <v>755951.70000000007</v>
      </c>
      <c r="V13" s="142">
        <f t="shared" si="3"/>
        <v>734253.31</v>
      </c>
    </row>
    <row r="14" spans="4:22" ht="22.2">
      <c r="D14" s="4" t="s">
        <v>256</v>
      </c>
      <c r="H14" s="141">
        <v>1395</v>
      </c>
      <c r="I14" s="142">
        <v>8121660</v>
      </c>
      <c r="J14" s="142">
        <v>270722</v>
      </c>
      <c r="K14" s="142">
        <v>36933</v>
      </c>
      <c r="L14" s="142">
        <v>51706</v>
      </c>
      <c r="M14" s="142">
        <v>812116</v>
      </c>
      <c r="N14" s="142">
        <v>1624332</v>
      </c>
      <c r="O14" s="142">
        <v>1100000</v>
      </c>
      <c r="P14" s="142">
        <v>200000</v>
      </c>
      <c r="Q14" s="142">
        <v>16243320</v>
      </c>
      <c r="R14" s="142">
        <v>8121660</v>
      </c>
      <c r="S14" s="142">
        <f t="shared" si="0"/>
        <v>2826498</v>
      </c>
      <c r="T14" s="142">
        <f t="shared" si="1"/>
        <v>678466.74000000011</v>
      </c>
      <c r="U14" s="142">
        <f t="shared" si="2"/>
        <v>659516.20000000007</v>
      </c>
      <c r="V14" s="142">
        <f t="shared" si="3"/>
        <v>640565.66</v>
      </c>
    </row>
    <row r="15" spans="4:22" ht="22.2">
      <c r="D15" s="4" t="s">
        <v>257</v>
      </c>
      <c r="H15" s="141">
        <v>1394</v>
      </c>
      <c r="I15" s="142">
        <v>7124250</v>
      </c>
      <c r="J15" s="142">
        <v>237475</v>
      </c>
      <c r="K15" s="142">
        <v>32398</v>
      </c>
      <c r="L15" s="142">
        <v>45357</v>
      </c>
      <c r="M15" s="142">
        <v>712425</v>
      </c>
      <c r="N15" s="142">
        <v>1424850</v>
      </c>
      <c r="O15" s="142">
        <v>1100000</v>
      </c>
      <c r="P15" s="142">
        <v>400000</v>
      </c>
      <c r="Q15" s="142">
        <v>14248500</v>
      </c>
      <c r="R15" s="142">
        <v>7124250</v>
      </c>
      <c r="S15" s="142">
        <f t="shared" si="0"/>
        <v>2587275</v>
      </c>
      <c r="T15" s="142">
        <f t="shared" si="1"/>
        <v>620320.75000000012</v>
      </c>
      <c r="U15" s="142">
        <f t="shared" si="2"/>
        <v>603697.5</v>
      </c>
      <c r="V15" s="142">
        <f t="shared" si="3"/>
        <v>587074.25</v>
      </c>
    </row>
    <row r="16" spans="4:22" ht="22.2">
      <c r="D16" s="4" t="s">
        <v>258</v>
      </c>
      <c r="H16" s="141">
        <v>1393</v>
      </c>
      <c r="I16" s="142">
        <v>6089100</v>
      </c>
      <c r="J16" s="142">
        <v>202970</v>
      </c>
      <c r="K16" s="142">
        <v>27690</v>
      </c>
      <c r="L16" s="142">
        <v>38766</v>
      </c>
      <c r="M16" s="142">
        <v>608910</v>
      </c>
      <c r="N16" s="142">
        <v>1217820</v>
      </c>
      <c r="O16" s="142">
        <v>800000</v>
      </c>
      <c r="P16" s="142">
        <v>200000</v>
      </c>
      <c r="Q16" s="142">
        <v>12178200</v>
      </c>
      <c r="R16" s="142">
        <v>6089100</v>
      </c>
      <c r="S16" s="142">
        <f t="shared" si="0"/>
        <v>2126730</v>
      </c>
      <c r="T16" s="142">
        <f t="shared" si="1"/>
        <v>510444.9</v>
      </c>
      <c r="U16" s="142">
        <f t="shared" si="2"/>
        <v>496237.00000000006</v>
      </c>
      <c r="V16" s="142">
        <f t="shared" si="3"/>
        <v>482029.10000000003</v>
      </c>
    </row>
    <row r="17" spans="4:22" ht="22.2">
      <c r="D17" s="4" t="s">
        <v>259</v>
      </c>
      <c r="H17" s="141">
        <v>1392</v>
      </c>
      <c r="I17" s="142">
        <v>4871250</v>
      </c>
      <c r="J17" s="142">
        <v>162375</v>
      </c>
      <c r="K17" s="142">
        <v>22152</v>
      </c>
      <c r="L17" s="142">
        <v>31013</v>
      </c>
      <c r="M17" s="142">
        <v>480000</v>
      </c>
      <c r="N17" s="142">
        <v>960000</v>
      </c>
      <c r="O17" s="142">
        <v>500000</v>
      </c>
      <c r="P17" s="142">
        <v>200000</v>
      </c>
      <c r="Q17" s="142">
        <v>9742500</v>
      </c>
      <c r="R17" s="142">
        <v>4871250</v>
      </c>
      <c r="S17" s="142">
        <f t="shared" si="0"/>
        <v>1671375</v>
      </c>
      <c r="T17" s="142">
        <f t="shared" si="1"/>
        <v>401353.75000000006</v>
      </c>
      <c r="U17" s="142">
        <f t="shared" si="2"/>
        <v>389987.50000000006</v>
      </c>
      <c r="V17" s="142">
        <f t="shared" si="3"/>
        <v>378621.25000000006</v>
      </c>
    </row>
    <row r="18" spans="4:22" ht="22.2">
      <c r="H18" s="141">
        <v>1391</v>
      </c>
      <c r="I18" s="142">
        <v>3897000</v>
      </c>
      <c r="J18" s="142">
        <v>129900</v>
      </c>
      <c r="K18" s="142">
        <v>17722</v>
      </c>
      <c r="L18" s="142">
        <v>24810</v>
      </c>
      <c r="M18" s="142">
        <v>389700</v>
      </c>
      <c r="N18" s="142">
        <v>779400</v>
      </c>
      <c r="O18" s="142">
        <v>350000</v>
      </c>
      <c r="P18" s="142">
        <v>100000</v>
      </c>
      <c r="Q18" s="142">
        <v>7794000</v>
      </c>
      <c r="R18" s="142">
        <v>3897000</v>
      </c>
      <c r="S18" s="142">
        <f t="shared" si="0"/>
        <v>1304100</v>
      </c>
      <c r="T18" s="142">
        <f t="shared" si="1"/>
        <v>313383.00000000006</v>
      </c>
      <c r="U18" s="142">
        <f t="shared" si="2"/>
        <v>304290</v>
      </c>
      <c r="V18" s="142">
        <f t="shared" si="3"/>
        <v>295197</v>
      </c>
    </row>
    <row r="19" spans="4:22" ht="22.2">
      <c r="H19" s="141">
        <v>1390</v>
      </c>
      <c r="I19" s="142">
        <v>3303000</v>
      </c>
      <c r="J19" s="142">
        <v>110100</v>
      </c>
      <c r="K19" s="142">
        <v>15020</v>
      </c>
      <c r="L19" s="142">
        <v>21029</v>
      </c>
      <c r="M19" s="142">
        <v>330300</v>
      </c>
      <c r="N19" s="142">
        <v>660600</v>
      </c>
      <c r="O19" s="142">
        <v>280000</v>
      </c>
      <c r="P19" s="142">
        <v>100000</v>
      </c>
      <c r="Q19" s="142">
        <v>6606000</v>
      </c>
      <c r="R19" s="142">
        <v>3303000</v>
      </c>
      <c r="S19" s="142">
        <f t="shared" si="0"/>
        <v>1104900</v>
      </c>
      <c r="T19" s="142">
        <f t="shared" si="1"/>
        <v>265517</v>
      </c>
      <c r="U19" s="142">
        <f t="shared" si="2"/>
        <v>257810.00000000003</v>
      </c>
      <c r="V19" s="142">
        <f t="shared" si="3"/>
        <v>250103.00000000003</v>
      </c>
    </row>
    <row r="20" spans="4:22" ht="22.2">
      <c r="H20" s="141">
        <v>1389</v>
      </c>
      <c r="I20" s="142">
        <v>3030000</v>
      </c>
      <c r="J20" s="142">
        <v>101000</v>
      </c>
      <c r="K20" s="142">
        <v>13777</v>
      </c>
      <c r="L20" s="142">
        <v>19290</v>
      </c>
      <c r="M20" s="142">
        <v>303000</v>
      </c>
      <c r="N20" s="142">
        <v>606000</v>
      </c>
      <c r="O20" s="142">
        <v>200000</v>
      </c>
      <c r="P20" s="142">
        <v>100000</v>
      </c>
      <c r="Q20" s="142">
        <v>6060000</v>
      </c>
      <c r="R20" s="142">
        <v>3030000</v>
      </c>
      <c r="S20" s="142">
        <f t="shared" si="0"/>
        <v>999000</v>
      </c>
      <c r="T20" s="142">
        <f t="shared" si="1"/>
        <v>240170.00000000003</v>
      </c>
      <c r="U20" s="142">
        <f t="shared" si="2"/>
        <v>233100.00000000003</v>
      </c>
      <c r="V20" s="142">
        <f t="shared" si="3"/>
        <v>226030.00000000003</v>
      </c>
    </row>
    <row r="21" spans="4:22" ht="22.2">
      <c r="H21" s="141">
        <v>1388</v>
      </c>
      <c r="I21" s="142">
        <v>2635200</v>
      </c>
      <c r="J21" s="142">
        <v>87840</v>
      </c>
      <c r="K21" s="142">
        <v>11984</v>
      </c>
      <c r="L21" s="142">
        <v>16777</v>
      </c>
      <c r="M21" s="142">
        <v>263520</v>
      </c>
      <c r="N21" s="142">
        <v>527040</v>
      </c>
      <c r="O21" s="142">
        <v>200000</v>
      </c>
      <c r="P21" s="142">
        <v>100000</v>
      </c>
      <c r="Q21" s="142">
        <v>5270400</v>
      </c>
      <c r="R21" s="142">
        <v>2635200</v>
      </c>
      <c r="S21" s="142">
        <f t="shared" si="0"/>
        <v>880560</v>
      </c>
      <c r="T21" s="142">
        <f t="shared" si="1"/>
        <v>211612.80000000002</v>
      </c>
      <c r="U21" s="142">
        <f t="shared" si="2"/>
        <v>205464.00000000003</v>
      </c>
      <c r="V21" s="142">
        <f t="shared" si="3"/>
        <v>199315.20000000001</v>
      </c>
    </row>
    <row r="22" spans="4:22" ht="22.2">
      <c r="H22" s="141">
        <v>1387</v>
      </c>
      <c r="I22" s="142">
        <v>2196000</v>
      </c>
      <c r="J22" s="142">
        <v>73200</v>
      </c>
      <c r="K22" s="142">
        <v>9986</v>
      </c>
      <c r="L22" s="142">
        <v>13980</v>
      </c>
      <c r="M22" s="142">
        <v>219600</v>
      </c>
      <c r="N22" s="142">
        <v>439200</v>
      </c>
      <c r="O22" s="142">
        <v>100000</v>
      </c>
      <c r="P22" s="142">
        <v>100000</v>
      </c>
      <c r="Q22" s="142">
        <v>4392000</v>
      </c>
      <c r="R22" s="142">
        <v>2196000</v>
      </c>
      <c r="S22" s="142">
        <f t="shared" si="0"/>
        <v>718800</v>
      </c>
      <c r="T22" s="142">
        <f t="shared" si="1"/>
        <v>172844.00000000003</v>
      </c>
      <c r="U22" s="142">
        <f t="shared" si="2"/>
        <v>167720.00000000003</v>
      </c>
      <c r="V22" s="142">
        <f t="shared" si="3"/>
        <v>162596.00000000003</v>
      </c>
    </row>
    <row r="23" spans="4:22" ht="22.2">
      <c r="H23" s="141">
        <v>1386</v>
      </c>
      <c r="I23" s="142">
        <v>1830000</v>
      </c>
      <c r="J23" s="142">
        <v>61000</v>
      </c>
      <c r="K23" s="142">
        <v>8322</v>
      </c>
      <c r="L23" s="142">
        <v>11650</v>
      </c>
      <c r="M23" s="142">
        <v>183000</v>
      </c>
      <c r="N23" s="142">
        <v>366000</v>
      </c>
      <c r="O23" s="142">
        <v>100000</v>
      </c>
      <c r="P23" s="142">
        <v>100000</v>
      </c>
      <c r="Q23" s="142">
        <v>3660000</v>
      </c>
      <c r="R23" s="142">
        <v>1830000</v>
      </c>
      <c r="S23" s="142">
        <f t="shared" si="0"/>
        <v>609000</v>
      </c>
      <c r="T23" s="142">
        <f t="shared" si="1"/>
        <v>146370</v>
      </c>
      <c r="U23" s="142">
        <f t="shared" si="2"/>
        <v>142100</v>
      </c>
      <c r="V23" s="142">
        <f t="shared" si="3"/>
        <v>137830</v>
      </c>
    </row>
    <row r="24" spans="4:22" ht="22.2">
      <c r="H24" s="141">
        <v>1385</v>
      </c>
      <c r="I24" s="142">
        <v>1500000</v>
      </c>
      <c r="J24" s="142">
        <v>50000</v>
      </c>
      <c r="K24" s="142">
        <v>5575</v>
      </c>
      <c r="L24" s="142">
        <v>9549</v>
      </c>
      <c r="M24" s="142">
        <v>150000</v>
      </c>
      <c r="N24" s="142">
        <v>300000</v>
      </c>
      <c r="O24" s="142">
        <v>100000</v>
      </c>
      <c r="P24" s="142">
        <v>100000</v>
      </c>
      <c r="Q24" s="142">
        <v>3000000</v>
      </c>
      <c r="R24" s="142">
        <v>1500000</v>
      </c>
      <c r="S24" s="142">
        <f t="shared" si="0"/>
        <v>510000</v>
      </c>
      <c r="T24" s="142">
        <f t="shared" si="1"/>
        <v>122500.00000000001</v>
      </c>
      <c r="U24" s="142">
        <f t="shared" si="2"/>
        <v>119000.00000000001</v>
      </c>
      <c r="V24" s="142">
        <f t="shared" si="3"/>
        <v>115500.00000000001</v>
      </c>
    </row>
    <row r="25" spans="4:22" ht="22.2">
      <c r="H25" s="141">
        <v>1384</v>
      </c>
      <c r="I25" s="142">
        <v>1225920</v>
      </c>
      <c r="J25" s="142">
        <v>40864</v>
      </c>
      <c r="K25" s="142">
        <v>5000</v>
      </c>
      <c r="L25" s="142">
        <v>7805</v>
      </c>
      <c r="M25" s="142">
        <v>122592</v>
      </c>
      <c r="N25" s="142">
        <v>245184</v>
      </c>
      <c r="O25" s="142">
        <v>40000</v>
      </c>
      <c r="P25" s="142">
        <v>100000</v>
      </c>
      <c r="Q25" s="142">
        <v>2451840</v>
      </c>
      <c r="R25" s="142">
        <v>1225920</v>
      </c>
      <c r="S25" s="142">
        <f t="shared" si="0"/>
        <v>409776</v>
      </c>
      <c r="T25" s="142">
        <f t="shared" si="1"/>
        <v>98474.880000000005</v>
      </c>
      <c r="U25" s="142">
        <f t="shared" si="2"/>
        <v>95614.400000000009</v>
      </c>
      <c r="V25" s="142">
        <f t="shared" si="3"/>
        <v>92753.920000000013</v>
      </c>
    </row>
    <row r="26" spans="4:22" ht="22.2">
      <c r="H26" s="141">
        <v>1383</v>
      </c>
      <c r="I26" s="142">
        <v>1066020</v>
      </c>
      <c r="J26" s="142">
        <v>35534</v>
      </c>
      <c r="K26" s="142">
        <v>4848</v>
      </c>
      <c r="L26" s="142">
        <v>6787</v>
      </c>
      <c r="M26" s="142">
        <v>106602</v>
      </c>
      <c r="N26" s="142">
        <v>213204</v>
      </c>
      <c r="O26" s="142">
        <v>20000</v>
      </c>
      <c r="P26" s="142">
        <v>60000</v>
      </c>
      <c r="Q26" s="142">
        <v>2132040</v>
      </c>
      <c r="R26" s="142">
        <v>1066020</v>
      </c>
      <c r="S26" s="142">
        <f t="shared" si="0"/>
        <v>343806</v>
      </c>
      <c r="T26" s="142">
        <f t="shared" si="1"/>
        <v>82708.780000000013</v>
      </c>
      <c r="U26" s="142">
        <f t="shared" si="2"/>
        <v>80221.400000000009</v>
      </c>
      <c r="V26" s="142">
        <f t="shared" si="3"/>
        <v>77734.02</v>
      </c>
    </row>
    <row r="27" spans="4:22" ht="22.2">
      <c r="H27" s="141">
        <v>1382</v>
      </c>
      <c r="I27" s="142">
        <v>853380</v>
      </c>
      <c r="J27" s="142">
        <v>28446</v>
      </c>
      <c r="K27" s="142">
        <v>3881</v>
      </c>
      <c r="L27" s="142">
        <v>5433</v>
      </c>
      <c r="M27" s="142">
        <v>85338</v>
      </c>
      <c r="N27" s="142">
        <v>170676</v>
      </c>
      <c r="O27" s="142">
        <v>10000</v>
      </c>
      <c r="P27" s="142">
        <v>20000</v>
      </c>
      <c r="Q27" s="142">
        <v>1706760</v>
      </c>
      <c r="R27" s="142">
        <v>853380</v>
      </c>
      <c r="S27" s="142">
        <f t="shared" si="0"/>
        <v>265014</v>
      </c>
      <c r="T27" s="142">
        <f t="shared" si="1"/>
        <v>63827.820000000007</v>
      </c>
      <c r="U27" s="142">
        <f t="shared" si="2"/>
        <v>61836.600000000006</v>
      </c>
      <c r="V27" s="142">
        <f t="shared" si="3"/>
        <v>59845.380000000005</v>
      </c>
    </row>
    <row r="28" spans="4:22" ht="22.2">
      <c r="H28" s="141">
        <v>1381</v>
      </c>
      <c r="I28" s="142">
        <v>698460</v>
      </c>
      <c r="J28" s="142">
        <v>23282</v>
      </c>
      <c r="K28" s="142">
        <v>3175</v>
      </c>
      <c r="L28" s="142">
        <v>4445</v>
      </c>
      <c r="M28" s="142">
        <v>69846</v>
      </c>
      <c r="N28" s="142">
        <v>139692</v>
      </c>
      <c r="O28" s="142">
        <v>10000</v>
      </c>
      <c r="P28" s="142">
        <v>20000</v>
      </c>
      <c r="Q28" s="142">
        <v>1396920</v>
      </c>
      <c r="R28" s="142">
        <v>69846</v>
      </c>
      <c r="S28" s="142">
        <f t="shared" si="0"/>
        <v>29953.8</v>
      </c>
      <c r="T28" s="142">
        <f t="shared" si="1"/>
        <v>52621.94</v>
      </c>
      <c r="U28" s="142">
        <f t="shared" si="2"/>
        <v>50992.200000000004</v>
      </c>
      <c r="V28" s="142">
        <f t="shared" si="3"/>
        <v>49362.460000000006</v>
      </c>
    </row>
    <row r="29" spans="4:22" ht="22.2">
      <c r="H29" s="141">
        <v>1380</v>
      </c>
      <c r="I29" s="142">
        <f t="shared" ref="I29:I38" si="4">J29*30</f>
        <v>567900</v>
      </c>
      <c r="J29" s="142">
        <v>18930</v>
      </c>
      <c r="K29" s="142">
        <f t="shared" ref="K29:K38" si="5">J29/7.33</f>
        <v>2582.5375170532061</v>
      </c>
      <c r="L29" s="142">
        <f t="shared" ref="L29:L38" si="6">K29*1.4</f>
        <v>3615.5525238744881</v>
      </c>
      <c r="M29" s="142">
        <f t="shared" ref="M29:M38" si="7">I29/10</f>
        <v>56790</v>
      </c>
      <c r="N29" s="142">
        <f t="shared" ref="N29:N38" si="8">M29*2</f>
        <v>113580</v>
      </c>
      <c r="O29" s="142">
        <v>10000</v>
      </c>
      <c r="P29" s="142">
        <v>6000</v>
      </c>
      <c r="Q29" s="142">
        <f t="shared" ref="Q29:Q38" si="9">I29*2</f>
        <v>1135800</v>
      </c>
      <c r="R29" s="142">
        <f t="shared" ref="R29:R38" si="10">I29</f>
        <v>567900</v>
      </c>
      <c r="S29" s="142">
        <f t="shared" si="0"/>
        <v>175170</v>
      </c>
      <c r="T29" s="142">
        <f t="shared" si="1"/>
        <v>42198.100000000006</v>
      </c>
      <c r="U29" s="142">
        <f t="shared" si="2"/>
        <v>40873.000000000007</v>
      </c>
      <c r="V29" s="142">
        <f t="shared" si="3"/>
        <v>39547.9</v>
      </c>
    </row>
    <row r="30" spans="4:22" ht="22.2">
      <c r="H30" s="141">
        <v>1379</v>
      </c>
      <c r="I30" s="142">
        <f t="shared" si="4"/>
        <v>458010</v>
      </c>
      <c r="J30" s="142">
        <v>15267</v>
      </c>
      <c r="K30" s="142">
        <f t="shared" si="5"/>
        <v>2082.8103683492495</v>
      </c>
      <c r="L30" s="142">
        <f t="shared" si="6"/>
        <v>2915.934515688949</v>
      </c>
      <c r="M30" s="142">
        <f t="shared" si="7"/>
        <v>45801</v>
      </c>
      <c r="N30" s="142">
        <f t="shared" si="8"/>
        <v>91602</v>
      </c>
      <c r="O30" s="142">
        <v>10000</v>
      </c>
      <c r="P30" s="142">
        <v>6000</v>
      </c>
      <c r="Q30" s="142">
        <f t="shared" si="9"/>
        <v>916020</v>
      </c>
      <c r="R30" s="142">
        <f t="shared" si="10"/>
        <v>458010</v>
      </c>
      <c r="S30" s="142">
        <f t="shared" si="0"/>
        <v>142203</v>
      </c>
      <c r="T30" s="142">
        <f t="shared" si="1"/>
        <v>34249.390000000007</v>
      </c>
      <c r="U30" s="142">
        <f t="shared" si="2"/>
        <v>33180.700000000004</v>
      </c>
      <c r="V30" s="142">
        <f t="shared" si="3"/>
        <v>32112.010000000002</v>
      </c>
    </row>
    <row r="31" spans="4:22" ht="22.2">
      <c r="H31" s="141">
        <v>1378</v>
      </c>
      <c r="I31" s="142">
        <f t="shared" si="4"/>
        <v>361830</v>
      </c>
      <c r="J31" s="142">
        <v>12061</v>
      </c>
      <c r="K31" s="142">
        <f t="shared" si="5"/>
        <v>1645.4297407912688</v>
      </c>
      <c r="L31" s="142">
        <f t="shared" si="6"/>
        <v>2303.6016371077762</v>
      </c>
      <c r="M31" s="142">
        <f t="shared" si="7"/>
        <v>36183</v>
      </c>
      <c r="N31" s="142">
        <f t="shared" si="8"/>
        <v>72366</v>
      </c>
      <c r="O31" s="142">
        <v>10000</v>
      </c>
      <c r="P31" s="142">
        <v>6000</v>
      </c>
      <c r="Q31" s="142">
        <f t="shared" si="9"/>
        <v>723660</v>
      </c>
      <c r="R31" s="142">
        <f t="shared" si="10"/>
        <v>361830</v>
      </c>
      <c r="S31" s="142">
        <f t="shared" si="0"/>
        <v>113349</v>
      </c>
      <c r="T31" s="142">
        <f t="shared" si="1"/>
        <v>27292.370000000003</v>
      </c>
      <c r="U31" s="142">
        <f t="shared" si="2"/>
        <v>26448.100000000002</v>
      </c>
      <c r="V31" s="142">
        <f t="shared" si="3"/>
        <v>25603.83</v>
      </c>
    </row>
    <row r="32" spans="4:22" ht="22.2">
      <c r="H32" s="141">
        <v>1377</v>
      </c>
      <c r="I32" s="142">
        <f t="shared" si="4"/>
        <v>301530</v>
      </c>
      <c r="J32" s="142">
        <v>10051</v>
      </c>
      <c r="K32" s="142">
        <f t="shared" si="5"/>
        <v>1371.2141882673943</v>
      </c>
      <c r="L32" s="142">
        <f t="shared" si="6"/>
        <v>1919.6998635743519</v>
      </c>
      <c r="M32" s="142">
        <f t="shared" si="7"/>
        <v>30153</v>
      </c>
      <c r="N32" s="142">
        <f t="shared" si="8"/>
        <v>60306</v>
      </c>
      <c r="O32" s="142">
        <v>7000</v>
      </c>
      <c r="P32" s="142">
        <v>3000</v>
      </c>
      <c r="Q32" s="142">
        <f t="shared" si="9"/>
        <v>603060</v>
      </c>
      <c r="R32" s="142">
        <f t="shared" si="10"/>
        <v>301530</v>
      </c>
      <c r="S32" s="142">
        <f t="shared" si="0"/>
        <v>93459</v>
      </c>
      <c r="T32" s="142">
        <f t="shared" si="1"/>
        <v>22510.670000000002</v>
      </c>
      <c r="U32" s="142">
        <f t="shared" si="2"/>
        <v>21807.100000000002</v>
      </c>
      <c r="V32" s="142">
        <f t="shared" si="3"/>
        <v>21103.530000000002</v>
      </c>
    </row>
    <row r="33" spans="8:22" ht="22.2">
      <c r="H33" s="141">
        <v>1376</v>
      </c>
      <c r="I33" s="142">
        <f t="shared" si="4"/>
        <v>254460</v>
      </c>
      <c r="J33" s="142">
        <v>8482</v>
      </c>
      <c r="K33" s="142">
        <f t="shared" si="5"/>
        <v>1157.162346521146</v>
      </c>
      <c r="L33" s="142">
        <f t="shared" si="6"/>
        <v>1620.0272851296043</v>
      </c>
      <c r="M33" s="142">
        <f t="shared" si="7"/>
        <v>25446</v>
      </c>
      <c r="N33" s="142">
        <f t="shared" si="8"/>
        <v>50892</v>
      </c>
      <c r="O33" s="142">
        <v>7000</v>
      </c>
      <c r="P33" s="142">
        <v>3000</v>
      </c>
      <c r="Q33" s="142">
        <f t="shared" si="9"/>
        <v>508920</v>
      </c>
      <c r="R33" s="142">
        <f t="shared" si="10"/>
        <v>254460</v>
      </c>
      <c r="S33" s="142">
        <f t="shared" si="0"/>
        <v>79338</v>
      </c>
      <c r="T33" s="142">
        <f t="shared" si="1"/>
        <v>19105.940000000002</v>
      </c>
      <c r="U33" s="142">
        <f t="shared" si="2"/>
        <v>18512.2</v>
      </c>
      <c r="V33" s="142">
        <f t="shared" si="3"/>
        <v>17918.460000000003</v>
      </c>
    </row>
    <row r="34" spans="8:22" ht="22.2">
      <c r="H34" s="141">
        <v>1375</v>
      </c>
      <c r="I34" s="142">
        <f t="shared" si="4"/>
        <v>207210</v>
      </c>
      <c r="J34" s="142">
        <v>6907</v>
      </c>
      <c r="K34" s="142">
        <f t="shared" si="5"/>
        <v>942.2919508867667</v>
      </c>
      <c r="L34" s="142">
        <f t="shared" si="6"/>
        <v>1319.2087312414733</v>
      </c>
      <c r="M34" s="142">
        <f t="shared" si="7"/>
        <v>20721</v>
      </c>
      <c r="N34" s="142">
        <f t="shared" si="8"/>
        <v>41442</v>
      </c>
      <c r="O34" s="142">
        <v>7000</v>
      </c>
      <c r="P34" s="142">
        <v>3000</v>
      </c>
      <c r="Q34" s="142">
        <f t="shared" si="9"/>
        <v>414420</v>
      </c>
      <c r="R34" s="142">
        <f t="shared" si="10"/>
        <v>207210</v>
      </c>
      <c r="S34" s="142">
        <f t="shared" si="0"/>
        <v>65163</v>
      </c>
      <c r="T34" s="142">
        <f t="shared" si="1"/>
        <v>15688.190000000002</v>
      </c>
      <c r="U34" s="142">
        <f t="shared" si="2"/>
        <v>15204.7</v>
      </c>
      <c r="V34" s="142">
        <f t="shared" si="3"/>
        <v>14721.210000000001</v>
      </c>
    </row>
    <row r="35" spans="8:22" ht="22.2">
      <c r="H35" s="141">
        <v>1374</v>
      </c>
      <c r="I35" s="142">
        <f t="shared" si="4"/>
        <v>159990</v>
      </c>
      <c r="J35" s="142">
        <v>5333</v>
      </c>
      <c r="K35" s="142">
        <f t="shared" si="5"/>
        <v>727.55798090040923</v>
      </c>
      <c r="L35" s="142">
        <f t="shared" si="6"/>
        <v>1018.5811732605729</v>
      </c>
      <c r="M35" s="142">
        <f t="shared" si="7"/>
        <v>15999</v>
      </c>
      <c r="N35" s="142">
        <f t="shared" si="8"/>
        <v>31998</v>
      </c>
      <c r="O35" s="142">
        <v>7000</v>
      </c>
      <c r="P35" s="142">
        <v>3000</v>
      </c>
      <c r="Q35" s="142">
        <f t="shared" si="9"/>
        <v>319980</v>
      </c>
      <c r="R35" s="142">
        <f t="shared" si="10"/>
        <v>159990</v>
      </c>
      <c r="S35" s="142">
        <f t="shared" si="0"/>
        <v>50997</v>
      </c>
      <c r="T35" s="142">
        <f t="shared" si="1"/>
        <v>12272.61</v>
      </c>
      <c r="U35" s="142">
        <f t="shared" si="2"/>
        <v>11899.300000000001</v>
      </c>
      <c r="V35" s="142">
        <f t="shared" si="3"/>
        <v>11525.990000000002</v>
      </c>
    </row>
    <row r="36" spans="8:22" ht="22.2">
      <c r="H36" s="141">
        <v>1373</v>
      </c>
      <c r="I36" s="142">
        <f t="shared" si="4"/>
        <v>119520</v>
      </c>
      <c r="J36" s="142">
        <v>3984</v>
      </c>
      <c r="K36" s="142">
        <f t="shared" si="5"/>
        <v>543.51978171896315</v>
      </c>
      <c r="L36" s="142">
        <f t="shared" si="6"/>
        <v>760.92769440654831</v>
      </c>
      <c r="M36" s="142">
        <f t="shared" si="7"/>
        <v>11952</v>
      </c>
      <c r="N36" s="142">
        <f t="shared" si="8"/>
        <v>23904</v>
      </c>
      <c r="O36" s="142">
        <v>7000</v>
      </c>
      <c r="P36" s="142">
        <v>3000</v>
      </c>
      <c r="Q36" s="142">
        <f t="shared" si="9"/>
        <v>239040</v>
      </c>
      <c r="R36" s="142">
        <f t="shared" si="10"/>
        <v>119520</v>
      </c>
      <c r="S36" s="142">
        <f t="shared" si="0"/>
        <v>38856</v>
      </c>
      <c r="T36" s="142">
        <f t="shared" si="1"/>
        <v>9345.2800000000007</v>
      </c>
      <c r="U36" s="142">
        <f t="shared" si="2"/>
        <v>9066.4000000000015</v>
      </c>
      <c r="V36" s="142">
        <f t="shared" si="3"/>
        <v>8787.52</v>
      </c>
    </row>
    <row r="37" spans="8:22" ht="22.2">
      <c r="H37" s="141">
        <v>1372</v>
      </c>
      <c r="I37" s="142">
        <f t="shared" si="4"/>
        <v>89820</v>
      </c>
      <c r="J37" s="142">
        <v>2994</v>
      </c>
      <c r="K37" s="142">
        <f t="shared" si="5"/>
        <v>408.45839017735335</v>
      </c>
      <c r="L37" s="142">
        <f t="shared" si="6"/>
        <v>571.84174624829461</v>
      </c>
      <c r="M37" s="142">
        <f t="shared" si="7"/>
        <v>8982</v>
      </c>
      <c r="N37" s="142">
        <f t="shared" si="8"/>
        <v>17964</v>
      </c>
      <c r="O37" s="142">
        <v>7000</v>
      </c>
      <c r="P37" s="142">
        <v>3000</v>
      </c>
      <c r="Q37" s="142">
        <f t="shared" si="9"/>
        <v>179640</v>
      </c>
      <c r="R37" s="142">
        <f t="shared" si="10"/>
        <v>89820</v>
      </c>
      <c r="S37" s="142">
        <f t="shared" si="0"/>
        <v>29946</v>
      </c>
      <c r="T37" s="142">
        <f t="shared" si="1"/>
        <v>7196.9800000000005</v>
      </c>
      <c r="U37" s="142">
        <f t="shared" si="2"/>
        <v>6987.4000000000005</v>
      </c>
      <c r="V37" s="142">
        <f t="shared" si="3"/>
        <v>6777.8200000000006</v>
      </c>
    </row>
    <row r="38" spans="8:22" ht="22.2">
      <c r="H38" s="141">
        <v>1371</v>
      </c>
      <c r="I38" s="142">
        <f t="shared" si="4"/>
        <v>68010</v>
      </c>
      <c r="J38" s="142">
        <v>2267</v>
      </c>
      <c r="K38" s="142">
        <f t="shared" si="5"/>
        <v>309.27694406548432</v>
      </c>
      <c r="L38" s="142">
        <f t="shared" si="6"/>
        <v>432.98772169167802</v>
      </c>
      <c r="M38" s="142">
        <f t="shared" si="7"/>
        <v>6801</v>
      </c>
      <c r="N38" s="142">
        <f t="shared" si="8"/>
        <v>13602</v>
      </c>
      <c r="O38" s="142">
        <v>7000</v>
      </c>
      <c r="P38" s="142">
        <v>3000</v>
      </c>
      <c r="Q38" s="142">
        <f t="shared" si="9"/>
        <v>136020</v>
      </c>
      <c r="R38" s="142">
        <f t="shared" si="10"/>
        <v>68010</v>
      </c>
      <c r="S38" s="142">
        <f t="shared" si="0"/>
        <v>23403</v>
      </c>
      <c r="T38" s="142">
        <f t="shared" si="1"/>
        <v>5619.39</v>
      </c>
      <c r="U38" s="142">
        <f t="shared" si="2"/>
        <v>5460.7000000000007</v>
      </c>
      <c r="V38" s="142">
        <f t="shared" si="3"/>
        <v>5302.01</v>
      </c>
    </row>
    <row r="39" spans="8:22" ht="22.2">
      <c r="H39" s="141"/>
      <c r="I39" s="142"/>
      <c r="J39" s="142"/>
      <c r="K39" s="142"/>
      <c r="L39" s="142"/>
      <c r="M39" s="142"/>
      <c r="N39" s="142"/>
      <c r="O39" s="142"/>
      <c r="P39" s="142"/>
      <c r="Q39" s="142"/>
      <c r="R39" s="142"/>
      <c r="S39" s="142"/>
      <c r="T39" s="142"/>
      <c r="U39" s="142"/>
      <c r="V39" s="142"/>
    </row>
  </sheetData>
  <mergeCells count="1">
    <mergeCell ref="J2:K2"/>
  </mergeCells>
  <pageMargins left="0.25" right="0.25" top="0.75" bottom="0.75" header="0.3" footer="0.3"/>
  <pageSetup paperSize="9" scale="51"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U536"/>
  <sheetViews>
    <sheetView rightToLeft="1" topLeftCell="Q150" zoomScale="115" zoomScaleNormal="115" workbookViewId="0">
      <selection activeCell="Q160" sqref="Q160"/>
    </sheetView>
  </sheetViews>
  <sheetFormatPr defaultColWidth="9.109375" defaultRowHeight="13.8"/>
  <cols>
    <col min="1" max="1" width="29.44140625" style="30" customWidth="1"/>
    <col min="2" max="2" width="9.109375" style="26" customWidth="1"/>
    <col min="3" max="3" width="38" style="26" customWidth="1"/>
    <col min="4" max="4" width="75.44140625" style="26" bestFit="1" customWidth="1"/>
    <col min="5" max="5" width="9.109375" style="26"/>
    <col min="6" max="6" width="43.5546875" style="26" bestFit="1" customWidth="1"/>
    <col min="7" max="7" width="71.5546875" style="26" bestFit="1" customWidth="1"/>
    <col min="8" max="8" width="41.33203125" style="26" bestFit="1" customWidth="1"/>
    <col min="9" max="9" width="11.6640625" style="26" customWidth="1"/>
    <col min="10" max="10" width="24.88671875" style="26" customWidth="1"/>
    <col min="11" max="11" width="47.109375" style="26" bestFit="1" customWidth="1"/>
    <col min="12" max="12" width="25" style="26" bestFit="1" customWidth="1"/>
    <col min="13" max="13" width="18" style="26" bestFit="1" customWidth="1"/>
    <col min="14" max="14" width="18.44140625" style="26" customWidth="1"/>
    <col min="15" max="15" width="18.6640625" style="26" customWidth="1"/>
    <col min="16" max="16" width="15.5546875" style="26" customWidth="1"/>
    <col min="17" max="17" width="100.6640625" style="26" bestFit="1" customWidth="1"/>
    <col min="18" max="18" width="17.6640625" style="26" customWidth="1"/>
    <col min="19" max="16384" width="9.109375" style="26"/>
  </cols>
  <sheetData>
    <row r="1" spans="1:21" ht="14.4" thickBot="1">
      <c r="A1" s="153" t="s">
        <v>1989</v>
      </c>
      <c r="B1" s="25" t="s">
        <v>0</v>
      </c>
      <c r="C1" s="412"/>
      <c r="D1" s="26" t="s">
        <v>1</v>
      </c>
      <c r="E1" s="25" t="s">
        <v>0</v>
      </c>
      <c r="F1" s="412"/>
      <c r="G1" s="26" t="s">
        <v>1</v>
      </c>
      <c r="H1" s="26" t="s">
        <v>1322</v>
      </c>
      <c r="I1" s="26" t="s">
        <v>1177</v>
      </c>
      <c r="J1" s="26" t="s">
        <v>1174</v>
      </c>
      <c r="K1" s="26" t="s">
        <v>1176</v>
      </c>
      <c r="L1" s="27" t="s">
        <v>76</v>
      </c>
      <c r="M1" s="27" t="s">
        <v>1179</v>
      </c>
      <c r="N1" s="27" t="s">
        <v>80</v>
      </c>
      <c r="O1" s="27" t="s">
        <v>1180</v>
      </c>
      <c r="P1" s="27" t="s">
        <v>1181</v>
      </c>
      <c r="Q1" s="27" t="s">
        <v>81</v>
      </c>
      <c r="R1" s="27" t="s">
        <v>82</v>
      </c>
      <c r="S1" s="26" t="s">
        <v>1208</v>
      </c>
      <c r="T1" s="26" t="s">
        <v>1209</v>
      </c>
      <c r="U1" s="26" t="s">
        <v>1210</v>
      </c>
    </row>
    <row r="2" spans="1:21" s="443" customFormat="1" ht="14.4" thickTop="1">
      <c r="A2" s="437" t="s">
        <v>31</v>
      </c>
      <c r="B2" s="438">
        <v>201</v>
      </c>
      <c r="C2" s="439"/>
      <c r="D2" s="437"/>
      <c r="E2" s="438"/>
      <c r="F2" s="440" t="s">
        <v>2779</v>
      </c>
      <c r="G2" s="441"/>
      <c r="H2" s="442" t="s">
        <v>2779</v>
      </c>
      <c r="I2" s="442" t="s">
        <v>1178</v>
      </c>
      <c r="J2" s="443" t="s">
        <v>1175</v>
      </c>
      <c r="K2" s="442" t="s">
        <v>1173</v>
      </c>
      <c r="L2" s="444">
        <v>3379840858</v>
      </c>
      <c r="M2" s="442"/>
      <c r="N2" s="444" t="s">
        <v>1194</v>
      </c>
      <c r="O2" s="442" t="s">
        <v>1183</v>
      </c>
      <c r="P2" s="442" t="s">
        <v>1184</v>
      </c>
      <c r="Q2" s="442" t="s">
        <v>1188</v>
      </c>
      <c r="R2" s="442">
        <v>4157679355</v>
      </c>
    </row>
    <row r="3" spans="1:21" s="443" customFormat="1">
      <c r="A3" s="437" t="s">
        <v>32</v>
      </c>
      <c r="B3" s="438">
        <v>202</v>
      </c>
      <c r="C3" s="437" t="s">
        <v>2576</v>
      </c>
      <c r="D3" s="445"/>
      <c r="E3" s="438"/>
      <c r="F3" s="440" t="s">
        <v>2566</v>
      </c>
      <c r="G3" s="441"/>
      <c r="H3" s="442" t="s">
        <v>2567</v>
      </c>
      <c r="I3" s="442"/>
      <c r="J3" s="443" t="s">
        <v>1175</v>
      </c>
      <c r="K3" s="442" t="s">
        <v>2566</v>
      </c>
      <c r="L3" s="444" t="s">
        <v>2568</v>
      </c>
      <c r="M3" s="442"/>
      <c r="N3" s="444" t="s">
        <v>2569</v>
      </c>
      <c r="O3" s="442" t="s">
        <v>1183</v>
      </c>
      <c r="P3" s="442" t="s">
        <v>1184</v>
      </c>
      <c r="Q3" s="442" t="s">
        <v>2570</v>
      </c>
      <c r="R3" s="442">
        <v>4193734441</v>
      </c>
    </row>
    <row r="4" spans="1:21">
      <c r="B4" s="29">
        <v>203</v>
      </c>
      <c r="C4" s="412"/>
      <c r="D4" s="30" t="s">
        <v>33</v>
      </c>
      <c r="E4" s="29"/>
      <c r="F4" s="412"/>
      <c r="G4" s="30" t="s">
        <v>1645</v>
      </c>
      <c r="H4" s="30"/>
      <c r="I4" s="30" t="s">
        <v>1343</v>
      </c>
      <c r="J4" s="26" t="s">
        <v>1175</v>
      </c>
      <c r="K4" s="30" t="s">
        <v>1189</v>
      </c>
      <c r="L4" s="31" t="s">
        <v>1190</v>
      </c>
      <c r="M4" s="30"/>
      <c r="N4" s="31" t="s">
        <v>1195</v>
      </c>
      <c r="O4" s="30" t="s">
        <v>1183</v>
      </c>
      <c r="P4" s="30" t="s">
        <v>1184</v>
      </c>
      <c r="Q4" s="30" t="s">
        <v>1191</v>
      </c>
      <c r="R4" s="30">
        <v>4163915006</v>
      </c>
    </row>
    <row r="5" spans="1:21">
      <c r="B5" s="29">
        <v>204</v>
      </c>
      <c r="C5" s="412"/>
      <c r="D5" s="30" t="s">
        <v>34</v>
      </c>
      <c r="E5" s="29"/>
      <c r="F5" s="412"/>
      <c r="G5" s="30" t="s">
        <v>165</v>
      </c>
      <c r="H5" s="30" t="s">
        <v>1343</v>
      </c>
      <c r="I5" s="30"/>
      <c r="J5" s="26" t="s">
        <v>1175</v>
      </c>
      <c r="K5" s="30" t="s">
        <v>1192</v>
      </c>
      <c r="L5" s="31" t="s">
        <v>1193</v>
      </c>
      <c r="M5" s="30"/>
      <c r="N5" s="31" t="s">
        <v>1196</v>
      </c>
      <c r="O5" s="30" t="s">
        <v>1183</v>
      </c>
      <c r="P5" s="30" t="s">
        <v>1184</v>
      </c>
      <c r="Q5" s="30" t="s">
        <v>1197</v>
      </c>
      <c r="R5" s="30">
        <v>4163765761</v>
      </c>
    </row>
    <row r="6" spans="1:21">
      <c r="B6" s="29">
        <v>205</v>
      </c>
      <c r="C6" s="412"/>
      <c r="D6" s="30" t="s">
        <v>36</v>
      </c>
      <c r="E6" s="29"/>
      <c r="F6" s="412"/>
      <c r="G6" s="30" t="s">
        <v>1646</v>
      </c>
      <c r="H6" s="30"/>
      <c r="I6" s="30"/>
      <c r="J6" s="26" t="s">
        <v>1198</v>
      </c>
      <c r="K6" s="30" t="s">
        <v>1199</v>
      </c>
      <c r="L6" s="31" t="s">
        <v>1200</v>
      </c>
      <c r="M6" s="30"/>
      <c r="N6" s="31" t="s">
        <v>1202</v>
      </c>
      <c r="O6" s="30" t="s">
        <v>1183</v>
      </c>
      <c r="P6" s="30" t="s">
        <v>1184</v>
      </c>
      <c r="Q6" s="30" t="s">
        <v>1201</v>
      </c>
      <c r="R6" s="30">
        <v>4184695639</v>
      </c>
    </row>
    <row r="7" spans="1:21" s="443" customFormat="1">
      <c r="A7" s="437" t="s">
        <v>35</v>
      </c>
      <c r="B7" s="438">
        <v>206</v>
      </c>
      <c r="C7" s="446"/>
      <c r="D7" s="442"/>
      <c r="E7" s="438"/>
      <c r="F7" s="446"/>
      <c r="G7" s="442"/>
      <c r="H7" s="442"/>
      <c r="I7" s="442"/>
      <c r="K7" s="442"/>
      <c r="L7" s="444"/>
      <c r="M7" s="442"/>
      <c r="N7" s="444"/>
      <c r="O7" s="442"/>
      <c r="P7" s="442"/>
      <c r="Q7" s="442"/>
      <c r="R7" s="442"/>
    </row>
    <row r="8" spans="1:21">
      <c r="B8" s="29">
        <v>207</v>
      </c>
      <c r="C8" s="412"/>
      <c r="D8" s="30" t="s">
        <v>64</v>
      </c>
      <c r="E8" s="29"/>
      <c r="F8" s="412"/>
      <c r="G8" s="30" t="s">
        <v>1647</v>
      </c>
      <c r="H8" s="30" t="s">
        <v>1346</v>
      </c>
      <c r="I8" s="30"/>
      <c r="J8" s="26" t="s">
        <v>1175</v>
      </c>
      <c r="K8" s="30" t="s">
        <v>1203</v>
      </c>
      <c r="L8" s="31" t="s">
        <v>1345</v>
      </c>
      <c r="M8" s="30"/>
      <c r="N8" s="31" t="s">
        <v>1205</v>
      </c>
      <c r="O8" s="30" t="s">
        <v>1183</v>
      </c>
      <c r="P8" s="30" t="s">
        <v>1184</v>
      </c>
      <c r="Q8" s="30" t="s">
        <v>1204</v>
      </c>
      <c r="R8" s="30">
        <v>4163763860</v>
      </c>
    </row>
    <row r="9" spans="1:21" s="443" customFormat="1">
      <c r="A9" s="437" t="s">
        <v>37</v>
      </c>
      <c r="B9" s="438">
        <v>208</v>
      </c>
      <c r="C9" s="446"/>
      <c r="D9" s="442"/>
      <c r="E9" s="438"/>
      <c r="F9" s="446"/>
      <c r="G9" s="442"/>
      <c r="H9" s="442"/>
      <c r="I9" s="442"/>
      <c r="K9" s="442"/>
      <c r="L9" s="444"/>
      <c r="M9" s="442"/>
      <c r="N9" s="444"/>
      <c r="O9" s="442"/>
      <c r="P9" s="442"/>
      <c r="Q9" s="442"/>
      <c r="R9" s="442"/>
    </row>
    <row r="10" spans="1:21" s="443" customFormat="1">
      <c r="A10" s="437" t="s">
        <v>246</v>
      </c>
      <c r="B10" s="438">
        <v>209</v>
      </c>
      <c r="C10" s="446"/>
      <c r="D10" s="442"/>
      <c r="E10" s="438"/>
      <c r="F10" s="446"/>
      <c r="G10" s="442"/>
      <c r="H10" s="442"/>
      <c r="I10" s="442"/>
      <c r="K10" s="442"/>
      <c r="L10" s="444"/>
      <c r="M10" s="442"/>
      <c r="N10" s="444"/>
      <c r="O10" s="442"/>
      <c r="P10" s="442"/>
      <c r="Q10" s="441"/>
      <c r="R10" s="442"/>
    </row>
    <row r="11" spans="1:21" s="443" customFormat="1">
      <c r="A11" s="442"/>
      <c r="B11" s="438">
        <v>210</v>
      </c>
      <c r="C11" s="437" t="s">
        <v>38</v>
      </c>
      <c r="D11" s="445"/>
      <c r="E11" s="438"/>
      <c r="F11" s="440" t="s">
        <v>387</v>
      </c>
      <c r="G11" s="441"/>
      <c r="H11" s="442" t="s">
        <v>1338</v>
      </c>
      <c r="I11" s="442"/>
      <c r="J11" s="443" t="s">
        <v>1175</v>
      </c>
      <c r="K11" s="442" t="s">
        <v>1337</v>
      </c>
      <c r="L11" s="444" t="s">
        <v>1339</v>
      </c>
      <c r="M11" s="442"/>
      <c r="N11" s="444" t="s">
        <v>1341</v>
      </c>
      <c r="O11" s="442" t="s">
        <v>1183</v>
      </c>
      <c r="P11" s="442" t="s">
        <v>1184</v>
      </c>
      <c r="Q11" s="443" t="s">
        <v>1340</v>
      </c>
      <c r="R11" s="442"/>
    </row>
    <row r="12" spans="1:21" s="443" customFormat="1">
      <c r="A12" s="442"/>
      <c r="B12" s="438">
        <v>211</v>
      </c>
      <c r="C12" s="437" t="s">
        <v>39</v>
      </c>
      <c r="D12" s="445"/>
      <c r="E12" s="438"/>
      <c r="F12" s="440" t="s">
        <v>1638</v>
      </c>
      <c r="G12" s="441"/>
      <c r="H12" s="442" t="s">
        <v>1352</v>
      </c>
      <c r="I12" s="442"/>
      <c r="J12" s="443" t="s">
        <v>1175</v>
      </c>
      <c r="K12" s="442" t="s">
        <v>1348</v>
      </c>
      <c r="L12" s="444" t="s">
        <v>1349</v>
      </c>
      <c r="M12" s="442"/>
      <c r="N12" s="444" t="s">
        <v>1350</v>
      </c>
      <c r="O12" s="442" t="s">
        <v>1183</v>
      </c>
      <c r="P12" s="442" t="s">
        <v>1184</v>
      </c>
      <c r="Q12" s="442" t="s">
        <v>1351</v>
      </c>
      <c r="R12" s="442"/>
    </row>
    <row r="13" spans="1:21" s="443" customFormat="1">
      <c r="A13" s="442"/>
      <c r="B13" s="438">
        <v>212</v>
      </c>
      <c r="C13" s="437" t="s">
        <v>40</v>
      </c>
      <c r="D13" s="445"/>
      <c r="E13" s="438"/>
      <c r="F13" s="440" t="s">
        <v>166</v>
      </c>
      <c r="G13" s="441"/>
      <c r="H13" s="442" t="s">
        <v>166</v>
      </c>
      <c r="I13" s="442"/>
      <c r="J13" s="443" t="s">
        <v>1175</v>
      </c>
      <c r="K13" s="442" t="s">
        <v>1697</v>
      </c>
      <c r="L13" s="444" t="s">
        <v>1698</v>
      </c>
      <c r="M13" s="442"/>
      <c r="N13" s="444" t="s">
        <v>2736</v>
      </c>
      <c r="O13" s="442" t="s">
        <v>1183</v>
      </c>
      <c r="P13" s="442" t="s">
        <v>1184</v>
      </c>
      <c r="Q13" s="442" t="s">
        <v>1699</v>
      </c>
      <c r="R13" s="442">
        <v>4163764181</v>
      </c>
    </row>
    <row r="14" spans="1:21" s="443" customFormat="1">
      <c r="A14" s="442" t="s">
        <v>41</v>
      </c>
      <c r="B14" s="438">
        <v>213</v>
      </c>
      <c r="C14" s="446"/>
      <c r="D14" s="442"/>
      <c r="E14" s="438"/>
      <c r="F14" s="440" t="s">
        <v>167</v>
      </c>
      <c r="G14" s="441"/>
      <c r="H14" s="442" t="s">
        <v>1354</v>
      </c>
      <c r="I14" s="442"/>
      <c r="J14" s="443" t="s">
        <v>1175</v>
      </c>
      <c r="K14" s="442" t="s">
        <v>1356</v>
      </c>
      <c r="L14" s="444" t="s">
        <v>1355</v>
      </c>
      <c r="M14" s="442"/>
      <c r="N14" s="444" t="s">
        <v>1358</v>
      </c>
      <c r="O14" s="442" t="s">
        <v>1183</v>
      </c>
      <c r="P14" s="442" t="s">
        <v>1353</v>
      </c>
      <c r="Q14" s="442" t="s">
        <v>1357</v>
      </c>
      <c r="R14" s="442">
        <v>4491815118</v>
      </c>
    </row>
    <row r="15" spans="1:21">
      <c r="B15" s="29">
        <v>214</v>
      </c>
      <c r="C15" s="412"/>
      <c r="D15" s="30" t="s">
        <v>42</v>
      </c>
      <c r="E15" s="29"/>
      <c r="F15" s="412"/>
      <c r="G15" s="30" t="s">
        <v>168</v>
      </c>
      <c r="H15" s="30" t="s">
        <v>1354</v>
      </c>
      <c r="I15" s="30"/>
      <c r="J15" s="26" t="s">
        <v>1198</v>
      </c>
      <c r="K15" s="30" t="s">
        <v>1360</v>
      </c>
      <c r="L15" s="31" t="s">
        <v>1361</v>
      </c>
      <c r="M15" s="30"/>
      <c r="N15" s="31" t="s">
        <v>1363</v>
      </c>
      <c r="O15" s="30" t="s">
        <v>1183</v>
      </c>
      <c r="P15" s="30" t="s">
        <v>1184</v>
      </c>
      <c r="Q15" s="30" t="s">
        <v>1362</v>
      </c>
      <c r="R15" s="30">
        <v>4163764181</v>
      </c>
    </row>
    <row r="16" spans="1:21" s="443" customFormat="1">
      <c r="A16" s="442" t="s">
        <v>43</v>
      </c>
      <c r="B16" s="438">
        <v>215</v>
      </c>
      <c r="C16" s="446"/>
      <c r="D16" s="442"/>
      <c r="E16" s="438"/>
      <c r="F16" s="440" t="s">
        <v>169</v>
      </c>
      <c r="G16" s="441"/>
      <c r="H16" s="442" t="s">
        <v>1354</v>
      </c>
      <c r="I16" s="442"/>
      <c r="J16" s="443" t="s">
        <v>1198</v>
      </c>
      <c r="K16" s="442" t="s">
        <v>1367</v>
      </c>
      <c r="L16" s="444" t="s">
        <v>1364</v>
      </c>
      <c r="M16" s="442"/>
      <c r="N16" s="444" t="s">
        <v>1365</v>
      </c>
      <c r="O16" s="442" t="s">
        <v>1183</v>
      </c>
      <c r="P16" s="442" t="s">
        <v>1184</v>
      </c>
      <c r="Q16" s="442" t="s">
        <v>1366</v>
      </c>
      <c r="R16" s="442"/>
    </row>
    <row r="17" spans="1:18" s="443" customFormat="1">
      <c r="A17" s="437" t="s">
        <v>44</v>
      </c>
      <c r="B17" s="438">
        <v>216</v>
      </c>
      <c r="C17" s="446"/>
      <c r="D17" s="442"/>
      <c r="E17" s="438"/>
      <c r="F17" s="446"/>
      <c r="H17" s="442" t="s">
        <v>1369</v>
      </c>
      <c r="I17" s="442"/>
      <c r="J17" s="443" t="s">
        <v>1175</v>
      </c>
      <c r="K17" s="442" t="s">
        <v>1368</v>
      </c>
      <c r="L17" s="444" t="s">
        <v>1370</v>
      </c>
      <c r="M17" s="442"/>
      <c r="N17" s="444" t="s">
        <v>1371</v>
      </c>
      <c r="O17" s="442" t="s">
        <v>1183</v>
      </c>
      <c r="P17" s="442" t="s">
        <v>1184</v>
      </c>
      <c r="Q17" s="442" t="s">
        <v>1372</v>
      </c>
      <c r="R17" s="442"/>
    </row>
    <row r="18" spans="1:18">
      <c r="B18" s="29">
        <v>217</v>
      </c>
      <c r="C18" s="412"/>
      <c r="D18" s="30" t="s">
        <v>66</v>
      </c>
      <c r="E18" s="29"/>
      <c r="F18" s="412"/>
      <c r="G18" s="30" t="s">
        <v>29242</v>
      </c>
      <c r="H18" s="30" t="s">
        <v>4160</v>
      </c>
      <c r="I18" s="30"/>
      <c r="J18" s="26" t="s">
        <v>1175</v>
      </c>
      <c r="K18" s="30" t="s">
        <v>1373</v>
      </c>
      <c r="L18" s="31" t="s">
        <v>1375</v>
      </c>
      <c r="M18" s="30"/>
      <c r="N18" s="31" t="s">
        <v>4015</v>
      </c>
      <c r="O18" s="30" t="s">
        <v>1183</v>
      </c>
      <c r="P18" s="30" t="s">
        <v>1184</v>
      </c>
      <c r="Q18" s="30" t="s">
        <v>4159</v>
      </c>
      <c r="R18" s="30"/>
    </row>
    <row r="19" spans="1:18" s="443" customFormat="1">
      <c r="A19" s="442"/>
      <c r="B19" s="438">
        <v>218</v>
      </c>
      <c r="C19" s="437" t="s">
        <v>45</v>
      </c>
      <c r="D19" s="445"/>
      <c r="E19" s="438"/>
      <c r="F19" s="440" t="s">
        <v>171</v>
      </c>
      <c r="G19" s="441"/>
      <c r="H19" s="442" t="s">
        <v>1378</v>
      </c>
      <c r="I19" s="442"/>
      <c r="J19" s="443" t="s">
        <v>1175</v>
      </c>
      <c r="K19" s="442" t="s">
        <v>1379</v>
      </c>
      <c r="L19" s="444" t="s">
        <v>1380</v>
      </c>
      <c r="M19" s="442"/>
      <c r="N19" s="444" t="s">
        <v>1350</v>
      </c>
      <c r="O19" s="442" t="s">
        <v>1183</v>
      </c>
      <c r="P19" s="442" t="s">
        <v>1184</v>
      </c>
      <c r="Q19" s="442" t="s">
        <v>1381</v>
      </c>
      <c r="R19" s="442"/>
    </row>
    <row r="20" spans="1:18" s="443" customFormat="1">
      <c r="A20" s="442"/>
      <c r="B20" s="438">
        <v>219</v>
      </c>
      <c r="C20" s="446"/>
      <c r="D20" s="442" t="s">
        <v>46</v>
      </c>
      <c r="E20" s="438"/>
      <c r="F20" s="446"/>
      <c r="G20" s="442" t="s">
        <v>1648</v>
      </c>
      <c r="H20" s="442" t="s">
        <v>1671</v>
      </c>
      <c r="I20" s="442"/>
      <c r="J20" s="443" t="s">
        <v>1198</v>
      </c>
      <c r="K20" s="442" t="s">
        <v>1672</v>
      </c>
      <c r="L20" s="444" t="s">
        <v>1673</v>
      </c>
      <c r="M20" s="442"/>
      <c r="N20" s="444" t="s">
        <v>1674</v>
      </c>
      <c r="O20" s="442" t="s">
        <v>1183</v>
      </c>
      <c r="P20" s="442" t="s">
        <v>1184</v>
      </c>
      <c r="Q20" s="442" t="s">
        <v>1675</v>
      </c>
      <c r="R20" s="442"/>
    </row>
    <row r="21" spans="1:18" s="443" customFormat="1">
      <c r="A21" s="442"/>
      <c r="B21" s="438">
        <v>220</v>
      </c>
      <c r="C21" s="446"/>
      <c r="D21" s="442" t="s">
        <v>69</v>
      </c>
      <c r="E21" s="438"/>
      <c r="F21" s="446"/>
      <c r="G21" s="442" t="s">
        <v>1649</v>
      </c>
      <c r="H21" s="442" t="s">
        <v>1382</v>
      </c>
      <c r="I21" s="442"/>
      <c r="J21" s="443" t="s">
        <v>1175</v>
      </c>
      <c r="K21" s="442" t="s">
        <v>1383</v>
      </c>
      <c r="L21" s="444">
        <v>2580640320</v>
      </c>
      <c r="M21" s="442"/>
      <c r="N21" s="444" t="s">
        <v>1384</v>
      </c>
      <c r="O21" s="442" t="s">
        <v>1183</v>
      </c>
      <c r="P21" s="442" t="s">
        <v>1184</v>
      </c>
      <c r="Q21" s="442" t="s">
        <v>1576</v>
      </c>
      <c r="R21" s="442"/>
    </row>
    <row r="22" spans="1:18">
      <c r="B22" s="29">
        <v>221</v>
      </c>
      <c r="C22" s="412"/>
      <c r="D22" s="30" t="s">
        <v>47</v>
      </c>
      <c r="E22" s="29"/>
      <c r="F22" s="412"/>
      <c r="G22" s="30" t="s">
        <v>170</v>
      </c>
      <c r="H22" s="30" t="s">
        <v>1385</v>
      </c>
      <c r="I22" s="30" t="s">
        <v>1323</v>
      </c>
      <c r="J22" s="26" t="s">
        <v>1175</v>
      </c>
      <c r="K22" s="30" t="s">
        <v>1386</v>
      </c>
      <c r="L22" s="31"/>
      <c r="M22" s="30">
        <v>10436</v>
      </c>
      <c r="N22" s="31" t="s">
        <v>1387</v>
      </c>
      <c r="O22" s="30" t="s">
        <v>1183</v>
      </c>
      <c r="P22" s="30" t="s">
        <v>1184</v>
      </c>
      <c r="Q22" s="30" t="s">
        <v>1388</v>
      </c>
      <c r="R22" s="30">
        <v>4173613168</v>
      </c>
    </row>
    <row r="23" spans="1:18" s="443" customFormat="1">
      <c r="A23" s="437" t="s">
        <v>48</v>
      </c>
      <c r="B23" s="438">
        <v>222</v>
      </c>
      <c r="C23" s="446"/>
      <c r="D23" s="442"/>
      <c r="E23" s="438"/>
      <c r="F23" s="446"/>
      <c r="H23" s="442"/>
      <c r="I23" s="442"/>
      <c r="K23" s="442"/>
      <c r="L23" s="444"/>
      <c r="M23" s="442"/>
      <c r="N23" s="444"/>
      <c r="O23" s="442"/>
      <c r="P23" s="442"/>
      <c r="Q23" s="442"/>
      <c r="R23" s="442"/>
    </row>
    <row r="24" spans="1:18" s="443" customFormat="1">
      <c r="A24" s="442"/>
      <c r="B24" s="438">
        <v>223</v>
      </c>
      <c r="C24" s="446"/>
      <c r="D24" s="442" t="s">
        <v>70</v>
      </c>
      <c r="E24" s="438"/>
      <c r="F24" s="446"/>
      <c r="G24" s="442" t="s">
        <v>5113</v>
      </c>
      <c r="H24" s="442" t="s">
        <v>1382</v>
      </c>
      <c r="I24" s="442"/>
      <c r="J24" s="443" t="s">
        <v>1198</v>
      </c>
      <c r="K24" s="442" t="s">
        <v>5110</v>
      </c>
      <c r="L24" s="444" t="s">
        <v>5111</v>
      </c>
      <c r="M24" s="442"/>
      <c r="N24" s="444"/>
      <c r="O24" s="442" t="s">
        <v>1183</v>
      </c>
      <c r="P24" s="442" t="s">
        <v>1184</v>
      </c>
      <c r="Q24" s="442" t="s">
        <v>5112</v>
      </c>
      <c r="R24" s="442"/>
    </row>
    <row r="25" spans="1:18" s="443" customFormat="1">
      <c r="A25" s="437" t="s">
        <v>71</v>
      </c>
      <c r="B25" s="438">
        <v>224</v>
      </c>
      <c r="C25" s="446"/>
      <c r="D25" s="442"/>
      <c r="E25" s="438"/>
      <c r="F25" s="446"/>
      <c r="G25" s="442"/>
      <c r="H25" s="442" t="s">
        <v>1178</v>
      </c>
      <c r="I25" s="442"/>
      <c r="J25" s="443" t="s">
        <v>1198</v>
      </c>
      <c r="K25" s="442" t="s">
        <v>1393</v>
      </c>
      <c r="L25" s="444" t="s">
        <v>1390</v>
      </c>
      <c r="M25" s="442"/>
      <c r="N25" s="444"/>
      <c r="O25" s="442" t="s">
        <v>1183</v>
      </c>
      <c r="P25" s="442" t="s">
        <v>1391</v>
      </c>
      <c r="Q25" s="442" t="s">
        <v>1392</v>
      </c>
      <c r="R25" s="442">
        <v>4338143334</v>
      </c>
    </row>
    <row r="26" spans="1:18">
      <c r="B26" s="29">
        <v>225</v>
      </c>
      <c r="C26" s="412"/>
      <c r="D26" s="30" t="s">
        <v>72</v>
      </c>
      <c r="E26" s="29"/>
      <c r="F26" s="143" t="s">
        <v>1650</v>
      </c>
      <c r="G26" s="100"/>
      <c r="H26" s="30" t="s">
        <v>1395</v>
      </c>
      <c r="I26" s="30"/>
      <c r="J26" s="26" t="s">
        <v>1198</v>
      </c>
      <c r="K26" s="30" t="s">
        <v>1396</v>
      </c>
      <c r="L26" s="31" t="s">
        <v>1399</v>
      </c>
      <c r="M26" s="30"/>
      <c r="N26" s="31" t="s">
        <v>1398</v>
      </c>
      <c r="O26" s="30" t="s">
        <v>1183</v>
      </c>
      <c r="P26" s="30" t="s">
        <v>1184</v>
      </c>
      <c r="Q26" s="30" t="s">
        <v>1397</v>
      </c>
      <c r="R26" s="30"/>
    </row>
    <row r="27" spans="1:18">
      <c r="A27" s="28" t="s">
        <v>73</v>
      </c>
      <c r="B27" s="29">
        <v>226</v>
      </c>
      <c r="C27" s="412"/>
      <c r="D27" s="30" t="s">
        <v>73</v>
      </c>
      <c r="E27" s="29"/>
      <c r="F27" s="412"/>
      <c r="G27" s="26" t="s">
        <v>1651</v>
      </c>
      <c r="H27" s="30" t="s">
        <v>25802</v>
      </c>
      <c r="I27" s="30"/>
      <c r="J27" s="26" t="s">
        <v>1175</v>
      </c>
      <c r="K27" s="30" t="s">
        <v>1848</v>
      </c>
      <c r="L27" s="31" t="s">
        <v>1849</v>
      </c>
      <c r="M27" s="30"/>
      <c r="N27" s="31" t="s">
        <v>1851</v>
      </c>
      <c r="O27" s="30" t="s">
        <v>1183</v>
      </c>
      <c r="P27" s="30" t="s">
        <v>1184</v>
      </c>
      <c r="Q27" s="30" t="s">
        <v>1850</v>
      </c>
      <c r="R27" s="30">
        <v>4164943775</v>
      </c>
    </row>
    <row r="28" spans="1:18" s="443" customFormat="1">
      <c r="A28" s="437" t="s">
        <v>243</v>
      </c>
      <c r="B28" s="438">
        <v>227</v>
      </c>
      <c r="C28" s="446"/>
      <c r="D28" s="442"/>
      <c r="E28" s="438"/>
      <c r="F28" s="446"/>
      <c r="G28" s="442"/>
      <c r="H28" s="442"/>
      <c r="I28" s="442"/>
      <c r="K28" s="442"/>
      <c r="L28" s="444"/>
      <c r="M28" s="442"/>
      <c r="N28" s="444"/>
      <c r="O28" s="442"/>
      <c r="P28" s="442"/>
      <c r="Q28" s="442"/>
      <c r="R28" s="442"/>
    </row>
    <row r="29" spans="1:18" s="443" customFormat="1">
      <c r="A29" s="437" t="s">
        <v>244</v>
      </c>
      <c r="B29" s="438">
        <v>228</v>
      </c>
      <c r="C29" s="446"/>
      <c r="D29" s="442"/>
      <c r="E29" s="438"/>
      <c r="F29" s="446"/>
      <c r="G29" s="447"/>
      <c r="H29" s="447"/>
      <c r="I29" s="442"/>
      <c r="K29" s="447"/>
      <c r="L29" s="448"/>
      <c r="M29" s="447"/>
      <c r="N29" s="448"/>
      <c r="O29" s="447"/>
      <c r="P29" s="447"/>
      <c r="Q29" s="447"/>
      <c r="R29" s="447"/>
    </row>
    <row r="30" spans="1:18" s="443" customFormat="1">
      <c r="A30" s="437" t="s">
        <v>191</v>
      </c>
      <c r="B30" s="438">
        <v>229</v>
      </c>
      <c r="C30" s="446"/>
      <c r="E30" s="438"/>
      <c r="F30" s="446"/>
      <c r="I30" s="442"/>
      <c r="L30" s="449"/>
      <c r="N30" s="449"/>
    </row>
    <row r="31" spans="1:18">
      <c r="B31" s="29">
        <v>230</v>
      </c>
      <c r="C31" s="412"/>
      <c r="D31" s="30" t="s">
        <v>2909</v>
      </c>
      <c r="E31" s="29"/>
      <c r="F31" s="412"/>
      <c r="G31" s="30" t="s">
        <v>1652</v>
      </c>
      <c r="H31" s="30" t="s">
        <v>1653</v>
      </c>
      <c r="I31" s="30"/>
      <c r="J31" s="26" t="s">
        <v>1175</v>
      </c>
      <c r="K31" s="30" t="s">
        <v>1310</v>
      </c>
      <c r="L31" s="31" t="s">
        <v>1311</v>
      </c>
      <c r="M31" s="30"/>
      <c r="N31" s="31" t="s">
        <v>1313</v>
      </c>
      <c r="O31" s="30" t="s">
        <v>1183</v>
      </c>
      <c r="P31" s="30" t="s">
        <v>1184</v>
      </c>
      <c r="Q31" s="30" t="s">
        <v>2444</v>
      </c>
      <c r="R31" s="34">
        <v>4164681997</v>
      </c>
    </row>
    <row r="32" spans="1:18">
      <c r="B32" s="29">
        <v>231</v>
      </c>
      <c r="C32" s="412"/>
      <c r="D32" s="30" t="s">
        <v>25320</v>
      </c>
      <c r="E32" s="29"/>
      <c r="F32" s="412"/>
      <c r="G32" s="30" t="s">
        <v>24957</v>
      </c>
      <c r="H32" s="30" t="s">
        <v>1654</v>
      </c>
      <c r="I32" s="30"/>
      <c r="J32" s="26" t="s">
        <v>1175</v>
      </c>
      <c r="K32" s="30" t="s">
        <v>24957</v>
      </c>
      <c r="L32" s="31" t="s">
        <v>24958</v>
      </c>
      <c r="M32" s="30"/>
      <c r="N32" s="31" t="s">
        <v>24959</v>
      </c>
      <c r="O32" s="30" t="s">
        <v>1183</v>
      </c>
      <c r="P32" s="30" t="s">
        <v>1184</v>
      </c>
      <c r="Q32" s="30" t="s">
        <v>1314</v>
      </c>
      <c r="R32" s="30">
        <v>4164615855</v>
      </c>
    </row>
    <row r="33" spans="1:18" s="443" customFormat="1">
      <c r="A33" s="442" t="s">
        <v>292</v>
      </c>
      <c r="B33" s="438">
        <v>232</v>
      </c>
      <c r="C33" s="446"/>
      <c r="D33" s="442"/>
      <c r="E33" s="438"/>
      <c r="F33" s="446"/>
      <c r="G33" s="443" t="s">
        <v>242</v>
      </c>
      <c r="I33" s="442"/>
      <c r="J33" s="443" t="s">
        <v>1175</v>
      </c>
      <c r="K33" s="443" t="s">
        <v>1400</v>
      </c>
      <c r="L33" s="444" t="s">
        <v>1401</v>
      </c>
      <c r="N33" s="444" t="s">
        <v>1403</v>
      </c>
      <c r="O33" s="442" t="s">
        <v>1183</v>
      </c>
      <c r="P33" s="442" t="s">
        <v>1184</v>
      </c>
      <c r="Q33" s="443" t="s">
        <v>1402</v>
      </c>
    </row>
    <row r="34" spans="1:18" s="443" customFormat="1">
      <c r="A34" s="437" t="s">
        <v>268</v>
      </c>
      <c r="B34" s="438">
        <v>233</v>
      </c>
      <c r="C34" s="446"/>
      <c r="D34" s="442"/>
      <c r="E34" s="438"/>
      <c r="F34" s="446"/>
      <c r="I34" s="442"/>
      <c r="L34" s="449"/>
      <c r="N34" s="449"/>
    </row>
    <row r="35" spans="1:18">
      <c r="B35" s="35">
        <v>234</v>
      </c>
      <c r="C35" s="412"/>
      <c r="D35" s="30" t="s">
        <v>289</v>
      </c>
      <c r="E35" s="35"/>
      <c r="F35" s="412"/>
      <c r="G35" s="26" t="s">
        <v>290</v>
      </c>
      <c r="H35" s="26" t="s">
        <v>1405</v>
      </c>
      <c r="I35" s="30"/>
      <c r="J35" s="26" t="s">
        <v>1198</v>
      </c>
      <c r="K35" s="26" t="s">
        <v>1406</v>
      </c>
      <c r="L35" s="32" t="s">
        <v>1407</v>
      </c>
      <c r="N35" s="31" t="s">
        <v>1409</v>
      </c>
      <c r="O35" s="26" t="s">
        <v>1183</v>
      </c>
      <c r="P35" s="26" t="s">
        <v>1184</v>
      </c>
      <c r="Q35" s="26" t="s">
        <v>1408</v>
      </c>
    </row>
    <row r="36" spans="1:18" s="443" customFormat="1">
      <c r="A36" s="437" t="s">
        <v>1412</v>
      </c>
      <c r="B36" s="450">
        <v>234</v>
      </c>
      <c r="C36" s="446"/>
      <c r="D36" s="442"/>
      <c r="E36" s="450"/>
      <c r="F36" s="446"/>
      <c r="H36" s="443" t="s">
        <v>1405</v>
      </c>
      <c r="I36" s="442"/>
      <c r="J36" s="443" t="s">
        <v>1198</v>
      </c>
      <c r="K36" s="443" t="s">
        <v>1406</v>
      </c>
      <c r="L36" s="448" t="s">
        <v>1407</v>
      </c>
      <c r="N36" s="444" t="s">
        <v>1411</v>
      </c>
      <c r="O36" s="443" t="s">
        <v>1183</v>
      </c>
      <c r="P36" s="443" t="s">
        <v>1184</v>
      </c>
      <c r="Q36" s="443" t="s">
        <v>1410</v>
      </c>
      <c r="R36" s="443">
        <v>4153737595</v>
      </c>
    </row>
    <row r="37" spans="1:18" s="443" customFormat="1">
      <c r="A37" s="437" t="s">
        <v>288</v>
      </c>
      <c r="B37" s="438">
        <v>235</v>
      </c>
      <c r="C37" s="446"/>
      <c r="E37" s="438"/>
      <c r="F37" s="446"/>
      <c r="I37" s="442"/>
      <c r="L37" s="449"/>
      <c r="N37" s="449"/>
    </row>
    <row r="38" spans="1:18">
      <c r="B38" s="29">
        <v>236</v>
      </c>
      <c r="C38" s="412"/>
      <c r="D38" s="30" t="s">
        <v>278</v>
      </c>
      <c r="E38" s="29"/>
      <c r="F38" s="412"/>
      <c r="G38" s="26" t="s">
        <v>277</v>
      </c>
      <c r="H38" s="26" t="s">
        <v>1343</v>
      </c>
      <c r="I38" s="30"/>
      <c r="J38" s="26" t="s">
        <v>1198</v>
      </c>
      <c r="K38" s="26" t="s">
        <v>1427</v>
      </c>
      <c r="L38" s="32" t="s">
        <v>2494</v>
      </c>
      <c r="N38" s="31" t="s">
        <v>1429</v>
      </c>
      <c r="O38" s="26" t="s">
        <v>1183</v>
      </c>
      <c r="P38" s="26" t="s">
        <v>1184</v>
      </c>
      <c r="Q38" s="26" t="s">
        <v>1428</v>
      </c>
    </row>
    <row r="39" spans="1:18" s="443" customFormat="1">
      <c r="A39" s="442"/>
      <c r="B39" s="438">
        <v>237</v>
      </c>
      <c r="C39" s="437" t="s">
        <v>343</v>
      </c>
      <c r="D39" s="445"/>
      <c r="E39" s="438"/>
      <c r="F39" s="446"/>
      <c r="G39" s="443" t="s">
        <v>2660</v>
      </c>
      <c r="H39" s="443" t="s">
        <v>1431</v>
      </c>
      <c r="I39" s="442"/>
      <c r="J39" s="443" t="s">
        <v>1175</v>
      </c>
      <c r="K39" s="443" t="s">
        <v>2661</v>
      </c>
      <c r="L39" s="444" t="s">
        <v>2662</v>
      </c>
      <c r="N39" s="448" t="s">
        <v>2663</v>
      </c>
      <c r="O39" s="443" t="s">
        <v>1183</v>
      </c>
      <c r="P39" s="443" t="s">
        <v>1184</v>
      </c>
      <c r="Q39" s="443" t="s">
        <v>1432</v>
      </c>
    </row>
    <row r="40" spans="1:18">
      <c r="B40" s="29">
        <v>238</v>
      </c>
      <c r="C40" s="412"/>
      <c r="D40" s="30" t="s">
        <v>399</v>
      </c>
      <c r="E40" s="29"/>
      <c r="F40" s="412"/>
      <c r="G40" s="26" t="s">
        <v>415</v>
      </c>
      <c r="H40" s="26" t="s">
        <v>1343</v>
      </c>
      <c r="I40" s="30"/>
      <c r="J40" s="26" t="s">
        <v>1175</v>
      </c>
      <c r="K40" s="26" t="s">
        <v>415</v>
      </c>
      <c r="L40" s="32" t="s">
        <v>1441</v>
      </c>
      <c r="N40" s="31" t="s">
        <v>1442</v>
      </c>
      <c r="O40" s="26" t="s">
        <v>1183</v>
      </c>
      <c r="P40" s="26" t="s">
        <v>1444</v>
      </c>
      <c r="Q40" s="26" t="s">
        <v>1443</v>
      </c>
      <c r="R40" s="26">
        <v>4351714525</v>
      </c>
    </row>
    <row r="41" spans="1:18" s="443" customFormat="1">
      <c r="A41" s="437" t="s">
        <v>400</v>
      </c>
      <c r="B41" s="438">
        <v>239</v>
      </c>
      <c r="C41" s="446"/>
      <c r="D41" s="442"/>
      <c r="E41" s="438"/>
      <c r="F41" s="446"/>
      <c r="G41" s="442"/>
      <c r="H41" s="442"/>
      <c r="I41" s="442"/>
      <c r="K41" s="442"/>
      <c r="L41" s="444"/>
      <c r="M41" s="442"/>
      <c r="N41" s="444"/>
      <c r="O41" s="442"/>
      <c r="P41" s="442"/>
      <c r="Q41" s="442"/>
      <c r="R41" s="442"/>
    </row>
    <row r="42" spans="1:18" s="443" customFormat="1">
      <c r="A42" s="437" t="s">
        <v>417</v>
      </c>
      <c r="B42" s="438">
        <v>240</v>
      </c>
      <c r="C42" s="446"/>
      <c r="D42" s="442"/>
      <c r="E42" s="438"/>
      <c r="F42" s="446"/>
      <c r="I42" s="442"/>
      <c r="L42" s="449"/>
      <c r="N42" s="449"/>
    </row>
    <row r="43" spans="1:18" s="443" customFormat="1">
      <c r="A43" s="442" t="s">
        <v>418</v>
      </c>
      <c r="B43" s="438">
        <v>241</v>
      </c>
      <c r="C43" s="446"/>
      <c r="D43" s="442"/>
      <c r="E43" s="438"/>
      <c r="F43" s="451" t="s">
        <v>416</v>
      </c>
      <c r="G43" s="441"/>
      <c r="H43" s="443" t="s">
        <v>416</v>
      </c>
      <c r="I43" s="442"/>
      <c r="J43" s="443" t="s">
        <v>1198</v>
      </c>
      <c r="K43" s="443" t="s">
        <v>1456</v>
      </c>
      <c r="L43" s="444" t="s">
        <v>1457</v>
      </c>
      <c r="N43" s="449" t="s">
        <v>1458</v>
      </c>
      <c r="O43" s="443" t="s">
        <v>1183</v>
      </c>
      <c r="P43" s="443" t="s">
        <v>1307</v>
      </c>
      <c r="Q43" s="443" t="s">
        <v>1459</v>
      </c>
      <c r="R43" s="443">
        <v>4346135478</v>
      </c>
    </row>
    <row r="44" spans="1:18">
      <c r="B44" s="29">
        <v>242</v>
      </c>
      <c r="C44" s="412"/>
      <c r="D44" s="30" t="s">
        <v>457</v>
      </c>
      <c r="E44" s="29"/>
      <c r="F44" s="412"/>
      <c r="G44" s="26" t="s">
        <v>458</v>
      </c>
      <c r="H44" s="26" t="s">
        <v>458</v>
      </c>
      <c r="I44" s="30"/>
      <c r="J44" s="26" t="s">
        <v>1175</v>
      </c>
      <c r="K44" s="26" t="s">
        <v>1461</v>
      </c>
      <c r="L44" s="31" t="s">
        <v>1462</v>
      </c>
      <c r="N44" s="33" t="s">
        <v>1463</v>
      </c>
      <c r="O44" s="26" t="s">
        <v>1183</v>
      </c>
      <c r="P44" s="26" t="s">
        <v>1184</v>
      </c>
      <c r="Q44" s="26" t="s">
        <v>1464</v>
      </c>
      <c r="R44" s="26">
        <v>4163853941</v>
      </c>
    </row>
    <row r="45" spans="1:18">
      <c r="B45" s="29"/>
      <c r="C45" s="412"/>
      <c r="D45" s="30"/>
      <c r="E45" s="29"/>
      <c r="F45" s="412"/>
      <c r="I45" s="30"/>
      <c r="L45" s="32"/>
      <c r="N45" s="33"/>
    </row>
    <row r="46" spans="1:18">
      <c r="B46" s="29">
        <v>244</v>
      </c>
      <c r="C46" s="412"/>
      <c r="D46" s="30" t="s">
        <v>555</v>
      </c>
      <c r="E46" s="29"/>
      <c r="F46" s="412"/>
      <c r="G46" s="26" t="s">
        <v>567</v>
      </c>
      <c r="H46" s="26" t="s">
        <v>1483</v>
      </c>
      <c r="I46" s="30"/>
      <c r="J46" s="26" t="s">
        <v>1175</v>
      </c>
      <c r="K46" s="26" t="s">
        <v>1484</v>
      </c>
      <c r="L46" s="31" t="s">
        <v>1485</v>
      </c>
      <c r="N46" s="33" t="s">
        <v>1486</v>
      </c>
      <c r="O46" s="26" t="s">
        <v>1183</v>
      </c>
      <c r="P46" s="26" t="s">
        <v>1184</v>
      </c>
      <c r="Q46" s="26" t="s">
        <v>1487</v>
      </c>
      <c r="R46" s="26">
        <v>4416363311</v>
      </c>
    </row>
    <row r="47" spans="1:18">
      <c r="B47" s="29">
        <v>245</v>
      </c>
      <c r="C47" s="412"/>
      <c r="D47" s="30" t="s">
        <v>568</v>
      </c>
      <c r="E47" s="29"/>
      <c r="F47" s="412"/>
      <c r="G47" s="26" t="s">
        <v>569</v>
      </c>
      <c r="H47" s="26" t="s">
        <v>569</v>
      </c>
      <c r="I47" s="30"/>
      <c r="J47" s="26" t="s">
        <v>1175</v>
      </c>
      <c r="K47" s="26" t="s">
        <v>1492</v>
      </c>
      <c r="L47" s="32" t="s">
        <v>1493</v>
      </c>
      <c r="N47" s="33" t="s">
        <v>1494</v>
      </c>
      <c r="O47" s="26" t="s">
        <v>1183</v>
      </c>
      <c r="P47" s="26" t="s">
        <v>774</v>
      </c>
      <c r="Q47" s="26" t="s">
        <v>1495</v>
      </c>
      <c r="R47" s="26">
        <v>4415111132</v>
      </c>
    </row>
    <row r="48" spans="1:18" s="443" customFormat="1">
      <c r="A48" s="437" t="s">
        <v>603</v>
      </c>
      <c r="B48" s="438">
        <v>246</v>
      </c>
      <c r="C48" s="446"/>
      <c r="D48" s="442"/>
      <c r="E48" s="438"/>
      <c r="F48" s="446"/>
      <c r="I48" s="442"/>
      <c r="L48" s="449"/>
      <c r="N48" s="449"/>
    </row>
    <row r="49" spans="1:18">
      <c r="B49" s="29">
        <v>247</v>
      </c>
      <c r="C49" s="412"/>
      <c r="D49" s="30" t="s">
        <v>645</v>
      </c>
      <c r="E49" s="29"/>
      <c r="F49" s="412"/>
      <c r="G49" s="26" t="s">
        <v>656</v>
      </c>
      <c r="H49" s="26" t="s">
        <v>1513</v>
      </c>
      <c r="I49" s="30"/>
      <c r="J49" s="26" t="s">
        <v>1175</v>
      </c>
      <c r="K49" s="26" t="s">
        <v>1514</v>
      </c>
      <c r="L49" s="32" t="s">
        <v>1515</v>
      </c>
      <c r="N49" s="32" t="s">
        <v>1516</v>
      </c>
      <c r="O49" s="26" t="s">
        <v>1183</v>
      </c>
      <c r="P49" s="26" t="s">
        <v>1184</v>
      </c>
      <c r="Q49" s="26" t="s">
        <v>1517</v>
      </c>
    </row>
    <row r="50" spans="1:18">
      <c r="B50" s="29">
        <v>248</v>
      </c>
      <c r="C50" s="412"/>
      <c r="D50" s="30" t="s">
        <v>25354</v>
      </c>
      <c r="E50" s="29"/>
      <c r="F50" s="412"/>
      <c r="G50" s="26" t="s">
        <v>1593</v>
      </c>
      <c r="H50" s="26" t="s">
        <v>25355</v>
      </c>
      <c r="I50" s="30"/>
      <c r="J50" s="26" t="s">
        <v>1198</v>
      </c>
      <c r="K50" s="26" t="s">
        <v>1593</v>
      </c>
      <c r="L50" s="33" t="s">
        <v>1594</v>
      </c>
      <c r="N50" s="33" t="s">
        <v>1595</v>
      </c>
      <c r="O50" s="26" t="s">
        <v>1183</v>
      </c>
      <c r="P50" s="26" t="s">
        <v>1184</v>
      </c>
      <c r="Q50" s="26" t="s">
        <v>25356</v>
      </c>
      <c r="R50" s="26">
        <v>4163886951</v>
      </c>
    </row>
    <row r="51" spans="1:18">
      <c r="B51" s="29">
        <v>249</v>
      </c>
      <c r="C51" s="412"/>
      <c r="D51" s="30" t="s">
        <v>1099</v>
      </c>
      <c r="E51" s="29"/>
      <c r="F51" s="412"/>
      <c r="G51" s="26" t="s">
        <v>905</v>
      </c>
      <c r="H51" s="26" t="s">
        <v>1662</v>
      </c>
      <c r="I51" s="30"/>
      <c r="J51" s="26" t="s">
        <v>1198</v>
      </c>
      <c r="K51" s="26" t="s">
        <v>1660</v>
      </c>
      <c r="L51" s="33" t="s">
        <v>1661</v>
      </c>
      <c r="N51" s="33" t="s">
        <v>1665</v>
      </c>
      <c r="O51" s="26" t="s">
        <v>1183</v>
      </c>
      <c r="P51" s="26" t="s">
        <v>1184</v>
      </c>
      <c r="Q51" s="26" t="s">
        <v>1666</v>
      </c>
    </row>
    <row r="52" spans="1:18" s="443" customFormat="1">
      <c r="A52" s="442"/>
      <c r="B52" s="438">
        <v>249</v>
      </c>
      <c r="C52" s="446"/>
      <c r="D52" s="442" t="s">
        <v>1100</v>
      </c>
      <c r="E52" s="438"/>
      <c r="F52" s="446"/>
      <c r="G52" s="443" t="s">
        <v>906</v>
      </c>
      <c r="H52" s="443" t="s">
        <v>1663</v>
      </c>
      <c r="I52" s="442"/>
      <c r="J52" s="443" t="s">
        <v>1198</v>
      </c>
      <c r="K52" s="443" t="s">
        <v>1660</v>
      </c>
      <c r="L52" s="449" t="s">
        <v>1661</v>
      </c>
      <c r="N52" s="449" t="s">
        <v>1665</v>
      </c>
      <c r="O52" s="443" t="s">
        <v>1183</v>
      </c>
      <c r="P52" s="443" t="s">
        <v>1184</v>
      </c>
      <c r="Q52" s="443" t="s">
        <v>1666</v>
      </c>
    </row>
    <row r="53" spans="1:18">
      <c r="B53" s="29">
        <v>249</v>
      </c>
      <c r="C53" s="412"/>
      <c r="D53" s="30" t="s">
        <v>1101</v>
      </c>
      <c r="E53" s="29"/>
      <c r="F53" s="412"/>
      <c r="G53" s="26" t="s">
        <v>907</v>
      </c>
      <c r="H53" s="26" t="s">
        <v>1664</v>
      </c>
      <c r="I53" s="30"/>
      <c r="J53" s="26" t="s">
        <v>1198</v>
      </c>
      <c r="K53" s="26" t="s">
        <v>1660</v>
      </c>
      <c r="L53" s="33" t="s">
        <v>1661</v>
      </c>
      <c r="N53" s="33" t="s">
        <v>1665</v>
      </c>
      <c r="O53" s="26" t="s">
        <v>1183</v>
      </c>
      <c r="P53" s="26" t="s">
        <v>1184</v>
      </c>
      <c r="Q53" s="26" t="s">
        <v>1666</v>
      </c>
    </row>
    <row r="54" spans="1:18">
      <c r="B54" s="26">
        <v>249</v>
      </c>
      <c r="D54" s="30" t="s">
        <v>4752</v>
      </c>
      <c r="G54" s="26" t="s">
        <v>759</v>
      </c>
      <c r="H54" s="26" t="s">
        <v>4753</v>
      </c>
      <c r="I54" s="30"/>
      <c r="J54" s="26" t="s">
        <v>1198</v>
      </c>
      <c r="K54" s="26" t="s">
        <v>759</v>
      </c>
      <c r="L54" s="33" t="s">
        <v>761</v>
      </c>
      <c r="N54" s="33" t="s">
        <v>4754</v>
      </c>
      <c r="O54" s="26" t="s">
        <v>1183</v>
      </c>
      <c r="P54" s="26" t="s">
        <v>1184</v>
      </c>
      <c r="Q54" s="26" t="s">
        <v>1666</v>
      </c>
    </row>
    <row r="55" spans="1:18">
      <c r="B55" s="29">
        <v>250</v>
      </c>
      <c r="C55" s="412"/>
      <c r="D55" s="30" t="s">
        <v>783</v>
      </c>
      <c r="E55" s="29"/>
      <c r="F55" s="412"/>
      <c r="G55" s="26" t="s">
        <v>1036</v>
      </c>
      <c r="H55" s="26" t="s">
        <v>2804</v>
      </c>
      <c r="I55" s="30"/>
      <c r="J55" s="26" t="s">
        <v>1175</v>
      </c>
      <c r="K55" s="26" t="s">
        <v>824</v>
      </c>
      <c r="L55" s="33" t="s">
        <v>2805</v>
      </c>
      <c r="N55" s="33" t="s">
        <v>1216</v>
      </c>
      <c r="O55" s="26" t="s">
        <v>1183</v>
      </c>
      <c r="P55" s="26" t="s">
        <v>1184</v>
      </c>
      <c r="Q55" s="26" t="s">
        <v>1215</v>
      </c>
      <c r="R55" s="26" t="s">
        <v>1217</v>
      </c>
    </row>
    <row r="56" spans="1:18" s="443" customFormat="1">
      <c r="A56" s="442"/>
      <c r="B56" s="438">
        <v>251</v>
      </c>
      <c r="C56" s="446"/>
      <c r="D56" s="442" t="s">
        <v>784</v>
      </c>
      <c r="E56" s="438"/>
      <c r="F56" s="446"/>
      <c r="G56" s="443" t="s">
        <v>795</v>
      </c>
      <c r="H56" s="443" t="s">
        <v>1520</v>
      </c>
      <c r="I56" s="442"/>
      <c r="J56" s="443" t="s">
        <v>1198</v>
      </c>
      <c r="K56" s="443" t="s">
        <v>1519</v>
      </c>
      <c r="L56" s="448" t="s">
        <v>1521</v>
      </c>
      <c r="N56" s="449" t="s">
        <v>1522</v>
      </c>
      <c r="O56" s="443" t="s">
        <v>1183</v>
      </c>
      <c r="P56" s="443" t="s">
        <v>1184</v>
      </c>
      <c r="Q56" s="443" t="s">
        <v>1523</v>
      </c>
      <c r="R56" s="443">
        <v>4168915658</v>
      </c>
    </row>
    <row r="57" spans="1:18" s="443" customFormat="1">
      <c r="A57" s="442"/>
      <c r="B57" s="438">
        <v>252</v>
      </c>
      <c r="C57" s="437" t="s">
        <v>786</v>
      </c>
      <c r="D57" s="445"/>
      <c r="E57" s="438"/>
      <c r="F57" s="451" t="s">
        <v>789</v>
      </c>
      <c r="G57" s="441"/>
      <c r="I57" s="442"/>
      <c r="L57" s="449"/>
      <c r="N57" s="449"/>
    </row>
    <row r="58" spans="1:18" s="443" customFormat="1">
      <c r="A58" s="442"/>
      <c r="B58" s="438">
        <v>253</v>
      </c>
      <c r="C58" s="437" t="s">
        <v>785</v>
      </c>
      <c r="D58" s="445"/>
      <c r="E58" s="438"/>
      <c r="F58" s="451" t="s">
        <v>787</v>
      </c>
      <c r="G58" s="441"/>
      <c r="H58" s="443" t="s">
        <v>2600</v>
      </c>
      <c r="I58" s="442"/>
      <c r="J58" s="443" t="s">
        <v>1175</v>
      </c>
      <c r="K58" s="443" t="s">
        <v>2599</v>
      </c>
      <c r="L58" s="449" t="s">
        <v>2598</v>
      </c>
      <c r="N58" s="449" t="s">
        <v>2602</v>
      </c>
      <c r="O58" s="443" t="s">
        <v>1183</v>
      </c>
      <c r="P58" s="443" t="s">
        <v>1221</v>
      </c>
      <c r="Q58" s="443" t="s">
        <v>2601</v>
      </c>
      <c r="R58" s="452">
        <v>4361937747</v>
      </c>
    </row>
    <row r="59" spans="1:18" s="443" customFormat="1">
      <c r="A59" s="437" t="s">
        <v>791</v>
      </c>
      <c r="B59" s="438">
        <v>254</v>
      </c>
      <c r="C59" s="446"/>
      <c r="D59" s="442"/>
      <c r="E59" s="438"/>
      <c r="F59" s="446"/>
      <c r="I59" s="442"/>
      <c r="L59" s="449"/>
      <c r="N59" s="449"/>
    </row>
    <row r="60" spans="1:18" s="443" customFormat="1">
      <c r="A60" s="437" t="s">
        <v>805</v>
      </c>
      <c r="B60" s="438">
        <v>255</v>
      </c>
      <c r="C60" s="446"/>
      <c r="D60" s="442"/>
      <c r="E60" s="438"/>
      <c r="F60" s="446"/>
      <c r="I60" s="442"/>
      <c r="L60" s="449"/>
      <c r="N60" s="449"/>
    </row>
    <row r="61" spans="1:18" s="443" customFormat="1">
      <c r="A61" s="442" t="s">
        <v>790</v>
      </c>
      <c r="B61" s="438">
        <v>256</v>
      </c>
      <c r="C61" s="446"/>
      <c r="D61" s="442"/>
      <c r="E61" s="438"/>
      <c r="F61" s="451" t="s">
        <v>1897</v>
      </c>
      <c r="G61" s="441"/>
      <c r="H61" s="443" t="s">
        <v>1898</v>
      </c>
      <c r="I61" s="442"/>
      <c r="J61" s="443" t="s">
        <v>1175</v>
      </c>
      <c r="K61" s="443" t="s">
        <v>1525</v>
      </c>
      <c r="L61" s="448" t="s">
        <v>1526</v>
      </c>
      <c r="N61" s="448" t="s">
        <v>1527</v>
      </c>
      <c r="O61" s="443" t="s">
        <v>1183</v>
      </c>
      <c r="P61" s="443" t="s">
        <v>1444</v>
      </c>
      <c r="Q61" s="443" t="s">
        <v>1899</v>
      </c>
      <c r="R61" s="443">
        <v>4351715875</v>
      </c>
    </row>
    <row r="62" spans="1:18">
      <c r="B62" s="29">
        <v>257</v>
      </c>
      <c r="C62" s="412"/>
      <c r="D62" s="30" t="s">
        <v>1601</v>
      </c>
      <c r="E62" s="29"/>
      <c r="F62" s="412"/>
      <c r="G62" s="26" t="s">
        <v>1602</v>
      </c>
      <c r="H62" s="26" t="s">
        <v>1597</v>
      </c>
      <c r="I62" s="30"/>
      <c r="J62" s="26" t="s">
        <v>1198</v>
      </c>
      <c r="K62" s="26" t="s">
        <v>1598</v>
      </c>
      <c r="L62" s="32" t="s">
        <v>1599</v>
      </c>
      <c r="N62" s="32" t="s">
        <v>1604</v>
      </c>
      <c r="O62" s="26" t="s">
        <v>1183</v>
      </c>
      <c r="P62" s="26" t="s">
        <v>1184</v>
      </c>
      <c r="Q62" s="26" t="s">
        <v>1600</v>
      </c>
      <c r="R62" s="26">
        <v>4134614141</v>
      </c>
    </row>
    <row r="63" spans="1:18">
      <c r="D63" s="26" t="s">
        <v>796</v>
      </c>
      <c r="E63" s="29"/>
      <c r="F63" s="412"/>
      <c r="G63" s="26" t="s">
        <v>796</v>
      </c>
      <c r="H63" s="26" t="s">
        <v>1983</v>
      </c>
      <c r="I63" s="30" t="s">
        <v>1984</v>
      </c>
      <c r="J63" s="26" t="s">
        <v>1175</v>
      </c>
      <c r="K63" s="26" t="s">
        <v>1985</v>
      </c>
      <c r="L63" s="33" t="s">
        <v>1986</v>
      </c>
      <c r="N63" s="33" t="s">
        <v>1987</v>
      </c>
      <c r="O63" s="26" t="s">
        <v>1183</v>
      </c>
      <c r="P63" s="26" t="s">
        <v>1184</v>
      </c>
      <c r="Q63" s="26" t="s">
        <v>26002</v>
      </c>
      <c r="R63" s="36">
        <v>4163764181</v>
      </c>
    </row>
    <row r="64" spans="1:18" s="443" customFormat="1">
      <c r="A64" s="442"/>
      <c r="B64" s="438">
        <v>258</v>
      </c>
      <c r="C64" s="437" t="s">
        <v>825</v>
      </c>
      <c r="D64" s="445"/>
      <c r="E64" s="438"/>
      <c r="F64" s="453" t="s">
        <v>824</v>
      </c>
      <c r="G64" s="441"/>
      <c r="H64" s="454" t="s">
        <v>1528</v>
      </c>
      <c r="I64" s="442"/>
      <c r="J64" s="443" t="s">
        <v>1175</v>
      </c>
      <c r="K64" s="454" t="s">
        <v>824</v>
      </c>
      <c r="L64" s="455"/>
      <c r="M64" s="454">
        <v>50858</v>
      </c>
      <c r="N64" s="455" t="s">
        <v>1529</v>
      </c>
      <c r="O64" s="454" t="s">
        <v>1183</v>
      </c>
      <c r="P64" s="454" t="s">
        <v>1184</v>
      </c>
      <c r="Q64" s="454" t="s">
        <v>1530</v>
      </c>
      <c r="R64" s="454"/>
    </row>
    <row r="65" spans="1:18">
      <c r="B65" s="29">
        <v>259</v>
      </c>
      <c r="C65" s="412"/>
      <c r="D65" s="30" t="s">
        <v>856</v>
      </c>
      <c r="E65" s="29"/>
      <c r="F65" s="412"/>
      <c r="G65" s="26" t="s">
        <v>857</v>
      </c>
      <c r="H65" s="26" t="s">
        <v>1531</v>
      </c>
      <c r="I65" s="30" t="s">
        <v>1323</v>
      </c>
      <c r="J65" s="26" t="s">
        <v>1198</v>
      </c>
      <c r="K65" s="26" t="s">
        <v>1532</v>
      </c>
      <c r="L65" s="32" t="s">
        <v>1533</v>
      </c>
      <c r="N65" s="32" t="s">
        <v>1534</v>
      </c>
      <c r="O65" s="37" t="s">
        <v>1183</v>
      </c>
      <c r="P65" s="37" t="s">
        <v>1184</v>
      </c>
      <c r="Q65" s="26" t="s">
        <v>1535</v>
      </c>
      <c r="R65" s="26">
        <v>4143864345</v>
      </c>
    </row>
    <row r="66" spans="1:18">
      <c r="B66" s="29">
        <v>271</v>
      </c>
      <c r="C66" s="412"/>
      <c r="D66" s="30" t="s">
        <v>2882</v>
      </c>
      <c r="E66" s="29"/>
      <c r="F66" s="412"/>
      <c r="G66" s="26" t="s">
        <v>877</v>
      </c>
      <c r="H66" s="26" t="s">
        <v>2608</v>
      </c>
      <c r="I66" s="30"/>
      <c r="J66" s="26" t="s">
        <v>1198</v>
      </c>
      <c r="K66" s="26" t="s">
        <v>877</v>
      </c>
      <c r="L66" s="33" t="s">
        <v>2609</v>
      </c>
      <c r="N66" s="33" t="s">
        <v>2610</v>
      </c>
      <c r="O66" s="37" t="s">
        <v>1183</v>
      </c>
      <c r="P66" s="37" t="s">
        <v>1184</v>
      </c>
      <c r="Q66" s="26" t="s">
        <v>2611</v>
      </c>
      <c r="R66" s="26">
        <v>4175744319</v>
      </c>
    </row>
    <row r="67" spans="1:18">
      <c r="B67" s="29">
        <v>263</v>
      </c>
      <c r="C67" s="412"/>
      <c r="D67" s="30" t="s">
        <v>26809</v>
      </c>
      <c r="E67" s="29"/>
      <c r="F67" s="412"/>
      <c r="G67" s="26" t="s">
        <v>908</v>
      </c>
      <c r="H67" s="26" t="s">
        <v>26810</v>
      </c>
      <c r="I67" s="30"/>
      <c r="J67" s="26" t="s">
        <v>1175</v>
      </c>
      <c r="K67" s="26" t="s">
        <v>908</v>
      </c>
      <c r="L67" s="33" t="s">
        <v>26811</v>
      </c>
      <c r="N67" s="33"/>
      <c r="O67" s="37" t="s">
        <v>1183</v>
      </c>
      <c r="P67" s="37" t="s">
        <v>1184</v>
      </c>
      <c r="Q67" s="26" t="s">
        <v>26812</v>
      </c>
    </row>
    <row r="68" spans="1:18" s="443" customFormat="1">
      <c r="A68" s="442" t="s">
        <v>1041</v>
      </c>
      <c r="B68" s="438">
        <v>261</v>
      </c>
      <c r="C68" s="446"/>
      <c r="D68" s="442"/>
      <c r="E68" s="438"/>
      <c r="F68" s="451" t="s">
        <v>1040</v>
      </c>
      <c r="G68" s="441"/>
      <c r="H68" s="443" t="s">
        <v>1538</v>
      </c>
      <c r="I68" s="442"/>
      <c r="J68" s="443" t="s">
        <v>1175</v>
      </c>
      <c r="K68" s="443" t="s">
        <v>1539</v>
      </c>
      <c r="L68" s="444" t="s">
        <v>1540</v>
      </c>
      <c r="N68" s="444" t="s">
        <v>1541</v>
      </c>
      <c r="O68" s="443" t="s">
        <v>1183</v>
      </c>
      <c r="P68" s="443" t="s">
        <v>1184</v>
      </c>
      <c r="Q68" s="443" t="s">
        <v>2549</v>
      </c>
    </row>
    <row r="69" spans="1:18">
      <c r="B69" s="29">
        <v>232</v>
      </c>
      <c r="C69" s="412"/>
      <c r="D69" s="30" t="s">
        <v>1043</v>
      </c>
      <c r="E69" s="29"/>
      <c r="F69" s="412"/>
      <c r="G69" s="26" t="s">
        <v>1042</v>
      </c>
      <c r="H69" s="26" t="s">
        <v>1404</v>
      </c>
      <c r="I69" s="30"/>
      <c r="J69" s="26" t="s">
        <v>1175</v>
      </c>
      <c r="K69" s="26" t="s">
        <v>1400</v>
      </c>
      <c r="L69" s="31" t="s">
        <v>1401</v>
      </c>
      <c r="N69" s="31" t="s">
        <v>1403</v>
      </c>
      <c r="O69" s="30" t="s">
        <v>1183</v>
      </c>
      <c r="P69" s="30" t="s">
        <v>1184</v>
      </c>
      <c r="Q69" s="26" t="s">
        <v>1454</v>
      </c>
    </row>
    <row r="70" spans="1:18">
      <c r="B70" s="29">
        <v>240</v>
      </c>
      <c r="C70" s="412"/>
      <c r="D70" s="30" t="s">
        <v>2936</v>
      </c>
      <c r="E70" s="29"/>
      <c r="F70" s="412"/>
      <c r="G70" s="26" t="s">
        <v>1055</v>
      </c>
      <c r="H70" s="26" t="s">
        <v>1453</v>
      </c>
      <c r="I70" s="30"/>
      <c r="J70" s="26" t="s">
        <v>1175</v>
      </c>
      <c r="K70" s="26" t="s">
        <v>1055</v>
      </c>
      <c r="L70" s="31" t="s">
        <v>1452</v>
      </c>
      <c r="N70" s="31" t="s">
        <v>1442</v>
      </c>
      <c r="O70" s="30" t="s">
        <v>1183</v>
      </c>
      <c r="P70" s="30" t="s">
        <v>1184</v>
      </c>
      <c r="Q70" s="26" t="s">
        <v>1455</v>
      </c>
      <c r="R70" s="26">
        <v>4351714525</v>
      </c>
    </row>
    <row r="71" spans="1:18">
      <c r="B71" s="29"/>
      <c r="C71" s="412"/>
      <c r="D71" s="30" t="s">
        <v>288</v>
      </c>
      <c r="E71" s="29"/>
      <c r="F71" s="412"/>
      <c r="G71" s="26" t="s">
        <v>1075</v>
      </c>
      <c r="H71" s="26" t="s">
        <v>1422</v>
      </c>
      <c r="I71" s="30"/>
      <c r="K71" s="26" t="s">
        <v>1423</v>
      </c>
      <c r="L71" s="33" t="s">
        <v>1424</v>
      </c>
      <c r="N71" s="32" t="s">
        <v>1425</v>
      </c>
      <c r="O71" s="26" t="s">
        <v>1183</v>
      </c>
      <c r="P71" s="26" t="s">
        <v>1184</v>
      </c>
      <c r="Q71" s="26" t="s">
        <v>1426</v>
      </c>
    </row>
    <row r="72" spans="1:18" s="443" customFormat="1">
      <c r="A72" s="442" t="s">
        <v>1078</v>
      </c>
      <c r="B72" s="438">
        <v>264</v>
      </c>
      <c r="C72" s="446"/>
      <c r="D72" s="442"/>
      <c r="E72" s="438"/>
      <c r="F72" s="451" t="s">
        <v>1077</v>
      </c>
      <c r="G72" s="441"/>
      <c r="H72" s="443" t="s">
        <v>1324</v>
      </c>
      <c r="I72" s="442" t="s">
        <v>1323</v>
      </c>
      <c r="J72" s="443" t="s">
        <v>1175</v>
      </c>
      <c r="K72" s="443" t="s">
        <v>1325</v>
      </c>
      <c r="L72" s="449" t="s">
        <v>1326</v>
      </c>
      <c r="N72" s="448" t="s">
        <v>1327</v>
      </c>
      <c r="O72" s="443" t="s">
        <v>1183</v>
      </c>
      <c r="P72" s="443" t="s">
        <v>1184</v>
      </c>
      <c r="Q72" s="443" t="s">
        <v>1596</v>
      </c>
      <c r="R72" s="452">
        <v>4167819155</v>
      </c>
    </row>
    <row r="73" spans="1:18" s="443" customFormat="1">
      <c r="A73" s="437" t="s">
        <v>1105</v>
      </c>
      <c r="B73" s="438"/>
      <c r="C73" s="437" t="s">
        <v>1105</v>
      </c>
      <c r="D73" s="437" t="s">
        <v>1105</v>
      </c>
      <c r="E73" s="438"/>
      <c r="F73" s="440" t="s">
        <v>1105</v>
      </c>
      <c r="G73" s="440" t="s">
        <v>1105</v>
      </c>
      <c r="I73" s="442"/>
      <c r="J73" s="443" t="s">
        <v>1175</v>
      </c>
      <c r="K73" s="437" t="s">
        <v>1105</v>
      </c>
      <c r="L73" s="449"/>
      <c r="N73" s="449"/>
    </row>
    <row r="74" spans="1:18">
      <c r="B74" s="29">
        <v>265</v>
      </c>
      <c r="C74" s="413"/>
      <c r="D74" s="28" t="s">
        <v>1575</v>
      </c>
      <c r="E74" s="29"/>
      <c r="F74" s="412"/>
      <c r="G74" s="26" t="s">
        <v>3482</v>
      </c>
      <c r="H74" s="26" t="s">
        <v>1568</v>
      </c>
      <c r="I74" s="30"/>
      <c r="J74" s="26" t="s">
        <v>1175</v>
      </c>
      <c r="K74" s="26" t="s">
        <v>1567</v>
      </c>
      <c r="L74" s="31">
        <v>2593832495</v>
      </c>
      <c r="N74" s="32" t="s">
        <v>1569</v>
      </c>
      <c r="O74" s="26" t="s">
        <v>1183</v>
      </c>
      <c r="P74" s="26" t="s">
        <v>1184</v>
      </c>
      <c r="Q74" s="26" t="s">
        <v>1570</v>
      </c>
      <c r="R74" s="26">
        <v>4344143643</v>
      </c>
    </row>
    <row r="75" spans="1:18" s="443" customFormat="1">
      <c r="A75" s="437" t="s">
        <v>1606</v>
      </c>
      <c r="B75" s="456"/>
      <c r="C75" s="446"/>
      <c r="D75" s="442"/>
      <c r="E75" s="456"/>
      <c r="F75" s="446"/>
      <c r="I75" s="442"/>
      <c r="J75" s="443" t="s">
        <v>1175</v>
      </c>
      <c r="K75" s="443" t="s">
        <v>1606</v>
      </c>
      <c r="L75" s="449" t="s">
        <v>1610</v>
      </c>
      <c r="N75" s="449" t="s">
        <v>1609</v>
      </c>
      <c r="O75" s="443" t="s">
        <v>1183</v>
      </c>
      <c r="P75" s="443" t="s">
        <v>1184</v>
      </c>
      <c r="Q75" s="443" t="s">
        <v>1608</v>
      </c>
      <c r="R75" s="452">
        <v>4133858331</v>
      </c>
    </row>
    <row r="76" spans="1:18" s="443" customFormat="1">
      <c r="A76" s="442" t="s">
        <v>1620</v>
      </c>
      <c r="B76" s="443">
        <v>266</v>
      </c>
      <c r="D76" s="442"/>
      <c r="F76" s="451" t="s">
        <v>1624</v>
      </c>
      <c r="G76" s="441"/>
      <c r="H76" s="443" t="s">
        <v>1623</v>
      </c>
      <c r="I76" s="442"/>
      <c r="J76" s="443" t="s">
        <v>1198</v>
      </c>
      <c r="K76" s="443" t="s">
        <v>1619</v>
      </c>
      <c r="L76" s="449">
        <v>3255893860</v>
      </c>
      <c r="N76" s="449" t="s">
        <v>1622</v>
      </c>
      <c r="O76" s="443" t="s">
        <v>1183</v>
      </c>
      <c r="P76" s="443" t="s">
        <v>1184</v>
      </c>
      <c r="Q76" s="443" t="s">
        <v>1621</v>
      </c>
      <c r="R76" s="443">
        <v>4168774355</v>
      </c>
    </row>
    <row r="77" spans="1:18">
      <c r="A77" s="28" t="s">
        <v>1630</v>
      </c>
      <c r="D77" s="26" t="s">
        <v>2241</v>
      </c>
      <c r="G77" s="26" t="s">
        <v>2240</v>
      </c>
      <c r="H77" s="26" t="s">
        <v>2120</v>
      </c>
      <c r="I77" s="30"/>
      <c r="J77" s="26" t="s">
        <v>1198</v>
      </c>
      <c r="K77" s="26" t="s">
        <v>1631</v>
      </c>
      <c r="L77" s="33">
        <v>2709251930</v>
      </c>
      <c r="M77" s="26" t="s">
        <v>1632</v>
      </c>
      <c r="N77" s="33" t="s">
        <v>1633</v>
      </c>
      <c r="O77" s="26" t="s">
        <v>1183</v>
      </c>
      <c r="P77" s="26" t="s">
        <v>1184</v>
      </c>
      <c r="Q77" s="26" t="s">
        <v>1634</v>
      </c>
      <c r="R77" s="26" t="s">
        <v>1635</v>
      </c>
    </row>
    <row r="78" spans="1:18" s="443" customFormat="1">
      <c r="A78" s="442"/>
      <c r="C78" s="437" t="s">
        <v>1636</v>
      </c>
      <c r="D78" s="445"/>
      <c r="F78" s="451" t="s">
        <v>1637</v>
      </c>
      <c r="G78" s="441"/>
      <c r="H78" s="443" t="s">
        <v>1637</v>
      </c>
      <c r="I78" s="442"/>
      <c r="J78" s="443" t="s">
        <v>1175</v>
      </c>
      <c r="K78" s="443" t="s">
        <v>1337</v>
      </c>
      <c r="L78" s="449" t="s">
        <v>1339</v>
      </c>
      <c r="N78" s="449" t="s">
        <v>1341</v>
      </c>
      <c r="O78" s="443" t="s">
        <v>1183</v>
      </c>
      <c r="P78" s="443" t="s">
        <v>1444</v>
      </c>
      <c r="Q78" s="443" t="s">
        <v>1643</v>
      </c>
    </row>
    <row r="79" spans="1:18" s="443" customFormat="1">
      <c r="A79" s="437" t="s">
        <v>1704</v>
      </c>
      <c r="D79" s="442"/>
      <c r="H79" s="443" t="s">
        <v>1641</v>
      </c>
      <c r="J79" s="443" t="s">
        <v>1175</v>
      </c>
      <c r="K79" s="443" t="s">
        <v>1640</v>
      </c>
      <c r="L79" s="449" t="s">
        <v>1642</v>
      </c>
      <c r="N79" s="449" t="s">
        <v>1644</v>
      </c>
      <c r="O79" s="443" t="s">
        <v>1183</v>
      </c>
      <c r="P79" s="443" t="s">
        <v>1184</v>
      </c>
      <c r="Q79" s="443" t="s">
        <v>1639</v>
      </c>
      <c r="R79" s="443">
        <v>4144541455</v>
      </c>
    </row>
    <row r="80" spans="1:18">
      <c r="B80" s="26">
        <v>272</v>
      </c>
      <c r="D80" s="30" t="s">
        <v>1719</v>
      </c>
      <c r="G80" s="26" t="s">
        <v>2242</v>
      </c>
      <c r="H80" s="26" t="s">
        <v>1374</v>
      </c>
      <c r="J80" s="26" t="s">
        <v>1198</v>
      </c>
      <c r="K80" s="26" t="s">
        <v>1718</v>
      </c>
      <c r="L80" s="33" t="s">
        <v>1720</v>
      </c>
      <c r="N80" s="33"/>
      <c r="O80" s="26" t="s">
        <v>1183</v>
      </c>
      <c r="P80" s="26" t="s">
        <v>1184</v>
      </c>
      <c r="Q80" s="26" t="s">
        <v>1721</v>
      </c>
      <c r="R80" s="36">
        <v>4154863715</v>
      </c>
    </row>
    <row r="81" spans="1:18" s="443" customFormat="1">
      <c r="A81" s="442" t="s">
        <v>1759</v>
      </c>
      <c r="B81" s="443">
        <v>270</v>
      </c>
      <c r="D81" s="442"/>
      <c r="F81" s="451" t="s">
        <v>2577</v>
      </c>
      <c r="G81" s="441"/>
      <c r="H81" s="443" t="s">
        <v>1764</v>
      </c>
      <c r="J81" s="443" t="s">
        <v>1175</v>
      </c>
      <c r="K81" s="443" t="s">
        <v>1760</v>
      </c>
      <c r="L81" s="449" t="s">
        <v>1761</v>
      </c>
      <c r="N81" s="449" t="s">
        <v>1763</v>
      </c>
      <c r="O81" s="443" t="s">
        <v>1183</v>
      </c>
      <c r="P81" s="443" t="s">
        <v>1184</v>
      </c>
      <c r="Q81" s="443" t="s">
        <v>1762</v>
      </c>
    </row>
    <row r="82" spans="1:18" s="443" customFormat="1">
      <c r="A82" s="442"/>
      <c r="B82" s="443">
        <v>274</v>
      </c>
      <c r="D82" s="442" t="s">
        <v>1776</v>
      </c>
      <c r="F82" s="440" t="s">
        <v>2578</v>
      </c>
      <c r="G82" s="441"/>
      <c r="H82" s="443" t="s">
        <v>1751</v>
      </c>
      <c r="J82" s="443" t="s">
        <v>1198</v>
      </c>
      <c r="K82" s="443" t="s">
        <v>1770</v>
      </c>
      <c r="L82" s="449">
        <v>2594529818</v>
      </c>
      <c r="M82" s="443">
        <v>17800</v>
      </c>
      <c r="N82" s="449" t="s">
        <v>1771</v>
      </c>
      <c r="O82" s="443" t="s">
        <v>1183</v>
      </c>
      <c r="P82" s="443" t="s">
        <v>1184</v>
      </c>
      <c r="Q82" s="443" t="s">
        <v>1772</v>
      </c>
      <c r="R82" s="443">
        <v>4188694935</v>
      </c>
    </row>
    <row r="83" spans="1:18" s="443" customFormat="1">
      <c r="A83" s="442" t="s">
        <v>1777</v>
      </c>
      <c r="B83" s="443">
        <v>275</v>
      </c>
      <c r="D83" s="442"/>
      <c r="F83" s="440" t="s">
        <v>2579</v>
      </c>
      <c r="G83" s="441"/>
      <c r="H83" s="443" t="s">
        <v>1773</v>
      </c>
      <c r="J83" s="443" t="s">
        <v>1198</v>
      </c>
      <c r="K83" s="443" t="s">
        <v>1770</v>
      </c>
      <c r="L83" s="449">
        <v>2594529818</v>
      </c>
      <c r="N83" s="449" t="s">
        <v>1771</v>
      </c>
      <c r="O83" s="443" t="s">
        <v>1774</v>
      </c>
      <c r="P83" s="443" t="s">
        <v>1753</v>
      </c>
      <c r="Q83" s="443" t="s">
        <v>1775</v>
      </c>
      <c r="R83" s="443">
        <v>9677118215</v>
      </c>
    </row>
    <row r="84" spans="1:18">
      <c r="B84" s="26">
        <v>276</v>
      </c>
      <c r="D84" s="30" t="s">
        <v>1783</v>
      </c>
      <c r="G84" s="26" t="s">
        <v>2580</v>
      </c>
      <c r="H84" s="26" t="s">
        <v>2580</v>
      </c>
      <c r="J84" s="26" t="s">
        <v>1175</v>
      </c>
      <c r="K84" s="26" t="s">
        <v>899</v>
      </c>
      <c r="L84" s="33" t="s">
        <v>1780</v>
      </c>
      <c r="N84" s="33" t="s">
        <v>1781</v>
      </c>
      <c r="O84" s="26" t="s">
        <v>1183</v>
      </c>
      <c r="P84" s="26" t="s">
        <v>1184</v>
      </c>
      <c r="Q84" s="26" t="s">
        <v>1782</v>
      </c>
    </row>
    <row r="85" spans="1:18" s="443" customFormat="1">
      <c r="A85" s="437" t="s">
        <v>1900</v>
      </c>
      <c r="D85" s="442"/>
      <c r="L85" s="449"/>
      <c r="N85" s="449"/>
    </row>
    <row r="86" spans="1:18" s="443" customFormat="1">
      <c r="A86" s="442" t="s">
        <v>1907</v>
      </c>
      <c r="B86" s="443">
        <v>273</v>
      </c>
      <c r="D86" s="442"/>
      <c r="F86" s="451" t="s">
        <v>2581</v>
      </c>
      <c r="G86" s="441"/>
      <c r="J86" s="443" t="s">
        <v>1908</v>
      </c>
      <c r="K86" s="443" t="s">
        <v>2581</v>
      </c>
      <c r="L86" s="449"/>
      <c r="M86" s="443" t="s">
        <v>1911</v>
      </c>
      <c r="N86" s="449" t="s">
        <v>1910</v>
      </c>
      <c r="O86" s="443" t="s">
        <v>1183</v>
      </c>
      <c r="P86" s="443" t="s">
        <v>1184</v>
      </c>
    </row>
    <row r="87" spans="1:18">
      <c r="B87" s="26">
        <v>278</v>
      </c>
      <c r="D87" s="30" t="s">
        <v>1967</v>
      </c>
      <c r="G87" s="26" t="s">
        <v>2582</v>
      </c>
      <c r="H87" s="26" t="s">
        <v>24960</v>
      </c>
      <c r="J87" s="26" t="s">
        <v>1175</v>
      </c>
      <c r="K87" s="26" t="s">
        <v>2583</v>
      </c>
      <c r="L87" s="33" t="s">
        <v>1951</v>
      </c>
      <c r="N87" s="33" t="s">
        <v>1952</v>
      </c>
      <c r="O87" s="26" t="s">
        <v>1183</v>
      </c>
      <c r="P87" s="26" t="s">
        <v>1184</v>
      </c>
      <c r="Q87" s="26" t="s">
        <v>2446</v>
      </c>
    </row>
    <row r="88" spans="1:18" s="443" customFormat="1">
      <c r="A88" s="437" t="s">
        <v>1917</v>
      </c>
      <c r="D88" s="437"/>
      <c r="F88" s="440" t="s">
        <v>2584</v>
      </c>
      <c r="G88" s="441"/>
      <c r="J88" s="443" t="s">
        <v>1175</v>
      </c>
      <c r="K88" s="443" t="s">
        <v>1917</v>
      </c>
      <c r="L88" s="449" t="s">
        <v>1919</v>
      </c>
      <c r="N88" s="449"/>
      <c r="O88" s="443" t="s">
        <v>1183</v>
      </c>
      <c r="P88" s="443" t="s">
        <v>1184</v>
      </c>
      <c r="Q88" s="443" t="s">
        <v>1918</v>
      </c>
      <c r="R88" s="443">
        <v>4133855845</v>
      </c>
    </row>
    <row r="89" spans="1:18" s="443" customFormat="1">
      <c r="A89" s="437" t="s">
        <v>1990</v>
      </c>
      <c r="D89" s="442"/>
      <c r="F89" s="440" t="s">
        <v>1994</v>
      </c>
      <c r="G89" s="441"/>
      <c r="J89" s="443" t="s">
        <v>1175</v>
      </c>
      <c r="K89" s="442" t="s">
        <v>1994</v>
      </c>
      <c r="L89" s="449" t="s">
        <v>1991</v>
      </c>
      <c r="N89" s="449" t="s">
        <v>1993</v>
      </c>
      <c r="O89" s="443" t="s">
        <v>1183</v>
      </c>
      <c r="P89" s="443" t="s">
        <v>1184</v>
      </c>
      <c r="Q89" s="443" t="s">
        <v>1992</v>
      </c>
    </row>
    <row r="90" spans="1:18" s="443" customFormat="1">
      <c r="A90" s="442"/>
      <c r="D90" s="442"/>
      <c r="L90" s="449"/>
      <c r="N90" s="449"/>
    </row>
    <row r="91" spans="1:18" s="443" customFormat="1">
      <c r="A91" s="442" t="s">
        <v>1997</v>
      </c>
      <c r="D91" s="442"/>
      <c r="F91" s="451" t="s">
        <v>2585</v>
      </c>
      <c r="G91" s="441"/>
      <c r="H91" s="443" t="s">
        <v>2003</v>
      </c>
      <c r="J91" s="443" t="s">
        <v>1198</v>
      </c>
      <c r="K91" s="443" t="s">
        <v>1999</v>
      </c>
      <c r="L91" s="449" t="s">
        <v>2000</v>
      </c>
      <c r="N91" s="449" t="s">
        <v>2001</v>
      </c>
      <c r="O91" s="443" t="s">
        <v>1183</v>
      </c>
      <c r="P91" s="443" t="s">
        <v>1184</v>
      </c>
      <c r="Q91" s="443" t="s">
        <v>2002</v>
      </c>
      <c r="R91" s="443">
        <v>4188774467</v>
      </c>
    </row>
    <row r="92" spans="1:18">
      <c r="B92" s="26">
        <v>279</v>
      </c>
      <c r="D92" s="30" t="s">
        <v>22288</v>
      </c>
      <c r="G92" s="26" t="s">
        <v>22290</v>
      </c>
      <c r="H92" s="26" t="s">
        <v>22289</v>
      </c>
      <c r="J92" s="26" t="s">
        <v>1175</v>
      </c>
      <c r="K92" s="26" t="s">
        <v>22290</v>
      </c>
      <c r="L92" s="33" t="s">
        <v>2089</v>
      </c>
      <c r="N92" s="33" t="s">
        <v>2091</v>
      </c>
      <c r="O92" s="26" t="s">
        <v>1183</v>
      </c>
      <c r="P92" s="26" t="s">
        <v>774</v>
      </c>
      <c r="Q92" s="26" t="s">
        <v>25143</v>
      </c>
      <c r="R92" s="26">
        <v>4417755858</v>
      </c>
    </row>
    <row r="93" spans="1:18">
      <c r="B93" s="26">
        <v>280</v>
      </c>
      <c r="D93" s="30" t="s">
        <v>2221</v>
      </c>
      <c r="G93" s="26" t="s">
        <v>2586</v>
      </c>
      <c r="K93" s="26" t="s">
        <v>3444</v>
      </c>
      <c r="L93" s="33"/>
      <c r="M93" s="26">
        <v>965</v>
      </c>
      <c r="N93" s="33" t="s">
        <v>2436</v>
      </c>
      <c r="O93" s="26" t="s">
        <v>1183</v>
      </c>
      <c r="P93" s="26" t="s">
        <v>1184</v>
      </c>
      <c r="Q93" s="26" t="s">
        <v>2435</v>
      </c>
      <c r="R93" s="26">
        <v>4163896418</v>
      </c>
    </row>
    <row r="94" spans="1:18">
      <c r="B94" s="26">
        <v>281</v>
      </c>
      <c r="D94" s="30" t="s">
        <v>2204</v>
      </c>
      <c r="G94" s="26" t="s">
        <v>2574</v>
      </c>
      <c r="H94" s="26" t="s">
        <v>2199</v>
      </c>
      <c r="J94" s="26" t="s">
        <v>1198</v>
      </c>
      <c r="K94" s="26" t="s">
        <v>2140</v>
      </c>
      <c r="L94" s="33" t="s">
        <v>2200</v>
      </c>
      <c r="N94" s="33" t="s">
        <v>2201</v>
      </c>
      <c r="O94" s="26" t="s">
        <v>1183</v>
      </c>
      <c r="P94" s="26" t="s">
        <v>1184</v>
      </c>
      <c r="Q94" s="26" t="s">
        <v>2202</v>
      </c>
      <c r="R94" s="26" t="s">
        <v>2203</v>
      </c>
    </row>
    <row r="95" spans="1:18" s="481" customFormat="1">
      <c r="A95" s="480"/>
      <c r="B95" s="481">
        <v>282</v>
      </c>
      <c r="D95" s="480" t="s">
        <v>2206</v>
      </c>
      <c r="G95" s="481" t="s">
        <v>2575</v>
      </c>
      <c r="H95" s="481" t="s">
        <v>2205</v>
      </c>
      <c r="J95" s="481" t="s">
        <v>1198</v>
      </c>
      <c r="K95" s="481" t="s">
        <v>2207</v>
      </c>
      <c r="L95" s="482" t="s">
        <v>1750</v>
      </c>
      <c r="N95" s="482" t="s">
        <v>2208</v>
      </c>
      <c r="O95" s="481" t="s">
        <v>1183</v>
      </c>
      <c r="P95" s="481" t="s">
        <v>1184</v>
      </c>
      <c r="Q95" s="481" t="s">
        <v>2209</v>
      </c>
      <c r="R95" s="481">
        <v>4351713681</v>
      </c>
    </row>
    <row r="96" spans="1:18" s="443" customFormat="1">
      <c r="A96" s="442"/>
      <c r="B96" s="443">
        <v>283</v>
      </c>
      <c r="D96" s="442" t="s">
        <v>2230</v>
      </c>
      <c r="G96" s="443" t="s">
        <v>2587</v>
      </c>
      <c r="H96" s="443" t="s">
        <v>2225</v>
      </c>
      <c r="J96" s="443" t="s">
        <v>1175</v>
      </c>
      <c r="K96" s="443" t="s">
        <v>2229</v>
      </c>
      <c r="L96" s="449" t="s">
        <v>2228</v>
      </c>
      <c r="M96" s="443">
        <v>11272</v>
      </c>
      <c r="N96" s="449" t="s">
        <v>2231</v>
      </c>
      <c r="O96" s="443" t="s">
        <v>1183</v>
      </c>
      <c r="P96" s="443" t="s">
        <v>1184</v>
      </c>
      <c r="Q96" s="443" t="s">
        <v>2232</v>
      </c>
    </row>
    <row r="97" spans="1:18" s="443" customFormat="1">
      <c r="A97" s="442"/>
      <c r="D97" s="442"/>
      <c r="L97" s="449"/>
      <c r="N97" s="449"/>
    </row>
    <row r="98" spans="1:18" s="443" customFormat="1">
      <c r="A98" s="457" t="s">
        <v>2258</v>
      </c>
      <c r="D98" s="442"/>
      <c r="F98" s="451" t="s">
        <v>2359</v>
      </c>
      <c r="G98" s="441"/>
      <c r="H98" s="458" t="s">
        <v>2360</v>
      </c>
      <c r="J98" s="443" t="s">
        <v>1175</v>
      </c>
      <c r="K98" s="459" t="s">
        <v>2361</v>
      </c>
      <c r="L98" s="460" t="s">
        <v>2362</v>
      </c>
      <c r="N98" s="460" t="s">
        <v>2363</v>
      </c>
      <c r="O98" s="459" t="s">
        <v>1183</v>
      </c>
      <c r="P98" s="459" t="s">
        <v>1184</v>
      </c>
      <c r="Q98" s="459" t="s">
        <v>2364</v>
      </c>
      <c r="R98" s="458">
        <v>4133614193</v>
      </c>
    </row>
    <row r="99" spans="1:18" s="443" customFormat="1">
      <c r="A99" s="442"/>
      <c r="D99" s="442"/>
      <c r="G99" s="461"/>
      <c r="H99" s="442"/>
      <c r="L99" s="449"/>
      <c r="N99" s="449"/>
    </row>
    <row r="100" spans="1:18" s="443" customFormat="1">
      <c r="A100" s="442" t="s">
        <v>2259</v>
      </c>
      <c r="B100" s="443">
        <v>284</v>
      </c>
      <c r="D100" s="442"/>
      <c r="F100" s="451" t="s">
        <v>2365</v>
      </c>
      <c r="G100" s="441"/>
      <c r="H100" s="443" t="s">
        <v>2366</v>
      </c>
      <c r="J100" s="443" t="s">
        <v>1175</v>
      </c>
      <c r="K100" s="443" t="s">
        <v>2367</v>
      </c>
      <c r="L100" s="449" t="s">
        <v>2368</v>
      </c>
      <c r="N100" s="449" t="s">
        <v>2369</v>
      </c>
      <c r="O100" s="443" t="s">
        <v>1183</v>
      </c>
      <c r="P100" s="443" t="s">
        <v>1223</v>
      </c>
      <c r="Q100" s="443" t="s">
        <v>2370</v>
      </c>
    </row>
    <row r="101" spans="1:18" s="443" customFormat="1">
      <c r="A101" s="442" t="s">
        <v>2260</v>
      </c>
      <c r="B101" s="443">
        <v>285</v>
      </c>
      <c r="D101" s="442"/>
      <c r="F101" s="451" t="s">
        <v>2371</v>
      </c>
      <c r="G101" s="441"/>
      <c r="H101" s="443" t="s">
        <v>2372</v>
      </c>
      <c r="J101" s="443" t="s">
        <v>2373</v>
      </c>
      <c r="K101" s="443" t="s">
        <v>2374</v>
      </c>
      <c r="L101" s="449" t="s">
        <v>2375</v>
      </c>
      <c r="N101" s="449" t="s">
        <v>2376</v>
      </c>
      <c r="O101" s="443" t="s">
        <v>1183</v>
      </c>
      <c r="P101" s="443" t="s">
        <v>1184</v>
      </c>
      <c r="Q101" s="443" t="s">
        <v>2377</v>
      </c>
    </row>
    <row r="102" spans="1:18" s="443" customFormat="1">
      <c r="A102" s="442" t="s">
        <v>2262</v>
      </c>
      <c r="D102" s="442"/>
      <c r="F102" s="451" t="s">
        <v>2378</v>
      </c>
      <c r="G102" s="441"/>
      <c r="H102" s="443" t="s">
        <v>2262</v>
      </c>
      <c r="J102" s="443" t="s">
        <v>2373</v>
      </c>
      <c r="K102" s="443" t="s">
        <v>2379</v>
      </c>
      <c r="L102" s="449" t="s">
        <v>2380</v>
      </c>
      <c r="N102" s="449" t="s">
        <v>2381</v>
      </c>
      <c r="O102" s="443" t="s">
        <v>1183</v>
      </c>
      <c r="P102" s="443" t="s">
        <v>1184</v>
      </c>
      <c r="Q102" s="443" t="s">
        <v>2382</v>
      </c>
      <c r="R102" s="443">
        <v>4163766174</v>
      </c>
    </row>
    <row r="103" spans="1:18" s="443" customFormat="1">
      <c r="A103" s="442"/>
      <c r="B103" s="443">
        <v>286</v>
      </c>
      <c r="C103" s="442" t="s">
        <v>2588</v>
      </c>
      <c r="F103" s="451" t="s">
        <v>2555</v>
      </c>
      <c r="G103" s="441"/>
      <c r="H103" s="443" t="s">
        <v>2555</v>
      </c>
      <c r="J103" s="443" t="s">
        <v>2373</v>
      </c>
      <c r="K103" s="443" t="s">
        <v>2442</v>
      </c>
      <c r="L103" s="449" t="s">
        <v>2443</v>
      </c>
      <c r="N103" s="449" t="s">
        <v>2499</v>
      </c>
      <c r="O103" s="443" t="s">
        <v>1183</v>
      </c>
      <c r="P103" s="443" t="s">
        <v>1184</v>
      </c>
    </row>
    <row r="104" spans="1:18">
      <c r="B104" s="26">
        <v>287</v>
      </c>
      <c r="D104" s="30" t="s">
        <v>2264</v>
      </c>
      <c r="G104" s="38" t="s">
        <v>2383</v>
      </c>
      <c r="H104" s="26" t="s">
        <v>2384</v>
      </c>
      <c r="J104" s="26" t="s">
        <v>1175</v>
      </c>
      <c r="K104" s="26" t="s">
        <v>2385</v>
      </c>
      <c r="L104" s="33" t="s">
        <v>2386</v>
      </c>
      <c r="N104" s="33" t="s">
        <v>2387</v>
      </c>
      <c r="O104" s="26" t="s">
        <v>1183</v>
      </c>
      <c r="P104" s="26" t="s">
        <v>1184</v>
      </c>
      <c r="Q104" s="26" t="s">
        <v>2388</v>
      </c>
    </row>
    <row r="105" spans="1:18">
      <c r="B105" s="26">
        <v>288</v>
      </c>
      <c r="D105" s="30" t="s">
        <v>2432</v>
      </c>
      <c r="G105" s="38" t="s">
        <v>2433</v>
      </c>
      <c r="H105" s="26" t="s">
        <v>2431</v>
      </c>
      <c r="J105" s="26" t="s">
        <v>1175</v>
      </c>
      <c r="K105" s="26" t="s">
        <v>2389</v>
      </c>
      <c r="L105" s="33" t="s">
        <v>2390</v>
      </c>
      <c r="N105" s="33" t="s">
        <v>2391</v>
      </c>
      <c r="O105" s="26" t="s">
        <v>1183</v>
      </c>
      <c r="P105" s="26" t="s">
        <v>774</v>
      </c>
      <c r="Q105" s="26" t="s">
        <v>2392</v>
      </c>
    </row>
    <row r="106" spans="1:18">
      <c r="B106" s="26">
        <v>289</v>
      </c>
      <c r="D106" s="30" t="s">
        <v>2286</v>
      </c>
      <c r="G106" s="38" t="s">
        <v>2393</v>
      </c>
      <c r="H106" s="26" t="s">
        <v>2394</v>
      </c>
      <c r="J106" s="26" t="s">
        <v>1175</v>
      </c>
      <c r="K106" s="26" t="s">
        <v>2395</v>
      </c>
      <c r="L106" s="33">
        <v>2690086417</v>
      </c>
      <c r="N106" s="33" t="s">
        <v>2387</v>
      </c>
      <c r="O106" s="26" t="s">
        <v>1183</v>
      </c>
      <c r="P106" s="26" t="s">
        <v>1184</v>
      </c>
      <c r="Q106" s="26" t="s">
        <v>2396</v>
      </c>
    </row>
    <row r="107" spans="1:18">
      <c r="B107" s="26">
        <v>290</v>
      </c>
      <c r="D107" s="30" t="s">
        <v>2294</v>
      </c>
      <c r="G107" s="38" t="s">
        <v>2397</v>
      </c>
      <c r="H107" s="26" t="s">
        <v>2398</v>
      </c>
      <c r="J107" s="26" t="s">
        <v>1198</v>
      </c>
      <c r="K107" s="26" t="s">
        <v>2140</v>
      </c>
      <c r="L107" s="33">
        <v>2581322888</v>
      </c>
      <c r="N107" s="33">
        <v>9112483049</v>
      </c>
      <c r="O107" s="26" t="s">
        <v>1183</v>
      </c>
      <c r="P107" s="26" t="s">
        <v>1419</v>
      </c>
      <c r="Q107" s="26" t="s">
        <v>2399</v>
      </c>
    </row>
    <row r="108" spans="1:18">
      <c r="B108" s="26" t="s">
        <v>2751</v>
      </c>
      <c r="D108" s="30" t="s">
        <v>2665</v>
      </c>
      <c r="G108" s="38" t="s">
        <v>2666</v>
      </c>
      <c r="H108" s="26" t="s">
        <v>2667</v>
      </c>
      <c r="J108" s="26" t="s">
        <v>1175</v>
      </c>
      <c r="K108" s="26" t="s">
        <v>2395</v>
      </c>
      <c r="L108" s="33" t="s">
        <v>2386</v>
      </c>
      <c r="N108" s="33" t="s">
        <v>2387</v>
      </c>
      <c r="O108" s="26" t="s">
        <v>1183</v>
      </c>
      <c r="P108" s="26" t="s">
        <v>1184</v>
      </c>
      <c r="Q108" s="26" t="s">
        <v>2664</v>
      </c>
    </row>
    <row r="109" spans="1:18">
      <c r="B109" s="26">
        <v>292</v>
      </c>
      <c r="D109" s="30" t="s">
        <v>2318</v>
      </c>
      <c r="G109" s="38" t="s">
        <v>2400</v>
      </c>
      <c r="H109" s="26" t="s">
        <v>2401</v>
      </c>
      <c r="J109" s="26" t="s">
        <v>1175</v>
      </c>
      <c r="K109" s="26" t="s">
        <v>2395</v>
      </c>
      <c r="L109" s="33">
        <v>2690086417</v>
      </c>
      <c r="N109" s="33" t="s">
        <v>2387</v>
      </c>
      <c r="O109" s="26" t="s">
        <v>1183</v>
      </c>
      <c r="P109" s="26" t="s">
        <v>1184</v>
      </c>
      <c r="Q109" s="26" t="s">
        <v>2402</v>
      </c>
    </row>
    <row r="110" spans="1:18" s="443" customFormat="1">
      <c r="A110" s="442" t="s">
        <v>2424</v>
      </c>
      <c r="F110" s="451" t="s">
        <v>2424</v>
      </c>
      <c r="G110" s="441"/>
      <c r="J110" s="443" t="s">
        <v>1175</v>
      </c>
      <c r="L110" s="449">
        <v>2000000000</v>
      </c>
      <c r="N110" s="449"/>
    </row>
    <row r="111" spans="1:18" s="443" customFormat="1">
      <c r="A111" s="442"/>
      <c r="F111" s="451" t="s">
        <v>2589</v>
      </c>
      <c r="G111" s="441"/>
      <c r="H111" s="443" t="s">
        <v>2416</v>
      </c>
      <c r="J111" s="443" t="s">
        <v>1175</v>
      </c>
      <c r="K111" s="443" t="s">
        <v>2417</v>
      </c>
      <c r="L111" s="449" t="s">
        <v>2418</v>
      </c>
      <c r="N111" s="449" t="s">
        <v>2419</v>
      </c>
      <c r="O111" s="443" t="s">
        <v>1183</v>
      </c>
      <c r="P111" s="443" t="s">
        <v>1184</v>
      </c>
      <c r="Q111" s="443" t="s">
        <v>2420</v>
      </c>
      <c r="R111" s="443">
        <v>5173613441</v>
      </c>
    </row>
    <row r="112" spans="1:18" s="443" customFormat="1">
      <c r="A112" s="442" t="s">
        <v>2439</v>
      </c>
      <c r="B112" s="443">
        <v>293</v>
      </c>
      <c r="D112" s="442"/>
      <c r="G112" s="443" t="s">
        <v>2590</v>
      </c>
      <c r="J112" s="443" t="s">
        <v>1175</v>
      </c>
      <c r="K112" s="443" t="s">
        <v>2229</v>
      </c>
      <c r="L112" s="449" t="s">
        <v>2228</v>
      </c>
      <c r="N112" s="449"/>
    </row>
    <row r="113" spans="1:21" s="443" customFormat="1">
      <c r="A113" s="442" t="s">
        <v>2490</v>
      </c>
      <c r="B113" s="443">
        <v>294</v>
      </c>
      <c r="D113" s="442"/>
      <c r="F113" s="451" t="s">
        <v>2591</v>
      </c>
      <c r="G113" s="441"/>
      <c r="H113" s="443" t="s">
        <v>2492</v>
      </c>
      <c r="J113" s="443" t="s">
        <v>1175</v>
      </c>
      <c r="K113" s="443" t="s">
        <v>2486</v>
      </c>
      <c r="L113" s="449" t="s">
        <v>2487</v>
      </c>
      <c r="N113" s="449" t="s">
        <v>2488</v>
      </c>
      <c r="O113" s="443" t="s">
        <v>1183</v>
      </c>
      <c r="P113" s="443" t="s">
        <v>774</v>
      </c>
      <c r="Q113" s="443" t="s">
        <v>2489</v>
      </c>
      <c r="R113" s="443">
        <v>4416933534</v>
      </c>
    </row>
    <row r="114" spans="1:21">
      <c r="B114" s="26">
        <v>295</v>
      </c>
      <c r="D114" s="30" t="s">
        <v>2592</v>
      </c>
      <c r="G114" s="30" t="s">
        <v>2593</v>
      </c>
      <c r="H114" s="26" t="s">
        <v>2485</v>
      </c>
      <c r="K114" s="26" t="s">
        <v>2483</v>
      </c>
      <c r="L114" s="33"/>
      <c r="M114" s="26" t="s">
        <v>2484</v>
      </c>
      <c r="N114" s="33" t="s">
        <v>2481</v>
      </c>
      <c r="O114" s="26" t="s">
        <v>1183</v>
      </c>
      <c r="P114" s="26" t="s">
        <v>1184</v>
      </c>
      <c r="Q114" s="26" t="s">
        <v>2482</v>
      </c>
    </row>
    <row r="115" spans="1:21" s="443" customFormat="1">
      <c r="A115" s="442"/>
      <c r="B115" s="443">
        <v>286</v>
      </c>
      <c r="G115" s="443" t="s">
        <v>2752</v>
      </c>
      <c r="L115" s="449"/>
      <c r="N115" s="449"/>
    </row>
    <row r="116" spans="1:21" s="443" customFormat="1">
      <c r="A116" s="442"/>
      <c r="B116" s="443" t="s">
        <v>2536</v>
      </c>
      <c r="F116" s="451" t="s">
        <v>2594</v>
      </c>
      <c r="G116" s="441"/>
      <c r="H116" s="443" t="s">
        <v>2538</v>
      </c>
      <c r="J116" s="443" t="s">
        <v>2373</v>
      </c>
      <c r="K116" s="443" t="s">
        <v>2442</v>
      </c>
      <c r="L116" s="449" t="s">
        <v>2443</v>
      </c>
      <c r="N116" s="449" t="s">
        <v>2499</v>
      </c>
      <c r="O116" s="443" t="s">
        <v>1183</v>
      </c>
      <c r="P116" s="443" t="s">
        <v>1184</v>
      </c>
    </row>
    <row r="117" spans="1:21" s="443" customFormat="1">
      <c r="A117" s="442"/>
      <c r="B117" s="443" t="s">
        <v>2537</v>
      </c>
      <c r="F117" s="451" t="s">
        <v>2595</v>
      </c>
      <c r="G117" s="441"/>
      <c r="H117" s="443" t="s">
        <v>2539</v>
      </c>
      <c r="J117" s="443" t="s">
        <v>2373</v>
      </c>
      <c r="K117" s="443" t="s">
        <v>2442</v>
      </c>
      <c r="L117" s="449" t="s">
        <v>2443</v>
      </c>
      <c r="N117" s="449" t="s">
        <v>2499</v>
      </c>
      <c r="O117" s="443" t="s">
        <v>1183</v>
      </c>
      <c r="P117" s="443" t="s">
        <v>1184</v>
      </c>
    </row>
    <row r="118" spans="1:21" s="443" customFormat="1">
      <c r="A118" s="442"/>
      <c r="B118" s="443">
        <v>28603</v>
      </c>
      <c r="F118" s="451" t="s">
        <v>2596</v>
      </c>
      <c r="G118" s="441"/>
      <c r="H118" s="443" t="s">
        <v>2540</v>
      </c>
      <c r="J118" s="443" t="s">
        <v>2373</v>
      </c>
      <c r="K118" s="443" t="s">
        <v>2442</v>
      </c>
      <c r="L118" s="449" t="s">
        <v>2443</v>
      </c>
      <c r="N118" s="449" t="s">
        <v>2499</v>
      </c>
      <c r="O118" s="443" t="s">
        <v>1183</v>
      </c>
      <c r="P118" s="443" t="s">
        <v>1184</v>
      </c>
    </row>
    <row r="119" spans="1:21" s="443" customFormat="1">
      <c r="A119" s="442"/>
      <c r="B119" s="443" t="s">
        <v>2616</v>
      </c>
      <c r="F119" s="462" t="s">
        <v>2618</v>
      </c>
      <c r="G119" s="441"/>
      <c r="H119" s="441" t="s">
        <v>2617</v>
      </c>
      <c r="I119" s="441"/>
      <c r="J119" s="443" t="s">
        <v>2373</v>
      </c>
      <c r="K119" s="443" t="s">
        <v>2442</v>
      </c>
      <c r="L119" s="449" t="s">
        <v>2443</v>
      </c>
      <c r="M119" s="441"/>
      <c r="N119" s="449" t="s">
        <v>2499</v>
      </c>
      <c r="O119" s="443" t="s">
        <v>1183</v>
      </c>
      <c r="P119" s="443" t="s">
        <v>1184</v>
      </c>
      <c r="Q119" s="441"/>
      <c r="R119" s="441"/>
      <c r="S119" s="441"/>
      <c r="T119" s="441"/>
      <c r="U119" s="441"/>
    </row>
    <row r="120" spans="1:21" s="443" customFormat="1">
      <c r="A120" s="442" t="s">
        <v>2750</v>
      </c>
      <c r="B120" s="443">
        <v>296</v>
      </c>
      <c r="D120" s="451"/>
      <c r="G120" s="441" t="s">
        <v>2756</v>
      </c>
      <c r="L120" s="449"/>
      <c r="N120" s="449"/>
    </row>
    <row r="121" spans="1:21" s="443" customFormat="1">
      <c r="A121" s="442"/>
      <c r="B121" s="443">
        <v>297</v>
      </c>
      <c r="G121" s="443" t="s">
        <v>2756</v>
      </c>
      <c r="L121" s="449"/>
      <c r="N121" s="449"/>
    </row>
    <row r="122" spans="1:21">
      <c r="B122" s="26">
        <v>298</v>
      </c>
      <c r="D122" s="30" t="s">
        <v>22550</v>
      </c>
      <c r="G122" s="26" t="s">
        <v>22551</v>
      </c>
      <c r="H122" s="26" t="s">
        <v>22551</v>
      </c>
      <c r="J122" s="26" t="s">
        <v>1175</v>
      </c>
      <c r="K122" s="26" t="s">
        <v>22552</v>
      </c>
      <c r="L122" s="33" t="s">
        <v>22553</v>
      </c>
      <c r="N122" s="33" t="s">
        <v>22554</v>
      </c>
      <c r="O122" s="26" t="s">
        <v>1183</v>
      </c>
      <c r="P122" s="26" t="s">
        <v>1184</v>
      </c>
      <c r="Q122" s="26" t="s">
        <v>2642</v>
      </c>
      <c r="R122" s="26" t="s">
        <v>2643</v>
      </c>
    </row>
    <row r="123" spans="1:21">
      <c r="B123" s="26">
        <v>299</v>
      </c>
      <c r="D123" s="30" t="s">
        <v>2652</v>
      </c>
      <c r="G123" s="26" t="s">
        <v>2697</v>
      </c>
      <c r="H123" s="26" t="s">
        <v>2692</v>
      </c>
      <c r="J123" s="26" t="s">
        <v>2373</v>
      </c>
      <c r="K123" s="26" t="s">
        <v>2693</v>
      </c>
      <c r="L123" s="33" t="s">
        <v>2694</v>
      </c>
      <c r="N123" s="33" t="s">
        <v>2695</v>
      </c>
      <c r="O123" s="26" t="s">
        <v>1183</v>
      </c>
      <c r="P123" s="26" t="s">
        <v>1184</v>
      </c>
      <c r="Q123" s="26" t="s">
        <v>2696</v>
      </c>
    </row>
    <row r="124" spans="1:21" s="443" customFormat="1">
      <c r="A124" s="442" t="s">
        <v>2658</v>
      </c>
      <c r="F124" s="451" t="s">
        <v>2659</v>
      </c>
      <c r="G124" s="441"/>
      <c r="H124" s="443" t="s">
        <v>2654</v>
      </c>
      <c r="J124" s="443" t="s">
        <v>1175</v>
      </c>
      <c r="K124" s="443" t="s">
        <v>2653</v>
      </c>
      <c r="L124" s="449" t="s">
        <v>2655</v>
      </c>
      <c r="N124" s="449" t="s">
        <v>2656</v>
      </c>
      <c r="O124" s="443" t="s">
        <v>1183</v>
      </c>
      <c r="P124" s="443" t="s">
        <v>1184</v>
      </c>
      <c r="Q124" s="443" t="s">
        <v>2657</v>
      </c>
    </row>
    <row r="125" spans="1:21">
      <c r="B125" s="26">
        <v>300</v>
      </c>
      <c r="D125" s="30" t="s">
        <v>2759</v>
      </c>
      <c r="F125" s="26" t="s">
        <v>2757</v>
      </c>
      <c r="G125" s="26" t="s">
        <v>2760</v>
      </c>
      <c r="H125" s="26" t="s">
        <v>2758</v>
      </c>
      <c r="J125" s="26" t="s">
        <v>1175</v>
      </c>
      <c r="K125" s="26" t="s">
        <v>2760</v>
      </c>
      <c r="L125" s="33" t="s">
        <v>2761</v>
      </c>
      <c r="N125" s="33" t="s">
        <v>2762</v>
      </c>
      <c r="O125" s="26" t="s">
        <v>1183</v>
      </c>
      <c r="P125" s="26" t="s">
        <v>1184</v>
      </c>
      <c r="Q125" s="26" t="s">
        <v>2763</v>
      </c>
    </row>
    <row r="126" spans="1:21" s="443" customFormat="1">
      <c r="A126" s="442" t="s">
        <v>2766</v>
      </c>
      <c r="B126" s="443">
        <v>301</v>
      </c>
      <c r="D126" s="442"/>
      <c r="F126" s="451" t="s">
        <v>2767</v>
      </c>
      <c r="G126" s="441"/>
      <c r="H126" s="443" t="s">
        <v>2768</v>
      </c>
      <c r="J126" s="443" t="s">
        <v>1175</v>
      </c>
      <c r="K126" s="443" t="s">
        <v>2769</v>
      </c>
      <c r="L126" s="449" t="s">
        <v>2770</v>
      </c>
      <c r="N126" s="449" t="s">
        <v>2773</v>
      </c>
      <c r="O126" s="443" t="s">
        <v>1183</v>
      </c>
      <c r="P126" s="443" t="s">
        <v>1184</v>
      </c>
      <c r="Q126" s="443" t="s">
        <v>2771</v>
      </c>
      <c r="R126" s="443" t="s">
        <v>2772</v>
      </c>
    </row>
    <row r="127" spans="1:21">
      <c r="B127" s="26">
        <v>302</v>
      </c>
      <c r="D127" s="30" t="s">
        <v>2828</v>
      </c>
      <c r="G127" s="26" t="s">
        <v>2829</v>
      </c>
      <c r="H127" s="26" t="s">
        <v>2832</v>
      </c>
      <c r="J127" s="26" t="s">
        <v>1175</v>
      </c>
      <c r="K127" s="26" t="s">
        <v>2830</v>
      </c>
      <c r="L127" s="33">
        <v>2592760156</v>
      </c>
      <c r="N127" s="33" t="s">
        <v>3479</v>
      </c>
      <c r="O127" s="26" t="s">
        <v>1183</v>
      </c>
      <c r="P127" s="26" t="s">
        <v>1184</v>
      </c>
      <c r="Q127" s="26" t="s">
        <v>2810</v>
      </c>
      <c r="R127" s="26">
        <v>4194163763</v>
      </c>
    </row>
    <row r="128" spans="1:21">
      <c r="B128" s="26">
        <v>303</v>
      </c>
      <c r="D128" s="30" t="s">
        <v>2825</v>
      </c>
      <c r="G128" s="26" t="s">
        <v>2827</v>
      </c>
      <c r="H128" s="26" t="s">
        <v>1178</v>
      </c>
      <c r="J128" s="26" t="s">
        <v>2373</v>
      </c>
      <c r="K128" s="26" t="s">
        <v>2821</v>
      </c>
      <c r="L128" s="33"/>
      <c r="M128" s="26">
        <v>4354114611</v>
      </c>
      <c r="N128" s="33" t="s">
        <v>2831</v>
      </c>
      <c r="O128" s="26" t="s">
        <v>1183</v>
      </c>
      <c r="P128" s="26" t="s">
        <v>1184</v>
      </c>
      <c r="Q128" s="26" t="s">
        <v>2826</v>
      </c>
      <c r="R128" s="26">
        <v>4354114611</v>
      </c>
    </row>
    <row r="129" spans="1:18" s="443" customFormat="1">
      <c r="A129" s="442" t="s">
        <v>2837</v>
      </c>
      <c r="B129" s="443">
        <v>304</v>
      </c>
      <c r="D129" s="442"/>
      <c r="F129" s="451" t="s">
        <v>2841</v>
      </c>
      <c r="G129" s="441"/>
      <c r="H129" s="443" t="s">
        <v>2842</v>
      </c>
      <c r="J129" s="443" t="s">
        <v>2373</v>
      </c>
      <c r="K129" s="443" t="s">
        <v>2838</v>
      </c>
      <c r="L129" s="449">
        <v>25944166630</v>
      </c>
      <c r="M129" s="441"/>
      <c r="N129" s="449" t="s">
        <v>2839</v>
      </c>
      <c r="O129" s="443" t="s">
        <v>1183</v>
      </c>
      <c r="P129" s="443" t="s">
        <v>1184</v>
      </c>
      <c r="Q129" s="443" t="s">
        <v>2840</v>
      </c>
    </row>
    <row r="130" spans="1:18">
      <c r="B130" s="26">
        <v>215</v>
      </c>
      <c r="D130" s="30" t="s">
        <v>2846</v>
      </c>
      <c r="G130" s="26" t="s">
        <v>2847</v>
      </c>
      <c r="H130" s="26" t="s">
        <v>1354</v>
      </c>
      <c r="J130" s="26" t="s">
        <v>1198</v>
      </c>
      <c r="K130" s="26" t="s">
        <v>2845</v>
      </c>
      <c r="L130" s="33" t="s">
        <v>2849</v>
      </c>
      <c r="N130" s="33" t="s">
        <v>2848</v>
      </c>
      <c r="O130" s="26" t="s">
        <v>1183</v>
      </c>
      <c r="P130" s="26" t="s">
        <v>1184</v>
      </c>
      <c r="Q130" s="26" t="s">
        <v>2850</v>
      </c>
    </row>
    <row r="131" spans="1:18">
      <c r="B131" s="26">
        <v>305</v>
      </c>
      <c r="D131" s="30" t="s">
        <v>2870</v>
      </c>
      <c r="G131" s="26" t="s">
        <v>2872</v>
      </c>
      <c r="H131" s="26" t="s">
        <v>3152</v>
      </c>
      <c r="J131" s="26" t="s">
        <v>1198</v>
      </c>
      <c r="K131" s="26" t="s">
        <v>2872</v>
      </c>
      <c r="L131" s="33" t="s">
        <v>2871</v>
      </c>
      <c r="M131" s="26">
        <v>352166796175</v>
      </c>
      <c r="N131" s="33" t="s">
        <v>2873</v>
      </c>
      <c r="O131" s="26" t="s">
        <v>1183</v>
      </c>
      <c r="P131" s="26" t="s">
        <v>1184</v>
      </c>
      <c r="Q131" s="26" t="s">
        <v>4153</v>
      </c>
    </row>
    <row r="132" spans="1:18" s="443" customFormat="1">
      <c r="A132" s="442" t="s">
        <v>2901</v>
      </c>
      <c r="B132" s="443">
        <v>306</v>
      </c>
      <c r="D132" s="442"/>
      <c r="F132" s="451" t="s">
        <v>2906</v>
      </c>
      <c r="G132" s="441"/>
      <c r="J132" s="443" t="s">
        <v>1198</v>
      </c>
      <c r="K132" s="443" t="s">
        <v>2902</v>
      </c>
      <c r="L132" s="449" t="s">
        <v>2903</v>
      </c>
      <c r="N132" s="449" t="s">
        <v>2904</v>
      </c>
      <c r="O132" s="443" t="s">
        <v>1183</v>
      </c>
      <c r="P132" s="443" t="s">
        <v>1184</v>
      </c>
      <c r="Q132" s="443" t="s">
        <v>2905</v>
      </c>
    </row>
    <row r="133" spans="1:18">
      <c r="B133" s="26">
        <v>307</v>
      </c>
      <c r="D133" s="30" t="s">
        <v>2986</v>
      </c>
      <c r="G133" s="26" t="s">
        <v>2985</v>
      </c>
      <c r="H133" s="26" t="s">
        <v>2987</v>
      </c>
      <c r="J133" s="26" t="s">
        <v>1175</v>
      </c>
      <c r="K133" s="26" t="s">
        <v>2989</v>
      </c>
      <c r="L133" s="33" t="s">
        <v>1452</v>
      </c>
      <c r="N133" s="33" t="s">
        <v>1442</v>
      </c>
      <c r="O133" s="26" t="s">
        <v>1183</v>
      </c>
      <c r="P133" s="26" t="s">
        <v>1184</v>
      </c>
      <c r="Q133" s="26" t="s">
        <v>2988</v>
      </c>
    </row>
    <row r="134" spans="1:18" s="443" customFormat="1">
      <c r="A134" s="442"/>
      <c r="B134" s="443">
        <v>308</v>
      </c>
      <c r="C134" s="442" t="s">
        <v>3036</v>
      </c>
      <c r="F134" s="451" t="s">
        <v>3044</v>
      </c>
      <c r="G134" s="441"/>
      <c r="H134" s="443" t="s">
        <v>3038</v>
      </c>
      <c r="J134" s="443" t="s">
        <v>1175</v>
      </c>
      <c r="K134" s="443" t="s">
        <v>3039</v>
      </c>
      <c r="L134" s="449" t="s">
        <v>3041</v>
      </c>
      <c r="N134" s="449" t="s">
        <v>3042</v>
      </c>
      <c r="O134" s="443" t="s">
        <v>1183</v>
      </c>
      <c r="P134" s="443" t="s">
        <v>1184</v>
      </c>
      <c r="Q134" s="443" t="s">
        <v>3043</v>
      </c>
      <c r="R134" s="443">
        <v>4158765913</v>
      </c>
    </row>
    <row r="135" spans="1:18" s="443" customFormat="1">
      <c r="A135" s="442"/>
      <c r="B135" s="443">
        <v>306</v>
      </c>
      <c r="C135" s="442" t="s">
        <v>2956</v>
      </c>
      <c r="F135" s="451" t="s">
        <v>2974</v>
      </c>
      <c r="G135" s="441"/>
      <c r="H135" s="443" t="s">
        <v>2957</v>
      </c>
      <c r="J135" s="443" t="s">
        <v>1175</v>
      </c>
      <c r="K135" s="443" t="s">
        <v>2958</v>
      </c>
      <c r="L135" s="449" t="s">
        <v>2959</v>
      </c>
      <c r="N135" s="449"/>
      <c r="O135" s="443" t="s">
        <v>1183</v>
      </c>
      <c r="P135" s="443" t="s">
        <v>1184</v>
      </c>
      <c r="Q135" s="443" t="s">
        <v>2960</v>
      </c>
      <c r="R135" s="443">
        <v>4167818649</v>
      </c>
    </row>
    <row r="136" spans="1:18" s="443" customFormat="1">
      <c r="A136" s="442" t="s">
        <v>2967</v>
      </c>
      <c r="B136" s="443">
        <v>309</v>
      </c>
      <c r="D136" s="442"/>
      <c r="G136" s="443" t="s">
        <v>2968</v>
      </c>
      <c r="H136" s="443" t="s">
        <v>1374</v>
      </c>
      <c r="J136" s="443" t="s">
        <v>1175</v>
      </c>
      <c r="K136" s="443" t="s">
        <v>2964</v>
      </c>
      <c r="L136" s="449" t="s">
        <v>2965</v>
      </c>
      <c r="N136" s="449" t="s">
        <v>2966</v>
      </c>
      <c r="O136" s="443" t="s">
        <v>1183</v>
      </c>
      <c r="P136" s="443" t="s">
        <v>1184</v>
      </c>
      <c r="Q136" s="443" t="s">
        <v>2963</v>
      </c>
    </row>
    <row r="137" spans="1:18" s="443" customFormat="1">
      <c r="A137" s="442" t="s">
        <v>2973</v>
      </c>
      <c r="B137" s="443">
        <v>310</v>
      </c>
      <c r="D137" s="442"/>
      <c r="L137" s="449"/>
      <c r="N137" s="449"/>
    </row>
    <row r="138" spans="1:18" s="443" customFormat="1">
      <c r="A138" s="442"/>
      <c r="B138" s="443">
        <v>311</v>
      </c>
      <c r="D138" s="442" t="s">
        <v>2991</v>
      </c>
      <c r="G138" s="443" t="s">
        <v>3037</v>
      </c>
      <c r="H138" s="443" t="s">
        <v>3233</v>
      </c>
      <c r="J138" s="443" t="s">
        <v>3048</v>
      </c>
      <c r="K138" s="443" t="s">
        <v>3047</v>
      </c>
      <c r="L138" s="449" t="s">
        <v>2761</v>
      </c>
      <c r="N138" s="449" t="s">
        <v>2762</v>
      </c>
      <c r="O138" s="443" t="s">
        <v>1183</v>
      </c>
      <c r="P138" s="443" t="s">
        <v>1184</v>
      </c>
      <c r="Q138" s="443" t="s">
        <v>3049</v>
      </c>
    </row>
    <row r="139" spans="1:18">
      <c r="B139" s="26">
        <v>312</v>
      </c>
      <c r="D139" s="30" t="s">
        <v>3143</v>
      </c>
      <c r="G139" s="26" t="s">
        <v>3144</v>
      </c>
      <c r="H139" s="26" t="s">
        <v>1374</v>
      </c>
      <c r="J139" s="26" t="s">
        <v>2373</v>
      </c>
      <c r="K139" s="26" t="s">
        <v>3145</v>
      </c>
      <c r="L139" s="33" t="s">
        <v>3146</v>
      </c>
      <c r="N139" s="33" t="s">
        <v>3147</v>
      </c>
      <c r="O139" s="26" t="s">
        <v>1183</v>
      </c>
      <c r="P139" s="26" t="s">
        <v>1184</v>
      </c>
      <c r="Q139" s="26" t="s">
        <v>3149</v>
      </c>
      <c r="R139" s="36">
        <v>4163764196</v>
      </c>
    </row>
    <row r="140" spans="1:18" s="443" customFormat="1">
      <c r="A140" s="442"/>
      <c r="B140" s="443">
        <v>313</v>
      </c>
      <c r="D140" s="442" t="s">
        <v>28675</v>
      </c>
      <c r="G140" s="443" t="s">
        <v>28672</v>
      </c>
      <c r="H140" s="443" t="s">
        <v>28673</v>
      </c>
      <c r="J140" s="443" t="s">
        <v>2373</v>
      </c>
      <c r="K140" s="443" t="s">
        <v>3111</v>
      </c>
      <c r="L140" s="449" t="s">
        <v>3112</v>
      </c>
      <c r="N140" s="449" t="s">
        <v>3113</v>
      </c>
      <c r="O140" s="443" t="s">
        <v>1183</v>
      </c>
      <c r="P140" s="443" t="s">
        <v>1184</v>
      </c>
      <c r="Q140" s="443" t="s">
        <v>28674</v>
      </c>
    </row>
    <row r="141" spans="1:18" s="443" customFormat="1">
      <c r="A141" s="442"/>
      <c r="B141" s="443">
        <v>314</v>
      </c>
      <c r="C141" s="442" t="s">
        <v>3261</v>
      </c>
      <c r="F141" s="451" t="s">
        <v>3262</v>
      </c>
      <c r="G141" s="441"/>
      <c r="J141" s="443" t="s">
        <v>1175</v>
      </c>
      <c r="K141" s="443" t="s">
        <v>2993</v>
      </c>
      <c r="L141" s="449" t="s">
        <v>2994</v>
      </c>
      <c r="N141" s="449" t="s">
        <v>2996</v>
      </c>
      <c r="O141" s="443" t="s">
        <v>1183</v>
      </c>
      <c r="P141" s="443" t="s">
        <v>1184</v>
      </c>
      <c r="Q141" s="443" t="s">
        <v>2995</v>
      </c>
    </row>
    <row r="142" spans="1:18" s="443" customFormat="1">
      <c r="A142" s="442"/>
      <c r="B142" s="443">
        <v>315</v>
      </c>
      <c r="C142" s="442" t="s">
        <v>3057</v>
      </c>
      <c r="F142" s="451" t="s">
        <v>3053</v>
      </c>
      <c r="G142" s="441"/>
      <c r="J142" s="443" t="s">
        <v>2373</v>
      </c>
      <c r="K142" s="443" t="s">
        <v>3053</v>
      </c>
      <c r="L142" s="449" t="s">
        <v>3054</v>
      </c>
      <c r="N142" s="449" t="s">
        <v>3055</v>
      </c>
      <c r="O142" s="443" t="s">
        <v>1183</v>
      </c>
      <c r="P142" s="443" t="s">
        <v>1184</v>
      </c>
      <c r="Q142" s="443" t="s">
        <v>3056</v>
      </c>
    </row>
    <row r="143" spans="1:18">
      <c r="B143" s="26">
        <v>316</v>
      </c>
      <c r="D143" s="30" t="s">
        <v>3099</v>
      </c>
      <c r="G143" s="26" t="s">
        <v>3081</v>
      </c>
      <c r="H143" s="26" t="s">
        <v>3082</v>
      </c>
      <c r="J143" s="26" t="s">
        <v>1175</v>
      </c>
      <c r="K143" s="26" t="s">
        <v>3081</v>
      </c>
      <c r="L143" s="33" t="s">
        <v>3083</v>
      </c>
      <c r="N143" s="33" t="s">
        <v>3148</v>
      </c>
      <c r="O143" s="26" t="s">
        <v>1183</v>
      </c>
      <c r="P143" s="26" t="s">
        <v>1184</v>
      </c>
      <c r="Q143" s="26" t="s">
        <v>3084</v>
      </c>
    </row>
    <row r="144" spans="1:18">
      <c r="D144" s="26" t="s">
        <v>3052</v>
      </c>
      <c r="G144" s="26" t="s">
        <v>3052</v>
      </c>
      <c r="J144" s="26" t="s">
        <v>2373</v>
      </c>
      <c r="K144" s="26" t="s">
        <v>3050</v>
      </c>
      <c r="L144" s="33" t="s">
        <v>3051</v>
      </c>
      <c r="N144" s="33"/>
    </row>
    <row r="145" spans="1:21" s="443" customFormat="1">
      <c r="A145" s="442" t="s">
        <v>3128</v>
      </c>
      <c r="F145" s="451" t="s">
        <v>3128</v>
      </c>
      <c r="G145" s="441"/>
      <c r="L145" s="449"/>
      <c r="N145" s="449"/>
    </row>
    <row r="146" spans="1:21">
      <c r="B146" s="26">
        <v>317</v>
      </c>
      <c r="D146" s="26" t="s">
        <v>3129</v>
      </c>
      <c r="G146" s="26" t="s">
        <v>3131</v>
      </c>
      <c r="H146" s="26" t="s">
        <v>1374</v>
      </c>
      <c r="J146" s="26" t="s">
        <v>1175</v>
      </c>
      <c r="K146" s="26" t="s">
        <v>3133</v>
      </c>
      <c r="L146" s="33" t="s">
        <v>3137</v>
      </c>
      <c r="N146" s="33" t="s">
        <v>3134</v>
      </c>
      <c r="O146" s="26" t="s">
        <v>1183</v>
      </c>
      <c r="P146" s="26" t="s">
        <v>1184</v>
      </c>
      <c r="Q146" s="26" t="s">
        <v>3136</v>
      </c>
    </row>
    <row r="147" spans="1:21">
      <c r="B147" s="26">
        <v>318</v>
      </c>
      <c r="D147" s="26" t="s">
        <v>3130</v>
      </c>
      <c r="G147" s="26" t="s">
        <v>3132</v>
      </c>
      <c r="H147" s="26" t="s">
        <v>1374</v>
      </c>
      <c r="J147" s="26" t="s">
        <v>1175</v>
      </c>
      <c r="K147" s="26" t="s">
        <v>3133</v>
      </c>
      <c r="L147" s="33" t="s">
        <v>3137</v>
      </c>
      <c r="N147" s="33" t="s">
        <v>3134</v>
      </c>
      <c r="O147" s="26" t="s">
        <v>1183</v>
      </c>
      <c r="P147" s="26" t="s">
        <v>1223</v>
      </c>
      <c r="Q147" s="26" t="s">
        <v>3135</v>
      </c>
    </row>
    <row r="148" spans="1:21">
      <c r="B148" s="26">
        <v>319</v>
      </c>
      <c r="D148" s="143" t="s">
        <v>3225</v>
      </c>
      <c r="G148" s="26" t="s">
        <v>3224</v>
      </c>
      <c r="H148" s="26" t="s">
        <v>3223</v>
      </c>
      <c r="J148" s="26" t="s">
        <v>2373</v>
      </c>
      <c r="K148" s="26" t="s">
        <v>3219</v>
      </c>
      <c r="L148" s="33" t="s">
        <v>3222</v>
      </c>
      <c r="N148" s="33" t="s">
        <v>3221</v>
      </c>
      <c r="O148" s="26" t="s">
        <v>1183</v>
      </c>
      <c r="P148" s="26" t="s">
        <v>1184</v>
      </c>
      <c r="Q148" s="26" t="s">
        <v>3220</v>
      </c>
    </row>
    <row r="149" spans="1:21" s="443" customFormat="1">
      <c r="A149" s="442"/>
      <c r="B149" s="443">
        <v>320</v>
      </c>
      <c r="D149" s="442" t="s">
        <v>3333</v>
      </c>
      <c r="G149" s="443" t="s">
        <v>3436</v>
      </c>
      <c r="H149" s="443" t="s">
        <v>3439</v>
      </c>
      <c r="J149" s="443" t="s">
        <v>1175</v>
      </c>
      <c r="K149" s="443" t="s">
        <v>3243</v>
      </c>
      <c r="L149" s="449" t="s">
        <v>3244</v>
      </c>
      <c r="N149" s="449" t="s">
        <v>3245</v>
      </c>
      <c r="O149" s="443" t="s">
        <v>1183</v>
      </c>
      <c r="P149" s="443" t="s">
        <v>1184</v>
      </c>
      <c r="Q149" s="443" t="s">
        <v>3246</v>
      </c>
      <c r="R149" s="443">
        <v>4167944360</v>
      </c>
    </row>
    <row r="150" spans="1:21" s="443" customFormat="1">
      <c r="A150" s="442"/>
      <c r="B150" s="443">
        <v>321</v>
      </c>
      <c r="D150" s="442" t="s">
        <v>3332</v>
      </c>
      <c r="G150" s="443" t="s">
        <v>3429</v>
      </c>
      <c r="H150" s="443" t="s">
        <v>3428</v>
      </c>
      <c r="J150" s="443" t="s">
        <v>2373</v>
      </c>
      <c r="K150" s="443" t="s">
        <v>3267</v>
      </c>
      <c r="L150" s="449" t="s">
        <v>3269</v>
      </c>
      <c r="N150" s="449" t="s">
        <v>3270</v>
      </c>
      <c r="O150" s="443" t="s">
        <v>1183</v>
      </c>
      <c r="P150" s="443" t="s">
        <v>1184</v>
      </c>
      <c r="Q150" s="443" t="s">
        <v>3268</v>
      </c>
    </row>
    <row r="151" spans="1:21">
      <c r="B151" s="26">
        <v>322</v>
      </c>
      <c r="D151" s="30" t="s">
        <v>3277</v>
      </c>
      <c r="G151" s="26" t="s">
        <v>3287</v>
      </c>
      <c r="H151" s="26" t="s">
        <v>3279</v>
      </c>
      <c r="J151" s="26" t="s">
        <v>1175</v>
      </c>
      <c r="K151" s="26" t="s">
        <v>3278</v>
      </c>
      <c r="L151" s="33" t="s">
        <v>3288</v>
      </c>
      <c r="N151" s="33" t="s">
        <v>3289</v>
      </c>
      <c r="O151" s="26" t="s">
        <v>1183</v>
      </c>
      <c r="P151" s="26" t="s">
        <v>1184</v>
      </c>
      <c r="Q151" s="26" t="s">
        <v>4916</v>
      </c>
    </row>
    <row r="152" spans="1:21" s="443" customFormat="1">
      <c r="A152" s="442"/>
      <c r="B152" s="443">
        <v>323</v>
      </c>
      <c r="D152" s="442" t="s">
        <v>3309</v>
      </c>
      <c r="G152" s="441" t="s">
        <v>3313</v>
      </c>
      <c r="H152" s="441"/>
      <c r="I152" s="441"/>
      <c r="J152" s="443" t="s">
        <v>1175</v>
      </c>
      <c r="K152" s="441" t="s">
        <v>3312</v>
      </c>
      <c r="L152" s="463">
        <v>2593793090</v>
      </c>
      <c r="M152" s="441"/>
      <c r="N152" s="463" t="s">
        <v>3310</v>
      </c>
      <c r="O152" s="443" t="s">
        <v>1183</v>
      </c>
      <c r="P152" s="443" t="s">
        <v>1184</v>
      </c>
      <c r="Q152" s="441" t="s">
        <v>3311</v>
      </c>
      <c r="R152" s="441"/>
      <c r="S152" s="441"/>
      <c r="T152" s="441"/>
      <c r="U152" s="441"/>
    </row>
    <row r="153" spans="1:21" s="443" customFormat="1">
      <c r="A153" s="442"/>
      <c r="B153" s="443">
        <v>324</v>
      </c>
      <c r="D153" s="442" t="s">
        <v>3334</v>
      </c>
      <c r="G153" s="441" t="s">
        <v>3438</v>
      </c>
      <c r="H153" s="441" t="s">
        <v>3321</v>
      </c>
      <c r="I153" s="441"/>
      <c r="J153" s="441" t="s">
        <v>2373</v>
      </c>
      <c r="K153" s="441" t="s">
        <v>3437</v>
      </c>
      <c r="L153" s="463" t="s">
        <v>3440</v>
      </c>
      <c r="M153" s="441"/>
      <c r="N153" s="463" t="s">
        <v>3441</v>
      </c>
      <c r="O153" s="443" t="s">
        <v>1183</v>
      </c>
      <c r="P153" s="443" t="s">
        <v>1184</v>
      </c>
      <c r="Q153" s="441" t="s">
        <v>3442</v>
      </c>
      <c r="R153" s="441">
        <v>4158834615</v>
      </c>
      <c r="S153" s="441"/>
      <c r="T153" s="441"/>
      <c r="U153" s="441"/>
    </row>
    <row r="154" spans="1:21">
      <c r="B154" s="26">
        <v>325</v>
      </c>
      <c r="D154" s="30" t="s">
        <v>3416</v>
      </c>
      <c r="G154" s="100" t="s">
        <v>3417</v>
      </c>
      <c r="H154" s="100" t="s">
        <v>3339</v>
      </c>
      <c r="I154" s="100"/>
      <c r="J154" s="100" t="s">
        <v>2373</v>
      </c>
      <c r="K154" s="100" t="s">
        <v>3335</v>
      </c>
      <c r="L154" s="152" t="s">
        <v>3336</v>
      </c>
      <c r="M154" s="100"/>
      <c r="N154" s="152" t="s">
        <v>3337</v>
      </c>
      <c r="O154" s="26" t="s">
        <v>1183</v>
      </c>
      <c r="P154" s="100" t="s">
        <v>774</v>
      </c>
      <c r="Q154" s="100" t="s">
        <v>3338</v>
      </c>
      <c r="R154" s="100">
        <v>4415131652</v>
      </c>
      <c r="S154" s="100"/>
      <c r="T154" s="100"/>
      <c r="U154" s="100"/>
    </row>
    <row r="155" spans="1:21" ht="19.5" customHeight="1">
      <c r="B155" s="26">
        <v>326</v>
      </c>
      <c r="D155" s="30" t="s">
        <v>22589</v>
      </c>
      <c r="G155" s="100" t="s">
        <v>3421</v>
      </c>
      <c r="H155" s="100" t="s">
        <v>22590</v>
      </c>
      <c r="I155" s="100"/>
      <c r="J155" s="100"/>
      <c r="K155" s="100"/>
      <c r="L155" s="152" t="s">
        <v>3422</v>
      </c>
      <c r="M155" s="100"/>
      <c r="N155" s="152" t="s">
        <v>3337</v>
      </c>
      <c r="O155" s="26" t="s">
        <v>1183</v>
      </c>
      <c r="P155" s="100" t="s">
        <v>774</v>
      </c>
      <c r="Q155" s="156" t="s">
        <v>3423</v>
      </c>
      <c r="R155" s="100"/>
      <c r="S155" s="100"/>
      <c r="T155" s="100"/>
      <c r="U155" s="100"/>
    </row>
    <row r="156" spans="1:21" s="443" customFormat="1">
      <c r="A156" s="442"/>
      <c r="B156" s="443">
        <v>327</v>
      </c>
      <c r="D156" s="442" t="s">
        <v>3583</v>
      </c>
      <c r="G156" s="441" t="s">
        <v>3588</v>
      </c>
      <c r="H156" s="441" t="s">
        <v>3584</v>
      </c>
      <c r="I156" s="441"/>
      <c r="J156" s="441" t="s">
        <v>1175</v>
      </c>
      <c r="K156" s="441" t="s">
        <v>3589</v>
      </c>
      <c r="L156" s="463" t="s">
        <v>3585</v>
      </c>
      <c r="M156" s="441"/>
      <c r="N156" s="463" t="s">
        <v>3586</v>
      </c>
      <c r="O156" s="443" t="s">
        <v>1183</v>
      </c>
      <c r="P156" s="441" t="s">
        <v>1184</v>
      </c>
      <c r="Q156" s="441" t="s">
        <v>3587</v>
      </c>
      <c r="R156" s="441">
        <v>4137719893</v>
      </c>
      <c r="S156" s="441"/>
      <c r="T156" s="441"/>
      <c r="U156" s="441"/>
    </row>
    <row r="157" spans="1:21" s="443" customFormat="1">
      <c r="A157" s="442"/>
      <c r="B157" s="443">
        <v>328</v>
      </c>
      <c r="D157" s="442" t="s">
        <v>3658</v>
      </c>
      <c r="G157" s="441" t="s">
        <v>3659</v>
      </c>
      <c r="H157" s="441" t="s">
        <v>3660</v>
      </c>
      <c r="I157" s="441"/>
      <c r="J157" s="441" t="s">
        <v>2373</v>
      </c>
      <c r="K157" s="441" t="s">
        <v>3661</v>
      </c>
      <c r="L157" s="463"/>
      <c r="M157" s="441"/>
      <c r="N157" s="463"/>
      <c r="O157" s="441"/>
      <c r="P157" s="441"/>
      <c r="Q157" s="441"/>
      <c r="R157" s="441"/>
      <c r="S157" s="441"/>
      <c r="T157" s="441"/>
      <c r="U157" s="441"/>
    </row>
    <row r="158" spans="1:21" s="443" customFormat="1" ht="18">
      <c r="A158" s="442"/>
      <c r="B158" s="443">
        <v>329</v>
      </c>
      <c r="D158" s="442" t="s">
        <v>3707</v>
      </c>
      <c r="G158" s="442" t="s">
        <v>3708</v>
      </c>
      <c r="H158" s="441"/>
      <c r="I158" s="441"/>
      <c r="J158" s="441" t="s">
        <v>1175</v>
      </c>
      <c r="K158" s="441" t="s">
        <v>3709</v>
      </c>
      <c r="L158" s="463">
        <v>3930264072</v>
      </c>
      <c r="M158" s="463"/>
      <c r="N158" s="463">
        <v>9186050655</v>
      </c>
      <c r="O158" s="441" t="s">
        <v>1183</v>
      </c>
      <c r="P158" s="441" t="s">
        <v>1184</v>
      </c>
      <c r="Q158" s="464" t="s">
        <v>3710</v>
      </c>
      <c r="R158" s="441"/>
      <c r="S158" s="441"/>
      <c r="T158" s="441"/>
      <c r="U158" s="441"/>
    </row>
    <row r="159" spans="1:21">
      <c r="B159" s="26">
        <v>330</v>
      </c>
      <c r="D159" s="30" t="s">
        <v>4221</v>
      </c>
      <c r="G159" s="26" t="s">
        <v>4222</v>
      </c>
      <c r="H159" s="26" t="s">
        <v>4223</v>
      </c>
      <c r="J159" s="100" t="s">
        <v>1175</v>
      </c>
      <c r="K159" s="26" t="s">
        <v>4224</v>
      </c>
      <c r="L159" s="33" t="s">
        <v>4225</v>
      </c>
      <c r="N159" s="33" t="s">
        <v>3711</v>
      </c>
      <c r="O159" s="26" t="s">
        <v>1183</v>
      </c>
      <c r="P159" s="26" t="s">
        <v>1184</v>
      </c>
      <c r="Q159" s="26" t="s">
        <v>3712</v>
      </c>
    </row>
    <row r="160" spans="1:21">
      <c r="B160" s="26">
        <v>200</v>
      </c>
      <c r="D160" s="30" t="s">
        <v>3746</v>
      </c>
      <c r="G160" s="100" t="s">
        <v>3747</v>
      </c>
      <c r="H160" s="100"/>
      <c r="I160" s="100"/>
      <c r="J160" s="100" t="s">
        <v>3748</v>
      </c>
      <c r="K160" s="100" t="s">
        <v>3747</v>
      </c>
      <c r="L160" s="152" t="s">
        <v>3749</v>
      </c>
      <c r="M160" s="100"/>
      <c r="N160" s="152" t="s">
        <v>3750</v>
      </c>
      <c r="O160" s="100"/>
      <c r="P160" s="100"/>
      <c r="Q160" s="100"/>
      <c r="R160" s="100"/>
      <c r="S160" s="100"/>
      <c r="T160" s="100"/>
      <c r="U160" s="100"/>
    </row>
    <row r="161" spans="1:21">
      <c r="B161" s="26">
        <v>331</v>
      </c>
      <c r="D161" s="30" t="s">
        <v>5386</v>
      </c>
      <c r="E161" s="30"/>
      <c r="F161" s="30"/>
      <c r="G161" s="100" t="s">
        <v>5387</v>
      </c>
      <c r="H161" s="100" t="s">
        <v>5387</v>
      </c>
      <c r="I161" s="100"/>
      <c r="J161" s="100" t="s">
        <v>3748</v>
      </c>
      <c r="K161" s="100" t="s">
        <v>3983</v>
      </c>
      <c r="L161" s="152" t="s">
        <v>3984</v>
      </c>
      <c r="M161" s="100"/>
      <c r="N161" s="152" t="s">
        <v>3985</v>
      </c>
      <c r="O161" s="100" t="s">
        <v>1183</v>
      </c>
      <c r="P161" s="100" t="s">
        <v>1184</v>
      </c>
      <c r="Q161" s="100" t="s">
        <v>3986</v>
      </c>
      <c r="R161" s="100" t="s">
        <v>3987</v>
      </c>
      <c r="S161" s="100"/>
      <c r="T161" s="100"/>
      <c r="U161" s="100"/>
    </row>
    <row r="162" spans="1:21" s="443" customFormat="1">
      <c r="A162" s="442"/>
      <c r="B162" s="443">
        <v>332</v>
      </c>
      <c r="D162" s="442" t="s">
        <v>3989</v>
      </c>
      <c r="G162" s="441" t="s">
        <v>3990</v>
      </c>
      <c r="H162" s="441"/>
      <c r="I162" s="441"/>
      <c r="J162" s="441" t="s">
        <v>3748</v>
      </c>
      <c r="K162" s="441" t="s">
        <v>3990</v>
      </c>
      <c r="L162" s="463" t="s">
        <v>3991</v>
      </c>
      <c r="M162" s="441"/>
      <c r="N162" s="463" t="s">
        <v>3992</v>
      </c>
      <c r="O162" s="441" t="s">
        <v>1183</v>
      </c>
      <c r="P162" s="441" t="s">
        <v>1184</v>
      </c>
      <c r="Q162" s="441" t="s">
        <v>3993</v>
      </c>
      <c r="R162" s="441"/>
      <c r="S162" s="441"/>
      <c r="T162" s="441"/>
      <c r="U162" s="441"/>
    </row>
    <row r="163" spans="1:21" s="443" customFormat="1">
      <c r="A163" s="442"/>
      <c r="B163" s="443">
        <v>333</v>
      </c>
      <c r="C163" s="442" t="s">
        <v>4113</v>
      </c>
      <c r="G163" s="441" t="s">
        <v>4091</v>
      </c>
      <c r="H163" s="441" t="s">
        <v>1374</v>
      </c>
      <c r="I163" s="441"/>
      <c r="J163" s="441" t="s">
        <v>3748</v>
      </c>
      <c r="K163" s="441" t="s">
        <v>4092</v>
      </c>
      <c r="L163" s="463" t="s">
        <v>4093</v>
      </c>
      <c r="M163" s="441"/>
      <c r="N163" s="463" t="s">
        <v>4094</v>
      </c>
      <c r="O163" s="441" t="s">
        <v>1183</v>
      </c>
      <c r="P163" s="441" t="s">
        <v>1184</v>
      </c>
      <c r="Q163" s="441" t="s">
        <v>4095</v>
      </c>
      <c r="R163" s="441"/>
      <c r="S163" s="441"/>
      <c r="T163" s="441"/>
      <c r="U163" s="441"/>
    </row>
    <row r="164" spans="1:21" s="443" customFormat="1">
      <c r="A164" s="442"/>
      <c r="B164" s="443">
        <v>334</v>
      </c>
      <c r="D164" s="442" t="s">
        <v>4116</v>
      </c>
      <c r="G164" s="441" t="s">
        <v>4117</v>
      </c>
      <c r="H164" s="441"/>
      <c r="I164" s="441"/>
      <c r="J164" s="441"/>
      <c r="K164" s="441"/>
      <c r="L164" s="463"/>
      <c r="M164" s="465">
        <v>18654</v>
      </c>
      <c r="N164" s="463" t="s">
        <v>4114</v>
      </c>
      <c r="O164" s="441" t="s">
        <v>1183</v>
      </c>
      <c r="P164" s="441" t="s">
        <v>1184</v>
      </c>
      <c r="Q164" s="441" t="s">
        <v>4115</v>
      </c>
      <c r="R164" s="441"/>
      <c r="S164" s="441"/>
      <c r="T164" s="441"/>
      <c r="U164" s="441"/>
    </row>
    <row r="165" spans="1:21">
      <c r="B165" s="26">
        <v>335</v>
      </c>
      <c r="D165" s="30" t="s">
        <v>4192</v>
      </c>
      <c r="G165" s="100" t="s">
        <v>4193</v>
      </c>
      <c r="H165" s="100"/>
      <c r="I165" s="100"/>
      <c r="J165" s="100" t="s">
        <v>3748</v>
      </c>
      <c r="K165" s="100" t="s">
        <v>4193</v>
      </c>
      <c r="L165" s="152" t="s">
        <v>4194</v>
      </c>
      <c r="M165" s="100"/>
      <c r="N165" s="152" t="s">
        <v>4195</v>
      </c>
      <c r="O165" s="100" t="s">
        <v>1183</v>
      </c>
      <c r="P165" s="100" t="s">
        <v>1184</v>
      </c>
      <c r="Q165" s="100" t="s">
        <v>4196</v>
      </c>
      <c r="R165" s="100"/>
      <c r="S165" s="100"/>
      <c r="T165" s="100"/>
      <c r="U165" s="100"/>
    </row>
    <row r="166" spans="1:21">
      <c r="B166" s="26">
        <v>336</v>
      </c>
      <c r="D166" s="30" t="s">
        <v>4197</v>
      </c>
      <c r="G166" s="100" t="s">
        <v>4198</v>
      </c>
      <c r="H166" s="100"/>
      <c r="I166" s="100"/>
      <c r="J166" s="100" t="s">
        <v>3748</v>
      </c>
      <c r="K166" s="100" t="s">
        <v>4198</v>
      </c>
      <c r="L166" s="152" t="s">
        <v>4199</v>
      </c>
      <c r="M166" s="100"/>
      <c r="N166" s="152" t="s">
        <v>4200</v>
      </c>
      <c r="O166" s="100" t="s">
        <v>1183</v>
      </c>
      <c r="P166" s="100" t="s">
        <v>1184</v>
      </c>
      <c r="Q166" s="100" t="s">
        <v>4201</v>
      </c>
      <c r="R166" s="100"/>
      <c r="S166" s="100"/>
      <c r="T166" s="100"/>
      <c r="U166" s="100"/>
    </row>
    <row r="167" spans="1:21" s="443" customFormat="1">
      <c r="A167" s="442"/>
      <c r="B167" s="443">
        <v>337</v>
      </c>
      <c r="D167" s="442" t="s">
        <v>4206</v>
      </c>
      <c r="G167" s="441" t="s">
        <v>4750</v>
      </c>
      <c r="H167" s="441" t="s">
        <v>4207</v>
      </c>
      <c r="I167" s="441"/>
      <c r="J167" s="441" t="s">
        <v>3748</v>
      </c>
      <c r="K167" s="441" t="s">
        <v>4751</v>
      </c>
      <c r="L167" s="463" t="s">
        <v>4203</v>
      </c>
      <c r="M167" s="465">
        <v>3849</v>
      </c>
      <c r="N167" s="463" t="s">
        <v>4114</v>
      </c>
      <c r="O167" s="441" t="s">
        <v>1183</v>
      </c>
      <c r="P167" s="441" t="s">
        <v>1184</v>
      </c>
      <c r="Q167" s="441" t="s">
        <v>4204</v>
      </c>
      <c r="R167" s="441">
        <v>4337188797</v>
      </c>
      <c r="S167" s="441"/>
      <c r="T167" s="441"/>
      <c r="U167" s="441"/>
    </row>
    <row r="168" spans="1:21" s="443" customFormat="1">
      <c r="A168" s="442"/>
      <c r="B168" s="443">
        <v>338</v>
      </c>
      <c r="C168" s="442" t="s">
        <v>4304</v>
      </c>
      <c r="F168" s="462" t="s">
        <v>4305</v>
      </c>
      <c r="G168" s="441"/>
      <c r="H168" s="441"/>
      <c r="I168" s="441"/>
      <c r="J168" s="441" t="s">
        <v>1175</v>
      </c>
      <c r="K168" s="441" t="s">
        <v>4305</v>
      </c>
      <c r="L168" s="463" t="s">
        <v>4306</v>
      </c>
      <c r="M168" s="441"/>
      <c r="N168" s="463" t="s">
        <v>4307</v>
      </c>
      <c r="O168" s="441" t="s">
        <v>1183</v>
      </c>
      <c r="P168" s="441" t="s">
        <v>1184</v>
      </c>
      <c r="Q168" s="441" t="s">
        <v>4308</v>
      </c>
      <c r="R168" s="441"/>
      <c r="S168" s="441"/>
      <c r="T168" s="441"/>
      <c r="U168" s="441"/>
    </row>
    <row r="169" spans="1:21" s="443" customFormat="1">
      <c r="A169" s="442"/>
      <c r="B169" s="443">
        <v>339</v>
      </c>
      <c r="C169" s="442" t="s">
        <v>4398</v>
      </c>
      <c r="F169" s="462" t="s">
        <v>4208</v>
      </c>
      <c r="G169" s="441"/>
      <c r="H169" s="441" t="s">
        <v>4208</v>
      </c>
      <c r="I169" s="441"/>
      <c r="J169" s="466"/>
      <c r="K169" s="466"/>
      <c r="L169" s="466"/>
      <c r="M169" s="466">
        <v>20066</v>
      </c>
      <c r="N169" s="466">
        <v>9113475241</v>
      </c>
      <c r="O169" s="466" t="s">
        <v>1183</v>
      </c>
      <c r="P169" s="466" t="s">
        <v>1184</v>
      </c>
      <c r="Q169" s="441" t="s">
        <v>4205</v>
      </c>
      <c r="R169" s="441"/>
      <c r="S169" s="441"/>
      <c r="T169" s="441"/>
      <c r="U169" s="441"/>
    </row>
    <row r="170" spans="1:21" s="443" customFormat="1">
      <c r="A170" s="442"/>
      <c r="B170" s="443">
        <v>340</v>
      </c>
      <c r="D170" s="442" t="s">
        <v>4749</v>
      </c>
      <c r="G170" s="441" t="s">
        <v>5592</v>
      </c>
      <c r="H170" s="441" t="s">
        <v>5593</v>
      </c>
      <c r="I170" s="441"/>
      <c r="J170" s="466" t="s">
        <v>2373</v>
      </c>
      <c r="K170" s="466" t="s">
        <v>5592</v>
      </c>
      <c r="L170" s="466">
        <v>2594435831</v>
      </c>
      <c r="M170" s="466"/>
      <c r="N170" s="466">
        <v>9119348757</v>
      </c>
      <c r="O170" s="466" t="s">
        <v>1183</v>
      </c>
      <c r="P170" s="466" t="s">
        <v>1184</v>
      </c>
      <c r="Q170" s="441" t="s">
        <v>5594</v>
      </c>
      <c r="R170" s="441"/>
      <c r="S170" s="441"/>
      <c r="T170" s="441"/>
      <c r="U170" s="441"/>
    </row>
    <row r="171" spans="1:21" s="443" customFormat="1">
      <c r="A171" s="442"/>
      <c r="B171" s="443">
        <v>200</v>
      </c>
      <c r="D171" s="442" t="s">
        <v>4219</v>
      </c>
      <c r="G171" s="441" t="s">
        <v>2229</v>
      </c>
      <c r="H171" s="441"/>
      <c r="I171" s="441"/>
      <c r="J171" s="467" t="s">
        <v>3748</v>
      </c>
      <c r="K171" s="441" t="s">
        <v>2229</v>
      </c>
      <c r="L171" s="463">
        <v>4839688796</v>
      </c>
      <c r="M171" s="441"/>
      <c r="N171" s="463"/>
      <c r="O171" s="441"/>
      <c r="P171" s="441"/>
      <c r="Q171" s="441"/>
      <c r="R171" s="441"/>
      <c r="S171" s="441"/>
      <c r="T171" s="441"/>
      <c r="U171" s="441"/>
    </row>
    <row r="172" spans="1:21">
      <c r="B172" s="26">
        <v>343</v>
      </c>
      <c r="D172" s="30" t="s">
        <v>4406</v>
      </c>
      <c r="G172" s="100" t="s">
        <v>4407</v>
      </c>
      <c r="H172" s="100" t="s">
        <v>26397</v>
      </c>
      <c r="I172" s="100"/>
      <c r="J172" s="467" t="s">
        <v>3748</v>
      </c>
      <c r="K172" s="100" t="s">
        <v>1310</v>
      </c>
      <c r="L172" s="152" t="s">
        <v>26398</v>
      </c>
      <c r="M172" s="100"/>
      <c r="N172" s="152"/>
      <c r="O172" s="100" t="s">
        <v>1183</v>
      </c>
      <c r="P172" s="100" t="s">
        <v>1184</v>
      </c>
      <c r="Q172" s="100" t="s">
        <v>26399</v>
      </c>
      <c r="R172" s="100"/>
      <c r="S172" s="100"/>
      <c r="T172" s="100"/>
      <c r="U172" s="100"/>
    </row>
    <row r="173" spans="1:21">
      <c r="B173" s="26">
        <v>344</v>
      </c>
      <c r="D173" s="30" t="s">
        <v>4397</v>
      </c>
      <c r="G173" s="100" t="s">
        <v>4392</v>
      </c>
      <c r="H173" s="158" t="s">
        <v>3152</v>
      </c>
      <c r="I173" s="100"/>
      <c r="J173" s="100" t="s">
        <v>3748</v>
      </c>
      <c r="K173" s="100" t="s">
        <v>4392</v>
      </c>
      <c r="L173" s="152">
        <v>2992243876</v>
      </c>
      <c r="M173" s="100"/>
      <c r="N173" s="152">
        <v>9123386704</v>
      </c>
      <c r="O173" s="100" t="s">
        <v>1183</v>
      </c>
      <c r="P173" s="100" t="s">
        <v>1184</v>
      </c>
      <c r="Q173" s="100" t="s">
        <v>4399</v>
      </c>
      <c r="R173" s="100"/>
      <c r="S173" s="100"/>
      <c r="T173" s="100"/>
      <c r="U173" s="100"/>
    </row>
    <row r="174" spans="1:21" s="443" customFormat="1">
      <c r="A174" s="442"/>
      <c r="B174" s="443">
        <v>345</v>
      </c>
      <c r="D174" s="442" t="s">
        <v>4458</v>
      </c>
      <c r="F174" s="462" t="s">
        <v>4455</v>
      </c>
      <c r="G174" s="441"/>
      <c r="H174" s="467" t="s">
        <v>3152</v>
      </c>
      <c r="I174" s="441"/>
      <c r="J174" s="441" t="s">
        <v>3748</v>
      </c>
      <c r="K174" s="441" t="s">
        <v>4455</v>
      </c>
      <c r="L174" s="463" t="s">
        <v>4456</v>
      </c>
      <c r="M174" s="441"/>
      <c r="N174" s="463"/>
      <c r="O174" s="441" t="s">
        <v>1183</v>
      </c>
      <c r="P174" s="441" t="s">
        <v>1444</v>
      </c>
      <c r="Q174" s="441" t="s">
        <v>4457</v>
      </c>
      <c r="R174" s="441"/>
      <c r="S174" s="441"/>
      <c r="T174" s="441"/>
      <c r="U174" s="441"/>
    </row>
    <row r="175" spans="1:21" s="443" customFormat="1">
      <c r="A175" s="442"/>
      <c r="B175" s="443">
        <v>346</v>
      </c>
      <c r="D175" s="442" t="s">
        <v>4464</v>
      </c>
      <c r="G175" s="441" t="s">
        <v>4465</v>
      </c>
      <c r="H175" s="441" t="s">
        <v>4469</v>
      </c>
      <c r="I175" s="441"/>
      <c r="J175" s="441" t="s">
        <v>3748</v>
      </c>
      <c r="K175" s="441" t="s">
        <v>4465</v>
      </c>
      <c r="L175" s="463" t="s">
        <v>4466</v>
      </c>
      <c r="M175" s="441"/>
      <c r="N175" s="463" t="s">
        <v>4468</v>
      </c>
      <c r="O175" s="441" t="s">
        <v>1183</v>
      </c>
      <c r="P175" s="441" t="s">
        <v>1184</v>
      </c>
      <c r="Q175" s="441" t="s">
        <v>4467</v>
      </c>
      <c r="R175" s="441"/>
      <c r="S175" s="441"/>
      <c r="T175" s="441"/>
      <c r="U175" s="441"/>
    </row>
    <row r="176" spans="1:21">
      <c r="B176" s="26">
        <v>347</v>
      </c>
      <c r="D176" s="30" t="s">
        <v>5078</v>
      </c>
      <c r="G176" s="100" t="s">
        <v>5079</v>
      </c>
      <c r="H176" s="100" t="s">
        <v>5079</v>
      </c>
      <c r="I176" s="100" t="s">
        <v>5432</v>
      </c>
      <c r="J176" s="100" t="s">
        <v>3748</v>
      </c>
      <c r="K176" s="100" t="s">
        <v>5430</v>
      </c>
      <c r="L176" s="152" t="s">
        <v>5431</v>
      </c>
      <c r="M176" s="100"/>
      <c r="N176" s="152"/>
      <c r="O176" s="100" t="s">
        <v>1183</v>
      </c>
      <c r="P176" s="100" t="s">
        <v>1184</v>
      </c>
      <c r="Q176" s="100" t="s">
        <v>5080</v>
      </c>
      <c r="R176" s="100"/>
      <c r="S176" s="100"/>
      <c r="T176" s="100"/>
      <c r="U176" s="100"/>
    </row>
    <row r="177" spans="1:21" ht="18">
      <c r="B177" s="26">
        <v>348</v>
      </c>
      <c r="D177" s="30" t="s">
        <v>4663</v>
      </c>
      <c r="G177" s="100" t="s">
        <v>4664</v>
      </c>
      <c r="H177" s="100" t="s">
        <v>4665</v>
      </c>
      <c r="I177" s="100"/>
      <c r="J177" s="100" t="s">
        <v>3748</v>
      </c>
      <c r="K177" s="100" t="s">
        <v>4666</v>
      </c>
      <c r="L177" s="152">
        <v>2595229575</v>
      </c>
      <c r="M177" s="100"/>
      <c r="N177" s="152">
        <v>9111351836</v>
      </c>
      <c r="O177" s="100" t="s">
        <v>1183</v>
      </c>
      <c r="P177" s="100" t="s">
        <v>1184</v>
      </c>
      <c r="Q177" s="100" t="s">
        <v>4667</v>
      </c>
      <c r="R177" s="100"/>
      <c r="S177" s="100"/>
      <c r="T177" s="100"/>
      <c r="U177" s="100"/>
    </row>
    <row r="178" spans="1:21" s="443" customFormat="1">
      <c r="A178" s="442"/>
      <c r="B178" s="443">
        <v>349</v>
      </c>
      <c r="C178" s="442" t="s">
        <v>4979</v>
      </c>
      <c r="F178" s="462" t="s">
        <v>4978</v>
      </c>
      <c r="G178" s="441"/>
      <c r="H178" s="441"/>
      <c r="I178" s="441"/>
      <c r="J178" s="441" t="s">
        <v>2373</v>
      </c>
      <c r="K178" s="441" t="s">
        <v>4978</v>
      </c>
      <c r="L178" s="463" t="s">
        <v>4980</v>
      </c>
      <c r="M178" s="441"/>
      <c r="N178" s="463" t="s">
        <v>4981</v>
      </c>
      <c r="O178" s="441" t="s">
        <v>1183</v>
      </c>
      <c r="P178" s="441" t="s">
        <v>1184</v>
      </c>
      <c r="Q178" s="441" t="s">
        <v>4982</v>
      </c>
      <c r="R178" s="441"/>
      <c r="S178" s="441"/>
      <c r="T178" s="441"/>
      <c r="U178" s="441"/>
    </row>
    <row r="179" spans="1:21">
      <c r="B179" s="26">
        <v>352</v>
      </c>
      <c r="D179" s="30" t="s">
        <v>5182</v>
      </c>
      <c r="G179" s="100" t="s">
        <v>5177</v>
      </c>
      <c r="H179" s="100" t="s">
        <v>5183</v>
      </c>
      <c r="I179" s="100"/>
      <c r="J179" s="100" t="s">
        <v>3748</v>
      </c>
      <c r="K179" s="100" t="s">
        <v>5177</v>
      </c>
      <c r="L179" s="152" t="s">
        <v>22566</v>
      </c>
      <c r="M179" s="100"/>
      <c r="N179" s="152" t="s">
        <v>5178</v>
      </c>
      <c r="O179" s="100" t="s">
        <v>1183</v>
      </c>
      <c r="P179" s="100" t="s">
        <v>1184</v>
      </c>
      <c r="Q179" s="100" t="s">
        <v>5179</v>
      </c>
      <c r="R179" s="100"/>
      <c r="S179" s="100"/>
      <c r="T179" s="100"/>
      <c r="U179" s="100"/>
    </row>
    <row r="180" spans="1:21" s="443" customFormat="1">
      <c r="A180" s="442"/>
      <c r="B180" s="443">
        <v>351</v>
      </c>
      <c r="D180" s="442" t="s">
        <v>4688</v>
      </c>
      <c r="G180" s="468" t="s">
        <v>4689</v>
      </c>
      <c r="H180" s="441" t="s">
        <v>4690</v>
      </c>
      <c r="I180" s="441"/>
      <c r="J180" s="441" t="s">
        <v>3748</v>
      </c>
      <c r="K180" s="441" t="s">
        <v>4689</v>
      </c>
      <c r="L180" s="463" t="s">
        <v>4691</v>
      </c>
      <c r="M180" s="441"/>
      <c r="N180" s="463"/>
      <c r="O180" s="441" t="s">
        <v>4687</v>
      </c>
      <c r="P180" s="441"/>
      <c r="Q180" s="441" t="s">
        <v>4692</v>
      </c>
      <c r="R180" s="441"/>
      <c r="S180" s="441"/>
      <c r="T180" s="441"/>
      <c r="U180" s="441"/>
    </row>
    <row r="181" spans="1:21">
      <c r="G181" s="100"/>
      <c r="H181" s="100"/>
      <c r="I181" s="100"/>
      <c r="J181" s="100"/>
      <c r="K181" s="100"/>
      <c r="L181" s="152"/>
      <c r="M181" s="100"/>
      <c r="N181" s="152"/>
      <c r="O181" s="100"/>
      <c r="P181" s="100"/>
      <c r="Q181" s="100"/>
      <c r="R181" s="100"/>
      <c r="S181" s="100"/>
      <c r="T181" s="100"/>
      <c r="U181" s="100"/>
    </row>
    <row r="182" spans="1:21">
      <c r="B182" s="26">
        <v>355</v>
      </c>
      <c r="D182" s="30" t="s">
        <v>4826</v>
      </c>
      <c r="G182" s="100" t="s">
        <v>759</v>
      </c>
      <c r="H182" s="100" t="s">
        <v>4753</v>
      </c>
      <c r="I182" s="181"/>
      <c r="J182" s="100" t="s">
        <v>1198</v>
      </c>
      <c r="K182" s="100" t="s">
        <v>759</v>
      </c>
      <c r="L182" s="152" t="s">
        <v>761</v>
      </c>
      <c r="M182" s="100"/>
      <c r="N182" s="152" t="s">
        <v>4754</v>
      </c>
      <c r="O182" s="100" t="s">
        <v>1183</v>
      </c>
      <c r="P182" s="100" t="s">
        <v>1184</v>
      </c>
      <c r="Q182" s="100" t="s">
        <v>1666</v>
      </c>
      <c r="R182" s="100"/>
      <c r="S182" s="100"/>
      <c r="T182" s="100"/>
      <c r="U182" s="100"/>
    </row>
    <row r="183" spans="1:21" s="443" customFormat="1">
      <c r="A183" s="442"/>
      <c r="B183" s="443">
        <v>356</v>
      </c>
      <c r="C183" s="442" t="s">
        <v>4829</v>
      </c>
      <c r="G183" s="441" t="s">
        <v>4830</v>
      </c>
      <c r="H183" s="441" t="s">
        <v>4828</v>
      </c>
      <c r="I183" s="441"/>
      <c r="J183" s="441" t="s">
        <v>1198</v>
      </c>
      <c r="K183" s="441" t="s">
        <v>4830</v>
      </c>
      <c r="L183" s="463" t="s">
        <v>4831</v>
      </c>
      <c r="M183" s="441"/>
      <c r="N183" s="463" t="s">
        <v>4852</v>
      </c>
      <c r="O183" s="441" t="s">
        <v>1183</v>
      </c>
      <c r="P183" s="441" t="s">
        <v>1184</v>
      </c>
      <c r="Q183" s="441" t="s">
        <v>4832</v>
      </c>
      <c r="R183" s="441"/>
      <c r="S183" s="441"/>
      <c r="T183" s="441"/>
      <c r="U183" s="441"/>
    </row>
    <row r="184" spans="1:21" s="443" customFormat="1">
      <c r="A184" s="442"/>
      <c r="B184" s="443">
        <v>357</v>
      </c>
      <c r="C184" s="442" t="s">
        <v>4839</v>
      </c>
      <c r="F184" s="469" t="s">
        <v>4840</v>
      </c>
      <c r="G184" s="441"/>
      <c r="H184" s="441" t="s">
        <v>4841</v>
      </c>
      <c r="I184" s="441"/>
      <c r="J184" s="441" t="s">
        <v>1198</v>
      </c>
      <c r="K184" s="441" t="s">
        <v>4840</v>
      </c>
      <c r="L184" s="463">
        <v>47830050</v>
      </c>
      <c r="M184" s="441"/>
      <c r="N184" s="463">
        <v>9111438696</v>
      </c>
      <c r="O184" s="441" t="s">
        <v>1183</v>
      </c>
      <c r="P184" s="441" t="s">
        <v>1184</v>
      </c>
      <c r="Q184" s="441" t="s">
        <v>4842</v>
      </c>
      <c r="R184" s="441"/>
      <c r="S184" s="441"/>
      <c r="T184" s="441"/>
      <c r="U184" s="441"/>
    </row>
    <row r="185" spans="1:21" s="443" customFormat="1">
      <c r="A185" s="442"/>
      <c r="B185" s="443">
        <v>358</v>
      </c>
      <c r="C185" s="442" t="s">
        <v>4929</v>
      </c>
      <c r="F185" s="469" t="s">
        <v>4843</v>
      </c>
      <c r="G185" s="441"/>
      <c r="H185" s="441" t="s">
        <v>4930</v>
      </c>
      <c r="I185" s="441"/>
      <c r="J185" s="441" t="s">
        <v>1198</v>
      </c>
      <c r="K185" s="441" t="s">
        <v>4931</v>
      </c>
      <c r="L185" s="463" t="s">
        <v>4932</v>
      </c>
      <c r="M185" s="441"/>
      <c r="N185" s="463" t="s">
        <v>4933</v>
      </c>
      <c r="O185" s="441" t="s">
        <v>1183</v>
      </c>
      <c r="P185" s="441" t="s">
        <v>1184</v>
      </c>
      <c r="Q185" s="441" t="s">
        <v>4934</v>
      </c>
      <c r="R185" s="441"/>
      <c r="S185" s="441"/>
      <c r="T185" s="441"/>
      <c r="U185" s="441"/>
    </row>
    <row r="186" spans="1:21" s="443" customFormat="1">
      <c r="A186" s="442"/>
      <c r="B186" s="443">
        <v>359</v>
      </c>
      <c r="C186" s="442" t="s">
        <v>4935</v>
      </c>
      <c r="F186" s="469" t="s">
        <v>4936</v>
      </c>
      <c r="G186" s="441"/>
      <c r="H186" s="441"/>
      <c r="I186" s="441"/>
      <c r="J186" s="441" t="s">
        <v>3748</v>
      </c>
      <c r="K186" s="441" t="s">
        <v>4937</v>
      </c>
      <c r="L186" s="463" t="s">
        <v>4938</v>
      </c>
      <c r="M186" s="441"/>
      <c r="N186" s="463" t="s">
        <v>4939</v>
      </c>
      <c r="O186" s="441" t="s">
        <v>1183</v>
      </c>
      <c r="P186" s="441" t="s">
        <v>1184</v>
      </c>
      <c r="Q186" s="441" t="s">
        <v>4940</v>
      </c>
      <c r="R186" s="441"/>
      <c r="S186" s="441"/>
      <c r="T186" s="441"/>
      <c r="U186" s="441"/>
    </row>
    <row r="187" spans="1:21" s="443" customFormat="1">
      <c r="A187" s="442"/>
      <c r="B187" s="443">
        <v>360</v>
      </c>
      <c r="D187" s="443" t="s">
        <v>4849</v>
      </c>
      <c r="G187" s="441"/>
      <c r="H187" s="441"/>
      <c r="I187" s="441"/>
      <c r="J187" s="441"/>
      <c r="K187" s="441"/>
      <c r="L187" s="463"/>
      <c r="M187" s="441"/>
      <c r="N187" s="463"/>
      <c r="O187" s="441"/>
      <c r="P187" s="441"/>
      <c r="Q187" s="441"/>
      <c r="R187" s="441"/>
      <c r="S187" s="441"/>
      <c r="T187" s="441"/>
      <c r="U187" s="441"/>
    </row>
    <row r="188" spans="1:21" s="443" customFormat="1">
      <c r="A188" s="442"/>
      <c r="B188" s="443">
        <v>361</v>
      </c>
      <c r="D188" s="443" t="s">
        <v>4848</v>
      </c>
      <c r="G188" s="441"/>
      <c r="H188" s="441"/>
      <c r="I188" s="441"/>
      <c r="J188" s="441"/>
      <c r="K188" s="441"/>
      <c r="L188" s="463"/>
      <c r="M188" s="441"/>
      <c r="N188" s="463"/>
      <c r="O188" s="441"/>
      <c r="P188" s="441"/>
      <c r="Q188" s="441"/>
      <c r="R188" s="441"/>
      <c r="S188" s="441"/>
      <c r="T188" s="441"/>
      <c r="U188" s="441"/>
    </row>
    <row r="189" spans="1:21" s="443" customFormat="1">
      <c r="A189" s="442"/>
      <c r="B189" s="442">
        <v>200</v>
      </c>
      <c r="C189" s="443" t="s">
        <v>4973</v>
      </c>
      <c r="F189" s="451" t="s">
        <v>4974</v>
      </c>
      <c r="G189" s="441"/>
      <c r="H189" s="443" t="s">
        <v>4973</v>
      </c>
      <c r="I189" s="441"/>
      <c r="J189" s="441" t="s">
        <v>3748</v>
      </c>
      <c r="K189" s="441" t="s">
        <v>4975</v>
      </c>
      <c r="L189" s="463"/>
      <c r="M189" s="441"/>
      <c r="N189" s="463" t="s">
        <v>4976</v>
      </c>
      <c r="O189" s="441" t="s">
        <v>1183</v>
      </c>
      <c r="P189" s="441" t="s">
        <v>1184</v>
      </c>
      <c r="Q189" s="441" t="s">
        <v>4977</v>
      </c>
      <c r="R189" s="441"/>
      <c r="S189" s="441"/>
      <c r="T189" s="441"/>
      <c r="U189" s="441"/>
    </row>
    <row r="190" spans="1:21" s="443" customFormat="1">
      <c r="A190" s="442"/>
      <c r="B190" s="442">
        <v>363</v>
      </c>
      <c r="C190" s="442" t="s">
        <v>5083</v>
      </c>
      <c r="F190" s="462" t="s">
        <v>5085</v>
      </c>
      <c r="G190" s="441"/>
      <c r="H190" s="441" t="s">
        <v>5085</v>
      </c>
      <c r="I190" s="441"/>
      <c r="J190" s="441" t="s">
        <v>1198</v>
      </c>
      <c r="K190" s="441" t="s">
        <v>5084</v>
      </c>
      <c r="L190" s="463"/>
      <c r="M190" s="441">
        <v>23915</v>
      </c>
      <c r="N190" s="463"/>
      <c r="O190" s="441"/>
      <c r="P190" s="441"/>
      <c r="Q190" s="441"/>
      <c r="R190" s="441"/>
      <c r="S190" s="441"/>
      <c r="T190" s="441"/>
      <c r="U190" s="441"/>
    </row>
    <row r="191" spans="1:21" s="443" customFormat="1" ht="14.4">
      <c r="A191" s="442"/>
      <c r="B191" s="442"/>
      <c r="C191" s="442"/>
      <c r="D191" s="442" t="s">
        <v>26583</v>
      </c>
      <c r="G191" s="441" t="s">
        <v>5100</v>
      </c>
      <c r="H191" s="441" t="s">
        <v>5101</v>
      </c>
      <c r="I191" s="441"/>
      <c r="J191" s="441" t="s">
        <v>3748</v>
      </c>
      <c r="K191" s="441" t="s">
        <v>5100</v>
      </c>
      <c r="L191">
        <v>2610085451</v>
      </c>
      <c r="M191" s="441"/>
      <c r="N191" s="463"/>
      <c r="O191" s="441" t="s">
        <v>1183</v>
      </c>
      <c r="P191" s="441" t="s">
        <v>1223</v>
      </c>
      <c r="Q191" s="731" t="s">
        <v>26582</v>
      </c>
      <c r="R191" s="441"/>
      <c r="S191" s="441"/>
      <c r="T191" s="441"/>
      <c r="U191" s="441"/>
    </row>
    <row r="192" spans="1:21">
      <c r="B192" s="30">
        <v>365</v>
      </c>
      <c r="C192" s="30"/>
      <c r="D192" s="30" t="s">
        <v>24342</v>
      </c>
      <c r="G192" s="100" t="s">
        <v>5102</v>
      </c>
      <c r="H192" s="100" t="s">
        <v>24343</v>
      </c>
      <c r="I192" s="100"/>
      <c r="J192" s="100" t="s">
        <v>2373</v>
      </c>
      <c r="K192" s="100" t="s">
        <v>5102</v>
      </c>
      <c r="L192" s="152" t="s">
        <v>5103</v>
      </c>
      <c r="M192" s="100"/>
      <c r="N192" s="152" t="s">
        <v>5104</v>
      </c>
      <c r="O192" s="100" t="s">
        <v>1183</v>
      </c>
      <c r="P192" s="100" t="s">
        <v>1184</v>
      </c>
      <c r="Q192" s="100" t="s">
        <v>5105</v>
      </c>
      <c r="R192" s="100"/>
      <c r="S192" s="100"/>
      <c r="T192" s="100"/>
      <c r="U192" s="100"/>
    </row>
    <row r="193" spans="1:21" s="443" customFormat="1">
      <c r="A193" s="442"/>
      <c r="B193" s="442">
        <v>366</v>
      </c>
      <c r="C193" s="442"/>
      <c r="D193" s="442" t="s">
        <v>5108</v>
      </c>
      <c r="G193" s="442" t="s">
        <v>5114</v>
      </c>
      <c r="H193" s="442" t="s">
        <v>1382</v>
      </c>
      <c r="I193" s="442"/>
      <c r="J193" s="443" t="s">
        <v>1175</v>
      </c>
      <c r="K193" s="442" t="s">
        <v>1383</v>
      </c>
      <c r="L193" s="444" t="s">
        <v>5109</v>
      </c>
      <c r="M193" s="442"/>
      <c r="N193" s="444" t="s">
        <v>1384</v>
      </c>
      <c r="O193" s="442" t="s">
        <v>1183</v>
      </c>
      <c r="P193" s="442" t="s">
        <v>1184</v>
      </c>
      <c r="Q193" s="442" t="s">
        <v>5112</v>
      </c>
      <c r="R193" s="442"/>
      <c r="S193" s="441"/>
      <c r="T193" s="441"/>
      <c r="U193" s="441"/>
    </row>
    <row r="194" spans="1:21">
      <c r="B194" s="30">
        <v>367</v>
      </c>
      <c r="C194" s="30"/>
      <c r="D194" s="30" t="s">
        <v>5166</v>
      </c>
      <c r="G194" s="100" t="s">
        <v>5627</v>
      </c>
      <c r="H194" s="100" t="s">
        <v>23303</v>
      </c>
      <c r="I194" s="100"/>
      <c r="J194" s="26" t="s">
        <v>1198</v>
      </c>
      <c r="K194" s="100" t="s">
        <v>5629</v>
      </c>
      <c r="L194" s="152" t="s">
        <v>5628</v>
      </c>
      <c r="M194" s="100"/>
      <c r="N194" s="152"/>
      <c r="O194" s="30" t="s">
        <v>1183</v>
      </c>
      <c r="P194" s="30" t="s">
        <v>1184</v>
      </c>
      <c r="Q194" s="100" t="s">
        <v>5167</v>
      </c>
      <c r="R194" s="100"/>
      <c r="S194" s="100"/>
      <c r="T194" s="100"/>
      <c r="U194" s="100"/>
    </row>
    <row r="195" spans="1:21">
      <c r="B195" s="30">
        <v>368</v>
      </c>
      <c r="C195" s="30"/>
      <c r="D195" s="30" t="s">
        <v>5187</v>
      </c>
      <c r="G195" s="100" t="s">
        <v>5188</v>
      </c>
      <c r="H195" s="100" t="s">
        <v>5188</v>
      </c>
      <c r="I195" s="100"/>
      <c r="J195" s="26" t="s">
        <v>1175</v>
      </c>
      <c r="K195" s="100"/>
      <c r="L195" s="152"/>
      <c r="M195" s="100"/>
      <c r="N195" s="152"/>
      <c r="O195" s="30" t="s">
        <v>1183</v>
      </c>
      <c r="P195" s="30" t="s">
        <v>1184</v>
      </c>
      <c r="Q195" s="100" t="s">
        <v>5189</v>
      </c>
      <c r="R195" s="100"/>
      <c r="S195" s="100"/>
      <c r="T195" s="100"/>
      <c r="U195" s="100"/>
    </row>
    <row r="196" spans="1:21">
      <c r="B196" s="30">
        <v>369</v>
      </c>
      <c r="C196" s="30"/>
      <c r="D196" s="30" t="s">
        <v>5186</v>
      </c>
      <c r="G196" s="100"/>
      <c r="H196" s="100"/>
      <c r="I196" s="100"/>
      <c r="J196" s="100"/>
      <c r="K196" s="100"/>
      <c r="L196" s="152"/>
      <c r="M196" s="100"/>
      <c r="N196" s="152"/>
      <c r="O196" s="100"/>
      <c r="P196" s="100"/>
      <c r="Q196" s="100"/>
      <c r="R196" s="100"/>
      <c r="S196" s="100"/>
      <c r="T196" s="100"/>
      <c r="U196" s="100"/>
    </row>
    <row r="197" spans="1:21">
      <c r="B197" s="30">
        <v>370</v>
      </c>
      <c r="C197" s="30"/>
      <c r="D197" s="30" t="s">
        <v>5192</v>
      </c>
      <c r="G197" s="100" t="s">
        <v>5193</v>
      </c>
      <c r="H197" s="100" t="s">
        <v>5194</v>
      </c>
      <c r="I197" s="100"/>
      <c r="J197" s="26" t="s">
        <v>1175</v>
      </c>
      <c r="K197" s="100" t="s">
        <v>5193</v>
      </c>
      <c r="L197" s="152" t="s">
        <v>5195</v>
      </c>
      <c r="M197" s="100"/>
      <c r="N197" s="152" t="s">
        <v>5196</v>
      </c>
      <c r="O197" s="100" t="s">
        <v>1183</v>
      </c>
      <c r="P197" s="100" t="s">
        <v>1184</v>
      </c>
      <c r="Q197" s="100" t="s">
        <v>5197</v>
      </c>
      <c r="R197" s="100"/>
      <c r="S197" s="100"/>
      <c r="T197" s="100"/>
      <c r="U197" s="100"/>
    </row>
    <row r="198" spans="1:21">
      <c r="B198" s="26">
        <v>371</v>
      </c>
      <c r="D198" s="30" t="s">
        <v>5199</v>
      </c>
      <c r="G198" s="100" t="s">
        <v>5200</v>
      </c>
      <c r="H198" s="100" t="s">
        <v>1374</v>
      </c>
      <c r="I198" s="100"/>
      <c r="J198" s="26" t="s">
        <v>1175</v>
      </c>
      <c r="K198" s="100" t="s">
        <v>5201</v>
      </c>
      <c r="L198" s="152" t="s">
        <v>5202</v>
      </c>
      <c r="M198" s="100"/>
      <c r="N198" s="152" t="s">
        <v>4015</v>
      </c>
      <c r="O198" s="100" t="s">
        <v>1183</v>
      </c>
      <c r="P198" s="100" t="s">
        <v>1184</v>
      </c>
      <c r="Q198" s="100" t="s">
        <v>29243</v>
      </c>
      <c r="R198" s="100"/>
      <c r="S198" s="100"/>
      <c r="T198" s="100"/>
      <c r="U198" s="100"/>
    </row>
    <row r="199" spans="1:21" s="443" customFormat="1">
      <c r="A199" s="442"/>
      <c r="B199" s="443">
        <v>372</v>
      </c>
      <c r="D199" s="442" t="s">
        <v>5294</v>
      </c>
      <c r="G199" s="441" t="s">
        <v>5295</v>
      </c>
      <c r="H199" s="441" t="s">
        <v>5296</v>
      </c>
      <c r="I199" s="441"/>
      <c r="J199" s="441" t="s">
        <v>2373</v>
      </c>
      <c r="K199" s="441" t="s">
        <v>5297</v>
      </c>
      <c r="L199" s="463" t="s">
        <v>5298</v>
      </c>
      <c r="M199" s="441"/>
      <c r="N199" s="463" t="s">
        <v>5299</v>
      </c>
      <c r="O199" s="441" t="s">
        <v>1183</v>
      </c>
      <c r="P199" s="441" t="s">
        <v>1524</v>
      </c>
      <c r="Q199" s="441" t="s">
        <v>5300</v>
      </c>
      <c r="R199" s="441"/>
      <c r="S199" s="441"/>
      <c r="T199" s="441"/>
      <c r="U199" s="441"/>
    </row>
    <row r="200" spans="1:21" s="443" customFormat="1">
      <c r="A200" s="442"/>
      <c r="B200" s="443">
        <v>373</v>
      </c>
      <c r="D200" s="442" t="s">
        <v>5301</v>
      </c>
      <c r="G200" s="441" t="s">
        <v>5302</v>
      </c>
      <c r="H200" s="441"/>
      <c r="I200" s="441"/>
      <c r="J200" s="441" t="s">
        <v>3748</v>
      </c>
      <c r="K200" s="441" t="s">
        <v>5302</v>
      </c>
      <c r="L200" s="463" t="s">
        <v>5303</v>
      </c>
      <c r="M200" s="441"/>
      <c r="N200" s="463" t="s">
        <v>5305</v>
      </c>
      <c r="O200" s="441" t="s">
        <v>1183</v>
      </c>
      <c r="P200" s="441" t="s">
        <v>1184</v>
      </c>
      <c r="Q200" s="441" t="s">
        <v>5304</v>
      </c>
      <c r="R200" s="441"/>
      <c r="S200" s="441"/>
      <c r="T200" s="441"/>
      <c r="U200" s="441"/>
    </row>
    <row r="201" spans="1:21" s="443" customFormat="1">
      <c r="A201" s="442"/>
      <c r="D201" s="442" t="s">
        <v>29851</v>
      </c>
      <c r="G201" s="441" t="s">
        <v>5302</v>
      </c>
      <c r="H201" s="100"/>
      <c r="I201" s="100"/>
      <c r="J201" s="441" t="s">
        <v>3748</v>
      </c>
      <c r="K201" s="441" t="s">
        <v>5302</v>
      </c>
      <c r="L201" s="463" t="s">
        <v>5303</v>
      </c>
      <c r="M201" s="100"/>
      <c r="N201" s="463" t="s">
        <v>5305</v>
      </c>
      <c r="O201" s="441" t="s">
        <v>1183</v>
      </c>
      <c r="P201" s="441" t="s">
        <v>1184</v>
      </c>
      <c r="Q201" s="100" t="s">
        <v>29850</v>
      </c>
      <c r="R201" s="100"/>
      <c r="S201" s="100"/>
      <c r="T201" s="100"/>
      <c r="U201" s="100"/>
    </row>
    <row r="202" spans="1:21">
      <c r="B202" s="26">
        <v>373</v>
      </c>
      <c r="D202" s="30" t="s">
        <v>5306</v>
      </c>
      <c r="G202" s="26" t="s">
        <v>5307</v>
      </c>
      <c r="H202" s="26" t="s">
        <v>5308</v>
      </c>
      <c r="J202" s="26" t="s">
        <v>1175</v>
      </c>
      <c r="K202" s="26" t="s">
        <v>3278</v>
      </c>
      <c r="L202" s="33" t="s">
        <v>3288</v>
      </c>
      <c r="N202" s="33" t="s">
        <v>3289</v>
      </c>
      <c r="O202" s="26" t="s">
        <v>1183</v>
      </c>
      <c r="P202" s="26" t="s">
        <v>1444</v>
      </c>
      <c r="Q202" s="26" t="s">
        <v>5309</v>
      </c>
    </row>
    <row r="203" spans="1:21" s="443" customFormat="1">
      <c r="A203" s="442"/>
      <c r="B203" s="443">
        <v>374</v>
      </c>
      <c r="D203" s="442" t="s">
        <v>5419</v>
      </c>
      <c r="G203" s="441" t="s">
        <v>5422</v>
      </c>
      <c r="H203" s="441"/>
      <c r="I203" s="441"/>
      <c r="J203" s="441" t="s">
        <v>2373</v>
      </c>
      <c r="K203" s="441" t="s">
        <v>5422</v>
      </c>
      <c r="L203" s="463" t="s">
        <v>5423</v>
      </c>
      <c r="M203" s="441"/>
      <c r="N203" s="463" t="s">
        <v>5420</v>
      </c>
      <c r="O203" s="441" t="s">
        <v>1183</v>
      </c>
      <c r="P203" s="441" t="s">
        <v>1184</v>
      </c>
      <c r="Q203" s="441" t="s">
        <v>5421</v>
      </c>
      <c r="R203" s="441"/>
      <c r="S203" s="441"/>
      <c r="T203" s="441"/>
      <c r="U203" s="441"/>
    </row>
    <row r="204" spans="1:21" s="443" customFormat="1">
      <c r="A204" s="442"/>
      <c r="B204" s="443">
        <v>375</v>
      </c>
      <c r="D204" s="442" t="s">
        <v>22785</v>
      </c>
      <c r="G204" s="441" t="s">
        <v>22781</v>
      </c>
      <c r="H204" s="441" t="s">
        <v>22786</v>
      </c>
      <c r="I204" s="441"/>
      <c r="J204" s="441" t="s">
        <v>2373</v>
      </c>
      <c r="K204" s="441" t="s">
        <v>22781</v>
      </c>
      <c r="L204" s="463" t="s">
        <v>22782</v>
      </c>
      <c r="M204" s="441"/>
      <c r="N204" s="463" t="s">
        <v>22783</v>
      </c>
      <c r="O204" s="441" t="s">
        <v>1183</v>
      </c>
      <c r="P204" s="441" t="s">
        <v>1184</v>
      </c>
      <c r="Q204" s="441" t="s">
        <v>22784</v>
      </c>
      <c r="R204" s="441"/>
      <c r="S204" s="441"/>
      <c r="T204" s="441"/>
      <c r="U204" s="441"/>
    </row>
    <row r="205" spans="1:21" s="30" customFormat="1">
      <c r="D205" s="30" t="s">
        <v>23198</v>
      </c>
      <c r="G205" s="30" t="s">
        <v>23199</v>
      </c>
      <c r="H205" s="30" t="s">
        <v>23200</v>
      </c>
      <c r="J205" s="30" t="s">
        <v>2373</v>
      </c>
      <c r="K205" s="30" t="s">
        <v>23199</v>
      </c>
      <c r="L205" s="30">
        <v>2710214865</v>
      </c>
      <c r="N205" s="30">
        <v>9124942913</v>
      </c>
      <c r="O205" s="30" t="s">
        <v>1183</v>
      </c>
      <c r="P205" s="30" t="s">
        <v>1184</v>
      </c>
      <c r="Q205" s="30" t="s">
        <v>23201</v>
      </c>
    </row>
    <row r="206" spans="1:21">
      <c r="D206" s="30" t="s">
        <v>5602</v>
      </c>
      <c r="G206" s="100" t="s">
        <v>5603</v>
      </c>
      <c r="H206" s="100" t="s">
        <v>5603</v>
      </c>
      <c r="I206" s="100"/>
      <c r="J206" s="100"/>
      <c r="K206" s="100"/>
      <c r="L206" s="152"/>
      <c r="M206" s="100"/>
      <c r="N206" s="152"/>
      <c r="O206" s="100" t="s">
        <v>1183</v>
      </c>
      <c r="P206" s="100" t="s">
        <v>1184</v>
      </c>
      <c r="Q206" s="100" t="s">
        <v>28648</v>
      </c>
      <c r="R206" s="100"/>
      <c r="S206" s="100"/>
      <c r="T206" s="100"/>
      <c r="U206" s="100"/>
    </row>
    <row r="207" spans="1:21">
      <c r="D207" s="30" t="s">
        <v>24692</v>
      </c>
      <c r="G207" s="100" t="s">
        <v>22562</v>
      </c>
      <c r="H207" s="100" t="s">
        <v>24693</v>
      </c>
      <c r="I207" s="100"/>
      <c r="J207" s="100" t="s">
        <v>2373</v>
      </c>
      <c r="K207" s="100" t="s">
        <v>22562</v>
      </c>
      <c r="L207" s="152" t="s">
        <v>22563</v>
      </c>
      <c r="M207" s="100"/>
      <c r="N207" s="152" t="s">
        <v>22564</v>
      </c>
      <c r="O207" s="100" t="s">
        <v>1183</v>
      </c>
      <c r="P207" s="100" t="s">
        <v>1184</v>
      </c>
      <c r="Q207" s="100" t="s">
        <v>22565</v>
      </c>
      <c r="R207" s="100"/>
      <c r="S207" s="100"/>
      <c r="T207" s="100"/>
      <c r="U207" s="100"/>
    </row>
    <row r="208" spans="1:21" s="30" customFormat="1">
      <c r="B208" s="30">
        <v>380</v>
      </c>
      <c r="D208" s="30" t="s">
        <v>22813</v>
      </c>
      <c r="G208" s="30" t="s">
        <v>748</v>
      </c>
      <c r="H208" s="30" t="s">
        <v>22812</v>
      </c>
      <c r="J208" s="30" t="s">
        <v>1175</v>
      </c>
      <c r="K208" s="30" t="s">
        <v>748</v>
      </c>
      <c r="L208" s="30" t="s">
        <v>749</v>
      </c>
      <c r="N208" s="30" t="s">
        <v>750</v>
      </c>
      <c r="O208" s="30" t="s">
        <v>1183</v>
      </c>
      <c r="P208" s="30" t="s">
        <v>1184</v>
      </c>
      <c r="Q208" s="30" t="s">
        <v>22282</v>
      </c>
    </row>
    <row r="209" spans="2:18" s="30" customFormat="1">
      <c r="D209" s="30" t="s">
        <v>22580</v>
      </c>
    </row>
    <row r="210" spans="2:18" s="442" customFormat="1">
      <c r="D210" s="442" t="s">
        <v>22298</v>
      </c>
      <c r="G210" s="442" t="s">
        <v>22299</v>
      </c>
      <c r="H210" s="442" t="s">
        <v>22300</v>
      </c>
      <c r="J210" s="442" t="s">
        <v>2373</v>
      </c>
      <c r="K210" s="442" t="s">
        <v>22299</v>
      </c>
      <c r="L210" s="442" t="s">
        <v>22301</v>
      </c>
      <c r="N210" s="442" t="s">
        <v>22302</v>
      </c>
      <c r="O210" s="442" t="s">
        <v>1183</v>
      </c>
      <c r="P210" s="442" t="s">
        <v>1504</v>
      </c>
      <c r="Q210" s="442" t="s">
        <v>22303</v>
      </c>
    </row>
    <row r="211" spans="2:18" s="30" customFormat="1">
      <c r="D211" s="30" t="s">
        <v>22572</v>
      </c>
      <c r="G211" s="30" t="s">
        <v>22573</v>
      </c>
      <c r="H211" s="30" t="s">
        <v>22574</v>
      </c>
      <c r="J211" s="30" t="s">
        <v>2373</v>
      </c>
      <c r="K211" s="30" t="s">
        <v>22573</v>
      </c>
      <c r="L211" s="30" t="s">
        <v>22575</v>
      </c>
      <c r="N211" s="30" t="s">
        <v>22576</v>
      </c>
      <c r="O211" s="30" t="s">
        <v>1183</v>
      </c>
      <c r="P211" s="30" t="s">
        <v>1419</v>
      </c>
      <c r="Q211" s="30" t="s">
        <v>22577</v>
      </c>
    </row>
    <row r="212" spans="2:18" s="30" customFormat="1">
      <c r="D212" s="30" t="s">
        <v>29294</v>
      </c>
      <c r="G212" s="30" t="s">
        <v>29293</v>
      </c>
      <c r="H212" s="30" t="s">
        <v>23358</v>
      </c>
      <c r="J212" s="30" t="s">
        <v>1175</v>
      </c>
      <c r="K212" s="30" t="s">
        <v>5302</v>
      </c>
      <c r="L212" s="30">
        <v>2595986643</v>
      </c>
      <c r="N212" s="30">
        <v>9113333606</v>
      </c>
      <c r="O212" s="26" t="s">
        <v>1183</v>
      </c>
      <c r="P212" s="26" t="s">
        <v>1184</v>
      </c>
      <c r="Q212" s="30" t="s">
        <v>23359</v>
      </c>
    </row>
    <row r="213" spans="2:18" s="30" customFormat="1">
      <c r="B213" s="30">
        <v>385</v>
      </c>
      <c r="D213" s="483" t="s">
        <v>22536</v>
      </c>
      <c r="G213" s="30" t="s">
        <v>22537</v>
      </c>
      <c r="H213" s="30" t="s">
        <v>22537</v>
      </c>
      <c r="J213" s="30" t="s">
        <v>2373</v>
      </c>
      <c r="K213" s="30" t="s">
        <v>22538</v>
      </c>
      <c r="L213" s="30">
        <v>61994278</v>
      </c>
      <c r="N213" s="30">
        <v>9118339301</v>
      </c>
      <c r="O213" s="30" t="s">
        <v>1183</v>
      </c>
      <c r="P213" s="30" t="s">
        <v>1184</v>
      </c>
      <c r="Q213" s="30" t="s">
        <v>22539</v>
      </c>
    </row>
    <row r="214" spans="2:18" s="30" customFormat="1">
      <c r="D214" s="483" t="s">
        <v>22581</v>
      </c>
    </row>
    <row r="215" spans="2:18" s="30" customFormat="1">
      <c r="D215" s="483" t="s">
        <v>22582</v>
      </c>
    </row>
    <row r="216" spans="2:18" s="30" customFormat="1">
      <c r="D216" s="483" t="s">
        <v>22583</v>
      </c>
    </row>
    <row r="217" spans="2:18" s="30" customFormat="1">
      <c r="D217" s="483" t="s">
        <v>22584</v>
      </c>
    </row>
    <row r="218" spans="2:18">
      <c r="B218" s="29">
        <v>232</v>
      </c>
      <c r="C218" s="412"/>
      <c r="D218" s="483" t="s">
        <v>22642</v>
      </c>
      <c r="E218" s="29"/>
      <c r="F218" s="412"/>
      <c r="G218" s="26" t="s">
        <v>22591</v>
      </c>
      <c r="H218" s="26" t="s">
        <v>22591</v>
      </c>
      <c r="I218" s="30"/>
      <c r="J218" s="26" t="s">
        <v>1175</v>
      </c>
      <c r="K218" s="26" t="s">
        <v>1400</v>
      </c>
      <c r="L218" s="31" t="s">
        <v>1401</v>
      </c>
      <c r="N218" s="31" t="s">
        <v>1403</v>
      </c>
      <c r="O218" s="30" t="s">
        <v>1183</v>
      </c>
      <c r="P218" s="30" t="s">
        <v>1184</v>
      </c>
      <c r="Q218" s="26" t="s">
        <v>1454</v>
      </c>
    </row>
    <row r="219" spans="2:18" s="30" customFormat="1">
      <c r="D219" s="483" t="s">
        <v>22643</v>
      </c>
      <c r="G219" s="30" t="s">
        <v>22644</v>
      </c>
      <c r="H219" s="30" t="s">
        <v>22645</v>
      </c>
      <c r="J219" s="30" t="s">
        <v>1175</v>
      </c>
      <c r="K219" s="30" t="s">
        <v>22644</v>
      </c>
      <c r="L219" s="30" t="s">
        <v>22646</v>
      </c>
      <c r="N219" s="30" t="s">
        <v>22647</v>
      </c>
      <c r="O219" s="30" t="s">
        <v>1183</v>
      </c>
      <c r="P219" s="30" t="s">
        <v>22377</v>
      </c>
      <c r="Q219" s="30" t="s">
        <v>22648</v>
      </c>
    </row>
    <row r="220" spans="2:18" s="30" customFormat="1">
      <c r="D220" s="483" t="s">
        <v>24325</v>
      </c>
      <c r="G220" s="30" t="s">
        <v>23280</v>
      </c>
      <c r="H220" s="30" t="s">
        <v>23033</v>
      </c>
      <c r="J220" s="30" t="s">
        <v>2373</v>
      </c>
      <c r="K220" s="30" t="s">
        <v>23280</v>
      </c>
      <c r="L220" s="30" t="s">
        <v>23034</v>
      </c>
      <c r="N220" s="30" t="s">
        <v>23035</v>
      </c>
      <c r="O220" s="30" t="s">
        <v>1183</v>
      </c>
      <c r="P220" s="30" t="s">
        <v>1184</v>
      </c>
      <c r="Q220" s="30" t="s">
        <v>23036</v>
      </c>
      <c r="R220" s="30">
        <v>4188797384</v>
      </c>
    </row>
    <row r="221" spans="2:18" s="30" customFormat="1">
      <c r="D221" s="483" t="s">
        <v>23210</v>
      </c>
      <c r="G221" s="30" t="s">
        <v>23206</v>
      </c>
      <c r="H221" s="30" t="s">
        <v>1374</v>
      </c>
      <c r="J221" s="30" t="s">
        <v>2373</v>
      </c>
      <c r="K221" s="30" t="s">
        <v>23206</v>
      </c>
      <c r="L221" s="30" t="s">
        <v>23211</v>
      </c>
      <c r="N221" s="30" t="s">
        <v>23212</v>
      </c>
      <c r="O221" s="30" t="s">
        <v>1183</v>
      </c>
      <c r="P221" s="30" t="s">
        <v>1184</v>
      </c>
      <c r="Q221" s="30" t="s">
        <v>23213</v>
      </c>
    </row>
    <row r="222" spans="2:18" s="30" customFormat="1">
      <c r="D222" s="483" t="s">
        <v>23328</v>
      </c>
      <c r="G222" s="30" t="s">
        <v>2385</v>
      </c>
      <c r="H222" s="30" t="s">
        <v>23329</v>
      </c>
      <c r="J222" s="30" t="s">
        <v>1175</v>
      </c>
      <c r="K222" s="30" t="s">
        <v>2385</v>
      </c>
      <c r="L222" s="30">
        <v>2690086417</v>
      </c>
      <c r="N222" s="33" t="s">
        <v>2387</v>
      </c>
      <c r="O222" s="26" t="s">
        <v>1183</v>
      </c>
      <c r="P222" s="26" t="s">
        <v>1184</v>
      </c>
      <c r="Q222" s="30" t="s">
        <v>23330</v>
      </c>
    </row>
    <row r="223" spans="2:18" s="30" customFormat="1">
      <c r="D223" s="483" t="s">
        <v>23365</v>
      </c>
      <c r="G223" s="30" t="s">
        <v>23366</v>
      </c>
      <c r="H223" s="30" t="s">
        <v>1374</v>
      </c>
      <c r="J223" s="30" t="s">
        <v>2373</v>
      </c>
      <c r="K223" s="30" t="s">
        <v>23367</v>
      </c>
      <c r="L223" s="30">
        <v>2593786833</v>
      </c>
      <c r="O223" s="26" t="s">
        <v>1183</v>
      </c>
      <c r="P223" s="26" t="s">
        <v>1184</v>
      </c>
      <c r="Q223" s="30" t="s">
        <v>23368</v>
      </c>
    </row>
    <row r="224" spans="2:18" s="30" customFormat="1">
      <c r="D224" s="483" t="s">
        <v>24378</v>
      </c>
      <c r="G224" s="30" t="s">
        <v>24379</v>
      </c>
      <c r="H224" s="30" t="s">
        <v>24380</v>
      </c>
      <c r="J224" s="30" t="s">
        <v>1175</v>
      </c>
      <c r="K224" s="30" t="s">
        <v>24379</v>
      </c>
      <c r="L224" s="30">
        <v>6300036261</v>
      </c>
      <c r="O224" s="26" t="s">
        <v>1183</v>
      </c>
      <c r="P224" s="30" t="s">
        <v>774</v>
      </c>
      <c r="Q224" s="30" t="s">
        <v>24381</v>
      </c>
      <c r="R224" s="30">
        <v>4414883716</v>
      </c>
    </row>
    <row r="225" spans="1:21" s="30" customFormat="1">
      <c r="D225" s="483" t="s">
        <v>24596</v>
      </c>
      <c r="G225" s="30" t="s">
        <v>24594</v>
      </c>
      <c r="H225" s="30" t="s">
        <v>24595</v>
      </c>
      <c r="J225" s="30" t="s">
        <v>2373</v>
      </c>
      <c r="K225" s="30" t="s">
        <v>24594</v>
      </c>
      <c r="L225" s="30">
        <v>43875173</v>
      </c>
      <c r="N225" s="33" t="s">
        <v>1425</v>
      </c>
      <c r="O225" s="26" t="s">
        <v>1183</v>
      </c>
      <c r="P225" s="26" t="s">
        <v>1184</v>
      </c>
      <c r="Q225" s="30" t="s">
        <v>1426</v>
      </c>
    </row>
    <row r="226" spans="1:21" s="30" customFormat="1">
      <c r="D226" s="483" t="s">
        <v>24809</v>
      </c>
      <c r="G226" s="30" t="s">
        <v>24810</v>
      </c>
      <c r="H226" s="30" t="s">
        <v>24811</v>
      </c>
      <c r="J226" s="30" t="s">
        <v>1175</v>
      </c>
      <c r="K226" s="30" t="s">
        <v>24810</v>
      </c>
      <c r="L226" s="30">
        <v>2596169584</v>
      </c>
      <c r="O226" s="26" t="s">
        <v>1183</v>
      </c>
      <c r="P226" s="26" t="s">
        <v>1184</v>
      </c>
      <c r="Q226" s="30" t="s">
        <v>24812</v>
      </c>
    </row>
    <row r="227" spans="1:21">
      <c r="B227" s="29">
        <v>400</v>
      </c>
      <c r="C227" s="412"/>
      <c r="D227" s="483" t="s">
        <v>24907</v>
      </c>
      <c r="E227" s="29"/>
      <c r="F227" s="412"/>
      <c r="G227" s="26" t="s">
        <v>24906</v>
      </c>
      <c r="H227" s="26" t="s">
        <v>24906</v>
      </c>
      <c r="I227" s="30"/>
      <c r="J227" s="26" t="s">
        <v>1175</v>
      </c>
      <c r="K227" s="26" t="s">
        <v>24905</v>
      </c>
      <c r="L227" s="32" t="s">
        <v>24908</v>
      </c>
      <c r="N227" s="33" t="s">
        <v>24909</v>
      </c>
      <c r="O227" s="26" t="s">
        <v>1183</v>
      </c>
      <c r="P227" s="26" t="s">
        <v>1184</v>
      </c>
      <c r="Q227" s="26" t="s">
        <v>1696</v>
      </c>
      <c r="R227" s="26">
        <v>4173977868</v>
      </c>
    </row>
    <row r="228" spans="1:21">
      <c r="D228" s="483" t="s">
        <v>24937</v>
      </c>
      <c r="G228" s="100" t="s">
        <v>24939</v>
      </c>
      <c r="H228" s="100" t="s">
        <v>24938</v>
      </c>
      <c r="I228" s="100"/>
      <c r="J228" s="26" t="s">
        <v>1175</v>
      </c>
      <c r="K228" s="100" t="s">
        <v>24939</v>
      </c>
      <c r="L228" s="152" t="s">
        <v>5431</v>
      </c>
      <c r="M228" s="100"/>
      <c r="N228" s="152" t="s">
        <v>24940</v>
      </c>
      <c r="O228" s="26" t="s">
        <v>1183</v>
      </c>
      <c r="P228" s="26" t="s">
        <v>1184</v>
      </c>
      <c r="Q228" s="100" t="s">
        <v>24941</v>
      </c>
      <c r="R228" s="100"/>
      <c r="S228" s="100"/>
      <c r="T228" s="100"/>
      <c r="U228" s="100"/>
    </row>
    <row r="229" spans="1:21">
      <c r="D229" s="483" t="s">
        <v>25109</v>
      </c>
      <c r="G229" s="100"/>
      <c r="H229" s="100"/>
      <c r="I229" s="100"/>
      <c r="J229" s="26" t="s">
        <v>1175</v>
      </c>
      <c r="K229" s="100"/>
      <c r="L229" s="152"/>
      <c r="M229" s="100"/>
      <c r="N229" s="152"/>
      <c r="O229" s="100"/>
      <c r="P229" s="100"/>
      <c r="Q229" s="100"/>
      <c r="R229" s="100"/>
      <c r="S229" s="100"/>
      <c r="T229" s="100"/>
      <c r="U229" s="100"/>
    </row>
    <row r="230" spans="1:21">
      <c r="D230" s="483" t="s">
        <v>25144</v>
      </c>
      <c r="G230" s="100" t="s">
        <v>25145</v>
      </c>
      <c r="H230" s="100" t="s">
        <v>25146</v>
      </c>
      <c r="I230" s="100"/>
      <c r="J230" s="26" t="s">
        <v>1175</v>
      </c>
      <c r="K230" s="100" t="s">
        <v>25145</v>
      </c>
      <c r="L230" s="152" t="s">
        <v>25147</v>
      </c>
      <c r="M230" s="100"/>
      <c r="N230" s="152" t="s">
        <v>25148</v>
      </c>
      <c r="O230" s="100" t="s">
        <v>1183</v>
      </c>
      <c r="P230" s="100" t="s">
        <v>1184</v>
      </c>
      <c r="Q230" s="100" t="s">
        <v>25149</v>
      </c>
      <c r="R230" s="100"/>
      <c r="S230" s="100"/>
      <c r="T230" s="100"/>
      <c r="U230" s="100"/>
    </row>
    <row r="231" spans="1:21" s="1224" customFormat="1">
      <c r="A231" s="1223"/>
      <c r="D231" s="1225" t="s">
        <v>25132</v>
      </c>
      <c r="G231" s="1226" t="s">
        <v>25133</v>
      </c>
      <c r="H231" s="1226" t="s">
        <v>25142</v>
      </c>
      <c r="I231" s="1226"/>
      <c r="J231" s="1224" t="s">
        <v>1175</v>
      </c>
      <c r="K231" s="1226" t="s">
        <v>25141</v>
      </c>
      <c r="L231" s="1227"/>
      <c r="M231" s="1226"/>
      <c r="N231" s="1227" t="s">
        <v>25134</v>
      </c>
      <c r="O231" s="1226" t="s">
        <v>1183</v>
      </c>
      <c r="P231" s="1226" t="s">
        <v>1184</v>
      </c>
      <c r="Q231" s="1226" t="s">
        <v>25135</v>
      </c>
      <c r="R231" s="1226"/>
      <c r="S231" s="1226"/>
      <c r="T231" s="1226"/>
      <c r="U231" s="1226"/>
    </row>
    <row r="232" spans="1:21" s="1224" customFormat="1">
      <c r="A232" s="1223"/>
      <c r="B232" s="1228">
        <v>383</v>
      </c>
      <c r="C232" s="1229"/>
      <c r="D232" s="1223" t="s">
        <v>25671</v>
      </c>
      <c r="E232" s="1228"/>
      <c r="F232" s="1229"/>
      <c r="G232" s="1224" t="s">
        <v>1484</v>
      </c>
      <c r="H232" s="1224" t="s">
        <v>25672</v>
      </c>
      <c r="I232" s="1223"/>
      <c r="J232" s="1224" t="s">
        <v>1175</v>
      </c>
      <c r="K232" s="1224" t="s">
        <v>1484</v>
      </c>
      <c r="L232" s="1230" t="s">
        <v>1485</v>
      </c>
      <c r="N232" s="1231" t="s">
        <v>582</v>
      </c>
      <c r="O232" s="1224" t="s">
        <v>1183</v>
      </c>
      <c r="P232" s="1224" t="s">
        <v>1184</v>
      </c>
      <c r="Q232" s="1224" t="s">
        <v>25352</v>
      </c>
    </row>
    <row r="233" spans="1:21" s="1224" customFormat="1">
      <c r="A233" s="1223"/>
      <c r="B233" s="1228">
        <v>200</v>
      </c>
      <c r="C233" s="1229"/>
      <c r="D233" s="1223" t="s">
        <v>25765</v>
      </c>
      <c r="E233" s="1228"/>
      <c r="F233" s="1229"/>
      <c r="G233" s="1224" t="s">
        <v>25766</v>
      </c>
      <c r="H233" s="1224" t="s">
        <v>25767</v>
      </c>
      <c r="I233" s="1223"/>
      <c r="J233" s="1224" t="s">
        <v>1175</v>
      </c>
      <c r="K233" s="1224" t="s">
        <v>25766</v>
      </c>
      <c r="L233" s="1230" t="s">
        <v>25674</v>
      </c>
      <c r="N233" s="1231" t="s">
        <v>25768</v>
      </c>
      <c r="O233" s="1224" t="s">
        <v>1183</v>
      </c>
      <c r="P233" s="1224" t="s">
        <v>1184</v>
      </c>
      <c r="Q233" s="1224" t="s">
        <v>25769</v>
      </c>
    </row>
    <row r="234" spans="1:21" s="1223" customFormat="1">
      <c r="D234" s="1225" t="s">
        <v>25806</v>
      </c>
      <c r="G234" s="1232" t="s">
        <v>25807</v>
      </c>
      <c r="H234" s="1232" t="s">
        <v>25808</v>
      </c>
      <c r="I234" s="1232"/>
      <c r="J234" s="1233" t="s">
        <v>1175</v>
      </c>
      <c r="K234" s="1232" t="s">
        <v>25807</v>
      </c>
      <c r="L234" s="1234">
        <v>2619820650</v>
      </c>
      <c r="M234" s="1232"/>
      <c r="N234" s="1227">
        <v>9111834950</v>
      </c>
      <c r="O234" s="1226" t="s">
        <v>1183</v>
      </c>
      <c r="P234" s="1226" t="s">
        <v>25804</v>
      </c>
      <c r="Q234" s="1232" t="s">
        <v>25809</v>
      </c>
      <c r="R234" s="1232"/>
      <c r="S234" s="1232"/>
      <c r="T234" s="1232"/>
      <c r="U234" s="1232"/>
    </row>
    <row r="235" spans="1:21" s="30" customFormat="1">
      <c r="D235" s="483" t="s">
        <v>25830</v>
      </c>
      <c r="G235" s="181" t="s">
        <v>25892</v>
      </c>
      <c r="H235" s="181" t="s">
        <v>1374</v>
      </c>
      <c r="I235" s="181"/>
      <c r="J235" s="158" t="s">
        <v>2373</v>
      </c>
      <c r="K235" s="181" t="s">
        <v>25831</v>
      </c>
      <c r="L235" s="723" t="s">
        <v>25832</v>
      </c>
      <c r="M235" s="181"/>
      <c r="N235" s="152" t="s">
        <v>25833</v>
      </c>
      <c r="O235" s="100" t="s">
        <v>1183</v>
      </c>
      <c r="P235" s="100" t="s">
        <v>1184</v>
      </c>
      <c r="Q235" s="181" t="s">
        <v>25834</v>
      </c>
      <c r="R235" s="181"/>
      <c r="S235" s="181"/>
      <c r="T235" s="181"/>
      <c r="U235" s="181"/>
    </row>
    <row r="236" spans="1:21" s="1223" customFormat="1">
      <c r="D236" s="1225" t="s">
        <v>25858</v>
      </c>
      <c r="G236" s="1232" t="s">
        <v>25859</v>
      </c>
      <c r="H236" s="1232" t="s">
        <v>25860</v>
      </c>
      <c r="I236" s="1232"/>
      <c r="J236" s="1233" t="s">
        <v>3748</v>
      </c>
      <c r="K236" s="1232" t="s">
        <v>25859</v>
      </c>
      <c r="L236" s="1234" t="s">
        <v>25861</v>
      </c>
      <c r="M236" s="1232"/>
      <c r="N236" s="1227" t="s">
        <v>25862</v>
      </c>
      <c r="O236" s="1226" t="s">
        <v>1183</v>
      </c>
      <c r="P236" s="1226" t="s">
        <v>1184</v>
      </c>
      <c r="Q236" s="1232" t="s">
        <v>25863</v>
      </c>
      <c r="R236" s="1232"/>
      <c r="S236" s="1232"/>
      <c r="T236" s="1232"/>
      <c r="U236" s="1232"/>
    </row>
    <row r="237" spans="1:21" s="30" customFormat="1">
      <c r="D237" s="483" t="s">
        <v>25959</v>
      </c>
      <c r="G237" s="181" t="s">
        <v>25963</v>
      </c>
      <c r="H237" s="181" t="s">
        <v>25960</v>
      </c>
      <c r="I237" s="181"/>
      <c r="J237" s="158" t="s">
        <v>3748</v>
      </c>
      <c r="K237" s="181" t="s">
        <v>25963</v>
      </c>
      <c r="L237" s="723" t="s">
        <v>25964</v>
      </c>
      <c r="M237" s="181"/>
      <c r="N237" s="152" t="s">
        <v>25961</v>
      </c>
      <c r="O237" s="100" t="s">
        <v>1183</v>
      </c>
      <c r="P237" s="100" t="s">
        <v>1184</v>
      </c>
      <c r="Q237" s="181" t="s">
        <v>25962</v>
      </c>
      <c r="R237" s="181"/>
      <c r="S237" s="181"/>
      <c r="T237" s="181"/>
      <c r="U237" s="181"/>
    </row>
    <row r="238" spans="1:21" s="30" customFormat="1">
      <c r="D238" s="483" t="s">
        <v>25980</v>
      </c>
      <c r="G238" s="181" t="s">
        <v>25981</v>
      </c>
      <c r="H238" s="181" t="s">
        <v>1374</v>
      </c>
      <c r="I238" s="181"/>
      <c r="J238" s="158" t="s">
        <v>2373</v>
      </c>
      <c r="K238" s="181" t="s">
        <v>25982</v>
      </c>
      <c r="L238" s="723"/>
      <c r="M238" s="181"/>
      <c r="N238" s="152" t="s">
        <v>25983</v>
      </c>
      <c r="O238" s="100" t="s">
        <v>1183</v>
      </c>
      <c r="P238" s="100" t="s">
        <v>1184</v>
      </c>
      <c r="Q238" s="181" t="s">
        <v>25984</v>
      </c>
      <c r="R238" s="181"/>
      <c r="S238" s="181"/>
      <c r="T238" s="181"/>
      <c r="U238" s="181"/>
    </row>
    <row r="239" spans="1:21" s="30" customFormat="1">
      <c r="D239" s="483" t="s">
        <v>29300</v>
      </c>
      <c r="G239" s="181" t="s">
        <v>26004</v>
      </c>
      <c r="H239" s="181" t="s">
        <v>25142</v>
      </c>
      <c r="I239" s="181"/>
      <c r="J239" s="158" t="s">
        <v>3748</v>
      </c>
      <c r="K239" s="181" t="s">
        <v>29296</v>
      </c>
      <c r="L239" s="723" t="s">
        <v>26005</v>
      </c>
      <c r="M239" s="181"/>
      <c r="N239" s="152" t="s">
        <v>29298</v>
      </c>
      <c r="O239" s="100" t="s">
        <v>1183</v>
      </c>
      <c r="P239" s="100" t="s">
        <v>1184</v>
      </c>
      <c r="Q239" s="181" t="s">
        <v>29297</v>
      </c>
      <c r="R239" s="181"/>
      <c r="S239" s="181"/>
      <c r="T239" s="181"/>
      <c r="U239" s="181"/>
    </row>
    <row r="240" spans="1:21" s="30" customFormat="1" ht="14.4">
      <c r="D240" s="483" t="s">
        <v>26613</v>
      </c>
      <c r="G240" s="181" t="s">
        <v>26614</v>
      </c>
      <c r="H240" s="181" t="s">
        <v>26615</v>
      </c>
      <c r="I240" s="181"/>
      <c r="J240" s="158" t="s">
        <v>2373</v>
      </c>
      <c r="K240" s="181" t="s">
        <v>26614</v>
      </c>
      <c r="L240" s="723" t="s">
        <v>26616</v>
      </c>
      <c r="M240" s="181"/>
      <c r="N240" s="152">
        <v>91222048302</v>
      </c>
      <c r="O240" s="100" t="s">
        <v>1183</v>
      </c>
      <c r="P240" s="100" t="s">
        <v>1184</v>
      </c>
      <c r="Q240" s="181" t="s">
        <v>26617</v>
      </c>
      <c r="R240" s="181"/>
      <c r="S240" s="181"/>
      <c r="T240" s="181"/>
      <c r="U240" s="181"/>
    </row>
    <row r="241" spans="2:21" s="30" customFormat="1">
      <c r="B241" s="30">
        <v>394</v>
      </c>
      <c r="D241" s="483" t="s">
        <v>26656</v>
      </c>
      <c r="G241" s="181" t="s">
        <v>26654</v>
      </c>
      <c r="H241" s="181" t="s">
        <v>26657</v>
      </c>
      <c r="I241" s="181"/>
      <c r="J241" s="158" t="s">
        <v>3748</v>
      </c>
      <c r="K241" s="181" t="s">
        <v>26654</v>
      </c>
      <c r="L241" s="723">
        <v>3240468980</v>
      </c>
      <c r="M241" s="181"/>
      <c r="N241" s="152">
        <v>9365643710</v>
      </c>
      <c r="O241" s="100" t="s">
        <v>1183</v>
      </c>
      <c r="P241" s="100" t="s">
        <v>1184</v>
      </c>
      <c r="Q241" s="181" t="s">
        <v>26655</v>
      </c>
      <c r="R241" s="181"/>
      <c r="S241" s="181"/>
      <c r="T241" s="181"/>
      <c r="U241" s="181"/>
    </row>
    <row r="242" spans="2:21" s="30" customFormat="1">
      <c r="D242" s="483" t="s">
        <v>26702</v>
      </c>
      <c r="G242" s="181"/>
      <c r="H242" s="181"/>
      <c r="I242" s="181"/>
      <c r="J242" s="158"/>
      <c r="K242" s="181"/>
      <c r="L242" s="723"/>
      <c r="M242" s="181"/>
      <c r="N242" s="152"/>
      <c r="O242" s="100"/>
      <c r="P242" s="100"/>
      <c r="Q242" s="181"/>
      <c r="R242" s="181"/>
      <c r="S242" s="181"/>
      <c r="T242" s="181"/>
      <c r="U242" s="181"/>
    </row>
    <row r="243" spans="2:21" s="30" customFormat="1">
      <c r="D243" s="483" t="s">
        <v>26703</v>
      </c>
      <c r="G243" s="181" t="s">
        <v>28588</v>
      </c>
      <c r="H243" s="181" t="s">
        <v>28589</v>
      </c>
      <c r="I243" s="181" t="s">
        <v>5432</v>
      </c>
      <c r="J243" s="158" t="s">
        <v>1908</v>
      </c>
      <c r="K243" s="181" t="s">
        <v>28590</v>
      </c>
      <c r="L243" s="1047" t="s">
        <v>28591</v>
      </c>
      <c r="M243" s="181"/>
      <c r="N243" s="152" t="s">
        <v>27888</v>
      </c>
      <c r="O243" s="100" t="s">
        <v>1183</v>
      </c>
      <c r="P243" s="100" t="s">
        <v>1184</v>
      </c>
      <c r="Q243" s="181" t="s">
        <v>28355</v>
      </c>
      <c r="R243" s="181"/>
      <c r="S243" s="181"/>
      <c r="T243" s="181"/>
      <c r="U243" s="181"/>
    </row>
    <row r="244" spans="2:21" s="30" customFormat="1">
      <c r="D244" s="483" t="s">
        <v>26704</v>
      </c>
      <c r="G244" s="181" t="s">
        <v>29380</v>
      </c>
      <c r="H244" s="181" t="s">
        <v>29379</v>
      </c>
      <c r="I244" s="181"/>
      <c r="J244" s="181" t="s">
        <v>29308</v>
      </c>
      <c r="K244" s="181" t="s">
        <v>29380</v>
      </c>
      <c r="L244" s="181">
        <v>2710202220</v>
      </c>
      <c r="M244" s="181"/>
      <c r="N244" s="152" t="s">
        <v>29382</v>
      </c>
      <c r="O244" s="181" t="s">
        <v>1183</v>
      </c>
      <c r="P244" s="181" t="s">
        <v>1184</v>
      </c>
      <c r="Q244" s="181" t="s">
        <v>29381</v>
      </c>
      <c r="R244" s="181"/>
      <c r="S244" s="181"/>
      <c r="T244" s="181"/>
      <c r="U244" s="181"/>
    </row>
    <row r="245" spans="2:21" s="30" customFormat="1">
      <c r="D245" s="483" t="s">
        <v>29378</v>
      </c>
      <c r="G245" s="181" t="s">
        <v>29374</v>
      </c>
      <c r="H245" s="181" t="s">
        <v>29375</v>
      </c>
      <c r="I245" s="181"/>
      <c r="J245" s="158" t="s">
        <v>29308</v>
      </c>
      <c r="K245" s="181" t="s">
        <v>29376</v>
      </c>
      <c r="L245" s="723" t="s">
        <v>29377</v>
      </c>
      <c r="M245" s="181"/>
      <c r="N245" s="152" t="s">
        <v>27223</v>
      </c>
      <c r="O245" s="100" t="s">
        <v>1183</v>
      </c>
      <c r="P245" s="100" t="s">
        <v>1184</v>
      </c>
      <c r="Q245" s="181" t="s">
        <v>29381</v>
      </c>
      <c r="R245" s="181"/>
      <c r="S245" s="181"/>
      <c r="T245" s="181"/>
      <c r="U245" s="181"/>
    </row>
    <row r="246" spans="2:21" s="30" customFormat="1">
      <c r="D246" s="483"/>
      <c r="G246" s="181"/>
      <c r="H246" s="181"/>
      <c r="I246" s="181"/>
      <c r="J246" s="158"/>
      <c r="K246" s="181"/>
      <c r="L246" s="723"/>
      <c r="M246" s="181"/>
      <c r="N246" s="152"/>
      <c r="O246" s="100"/>
      <c r="P246" s="100"/>
      <c r="Q246" s="181"/>
      <c r="R246" s="181"/>
      <c r="S246" s="181"/>
      <c r="T246" s="181"/>
      <c r="U246" s="181"/>
    </row>
    <row r="247" spans="2:21" s="30" customFormat="1">
      <c r="D247" s="483" t="s">
        <v>26705</v>
      </c>
      <c r="G247" s="181"/>
      <c r="H247" s="181"/>
      <c r="I247" s="181"/>
      <c r="J247" s="158"/>
      <c r="K247" s="181"/>
      <c r="L247" s="723"/>
      <c r="M247" s="181"/>
      <c r="N247" s="152"/>
      <c r="O247" s="100"/>
      <c r="P247" s="100"/>
      <c r="Q247" s="181"/>
      <c r="R247" s="181"/>
      <c r="S247" s="181"/>
      <c r="T247" s="181"/>
      <c r="U247" s="181"/>
    </row>
    <row r="248" spans="2:21" s="30" customFormat="1">
      <c r="D248" s="483" t="s">
        <v>26706</v>
      </c>
      <c r="G248" s="181"/>
      <c r="H248" s="181"/>
      <c r="I248" s="181"/>
      <c r="J248" s="158"/>
      <c r="K248" s="181"/>
      <c r="L248" s="723"/>
      <c r="M248" s="181"/>
      <c r="N248" s="152"/>
      <c r="O248" s="100"/>
      <c r="P248" s="100"/>
      <c r="Q248" s="181"/>
      <c r="R248" s="181"/>
      <c r="S248" s="181"/>
      <c r="T248" s="181"/>
      <c r="U248" s="181"/>
    </row>
    <row r="249" spans="2:21" s="30" customFormat="1">
      <c r="D249" s="483" t="s">
        <v>26707</v>
      </c>
      <c r="G249" s="181"/>
      <c r="H249" s="181"/>
      <c r="I249" s="181"/>
      <c r="J249" s="158"/>
      <c r="K249" s="181"/>
      <c r="L249" s="723"/>
      <c r="M249" s="181"/>
      <c r="N249" s="152"/>
      <c r="O249" s="100"/>
      <c r="P249" s="100"/>
      <c r="Q249" s="181"/>
      <c r="R249" s="181"/>
      <c r="S249" s="181"/>
      <c r="T249" s="181"/>
      <c r="U249" s="181"/>
    </row>
    <row r="250" spans="2:21" s="30" customFormat="1">
      <c r="D250" s="483" t="s">
        <v>26734</v>
      </c>
      <c r="G250" s="181" t="s">
        <v>26735</v>
      </c>
      <c r="H250" s="181" t="s">
        <v>26736</v>
      </c>
      <c r="I250" s="181"/>
      <c r="J250" s="158" t="s">
        <v>2373</v>
      </c>
      <c r="K250" s="181" t="s">
        <v>26735</v>
      </c>
      <c r="L250" s="723" t="s">
        <v>26737</v>
      </c>
      <c r="M250" s="181"/>
      <c r="N250" s="152" t="s">
        <v>26738</v>
      </c>
      <c r="O250" s="100" t="s">
        <v>1183</v>
      </c>
      <c r="P250" s="100"/>
      <c r="Q250" s="181" t="s">
        <v>26739</v>
      </c>
      <c r="R250" s="181">
        <v>4146617653</v>
      </c>
      <c r="S250" s="181"/>
      <c r="T250" s="181"/>
      <c r="U250" s="181"/>
    </row>
    <row r="251" spans="2:21" s="30" customFormat="1">
      <c r="D251" s="483" t="s">
        <v>27566</v>
      </c>
      <c r="G251" s="181" t="s">
        <v>27567</v>
      </c>
      <c r="H251" s="181" t="s">
        <v>1374</v>
      </c>
      <c r="I251" s="181"/>
      <c r="J251" s="158"/>
      <c r="K251" s="181" t="s">
        <v>27567</v>
      </c>
      <c r="L251" s="723" t="s">
        <v>27568</v>
      </c>
      <c r="M251" s="181"/>
      <c r="N251" s="152" t="s">
        <v>27569</v>
      </c>
      <c r="O251" s="100" t="s">
        <v>1183</v>
      </c>
      <c r="P251" s="100" t="s">
        <v>1184</v>
      </c>
      <c r="Q251" s="181" t="s">
        <v>27570</v>
      </c>
      <c r="R251" s="181"/>
      <c r="S251" s="181"/>
      <c r="T251" s="181"/>
      <c r="U251" s="181"/>
    </row>
    <row r="252" spans="2:21" s="30" customFormat="1">
      <c r="D252" s="483" t="s">
        <v>27588</v>
      </c>
      <c r="G252" s="181" t="s">
        <v>27587</v>
      </c>
      <c r="H252" s="181" t="s">
        <v>27612</v>
      </c>
      <c r="I252" s="181" t="s">
        <v>26615</v>
      </c>
      <c r="J252" s="158" t="s">
        <v>3748</v>
      </c>
      <c r="K252" s="181" t="s">
        <v>27587</v>
      </c>
      <c r="L252" s="723" t="s">
        <v>27589</v>
      </c>
      <c r="M252" s="181"/>
      <c r="N252" s="152" t="s">
        <v>27590</v>
      </c>
      <c r="O252" s="100" t="s">
        <v>1183</v>
      </c>
      <c r="P252" s="100" t="s">
        <v>1184</v>
      </c>
      <c r="Q252" s="181" t="s">
        <v>26617</v>
      </c>
      <c r="R252" s="181"/>
      <c r="S252" s="181"/>
      <c r="T252" s="181"/>
      <c r="U252" s="181"/>
    </row>
    <row r="253" spans="2:21" s="30" customFormat="1">
      <c r="D253" s="483" t="s">
        <v>27606</v>
      </c>
      <c r="G253" s="181" t="s">
        <v>27607</v>
      </c>
      <c r="H253" s="181" t="s">
        <v>27611</v>
      </c>
      <c r="I253" s="181"/>
      <c r="J253" s="158" t="s">
        <v>2373</v>
      </c>
      <c r="K253" s="181" t="s">
        <v>27607</v>
      </c>
      <c r="L253" s="723" t="s">
        <v>27608</v>
      </c>
      <c r="M253" s="181"/>
      <c r="N253" s="152" t="s">
        <v>27609</v>
      </c>
      <c r="O253" s="100" t="s">
        <v>1183</v>
      </c>
      <c r="P253" s="100" t="s">
        <v>1184</v>
      </c>
      <c r="Q253" s="181" t="s">
        <v>27610</v>
      </c>
      <c r="R253" s="181"/>
      <c r="S253" s="181"/>
      <c r="T253" s="181"/>
      <c r="U253" s="181"/>
    </row>
    <row r="254" spans="2:21" s="30" customFormat="1">
      <c r="D254" s="483" t="s">
        <v>27889</v>
      </c>
      <c r="G254" s="181" t="s">
        <v>27890</v>
      </c>
      <c r="H254" s="181" t="s">
        <v>27891</v>
      </c>
      <c r="I254" s="181"/>
      <c r="J254" s="158" t="s">
        <v>3748</v>
      </c>
      <c r="K254" s="181" t="s">
        <v>27890</v>
      </c>
      <c r="L254" s="723" t="s">
        <v>27892</v>
      </c>
      <c r="M254" s="181"/>
      <c r="N254" s="152" t="s">
        <v>27893</v>
      </c>
      <c r="O254" s="100" t="s">
        <v>1183</v>
      </c>
      <c r="P254" s="100" t="s">
        <v>1184</v>
      </c>
      <c r="Q254" s="181" t="s">
        <v>28301</v>
      </c>
      <c r="R254" s="181"/>
      <c r="S254" s="181"/>
      <c r="T254" s="181"/>
      <c r="U254" s="181"/>
    </row>
    <row r="255" spans="2:21" s="30" customFormat="1">
      <c r="D255" s="483" t="s">
        <v>27889</v>
      </c>
      <c r="G255" s="181" t="s">
        <v>29873</v>
      </c>
      <c r="H255" s="181" t="s">
        <v>27891</v>
      </c>
      <c r="I255" s="181"/>
      <c r="J255" s="158" t="s">
        <v>3748</v>
      </c>
      <c r="K255" s="181" t="s">
        <v>27890</v>
      </c>
      <c r="L255" s="723" t="s">
        <v>27892</v>
      </c>
      <c r="M255" s="181"/>
      <c r="N255" s="152" t="s">
        <v>27893</v>
      </c>
      <c r="O255" s="100" t="s">
        <v>1183</v>
      </c>
      <c r="P255" s="100" t="s">
        <v>1184</v>
      </c>
      <c r="Q255" s="181" t="s">
        <v>29872</v>
      </c>
      <c r="R255" s="181"/>
      <c r="S255" s="181"/>
      <c r="T255" s="181"/>
      <c r="U255" s="181"/>
    </row>
    <row r="256" spans="2:21" s="30" customFormat="1" ht="13.5" customHeight="1">
      <c r="D256" s="483" t="s">
        <v>27953</v>
      </c>
      <c r="G256" s="181" t="s">
        <v>27989</v>
      </c>
      <c r="H256" s="181" t="s">
        <v>27954</v>
      </c>
      <c r="I256" s="181" t="s">
        <v>5432</v>
      </c>
      <c r="J256" s="158" t="s">
        <v>3748</v>
      </c>
      <c r="K256" s="181" t="s">
        <v>27989</v>
      </c>
      <c r="L256" s="723" t="s">
        <v>27955</v>
      </c>
      <c r="M256" s="181"/>
      <c r="N256" s="152" t="s">
        <v>27956</v>
      </c>
      <c r="O256" s="100" t="s">
        <v>1183</v>
      </c>
      <c r="P256" s="100" t="s">
        <v>1184</v>
      </c>
      <c r="Q256" s="181" t="s">
        <v>27957</v>
      </c>
      <c r="R256" s="181"/>
      <c r="S256" s="181"/>
      <c r="T256" s="181"/>
      <c r="U256" s="181"/>
    </row>
    <row r="257" spans="2:21" s="30" customFormat="1">
      <c r="D257" s="483" t="s">
        <v>27990</v>
      </c>
      <c r="G257" s="181" t="s">
        <v>27991</v>
      </c>
      <c r="H257" s="181" t="s">
        <v>27992</v>
      </c>
      <c r="I257" s="181" t="s">
        <v>1323</v>
      </c>
      <c r="J257" s="158" t="s">
        <v>3748</v>
      </c>
      <c r="K257" s="181" t="s">
        <v>27991</v>
      </c>
      <c r="L257" s="723">
        <v>2594437255</v>
      </c>
      <c r="M257" s="181"/>
      <c r="N257" s="152" t="s">
        <v>27994</v>
      </c>
      <c r="O257" s="100" t="s">
        <v>1183</v>
      </c>
      <c r="P257" s="100" t="s">
        <v>1184</v>
      </c>
      <c r="Q257" s="181" t="s">
        <v>27993</v>
      </c>
      <c r="R257" s="181"/>
      <c r="S257" s="181"/>
      <c r="T257" s="181"/>
      <c r="U257" s="181"/>
    </row>
    <row r="258" spans="2:21" s="30" customFormat="1">
      <c r="D258" s="483" t="s">
        <v>28046</v>
      </c>
      <c r="G258" s="181" t="s">
        <v>28047</v>
      </c>
      <c r="H258" s="181" t="s">
        <v>28048</v>
      </c>
      <c r="I258" s="181"/>
      <c r="J258" s="158" t="s">
        <v>2373</v>
      </c>
      <c r="K258" s="181" t="s">
        <v>28047</v>
      </c>
      <c r="L258" s="723" t="s">
        <v>28049</v>
      </c>
      <c r="M258" s="181"/>
      <c r="N258" s="152" t="s">
        <v>28050</v>
      </c>
      <c r="O258" s="100" t="s">
        <v>1183</v>
      </c>
      <c r="P258" s="100" t="s">
        <v>1184</v>
      </c>
      <c r="Q258" s="181" t="s">
        <v>28051</v>
      </c>
      <c r="R258" s="181"/>
      <c r="S258" s="181"/>
      <c r="T258" s="181"/>
      <c r="U258" s="181"/>
    </row>
    <row r="259" spans="2:21" s="30" customFormat="1">
      <c r="D259" s="483" t="s">
        <v>28223</v>
      </c>
      <c r="G259" s="181" t="s">
        <v>28224</v>
      </c>
      <c r="H259" s="181" t="s">
        <v>28225</v>
      </c>
      <c r="I259" s="181"/>
      <c r="J259" s="158" t="s">
        <v>1175</v>
      </c>
      <c r="K259" s="181" t="s">
        <v>28224</v>
      </c>
      <c r="L259" s="723" t="s">
        <v>28226</v>
      </c>
      <c r="M259" s="181"/>
      <c r="N259" s="731">
        <v>9111313974</v>
      </c>
      <c r="O259" s="100" t="s">
        <v>1183</v>
      </c>
      <c r="P259" s="100" t="s">
        <v>1184</v>
      </c>
      <c r="Q259" s="1001" t="s">
        <v>28227</v>
      </c>
      <c r="R259" s="181"/>
      <c r="S259" s="181"/>
      <c r="T259" s="181"/>
      <c r="U259" s="181"/>
    </row>
    <row r="260" spans="2:21" s="30" customFormat="1">
      <c r="B260" s="30">
        <v>414</v>
      </c>
      <c r="D260" s="483" t="s">
        <v>26702</v>
      </c>
      <c r="G260" s="181" t="s">
        <v>28238</v>
      </c>
      <c r="H260" s="181" t="s">
        <v>28239</v>
      </c>
      <c r="I260" s="181"/>
      <c r="J260" s="181"/>
      <c r="K260" s="181"/>
      <c r="L260" s="723" t="s">
        <v>28240</v>
      </c>
      <c r="M260" s="181"/>
      <c r="N260" s="152" t="s">
        <v>28241</v>
      </c>
      <c r="O260" s="100" t="s">
        <v>1183</v>
      </c>
      <c r="P260" s="100" t="s">
        <v>1184</v>
      </c>
      <c r="Q260" s="181" t="s">
        <v>28242</v>
      </c>
      <c r="R260" s="181"/>
      <c r="S260" s="181"/>
      <c r="T260" s="181"/>
      <c r="U260" s="181"/>
    </row>
    <row r="261" spans="2:21" s="30" customFormat="1">
      <c r="D261" s="483" t="s">
        <v>28386</v>
      </c>
      <c r="G261" s="181" t="s">
        <v>28387</v>
      </c>
      <c r="H261" s="181" t="s">
        <v>28388</v>
      </c>
      <c r="I261" s="181"/>
      <c r="J261" s="158" t="s">
        <v>1175</v>
      </c>
      <c r="K261" s="181" t="s">
        <v>28387</v>
      </c>
      <c r="L261" s="723" t="s">
        <v>28389</v>
      </c>
      <c r="M261" s="181"/>
      <c r="N261" s="152" t="s">
        <v>29314</v>
      </c>
      <c r="O261" s="100" t="s">
        <v>1183</v>
      </c>
      <c r="P261" s="100" t="s">
        <v>1184</v>
      </c>
      <c r="Q261" s="181" t="s">
        <v>28390</v>
      </c>
      <c r="R261" s="181"/>
      <c r="S261" s="181"/>
      <c r="T261" s="181"/>
      <c r="U261" s="181"/>
    </row>
    <row r="262" spans="2:21" s="30" customFormat="1">
      <c r="D262" s="483" t="s">
        <v>28398</v>
      </c>
      <c r="G262" s="181" t="s">
        <v>28399</v>
      </c>
      <c r="H262" s="181"/>
      <c r="I262" s="181"/>
      <c r="J262" s="158" t="s">
        <v>1175</v>
      </c>
      <c r="K262" s="181" t="s">
        <v>28399</v>
      </c>
      <c r="L262" s="723" t="s">
        <v>28400</v>
      </c>
      <c r="M262" s="181"/>
      <c r="N262" s="152" t="s">
        <v>28401</v>
      </c>
      <c r="O262" s="100" t="s">
        <v>1183</v>
      </c>
      <c r="P262" s="100" t="s">
        <v>1184</v>
      </c>
      <c r="Q262" s="181" t="s">
        <v>28402</v>
      </c>
      <c r="R262" s="181">
        <v>4165764818</v>
      </c>
      <c r="S262" s="181"/>
      <c r="T262" s="181"/>
      <c r="U262" s="181"/>
    </row>
    <row r="263" spans="2:21" s="30" customFormat="1">
      <c r="D263" s="483" t="s">
        <v>28585</v>
      </c>
      <c r="G263" s="181" t="s">
        <v>28586</v>
      </c>
      <c r="H263" s="181" t="s">
        <v>28388</v>
      </c>
      <c r="I263" s="181"/>
      <c r="J263" s="158" t="s">
        <v>1175</v>
      </c>
      <c r="K263" s="181" t="s">
        <v>28586</v>
      </c>
      <c r="L263" s="723" t="s">
        <v>28587</v>
      </c>
      <c r="M263" s="181"/>
      <c r="N263" s="152"/>
      <c r="O263" s="100" t="s">
        <v>1183</v>
      </c>
      <c r="P263" s="100" t="s">
        <v>1184</v>
      </c>
      <c r="Q263" s="181" t="s">
        <v>28788</v>
      </c>
      <c r="R263" s="181"/>
      <c r="S263" s="181"/>
      <c r="T263" s="181"/>
      <c r="U263" s="181"/>
    </row>
    <row r="264" spans="2:21" s="30" customFormat="1">
      <c r="D264" s="483" t="s">
        <v>28638</v>
      </c>
      <c r="G264" s="181" t="s">
        <v>28637</v>
      </c>
      <c r="H264" s="181" t="s">
        <v>28634</v>
      </c>
      <c r="I264" s="181"/>
      <c r="J264" s="158" t="s">
        <v>1198</v>
      </c>
      <c r="K264" s="181" t="s">
        <v>28637</v>
      </c>
      <c r="L264" s="723" t="s">
        <v>28635</v>
      </c>
      <c r="M264" s="181"/>
      <c r="N264" s="152" t="s">
        <v>28636</v>
      </c>
      <c r="O264" s="100" t="s">
        <v>1183</v>
      </c>
      <c r="P264" s="100" t="s">
        <v>1184</v>
      </c>
      <c r="Q264" s="181" t="s">
        <v>28639</v>
      </c>
      <c r="R264" s="181"/>
      <c r="S264" s="181"/>
      <c r="T264" s="181"/>
      <c r="U264" s="181"/>
    </row>
    <row r="265" spans="2:21" s="30" customFormat="1">
      <c r="D265" s="483" t="s">
        <v>28663</v>
      </c>
      <c r="G265" s="181" t="s">
        <v>28664</v>
      </c>
      <c r="H265" s="181" t="s">
        <v>28665</v>
      </c>
      <c r="I265" s="181"/>
      <c r="J265" s="158" t="s">
        <v>1198</v>
      </c>
      <c r="K265" s="181" t="s">
        <v>28664</v>
      </c>
      <c r="L265" s="723" t="s">
        <v>28666</v>
      </c>
      <c r="M265" s="181"/>
      <c r="N265" s="152"/>
      <c r="O265" s="100" t="s">
        <v>1183</v>
      </c>
      <c r="P265" s="100" t="s">
        <v>1184</v>
      </c>
      <c r="Q265" s="181" t="s">
        <v>28667</v>
      </c>
      <c r="R265" s="181"/>
      <c r="S265" s="181"/>
      <c r="T265" s="181"/>
      <c r="U265" s="181"/>
    </row>
    <row r="266" spans="2:21" s="30" customFormat="1">
      <c r="D266" s="483" t="s">
        <v>28670</v>
      </c>
      <c r="G266" s="181" t="s">
        <v>28641</v>
      </c>
      <c r="H266" s="181"/>
      <c r="I266" s="181"/>
      <c r="J266" s="158" t="s">
        <v>1175</v>
      </c>
      <c r="K266" s="181" t="s">
        <v>28641</v>
      </c>
      <c r="L266" s="723" t="s">
        <v>28642</v>
      </c>
      <c r="M266" s="181"/>
      <c r="N266" s="152"/>
      <c r="O266" s="100" t="s">
        <v>1183</v>
      </c>
      <c r="P266" s="100" t="s">
        <v>1184</v>
      </c>
      <c r="Q266" s="181" t="s">
        <v>28671</v>
      </c>
      <c r="R266" s="181"/>
      <c r="S266" s="181"/>
      <c r="T266" s="181"/>
      <c r="U266" s="181"/>
    </row>
    <row r="267" spans="2:21" s="30" customFormat="1">
      <c r="D267" s="483" t="s">
        <v>28793</v>
      </c>
      <c r="G267" s="181" t="s">
        <v>28795</v>
      </c>
      <c r="H267" s="181" t="s">
        <v>28795</v>
      </c>
      <c r="I267" s="181"/>
      <c r="J267" s="158" t="s">
        <v>1175</v>
      </c>
      <c r="K267" s="181" t="s">
        <v>28794</v>
      </c>
      <c r="L267" s="723" t="s">
        <v>28796</v>
      </c>
      <c r="M267" s="181"/>
      <c r="N267" s="152"/>
      <c r="O267" s="100" t="s">
        <v>24690</v>
      </c>
      <c r="P267" s="100" t="s">
        <v>28797</v>
      </c>
      <c r="Q267" s="181" t="s">
        <v>28798</v>
      </c>
      <c r="R267" s="181">
        <v>1437773788</v>
      </c>
      <c r="S267" s="181"/>
      <c r="T267" s="181"/>
      <c r="U267" s="181"/>
    </row>
    <row r="268" spans="2:21" s="30" customFormat="1">
      <c r="D268" s="483" t="s">
        <v>28896</v>
      </c>
      <c r="G268" s="181" t="s">
        <v>28897</v>
      </c>
      <c r="H268" s="181"/>
      <c r="I268" s="181"/>
      <c r="J268" s="158" t="s">
        <v>1175</v>
      </c>
      <c r="K268" s="181" t="s">
        <v>28897</v>
      </c>
      <c r="L268" s="723" t="s">
        <v>28898</v>
      </c>
      <c r="M268" s="181"/>
      <c r="N268" s="152" t="s">
        <v>28899</v>
      </c>
      <c r="O268" s="100" t="s">
        <v>1183</v>
      </c>
      <c r="P268" s="100" t="s">
        <v>1184</v>
      </c>
      <c r="Q268" s="181"/>
      <c r="R268" s="181"/>
      <c r="S268" s="181"/>
      <c r="T268" s="181"/>
      <c r="U268" s="181"/>
    </row>
    <row r="269" spans="2:21" s="30" customFormat="1">
      <c r="D269" s="483" t="s">
        <v>29009</v>
      </c>
      <c r="G269" s="181" t="s">
        <v>29010</v>
      </c>
      <c r="H269" s="181" t="s">
        <v>29295</v>
      </c>
      <c r="I269" s="181"/>
      <c r="J269" s="158"/>
      <c r="K269" s="181"/>
      <c r="L269" s="723" t="s">
        <v>29011</v>
      </c>
      <c r="M269" s="181"/>
      <c r="N269" s="152" t="s">
        <v>29012</v>
      </c>
      <c r="O269" s="100" t="s">
        <v>1183</v>
      </c>
      <c r="P269" s="100" t="s">
        <v>28311</v>
      </c>
      <c r="Q269" s="181" t="s">
        <v>29013</v>
      </c>
      <c r="R269" s="181"/>
      <c r="S269" s="181"/>
      <c r="T269" s="181"/>
      <c r="U269" s="181"/>
    </row>
    <row r="270" spans="2:21" s="30" customFormat="1">
      <c r="D270" s="483" t="s">
        <v>29165</v>
      </c>
      <c r="G270" s="181" t="s">
        <v>29166</v>
      </c>
      <c r="H270" s="181" t="s">
        <v>29167</v>
      </c>
      <c r="I270" s="181"/>
      <c r="J270" s="158" t="s">
        <v>1175</v>
      </c>
      <c r="K270" s="181" t="s">
        <v>29166</v>
      </c>
      <c r="L270" s="723" t="s">
        <v>29092</v>
      </c>
      <c r="M270" s="181"/>
      <c r="N270" s="152" t="s">
        <v>29168</v>
      </c>
      <c r="O270" s="100" t="s">
        <v>24690</v>
      </c>
      <c r="P270" s="100" t="s">
        <v>24690</v>
      </c>
      <c r="Q270" s="181"/>
      <c r="R270" s="181"/>
      <c r="S270" s="181"/>
      <c r="T270" s="181"/>
      <c r="U270" s="181"/>
    </row>
    <row r="271" spans="2:21" s="30" customFormat="1">
      <c r="D271" s="483" t="s">
        <v>29207</v>
      </c>
      <c r="G271" s="181" t="s">
        <v>29860</v>
      </c>
      <c r="H271" s="181" t="s">
        <v>29208</v>
      </c>
      <c r="I271" s="181"/>
      <c r="J271" s="158" t="s">
        <v>1198</v>
      </c>
      <c r="K271" s="181" t="s">
        <v>29209</v>
      </c>
      <c r="L271" s="723" t="s">
        <v>29210</v>
      </c>
      <c r="M271" s="181"/>
      <c r="N271" s="152" t="s">
        <v>29802</v>
      </c>
      <c r="O271" s="100" t="s">
        <v>1183</v>
      </c>
      <c r="P271" s="100" t="s">
        <v>1184</v>
      </c>
      <c r="Q271" s="181" t="s">
        <v>29803</v>
      </c>
      <c r="R271" s="181"/>
      <c r="S271" s="181"/>
      <c r="T271" s="181"/>
      <c r="U271" s="181"/>
    </row>
    <row r="272" spans="2:21" s="30" customFormat="1">
      <c r="D272" s="483" t="s">
        <v>29854</v>
      </c>
      <c r="G272" s="181" t="s">
        <v>29859</v>
      </c>
      <c r="H272" s="181" t="s">
        <v>29856</v>
      </c>
      <c r="I272" s="181"/>
      <c r="J272" s="158" t="s">
        <v>1198</v>
      </c>
      <c r="K272" s="181" t="s">
        <v>29855</v>
      </c>
      <c r="L272" s="723" t="s">
        <v>29857</v>
      </c>
      <c r="M272" s="181"/>
      <c r="N272" s="152" t="s">
        <v>29858</v>
      </c>
      <c r="O272" s="100" t="s">
        <v>1183</v>
      </c>
      <c r="P272" s="100" t="s">
        <v>1184</v>
      </c>
      <c r="Q272" s="181" t="s">
        <v>29803</v>
      </c>
      <c r="R272" s="181"/>
      <c r="S272" s="181"/>
      <c r="T272" s="181"/>
      <c r="U272" s="181"/>
    </row>
    <row r="273" spans="4:21" s="30" customFormat="1">
      <c r="D273" s="483" t="s">
        <v>29215</v>
      </c>
      <c r="G273" s="181" t="s">
        <v>29216</v>
      </c>
      <c r="H273" s="181" t="s">
        <v>29216</v>
      </c>
      <c r="I273" s="181"/>
      <c r="J273" s="158"/>
      <c r="K273" s="181"/>
      <c r="L273" s="723"/>
      <c r="M273" s="181"/>
      <c r="N273" s="152"/>
      <c r="O273" s="100" t="s">
        <v>1183</v>
      </c>
      <c r="P273" s="100" t="s">
        <v>1184</v>
      </c>
      <c r="Q273" s="181" t="s">
        <v>29217</v>
      </c>
      <c r="R273" s="181"/>
      <c r="S273" s="181"/>
      <c r="T273" s="181"/>
      <c r="U273" s="181"/>
    </row>
    <row r="274" spans="4:21" s="30" customFormat="1">
      <c r="D274" s="483" t="s">
        <v>29311</v>
      </c>
      <c r="G274" s="100" t="s">
        <v>29306</v>
      </c>
      <c r="H274" s="100" t="s">
        <v>29307</v>
      </c>
      <c r="I274" s="181"/>
      <c r="J274" s="100" t="s">
        <v>29308</v>
      </c>
      <c r="K274" s="100" t="s">
        <v>29306</v>
      </c>
      <c r="L274" s="152" t="s">
        <v>29309</v>
      </c>
      <c r="M274" s="181"/>
      <c r="N274" s="152" t="s">
        <v>29310</v>
      </c>
      <c r="O274" s="100" t="s">
        <v>1183</v>
      </c>
      <c r="P274" s="100" t="s">
        <v>1184</v>
      </c>
      <c r="Q274" s="100" t="s">
        <v>29312</v>
      </c>
      <c r="R274" s="181"/>
      <c r="S274" s="181"/>
      <c r="T274" s="181"/>
      <c r="U274" s="181"/>
    </row>
    <row r="275" spans="4:21" s="30" customFormat="1">
      <c r="D275" s="483" t="s">
        <v>29447</v>
      </c>
      <c r="G275" s="181" t="s">
        <v>29448</v>
      </c>
      <c r="H275" s="181" t="s">
        <v>29506</v>
      </c>
      <c r="I275" s="181"/>
      <c r="J275" s="158" t="s">
        <v>1198</v>
      </c>
      <c r="K275" s="181" t="s">
        <v>29448</v>
      </c>
      <c r="L275" s="723" t="s">
        <v>29449</v>
      </c>
      <c r="M275" s="181"/>
      <c r="N275" s="152" t="s">
        <v>29450</v>
      </c>
      <c r="O275" s="100" t="s">
        <v>1183</v>
      </c>
      <c r="P275" s="100" t="s">
        <v>1336</v>
      </c>
      <c r="Q275" s="181" t="s">
        <v>29507</v>
      </c>
      <c r="R275" s="181"/>
      <c r="S275" s="181"/>
      <c r="T275" s="181"/>
      <c r="U275" s="181"/>
    </row>
    <row r="276" spans="4:21" s="30" customFormat="1">
      <c r="D276" s="483"/>
      <c r="G276" s="181"/>
      <c r="H276" s="181"/>
      <c r="I276" s="181"/>
      <c r="J276" s="158"/>
      <c r="K276" s="181"/>
      <c r="L276" s="723"/>
      <c r="M276" s="181"/>
      <c r="N276" s="152"/>
      <c r="O276" s="100"/>
      <c r="P276" s="100"/>
      <c r="Q276" s="181"/>
      <c r="R276" s="181"/>
      <c r="S276" s="181"/>
      <c r="T276" s="181"/>
      <c r="U276" s="181"/>
    </row>
    <row r="277" spans="4:21" s="30" customFormat="1">
      <c r="D277" s="483"/>
      <c r="G277" s="181"/>
      <c r="H277" s="181"/>
      <c r="I277" s="181"/>
      <c r="J277" s="158"/>
      <c r="K277" s="181"/>
      <c r="L277" s="723"/>
      <c r="M277" s="181"/>
      <c r="N277" s="152"/>
      <c r="O277" s="100"/>
      <c r="P277" s="100"/>
      <c r="Q277" s="181"/>
      <c r="R277" s="181"/>
      <c r="S277" s="181"/>
      <c r="T277" s="181"/>
      <c r="U277" s="181"/>
    </row>
    <row r="278" spans="4:21" s="30" customFormat="1">
      <c r="D278" s="483"/>
      <c r="G278" s="181"/>
      <c r="H278" s="181"/>
      <c r="I278" s="181"/>
      <c r="J278" s="158"/>
      <c r="K278" s="181"/>
      <c r="L278" s="723"/>
      <c r="M278" s="181"/>
      <c r="N278" s="152"/>
      <c r="O278" s="100"/>
      <c r="P278" s="100"/>
      <c r="Q278" s="181"/>
      <c r="R278" s="181"/>
      <c r="S278" s="181"/>
      <c r="T278" s="181"/>
      <c r="U278" s="181"/>
    </row>
    <row r="279" spans="4:21" s="30" customFormat="1">
      <c r="D279" s="483"/>
      <c r="G279" s="181"/>
      <c r="H279" s="181"/>
      <c r="I279" s="181"/>
      <c r="J279" s="158"/>
      <c r="K279" s="181"/>
      <c r="L279" s="723"/>
      <c r="M279" s="181"/>
      <c r="N279" s="152"/>
      <c r="O279" s="100"/>
      <c r="P279" s="100"/>
      <c r="Q279" s="181"/>
      <c r="R279" s="181"/>
      <c r="S279" s="181"/>
      <c r="T279" s="181"/>
      <c r="U279" s="181"/>
    </row>
    <row r="280" spans="4:21" s="30" customFormat="1">
      <c r="D280" s="483"/>
      <c r="G280" s="181"/>
      <c r="H280" s="181"/>
      <c r="I280" s="181"/>
      <c r="J280" s="158"/>
      <c r="K280" s="181"/>
      <c r="L280" s="723"/>
      <c r="M280" s="181"/>
      <c r="N280" s="152"/>
      <c r="O280" s="100"/>
      <c r="P280" s="100"/>
      <c r="Q280" s="181"/>
      <c r="R280" s="181"/>
      <c r="S280" s="181"/>
      <c r="T280" s="181"/>
      <c r="U280" s="181"/>
    </row>
    <row r="281" spans="4:21" s="30" customFormat="1">
      <c r="D281" s="483"/>
      <c r="G281" s="181"/>
      <c r="H281" s="181"/>
      <c r="I281" s="181"/>
      <c r="J281" s="158"/>
      <c r="K281" s="181"/>
      <c r="L281" s="723"/>
      <c r="M281" s="181"/>
      <c r="N281" s="152"/>
      <c r="O281" s="100"/>
      <c r="P281" s="100"/>
      <c r="Q281" s="181"/>
      <c r="R281" s="181"/>
      <c r="S281" s="181"/>
      <c r="T281" s="181"/>
      <c r="U281" s="181"/>
    </row>
    <row r="282" spans="4:21" s="30" customFormat="1">
      <c r="D282" s="483"/>
      <c r="G282" s="181"/>
      <c r="H282" s="181"/>
      <c r="I282" s="181"/>
      <c r="J282" s="158"/>
      <c r="K282" s="181"/>
      <c r="L282" s="723"/>
      <c r="M282" s="181"/>
      <c r="N282" s="152"/>
      <c r="O282" s="100"/>
      <c r="P282" s="100"/>
      <c r="Q282" s="181"/>
      <c r="R282" s="181"/>
      <c r="S282" s="181"/>
      <c r="T282" s="181"/>
      <c r="U282" s="181"/>
    </row>
    <row r="283" spans="4:21" s="30" customFormat="1">
      <c r="D283" s="483"/>
      <c r="G283" s="181"/>
      <c r="H283" s="181"/>
      <c r="I283" s="181"/>
      <c r="J283" s="158"/>
      <c r="K283" s="181"/>
      <c r="L283" s="723"/>
      <c r="M283" s="181"/>
      <c r="N283" s="152"/>
      <c r="O283" s="100"/>
      <c r="P283" s="100"/>
      <c r="Q283" s="181"/>
      <c r="R283" s="181"/>
      <c r="S283" s="181"/>
      <c r="T283" s="181"/>
      <c r="U283" s="181"/>
    </row>
    <row r="284" spans="4:21" s="30" customFormat="1">
      <c r="D284" s="483"/>
      <c r="G284" s="181"/>
      <c r="H284" s="181"/>
      <c r="I284" s="181"/>
      <c r="J284" s="158"/>
      <c r="K284" s="181"/>
      <c r="L284" s="723"/>
      <c r="M284" s="181"/>
      <c r="N284" s="152"/>
      <c r="O284" s="100"/>
      <c r="P284" s="100"/>
      <c r="Q284" s="181"/>
      <c r="R284" s="181"/>
      <c r="S284" s="181"/>
      <c r="T284" s="181"/>
      <c r="U284" s="181"/>
    </row>
    <row r="285" spans="4:21" s="30" customFormat="1">
      <c r="D285" s="483"/>
      <c r="G285" s="181"/>
      <c r="H285" s="181"/>
      <c r="I285" s="181"/>
      <c r="J285" s="158"/>
      <c r="K285" s="181"/>
      <c r="L285" s="723"/>
      <c r="M285" s="181"/>
      <c r="N285" s="152"/>
      <c r="O285" s="100"/>
      <c r="P285" s="100"/>
      <c r="Q285" s="181"/>
      <c r="R285" s="181"/>
      <c r="S285" s="181"/>
      <c r="T285" s="181"/>
      <c r="U285" s="181"/>
    </row>
    <row r="286" spans="4:21" s="30" customFormat="1">
      <c r="D286" s="483"/>
      <c r="G286" s="181"/>
      <c r="H286" s="181"/>
      <c r="I286" s="181"/>
      <c r="J286" s="158"/>
      <c r="K286" s="181"/>
      <c r="L286" s="723"/>
      <c r="M286" s="181"/>
      <c r="N286" s="152"/>
      <c r="O286" s="100"/>
      <c r="P286" s="100"/>
      <c r="Q286" s="181"/>
      <c r="R286" s="181"/>
      <c r="S286" s="181"/>
      <c r="T286" s="181"/>
      <c r="U286" s="181"/>
    </row>
    <row r="287" spans="4:21" s="30" customFormat="1">
      <c r="D287" s="483"/>
      <c r="G287" s="181"/>
      <c r="H287" s="181"/>
      <c r="I287" s="181"/>
      <c r="J287" s="158"/>
      <c r="K287" s="181"/>
      <c r="L287" s="723"/>
      <c r="M287" s="181"/>
      <c r="N287" s="152"/>
      <c r="O287" s="100"/>
      <c r="P287" s="100"/>
      <c r="Q287" s="181"/>
      <c r="R287" s="181"/>
      <c r="S287" s="181"/>
      <c r="T287" s="181"/>
      <c r="U287" s="181"/>
    </row>
    <row r="288" spans="4:21" s="30" customFormat="1">
      <c r="D288" s="483"/>
      <c r="G288" s="181"/>
      <c r="H288" s="181"/>
      <c r="I288" s="181"/>
      <c r="J288" s="158"/>
      <c r="K288" s="181"/>
      <c r="L288" s="723"/>
      <c r="M288" s="181"/>
      <c r="N288" s="152"/>
      <c r="O288" s="100"/>
      <c r="P288" s="100"/>
      <c r="Q288" s="181"/>
      <c r="R288" s="181"/>
      <c r="S288" s="181"/>
      <c r="T288" s="181"/>
      <c r="U288" s="181"/>
    </row>
    <row r="289" spans="4:21" s="30" customFormat="1">
      <c r="D289" s="483"/>
      <c r="G289" s="181"/>
      <c r="H289" s="181"/>
      <c r="I289" s="181"/>
      <c r="J289" s="158"/>
      <c r="K289" s="181"/>
      <c r="L289" s="723"/>
      <c r="M289" s="181"/>
      <c r="N289" s="152"/>
      <c r="O289" s="100"/>
      <c r="P289" s="100"/>
      <c r="Q289" s="181"/>
      <c r="R289" s="181"/>
      <c r="S289" s="181"/>
      <c r="T289" s="181"/>
      <c r="U289" s="181"/>
    </row>
    <row r="290" spans="4:21">
      <c r="G290" s="100"/>
      <c r="H290" s="100"/>
      <c r="I290" s="100"/>
      <c r="J290" s="100"/>
      <c r="K290" s="100"/>
      <c r="L290" s="152"/>
      <c r="M290" s="100"/>
      <c r="N290" s="152"/>
      <c r="O290" s="100"/>
      <c r="P290" s="100"/>
      <c r="Q290" s="100"/>
      <c r="R290" s="100"/>
      <c r="S290" s="100"/>
      <c r="T290" s="100"/>
      <c r="U290" s="100"/>
    </row>
    <row r="291" spans="4:21">
      <c r="G291" s="100"/>
      <c r="H291" s="100"/>
      <c r="I291" s="100"/>
      <c r="J291" s="100"/>
      <c r="K291" s="100"/>
      <c r="L291" s="152"/>
      <c r="M291" s="100"/>
      <c r="N291" s="152"/>
      <c r="O291" s="100"/>
      <c r="P291" s="100"/>
      <c r="Q291" s="100"/>
      <c r="R291" s="100"/>
      <c r="S291" s="100"/>
      <c r="T291" s="100"/>
      <c r="U291" s="100"/>
    </row>
    <row r="292" spans="4:21">
      <c r="G292" s="100"/>
      <c r="H292" s="100"/>
      <c r="I292" s="100"/>
      <c r="J292" s="100"/>
      <c r="K292" s="100"/>
      <c r="L292" s="152"/>
      <c r="M292" s="100"/>
      <c r="N292" s="152"/>
      <c r="O292" s="100"/>
      <c r="P292" s="100"/>
      <c r="Q292" s="100"/>
      <c r="R292" s="100"/>
      <c r="S292" s="100"/>
      <c r="T292" s="100"/>
      <c r="U292" s="100"/>
    </row>
    <row r="293" spans="4:21">
      <c r="G293" s="100"/>
      <c r="H293" s="100"/>
      <c r="I293" s="100"/>
      <c r="J293" s="100"/>
      <c r="K293" s="100"/>
      <c r="L293" s="152"/>
      <c r="M293" s="100"/>
      <c r="N293" s="152"/>
      <c r="O293" s="100"/>
      <c r="P293" s="100"/>
      <c r="Q293" s="100"/>
      <c r="R293" s="100"/>
      <c r="S293" s="100"/>
      <c r="T293" s="100"/>
      <c r="U293" s="100"/>
    </row>
    <row r="294" spans="4:21">
      <c r="G294" s="100"/>
      <c r="H294" s="100"/>
      <c r="I294" s="100"/>
      <c r="J294" s="100"/>
      <c r="K294" s="100"/>
      <c r="L294" s="152"/>
      <c r="M294" s="100"/>
      <c r="N294" s="152"/>
      <c r="O294" s="100"/>
      <c r="P294" s="100"/>
      <c r="Q294" s="100"/>
      <c r="R294" s="100"/>
      <c r="S294" s="100"/>
      <c r="T294" s="100"/>
      <c r="U294" s="100"/>
    </row>
    <row r="295" spans="4:21">
      <c r="G295" s="100"/>
      <c r="H295" s="100"/>
      <c r="I295" s="100"/>
      <c r="J295" s="100"/>
      <c r="K295" s="100"/>
      <c r="L295" s="152"/>
      <c r="M295" s="100"/>
      <c r="N295" s="152"/>
      <c r="O295" s="100"/>
      <c r="P295" s="100"/>
      <c r="Q295" s="100"/>
      <c r="R295" s="100"/>
      <c r="S295" s="100"/>
      <c r="T295" s="100"/>
      <c r="U295" s="100"/>
    </row>
    <row r="296" spans="4:21">
      <c r="G296" s="100"/>
      <c r="H296" s="100"/>
      <c r="I296" s="100"/>
      <c r="J296" s="100"/>
      <c r="K296" s="100"/>
      <c r="L296" s="152"/>
      <c r="M296" s="100"/>
      <c r="N296" s="152"/>
      <c r="O296" s="100"/>
      <c r="P296" s="100"/>
      <c r="Q296" s="100"/>
      <c r="R296" s="100"/>
      <c r="S296" s="100"/>
      <c r="T296" s="100"/>
      <c r="U296" s="100"/>
    </row>
    <row r="297" spans="4:21">
      <c r="G297" s="100"/>
      <c r="H297" s="100"/>
      <c r="I297" s="100"/>
      <c r="J297" s="100"/>
      <c r="K297" s="100"/>
      <c r="L297" s="152"/>
      <c r="M297" s="100"/>
      <c r="N297" s="152"/>
      <c r="O297" s="100"/>
      <c r="P297" s="100"/>
      <c r="Q297" s="100"/>
      <c r="R297" s="100"/>
      <c r="S297" s="100"/>
      <c r="T297" s="100"/>
      <c r="U297" s="100"/>
    </row>
    <row r="298" spans="4:21">
      <c r="G298" s="100"/>
      <c r="H298" s="100"/>
      <c r="I298" s="100"/>
      <c r="J298" s="100"/>
      <c r="K298" s="100"/>
      <c r="L298" s="152"/>
      <c r="M298" s="100"/>
      <c r="N298" s="152"/>
      <c r="O298" s="100"/>
      <c r="P298" s="100"/>
      <c r="Q298" s="100"/>
      <c r="R298" s="100"/>
      <c r="S298" s="100"/>
      <c r="T298" s="100"/>
      <c r="U298" s="100"/>
    </row>
    <row r="299" spans="4:21">
      <c r="G299" s="100"/>
      <c r="H299" s="100"/>
      <c r="I299" s="100"/>
      <c r="J299" s="100"/>
      <c r="K299" s="100"/>
      <c r="L299" s="152"/>
      <c r="M299" s="100"/>
      <c r="N299" s="152"/>
      <c r="O299" s="100"/>
      <c r="P299" s="100"/>
      <c r="Q299" s="100"/>
      <c r="R299" s="100"/>
      <c r="S299" s="100"/>
      <c r="T299" s="100"/>
      <c r="U299" s="100"/>
    </row>
    <row r="300" spans="4:21">
      <c r="G300" s="100"/>
      <c r="H300" s="100"/>
      <c r="I300" s="100"/>
      <c r="J300" s="100"/>
      <c r="K300" s="100"/>
      <c r="L300" s="152"/>
      <c r="M300" s="100"/>
      <c r="N300" s="152"/>
      <c r="O300" s="100"/>
      <c r="P300" s="100"/>
      <c r="Q300" s="100"/>
      <c r="R300" s="100"/>
      <c r="S300" s="100"/>
      <c r="T300" s="100"/>
      <c r="U300" s="100"/>
    </row>
    <row r="301" spans="4:21">
      <c r="G301" s="100"/>
      <c r="H301" s="100"/>
      <c r="I301" s="100"/>
      <c r="J301" s="100"/>
      <c r="K301" s="100"/>
      <c r="L301" s="152"/>
      <c r="M301" s="100"/>
      <c r="N301" s="152"/>
      <c r="O301" s="100"/>
      <c r="P301" s="100"/>
      <c r="Q301" s="100"/>
      <c r="R301" s="100"/>
      <c r="S301" s="100"/>
      <c r="T301" s="100"/>
      <c r="U301" s="100"/>
    </row>
    <row r="302" spans="4:21">
      <c r="G302" s="100"/>
      <c r="H302" s="100"/>
      <c r="I302" s="100"/>
      <c r="J302" s="100"/>
      <c r="K302" s="100"/>
      <c r="L302" s="152"/>
      <c r="M302" s="100"/>
      <c r="N302" s="152"/>
      <c r="O302" s="100"/>
      <c r="P302" s="100"/>
      <c r="Q302" s="100"/>
      <c r="R302" s="100"/>
      <c r="S302" s="100"/>
      <c r="T302" s="100"/>
      <c r="U302" s="100"/>
    </row>
    <row r="303" spans="4:21">
      <c r="G303" s="100"/>
      <c r="H303" s="100"/>
      <c r="I303" s="100"/>
      <c r="J303" s="100"/>
      <c r="K303" s="100"/>
      <c r="L303" s="152"/>
      <c r="M303" s="100"/>
      <c r="N303" s="152"/>
      <c r="O303" s="100"/>
      <c r="P303" s="100"/>
      <c r="Q303" s="100"/>
      <c r="R303" s="100"/>
      <c r="S303" s="100"/>
      <c r="T303" s="100"/>
      <c r="U303" s="100"/>
    </row>
    <row r="304" spans="4:21">
      <c r="G304" s="100"/>
      <c r="H304" s="100"/>
      <c r="I304" s="100"/>
      <c r="J304" s="100"/>
      <c r="K304" s="100"/>
      <c r="L304" s="152"/>
      <c r="M304" s="100"/>
      <c r="N304" s="152"/>
      <c r="O304" s="100"/>
      <c r="P304" s="100"/>
      <c r="Q304" s="100"/>
      <c r="R304" s="100"/>
      <c r="S304" s="100"/>
      <c r="T304" s="100"/>
      <c r="U304" s="100"/>
    </row>
    <row r="305" spans="7:21">
      <c r="G305" s="100"/>
      <c r="H305" s="100"/>
      <c r="I305" s="100"/>
      <c r="J305" s="100"/>
      <c r="K305" s="100"/>
      <c r="L305" s="152"/>
      <c r="M305" s="100"/>
      <c r="N305" s="152"/>
      <c r="O305" s="100"/>
      <c r="P305" s="100"/>
      <c r="Q305" s="100"/>
      <c r="R305" s="100"/>
      <c r="S305" s="100"/>
      <c r="T305" s="100"/>
      <c r="U305" s="100"/>
    </row>
    <row r="306" spans="7:21">
      <c r="G306" s="100"/>
      <c r="H306" s="100"/>
      <c r="I306" s="100"/>
      <c r="J306" s="100"/>
      <c r="K306" s="100"/>
      <c r="L306" s="152"/>
      <c r="M306" s="100"/>
      <c r="N306" s="152"/>
      <c r="O306" s="100"/>
      <c r="P306" s="100"/>
      <c r="Q306" s="100"/>
      <c r="R306" s="100"/>
      <c r="S306" s="100"/>
      <c r="T306" s="100"/>
      <c r="U306" s="100"/>
    </row>
    <row r="307" spans="7:21">
      <c r="G307" s="100"/>
      <c r="H307" s="100"/>
      <c r="I307" s="100"/>
      <c r="J307" s="100"/>
      <c r="K307" s="100"/>
      <c r="L307" s="152"/>
      <c r="M307" s="100"/>
      <c r="N307" s="152"/>
      <c r="O307" s="100"/>
      <c r="P307" s="100"/>
      <c r="Q307" s="100"/>
      <c r="R307" s="100"/>
      <c r="S307" s="100"/>
      <c r="T307" s="100"/>
      <c r="U307" s="100"/>
    </row>
    <row r="308" spans="7:21">
      <c r="G308" s="100"/>
      <c r="H308" s="100"/>
      <c r="I308" s="100"/>
      <c r="J308" s="100"/>
      <c r="K308" s="100"/>
      <c r="L308" s="152"/>
      <c r="M308" s="100"/>
      <c r="N308" s="152"/>
      <c r="O308" s="100"/>
      <c r="P308" s="100"/>
      <c r="Q308" s="100"/>
      <c r="R308" s="100"/>
      <c r="S308" s="100"/>
      <c r="T308" s="100"/>
      <c r="U308" s="100"/>
    </row>
    <row r="309" spans="7:21">
      <c r="G309" s="100"/>
      <c r="H309" s="100"/>
      <c r="I309" s="100"/>
      <c r="J309" s="100"/>
      <c r="K309" s="100"/>
      <c r="L309" s="152"/>
      <c r="M309" s="100"/>
      <c r="N309" s="152"/>
      <c r="O309" s="100"/>
      <c r="P309" s="100"/>
      <c r="Q309" s="100"/>
      <c r="R309" s="100"/>
      <c r="S309" s="100"/>
      <c r="T309" s="100"/>
      <c r="U309" s="100"/>
    </row>
    <row r="310" spans="7:21">
      <c r="G310" s="100"/>
      <c r="H310" s="100"/>
      <c r="I310" s="100"/>
      <c r="J310" s="100"/>
      <c r="K310" s="100"/>
      <c r="L310" s="152"/>
      <c r="M310" s="100"/>
      <c r="N310" s="152"/>
      <c r="O310" s="100"/>
      <c r="P310" s="100"/>
      <c r="Q310" s="100"/>
      <c r="R310" s="100"/>
      <c r="S310" s="100"/>
      <c r="T310" s="100"/>
      <c r="U310" s="100"/>
    </row>
    <row r="311" spans="7:21">
      <c r="G311" s="100"/>
      <c r="H311" s="100"/>
      <c r="I311" s="100"/>
      <c r="J311" s="100"/>
      <c r="K311" s="100"/>
      <c r="L311" s="152"/>
      <c r="M311" s="100"/>
      <c r="N311" s="152"/>
      <c r="O311" s="100"/>
      <c r="P311" s="100"/>
      <c r="Q311" s="100"/>
      <c r="R311" s="100"/>
      <c r="S311" s="100"/>
      <c r="T311" s="100"/>
      <c r="U311" s="100"/>
    </row>
    <row r="312" spans="7:21">
      <c r="G312" s="100"/>
      <c r="H312" s="100"/>
      <c r="I312" s="100"/>
      <c r="J312" s="100"/>
      <c r="K312" s="100"/>
      <c r="L312" s="152"/>
      <c r="M312" s="100"/>
      <c r="N312" s="152"/>
      <c r="O312" s="100"/>
      <c r="P312" s="100"/>
      <c r="Q312" s="100"/>
      <c r="R312" s="100"/>
      <c r="S312" s="100"/>
      <c r="T312" s="100"/>
      <c r="U312" s="100"/>
    </row>
    <row r="313" spans="7:21">
      <c r="G313" s="100"/>
      <c r="H313" s="100"/>
      <c r="I313" s="100"/>
      <c r="J313" s="100"/>
      <c r="K313" s="100"/>
      <c r="L313" s="152"/>
      <c r="M313" s="100"/>
      <c r="N313" s="152"/>
      <c r="O313" s="100"/>
      <c r="P313" s="100"/>
      <c r="Q313" s="100"/>
      <c r="R313" s="100"/>
      <c r="S313" s="100"/>
      <c r="T313" s="100"/>
      <c r="U313" s="100"/>
    </row>
    <row r="314" spans="7:21">
      <c r="G314" s="100"/>
      <c r="H314" s="100"/>
      <c r="I314" s="100"/>
      <c r="J314" s="100"/>
      <c r="K314" s="100"/>
      <c r="L314" s="152"/>
      <c r="M314" s="100"/>
      <c r="N314" s="152"/>
      <c r="O314" s="100"/>
      <c r="P314" s="100"/>
      <c r="Q314" s="100"/>
      <c r="R314" s="100"/>
      <c r="S314" s="100"/>
      <c r="T314" s="100"/>
      <c r="U314" s="100"/>
    </row>
    <row r="315" spans="7:21">
      <c r="G315" s="100"/>
      <c r="H315" s="100"/>
      <c r="I315" s="100"/>
      <c r="J315" s="100"/>
      <c r="K315" s="100"/>
      <c r="L315" s="152"/>
      <c r="M315" s="100"/>
      <c r="N315" s="152"/>
      <c r="O315" s="100"/>
      <c r="P315" s="100"/>
      <c r="Q315" s="100"/>
      <c r="R315" s="100"/>
      <c r="S315" s="100"/>
      <c r="T315" s="100"/>
      <c r="U315" s="100"/>
    </row>
    <row r="316" spans="7:21">
      <c r="G316" s="100"/>
      <c r="H316" s="100"/>
      <c r="I316" s="100"/>
      <c r="J316" s="100"/>
      <c r="K316" s="100"/>
      <c r="L316" s="152"/>
      <c r="M316" s="100"/>
      <c r="N316" s="152"/>
      <c r="O316" s="100"/>
      <c r="P316" s="100"/>
      <c r="Q316" s="100"/>
      <c r="R316" s="100"/>
      <c r="S316" s="100"/>
      <c r="T316" s="100"/>
      <c r="U316" s="100"/>
    </row>
    <row r="317" spans="7:21">
      <c r="G317" s="100"/>
      <c r="H317" s="100"/>
      <c r="I317" s="100"/>
      <c r="J317" s="100"/>
      <c r="K317" s="100"/>
      <c r="L317" s="152"/>
      <c r="M317" s="100"/>
      <c r="N317" s="152"/>
      <c r="O317" s="100"/>
      <c r="P317" s="100"/>
      <c r="Q317" s="100"/>
      <c r="R317" s="100"/>
      <c r="S317" s="100"/>
      <c r="T317" s="100"/>
      <c r="U317" s="100"/>
    </row>
    <row r="318" spans="7:21">
      <c r="G318" s="100"/>
      <c r="H318" s="100"/>
      <c r="I318" s="100"/>
      <c r="J318" s="100"/>
      <c r="K318" s="100"/>
      <c r="L318" s="152"/>
      <c r="M318" s="100"/>
      <c r="N318" s="152"/>
      <c r="O318" s="100"/>
      <c r="P318" s="100"/>
      <c r="Q318" s="100"/>
      <c r="R318" s="100"/>
      <c r="S318" s="100"/>
      <c r="T318" s="100"/>
      <c r="U318" s="100"/>
    </row>
    <row r="319" spans="7:21">
      <c r="G319" s="100"/>
      <c r="H319" s="100"/>
      <c r="I319" s="100"/>
      <c r="J319" s="100"/>
      <c r="K319" s="100"/>
      <c r="L319" s="152"/>
      <c r="M319" s="100"/>
      <c r="N319" s="152"/>
      <c r="O319" s="100"/>
      <c r="P319" s="100"/>
      <c r="Q319" s="100"/>
      <c r="R319" s="100"/>
      <c r="S319" s="100"/>
      <c r="T319" s="100"/>
      <c r="U319" s="100"/>
    </row>
    <row r="320" spans="7:21">
      <c r="G320" s="100"/>
      <c r="H320" s="100"/>
      <c r="I320" s="100"/>
      <c r="J320" s="100"/>
      <c r="K320" s="100"/>
      <c r="L320" s="152"/>
      <c r="M320" s="100"/>
      <c r="N320" s="152"/>
      <c r="O320" s="100"/>
      <c r="P320" s="100"/>
      <c r="Q320" s="100"/>
      <c r="R320" s="100"/>
      <c r="S320" s="100"/>
      <c r="T320" s="100"/>
      <c r="U320" s="100"/>
    </row>
    <row r="321" spans="7:21">
      <c r="G321" s="100"/>
      <c r="H321" s="100"/>
      <c r="I321" s="100"/>
      <c r="J321" s="100"/>
      <c r="K321" s="100"/>
      <c r="L321" s="152"/>
      <c r="M321" s="100"/>
      <c r="N321" s="152"/>
      <c r="O321" s="100"/>
      <c r="P321" s="100"/>
      <c r="Q321" s="100"/>
      <c r="R321" s="100"/>
      <c r="S321" s="100"/>
      <c r="T321" s="100"/>
      <c r="U321" s="100"/>
    </row>
    <row r="322" spans="7:21">
      <c r="G322" s="100"/>
      <c r="H322" s="100"/>
      <c r="I322" s="100"/>
      <c r="J322" s="100"/>
      <c r="K322" s="100"/>
      <c r="L322" s="152"/>
      <c r="M322" s="100"/>
      <c r="N322" s="152"/>
      <c r="O322" s="100"/>
      <c r="P322" s="100"/>
      <c r="Q322" s="100"/>
      <c r="R322" s="100"/>
      <c r="S322" s="100"/>
      <c r="T322" s="100"/>
      <c r="U322" s="100"/>
    </row>
    <row r="323" spans="7:21">
      <c r="G323" s="100"/>
      <c r="H323" s="100"/>
      <c r="I323" s="100"/>
      <c r="J323" s="100"/>
      <c r="K323" s="100"/>
      <c r="L323" s="152"/>
      <c r="M323" s="100"/>
      <c r="N323" s="152"/>
      <c r="O323" s="100"/>
      <c r="P323" s="100"/>
      <c r="Q323" s="100"/>
      <c r="R323" s="100"/>
      <c r="S323" s="100"/>
      <c r="T323" s="100"/>
      <c r="U323" s="100"/>
    </row>
    <row r="324" spans="7:21">
      <c r="G324" s="100"/>
      <c r="H324" s="100"/>
      <c r="I324" s="100"/>
      <c r="J324" s="100"/>
      <c r="K324" s="100"/>
      <c r="L324" s="152"/>
      <c r="M324" s="100"/>
      <c r="N324" s="152"/>
      <c r="O324" s="100"/>
      <c r="P324" s="100"/>
      <c r="Q324" s="100"/>
      <c r="R324" s="100"/>
      <c r="S324" s="100"/>
      <c r="T324" s="100"/>
      <c r="U324" s="100"/>
    </row>
    <row r="325" spans="7:21">
      <c r="G325" s="100"/>
      <c r="H325" s="100"/>
      <c r="I325" s="100"/>
      <c r="J325" s="100"/>
      <c r="K325" s="100"/>
      <c r="L325" s="152"/>
      <c r="M325" s="100"/>
      <c r="N325" s="152"/>
      <c r="O325" s="100"/>
      <c r="P325" s="100"/>
      <c r="Q325" s="100"/>
      <c r="R325" s="100"/>
      <c r="S325" s="100"/>
      <c r="T325" s="100"/>
      <c r="U325" s="100"/>
    </row>
    <row r="326" spans="7:21">
      <c r="G326" s="100"/>
      <c r="H326" s="100"/>
      <c r="I326" s="100"/>
      <c r="J326" s="100"/>
      <c r="K326" s="100"/>
      <c r="L326" s="152"/>
      <c r="M326" s="100"/>
      <c r="N326" s="152"/>
      <c r="O326" s="100"/>
      <c r="P326" s="100"/>
      <c r="Q326" s="100"/>
      <c r="R326" s="100"/>
      <c r="S326" s="100"/>
      <c r="T326" s="100"/>
      <c r="U326" s="100"/>
    </row>
    <row r="327" spans="7:21">
      <c r="G327" s="100"/>
      <c r="H327" s="100"/>
      <c r="I327" s="100"/>
      <c r="J327" s="100"/>
      <c r="K327" s="100"/>
      <c r="L327" s="152"/>
      <c r="M327" s="100"/>
      <c r="N327" s="152"/>
      <c r="O327" s="100"/>
      <c r="P327" s="100"/>
      <c r="Q327" s="100"/>
      <c r="R327" s="100"/>
      <c r="S327" s="100"/>
      <c r="T327" s="100"/>
      <c r="U327" s="100"/>
    </row>
    <row r="328" spans="7:21">
      <c r="G328" s="100"/>
      <c r="H328" s="100"/>
      <c r="I328" s="100"/>
      <c r="J328" s="100"/>
      <c r="K328" s="100"/>
      <c r="L328" s="152"/>
      <c r="M328" s="100"/>
      <c r="N328" s="152"/>
      <c r="O328" s="100"/>
      <c r="P328" s="100"/>
      <c r="Q328" s="100"/>
      <c r="R328" s="100"/>
      <c r="S328" s="100"/>
      <c r="T328" s="100"/>
      <c r="U328" s="100"/>
    </row>
    <row r="329" spans="7:21">
      <c r="G329" s="100"/>
      <c r="H329" s="100"/>
      <c r="I329" s="100"/>
      <c r="J329" s="100"/>
      <c r="K329" s="100"/>
      <c r="L329" s="152"/>
      <c r="M329" s="100"/>
      <c r="N329" s="152"/>
      <c r="O329" s="100"/>
      <c r="P329" s="100"/>
      <c r="Q329" s="100"/>
      <c r="R329" s="100"/>
      <c r="S329" s="100"/>
      <c r="T329" s="100"/>
      <c r="U329" s="100"/>
    </row>
    <row r="330" spans="7:21">
      <c r="G330" s="100"/>
      <c r="H330" s="100"/>
      <c r="I330" s="100"/>
      <c r="J330" s="100"/>
      <c r="K330" s="100"/>
      <c r="L330" s="152"/>
      <c r="M330" s="100"/>
      <c r="N330" s="152"/>
      <c r="O330" s="100"/>
      <c r="P330" s="100"/>
      <c r="Q330" s="100"/>
      <c r="R330" s="100"/>
      <c r="S330" s="100"/>
      <c r="T330" s="100"/>
      <c r="U330" s="100"/>
    </row>
    <row r="331" spans="7:21">
      <c r="G331" s="100"/>
      <c r="H331" s="100"/>
      <c r="I331" s="100"/>
      <c r="J331" s="100"/>
      <c r="K331" s="100"/>
      <c r="L331" s="152"/>
      <c r="M331" s="100"/>
      <c r="N331" s="152"/>
      <c r="O331" s="100"/>
      <c r="P331" s="100"/>
      <c r="Q331" s="100"/>
      <c r="R331" s="100"/>
      <c r="S331" s="100"/>
      <c r="T331" s="100"/>
      <c r="U331" s="100"/>
    </row>
    <row r="332" spans="7:21">
      <c r="G332" s="100"/>
      <c r="H332" s="100"/>
      <c r="I332" s="100"/>
      <c r="J332" s="100"/>
      <c r="K332" s="100"/>
      <c r="L332" s="152"/>
      <c r="M332" s="100"/>
      <c r="N332" s="152"/>
      <c r="O332" s="100"/>
      <c r="P332" s="100"/>
      <c r="Q332" s="100"/>
      <c r="R332" s="100"/>
      <c r="S332" s="100"/>
      <c r="T332" s="100"/>
      <c r="U332" s="100"/>
    </row>
    <row r="333" spans="7:21">
      <c r="G333" s="100"/>
      <c r="H333" s="100"/>
      <c r="I333" s="100"/>
      <c r="J333" s="100"/>
      <c r="K333" s="100"/>
      <c r="L333" s="152"/>
      <c r="M333" s="100"/>
      <c r="N333" s="152"/>
      <c r="O333" s="100"/>
      <c r="P333" s="100"/>
      <c r="Q333" s="100"/>
      <c r="R333" s="100"/>
      <c r="S333" s="100"/>
      <c r="T333" s="100"/>
      <c r="U333" s="100"/>
    </row>
    <row r="334" spans="7:21">
      <c r="G334" s="100"/>
      <c r="H334" s="100"/>
      <c r="I334" s="100"/>
      <c r="J334" s="100"/>
      <c r="K334" s="100"/>
      <c r="L334" s="152"/>
      <c r="M334" s="100"/>
      <c r="N334" s="152"/>
      <c r="O334" s="100"/>
      <c r="P334" s="100"/>
      <c r="Q334" s="100"/>
      <c r="R334" s="100"/>
      <c r="S334" s="100"/>
      <c r="T334" s="100"/>
      <c r="U334" s="100"/>
    </row>
    <row r="335" spans="7:21">
      <c r="G335" s="100"/>
      <c r="H335" s="100"/>
      <c r="I335" s="100"/>
      <c r="J335" s="100"/>
      <c r="K335" s="100"/>
      <c r="L335" s="152"/>
      <c r="M335" s="100"/>
      <c r="N335" s="152"/>
      <c r="O335" s="100"/>
      <c r="P335" s="100"/>
      <c r="Q335" s="100"/>
      <c r="R335" s="100"/>
      <c r="S335" s="100"/>
      <c r="T335" s="100"/>
      <c r="U335" s="100"/>
    </row>
    <row r="336" spans="7:21">
      <c r="G336" s="100"/>
      <c r="H336" s="100"/>
      <c r="I336" s="100"/>
      <c r="J336" s="100"/>
      <c r="K336" s="100"/>
      <c r="L336" s="152"/>
      <c r="M336" s="100"/>
      <c r="N336" s="152"/>
      <c r="O336" s="100"/>
      <c r="P336" s="100"/>
      <c r="Q336" s="100"/>
      <c r="R336" s="100"/>
      <c r="S336" s="100"/>
      <c r="T336" s="100"/>
      <c r="U336" s="100"/>
    </row>
    <row r="337" spans="7:21">
      <c r="G337" s="100"/>
      <c r="H337" s="100"/>
      <c r="I337" s="100"/>
      <c r="J337" s="100"/>
      <c r="K337" s="100"/>
      <c r="L337" s="152"/>
      <c r="M337" s="100"/>
      <c r="N337" s="152"/>
      <c r="O337" s="100"/>
      <c r="P337" s="100"/>
      <c r="Q337" s="100"/>
      <c r="R337" s="100"/>
      <c r="S337" s="100"/>
      <c r="T337" s="100"/>
      <c r="U337" s="100"/>
    </row>
    <row r="338" spans="7:21">
      <c r="G338" s="100"/>
      <c r="H338" s="100"/>
      <c r="I338" s="100"/>
      <c r="J338" s="100"/>
      <c r="K338" s="100"/>
      <c r="L338" s="152"/>
      <c r="M338" s="100"/>
      <c r="N338" s="152"/>
      <c r="O338" s="100"/>
      <c r="P338" s="100"/>
      <c r="Q338" s="100"/>
      <c r="R338" s="100"/>
      <c r="S338" s="100"/>
      <c r="T338" s="100"/>
      <c r="U338" s="100"/>
    </row>
    <row r="339" spans="7:21">
      <c r="G339" s="100"/>
      <c r="H339" s="100"/>
      <c r="I339" s="100"/>
      <c r="J339" s="100"/>
      <c r="K339" s="100"/>
      <c r="L339" s="152"/>
      <c r="M339" s="100"/>
      <c r="N339" s="152"/>
      <c r="O339" s="100"/>
      <c r="P339" s="100"/>
      <c r="Q339" s="100"/>
      <c r="R339" s="100"/>
      <c r="S339" s="100"/>
      <c r="T339" s="100"/>
      <c r="U339" s="100"/>
    </row>
    <row r="340" spans="7:21">
      <c r="G340" s="100"/>
      <c r="H340" s="100"/>
      <c r="I340" s="100"/>
      <c r="J340" s="100"/>
      <c r="K340" s="100"/>
      <c r="L340" s="152"/>
      <c r="M340" s="100"/>
      <c r="N340" s="152"/>
      <c r="O340" s="100"/>
      <c r="P340" s="100"/>
      <c r="Q340" s="100"/>
      <c r="R340" s="100"/>
      <c r="S340" s="100"/>
      <c r="T340" s="100"/>
      <c r="U340" s="100"/>
    </row>
    <row r="341" spans="7:21">
      <c r="G341" s="100"/>
      <c r="H341" s="100"/>
      <c r="I341" s="100"/>
      <c r="J341" s="100"/>
      <c r="K341" s="100"/>
      <c r="L341" s="152"/>
      <c r="M341" s="100"/>
      <c r="N341" s="152"/>
      <c r="O341" s="100"/>
      <c r="P341" s="100"/>
      <c r="Q341" s="100"/>
      <c r="R341" s="100"/>
      <c r="S341" s="100"/>
      <c r="T341" s="100"/>
      <c r="U341" s="100"/>
    </row>
    <row r="342" spans="7:21">
      <c r="G342" s="100"/>
      <c r="H342" s="100"/>
      <c r="I342" s="100"/>
      <c r="J342" s="100"/>
      <c r="K342" s="100"/>
      <c r="L342" s="152"/>
      <c r="M342" s="100"/>
      <c r="N342" s="152"/>
      <c r="O342" s="100"/>
      <c r="P342" s="100"/>
      <c r="Q342" s="100"/>
      <c r="R342" s="100"/>
      <c r="S342" s="100"/>
      <c r="T342" s="100"/>
      <c r="U342" s="100"/>
    </row>
    <row r="343" spans="7:21">
      <c r="G343" s="100"/>
      <c r="H343" s="100"/>
      <c r="I343" s="100"/>
      <c r="J343" s="100"/>
      <c r="K343" s="100"/>
      <c r="L343" s="152"/>
      <c r="M343" s="100"/>
      <c r="N343" s="152"/>
      <c r="O343" s="100"/>
      <c r="P343" s="100"/>
      <c r="Q343" s="100"/>
      <c r="R343" s="100"/>
      <c r="S343" s="100"/>
      <c r="T343" s="100"/>
      <c r="U343" s="100"/>
    </row>
    <row r="344" spans="7:21">
      <c r="G344" s="100"/>
      <c r="H344" s="100"/>
      <c r="I344" s="100"/>
      <c r="J344" s="100"/>
      <c r="K344" s="100"/>
      <c r="L344" s="152"/>
      <c r="M344" s="100"/>
      <c r="N344" s="152"/>
      <c r="O344" s="100"/>
      <c r="P344" s="100"/>
      <c r="Q344" s="100"/>
      <c r="R344" s="100"/>
      <c r="S344" s="100"/>
      <c r="T344" s="100"/>
      <c r="U344" s="100"/>
    </row>
    <row r="345" spans="7:21">
      <c r="G345" s="100"/>
      <c r="H345" s="100"/>
      <c r="I345" s="100"/>
      <c r="J345" s="100"/>
      <c r="K345" s="100"/>
      <c r="L345" s="152"/>
      <c r="M345" s="100"/>
      <c r="N345" s="152"/>
      <c r="O345" s="100"/>
      <c r="P345" s="100"/>
      <c r="Q345" s="100"/>
      <c r="R345" s="100"/>
      <c r="S345" s="100"/>
      <c r="T345" s="100"/>
      <c r="U345" s="100"/>
    </row>
    <row r="346" spans="7:21">
      <c r="G346" s="100"/>
      <c r="H346" s="100"/>
      <c r="I346" s="100"/>
      <c r="J346" s="100"/>
      <c r="K346" s="100"/>
      <c r="L346" s="152"/>
      <c r="M346" s="100"/>
      <c r="N346" s="152"/>
      <c r="O346" s="100"/>
      <c r="P346" s="100"/>
      <c r="Q346" s="100"/>
      <c r="R346" s="100"/>
      <c r="S346" s="100"/>
      <c r="T346" s="100"/>
      <c r="U346" s="100"/>
    </row>
    <row r="347" spans="7:21">
      <c r="G347" s="100"/>
      <c r="H347" s="100"/>
      <c r="I347" s="100"/>
      <c r="J347" s="100"/>
      <c r="K347" s="100"/>
      <c r="L347" s="152"/>
      <c r="M347" s="100"/>
      <c r="N347" s="152"/>
      <c r="O347" s="100"/>
      <c r="P347" s="100"/>
      <c r="Q347" s="100"/>
      <c r="R347" s="100"/>
      <c r="S347" s="100"/>
      <c r="T347" s="100"/>
      <c r="U347" s="100"/>
    </row>
    <row r="348" spans="7:21">
      <c r="G348" s="100"/>
      <c r="H348" s="100"/>
      <c r="I348" s="100"/>
      <c r="J348" s="100"/>
      <c r="K348" s="100"/>
      <c r="L348" s="152"/>
      <c r="M348" s="100"/>
      <c r="N348" s="152"/>
      <c r="O348" s="100"/>
      <c r="P348" s="100"/>
      <c r="Q348" s="100"/>
      <c r="R348" s="100"/>
      <c r="S348" s="100"/>
      <c r="T348" s="100"/>
      <c r="U348" s="100"/>
    </row>
    <row r="349" spans="7:21">
      <c r="G349" s="100"/>
      <c r="H349" s="100"/>
      <c r="I349" s="100"/>
      <c r="J349" s="100"/>
      <c r="K349" s="100"/>
      <c r="L349" s="152"/>
      <c r="M349" s="100"/>
      <c r="N349" s="152"/>
      <c r="O349" s="100"/>
      <c r="P349" s="100"/>
      <c r="Q349" s="100"/>
      <c r="R349" s="100"/>
      <c r="S349" s="100"/>
      <c r="T349" s="100"/>
      <c r="U349" s="100"/>
    </row>
    <row r="350" spans="7:21">
      <c r="G350" s="100"/>
      <c r="H350" s="100"/>
      <c r="I350" s="100"/>
      <c r="J350" s="100"/>
      <c r="K350" s="100"/>
      <c r="L350" s="152"/>
      <c r="M350" s="100"/>
      <c r="N350" s="152"/>
      <c r="O350" s="100"/>
      <c r="P350" s="100"/>
      <c r="Q350" s="100"/>
      <c r="R350" s="100"/>
      <c r="S350" s="100"/>
      <c r="T350" s="100"/>
      <c r="U350" s="100"/>
    </row>
    <row r="351" spans="7:21">
      <c r="G351" s="100"/>
      <c r="H351" s="100"/>
      <c r="I351" s="100"/>
      <c r="J351" s="100"/>
      <c r="K351" s="100"/>
      <c r="L351" s="152"/>
      <c r="M351" s="100"/>
      <c r="N351" s="152"/>
      <c r="O351" s="100"/>
      <c r="P351" s="100"/>
      <c r="Q351" s="100"/>
      <c r="R351" s="100"/>
      <c r="S351" s="100"/>
      <c r="T351" s="100"/>
      <c r="U351" s="100"/>
    </row>
    <row r="352" spans="7:21">
      <c r="G352" s="100"/>
      <c r="H352" s="100"/>
      <c r="I352" s="100"/>
      <c r="J352" s="100"/>
      <c r="K352" s="100"/>
      <c r="L352" s="152"/>
      <c r="M352" s="100"/>
      <c r="N352" s="152"/>
      <c r="O352" s="100"/>
      <c r="P352" s="100"/>
      <c r="Q352" s="100"/>
      <c r="R352" s="100"/>
      <c r="S352" s="100"/>
      <c r="T352" s="100"/>
      <c r="U352" s="100"/>
    </row>
    <row r="353" spans="7:21">
      <c r="G353" s="100"/>
      <c r="H353" s="100"/>
      <c r="I353" s="100"/>
      <c r="J353" s="100"/>
      <c r="K353" s="100"/>
      <c r="L353" s="152"/>
      <c r="M353" s="100"/>
      <c r="N353" s="152"/>
      <c r="O353" s="100"/>
      <c r="P353" s="100"/>
      <c r="Q353" s="100"/>
      <c r="R353" s="100"/>
      <c r="S353" s="100"/>
      <c r="T353" s="100"/>
      <c r="U353" s="100"/>
    </row>
    <row r="354" spans="7:21">
      <c r="G354" s="100"/>
      <c r="H354" s="100"/>
      <c r="I354" s="100"/>
      <c r="J354" s="100"/>
      <c r="K354" s="100"/>
      <c r="L354" s="152"/>
      <c r="M354" s="100"/>
      <c r="N354" s="152"/>
      <c r="O354" s="100"/>
      <c r="P354" s="100"/>
      <c r="Q354" s="100"/>
      <c r="R354" s="100"/>
      <c r="S354" s="100"/>
      <c r="T354" s="100"/>
      <c r="U354" s="100"/>
    </row>
    <row r="355" spans="7:21">
      <c r="G355" s="100"/>
      <c r="H355" s="100"/>
      <c r="I355" s="100"/>
      <c r="J355" s="100"/>
      <c r="K355" s="100"/>
      <c r="L355" s="152"/>
      <c r="M355" s="100"/>
      <c r="N355" s="152"/>
      <c r="O355" s="100"/>
      <c r="P355" s="100"/>
      <c r="Q355" s="100"/>
      <c r="R355" s="100"/>
      <c r="S355" s="100"/>
      <c r="T355" s="100"/>
      <c r="U355" s="100"/>
    </row>
    <row r="356" spans="7:21">
      <c r="G356" s="100"/>
      <c r="H356" s="100"/>
      <c r="I356" s="100"/>
      <c r="J356" s="100"/>
      <c r="K356" s="100"/>
      <c r="L356" s="152"/>
      <c r="M356" s="100"/>
      <c r="N356" s="152"/>
      <c r="O356" s="100"/>
      <c r="P356" s="100"/>
      <c r="Q356" s="100"/>
      <c r="R356" s="100"/>
      <c r="S356" s="100"/>
      <c r="T356" s="100"/>
      <c r="U356" s="100"/>
    </row>
    <row r="357" spans="7:21">
      <c r="G357" s="100"/>
      <c r="H357" s="100"/>
      <c r="I357" s="100"/>
      <c r="J357" s="100"/>
      <c r="K357" s="100"/>
      <c r="L357" s="152"/>
      <c r="M357" s="100"/>
      <c r="N357" s="152"/>
      <c r="O357" s="100"/>
      <c r="P357" s="100"/>
      <c r="Q357" s="100"/>
      <c r="R357" s="100"/>
      <c r="S357" s="100"/>
      <c r="T357" s="100"/>
      <c r="U357" s="100"/>
    </row>
    <row r="358" spans="7:21">
      <c r="G358" s="100"/>
      <c r="H358" s="100"/>
      <c r="I358" s="100"/>
      <c r="J358" s="100"/>
      <c r="K358" s="100"/>
      <c r="L358" s="152"/>
      <c r="M358" s="100"/>
      <c r="N358" s="152"/>
      <c r="O358" s="100"/>
      <c r="P358" s="100"/>
      <c r="Q358" s="100"/>
      <c r="R358" s="100"/>
      <c r="S358" s="100"/>
      <c r="T358" s="100"/>
      <c r="U358" s="100"/>
    </row>
    <row r="359" spans="7:21">
      <c r="G359" s="100"/>
      <c r="H359" s="100"/>
      <c r="I359" s="100"/>
      <c r="J359" s="100"/>
      <c r="K359" s="100"/>
      <c r="L359" s="152"/>
      <c r="M359" s="100"/>
      <c r="N359" s="152"/>
      <c r="O359" s="100"/>
      <c r="P359" s="100"/>
      <c r="Q359" s="100"/>
      <c r="R359" s="100"/>
      <c r="S359" s="100"/>
      <c r="T359" s="100"/>
      <c r="U359" s="100"/>
    </row>
    <row r="360" spans="7:21">
      <c r="G360" s="100"/>
      <c r="H360" s="100"/>
      <c r="I360" s="100"/>
      <c r="J360" s="100"/>
      <c r="K360" s="100"/>
      <c r="L360" s="152"/>
      <c r="M360" s="100"/>
      <c r="N360" s="152"/>
      <c r="O360" s="100"/>
      <c r="P360" s="100"/>
      <c r="Q360" s="100"/>
      <c r="R360" s="100"/>
      <c r="S360" s="100"/>
      <c r="T360" s="100"/>
      <c r="U360" s="100"/>
    </row>
    <row r="361" spans="7:21">
      <c r="G361" s="100"/>
      <c r="H361" s="100"/>
      <c r="I361" s="100"/>
      <c r="J361" s="100"/>
      <c r="K361" s="100"/>
      <c r="L361" s="152"/>
      <c r="M361" s="100"/>
      <c r="N361" s="152"/>
      <c r="O361" s="100"/>
      <c r="P361" s="100"/>
      <c r="Q361" s="100"/>
      <c r="R361" s="100"/>
      <c r="S361" s="100"/>
      <c r="T361" s="100"/>
      <c r="U361" s="100"/>
    </row>
    <row r="362" spans="7:21">
      <c r="G362" s="100"/>
      <c r="H362" s="100"/>
      <c r="I362" s="100"/>
      <c r="J362" s="100"/>
      <c r="K362" s="100"/>
      <c r="L362" s="152"/>
      <c r="M362" s="100"/>
      <c r="N362" s="152"/>
      <c r="O362" s="100"/>
      <c r="P362" s="100"/>
      <c r="Q362" s="100"/>
      <c r="R362" s="100"/>
      <c r="S362" s="100"/>
      <c r="T362" s="100"/>
      <c r="U362" s="100"/>
    </row>
    <row r="363" spans="7:21">
      <c r="G363" s="100"/>
      <c r="H363" s="100"/>
      <c r="I363" s="100"/>
      <c r="J363" s="100"/>
      <c r="K363" s="100"/>
      <c r="L363" s="152"/>
      <c r="M363" s="100"/>
      <c r="N363" s="152"/>
      <c r="O363" s="100"/>
      <c r="P363" s="100"/>
      <c r="Q363" s="100"/>
      <c r="R363" s="100"/>
      <c r="S363" s="100"/>
      <c r="T363" s="100"/>
      <c r="U363" s="100"/>
    </row>
    <row r="364" spans="7:21">
      <c r="G364" s="100"/>
      <c r="H364" s="100"/>
      <c r="I364" s="100"/>
      <c r="J364" s="100"/>
      <c r="K364" s="100"/>
      <c r="L364" s="152"/>
      <c r="M364" s="100"/>
      <c r="N364" s="152"/>
      <c r="O364" s="100"/>
      <c r="P364" s="100"/>
      <c r="Q364" s="100"/>
      <c r="R364" s="100"/>
      <c r="S364" s="100"/>
      <c r="T364" s="100"/>
      <c r="U364" s="100"/>
    </row>
    <row r="365" spans="7:21">
      <c r="G365" s="100"/>
      <c r="H365" s="100"/>
      <c r="I365" s="100"/>
      <c r="J365" s="100"/>
      <c r="K365" s="100"/>
      <c r="L365" s="152"/>
      <c r="M365" s="100"/>
      <c r="N365" s="152"/>
      <c r="O365" s="100"/>
      <c r="P365" s="100"/>
      <c r="Q365" s="100"/>
      <c r="R365" s="100"/>
      <c r="S365" s="100"/>
      <c r="T365" s="100"/>
      <c r="U365" s="100"/>
    </row>
    <row r="366" spans="7:21">
      <c r="G366" s="100"/>
      <c r="H366" s="100"/>
      <c r="I366" s="100"/>
      <c r="J366" s="100"/>
      <c r="K366" s="100"/>
      <c r="L366" s="152"/>
      <c r="M366" s="100"/>
      <c r="N366" s="152"/>
      <c r="O366" s="100"/>
      <c r="P366" s="100"/>
      <c r="Q366" s="100"/>
      <c r="R366" s="100"/>
      <c r="S366" s="100"/>
      <c r="T366" s="100"/>
      <c r="U366" s="100"/>
    </row>
    <row r="367" spans="7:21">
      <c r="G367" s="100"/>
      <c r="H367" s="100"/>
      <c r="I367" s="100"/>
      <c r="J367" s="100"/>
      <c r="K367" s="100"/>
      <c r="L367" s="152"/>
      <c r="M367" s="100"/>
      <c r="N367" s="152"/>
      <c r="O367" s="100"/>
      <c r="P367" s="100"/>
      <c r="Q367" s="100"/>
      <c r="R367" s="100"/>
      <c r="S367" s="100"/>
      <c r="T367" s="100"/>
      <c r="U367" s="100"/>
    </row>
    <row r="368" spans="7:21">
      <c r="G368" s="100"/>
      <c r="H368" s="100"/>
      <c r="I368" s="100"/>
      <c r="J368" s="100"/>
      <c r="K368" s="100"/>
      <c r="L368" s="152"/>
      <c r="M368" s="100"/>
      <c r="N368" s="152"/>
      <c r="O368" s="100"/>
      <c r="P368" s="100"/>
      <c r="Q368" s="100"/>
      <c r="R368" s="100"/>
      <c r="S368" s="100"/>
      <c r="T368" s="100"/>
      <c r="U368" s="100"/>
    </row>
    <row r="369" spans="7:21">
      <c r="G369" s="100"/>
      <c r="H369" s="100"/>
      <c r="I369" s="100"/>
      <c r="J369" s="100"/>
      <c r="K369" s="100"/>
      <c r="L369" s="152"/>
      <c r="M369" s="100"/>
      <c r="N369" s="152"/>
      <c r="O369" s="100"/>
      <c r="P369" s="100"/>
      <c r="Q369" s="100"/>
      <c r="R369" s="100"/>
      <c r="S369" s="100"/>
      <c r="T369" s="100"/>
      <c r="U369" s="100"/>
    </row>
    <row r="370" spans="7:21">
      <c r="G370" s="100"/>
      <c r="H370" s="100"/>
      <c r="I370" s="100"/>
      <c r="J370" s="100"/>
      <c r="K370" s="100"/>
      <c r="L370" s="152"/>
      <c r="M370" s="100"/>
      <c r="N370" s="152"/>
      <c r="O370" s="100"/>
      <c r="P370" s="100"/>
      <c r="Q370" s="100"/>
      <c r="R370" s="100"/>
      <c r="S370" s="100"/>
      <c r="T370" s="100"/>
      <c r="U370" s="100"/>
    </row>
    <row r="371" spans="7:21">
      <c r="G371" s="100"/>
      <c r="H371" s="100"/>
      <c r="I371" s="100"/>
      <c r="J371" s="100"/>
      <c r="K371" s="100"/>
      <c r="L371" s="152"/>
      <c r="M371" s="100"/>
      <c r="N371" s="152"/>
      <c r="O371" s="100"/>
      <c r="P371" s="100"/>
      <c r="Q371" s="100"/>
      <c r="R371" s="100"/>
      <c r="S371" s="100"/>
      <c r="T371" s="100"/>
      <c r="U371" s="100"/>
    </row>
    <row r="372" spans="7:21">
      <c r="G372" s="100"/>
      <c r="H372" s="100"/>
      <c r="I372" s="100"/>
      <c r="J372" s="100"/>
      <c r="K372" s="100"/>
      <c r="L372" s="152"/>
      <c r="M372" s="100"/>
      <c r="N372" s="152"/>
      <c r="O372" s="100"/>
      <c r="P372" s="100"/>
      <c r="Q372" s="100"/>
      <c r="R372" s="100"/>
      <c r="S372" s="100"/>
      <c r="T372" s="100"/>
      <c r="U372" s="100"/>
    </row>
    <row r="373" spans="7:21">
      <c r="G373" s="100"/>
      <c r="H373" s="100"/>
      <c r="I373" s="100"/>
      <c r="J373" s="100"/>
      <c r="K373" s="100"/>
      <c r="L373" s="152"/>
      <c r="M373" s="100"/>
      <c r="N373" s="152"/>
      <c r="O373" s="100"/>
      <c r="P373" s="100"/>
      <c r="Q373" s="100"/>
      <c r="R373" s="100"/>
      <c r="S373" s="100"/>
      <c r="T373" s="100"/>
      <c r="U373" s="100"/>
    </row>
    <row r="374" spans="7:21">
      <c r="G374" s="100"/>
      <c r="H374" s="100"/>
      <c r="I374" s="100"/>
      <c r="J374" s="100"/>
      <c r="K374" s="100"/>
      <c r="L374" s="152"/>
      <c r="M374" s="100"/>
      <c r="N374" s="152"/>
      <c r="O374" s="100"/>
      <c r="P374" s="100"/>
      <c r="Q374" s="100"/>
      <c r="R374" s="100"/>
      <c r="S374" s="100"/>
      <c r="T374" s="100"/>
      <c r="U374" s="100"/>
    </row>
    <row r="375" spans="7:21">
      <c r="G375" s="100"/>
      <c r="H375" s="100"/>
      <c r="I375" s="100"/>
      <c r="J375" s="100"/>
      <c r="K375" s="100"/>
      <c r="L375" s="152"/>
      <c r="M375" s="100"/>
      <c r="N375" s="152"/>
      <c r="O375" s="100"/>
      <c r="P375" s="100"/>
      <c r="Q375" s="100"/>
      <c r="R375" s="100"/>
      <c r="S375" s="100"/>
      <c r="T375" s="100"/>
      <c r="U375" s="100"/>
    </row>
    <row r="376" spans="7:21">
      <c r="G376" s="100"/>
      <c r="H376" s="100"/>
      <c r="I376" s="100"/>
      <c r="J376" s="100"/>
      <c r="K376" s="100"/>
      <c r="L376" s="152"/>
      <c r="M376" s="100"/>
      <c r="N376" s="152"/>
      <c r="O376" s="100"/>
      <c r="P376" s="100"/>
      <c r="Q376" s="100"/>
      <c r="R376" s="100"/>
      <c r="S376" s="100"/>
      <c r="T376" s="100"/>
      <c r="U376" s="100"/>
    </row>
    <row r="377" spans="7:21">
      <c r="G377" s="100"/>
      <c r="H377" s="100"/>
      <c r="I377" s="100"/>
      <c r="J377" s="100"/>
      <c r="K377" s="100"/>
      <c r="L377" s="152"/>
      <c r="M377" s="100"/>
      <c r="N377" s="152"/>
      <c r="O377" s="100"/>
      <c r="P377" s="100"/>
      <c r="Q377" s="100"/>
      <c r="R377" s="100"/>
      <c r="S377" s="100"/>
      <c r="T377" s="100"/>
      <c r="U377" s="100"/>
    </row>
    <row r="378" spans="7:21">
      <c r="G378" s="100"/>
      <c r="H378" s="100"/>
      <c r="I378" s="100"/>
      <c r="J378" s="100"/>
      <c r="K378" s="100"/>
      <c r="L378" s="152"/>
      <c r="M378" s="100"/>
      <c r="N378" s="152"/>
      <c r="O378" s="100"/>
      <c r="P378" s="100"/>
      <c r="Q378" s="100"/>
      <c r="R378" s="100"/>
      <c r="S378" s="100"/>
      <c r="T378" s="100"/>
      <c r="U378" s="100"/>
    </row>
    <row r="379" spans="7:21">
      <c r="G379" s="100"/>
      <c r="H379" s="100"/>
      <c r="I379" s="100"/>
      <c r="J379" s="100"/>
      <c r="K379" s="100"/>
      <c r="L379" s="152"/>
      <c r="M379" s="100"/>
      <c r="N379" s="152"/>
      <c r="O379" s="100"/>
      <c r="P379" s="100"/>
      <c r="Q379" s="100"/>
      <c r="R379" s="100"/>
      <c r="S379" s="100"/>
      <c r="T379" s="100"/>
      <c r="U379" s="100"/>
    </row>
    <row r="380" spans="7:21">
      <c r="G380" s="100"/>
      <c r="H380" s="100"/>
      <c r="I380" s="100"/>
      <c r="J380" s="100"/>
      <c r="K380" s="100"/>
      <c r="L380" s="152"/>
      <c r="M380" s="100"/>
      <c r="N380" s="152"/>
      <c r="O380" s="100"/>
      <c r="P380" s="100"/>
      <c r="Q380" s="100"/>
      <c r="R380" s="100"/>
      <c r="S380" s="100"/>
      <c r="T380" s="100"/>
      <c r="U380" s="100"/>
    </row>
    <row r="381" spans="7:21">
      <c r="G381" s="100"/>
      <c r="H381" s="100"/>
      <c r="I381" s="100"/>
      <c r="J381" s="100"/>
      <c r="K381" s="100"/>
      <c r="L381" s="152"/>
      <c r="M381" s="100"/>
      <c r="N381" s="152"/>
      <c r="O381" s="100"/>
      <c r="P381" s="100"/>
      <c r="Q381" s="100"/>
      <c r="R381" s="100"/>
      <c r="S381" s="100"/>
      <c r="T381" s="100"/>
      <c r="U381" s="100"/>
    </row>
    <row r="382" spans="7:21">
      <c r="G382" s="100"/>
      <c r="H382" s="100"/>
      <c r="I382" s="100"/>
      <c r="J382" s="100"/>
      <c r="K382" s="100"/>
      <c r="L382" s="152"/>
      <c r="M382" s="100"/>
      <c r="N382" s="152"/>
      <c r="O382" s="100"/>
      <c r="P382" s="100"/>
      <c r="Q382" s="100"/>
      <c r="R382" s="100"/>
      <c r="S382" s="100"/>
      <c r="T382" s="100"/>
      <c r="U382" s="100"/>
    </row>
    <row r="383" spans="7:21">
      <c r="G383" s="100"/>
      <c r="H383" s="100"/>
      <c r="I383" s="100"/>
      <c r="J383" s="100"/>
      <c r="K383" s="100"/>
      <c r="L383" s="152"/>
      <c r="M383" s="100"/>
      <c r="N383" s="152"/>
      <c r="O383" s="100"/>
      <c r="P383" s="100"/>
      <c r="Q383" s="100"/>
      <c r="R383" s="100"/>
      <c r="S383" s="100"/>
      <c r="T383" s="100"/>
      <c r="U383" s="100"/>
    </row>
    <row r="384" spans="7:21">
      <c r="G384" s="100"/>
      <c r="H384" s="100"/>
      <c r="I384" s="100"/>
      <c r="J384" s="100"/>
      <c r="K384" s="100"/>
      <c r="L384" s="152"/>
      <c r="M384" s="100"/>
      <c r="N384" s="152"/>
      <c r="O384" s="100"/>
      <c r="P384" s="100"/>
      <c r="Q384" s="100"/>
      <c r="R384" s="100"/>
      <c r="S384" s="100"/>
      <c r="T384" s="100"/>
      <c r="U384" s="100"/>
    </row>
    <row r="385" spans="7:21">
      <c r="G385" s="100"/>
      <c r="H385" s="100"/>
      <c r="I385" s="100"/>
      <c r="J385" s="100"/>
      <c r="K385" s="100"/>
      <c r="L385" s="152"/>
      <c r="M385" s="100"/>
      <c r="N385" s="152"/>
      <c r="O385" s="100"/>
      <c r="P385" s="100"/>
      <c r="Q385" s="100"/>
      <c r="R385" s="100"/>
      <c r="S385" s="100"/>
      <c r="T385" s="100"/>
      <c r="U385" s="100"/>
    </row>
    <row r="386" spans="7:21">
      <c r="G386" s="100"/>
      <c r="H386" s="100"/>
      <c r="I386" s="100"/>
      <c r="J386" s="100"/>
      <c r="K386" s="100"/>
      <c r="L386" s="152"/>
      <c r="M386" s="100"/>
      <c r="N386" s="152"/>
      <c r="O386" s="100"/>
      <c r="P386" s="100"/>
      <c r="Q386" s="100"/>
      <c r="R386" s="100"/>
      <c r="S386" s="100"/>
      <c r="T386" s="100"/>
      <c r="U386" s="100"/>
    </row>
    <row r="387" spans="7:21">
      <c r="G387" s="100"/>
      <c r="H387" s="100"/>
      <c r="I387" s="100"/>
      <c r="J387" s="100"/>
      <c r="K387" s="100"/>
      <c r="L387" s="152"/>
      <c r="M387" s="100"/>
      <c r="N387" s="152"/>
      <c r="O387" s="100"/>
      <c r="P387" s="100"/>
      <c r="Q387" s="100"/>
      <c r="R387" s="100"/>
      <c r="S387" s="100"/>
      <c r="T387" s="100"/>
      <c r="U387" s="100"/>
    </row>
    <row r="388" spans="7:21">
      <c r="G388" s="100"/>
      <c r="H388" s="100"/>
      <c r="I388" s="100"/>
      <c r="J388" s="100"/>
      <c r="K388" s="100"/>
      <c r="L388" s="152"/>
      <c r="M388" s="100"/>
      <c r="N388" s="152"/>
      <c r="O388" s="100"/>
      <c r="P388" s="100"/>
      <c r="Q388" s="100"/>
      <c r="R388" s="100"/>
      <c r="S388" s="100"/>
      <c r="T388" s="100"/>
      <c r="U388" s="100"/>
    </row>
    <row r="389" spans="7:21">
      <c r="G389" s="100"/>
      <c r="H389" s="100"/>
      <c r="I389" s="100"/>
      <c r="J389" s="100"/>
      <c r="K389" s="100"/>
      <c r="L389" s="152"/>
      <c r="M389" s="100"/>
      <c r="N389" s="152"/>
      <c r="O389" s="100"/>
      <c r="P389" s="100"/>
      <c r="Q389" s="100"/>
      <c r="R389" s="100"/>
      <c r="S389" s="100"/>
      <c r="T389" s="100"/>
      <c r="U389" s="100"/>
    </row>
    <row r="390" spans="7:21">
      <c r="G390" s="100"/>
      <c r="H390" s="100"/>
      <c r="I390" s="100"/>
      <c r="J390" s="100"/>
      <c r="K390" s="100"/>
      <c r="L390" s="152"/>
      <c r="M390" s="100"/>
      <c r="N390" s="152"/>
      <c r="O390" s="100"/>
      <c r="P390" s="100"/>
      <c r="Q390" s="100"/>
      <c r="R390" s="100"/>
      <c r="S390" s="100"/>
      <c r="T390" s="100"/>
      <c r="U390" s="100"/>
    </row>
    <row r="391" spans="7:21">
      <c r="G391" s="100"/>
      <c r="H391" s="100"/>
      <c r="I391" s="100"/>
      <c r="J391" s="100"/>
      <c r="K391" s="100"/>
      <c r="L391" s="152"/>
      <c r="M391" s="100"/>
      <c r="N391" s="152"/>
      <c r="O391" s="100"/>
      <c r="P391" s="100"/>
      <c r="Q391" s="100"/>
      <c r="R391" s="100"/>
      <c r="S391" s="100"/>
      <c r="T391" s="100"/>
      <c r="U391" s="100"/>
    </row>
    <row r="392" spans="7:21">
      <c r="G392" s="100"/>
      <c r="H392" s="100"/>
      <c r="I392" s="100"/>
      <c r="J392" s="100"/>
      <c r="K392" s="100"/>
      <c r="L392" s="152"/>
      <c r="M392" s="100"/>
      <c r="N392" s="152"/>
      <c r="O392" s="100"/>
      <c r="P392" s="100"/>
      <c r="Q392" s="100"/>
      <c r="R392" s="100"/>
      <c r="S392" s="100"/>
      <c r="T392" s="100"/>
      <c r="U392" s="100"/>
    </row>
    <row r="393" spans="7:21">
      <c r="G393" s="100"/>
      <c r="H393" s="100"/>
      <c r="I393" s="100"/>
      <c r="J393" s="100"/>
      <c r="K393" s="100"/>
      <c r="L393" s="152"/>
      <c r="M393" s="100"/>
      <c r="N393" s="152"/>
      <c r="O393" s="100"/>
      <c r="P393" s="100"/>
      <c r="Q393" s="100"/>
      <c r="R393" s="100"/>
      <c r="S393" s="100"/>
      <c r="T393" s="100"/>
      <c r="U393" s="100"/>
    </row>
    <row r="394" spans="7:21">
      <c r="G394" s="100"/>
      <c r="H394" s="100"/>
      <c r="I394" s="100"/>
      <c r="J394" s="100"/>
      <c r="K394" s="100"/>
      <c r="L394" s="152"/>
      <c r="M394" s="100"/>
      <c r="N394" s="152"/>
      <c r="O394" s="100"/>
      <c r="P394" s="100"/>
      <c r="Q394" s="100"/>
      <c r="R394" s="100"/>
      <c r="S394" s="100"/>
      <c r="T394" s="100"/>
      <c r="U394" s="100"/>
    </row>
    <row r="395" spans="7:21">
      <c r="G395" s="100"/>
      <c r="H395" s="100"/>
      <c r="I395" s="100"/>
      <c r="J395" s="100"/>
      <c r="K395" s="100"/>
      <c r="L395" s="152"/>
      <c r="M395" s="100"/>
      <c r="N395" s="152"/>
      <c r="O395" s="100"/>
      <c r="P395" s="100"/>
      <c r="Q395" s="100"/>
      <c r="R395" s="100"/>
      <c r="S395" s="100"/>
      <c r="T395" s="100"/>
      <c r="U395" s="100"/>
    </row>
    <row r="396" spans="7:21">
      <c r="G396" s="100"/>
      <c r="H396" s="100"/>
      <c r="I396" s="100"/>
      <c r="J396" s="100"/>
      <c r="K396" s="100"/>
      <c r="L396" s="152"/>
      <c r="M396" s="100"/>
      <c r="N396" s="152"/>
      <c r="O396" s="100"/>
      <c r="P396" s="100"/>
      <c r="Q396" s="100"/>
      <c r="R396" s="100"/>
      <c r="S396" s="100"/>
      <c r="T396" s="100"/>
      <c r="U396" s="100"/>
    </row>
    <row r="397" spans="7:21">
      <c r="G397" s="100"/>
      <c r="H397" s="100"/>
      <c r="I397" s="100"/>
      <c r="J397" s="100"/>
      <c r="K397" s="100"/>
      <c r="L397" s="152"/>
      <c r="M397" s="100"/>
      <c r="N397" s="152"/>
      <c r="O397" s="100"/>
      <c r="P397" s="100"/>
      <c r="Q397" s="100"/>
      <c r="R397" s="100"/>
      <c r="S397" s="100"/>
      <c r="T397" s="100"/>
      <c r="U397" s="100"/>
    </row>
    <row r="398" spans="7:21">
      <c r="G398" s="100"/>
      <c r="H398" s="100"/>
      <c r="I398" s="100"/>
      <c r="J398" s="100"/>
      <c r="K398" s="100"/>
      <c r="L398" s="152"/>
      <c r="M398" s="100"/>
      <c r="N398" s="152"/>
      <c r="O398" s="100"/>
      <c r="P398" s="100"/>
      <c r="Q398" s="100"/>
      <c r="R398" s="100"/>
      <c r="S398" s="100"/>
      <c r="T398" s="100"/>
      <c r="U398" s="100"/>
    </row>
    <row r="399" spans="7:21">
      <c r="G399" s="100"/>
      <c r="H399" s="100"/>
      <c r="I399" s="100"/>
      <c r="J399" s="100"/>
      <c r="K399" s="100"/>
      <c r="L399" s="152"/>
      <c r="M399" s="100"/>
      <c r="N399" s="152"/>
      <c r="O399" s="100"/>
      <c r="P399" s="100"/>
      <c r="Q399" s="100"/>
      <c r="R399" s="100"/>
      <c r="S399" s="100"/>
      <c r="T399" s="100"/>
      <c r="U399" s="100"/>
    </row>
    <row r="400" spans="7:21">
      <c r="G400" s="100"/>
      <c r="H400" s="100"/>
      <c r="I400" s="100"/>
      <c r="J400" s="100"/>
      <c r="K400" s="100"/>
      <c r="L400" s="152"/>
      <c r="M400" s="100"/>
      <c r="N400" s="152"/>
      <c r="O400" s="100"/>
      <c r="P400" s="100"/>
      <c r="Q400" s="100"/>
      <c r="R400" s="100"/>
      <c r="S400" s="100"/>
      <c r="T400" s="100"/>
      <c r="U400" s="100"/>
    </row>
    <row r="401" spans="7:21">
      <c r="G401" s="100"/>
      <c r="H401" s="100"/>
      <c r="I401" s="100"/>
      <c r="J401" s="100"/>
      <c r="K401" s="100"/>
      <c r="L401" s="152"/>
      <c r="M401" s="100"/>
      <c r="N401" s="152"/>
      <c r="O401" s="100"/>
      <c r="P401" s="100"/>
      <c r="Q401" s="100"/>
      <c r="R401" s="100"/>
      <c r="S401" s="100"/>
      <c r="T401" s="100"/>
      <c r="U401" s="100"/>
    </row>
    <row r="402" spans="7:21">
      <c r="G402" s="100"/>
      <c r="H402" s="100"/>
      <c r="I402" s="100"/>
      <c r="J402" s="100"/>
      <c r="K402" s="100"/>
      <c r="L402" s="152"/>
      <c r="M402" s="100"/>
      <c r="N402" s="152"/>
      <c r="O402" s="100"/>
      <c r="P402" s="100"/>
      <c r="Q402" s="100"/>
      <c r="R402" s="100"/>
      <c r="S402" s="100"/>
      <c r="T402" s="100"/>
      <c r="U402" s="100"/>
    </row>
    <row r="403" spans="7:21">
      <c r="G403" s="100"/>
      <c r="H403" s="100"/>
      <c r="I403" s="100"/>
      <c r="J403" s="100"/>
      <c r="K403" s="100"/>
      <c r="L403" s="152"/>
      <c r="M403" s="100"/>
      <c r="N403" s="152"/>
      <c r="O403" s="100"/>
      <c r="P403" s="100"/>
      <c r="Q403" s="100"/>
      <c r="R403" s="100"/>
      <c r="S403" s="100"/>
      <c r="T403" s="100"/>
      <c r="U403" s="100"/>
    </row>
    <row r="404" spans="7:21">
      <c r="G404" s="100"/>
      <c r="H404" s="100"/>
      <c r="I404" s="100"/>
      <c r="J404" s="100"/>
      <c r="K404" s="100"/>
      <c r="L404" s="152"/>
      <c r="M404" s="100"/>
      <c r="N404" s="152"/>
      <c r="O404" s="100"/>
      <c r="P404" s="100"/>
      <c r="Q404" s="100"/>
      <c r="R404" s="100"/>
      <c r="S404" s="100"/>
      <c r="T404" s="100"/>
      <c r="U404" s="100"/>
    </row>
    <row r="405" spans="7:21">
      <c r="G405" s="100"/>
      <c r="H405" s="100"/>
      <c r="I405" s="100"/>
      <c r="J405" s="100"/>
      <c r="K405" s="100"/>
      <c r="L405" s="152"/>
      <c r="M405" s="100"/>
      <c r="N405" s="152"/>
      <c r="O405" s="100"/>
      <c r="P405" s="100"/>
      <c r="Q405" s="100"/>
      <c r="R405" s="100"/>
      <c r="S405" s="100"/>
      <c r="T405" s="100"/>
      <c r="U405" s="100"/>
    </row>
    <row r="406" spans="7:21">
      <c r="G406" s="100"/>
      <c r="H406" s="100"/>
      <c r="I406" s="100"/>
      <c r="J406" s="100"/>
      <c r="K406" s="100"/>
      <c r="L406" s="152"/>
      <c r="M406" s="100"/>
      <c r="N406" s="152"/>
      <c r="O406" s="100"/>
      <c r="P406" s="100"/>
      <c r="Q406" s="100"/>
      <c r="R406" s="100"/>
      <c r="S406" s="100"/>
      <c r="T406" s="100"/>
      <c r="U406" s="100"/>
    </row>
    <row r="407" spans="7:21">
      <c r="G407" s="100"/>
      <c r="H407" s="100"/>
      <c r="I407" s="100"/>
      <c r="J407" s="100"/>
      <c r="K407" s="100"/>
      <c r="L407" s="152"/>
      <c r="M407" s="100"/>
      <c r="N407" s="152"/>
      <c r="O407" s="100"/>
      <c r="P407" s="100"/>
      <c r="Q407" s="100"/>
      <c r="R407" s="100"/>
      <c r="S407" s="100"/>
      <c r="T407" s="100"/>
      <c r="U407" s="100"/>
    </row>
    <row r="408" spans="7:21">
      <c r="G408" s="100"/>
      <c r="H408" s="100"/>
      <c r="I408" s="100"/>
      <c r="J408" s="100"/>
      <c r="K408" s="100"/>
      <c r="L408" s="152"/>
      <c r="M408" s="100"/>
      <c r="N408" s="152"/>
      <c r="O408" s="100"/>
      <c r="P408" s="100"/>
      <c r="Q408" s="100"/>
      <c r="R408" s="100"/>
      <c r="S408" s="100"/>
      <c r="T408" s="100"/>
      <c r="U408" s="100"/>
    </row>
    <row r="409" spans="7:21">
      <c r="G409" s="100"/>
      <c r="H409" s="100"/>
      <c r="I409" s="100"/>
      <c r="J409" s="100"/>
      <c r="K409" s="100"/>
      <c r="L409" s="152"/>
      <c r="M409" s="100"/>
      <c r="N409" s="152"/>
      <c r="O409" s="100"/>
      <c r="P409" s="100"/>
      <c r="Q409" s="100"/>
      <c r="R409" s="100"/>
      <c r="S409" s="100"/>
      <c r="T409" s="100"/>
      <c r="U409" s="100"/>
    </row>
    <row r="410" spans="7:21">
      <c r="G410" s="100"/>
      <c r="H410" s="100"/>
      <c r="I410" s="100"/>
      <c r="J410" s="100"/>
      <c r="K410" s="100"/>
      <c r="L410" s="152"/>
      <c r="M410" s="100"/>
      <c r="N410" s="152"/>
      <c r="O410" s="100"/>
      <c r="P410" s="100"/>
      <c r="Q410" s="100"/>
      <c r="R410" s="100"/>
      <c r="S410" s="100"/>
      <c r="T410" s="100"/>
      <c r="U410" s="100"/>
    </row>
    <row r="411" spans="7:21">
      <c r="G411" s="100"/>
      <c r="H411" s="100"/>
      <c r="I411" s="100"/>
      <c r="J411" s="100"/>
      <c r="K411" s="100"/>
      <c r="L411" s="152"/>
      <c r="M411" s="100"/>
      <c r="N411" s="152"/>
      <c r="O411" s="100"/>
      <c r="P411" s="100"/>
      <c r="Q411" s="100"/>
      <c r="R411" s="100"/>
      <c r="S411" s="100"/>
      <c r="T411" s="100"/>
      <c r="U411" s="100"/>
    </row>
    <row r="412" spans="7:21">
      <c r="G412" s="100"/>
      <c r="H412" s="100"/>
      <c r="I412" s="100"/>
      <c r="J412" s="100"/>
      <c r="K412" s="100"/>
      <c r="L412" s="152"/>
      <c r="M412" s="100"/>
      <c r="N412" s="152"/>
      <c r="O412" s="100"/>
      <c r="P412" s="100"/>
      <c r="Q412" s="100"/>
      <c r="R412" s="100"/>
      <c r="S412" s="100"/>
      <c r="T412" s="100"/>
      <c r="U412" s="100"/>
    </row>
    <row r="413" spans="7:21">
      <c r="G413" s="100"/>
      <c r="H413" s="100"/>
      <c r="I413" s="100"/>
      <c r="J413" s="100"/>
      <c r="K413" s="100"/>
      <c r="L413" s="152"/>
      <c r="M413" s="100"/>
      <c r="N413" s="152"/>
      <c r="O413" s="100"/>
      <c r="P413" s="100"/>
      <c r="Q413" s="100"/>
      <c r="R413" s="100"/>
      <c r="S413" s="100"/>
      <c r="T413" s="100"/>
      <c r="U413" s="100"/>
    </row>
    <row r="414" spans="7:21">
      <c r="G414" s="100"/>
      <c r="H414" s="100"/>
      <c r="I414" s="100"/>
      <c r="J414" s="100"/>
      <c r="K414" s="100"/>
      <c r="L414" s="152"/>
      <c r="M414" s="100"/>
      <c r="N414" s="152"/>
      <c r="O414" s="100"/>
      <c r="P414" s="100"/>
      <c r="Q414" s="100"/>
      <c r="R414" s="100"/>
      <c r="S414" s="100"/>
      <c r="T414" s="100"/>
      <c r="U414" s="100"/>
    </row>
    <row r="415" spans="7:21">
      <c r="G415" s="100"/>
      <c r="H415" s="100"/>
      <c r="I415" s="100"/>
      <c r="J415" s="100"/>
      <c r="K415" s="100"/>
      <c r="L415" s="152"/>
      <c r="M415" s="100"/>
      <c r="N415" s="152"/>
      <c r="O415" s="100"/>
      <c r="P415" s="100"/>
      <c r="Q415" s="100"/>
      <c r="R415" s="100"/>
      <c r="S415" s="100"/>
      <c r="T415" s="100"/>
      <c r="U415" s="100"/>
    </row>
    <row r="416" spans="7:21">
      <c r="G416" s="100"/>
      <c r="H416" s="100"/>
      <c r="I416" s="100"/>
      <c r="J416" s="100"/>
      <c r="K416" s="100"/>
      <c r="L416" s="152"/>
      <c r="M416" s="100"/>
      <c r="N416" s="152"/>
      <c r="O416" s="100"/>
      <c r="P416" s="100"/>
      <c r="Q416" s="100"/>
      <c r="R416" s="100"/>
      <c r="S416" s="100"/>
      <c r="T416" s="100"/>
      <c r="U416" s="100"/>
    </row>
    <row r="417" spans="7:21">
      <c r="G417" s="100"/>
      <c r="H417" s="100"/>
      <c r="I417" s="100"/>
      <c r="J417" s="100"/>
      <c r="K417" s="100"/>
      <c r="L417" s="152"/>
      <c r="M417" s="100"/>
      <c r="N417" s="152"/>
      <c r="O417" s="100"/>
      <c r="P417" s="100"/>
      <c r="Q417" s="100"/>
      <c r="R417" s="100"/>
      <c r="S417" s="100"/>
      <c r="T417" s="100"/>
      <c r="U417" s="100"/>
    </row>
    <row r="418" spans="7:21">
      <c r="G418" s="100"/>
      <c r="H418" s="100"/>
      <c r="I418" s="100"/>
      <c r="J418" s="100"/>
      <c r="K418" s="100"/>
      <c r="L418" s="152"/>
      <c r="M418" s="100"/>
      <c r="N418" s="152"/>
      <c r="O418" s="100"/>
      <c r="P418" s="100"/>
      <c r="Q418" s="100"/>
      <c r="R418" s="100"/>
      <c r="S418" s="100"/>
      <c r="T418" s="100"/>
      <c r="U418" s="100"/>
    </row>
    <row r="419" spans="7:21">
      <c r="G419" s="100"/>
      <c r="H419" s="100"/>
      <c r="I419" s="100"/>
      <c r="J419" s="100"/>
      <c r="K419" s="100"/>
      <c r="L419" s="152"/>
      <c r="M419" s="100"/>
      <c r="N419" s="152"/>
      <c r="O419" s="100"/>
      <c r="P419" s="100"/>
      <c r="Q419" s="100"/>
      <c r="R419" s="100"/>
      <c r="S419" s="100"/>
      <c r="T419" s="100"/>
      <c r="U419" s="100"/>
    </row>
    <row r="420" spans="7:21">
      <c r="G420" s="100"/>
      <c r="H420" s="100"/>
      <c r="I420" s="100"/>
      <c r="J420" s="100"/>
      <c r="K420" s="100"/>
      <c r="L420" s="152"/>
      <c r="M420" s="100"/>
      <c r="N420" s="152"/>
      <c r="O420" s="100"/>
      <c r="P420" s="100"/>
      <c r="Q420" s="100"/>
      <c r="R420" s="100"/>
      <c r="S420" s="100"/>
      <c r="T420" s="100"/>
      <c r="U420" s="100"/>
    </row>
    <row r="421" spans="7:21">
      <c r="G421" s="100"/>
      <c r="H421" s="100"/>
      <c r="I421" s="100"/>
      <c r="J421" s="100"/>
      <c r="K421" s="100"/>
      <c r="L421" s="152"/>
      <c r="M421" s="100"/>
      <c r="N421" s="152"/>
      <c r="O421" s="100"/>
      <c r="P421" s="100"/>
      <c r="Q421" s="100"/>
      <c r="R421" s="100"/>
      <c r="S421" s="100"/>
      <c r="T421" s="100"/>
      <c r="U421" s="100"/>
    </row>
    <row r="422" spans="7:21">
      <c r="G422" s="100"/>
      <c r="H422" s="100"/>
      <c r="I422" s="100"/>
      <c r="J422" s="100"/>
      <c r="K422" s="100"/>
      <c r="L422" s="152"/>
      <c r="M422" s="100"/>
      <c r="N422" s="152"/>
      <c r="O422" s="100"/>
      <c r="P422" s="100"/>
      <c r="Q422" s="100"/>
      <c r="R422" s="100"/>
      <c r="S422" s="100"/>
      <c r="T422" s="100"/>
      <c r="U422" s="100"/>
    </row>
    <row r="423" spans="7:21">
      <c r="G423" s="100"/>
      <c r="H423" s="100"/>
      <c r="I423" s="100"/>
      <c r="J423" s="100"/>
      <c r="K423" s="100"/>
      <c r="L423" s="152"/>
      <c r="M423" s="100"/>
      <c r="N423" s="152"/>
      <c r="O423" s="100"/>
      <c r="P423" s="100"/>
      <c r="Q423" s="100"/>
      <c r="R423" s="100"/>
      <c r="S423" s="100"/>
      <c r="T423" s="100"/>
      <c r="U423" s="100"/>
    </row>
    <row r="424" spans="7:21">
      <c r="G424" s="100"/>
      <c r="H424" s="100"/>
      <c r="I424" s="100"/>
      <c r="J424" s="100"/>
      <c r="K424" s="100"/>
      <c r="L424" s="152"/>
      <c r="M424" s="100"/>
      <c r="N424" s="152"/>
      <c r="O424" s="100"/>
      <c r="P424" s="100"/>
      <c r="Q424" s="100"/>
      <c r="R424" s="100"/>
      <c r="S424" s="100"/>
      <c r="T424" s="100"/>
      <c r="U424" s="100"/>
    </row>
    <row r="425" spans="7:21">
      <c r="G425" s="100"/>
      <c r="H425" s="100"/>
      <c r="I425" s="100"/>
      <c r="J425" s="100"/>
      <c r="K425" s="100"/>
      <c r="L425" s="152"/>
      <c r="M425" s="100"/>
      <c r="N425" s="152"/>
      <c r="O425" s="100"/>
      <c r="P425" s="100"/>
      <c r="Q425" s="100"/>
      <c r="R425" s="100"/>
      <c r="S425" s="100"/>
      <c r="T425" s="100"/>
      <c r="U425" s="100"/>
    </row>
    <row r="426" spans="7:21">
      <c r="G426" s="100"/>
      <c r="H426" s="100"/>
      <c r="I426" s="100"/>
      <c r="J426" s="100"/>
      <c r="K426" s="100"/>
      <c r="L426" s="152"/>
      <c r="M426" s="100"/>
      <c r="N426" s="152"/>
      <c r="O426" s="100"/>
      <c r="P426" s="100"/>
      <c r="Q426" s="100"/>
      <c r="R426" s="100"/>
      <c r="S426" s="100"/>
      <c r="T426" s="100"/>
      <c r="U426" s="100"/>
    </row>
    <row r="427" spans="7:21">
      <c r="G427" s="100"/>
      <c r="H427" s="100"/>
      <c r="I427" s="100"/>
      <c r="J427" s="100"/>
      <c r="K427" s="100"/>
      <c r="L427" s="152"/>
      <c r="M427" s="100"/>
      <c r="N427" s="152"/>
      <c r="O427" s="100"/>
      <c r="P427" s="100"/>
      <c r="Q427" s="100"/>
      <c r="R427" s="100"/>
      <c r="S427" s="100"/>
      <c r="T427" s="100"/>
      <c r="U427" s="100"/>
    </row>
    <row r="428" spans="7:21">
      <c r="G428" s="100"/>
      <c r="H428" s="100"/>
      <c r="I428" s="100"/>
      <c r="J428" s="100"/>
      <c r="K428" s="100"/>
      <c r="L428" s="152"/>
      <c r="M428" s="100"/>
      <c r="N428" s="152"/>
      <c r="O428" s="100"/>
      <c r="P428" s="100"/>
      <c r="Q428" s="100"/>
      <c r="R428" s="100"/>
      <c r="S428" s="100"/>
      <c r="T428" s="100"/>
      <c r="U428" s="100"/>
    </row>
    <row r="429" spans="7:21">
      <c r="G429" s="100"/>
      <c r="H429" s="100"/>
      <c r="I429" s="100"/>
      <c r="J429" s="100"/>
      <c r="K429" s="100"/>
      <c r="L429" s="152"/>
      <c r="M429" s="100"/>
      <c r="N429" s="152"/>
      <c r="O429" s="100"/>
      <c r="P429" s="100"/>
      <c r="Q429" s="100"/>
      <c r="R429" s="100"/>
      <c r="S429" s="100"/>
      <c r="T429" s="100"/>
      <c r="U429" s="100"/>
    </row>
    <row r="430" spans="7:21">
      <c r="G430" s="100"/>
      <c r="H430" s="100"/>
      <c r="I430" s="100"/>
      <c r="J430" s="100"/>
      <c r="K430" s="100"/>
      <c r="L430" s="152"/>
      <c r="M430" s="100"/>
      <c r="N430" s="152"/>
      <c r="O430" s="100"/>
      <c r="P430" s="100"/>
      <c r="Q430" s="100"/>
      <c r="R430" s="100"/>
      <c r="S430" s="100"/>
      <c r="T430" s="100"/>
      <c r="U430" s="100"/>
    </row>
    <row r="431" spans="7:21">
      <c r="G431" s="100"/>
      <c r="H431" s="100"/>
      <c r="I431" s="100"/>
      <c r="J431" s="100"/>
      <c r="K431" s="100"/>
      <c r="L431" s="152"/>
      <c r="M431" s="100"/>
      <c r="N431" s="152"/>
      <c r="O431" s="100"/>
      <c r="P431" s="100"/>
      <c r="Q431" s="100"/>
      <c r="R431" s="100"/>
      <c r="S431" s="100"/>
      <c r="T431" s="100"/>
      <c r="U431" s="100"/>
    </row>
    <row r="432" spans="7:21">
      <c r="G432" s="100"/>
      <c r="H432" s="100"/>
      <c r="I432" s="100"/>
      <c r="J432" s="100"/>
      <c r="K432" s="100"/>
      <c r="L432" s="152"/>
      <c r="M432" s="100"/>
      <c r="N432" s="152"/>
      <c r="O432" s="100"/>
      <c r="P432" s="100"/>
      <c r="Q432" s="100"/>
      <c r="R432" s="100"/>
      <c r="S432" s="100"/>
      <c r="T432" s="100"/>
      <c r="U432" s="100"/>
    </row>
    <row r="433" spans="7:21">
      <c r="G433" s="100"/>
      <c r="H433" s="100"/>
      <c r="I433" s="100"/>
      <c r="J433" s="100"/>
      <c r="K433" s="100"/>
      <c r="L433" s="152"/>
      <c r="M433" s="100"/>
      <c r="N433" s="152"/>
      <c r="O433" s="100"/>
      <c r="P433" s="100"/>
      <c r="Q433" s="100"/>
      <c r="R433" s="100"/>
      <c r="S433" s="100"/>
      <c r="T433" s="100"/>
      <c r="U433" s="100"/>
    </row>
    <row r="434" spans="7:21">
      <c r="G434" s="100"/>
      <c r="H434" s="100"/>
      <c r="I434" s="100"/>
      <c r="J434" s="100"/>
      <c r="K434" s="100"/>
      <c r="L434" s="152"/>
      <c r="M434" s="100"/>
      <c r="N434" s="152"/>
      <c r="O434" s="100"/>
      <c r="P434" s="100"/>
      <c r="Q434" s="100"/>
      <c r="R434" s="100"/>
      <c r="S434" s="100"/>
      <c r="T434" s="100"/>
      <c r="U434" s="100"/>
    </row>
    <row r="435" spans="7:21">
      <c r="G435" s="100"/>
      <c r="H435" s="100"/>
      <c r="I435" s="100"/>
      <c r="J435" s="100"/>
      <c r="K435" s="100"/>
      <c r="L435" s="152"/>
      <c r="M435" s="100"/>
      <c r="N435" s="152"/>
      <c r="O435" s="100"/>
      <c r="P435" s="100"/>
      <c r="Q435" s="100"/>
      <c r="R435" s="100"/>
      <c r="S435" s="100"/>
      <c r="T435" s="100"/>
      <c r="U435" s="100"/>
    </row>
    <row r="436" spans="7:21">
      <c r="G436" s="100"/>
      <c r="H436" s="100"/>
      <c r="I436" s="100"/>
      <c r="J436" s="100"/>
      <c r="K436" s="100"/>
      <c r="L436" s="152"/>
      <c r="M436" s="100"/>
      <c r="N436" s="152"/>
      <c r="O436" s="100"/>
      <c r="P436" s="100"/>
      <c r="Q436" s="100"/>
      <c r="R436" s="100"/>
      <c r="S436" s="100"/>
      <c r="T436" s="100"/>
      <c r="U436" s="100"/>
    </row>
    <row r="437" spans="7:21">
      <c r="G437" s="100"/>
      <c r="H437" s="100"/>
      <c r="I437" s="100"/>
      <c r="J437" s="100"/>
      <c r="K437" s="100"/>
      <c r="L437" s="152"/>
      <c r="M437" s="100"/>
      <c r="N437" s="152"/>
      <c r="O437" s="100"/>
      <c r="P437" s="100"/>
      <c r="Q437" s="100"/>
      <c r="R437" s="100"/>
      <c r="S437" s="100"/>
      <c r="T437" s="100"/>
      <c r="U437" s="100"/>
    </row>
    <row r="438" spans="7:21">
      <c r="G438" s="100"/>
      <c r="H438" s="100"/>
      <c r="I438" s="100"/>
      <c r="J438" s="100"/>
      <c r="K438" s="100"/>
      <c r="L438" s="152"/>
      <c r="M438" s="100"/>
      <c r="N438" s="152"/>
      <c r="O438" s="100"/>
      <c r="P438" s="100"/>
      <c r="Q438" s="100"/>
      <c r="R438" s="100"/>
      <c r="S438" s="100"/>
      <c r="T438" s="100"/>
      <c r="U438" s="100"/>
    </row>
    <row r="439" spans="7:21">
      <c r="G439" s="100"/>
      <c r="H439" s="100"/>
      <c r="I439" s="100"/>
      <c r="J439" s="100"/>
      <c r="K439" s="100"/>
      <c r="L439" s="152"/>
      <c r="M439" s="100"/>
      <c r="N439" s="152"/>
      <c r="O439" s="100"/>
      <c r="P439" s="100"/>
      <c r="Q439" s="100"/>
      <c r="R439" s="100"/>
      <c r="S439" s="100"/>
      <c r="T439" s="100"/>
      <c r="U439" s="100"/>
    </row>
    <row r="440" spans="7:21">
      <c r="G440" s="100"/>
      <c r="H440" s="100"/>
      <c r="I440" s="100"/>
      <c r="J440" s="100"/>
      <c r="K440" s="100"/>
      <c r="L440" s="152"/>
      <c r="M440" s="100"/>
      <c r="N440" s="152"/>
      <c r="O440" s="100"/>
      <c r="P440" s="100"/>
      <c r="Q440" s="100"/>
      <c r="R440" s="100"/>
      <c r="S440" s="100"/>
      <c r="T440" s="100"/>
      <c r="U440" s="100"/>
    </row>
    <row r="441" spans="7:21">
      <c r="G441" s="100"/>
      <c r="H441" s="100"/>
      <c r="I441" s="100"/>
      <c r="J441" s="100"/>
      <c r="K441" s="100"/>
      <c r="L441" s="152"/>
      <c r="M441" s="100"/>
      <c r="N441" s="152"/>
      <c r="O441" s="100"/>
      <c r="P441" s="100"/>
      <c r="Q441" s="100"/>
      <c r="R441" s="100"/>
      <c r="S441" s="100"/>
      <c r="T441" s="100"/>
      <c r="U441" s="100"/>
    </row>
    <row r="442" spans="7:21">
      <c r="G442" s="100"/>
      <c r="H442" s="100"/>
      <c r="I442" s="100"/>
      <c r="J442" s="100"/>
      <c r="K442" s="100"/>
      <c r="L442" s="152"/>
      <c r="M442" s="100"/>
      <c r="N442" s="152"/>
      <c r="O442" s="100"/>
      <c r="P442" s="100"/>
      <c r="Q442" s="100"/>
      <c r="R442" s="100"/>
      <c r="S442" s="100"/>
      <c r="T442" s="100"/>
      <c r="U442" s="100"/>
    </row>
    <row r="443" spans="7:21">
      <c r="G443" s="100"/>
      <c r="H443" s="100"/>
      <c r="I443" s="100"/>
      <c r="J443" s="100"/>
      <c r="K443" s="100"/>
      <c r="L443" s="152"/>
      <c r="M443" s="100"/>
      <c r="N443" s="152"/>
      <c r="O443" s="100"/>
      <c r="P443" s="100"/>
      <c r="Q443" s="100"/>
      <c r="R443" s="100"/>
      <c r="S443" s="100"/>
      <c r="T443" s="100"/>
      <c r="U443" s="100"/>
    </row>
    <row r="444" spans="7:21">
      <c r="G444" s="100"/>
      <c r="H444" s="100"/>
      <c r="I444" s="100"/>
      <c r="J444" s="100"/>
      <c r="K444" s="100"/>
      <c r="L444" s="152"/>
      <c r="M444" s="100"/>
      <c r="N444" s="152"/>
      <c r="O444" s="100"/>
      <c r="P444" s="100"/>
      <c r="Q444" s="100"/>
      <c r="R444" s="100"/>
      <c r="S444" s="100"/>
      <c r="T444" s="100"/>
      <c r="U444" s="100"/>
    </row>
    <row r="445" spans="7:21">
      <c r="G445" s="100"/>
      <c r="H445" s="100"/>
      <c r="I445" s="100"/>
      <c r="J445" s="100"/>
      <c r="K445" s="100"/>
      <c r="L445" s="152"/>
      <c r="M445" s="100"/>
      <c r="N445" s="152"/>
      <c r="O445" s="100"/>
      <c r="P445" s="100"/>
      <c r="Q445" s="100"/>
      <c r="R445" s="100"/>
      <c r="S445" s="100"/>
      <c r="T445" s="100"/>
      <c r="U445" s="100"/>
    </row>
    <row r="446" spans="7:21">
      <c r="G446" s="100"/>
      <c r="H446" s="100"/>
      <c r="I446" s="100"/>
      <c r="J446" s="100"/>
      <c r="K446" s="100"/>
      <c r="L446" s="152"/>
      <c r="M446" s="100"/>
      <c r="N446" s="152"/>
      <c r="O446" s="100"/>
      <c r="P446" s="100"/>
      <c r="Q446" s="100"/>
      <c r="R446" s="100"/>
      <c r="S446" s="100"/>
      <c r="T446" s="100"/>
      <c r="U446" s="100"/>
    </row>
    <row r="447" spans="7:21">
      <c r="G447" s="100"/>
      <c r="H447" s="100"/>
      <c r="I447" s="100"/>
      <c r="J447" s="100"/>
      <c r="K447" s="100"/>
      <c r="L447" s="152"/>
      <c r="M447" s="100"/>
      <c r="N447" s="152"/>
      <c r="O447" s="100"/>
      <c r="P447" s="100"/>
      <c r="Q447" s="100"/>
      <c r="R447" s="100"/>
      <c r="S447" s="100"/>
      <c r="T447" s="100"/>
      <c r="U447" s="100"/>
    </row>
    <row r="448" spans="7:21">
      <c r="G448" s="100"/>
      <c r="H448" s="100"/>
      <c r="I448" s="100"/>
      <c r="J448" s="100"/>
      <c r="K448" s="100"/>
      <c r="L448" s="152"/>
      <c r="M448" s="100"/>
      <c r="N448" s="152"/>
      <c r="O448" s="100"/>
      <c r="P448" s="100"/>
      <c r="Q448" s="100"/>
      <c r="R448" s="100"/>
      <c r="S448" s="100"/>
      <c r="T448" s="100"/>
      <c r="U448" s="100"/>
    </row>
    <row r="449" spans="7:21">
      <c r="G449" s="100"/>
      <c r="H449" s="100"/>
      <c r="I449" s="100"/>
      <c r="J449" s="100"/>
      <c r="K449" s="100"/>
      <c r="L449" s="152"/>
      <c r="M449" s="100"/>
      <c r="N449" s="152"/>
      <c r="O449" s="100"/>
      <c r="P449" s="100"/>
      <c r="Q449" s="100"/>
      <c r="R449" s="100"/>
      <c r="S449" s="100"/>
      <c r="T449" s="100"/>
      <c r="U449" s="100"/>
    </row>
    <row r="450" spans="7:21">
      <c r="G450" s="100"/>
      <c r="H450" s="100"/>
      <c r="I450" s="100"/>
      <c r="J450" s="100"/>
      <c r="K450" s="100"/>
      <c r="L450" s="152"/>
      <c r="M450" s="100"/>
      <c r="N450" s="152"/>
      <c r="O450" s="100"/>
      <c r="P450" s="100"/>
      <c r="Q450" s="100"/>
      <c r="R450" s="100"/>
      <c r="S450" s="100"/>
      <c r="T450" s="100"/>
      <c r="U450" s="100"/>
    </row>
    <row r="451" spans="7:21">
      <c r="G451" s="100"/>
      <c r="H451" s="100"/>
      <c r="I451" s="100"/>
      <c r="J451" s="100"/>
      <c r="K451" s="100"/>
      <c r="L451" s="152"/>
      <c r="M451" s="100"/>
      <c r="N451" s="152"/>
      <c r="O451" s="100"/>
      <c r="P451" s="100"/>
      <c r="Q451" s="100"/>
      <c r="R451" s="100"/>
      <c r="S451" s="100"/>
      <c r="T451" s="100"/>
      <c r="U451" s="100"/>
    </row>
    <row r="452" spans="7:21">
      <c r="G452" s="100"/>
      <c r="H452" s="100"/>
      <c r="I452" s="100"/>
      <c r="J452" s="100"/>
      <c r="K452" s="100"/>
      <c r="L452" s="152"/>
      <c r="M452" s="100"/>
      <c r="N452" s="152"/>
      <c r="O452" s="100"/>
      <c r="P452" s="100"/>
      <c r="Q452" s="100"/>
      <c r="R452" s="100"/>
      <c r="S452" s="100"/>
      <c r="T452" s="100"/>
      <c r="U452" s="100"/>
    </row>
    <row r="453" spans="7:21">
      <c r="G453" s="100"/>
      <c r="H453" s="100"/>
      <c r="I453" s="100"/>
      <c r="J453" s="100"/>
      <c r="K453" s="100"/>
      <c r="L453" s="152"/>
      <c r="M453" s="100"/>
      <c r="N453" s="152"/>
      <c r="O453" s="100"/>
      <c r="P453" s="100"/>
      <c r="Q453" s="100"/>
      <c r="R453" s="100"/>
      <c r="S453" s="100"/>
      <c r="T453" s="100"/>
      <c r="U453" s="100"/>
    </row>
    <row r="454" spans="7:21">
      <c r="G454" s="100"/>
      <c r="H454" s="100"/>
      <c r="I454" s="100"/>
      <c r="J454" s="100"/>
      <c r="K454" s="100"/>
      <c r="L454" s="152"/>
      <c r="M454" s="100"/>
      <c r="N454" s="152"/>
      <c r="O454" s="100"/>
      <c r="P454" s="100"/>
      <c r="Q454" s="100"/>
      <c r="R454" s="100"/>
      <c r="S454" s="100"/>
      <c r="T454" s="100"/>
      <c r="U454" s="100"/>
    </row>
    <row r="455" spans="7:21">
      <c r="G455" s="100"/>
      <c r="H455" s="100"/>
      <c r="I455" s="100"/>
      <c r="J455" s="100"/>
      <c r="K455" s="100"/>
      <c r="L455" s="152"/>
      <c r="M455" s="100"/>
      <c r="N455" s="152"/>
      <c r="O455" s="100"/>
      <c r="P455" s="100"/>
      <c r="Q455" s="100"/>
      <c r="R455" s="100"/>
      <c r="S455" s="100"/>
      <c r="T455" s="100"/>
      <c r="U455" s="100"/>
    </row>
    <row r="456" spans="7:21">
      <c r="G456" s="100"/>
      <c r="H456" s="100"/>
      <c r="I456" s="100"/>
      <c r="J456" s="100"/>
      <c r="K456" s="100"/>
      <c r="L456" s="152"/>
      <c r="M456" s="100"/>
      <c r="N456" s="152"/>
      <c r="O456" s="100"/>
      <c r="P456" s="100"/>
      <c r="Q456" s="100"/>
      <c r="R456" s="100"/>
      <c r="S456" s="100"/>
      <c r="T456" s="100"/>
      <c r="U456" s="100"/>
    </row>
    <row r="457" spans="7:21">
      <c r="G457" s="100"/>
      <c r="H457" s="100"/>
      <c r="I457" s="100"/>
      <c r="J457" s="100"/>
      <c r="K457" s="100"/>
      <c r="L457" s="152"/>
      <c r="M457" s="100"/>
      <c r="N457" s="152"/>
      <c r="O457" s="100"/>
      <c r="P457" s="100"/>
      <c r="Q457" s="100"/>
      <c r="R457" s="100"/>
      <c r="S457" s="100"/>
      <c r="T457" s="100"/>
      <c r="U457" s="100"/>
    </row>
    <row r="458" spans="7:21">
      <c r="G458" s="100"/>
      <c r="H458" s="100"/>
      <c r="I458" s="100"/>
      <c r="J458" s="100"/>
      <c r="K458" s="100"/>
      <c r="L458" s="152"/>
      <c r="M458" s="100"/>
      <c r="N458" s="152"/>
      <c r="O458" s="100"/>
      <c r="P458" s="100"/>
      <c r="Q458" s="100"/>
      <c r="R458" s="100"/>
      <c r="S458" s="100"/>
      <c r="T458" s="100"/>
      <c r="U458" s="100"/>
    </row>
    <row r="459" spans="7:21">
      <c r="G459" s="100"/>
      <c r="H459" s="100"/>
      <c r="I459" s="100"/>
      <c r="J459" s="100"/>
      <c r="K459" s="100"/>
      <c r="L459" s="152"/>
      <c r="M459" s="100"/>
      <c r="N459" s="152"/>
      <c r="O459" s="100"/>
      <c r="P459" s="100"/>
      <c r="Q459" s="100"/>
      <c r="R459" s="100"/>
      <c r="S459" s="100"/>
      <c r="T459" s="100"/>
      <c r="U459" s="100"/>
    </row>
    <row r="460" spans="7:21">
      <c r="G460" s="100"/>
      <c r="H460" s="100"/>
      <c r="I460" s="100"/>
      <c r="J460" s="100"/>
      <c r="K460" s="100"/>
      <c r="L460" s="152"/>
      <c r="M460" s="100"/>
      <c r="N460" s="152"/>
      <c r="O460" s="100"/>
      <c r="P460" s="100"/>
      <c r="Q460" s="100"/>
      <c r="R460" s="100"/>
      <c r="S460" s="100"/>
      <c r="T460" s="100"/>
      <c r="U460" s="100"/>
    </row>
    <row r="461" spans="7:21">
      <c r="G461" s="100"/>
      <c r="H461" s="100"/>
      <c r="I461" s="100"/>
      <c r="J461" s="100"/>
      <c r="K461" s="100"/>
      <c r="L461" s="152"/>
      <c r="M461" s="100"/>
      <c r="N461" s="152"/>
      <c r="O461" s="100"/>
      <c r="P461" s="100"/>
      <c r="Q461" s="100"/>
      <c r="R461" s="100"/>
      <c r="S461" s="100"/>
      <c r="T461" s="100"/>
      <c r="U461" s="100"/>
    </row>
    <row r="462" spans="7:21">
      <c r="G462" s="100"/>
      <c r="H462" s="100"/>
      <c r="I462" s="100"/>
      <c r="J462" s="100"/>
      <c r="K462" s="100"/>
      <c r="L462" s="152"/>
      <c r="M462" s="100"/>
      <c r="N462" s="152"/>
      <c r="O462" s="100"/>
      <c r="P462" s="100"/>
      <c r="Q462" s="100"/>
      <c r="R462" s="100"/>
      <c r="S462" s="100"/>
      <c r="T462" s="100"/>
      <c r="U462" s="100"/>
    </row>
    <row r="463" spans="7:21">
      <c r="G463" s="100"/>
      <c r="H463" s="100"/>
      <c r="I463" s="100"/>
      <c r="J463" s="100"/>
      <c r="K463" s="100"/>
      <c r="L463" s="152"/>
      <c r="M463" s="100"/>
      <c r="N463" s="152"/>
      <c r="O463" s="100"/>
      <c r="P463" s="100"/>
      <c r="Q463" s="100"/>
      <c r="R463" s="100"/>
      <c r="S463" s="100"/>
      <c r="T463" s="100"/>
      <c r="U463" s="100"/>
    </row>
    <row r="464" spans="7:21">
      <c r="G464" s="100"/>
      <c r="H464" s="100"/>
      <c r="I464" s="100"/>
      <c r="J464" s="100"/>
      <c r="K464" s="100"/>
      <c r="L464" s="152"/>
      <c r="M464" s="100"/>
      <c r="N464" s="152"/>
      <c r="O464" s="100"/>
      <c r="P464" s="100"/>
      <c r="Q464" s="100"/>
      <c r="R464" s="100"/>
      <c r="S464" s="100"/>
      <c r="T464" s="100"/>
      <c r="U464" s="100"/>
    </row>
    <row r="465" spans="7:21">
      <c r="G465" s="100"/>
      <c r="H465" s="100"/>
      <c r="I465" s="100"/>
      <c r="J465" s="100"/>
      <c r="K465" s="100"/>
      <c r="L465" s="152"/>
      <c r="M465" s="100"/>
      <c r="N465" s="152"/>
      <c r="O465" s="100"/>
      <c r="P465" s="100"/>
      <c r="Q465" s="100"/>
      <c r="R465" s="100"/>
      <c r="S465" s="100"/>
      <c r="T465" s="100"/>
      <c r="U465" s="100"/>
    </row>
    <row r="466" spans="7:21">
      <c r="G466" s="100"/>
      <c r="H466" s="100"/>
      <c r="I466" s="100"/>
      <c r="J466" s="100"/>
      <c r="K466" s="100"/>
      <c r="L466" s="152"/>
      <c r="M466" s="100"/>
      <c r="N466" s="152"/>
      <c r="O466" s="100"/>
      <c r="P466" s="100"/>
      <c r="Q466" s="100"/>
      <c r="R466" s="100"/>
      <c r="S466" s="100"/>
      <c r="T466" s="100"/>
      <c r="U466" s="100"/>
    </row>
    <row r="467" spans="7:21">
      <c r="G467" s="100"/>
      <c r="H467" s="100"/>
      <c r="I467" s="100"/>
      <c r="J467" s="100"/>
      <c r="K467" s="100"/>
      <c r="L467" s="152"/>
      <c r="M467" s="100"/>
      <c r="N467" s="152"/>
      <c r="O467" s="100"/>
      <c r="P467" s="100"/>
      <c r="Q467" s="100"/>
      <c r="R467" s="100"/>
      <c r="S467" s="100"/>
      <c r="T467" s="100"/>
      <c r="U467" s="100"/>
    </row>
    <row r="468" spans="7:21">
      <c r="G468" s="100"/>
      <c r="H468" s="100"/>
      <c r="I468" s="100"/>
      <c r="J468" s="100"/>
      <c r="K468" s="100"/>
      <c r="L468" s="152"/>
      <c r="M468" s="100"/>
      <c r="N468" s="152"/>
      <c r="O468" s="100"/>
      <c r="P468" s="100"/>
      <c r="Q468" s="100"/>
      <c r="R468" s="100"/>
      <c r="S468" s="100"/>
      <c r="T468" s="100"/>
      <c r="U468" s="100"/>
    </row>
    <row r="469" spans="7:21">
      <c r="G469" s="100"/>
      <c r="H469" s="100"/>
      <c r="I469" s="100"/>
      <c r="J469" s="100"/>
      <c r="K469" s="100"/>
      <c r="L469" s="152"/>
      <c r="M469" s="100"/>
      <c r="N469" s="152"/>
      <c r="O469" s="100"/>
      <c r="P469" s="100"/>
      <c r="Q469" s="100"/>
      <c r="R469" s="100"/>
      <c r="S469" s="100"/>
      <c r="T469" s="100"/>
      <c r="U469" s="100"/>
    </row>
    <row r="470" spans="7:21">
      <c r="G470" s="100"/>
      <c r="H470" s="100"/>
      <c r="I470" s="100"/>
      <c r="J470" s="100"/>
      <c r="K470" s="100"/>
      <c r="L470" s="152"/>
      <c r="M470" s="100"/>
      <c r="N470" s="152"/>
      <c r="O470" s="100"/>
      <c r="P470" s="100"/>
      <c r="Q470" s="100"/>
      <c r="R470" s="100"/>
      <c r="S470" s="100"/>
      <c r="T470" s="100"/>
      <c r="U470" s="100"/>
    </row>
    <row r="471" spans="7:21">
      <c r="G471" s="100"/>
      <c r="H471" s="100"/>
      <c r="I471" s="100"/>
      <c r="J471" s="100"/>
      <c r="K471" s="100"/>
      <c r="L471" s="152"/>
      <c r="M471" s="100"/>
      <c r="N471" s="152"/>
      <c r="O471" s="100"/>
      <c r="P471" s="100"/>
      <c r="Q471" s="100"/>
      <c r="R471" s="100"/>
      <c r="S471" s="100"/>
      <c r="T471" s="100"/>
      <c r="U471" s="100"/>
    </row>
    <row r="472" spans="7:21">
      <c r="G472" s="100"/>
      <c r="H472" s="100"/>
      <c r="I472" s="100"/>
      <c r="J472" s="100"/>
      <c r="K472" s="100"/>
      <c r="L472" s="152"/>
      <c r="M472" s="100"/>
      <c r="N472" s="152"/>
      <c r="O472" s="100"/>
      <c r="P472" s="100"/>
      <c r="Q472" s="100"/>
      <c r="R472" s="100"/>
      <c r="S472" s="100"/>
      <c r="T472" s="100"/>
      <c r="U472" s="100"/>
    </row>
    <row r="473" spans="7:21">
      <c r="G473" s="100"/>
      <c r="H473" s="100"/>
      <c r="I473" s="100"/>
      <c r="J473" s="100"/>
      <c r="K473" s="100"/>
      <c r="L473" s="152"/>
      <c r="M473" s="100"/>
      <c r="N473" s="152"/>
      <c r="O473" s="100"/>
      <c r="P473" s="100"/>
      <c r="Q473" s="100"/>
      <c r="R473" s="100"/>
      <c r="S473" s="100"/>
      <c r="T473" s="100"/>
      <c r="U473" s="100"/>
    </row>
    <row r="474" spans="7:21">
      <c r="G474" s="100"/>
      <c r="H474" s="100"/>
      <c r="I474" s="100"/>
      <c r="J474" s="100"/>
      <c r="K474" s="100"/>
      <c r="L474" s="152"/>
      <c r="M474" s="100"/>
      <c r="N474" s="152"/>
      <c r="O474" s="100"/>
      <c r="P474" s="100"/>
      <c r="Q474" s="100"/>
      <c r="R474" s="100"/>
      <c r="S474" s="100"/>
      <c r="T474" s="100"/>
      <c r="U474" s="100"/>
    </row>
    <row r="475" spans="7:21">
      <c r="G475" s="100"/>
      <c r="H475" s="100"/>
      <c r="I475" s="100"/>
      <c r="J475" s="100"/>
      <c r="K475" s="100"/>
      <c r="L475" s="152"/>
      <c r="M475" s="100"/>
      <c r="N475" s="152"/>
      <c r="O475" s="100"/>
      <c r="P475" s="100"/>
      <c r="Q475" s="100"/>
      <c r="R475" s="100"/>
      <c r="S475" s="100"/>
      <c r="T475" s="100"/>
      <c r="U475" s="100"/>
    </row>
    <row r="476" spans="7:21">
      <c r="G476" s="100"/>
      <c r="H476" s="100"/>
      <c r="I476" s="100"/>
      <c r="J476" s="100"/>
      <c r="K476" s="100"/>
      <c r="L476" s="152"/>
      <c r="M476" s="100"/>
      <c r="N476" s="152"/>
      <c r="O476" s="100"/>
      <c r="P476" s="100"/>
      <c r="Q476" s="100"/>
      <c r="R476" s="100"/>
      <c r="S476" s="100"/>
      <c r="T476" s="100"/>
      <c r="U476" s="100"/>
    </row>
    <row r="477" spans="7:21">
      <c r="G477" s="100"/>
      <c r="H477" s="100"/>
      <c r="I477" s="100"/>
      <c r="J477" s="100"/>
      <c r="K477" s="100"/>
      <c r="L477" s="152"/>
      <c r="M477" s="100"/>
      <c r="N477" s="152"/>
      <c r="O477" s="100"/>
      <c r="P477" s="100"/>
      <c r="Q477" s="100"/>
      <c r="R477" s="100"/>
      <c r="S477" s="100"/>
      <c r="T477" s="100"/>
      <c r="U477" s="100"/>
    </row>
    <row r="478" spans="7:21">
      <c r="G478" s="100"/>
      <c r="H478" s="100"/>
      <c r="I478" s="100"/>
      <c r="J478" s="100"/>
      <c r="K478" s="100"/>
      <c r="L478" s="152"/>
      <c r="M478" s="100"/>
      <c r="N478" s="152"/>
      <c r="O478" s="100"/>
      <c r="P478" s="100"/>
      <c r="Q478" s="100"/>
      <c r="R478" s="100"/>
      <c r="S478" s="100"/>
      <c r="T478" s="100"/>
      <c r="U478" s="100"/>
    </row>
    <row r="479" spans="7:21">
      <c r="G479" s="100"/>
      <c r="H479" s="100"/>
      <c r="I479" s="100"/>
      <c r="J479" s="100"/>
      <c r="K479" s="100"/>
      <c r="L479" s="152"/>
      <c r="M479" s="100"/>
      <c r="N479" s="152"/>
      <c r="O479" s="100"/>
      <c r="P479" s="100"/>
      <c r="Q479" s="100"/>
      <c r="R479" s="100"/>
      <c r="S479" s="100"/>
      <c r="T479" s="100"/>
      <c r="U479" s="100"/>
    </row>
    <row r="480" spans="7:21">
      <c r="G480" s="100"/>
      <c r="H480" s="100"/>
      <c r="I480" s="100"/>
      <c r="J480" s="100"/>
      <c r="K480" s="100"/>
      <c r="L480" s="152"/>
      <c r="M480" s="100"/>
      <c r="N480" s="152"/>
      <c r="O480" s="100"/>
      <c r="P480" s="100"/>
      <c r="Q480" s="100"/>
      <c r="R480" s="100"/>
      <c r="S480" s="100"/>
      <c r="T480" s="100"/>
      <c r="U480" s="100"/>
    </row>
    <row r="481" spans="7:21">
      <c r="G481" s="100"/>
      <c r="H481" s="100"/>
      <c r="I481" s="100"/>
      <c r="J481" s="100"/>
      <c r="K481" s="100"/>
      <c r="L481" s="152"/>
      <c r="M481" s="100"/>
      <c r="N481" s="152"/>
      <c r="O481" s="100"/>
      <c r="P481" s="100"/>
      <c r="Q481" s="100"/>
      <c r="R481" s="100"/>
      <c r="S481" s="100"/>
      <c r="T481" s="100"/>
      <c r="U481" s="100"/>
    </row>
    <row r="482" spans="7:21">
      <c r="G482" s="100"/>
      <c r="H482" s="100"/>
      <c r="I482" s="100"/>
      <c r="J482" s="100"/>
      <c r="K482" s="100"/>
      <c r="L482" s="152"/>
      <c r="M482" s="100"/>
      <c r="N482" s="152"/>
      <c r="O482" s="100"/>
      <c r="P482" s="100"/>
      <c r="Q482" s="100"/>
      <c r="R482" s="100"/>
      <c r="S482" s="100"/>
      <c r="T482" s="100"/>
      <c r="U482" s="100"/>
    </row>
    <row r="483" spans="7:21">
      <c r="G483" s="100"/>
      <c r="H483" s="100"/>
      <c r="I483" s="100"/>
      <c r="J483" s="100"/>
      <c r="K483" s="100"/>
      <c r="L483" s="152"/>
      <c r="M483" s="100"/>
      <c r="N483" s="152"/>
      <c r="O483" s="100"/>
      <c r="P483" s="100"/>
      <c r="Q483" s="100"/>
      <c r="R483" s="100"/>
      <c r="S483" s="100"/>
      <c r="T483" s="100"/>
      <c r="U483" s="100"/>
    </row>
    <row r="484" spans="7:21">
      <c r="G484" s="100"/>
      <c r="H484" s="100"/>
      <c r="I484" s="100"/>
      <c r="J484" s="100"/>
      <c r="K484" s="100"/>
      <c r="L484" s="152"/>
      <c r="M484" s="100"/>
      <c r="N484" s="152"/>
      <c r="O484" s="100"/>
      <c r="P484" s="100"/>
      <c r="Q484" s="100"/>
      <c r="R484" s="100"/>
      <c r="S484" s="100"/>
      <c r="T484" s="100"/>
      <c r="U484" s="100"/>
    </row>
    <row r="485" spans="7:21">
      <c r="G485" s="100"/>
      <c r="H485" s="100"/>
      <c r="I485" s="100"/>
      <c r="J485" s="100"/>
      <c r="K485" s="100"/>
      <c r="L485" s="152"/>
      <c r="M485" s="100"/>
      <c r="N485" s="152"/>
      <c r="O485" s="100"/>
      <c r="P485" s="100"/>
      <c r="Q485" s="100"/>
      <c r="R485" s="100"/>
      <c r="S485" s="100"/>
      <c r="T485" s="100"/>
      <c r="U485" s="100"/>
    </row>
    <row r="486" spans="7:21">
      <c r="G486" s="100"/>
      <c r="H486" s="100"/>
      <c r="I486" s="100"/>
      <c r="J486" s="100"/>
      <c r="K486" s="100"/>
      <c r="L486" s="152"/>
      <c r="M486" s="100"/>
      <c r="N486" s="152"/>
      <c r="O486" s="100"/>
      <c r="P486" s="100"/>
      <c r="Q486" s="100"/>
      <c r="R486" s="100"/>
      <c r="S486" s="100"/>
      <c r="T486" s="100"/>
      <c r="U486" s="100"/>
    </row>
    <row r="487" spans="7:21">
      <c r="G487" s="100"/>
      <c r="H487" s="100"/>
      <c r="I487" s="100"/>
      <c r="J487" s="100"/>
      <c r="K487" s="100"/>
      <c r="L487" s="152"/>
      <c r="M487" s="100"/>
      <c r="N487" s="152"/>
      <c r="O487" s="100"/>
      <c r="P487" s="100"/>
      <c r="Q487" s="100"/>
      <c r="R487" s="100"/>
      <c r="S487" s="100"/>
      <c r="T487" s="100"/>
      <c r="U487" s="100"/>
    </row>
    <row r="488" spans="7:21">
      <c r="G488" s="100"/>
      <c r="H488" s="100"/>
      <c r="I488" s="100"/>
      <c r="J488" s="100"/>
      <c r="K488" s="100"/>
      <c r="L488" s="152"/>
      <c r="M488" s="100"/>
      <c r="N488" s="152"/>
      <c r="O488" s="100"/>
      <c r="P488" s="100"/>
      <c r="Q488" s="100"/>
      <c r="R488" s="100"/>
      <c r="S488" s="100"/>
      <c r="T488" s="100"/>
      <c r="U488" s="100"/>
    </row>
    <row r="489" spans="7:21">
      <c r="G489" s="100"/>
      <c r="H489" s="100"/>
      <c r="I489" s="100"/>
      <c r="J489" s="100"/>
      <c r="K489" s="100"/>
      <c r="L489" s="152"/>
      <c r="M489" s="100"/>
      <c r="N489" s="152"/>
      <c r="O489" s="100"/>
      <c r="P489" s="100"/>
      <c r="Q489" s="100"/>
      <c r="R489" s="100"/>
      <c r="S489" s="100"/>
      <c r="T489" s="100"/>
      <c r="U489" s="100"/>
    </row>
    <row r="490" spans="7:21">
      <c r="G490" s="100"/>
      <c r="H490" s="100"/>
      <c r="I490" s="100"/>
      <c r="J490" s="100"/>
      <c r="K490" s="100"/>
      <c r="L490" s="152"/>
      <c r="M490" s="100"/>
      <c r="N490" s="152"/>
      <c r="O490" s="100"/>
      <c r="P490" s="100"/>
      <c r="Q490" s="100"/>
      <c r="R490" s="100"/>
      <c r="S490" s="100"/>
      <c r="T490" s="100"/>
      <c r="U490" s="100"/>
    </row>
    <row r="491" spans="7:21">
      <c r="G491" s="100"/>
      <c r="H491" s="100"/>
      <c r="I491" s="100"/>
      <c r="J491" s="100"/>
      <c r="K491" s="100"/>
      <c r="L491" s="152"/>
      <c r="M491" s="100"/>
      <c r="N491" s="152"/>
      <c r="O491" s="100"/>
      <c r="P491" s="100"/>
      <c r="Q491" s="100"/>
      <c r="R491" s="100"/>
      <c r="S491" s="100"/>
      <c r="T491" s="100"/>
      <c r="U491" s="100"/>
    </row>
    <row r="492" spans="7:21">
      <c r="G492" s="100"/>
      <c r="H492" s="100"/>
      <c r="I492" s="100"/>
      <c r="J492" s="100"/>
      <c r="K492" s="100"/>
      <c r="L492" s="152"/>
      <c r="M492" s="100"/>
      <c r="N492" s="152"/>
      <c r="O492" s="100"/>
      <c r="P492" s="100"/>
      <c r="Q492" s="100"/>
      <c r="R492" s="100"/>
      <c r="S492" s="100"/>
      <c r="T492" s="100"/>
      <c r="U492" s="100"/>
    </row>
    <row r="493" spans="7:21">
      <c r="G493" s="100"/>
      <c r="H493" s="100"/>
      <c r="I493" s="100"/>
      <c r="J493" s="100"/>
      <c r="K493" s="100"/>
      <c r="L493" s="152"/>
      <c r="M493" s="100"/>
      <c r="N493" s="152"/>
      <c r="O493" s="100"/>
      <c r="P493" s="100"/>
      <c r="Q493" s="100"/>
      <c r="R493" s="100"/>
      <c r="S493" s="100"/>
      <c r="T493" s="100"/>
      <c r="U493" s="100"/>
    </row>
    <row r="494" spans="7:21">
      <c r="G494" s="100"/>
      <c r="H494" s="100"/>
      <c r="I494" s="100"/>
      <c r="J494" s="100"/>
      <c r="K494" s="100"/>
      <c r="L494" s="152"/>
      <c r="M494" s="100"/>
      <c r="N494" s="152"/>
      <c r="O494" s="100"/>
      <c r="P494" s="100"/>
      <c r="Q494" s="100"/>
      <c r="R494" s="100"/>
      <c r="S494" s="100"/>
      <c r="T494" s="100"/>
      <c r="U494" s="100"/>
    </row>
    <row r="495" spans="7:21">
      <c r="G495" s="100"/>
      <c r="H495" s="100"/>
      <c r="I495" s="100"/>
      <c r="J495" s="100"/>
      <c r="K495" s="100"/>
      <c r="L495" s="152"/>
      <c r="M495" s="100"/>
      <c r="N495" s="152"/>
      <c r="O495" s="100"/>
      <c r="P495" s="100"/>
      <c r="Q495" s="100"/>
      <c r="R495" s="100"/>
      <c r="S495" s="100"/>
      <c r="T495" s="100"/>
      <c r="U495" s="100"/>
    </row>
    <row r="496" spans="7:21">
      <c r="G496" s="100"/>
      <c r="H496" s="100"/>
      <c r="I496" s="100"/>
      <c r="J496" s="100"/>
      <c r="K496" s="100"/>
      <c r="L496" s="152"/>
      <c r="M496" s="100"/>
      <c r="N496" s="152"/>
      <c r="O496" s="100"/>
      <c r="P496" s="100"/>
      <c r="Q496" s="100"/>
      <c r="R496" s="100"/>
      <c r="S496" s="100"/>
      <c r="T496" s="100"/>
      <c r="U496" s="100"/>
    </row>
    <row r="497" spans="7:21">
      <c r="G497" s="100"/>
      <c r="H497" s="100"/>
      <c r="I497" s="100"/>
      <c r="J497" s="100"/>
      <c r="K497" s="100"/>
      <c r="L497" s="152"/>
      <c r="M497" s="100"/>
      <c r="N497" s="152"/>
      <c r="O497" s="100"/>
      <c r="P497" s="100"/>
      <c r="Q497" s="100"/>
      <c r="R497" s="100"/>
      <c r="S497" s="100"/>
      <c r="T497" s="100"/>
      <c r="U497" s="100"/>
    </row>
    <row r="498" spans="7:21">
      <c r="G498" s="100"/>
      <c r="H498" s="100"/>
      <c r="I498" s="100"/>
      <c r="J498" s="100"/>
      <c r="K498" s="100"/>
      <c r="L498" s="152"/>
      <c r="M498" s="100"/>
      <c r="N498" s="152"/>
      <c r="O498" s="100"/>
      <c r="P498" s="100"/>
      <c r="Q498" s="100"/>
      <c r="R498" s="100"/>
      <c r="S498" s="100"/>
      <c r="T498" s="100"/>
      <c r="U498" s="100"/>
    </row>
    <row r="499" spans="7:21">
      <c r="G499" s="100"/>
      <c r="H499" s="100"/>
      <c r="I499" s="100"/>
      <c r="J499" s="100"/>
      <c r="K499" s="100"/>
      <c r="L499" s="152"/>
      <c r="M499" s="100"/>
      <c r="N499" s="152"/>
      <c r="O499" s="100"/>
      <c r="P499" s="100"/>
      <c r="Q499" s="100"/>
      <c r="R499" s="100"/>
      <c r="S499" s="100"/>
      <c r="T499" s="100"/>
      <c r="U499" s="100"/>
    </row>
    <row r="500" spans="7:21">
      <c r="G500" s="100"/>
      <c r="H500" s="100"/>
      <c r="I500" s="100"/>
      <c r="J500" s="100"/>
      <c r="K500" s="100"/>
      <c r="L500" s="152"/>
      <c r="M500" s="100"/>
      <c r="N500" s="152"/>
      <c r="O500" s="100"/>
      <c r="P500" s="100"/>
      <c r="Q500" s="100"/>
      <c r="R500" s="100"/>
      <c r="S500" s="100"/>
      <c r="T500" s="100"/>
      <c r="U500" s="100"/>
    </row>
    <row r="501" spans="7:21">
      <c r="G501" s="100"/>
      <c r="H501" s="100"/>
      <c r="I501" s="100"/>
      <c r="J501" s="100"/>
      <c r="K501" s="100"/>
      <c r="L501" s="152"/>
      <c r="M501" s="100"/>
      <c r="N501" s="152"/>
      <c r="O501" s="100"/>
      <c r="P501" s="100"/>
      <c r="Q501" s="100"/>
      <c r="R501" s="100"/>
      <c r="S501" s="100"/>
      <c r="T501" s="100"/>
      <c r="U501" s="100"/>
    </row>
    <row r="502" spans="7:21">
      <c r="G502" s="100"/>
      <c r="H502" s="100"/>
      <c r="I502" s="100"/>
      <c r="J502" s="100"/>
      <c r="K502" s="100"/>
      <c r="L502" s="152"/>
      <c r="M502" s="100"/>
      <c r="N502" s="152"/>
      <c r="O502" s="100"/>
      <c r="P502" s="100"/>
      <c r="Q502" s="100"/>
      <c r="R502" s="100"/>
      <c r="S502" s="100"/>
      <c r="T502" s="100"/>
      <c r="U502" s="100"/>
    </row>
    <row r="503" spans="7:21">
      <c r="G503" s="100"/>
      <c r="H503" s="100"/>
      <c r="I503" s="100"/>
      <c r="J503" s="100"/>
      <c r="K503" s="100"/>
      <c r="L503" s="152"/>
      <c r="M503" s="100"/>
      <c r="N503" s="152"/>
      <c r="O503" s="100"/>
      <c r="P503" s="100"/>
      <c r="Q503" s="100"/>
      <c r="R503" s="100"/>
      <c r="S503" s="100"/>
      <c r="T503" s="100"/>
      <c r="U503" s="100"/>
    </row>
    <row r="504" spans="7:21">
      <c r="G504" s="100"/>
      <c r="H504" s="100"/>
      <c r="I504" s="100"/>
      <c r="J504" s="100"/>
      <c r="K504" s="100"/>
      <c r="L504" s="152"/>
      <c r="M504" s="100"/>
      <c r="N504" s="152"/>
      <c r="O504" s="100"/>
      <c r="P504" s="100"/>
      <c r="Q504" s="100"/>
      <c r="R504" s="100"/>
      <c r="S504" s="100"/>
      <c r="T504" s="100"/>
      <c r="U504" s="100"/>
    </row>
    <row r="505" spans="7:21">
      <c r="G505" s="100"/>
      <c r="H505" s="100"/>
      <c r="I505" s="100"/>
      <c r="J505" s="100"/>
      <c r="K505" s="100"/>
      <c r="L505" s="152"/>
      <c r="M505" s="100"/>
      <c r="N505" s="152"/>
      <c r="O505" s="100"/>
      <c r="P505" s="100"/>
      <c r="Q505" s="100"/>
      <c r="R505" s="100"/>
      <c r="S505" s="100"/>
      <c r="T505" s="100"/>
      <c r="U505" s="100"/>
    </row>
    <row r="506" spans="7:21">
      <c r="G506" s="100"/>
      <c r="H506" s="100"/>
      <c r="I506" s="100"/>
      <c r="J506" s="100"/>
      <c r="K506" s="100"/>
      <c r="L506" s="152"/>
      <c r="M506" s="100"/>
      <c r="N506" s="152"/>
      <c r="O506" s="100"/>
      <c r="P506" s="100"/>
      <c r="Q506" s="100"/>
      <c r="R506" s="100"/>
      <c r="S506" s="100"/>
      <c r="T506" s="100"/>
      <c r="U506" s="100"/>
    </row>
    <row r="507" spans="7:21">
      <c r="G507" s="100"/>
      <c r="H507" s="100"/>
      <c r="I507" s="100"/>
      <c r="J507" s="100"/>
      <c r="K507" s="100"/>
      <c r="L507" s="152"/>
      <c r="M507" s="100"/>
      <c r="N507" s="152"/>
      <c r="O507" s="100"/>
      <c r="P507" s="100"/>
      <c r="Q507" s="100"/>
      <c r="R507" s="100"/>
      <c r="S507" s="100"/>
      <c r="T507" s="100"/>
      <c r="U507" s="100"/>
    </row>
    <row r="508" spans="7:21">
      <c r="G508" s="100"/>
      <c r="H508" s="100"/>
      <c r="I508" s="100"/>
      <c r="J508" s="100"/>
      <c r="K508" s="100"/>
      <c r="L508" s="152"/>
      <c r="M508" s="100"/>
      <c r="N508" s="152"/>
      <c r="O508" s="100"/>
      <c r="P508" s="100"/>
      <c r="Q508" s="100"/>
      <c r="R508" s="100"/>
      <c r="S508" s="100"/>
      <c r="T508" s="100"/>
      <c r="U508" s="100"/>
    </row>
    <row r="509" spans="7:21">
      <c r="G509" s="100"/>
      <c r="H509" s="100"/>
      <c r="I509" s="100"/>
      <c r="J509" s="100"/>
      <c r="K509" s="100"/>
      <c r="L509" s="152"/>
      <c r="M509" s="100"/>
      <c r="N509" s="152"/>
      <c r="O509" s="100"/>
      <c r="P509" s="100"/>
      <c r="Q509" s="100"/>
      <c r="R509" s="100"/>
      <c r="S509" s="100"/>
      <c r="T509" s="100"/>
      <c r="U509" s="100"/>
    </row>
    <row r="510" spans="7:21">
      <c r="G510" s="100"/>
      <c r="H510" s="100"/>
      <c r="I510" s="100"/>
      <c r="J510" s="100"/>
      <c r="K510" s="100"/>
      <c r="L510" s="152"/>
      <c r="M510" s="100"/>
      <c r="N510" s="152"/>
      <c r="O510" s="100"/>
      <c r="P510" s="100"/>
      <c r="Q510" s="100"/>
      <c r="R510" s="100"/>
      <c r="S510" s="100"/>
      <c r="T510" s="100"/>
      <c r="U510" s="100"/>
    </row>
    <row r="511" spans="7:21">
      <c r="G511" s="100"/>
      <c r="H511" s="100"/>
      <c r="I511" s="100"/>
      <c r="J511" s="100"/>
      <c r="K511" s="100"/>
      <c r="L511" s="152"/>
      <c r="M511" s="100"/>
      <c r="N511" s="152"/>
      <c r="O511" s="100"/>
      <c r="P511" s="100"/>
      <c r="Q511" s="100"/>
      <c r="R511" s="100"/>
      <c r="S511" s="100"/>
      <c r="T511" s="100"/>
      <c r="U511" s="100"/>
    </row>
    <row r="512" spans="7:21">
      <c r="G512" s="100"/>
      <c r="H512" s="100"/>
      <c r="I512" s="100"/>
      <c r="J512" s="100"/>
      <c r="K512" s="100"/>
      <c r="L512" s="152"/>
      <c r="M512" s="100"/>
      <c r="N512" s="152"/>
      <c r="O512" s="100"/>
      <c r="P512" s="100"/>
      <c r="Q512" s="100"/>
      <c r="R512" s="100"/>
      <c r="S512" s="100"/>
      <c r="T512" s="100"/>
      <c r="U512" s="100"/>
    </row>
    <row r="513" spans="7:21">
      <c r="G513" s="100"/>
      <c r="H513" s="100"/>
      <c r="I513" s="100"/>
      <c r="J513" s="100"/>
      <c r="K513" s="100"/>
      <c r="L513" s="152"/>
      <c r="M513" s="100"/>
      <c r="N513" s="152"/>
      <c r="O513" s="100"/>
      <c r="P513" s="100"/>
      <c r="Q513" s="100"/>
      <c r="R513" s="100"/>
      <c r="S513" s="100"/>
      <c r="T513" s="100"/>
      <c r="U513" s="100"/>
    </row>
    <row r="514" spans="7:21">
      <c r="G514" s="100"/>
      <c r="H514" s="100"/>
      <c r="I514" s="100"/>
      <c r="J514" s="100"/>
      <c r="K514" s="100"/>
      <c r="L514" s="152"/>
      <c r="M514" s="100"/>
      <c r="N514" s="152"/>
      <c r="O514" s="100"/>
      <c r="P514" s="100"/>
      <c r="Q514" s="100"/>
      <c r="R514" s="100"/>
      <c r="S514" s="100"/>
      <c r="T514" s="100"/>
      <c r="U514" s="100"/>
    </row>
    <row r="515" spans="7:21">
      <c r="G515" s="100"/>
      <c r="H515" s="100"/>
      <c r="I515" s="100"/>
      <c r="J515" s="100"/>
      <c r="K515" s="100"/>
      <c r="L515" s="152"/>
      <c r="M515" s="100"/>
      <c r="N515" s="152"/>
      <c r="O515" s="100"/>
      <c r="P515" s="100"/>
      <c r="Q515" s="100"/>
      <c r="R515" s="100"/>
      <c r="S515" s="100"/>
      <c r="T515" s="100"/>
      <c r="U515" s="100"/>
    </row>
    <row r="516" spans="7:21">
      <c r="G516" s="100"/>
      <c r="H516" s="100"/>
      <c r="I516" s="100"/>
      <c r="J516" s="100"/>
      <c r="K516" s="100"/>
      <c r="L516" s="152"/>
      <c r="M516" s="100"/>
      <c r="N516" s="152"/>
      <c r="O516" s="100"/>
      <c r="P516" s="100"/>
      <c r="Q516" s="100"/>
      <c r="R516" s="100"/>
      <c r="S516" s="100"/>
      <c r="T516" s="100"/>
      <c r="U516" s="100"/>
    </row>
    <row r="517" spans="7:21">
      <c r="G517" s="100"/>
      <c r="H517" s="100"/>
      <c r="I517" s="100"/>
      <c r="J517" s="100"/>
      <c r="K517" s="100"/>
      <c r="L517" s="152"/>
      <c r="M517" s="100"/>
      <c r="N517" s="152"/>
      <c r="O517" s="100"/>
      <c r="P517" s="100"/>
      <c r="Q517" s="100"/>
      <c r="R517" s="100"/>
      <c r="S517" s="100"/>
      <c r="T517" s="100"/>
      <c r="U517" s="100"/>
    </row>
    <row r="518" spans="7:21">
      <c r="G518" s="100"/>
      <c r="H518" s="100"/>
      <c r="I518" s="100"/>
      <c r="J518" s="100"/>
      <c r="K518" s="100"/>
      <c r="L518" s="152"/>
      <c r="M518" s="100"/>
      <c r="N518" s="152"/>
      <c r="O518" s="100"/>
      <c r="P518" s="100"/>
      <c r="Q518" s="100"/>
      <c r="R518" s="100"/>
      <c r="S518" s="100"/>
      <c r="T518" s="100"/>
      <c r="U518" s="100"/>
    </row>
    <row r="519" spans="7:21">
      <c r="G519" s="100"/>
      <c r="H519" s="100"/>
      <c r="I519" s="100"/>
      <c r="J519" s="100"/>
      <c r="K519" s="100"/>
      <c r="L519" s="152"/>
      <c r="M519" s="100"/>
      <c r="N519" s="152"/>
      <c r="O519" s="100"/>
      <c r="P519" s="100"/>
      <c r="Q519" s="100"/>
      <c r="R519" s="100"/>
      <c r="S519" s="100"/>
      <c r="T519" s="100"/>
      <c r="U519" s="100"/>
    </row>
    <row r="520" spans="7:21">
      <c r="G520" s="100"/>
      <c r="H520" s="100"/>
      <c r="I520" s="100"/>
      <c r="J520" s="100"/>
      <c r="K520" s="100"/>
      <c r="L520" s="152"/>
      <c r="M520" s="100"/>
      <c r="N520" s="152"/>
      <c r="O520" s="100"/>
      <c r="P520" s="100"/>
      <c r="Q520" s="100"/>
      <c r="R520" s="100"/>
      <c r="S520" s="100"/>
      <c r="T520" s="100"/>
      <c r="U520" s="100"/>
    </row>
    <row r="521" spans="7:21">
      <c r="G521" s="100"/>
      <c r="H521" s="100"/>
      <c r="I521" s="100"/>
      <c r="J521" s="100"/>
      <c r="K521" s="100"/>
      <c r="L521" s="152"/>
      <c r="M521" s="100"/>
      <c r="N521" s="152"/>
      <c r="O521" s="100"/>
      <c r="P521" s="100"/>
      <c r="Q521" s="100"/>
      <c r="R521" s="100"/>
      <c r="S521" s="100"/>
      <c r="T521" s="100"/>
      <c r="U521" s="100"/>
    </row>
    <row r="522" spans="7:21">
      <c r="G522" s="100"/>
      <c r="H522" s="100"/>
      <c r="I522" s="100"/>
      <c r="J522" s="100"/>
      <c r="K522" s="100"/>
      <c r="L522" s="152"/>
      <c r="M522" s="100"/>
      <c r="N522" s="152"/>
      <c r="O522" s="100"/>
      <c r="P522" s="100"/>
      <c r="Q522" s="100"/>
      <c r="R522" s="100"/>
      <c r="S522" s="100"/>
      <c r="T522" s="100"/>
      <c r="U522" s="100"/>
    </row>
    <row r="523" spans="7:21">
      <c r="G523" s="100"/>
      <c r="H523" s="100"/>
      <c r="I523" s="100"/>
      <c r="J523" s="100"/>
      <c r="K523" s="100"/>
      <c r="L523" s="152"/>
      <c r="M523" s="100"/>
      <c r="N523" s="152"/>
      <c r="O523" s="100"/>
      <c r="P523" s="100"/>
      <c r="Q523" s="100"/>
      <c r="R523" s="100"/>
      <c r="S523" s="100"/>
      <c r="T523" s="100"/>
      <c r="U523" s="100"/>
    </row>
    <row r="524" spans="7:21">
      <c r="G524" s="100"/>
      <c r="H524" s="100"/>
      <c r="I524" s="100"/>
      <c r="J524" s="100"/>
      <c r="K524" s="100"/>
      <c r="L524" s="152"/>
      <c r="M524" s="100"/>
      <c r="N524" s="152"/>
      <c r="O524" s="100"/>
      <c r="P524" s="100"/>
      <c r="Q524" s="100"/>
      <c r="R524" s="100"/>
      <c r="S524" s="100"/>
      <c r="T524" s="100"/>
      <c r="U524" s="100"/>
    </row>
    <row r="525" spans="7:21">
      <c r="G525" s="100"/>
      <c r="H525" s="100"/>
      <c r="I525" s="100"/>
      <c r="J525" s="100"/>
      <c r="K525" s="100"/>
      <c r="L525" s="152"/>
      <c r="M525" s="100"/>
      <c r="N525" s="152"/>
      <c r="O525" s="100"/>
      <c r="P525" s="100"/>
      <c r="Q525" s="100"/>
      <c r="R525" s="100"/>
      <c r="S525" s="100"/>
      <c r="T525" s="100"/>
      <c r="U525" s="100"/>
    </row>
    <row r="526" spans="7:21">
      <c r="G526" s="100"/>
      <c r="H526" s="100"/>
      <c r="I526" s="100"/>
      <c r="J526" s="100"/>
      <c r="K526" s="100"/>
      <c r="L526" s="152"/>
      <c r="M526" s="100"/>
      <c r="N526" s="152"/>
      <c r="O526" s="100"/>
      <c r="P526" s="100"/>
      <c r="Q526" s="100"/>
      <c r="R526" s="100"/>
      <c r="S526" s="100"/>
      <c r="T526" s="100"/>
      <c r="U526" s="100"/>
    </row>
    <row r="527" spans="7:21">
      <c r="G527" s="100"/>
      <c r="H527" s="100"/>
      <c r="I527" s="100"/>
      <c r="J527" s="100"/>
      <c r="K527" s="100"/>
      <c r="L527" s="152"/>
      <c r="M527" s="100"/>
      <c r="N527" s="152"/>
      <c r="O527" s="100"/>
      <c r="P527" s="100"/>
      <c r="Q527" s="100"/>
      <c r="R527" s="100"/>
      <c r="S527" s="100"/>
      <c r="T527" s="100"/>
      <c r="U527" s="100"/>
    </row>
    <row r="528" spans="7:21">
      <c r="G528" s="100"/>
      <c r="H528" s="100"/>
      <c r="I528" s="100"/>
      <c r="J528" s="100"/>
      <c r="K528" s="100"/>
      <c r="L528" s="152"/>
      <c r="M528" s="100"/>
      <c r="N528" s="152"/>
      <c r="O528" s="100"/>
      <c r="P528" s="100"/>
      <c r="Q528" s="100"/>
      <c r="R528" s="100"/>
      <c r="S528" s="100"/>
      <c r="T528" s="100"/>
      <c r="U528" s="100"/>
    </row>
    <row r="529" spans="7:21">
      <c r="G529" s="100"/>
      <c r="H529" s="100"/>
      <c r="I529" s="100"/>
      <c r="J529" s="100"/>
      <c r="K529" s="100"/>
      <c r="L529" s="152"/>
      <c r="M529" s="100"/>
      <c r="N529" s="152"/>
      <c r="O529" s="100"/>
      <c r="P529" s="100"/>
      <c r="Q529" s="100"/>
      <c r="R529" s="100"/>
      <c r="S529" s="100"/>
      <c r="T529" s="100"/>
      <c r="U529" s="100"/>
    </row>
    <row r="530" spans="7:21">
      <c r="G530" s="100"/>
      <c r="H530" s="100"/>
      <c r="I530" s="100"/>
      <c r="J530" s="100"/>
      <c r="K530" s="100"/>
      <c r="L530" s="152"/>
      <c r="M530" s="100"/>
      <c r="N530" s="152"/>
      <c r="O530" s="100"/>
      <c r="P530" s="100"/>
      <c r="Q530" s="100"/>
      <c r="R530" s="100"/>
      <c r="S530" s="100"/>
      <c r="T530" s="100"/>
      <c r="U530" s="100"/>
    </row>
    <row r="531" spans="7:21">
      <c r="G531" s="100"/>
      <c r="H531" s="100"/>
      <c r="I531" s="100"/>
      <c r="J531" s="100"/>
      <c r="K531" s="100"/>
      <c r="L531" s="152"/>
      <c r="M531" s="100"/>
      <c r="N531" s="152"/>
      <c r="O531" s="100"/>
      <c r="P531" s="100"/>
      <c r="Q531" s="100"/>
      <c r="R531" s="100"/>
      <c r="S531" s="100"/>
      <c r="T531" s="100"/>
      <c r="U531" s="100"/>
    </row>
    <row r="532" spans="7:21">
      <c r="G532" s="100"/>
      <c r="H532" s="100"/>
      <c r="I532" s="100"/>
      <c r="J532" s="100"/>
      <c r="K532" s="100"/>
      <c r="L532" s="152"/>
      <c r="M532" s="100"/>
      <c r="N532" s="152"/>
      <c r="O532" s="100"/>
      <c r="P532" s="100"/>
      <c r="Q532" s="100"/>
      <c r="R532" s="100"/>
      <c r="S532" s="100"/>
      <c r="T532" s="100"/>
      <c r="U532" s="100"/>
    </row>
    <row r="533" spans="7:21">
      <c r="G533" s="100"/>
      <c r="H533" s="100"/>
      <c r="I533" s="100"/>
      <c r="J533" s="100"/>
      <c r="K533" s="100"/>
      <c r="L533" s="152"/>
      <c r="M533" s="100"/>
      <c r="N533" s="152"/>
      <c r="O533" s="100"/>
      <c r="P533" s="100"/>
      <c r="Q533" s="100"/>
      <c r="R533" s="100"/>
      <c r="S533" s="100"/>
      <c r="T533" s="100"/>
      <c r="U533" s="100"/>
    </row>
    <row r="534" spans="7:21">
      <c r="G534" s="100"/>
      <c r="H534" s="100"/>
      <c r="I534" s="100"/>
      <c r="J534" s="100"/>
      <c r="K534" s="100"/>
      <c r="L534" s="152"/>
      <c r="M534" s="100"/>
      <c r="N534" s="152"/>
      <c r="O534" s="100"/>
      <c r="P534" s="100"/>
      <c r="Q534" s="100"/>
      <c r="R534" s="100"/>
      <c r="S534" s="100"/>
      <c r="T534" s="100"/>
      <c r="U534" s="100"/>
    </row>
    <row r="535" spans="7:21">
      <c r="G535" s="100"/>
      <c r="H535" s="100"/>
      <c r="I535" s="100"/>
      <c r="J535" s="100"/>
      <c r="K535" s="100"/>
      <c r="L535" s="152"/>
      <c r="M535" s="100"/>
      <c r="N535" s="152"/>
      <c r="O535" s="100"/>
      <c r="P535" s="100"/>
      <c r="Q535" s="100"/>
      <c r="R535" s="100"/>
      <c r="S535" s="100"/>
      <c r="T535" s="100"/>
      <c r="U535" s="100"/>
    </row>
    <row r="536" spans="7:21">
      <c r="G536" s="100"/>
      <c r="H536" s="100"/>
      <c r="I536" s="100"/>
      <c r="J536" s="100"/>
      <c r="K536" s="100"/>
      <c r="L536" s="152"/>
      <c r="M536" s="100"/>
      <c r="N536" s="152"/>
      <c r="O536" s="100"/>
      <c r="P536" s="100"/>
      <c r="Q536" s="100"/>
      <c r="R536" s="100"/>
      <c r="S536" s="100"/>
      <c r="T536" s="100"/>
      <c r="U536" s="100"/>
    </row>
  </sheetData>
  <protectedRanges>
    <protectedRange sqref="D120:F120 M120:N128 N129 O120:AF160 M130:N160 C163 H120:L160 A181:AF181 V183:AF201 G187:U188 K183:U186 C189:C190 G196:U196 S193:U193 Q194:U195 G194:I195 K199:S199 G197:I198 K197:U198 T199:U201 Q205:U205 K194:N195 D126:D133 D143:D160 D136:D140 A120:C160 A162:B175 F168:F169 C162:D162 C164:D167 C168:C169 C178 C170:D175 C179:D180 F179:G180 C183:C186 C187:D188 A183:B201 C191:D201 D121:E124 F121:G123 E125:E160 F124:F126 F129 F127:G128 F132 F130:G131 F134:F135 F141:F142 F133:G133 F136:G140 F145 F143:G144 F146:G160 E162:E175 F162:G167 F174 F170:G173 F178 F175:G175 F184:F189 H183:I186 F183:G183 E183:E189 E190:F201 H189:U192 G191:G192 G206:U209 K210:U211 L213:U213 A214:AF217 G222:I222 G219:I219 K219:N219 K204:N204 G205:N205 K222:M222 G210:I213 K212:N212 A202:AF202 G220:N221 G204:I204 Q204:AF204 Q219:AF220 Q212:U212 Q221:U223 V221:AF226 A219:F226 R274:U274 G223:N226 P224:U226 V228:AF231 K228:N228 Q228:U228 A228:I231 K229:U231 V233:AF240 A233:F240 G233:I234 K233:N234 Q233:U234 A178:B180 E178:E180 H178:AF180 A204:F213 G240:U240 H162:AF175 G125 J241 A242:H242 J242:AF242 V261:AF268 A261:F268 G261:N264 Q261:U264 G265:U268 V270:AF776 A270:F776 G235:N239 P235:U239 G275:U777 I274 M274 V205:AF213 A177:AF177 G199:J201 O200:O201 G270:U273 A244:H259 J244:AF259" name="Range1"/>
    <protectedRange sqref="J186" name="Range1_4"/>
    <protectedRange sqref="A161:AF161" name="Range1_1"/>
    <protectedRange sqref="A203:AF203 J213:K213 J210:J211 O204:P204 J204" name="Range1_2"/>
    <protectedRange sqref="A176:AF176" name="Range1_3"/>
    <protectedRange sqref="A241:I241 P241:AF241 K241:N241 I242 I244:I259" name="Range1_5"/>
    <protectedRange sqref="A260:N260 P260:AF260 P261:P264" name="Range1_5_1"/>
    <protectedRange sqref="A243:H243 J243:AF243" name="Range1_6"/>
    <protectedRange sqref="I243" name="Range1_5_2"/>
    <protectedRange sqref="A269:AF269" name="Range1_7"/>
    <protectedRange sqref="G274" name="Range1_8"/>
    <protectedRange sqref="H274" name="Range1_9"/>
    <protectedRange sqref="J274:K274" name="Range1_10"/>
    <protectedRange sqref="L274" name="Range1_11"/>
    <protectedRange sqref="N274 Q274" name="Range1_12"/>
    <protectedRange sqref="O274:P274" name="Range1_6_1"/>
  </protectedRanges>
  <phoneticPr fontId="62" type="noConversion"/>
  <dataValidations count="4">
    <dataValidation sqref="K64:R64 F64 H64 O65:P67" xr:uid="{00000000-0002-0000-0200-000000000000}"/>
    <dataValidation type="list" showInputMessage="1" showErrorMessage="1" sqref="J197:J198 J87:J96 J98:J100 J104:J112 J182:J185 J193:J195 J2:J85 J218:J219 J212 J222 J227:J234" xr:uid="{00000000-0002-0000-0200-000002000000}">
      <formula1>"جناب آقای,سرکارخانم"</formula1>
    </dataValidation>
    <dataValidation type="list" showDropDown="1" sqref="J86" xr:uid="{00000000-0002-0000-0200-000003000000}">
      <formula1>"جناب آقای,سرکارخانم"</formula1>
    </dataValidation>
    <dataValidation type="list" sqref="I2:I260" xr:uid="{00000000-0002-0000-0200-000001000000}">
      <formula1>"شرکت,موسسه,داروخانه,مجموعه"</formula1>
    </dataValidation>
  </dataValidations>
  <pageMargins left="0" right="0" top="0" bottom="0" header="0" footer="0"/>
  <pageSetup paperSize="11" scale="85" fitToWidth="0" orientation="portrait" r:id="rId1"/>
  <ignoredErrors>
    <ignoredError sqref="J7 J9:J10 J34 J28:J30 J71 J37 J41:J42 J48 J57 J59:J60" listDataValidation="1"/>
  </ignoredErrors>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6">
    <tabColor rgb="FFFF33CC"/>
    <pageSetUpPr fitToPage="1"/>
  </sheetPr>
  <dimension ref="A1:AD36"/>
  <sheetViews>
    <sheetView showGridLines="0" rightToLeft="1" topLeftCell="A7" zoomScale="115" zoomScaleNormal="115" workbookViewId="0">
      <selection activeCell="A25" sqref="A25:N25"/>
    </sheetView>
  </sheetViews>
  <sheetFormatPr defaultColWidth="7.33203125" defaultRowHeight="16.8"/>
  <cols>
    <col min="1" max="1" width="1.44140625" style="105" customWidth="1"/>
    <col min="2" max="2" width="8.109375" style="105" customWidth="1"/>
    <col min="3" max="3" width="6.44140625" style="105" customWidth="1"/>
    <col min="4" max="4" width="9.109375" style="105" bestFit="1" customWidth="1"/>
    <col min="5" max="6" width="7.44140625" style="105" bestFit="1" customWidth="1"/>
    <col min="7" max="7" width="11.5546875" style="105" customWidth="1"/>
    <col min="8" max="8" width="9.109375" style="105" customWidth="1"/>
    <col min="9" max="9" width="7.33203125" style="105" customWidth="1"/>
    <col min="10" max="10" width="9" style="105" customWidth="1"/>
    <col min="11" max="11" width="9.33203125" style="105" customWidth="1"/>
    <col min="12" max="12" width="7.5546875" style="105" customWidth="1"/>
    <col min="13" max="13" width="5.44140625" style="105" customWidth="1"/>
    <col min="14" max="14" width="6.5546875" style="105" customWidth="1"/>
    <col min="15" max="17" width="7.33203125" style="168"/>
    <col min="18" max="18" width="2.109375" style="168" customWidth="1"/>
    <col min="19" max="19" width="7.33203125" style="168" hidden="1" customWidth="1"/>
    <col min="20" max="20" width="7.33203125" style="168"/>
    <col min="21" max="21" width="8" style="168" bestFit="1" customWidth="1"/>
    <col min="22" max="22" width="9.6640625" style="168" bestFit="1" customWidth="1"/>
    <col min="23" max="30" width="7.33203125" style="168"/>
    <col min="31" max="16384" width="7.33203125" style="105"/>
  </cols>
  <sheetData>
    <row r="1" spans="1:30">
      <c r="U1" s="168" t="s">
        <v>1312</v>
      </c>
    </row>
    <row r="2" spans="1:30" ht="18.600000000000001">
      <c r="B2" s="1538" t="s">
        <v>349</v>
      </c>
      <c r="C2" s="1538"/>
      <c r="D2" s="1539" t="s">
        <v>5603</v>
      </c>
      <c r="E2" s="1539"/>
      <c r="F2" s="1539"/>
      <c r="G2" s="1539"/>
      <c r="H2" s="1539"/>
    </row>
    <row r="3" spans="1:30">
      <c r="B3" s="1538" t="s">
        <v>350</v>
      </c>
      <c r="C3" s="1538"/>
      <c r="D3" s="1540" t="s">
        <v>5288</v>
      </c>
      <c r="E3" s="1540"/>
      <c r="F3" s="1540"/>
      <c r="G3" s="1540"/>
      <c r="H3" s="1540"/>
      <c r="I3" s="146" t="s">
        <v>1206</v>
      </c>
      <c r="J3" s="177" t="str">
        <f>VLOOKUP(D3,Table54[[نام و نام خانوادگی]:[توضیحات]],2,0)</f>
        <v>37703</v>
      </c>
      <c r="U3" s="168" t="b">
        <v>0</v>
      </c>
    </row>
    <row r="4" spans="1:30">
      <c r="B4" s="1538" t="s">
        <v>351</v>
      </c>
      <c r="C4" s="1538"/>
      <c r="D4" s="147" t="s">
        <v>28645</v>
      </c>
      <c r="E4" s="147" t="s">
        <v>28645</v>
      </c>
      <c r="F4" s="105">
        <v>1394</v>
      </c>
      <c r="I4" s="146" t="s">
        <v>1207</v>
      </c>
      <c r="J4" s="148" t="str">
        <f xml:space="preserve"> IF(D10="نیــمه وقت","TSn","TSt")</f>
        <v>TSt</v>
      </c>
    </row>
    <row r="5" spans="1:30">
      <c r="B5" s="1538" t="s">
        <v>1171</v>
      </c>
      <c r="C5" s="1538"/>
      <c r="D5" s="147" t="s">
        <v>28645</v>
      </c>
      <c r="E5" s="147" t="s">
        <v>28645</v>
      </c>
      <c r="F5" s="105">
        <v>1394</v>
      </c>
    </row>
    <row r="6" spans="1:30">
      <c r="B6" s="1538" t="s">
        <v>1172</v>
      </c>
      <c r="C6" s="1538"/>
      <c r="D6" s="147" t="s">
        <v>525</v>
      </c>
      <c r="E6" s="147" t="s">
        <v>1887</v>
      </c>
      <c r="F6" s="105">
        <v>1396</v>
      </c>
    </row>
    <row r="7" spans="1:30">
      <c r="F7" s="105" t="str">
        <f>IFERROR(IF((VLOOKUP(D3,'FULL-DETAILS'!A2:T2790,5,0))="تمام وقت","GHt","GHn"),"")</f>
        <v>GHt</v>
      </c>
    </row>
    <row r="8" spans="1:30">
      <c r="C8" s="40" t="s">
        <v>1995</v>
      </c>
      <c r="D8" s="1547" t="str">
        <f>VLOOKUP(D3,Table54[[نام و نام خانوادگی]:[توضیحات]],7,0)</f>
        <v>منشی</v>
      </c>
      <c r="E8" s="1547"/>
      <c r="F8" s="1547"/>
      <c r="L8" s="149" t="s">
        <v>2778</v>
      </c>
      <c r="M8" s="1548" t="str">
        <f>VLOOKUP(D3,Table54[[نام و نام خانوادگی]:[توضیحات]],16,0)</f>
        <v>1393/02/01</v>
      </c>
      <c r="N8" s="1548"/>
    </row>
    <row r="9" spans="1:30">
      <c r="B9" s="1538" t="s">
        <v>2243</v>
      </c>
      <c r="C9" s="1538"/>
      <c r="D9" s="1547">
        <f>VLOOKUP(D3,Table54[[نام و نام خانوادگی]:[توضیحات]],15,0)</f>
        <v>0</v>
      </c>
      <c r="E9" s="1547"/>
      <c r="F9" s="1547"/>
      <c r="L9" s="149" t="s">
        <v>2961</v>
      </c>
      <c r="M9" s="1548" t="str">
        <f>VLOOKUP(D3,Table54[[نام و نام خانوادگی]:[توضیحات]],18,0)</f>
        <v>1394/11/11</v>
      </c>
      <c r="N9" s="1548"/>
    </row>
    <row r="10" spans="1:30" ht="0.75" customHeight="1">
      <c r="T10" s="168" t="str">
        <f>VLOOKUP(D2,Table_Karfarma[[نام کارفرما]:[کد پستی]],1,0)&amp;" به مدیریت  "&amp; VLOOKUP(D2,Table_Karfarma[[نام کارفرما]:[کد پستی]],3,0) &amp;" "&amp; VLOOKUP(D2,Table_Karfarma[[نام کارفرما]:[کد پستی]],4,0) &amp; (IF(VLOOKUP(D2,Table_Karfarma[[نام کارفرما]:[کد پستی]],6,0)&lt;&gt;""," به شماره ثبت " &amp; VLOOKUP(D2,Table_Karfarma[[نام کارفرما]:[کد پستی]],6,0)," به کد ملی : " &amp; VLOOKUP(D2,Table_Karfarma[[نام کارفرما]:[کد پستی]],5,0)))&amp; " که در این قرارداد به اختصار صاحب کار خطاب می شوند."</f>
        <v>درمانگاه شبانه روزی پردیس دکتر قربانی و شرکا پزشکان به مدیریت    به کد ملی :  که در این قرارداد به اختصار صاحب کار خطاب می شوند.</v>
      </c>
    </row>
    <row r="11" spans="1:30" s="168" customFormat="1" ht="66.75" customHeight="1">
      <c r="B11" s="105"/>
      <c r="C11" s="105"/>
      <c r="D11" s="105"/>
      <c r="E11" s="105"/>
      <c r="F11" s="105"/>
      <c r="G11" s="105"/>
      <c r="H11" s="107"/>
      <c r="I11" s="105"/>
      <c r="J11" s="105"/>
      <c r="K11" s="105"/>
      <c r="L11" s="109" t="s">
        <v>1121</v>
      </c>
      <c r="M11" s="1541" t="str">
        <f>IFERROR(VLOOKUP(D3,Table54[[نام و نام خانوادگی]:[توضیحات]],2,0) &amp;"-" &amp;F4 &amp;E4,"")</f>
        <v>37703-139411</v>
      </c>
      <c r="N11" s="1541"/>
    </row>
    <row r="12" spans="1:30" s="168" customFormat="1" ht="14.25" customHeight="1">
      <c r="A12" s="1527" t="s">
        <v>2780</v>
      </c>
      <c r="B12" s="1527"/>
      <c r="C12" s="1527"/>
      <c r="D12" s="1527"/>
      <c r="E12" s="1527"/>
      <c r="F12" s="1527"/>
      <c r="G12" s="1527"/>
      <c r="H12" s="1527"/>
      <c r="I12" s="1527"/>
      <c r="J12" s="1527"/>
      <c r="K12" s="1527"/>
      <c r="L12" s="1527"/>
      <c r="M12" s="1527"/>
      <c r="N12" s="1527"/>
      <c r="Z12" s="168" t="s">
        <v>1296</v>
      </c>
    </row>
    <row r="13" spans="1:30" s="168" customFormat="1" ht="45.75" customHeight="1">
      <c r="A13" s="1527"/>
      <c r="B13" s="1527"/>
      <c r="C13" s="1527"/>
      <c r="D13" s="1527"/>
      <c r="E13" s="1527"/>
      <c r="F13" s="1527"/>
      <c r="G13" s="1527"/>
      <c r="H13" s="1527"/>
      <c r="I13" s="1527"/>
      <c r="J13" s="1527"/>
      <c r="K13" s="1527"/>
      <c r="L13" s="1527"/>
      <c r="M13" s="1527"/>
      <c r="N13" s="1527"/>
    </row>
    <row r="14" spans="1:30" ht="24" customHeight="1">
      <c r="A14" s="1527"/>
      <c r="B14" s="1527"/>
      <c r="C14" s="1527"/>
      <c r="D14" s="1527"/>
      <c r="E14" s="1527"/>
      <c r="F14" s="1527"/>
      <c r="G14" s="1527"/>
      <c r="H14" s="1527"/>
      <c r="I14" s="1527"/>
      <c r="J14" s="1527"/>
      <c r="K14" s="1527"/>
      <c r="L14" s="1527"/>
      <c r="M14" s="1527"/>
      <c r="N14" s="1527"/>
    </row>
    <row r="15" spans="1:30" s="108" customFormat="1" ht="27" customHeight="1">
      <c r="A15" s="1544" t="s">
        <v>2800</v>
      </c>
      <c r="B15" s="1544"/>
      <c r="C15" s="1544"/>
      <c r="D15" s="1544"/>
      <c r="E15" s="1544"/>
      <c r="F15" s="1544"/>
      <c r="G15" s="1544"/>
      <c r="H15" s="1544"/>
      <c r="I15" s="1544"/>
      <c r="J15" s="1544"/>
      <c r="O15" s="175"/>
      <c r="P15" s="175"/>
      <c r="Q15" s="175"/>
      <c r="R15" s="175"/>
      <c r="S15" s="175"/>
      <c r="T15" s="175"/>
      <c r="U15" s="175"/>
      <c r="V15" s="175"/>
      <c r="W15" s="175"/>
      <c r="X15" s="175"/>
      <c r="Y15" s="175"/>
      <c r="Z15" s="175"/>
      <c r="AA15" s="175"/>
      <c r="AB15" s="175"/>
      <c r="AC15" s="175"/>
      <c r="AD15" s="175"/>
    </row>
    <row r="16" spans="1:30" s="108" customFormat="1" ht="27" customHeight="1">
      <c r="B16" s="115" t="s">
        <v>2781</v>
      </c>
      <c r="C16" s="116"/>
      <c r="D16" s="116"/>
      <c r="E16" s="116"/>
      <c r="F16" s="116"/>
      <c r="G16" s="116"/>
      <c r="H16" s="116"/>
      <c r="I16" s="116"/>
      <c r="J16" s="116"/>
      <c r="K16" s="116"/>
      <c r="L16" s="116"/>
      <c r="M16" s="116"/>
      <c r="N16" s="116"/>
      <c r="O16" s="175"/>
      <c r="P16" s="175"/>
      <c r="Q16" s="175"/>
      <c r="R16" s="175"/>
      <c r="S16" s="175"/>
      <c r="T16" s="175"/>
      <c r="U16" s="175"/>
      <c r="V16" s="175"/>
      <c r="W16" s="175"/>
      <c r="X16" s="175"/>
      <c r="Y16" s="175"/>
      <c r="Z16" s="175"/>
      <c r="AA16" s="175"/>
      <c r="AB16" s="175"/>
      <c r="AC16" s="175"/>
      <c r="AD16" s="175"/>
    </row>
    <row r="17" spans="1:30" s="108" customFormat="1" ht="27" customHeight="1">
      <c r="B17" s="120" t="s">
        <v>2793</v>
      </c>
      <c r="C17" s="1529" t="str">
        <f>IFERROR(IF((VLOOKUP(D2,Table_Karfarma[[نام کارفرما]:[کد پستی]],3,0))&lt;&gt;"",(VLOOKUP(D2,Table_Karfarma[[نام کارفرما]:[کد پستی]],3,0))," ") &amp;" "&amp; VLOOKUP(D2,Table_Karfarma[[نام کارفرما]:[کد پستی]],2,0)&amp;"  "&amp; VLOOKUP(D2,Table_Karfarma[[نام کارفرما]:[کد پستی]],4,0) &amp;" "&amp; VLOOKUP(D2,Table_Karfarma[[نام کارفرما]:[کد پستی]],5,0) &amp; (IF(VLOOKUP(D2,Table_Karfarma[[نام کارفرما]:[کد پستی]],7,0)&lt;&gt;""," به شماره ثبت " &amp; VLOOKUP(D2,Table_Karfarma[[نام کارفرما]:[کد پستی]],7,0)," " &amp; VLOOKUP(D2,Table_Karfarma[[نام کارفرما]:[کد پستی]],6,0))),"")</f>
        <v xml:space="preserve">  درمانگاه شبانه روزی پردیس دکتر قربانی و شرکا پزشکان    </v>
      </c>
      <c r="D17" s="1529"/>
      <c r="E17" s="1529"/>
      <c r="F17" s="1529"/>
      <c r="G17" s="1529"/>
      <c r="H17" s="1529"/>
      <c r="I17" s="1529"/>
      <c r="J17" s="1529"/>
      <c r="K17" s="1529"/>
      <c r="L17" s="1529"/>
      <c r="M17" s="1529"/>
      <c r="N17" s="1529"/>
      <c r="O17" s="175"/>
      <c r="P17" s="175"/>
      <c r="Q17" s="175"/>
      <c r="R17" s="175"/>
      <c r="S17" s="175"/>
      <c r="T17" s="175"/>
      <c r="U17" s="175"/>
      <c r="V17" s="175"/>
      <c r="W17" s="175"/>
      <c r="X17" s="175"/>
      <c r="Y17" s="175"/>
      <c r="Z17" s="175"/>
      <c r="AA17" s="175"/>
      <c r="AB17" s="175"/>
      <c r="AC17" s="175"/>
      <c r="AD17" s="175"/>
    </row>
    <row r="18" spans="1:30" s="108" customFormat="1" ht="27" customHeight="1">
      <c r="B18" s="121" t="s">
        <v>1156</v>
      </c>
      <c r="C18" s="1529" t="str">
        <f>IFERROR(IF((VLOOKUP(D2,Table_Karfarma[[نام کارفرما]:[کد پستی]],9,0))&lt;&gt;"",(VLOOKUP(D2,Table_Karfarma[[نام کارفرما]:[کد پستی]],9,0)),"……."),"")&amp;"-"&amp;IFERROR(IF((VLOOKUP(D2,Table_Karfarma[[نام کارفرما]:[کد پستی]],10,0))&lt;&gt;"",(VLOOKUP(D2,Table_Karfarma[[نام کارفرما]:[کد پستی]],10,0)),"……."),"")&amp; "-"&amp;IFERROR(IF((VLOOKUP(D2,Table_Karfarma[[نام کارفرما]:[کد پستی]],11,0))&lt;&gt;0,VLOOKUP(D2,Table_Karfarma[[نام کارفرما]:[کد پستی]],11,0),"…….."),"")&amp;"-"&amp;IFERROR(IF((VLOOKUP(D2,Table_Karfarma[[نام کارفرما]:[کد پستی]],8,0))&lt;&gt;"",(VLOOKUP(D2,Table_Karfarma[[نام کارفرما]:[کد پستی]],8,0)),"……."),"")</f>
        <v>گیلان-رشت-خشکبیجار-بلوار مطهری-طالقانی -بین جمال الدین اسدآبادی و بن بست آموزش و پرورش-…….</v>
      </c>
      <c r="D18" s="1529"/>
      <c r="E18" s="1529"/>
      <c r="F18" s="1529"/>
      <c r="G18" s="1529"/>
      <c r="H18" s="1529"/>
      <c r="I18" s="1529"/>
      <c r="J18" s="1529"/>
      <c r="K18" s="1529"/>
      <c r="L18" s="1529"/>
      <c r="M18" s="1529"/>
      <c r="N18" s="106"/>
      <c r="O18" s="175"/>
      <c r="P18" s="175"/>
      <c r="Q18" s="175"/>
      <c r="R18" s="175"/>
      <c r="S18" s="175"/>
      <c r="T18" s="175"/>
      <c r="U18" s="175"/>
      <c r="V18" s="175"/>
      <c r="W18" s="175"/>
      <c r="X18" s="175"/>
      <c r="Y18" s="175"/>
      <c r="Z18" s="175"/>
      <c r="AA18" s="175"/>
      <c r="AB18" s="175"/>
      <c r="AC18" s="175"/>
      <c r="AD18" s="175"/>
    </row>
    <row r="19" spans="1:30" s="108" customFormat="1" ht="27" customHeight="1">
      <c r="B19" s="115" t="s">
        <v>2782</v>
      </c>
      <c r="C19" s="116"/>
      <c r="D19" s="116"/>
      <c r="E19" s="116"/>
      <c r="F19" s="116"/>
      <c r="G19" s="116"/>
      <c r="H19" s="116"/>
      <c r="I19" s="116"/>
      <c r="J19" s="116"/>
      <c r="K19" s="116"/>
      <c r="L19" s="116"/>
      <c r="M19" s="116"/>
      <c r="N19" s="116"/>
      <c r="O19" s="175"/>
      <c r="P19" s="175"/>
      <c r="Q19" s="175"/>
      <c r="R19" s="175"/>
      <c r="S19" s="175"/>
      <c r="T19" s="175"/>
      <c r="U19" s="175"/>
      <c r="V19" s="175"/>
      <c r="W19" s="175"/>
      <c r="X19" s="175"/>
      <c r="Y19" s="175"/>
      <c r="Z19" s="175"/>
      <c r="AA19" s="175"/>
      <c r="AB19" s="175"/>
      <c r="AC19" s="175"/>
      <c r="AD19" s="175"/>
    </row>
    <row r="20" spans="1:30" s="117" customFormat="1" ht="27" customHeight="1">
      <c r="B20" s="117" t="s">
        <v>2801</v>
      </c>
      <c r="C20" s="1536" t="str">
        <f>IFERROR(D3,"")</f>
        <v>فاطمه فتحی ویشکایی</v>
      </c>
      <c r="D20" s="1536"/>
      <c r="E20" s="1536"/>
      <c r="F20" s="109" t="s">
        <v>1158</v>
      </c>
      <c r="G20" s="1536" t="str">
        <f>IFERROR(VLOOKUP(D3,Table54[[نام و نام خانوادگی]:[توضیحات]],4,0),"")</f>
        <v>5180087066</v>
      </c>
      <c r="H20" s="1536"/>
      <c r="I20" s="1537" t="str">
        <f>IFERROR("فرزند: " &amp; VLOOKUP(D3,Table54[[نام و نام خانوادگی]:[توضیحات]],6,0),"")</f>
        <v>فرزند: علی</v>
      </c>
      <c r="J20" s="1537"/>
      <c r="K20" s="1537"/>
      <c r="L20" s="1537"/>
      <c r="M20" s="1537"/>
      <c r="N20" s="1537"/>
      <c r="O20" s="176"/>
      <c r="P20" s="176"/>
      <c r="Q20" s="176"/>
      <c r="R20" s="176"/>
      <c r="S20" s="176"/>
      <c r="T20" s="176"/>
      <c r="U20" s="176"/>
      <c r="V20" s="176"/>
      <c r="W20" s="176"/>
      <c r="X20" s="176"/>
      <c r="Y20" s="176"/>
      <c r="Z20" s="176"/>
      <c r="AA20" s="176"/>
      <c r="AB20" s="176"/>
      <c r="AC20" s="176"/>
      <c r="AD20" s="176"/>
    </row>
    <row r="21" spans="1:30" s="108" customFormat="1" ht="22.5" customHeight="1">
      <c r="B21" s="108" t="s">
        <v>1156</v>
      </c>
      <c r="C21" s="1534" t="str">
        <f>IFERROR(IF((VLOOKUP(D3,'FULL-DETAILS'!A2:T2790,11,0))&lt;&gt;"",(VLOOKUP(D3,'FULL-DETAILS'!A2:T2790,11,0)),"……."),"")&amp;"-"&amp;IFERROR(IF((VLOOKUP(D3,'FULL-DETAILS'!A2:T2790,12,0))&lt;&gt;"",(VLOOKUP(D3,'FULL-DETAILS'!A2:T2790,12,0)),"……."),"")&amp;"-"&amp;IFERROR(IF((VLOOKUP(D3,'FULL-DETAILS'!A2:T2790,13,0))&lt;&gt;"",(VLOOKUP(D3,'FULL-DETAILS'!A2:T2790,13,0)),"………………………………………..")&amp;" -کدپستی:"&amp; IFERROR(IF((VLOOKUP(D3,'FULL-DETAILS'!A2:T2790,14,0))&lt;&gt;"",(VLOOKUP(D3,'FULL-DETAILS'!A2:T2790,14,0)),"……."),"")&amp;"-"&amp; IFERROR(IF((VLOOKUP(D3,'FULL-DETAILS'!A2:T2790,10,0))&lt;&gt;"",(VLOOKUP(D3,'FULL-DETAILS'!A2:T2790,10,0)),"……."),""),"")</f>
        <v>گیلان-خشکبیجار-خیابان طالقانی کوچه سلمان فارسی پلاک 163 -کدپستی:4339133751-09389504940</v>
      </c>
      <c r="D21" s="1534"/>
      <c r="E21" s="1534"/>
      <c r="F21" s="1534"/>
      <c r="G21" s="1534"/>
      <c r="H21" s="1534"/>
      <c r="I21" s="1534"/>
      <c r="J21" s="1534"/>
      <c r="K21" s="1534"/>
      <c r="M21" s="1535"/>
      <c r="N21" s="1535"/>
      <c r="O21" s="175"/>
      <c r="P21" s="175"/>
      <c r="Q21" s="175"/>
      <c r="R21" s="175"/>
      <c r="S21" s="175"/>
      <c r="T21" s="175"/>
      <c r="U21" s="175"/>
      <c r="V21" s="175"/>
      <c r="W21" s="175"/>
      <c r="X21" s="175"/>
      <c r="Y21" s="175"/>
      <c r="Z21" s="175"/>
      <c r="AA21" s="175"/>
      <c r="AB21" s="175"/>
      <c r="AC21" s="175"/>
      <c r="AD21" s="175"/>
    </row>
    <row r="22" spans="1:30" s="108" customFormat="1" ht="34.5" customHeight="1">
      <c r="A22" s="1544" t="s">
        <v>2785</v>
      </c>
      <c r="B22" s="1544"/>
      <c r="C22" s="1544"/>
      <c r="D22" s="111"/>
      <c r="E22" s="111"/>
      <c r="F22" s="111" t="s">
        <v>2783</v>
      </c>
      <c r="G22" s="112" t="s">
        <v>2787</v>
      </c>
      <c r="H22" s="111" t="str">
        <f>F5&amp;"/"&amp;E5&amp;"/"&amp;D5</f>
        <v>1394/11/11</v>
      </c>
      <c r="I22" s="112" t="s">
        <v>2786</v>
      </c>
      <c r="J22" s="111" t="str">
        <f>F6&amp;"/"&amp;E6&amp;"/"&amp;D6</f>
        <v>1396/12/29</v>
      </c>
      <c r="K22" s="113"/>
      <c r="L22" s="113" t="s">
        <v>2784</v>
      </c>
      <c r="M22" s="113"/>
      <c r="N22" s="113"/>
      <c r="O22" s="175"/>
      <c r="P22" s="175"/>
      <c r="Q22" s="175"/>
      <c r="R22" s="175"/>
      <c r="S22" s="175"/>
      <c r="T22" s="175"/>
      <c r="U22" s="175"/>
      <c r="V22" s="175"/>
      <c r="W22" s="175"/>
      <c r="X22" s="175"/>
      <c r="Y22" s="175"/>
      <c r="Z22" s="175"/>
      <c r="AA22" s="175"/>
      <c r="AB22" s="175"/>
      <c r="AC22" s="175"/>
      <c r="AD22" s="175"/>
    </row>
    <row r="23" spans="1:30" s="108" customFormat="1" ht="27" customHeight="1">
      <c r="A23" s="1542" t="s">
        <v>2788</v>
      </c>
      <c r="B23" s="1542"/>
      <c r="C23" s="1542"/>
      <c r="D23" s="1542"/>
      <c r="E23" s="1542"/>
      <c r="F23" s="1542"/>
      <c r="G23" s="1542"/>
      <c r="H23" s="1530" t="str">
        <f>IFERROR(IF((VLOOKUP(D3,Table54[[نام و نام خانوادگی]:[توضیحات]],7,0))=0,"…………",VLOOKUP(D3,Table54[[نام و نام خانوادگی]:[توضیحات]],7,0)),"")</f>
        <v>منشی</v>
      </c>
      <c r="I23" s="1530"/>
      <c r="J23" s="1530"/>
      <c r="K23" s="118"/>
      <c r="L23" s="118"/>
      <c r="M23" s="118"/>
      <c r="N23" s="118"/>
      <c r="O23" s="175"/>
      <c r="P23" s="175"/>
      <c r="Q23" s="175"/>
      <c r="R23" s="175"/>
      <c r="S23" s="175"/>
      <c r="T23" s="175"/>
      <c r="U23" s="175"/>
      <c r="V23" s="175"/>
      <c r="W23" s="175"/>
      <c r="X23" s="175"/>
      <c r="Y23" s="175"/>
      <c r="Z23" s="175"/>
      <c r="AA23" s="175"/>
      <c r="AB23" s="175"/>
      <c r="AC23" s="175"/>
      <c r="AD23" s="175"/>
    </row>
    <row r="24" spans="1:30" s="108" customFormat="1" ht="27" customHeight="1">
      <c r="A24" s="1543" t="s">
        <v>2789</v>
      </c>
      <c r="B24" s="1543"/>
      <c r="C24" s="1543"/>
      <c r="D24" s="1541" t="str">
        <f>IFERROR(IF((VLOOKUP(D2,Table_Karfarma[[نام کارفرما]:[کد پستی]],11,0))&lt;&gt;0,VLOOKUP(D2,Table_Karfarma[[نام کارفرما]:[کد پستی]],11,0),"…….."),"")</f>
        <v>خشکبیجار-بلوار مطهری-طالقانی -بین جمال الدین اسدآبادی و بن بست آموزش و پرورش</v>
      </c>
      <c r="E24" s="1541"/>
      <c r="F24" s="1541"/>
      <c r="G24" s="1541"/>
      <c r="H24" s="1541"/>
      <c r="I24" s="1541"/>
      <c r="J24" s="1541"/>
      <c r="K24" s="1114" t="s">
        <v>28646</v>
      </c>
      <c r="L24" s="1545" t="s">
        <v>28647</v>
      </c>
      <c r="M24" s="1546"/>
      <c r="N24" s="118"/>
      <c r="O24" s="175"/>
      <c r="P24" s="175"/>
      <c r="Q24" s="175"/>
      <c r="R24" s="175"/>
      <c r="S24" s="175"/>
      <c r="T24" s="175"/>
      <c r="U24" s="175"/>
      <c r="V24" s="175"/>
      <c r="W24" s="175"/>
      <c r="X24" s="175"/>
      <c r="Y24" s="175"/>
      <c r="Z24" s="175"/>
      <c r="AA24" s="175"/>
      <c r="AB24" s="175"/>
      <c r="AC24" s="175"/>
      <c r="AD24" s="175"/>
    </row>
    <row r="25" spans="1:30" s="108" customFormat="1" ht="27" customHeight="1">
      <c r="A25" s="1531" t="s">
        <v>2796</v>
      </c>
      <c r="B25" s="1531"/>
      <c r="C25" s="1531"/>
      <c r="D25" s="1531"/>
      <c r="E25" s="1531"/>
      <c r="F25" s="1531"/>
      <c r="G25" s="1531"/>
      <c r="H25" s="1531"/>
      <c r="I25" s="1531"/>
      <c r="J25" s="1531"/>
      <c r="K25" s="1531"/>
      <c r="L25" s="1531"/>
      <c r="M25" s="1531"/>
      <c r="N25" s="1531"/>
      <c r="O25" s="175"/>
      <c r="P25" s="175"/>
      <c r="Q25" s="175"/>
      <c r="R25" s="175"/>
      <c r="S25" s="175"/>
      <c r="T25" s="175"/>
      <c r="U25" s="175"/>
      <c r="V25" s="175"/>
      <c r="W25" s="175"/>
      <c r="X25" s="175"/>
      <c r="Y25" s="175"/>
      <c r="Z25" s="175"/>
      <c r="AA25" s="175"/>
      <c r="AB25" s="175"/>
      <c r="AC25" s="175"/>
      <c r="AD25" s="175"/>
    </row>
    <row r="26" spans="1:30" s="175" customFormat="1" ht="27" customHeight="1">
      <c r="A26" s="1531" t="s">
        <v>2797</v>
      </c>
      <c r="B26" s="1531"/>
      <c r="C26" s="1531"/>
      <c r="D26" s="1531"/>
      <c r="E26" s="1531"/>
      <c r="F26" s="1531"/>
      <c r="G26" s="1531"/>
      <c r="H26" s="1531"/>
      <c r="I26" s="1531"/>
      <c r="J26" s="1531"/>
      <c r="K26" s="1531"/>
      <c r="L26" s="1531"/>
      <c r="M26" s="1531"/>
      <c r="N26" s="1531"/>
    </row>
    <row r="27" spans="1:30" s="175" customFormat="1" ht="27" customHeight="1">
      <c r="A27" s="1531" t="s">
        <v>2798</v>
      </c>
      <c r="B27" s="1531"/>
      <c r="C27" s="1531"/>
      <c r="D27" s="1531"/>
      <c r="E27" s="1531"/>
      <c r="F27" s="1531"/>
      <c r="G27" s="1531"/>
      <c r="H27" s="1531"/>
      <c r="I27" s="1531"/>
      <c r="J27" s="1531"/>
      <c r="K27" s="1531"/>
      <c r="L27" s="1531"/>
      <c r="M27" s="1531"/>
      <c r="N27" s="1531"/>
    </row>
    <row r="28" spans="1:30" s="168" customFormat="1" ht="27" customHeight="1">
      <c r="A28" s="1532" t="s">
        <v>2799</v>
      </c>
      <c r="B28" s="1532"/>
      <c r="C28" s="1532"/>
      <c r="D28" s="1532"/>
      <c r="E28" s="1532"/>
      <c r="F28" s="1532"/>
      <c r="G28" s="1532"/>
      <c r="H28" s="1532"/>
      <c r="I28" s="1532"/>
      <c r="J28" s="1532"/>
      <c r="K28" s="1532"/>
      <c r="L28" s="1532"/>
      <c r="M28" s="1532"/>
      <c r="N28" s="1532"/>
    </row>
    <row r="29" spans="1:30" s="168" customFormat="1" ht="27" customHeight="1">
      <c r="A29" s="1532"/>
      <c r="B29" s="1532"/>
      <c r="C29" s="1532"/>
      <c r="D29" s="1532"/>
      <c r="E29" s="1532"/>
      <c r="F29" s="1532"/>
      <c r="G29" s="1532"/>
      <c r="H29" s="1532"/>
      <c r="I29" s="1532"/>
      <c r="J29" s="1532"/>
      <c r="K29" s="1532"/>
      <c r="L29" s="1532"/>
      <c r="M29" s="1532"/>
      <c r="N29" s="1532"/>
    </row>
    <row r="30" spans="1:30" s="168" customFormat="1" ht="3.75" customHeight="1">
      <c r="A30" s="1532"/>
      <c r="B30" s="1532"/>
      <c r="C30" s="1532"/>
      <c r="D30" s="1532"/>
      <c r="E30" s="1532"/>
      <c r="F30" s="1532"/>
      <c r="G30" s="1532"/>
      <c r="H30" s="1532"/>
      <c r="I30" s="1532"/>
      <c r="J30" s="1532"/>
      <c r="K30" s="1532"/>
      <c r="L30" s="1532"/>
      <c r="M30" s="1532"/>
      <c r="N30" s="1532"/>
    </row>
    <row r="31" spans="1:30" s="168" customFormat="1" ht="27" customHeight="1">
      <c r="A31" s="1532" t="s">
        <v>2794</v>
      </c>
      <c r="B31" s="1532"/>
      <c r="C31" s="1532"/>
      <c r="D31" s="1532"/>
      <c r="E31" s="1532"/>
      <c r="F31" s="1532"/>
      <c r="G31" s="1532"/>
      <c r="H31" s="1532"/>
      <c r="I31" s="1532"/>
      <c r="J31" s="1532"/>
      <c r="K31" s="1532"/>
      <c r="L31" s="1532"/>
      <c r="M31" s="1532"/>
      <c r="N31" s="1532"/>
    </row>
    <row r="32" spans="1:30" s="175" customFormat="1" ht="27" customHeight="1">
      <c r="A32" s="1526" t="s">
        <v>2792</v>
      </c>
      <c r="B32" s="1526"/>
      <c r="C32" s="1526"/>
      <c r="D32" s="119" t="str">
        <f>F4&amp;"/"&amp;E4&amp;"/"&amp;D4</f>
        <v>1394/11/11</v>
      </c>
      <c r="E32" s="116" t="s">
        <v>2795</v>
      </c>
      <c r="F32" s="116"/>
      <c r="G32" s="116"/>
      <c r="H32" s="116"/>
      <c r="I32" s="116"/>
      <c r="J32" s="116"/>
      <c r="K32" s="116"/>
      <c r="L32" s="116"/>
      <c r="M32" s="116"/>
      <c r="N32" s="116"/>
    </row>
    <row r="33" spans="2:14" s="168" customFormat="1" ht="12" customHeight="1">
      <c r="B33" s="1541" t="s">
        <v>2802</v>
      </c>
      <c r="C33" s="1541"/>
      <c r="D33" s="1541"/>
      <c r="E33" s="1541"/>
      <c r="F33" s="1541"/>
      <c r="G33" s="1541"/>
      <c r="H33" s="1541"/>
      <c r="I33" s="1541"/>
      <c r="J33" s="1541"/>
      <c r="K33" s="1541"/>
      <c r="L33" s="1541"/>
      <c r="M33" s="1541"/>
      <c r="N33" s="1541"/>
    </row>
    <row r="34" spans="2:14" s="168" customFormat="1" ht="12" customHeight="1">
      <c r="B34" s="110"/>
      <c r="C34" s="110"/>
      <c r="D34" s="110"/>
      <c r="E34" s="110"/>
      <c r="F34" s="110"/>
      <c r="G34" s="110"/>
      <c r="H34" s="110"/>
      <c r="I34" s="110"/>
      <c r="J34" s="110"/>
      <c r="K34" s="110"/>
      <c r="L34" s="110"/>
      <c r="M34" s="110"/>
      <c r="N34" s="110"/>
    </row>
    <row r="35" spans="2:14" s="168" customFormat="1" ht="32.25" customHeight="1">
      <c r="B35" s="105"/>
      <c r="C35" s="150"/>
      <c r="D35" s="150"/>
      <c r="E35" s="150"/>
      <c r="F35" s="150"/>
      <c r="G35" s="150"/>
      <c r="H35" s="150"/>
      <c r="I35" s="150"/>
      <c r="J35" s="150"/>
      <c r="K35" s="105"/>
      <c r="L35" s="105"/>
      <c r="M35" s="105"/>
      <c r="N35" s="105"/>
    </row>
    <row r="36" spans="2:14" s="168" customFormat="1" ht="103.5" customHeight="1">
      <c r="B36" s="105"/>
      <c r="C36" s="1533" t="s">
        <v>2791</v>
      </c>
      <c r="D36" s="1533"/>
      <c r="E36" s="1533"/>
      <c r="F36" s="114"/>
      <c r="G36" s="114"/>
      <c r="H36" s="114"/>
      <c r="I36" s="114"/>
      <c r="J36" s="114"/>
      <c r="K36" s="1528" t="s">
        <v>2790</v>
      </c>
      <c r="L36" s="1528"/>
      <c r="M36" s="1528"/>
      <c r="N36" s="105"/>
    </row>
  </sheetData>
  <protectedRanges>
    <protectedRange sqref="D2:H6" name="Range1"/>
  </protectedRanges>
  <mergeCells count="37">
    <mergeCell ref="B5:C5"/>
    <mergeCell ref="B33:N33"/>
    <mergeCell ref="A23:G23"/>
    <mergeCell ref="A24:C24"/>
    <mergeCell ref="A22:C22"/>
    <mergeCell ref="A15:J15"/>
    <mergeCell ref="C18:M18"/>
    <mergeCell ref="L24:M24"/>
    <mergeCell ref="D24:J24"/>
    <mergeCell ref="M11:N11"/>
    <mergeCell ref="B6:C6"/>
    <mergeCell ref="D8:F8"/>
    <mergeCell ref="M8:N8"/>
    <mergeCell ref="B9:C9"/>
    <mergeCell ref="D9:F9"/>
    <mergeCell ref="M9:N9"/>
    <mergeCell ref="B2:C2"/>
    <mergeCell ref="D2:H2"/>
    <mergeCell ref="B3:C3"/>
    <mergeCell ref="D3:H3"/>
    <mergeCell ref="B4:C4"/>
    <mergeCell ref="A32:C32"/>
    <mergeCell ref="A12:N14"/>
    <mergeCell ref="K36:M36"/>
    <mergeCell ref="C17:N17"/>
    <mergeCell ref="H23:J23"/>
    <mergeCell ref="A25:N25"/>
    <mergeCell ref="A26:N26"/>
    <mergeCell ref="A27:N27"/>
    <mergeCell ref="A28:N30"/>
    <mergeCell ref="A31:N31"/>
    <mergeCell ref="C36:E36"/>
    <mergeCell ref="C21:K21"/>
    <mergeCell ref="M21:N21"/>
    <mergeCell ref="C20:E20"/>
    <mergeCell ref="G20:H20"/>
    <mergeCell ref="I20:N20"/>
  </mergeCells>
  <conditionalFormatting sqref="D9:F9">
    <cfRule type="cellIs" dxfId="16402" priority="2" operator="equal">
      <formula>"پیمانکاری"</formula>
    </cfRule>
  </conditionalFormatting>
  <conditionalFormatting sqref="F7">
    <cfRule type="cellIs" dxfId="16401" priority="1" operator="equal">
      <formula>"GHn"</formula>
    </cfRule>
  </conditionalFormatting>
  <dataValidations count="3">
    <dataValidation type="list" allowBlank="1" showInputMessage="1" showErrorMessage="1" sqref="D4:D6" xr:uid="{00000000-0002-0000-0500-000000000000}">
      <formula1>"01,02,03,04,05,06,07,08,09,10,11,12,13,14,15,16,17,18,19,20,21,22,23,24,25,26,27,28,29,30,31"</formula1>
    </dataValidation>
    <dataValidation type="list" allowBlank="1" showInputMessage="1" showErrorMessage="1" sqref="E4:E6" xr:uid="{00000000-0002-0000-0500-000001000000}">
      <formula1>"01,02,03,04,05,06,07,08,09,10,11,12"</formula1>
    </dataValidation>
    <dataValidation type="list" allowBlank="1" showInputMessage="1" showErrorMessage="1" sqref="F4:F6" xr:uid="{00000000-0002-0000-0500-000003000000}">
      <formula1>"1402,1401,1400,1399,1398,1397,1396,1395,1394,1393,1392,1391,1390,1389,1388,1387,1386,1385,1384,1383,1382,1381,1380,1379,1378,1377,1376,1375,1374,1373,1372,1371"</formula1>
    </dataValidation>
  </dataValidations>
  <printOptions horizontalCentered="1"/>
  <pageMargins left="0.17" right="0.17" top="0.37" bottom="0.17" header="0.17" footer="0.24"/>
  <pageSetup paperSize="9" scale="95" orientation="portrait" r:id="rId1"/>
  <drawing r:id="rId2"/>
  <extLst>
    <ext xmlns:x14="http://schemas.microsoft.com/office/spreadsheetml/2009/9/main" uri="{CCE6A557-97BC-4b89-ADB6-D9C93CAAB3DF}">
      <x14:dataValidations xmlns:xm="http://schemas.microsoft.com/office/excel/2006/main" count="2">
        <x14:dataValidation type="list" showInputMessage="1" showErrorMessage="1" xr:uid="{00000000-0002-0000-0500-000002000000}">
          <x14:formula1>
            <xm:f>'FULL-DETAILS'!$A$2203</xm:f>
          </x14:formula1>
          <xm:sqref>D3:H3</xm:sqref>
        </x14:dataValidation>
        <x14:dataValidation type="list" allowBlank="1" showInputMessage="1" showErrorMessage="1" xr:uid="{00000000-0002-0000-0500-000004000000}">
          <x14:formula1>
            <xm:f>KARFARMA!$G$2:$G$331</xm:f>
          </x14:formula1>
          <xm:sqref>D2:H2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rgb="FFFFCDFF"/>
    <pageSetUpPr fitToPage="1"/>
  </sheetPr>
  <dimension ref="B1:AE87"/>
  <sheetViews>
    <sheetView showGridLines="0" rightToLeft="1" zoomScale="118" zoomScaleNormal="118" workbookViewId="0">
      <selection activeCell="L1" sqref="L1:L2"/>
    </sheetView>
  </sheetViews>
  <sheetFormatPr defaultColWidth="7.33203125" defaultRowHeight="12"/>
  <cols>
    <col min="1" max="1" width="9.88671875" style="169" customWidth="1"/>
    <col min="2" max="2" width="9.5546875" style="183" customWidth="1"/>
    <col min="3" max="3" width="6.44140625" style="169" customWidth="1"/>
    <col min="4" max="5" width="7.44140625" style="169" bestFit="1" customWidth="1"/>
    <col min="6" max="6" width="8.44140625" style="169" customWidth="1"/>
    <col min="7" max="7" width="7.33203125" style="169"/>
    <col min="8" max="8" width="7.33203125" style="169" customWidth="1"/>
    <col min="9" max="9" width="7.5546875" style="169" customWidth="1"/>
    <col min="10" max="10" width="7.109375" style="169" customWidth="1"/>
    <col min="11" max="11" width="7.33203125" style="169"/>
    <col min="12" max="12" width="7.5546875" style="169" customWidth="1"/>
    <col min="13" max="13" width="4" style="169" customWidth="1"/>
    <col min="14" max="14" width="4.44140625" style="169" customWidth="1"/>
    <col min="15" max="15" width="9.5546875" style="169" customWidth="1"/>
    <col min="16" max="16" width="8.109375" style="170" bestFit="1" customWidth="1"/>
    <col min="17" max="18" width="7.33203125" style="170"/>
    <col min="19" max="19" width="2.109375" style="170" customWidth="1"/>
    <col min="20" max="20" width="7.33203125" style="170" hidden="1" customWidth="1"/>
    <col min="21" max="21" width="7.33203125" style="170"/>
    <col min="22" max="22" width="8.88671875" style="170" bestFit="1" customWidth="1"/>
    <col min="23" max="23" width="9.6640625" style="170" bestFit="1" customWidth="1"/>
    <col min="24" max="31" width="7.33203125" style="170"/>
    <col min="32" max="16384" width="7.33203125" style="169"/>
  </cols>
  <sheetData>
    <row r="1" spans="2:27">
      <c r="V1" s="170" t="s">
        <v>1312</v>
      </c>
    </row>
    <row r="2" spans="2:27">
      <c r="B2" s="1512" t="s">
        <v>349</v>
      </c>
      <c r="C2" s="1512"/>
      <c r="D2" s="1514" t="s">
        <v>569</v>
      </c>
      <c r="E2" s="1514"/>
      <c r="F2" s="1514"/>
      <c r="G2" s="1514"/>
      <c r="H2" s="1514"/>
    </row>
    <row r="3" spans="2:27" ht="13.8">
      <c r="B3" s="1512" t="s">
        <v>350</v>
      </c>
      <c r="C3" s="1512"/>
      <c r="D3" s="1515" t="s">
        <v>29924</v>
      </c>
      <c r="E3" s="1515"/>
      <c r="F3" s="1515"/>
      <c r="G3" s="1515"/>
      <c r="H3" s="1515"/>
      <c r="I3" s="171" t="s">
        <v>1206</v>
      </c>
      <c r="J3" s="171">
        <f>VLOOKUP(D3,Table54[[نام و نام خانوادگی]:[توضیحات]],2,0)</f>
        <v>245158</v>
      </c>
      <c r="V3" s="170" t="b">
        <v>0</v>
      </c>
    </row>
    <row r="4" spans="2:27">
      <c r="B4" s="1512" t="s">
        <v>351</v>
      </c>
      <c r="C4" s="1512"/>
      <c r="D4" s="172" t="s">
        <v>67</v>
      </c>
      <c r="E4" s="172" t="s">
        <v>29920</v>
      </c>
      <c r="F4" s="169">
        <v>1404</v>
      </c>
      <c r="I4" s="171" t="s">
        <v>1207</v>
      </c>
      <c r="J4" s="173" t="str">
        <f xml:space="preserve"> IF(D10="نیــمه وقت","TSn","TSt")</f>
        <v>TSt</v>
      </c>
    </row>
    <row r="5" spans="2:27">
      <c r="B5" s="1512" t="s">
        <v>1171</v>
      </c>
      <c r="C5" s="1512"/>
      <c r="D5" s="172" t="s">
        <v>67</v>
      </c>
      <c r="E5" s="172" t="s">
        <v>29920</v>
      </c>
      <c r="F5" s="169">
        <v>1404</v>
      </c>
    </row>
    <row r="6" spans="2:27">
      <c r="B6" s="1512" t="s">
        <v>1172</v>
      </c>
      <c r="C6" s="1512"/>
      <c r="D6" s="172" t="s">
        <v>29930</v>
      </c>
      <c r="E6" s="172" t="s">
        <v>29920</v>
      </c>
      <c r="F6" s="169">
        <v>1404</v>
      </c>
    </row>
    <row r="7" spans="2:27">
      <c r="F7" s="169" t="str">
        <f xml:space="preserve"> IF(G33="■  موقت-نیمه وقت","GHn","GHt")</f>
        <v>GHn</v>
      </c>
      <c r="J7" s="169" t="s">
        <v>181</v>
      </c>
    </row>
    <row r="8" spans="2:27">
      <c r="C8" s="174" t="s">
        <v>1995</v>
      </c>
      <c r="D8" s="1513">
        <f>VLOOKUP(D3,Table54[[نام و نام خانوادگی]:[توضیحات]],7,0)</f>
        <v>0</v>
      </c>
      <c r="E8" s="1513"/>
      <c r="F8" s="1513"/>
      <c r="L8" s="169" t="s">
        <v>2778</v>
      </c>
      <c r="M8" s="1513" t="str">
        <f>VLOOKUP(D3,Table54[[نام و نام خانوادگی]:[توضیحات]],16,0)</f>
        <v>1404/09/24</v>
      </c>
      <c r="N8" s="1513"/>
      <c r="O8" s="1513"/>
    </row>
    <row r="9" spans="2:27">
      <c r="B9" s="1512" t="s">
        <v>2243</v>
      </c>
      <c r="C9" s="1512"/>
      <c r="D9" s="1513">
        <f>VLOOKUP(D3,Table54[[نام و نام خانوادگی]:[توضیحات]],15,0)</f>
        <v>0</v>
      </c>
      <c r="E9" s="1513"/>
      <c r="F9" s="1513"/>
      <c r="L9" s="169" t="s">
        <v>2843</v>
      </c>
      <c r="M9" s="1513" t="str">
        <f>VLOOKUP(D3,Table54[[نام و نام خانوادگی]:[توضیحات]],18,0)</f>
        <v>1404/09/24</v>
      </c>
      <c r="N9" s="1513"/>
      <c r="O9" s="1513"/>
    </row>
    <row r="10" spans="2:27" ht="20.25" customHeight="1">
      <c r="U10" s="170" t="str">
        <f>VLOOKUP(D2,Table_Karfarma[[نام کارفرما]:[کد پستی]],1,0)&amp;" به مدیریت  "&amp; VLOOKUP(D2,Table_Karfarma[[نام کارفرما]:[کد پستی]],3,0) &amp;" "&amp; VLOOKUP(D2,Table_Karfarma[[نام کارفرما]:[کد پستی]],4,0) &amp; (IF(VLOOKUP(D2,Table_Karfarma[[نام کارفرما]:[کد پستی]],6,0)&lt;&gt;""," به شماره ثبت " &amp; VLOOKUP(D2,Table_Karfarma[[نام کارفرما]:[کد پستی]],6,0)," به کد ملی : " &amp; VLOOKUP(D2,Table_Karfarma[[نام کارفرما]:[کد پستی]],5,0)))&amp; " که در این قرارداد به اختصار صاحب کار خطاب می شوند."</f>
        <v>شرکت‌رویای‌سبزلاهیجان به مدیریت   جناب آقای به شماره ثبت 2721488945  که در این قرارداد به اختصار صاحب کار خطاب می شوند.</v>
      </c>
    </row>
    <row r="11" spans="2:27" ht="13.2">
      <c r="B11" s="196"/>
      <c r="C11" s="197"/>
      <c r="D11" s="197"/>
      <c r="E11" s="197"/>
      <c r="F11" s="197"/>
      <c r="G11" s="197"/>
      <c r="H11" s="197"/>
      <c r="I11" s="197"/>
      <c r="J11" s="197"/>
      <c r="K11" s="197"/>
      <c r="L11" s="200" t="s">
        <v>1120</v>
      </c>
      <c r="M11" s="1448" t="str">
        <f>F4&amp;"/"&amp;E4&amp;"/"&amp;D4</f>
        <v>1404/10/01</v>
      </c>
      <c r="N11" s="1448"/>
      <c r="O11" s="1448"/>
    </row>
    <row r="12" spans="2:27" ht="15.75" customHeight="1">
      <c r="B12" s="196"/>
      <c r="C12" s="197"/>
      <c r="D12" s="197"/>
      <c r="E12" s="197"/>
      <c r="F12" s="197"/>
      <c r="G12" s="197"/>
      <c r="H12" s="197"/>
      <c r="I12" s="197"/>
      <c r="J12" s="197"/>
      <c r="K12" s="197"/>
      <c r="L12" s="196" t="s">
        <v>1121</v>
      </c>
      <c r="M12" s="1448" t="str">
        <f>IFERROR(VLOOKUP(D3,Table54[[نام و نام خانوادگی]:[توضیحات]],2,0) &amp;"-" &amp;F4 &amp;E4,"")</f>
        <v>245158-140410</v>
      </c>
      <c r="N12" s="1448"/>
      <c r="O12" s="1448"/>
    </row>
    <row r="13" spans="2:27" ht="13.2">
      <c r="B13" s="196"/>
      <c r="C13" s="197"/>
      <c r="D13" s="197"/>
      <c r="E13" s="197"/>
      <c r="F13" s="197"/>
      <c r="G13" s="197"/>
      <c r="H13" s="197"/>
      <c r="I13" s="197"/>
      <c r="J13" s="197"/>
      <c r="K13" s="197"/>
      <c r="L13" s="200" t="s">
        <v>1122</v>
      </c>
      <c r="M13" s="196" t="s">
        <v>1123</v>
      </c>
      <c r="N13" s="196"/>
      <c r="O13" s="197"/>
      <c r="AA13" s="170" t="s">
        <v>1296</v>
      </c>
    </row>
    <row r="14" spans="2:27" ht="14.25" customHeight="1">
      <c r="B14" s="196"/>
      <c r="C14" s="197"/>
      <c r="D14" s="197"/>
      <c r="E14" s="197"/>
      <c r="F14" s="197"/>
      <c r="G14" s="1509" t="s">
        <v>1124</v>
      </c>
      <c r="H14" s="1509"/>
      <c r="I14" s="1509"/>
      <c r="J14" s="197"/>
      <c r="K14" s="197"/>
      <c r="L14" s="197"/>
      <c r="M14" s="197"/>
      <c r="N14" s="197"/>
      <c r="O14" s="197"/>
    </row>
    <row r="15" spans="2:27" ht="0.75" customHeight="1">
      <c r="B15" s="196"/>
      <c r="C15" s="197"/>
      <c r="D15" s="197"/>
      <c r="E15" s="197"/>
      <c r="F15" s="197"/>
      <c r="G15" s="1508" t="s">
        <v>1125</v>
      </c>
      <c r="H15" s="1508"/>
      <c r="I15" s="1508"/>
      <c r="J15" s="197"/>
      <c r="K15" s="197"/>
      <c r="L15" s="197"/>
      <c r="M15" s="197"/>
      <c r="N15" s="197"/>
      <c r="O15" s="197"/>
    </row>
    <row r="16" spans="2:27" ht="19.5" customHeight="1">
      <c r="B16" s="196"/>
      <c r="C16" s="197"/>
      <c r="D16" s="197"/>
      <c r="E16" s="197"/>
      <c r="F16" s="197"/>
      <c r="G16" s="1508"/>
      <c r="H16" s="1508"/>
      <c r="I16" s="1508"/>
      <c r="J16" s="197"/>
      <c r="K16" s="197"/>
      <c r="L16" s="197"/>
      <c r="M16" s="197"/>
      <c r="N16" s="197"/>
      <c r="O16" s="197"/>
    </row>
    <row r="17" spans="2:15" ht="13.5" customHeight="1">
      <c r="B17" s="196"/>
      <c r="C17" s="197"/>
      <c r="D17" s="197"/>
      <c r="E17" s="197"/>
      <c r="F17" s="197"/>
      <c r="G17" s="1508"/>
      <c r="H17" s="1508"/>
      <c r="I17" s="1508"/>
      <c r="J17" s="197"/>
      <c r="K17" s="197"/>
      <c r="L17" s="197"/>
      <c r="M17" s="197"/>
      <c r="N17" s="197"/>
      <c r="O17" s="197"/>
    </row>
    <row r="18" spans="2:15" ht="14.25" customHeight="1">
      <c r="B18" s="1465" t="s">
        <v>1126</v>
      </c>
      <c r="C18" s="1465"/>
      <c r="D18" s="1465"/>
      <c r="E18" s="1465"/>
      <c r="F18" s="1465"/>
      <c r="G18" s="1465"/>
      <c r="H18" s="1465"/>
      <c r="I18" s="1465"/>
      <c r="J18" s="1465"/>
      <c r="K18" s="1465"/>
      <c r="L18" s="1465"/>
      <c r="M18" s="1465"/>
      <c r="N18" s="198"/>
      <c r="O18" s="197"/>
    </row>
    <row r="19" spans="2:15" ht="25.5" customHeight="1">
      <c r="B19" s="196"/>
      <c r="C19" s="197"/>
      <c r="D19" s="197"/>
      <c r="E19" s="197"/>
      <c r="F19" s="1465" t="s">
        <v>1127</v>
      </c>
      <c r="G19" s="1465"/>
      <c r="H19" s="1465"/>
      <c r="I19" s="1465"/>
      <c r="J19" s="1465"/>
      <c r="K19" s="197"/>
      <c r="L19" s="197"/>
      <c r="M19" s="197"/>
      <c r="N19" s="197"/>
      <c r="O19" s="197"/>
    </row>
    <row r="20" spans="2:15" ht="15.75" customHeight="1">
      <c r="B20" s="196" t="s">
        <v>1128</v>
      </c>
      <c r="C20" s="197"/>
      <c r="D20" s="197"/>
      <c r="E20" s="197"/>
      <c r="F20" s="197"/>
      <c r="G20" s="197"/>
      <c r="H20" s="197"/>
      <c r="I20" s="197"/>
      <c r="J20" s="197"/>
      <c r="K20" s="197"/>
      <c r="L20" s="197"/>
      <c r="M20" s="197"/>
      <c r="N20" s="197"/>
      <c r="O20" s="197"/>
    </row>
    <row r="21" spans="2:15" ht="15.75" customHeight="1">
      <c r="B21" s="196" t="s">
        <v>1988</v>
      </c>
      <c r="C21" s="1510" t="str">
        <f>IFERROR(IF((VLOOKUP(D2,Table_Karfarma[[نام کارفرما]:[کد پستی]],3,0))&lt;&gt;"",(VLOOKUP(D2,Table_Karfarma[[نام کارفرما]:[کد پستی]],3,0))," ") &amp;" "&amp; VLOOKUP(D2,Table_Karfarma[[نام کارفرما]:[کد پستی]],2,0)&amp;" به مدیریت   "&amp; VLOOKUP(D2,Table_Karfarma[[نام کارفرما]:[کد پستی]],4,0) &amp;" "&amp; VLOOKUP(D2,Table_Karfarma[[نام کارفرما]:[کد پستی]],5,0) &amp; (IF(VLOOKUP(D2,Table_Karfarma[[نام کارفرما]:[کد پستی]],7,0)&lt;&gt;""," به شماره ثبت " &amp; VLOOKUP(D2,Table_Karfarma[[نام کارفرما]:[کد پستی]],7,0),"  به کد ملی: " &amp; VLOOKUP(D2,Table_Karfarma[[نام کارفرما]:[کد پستی]],6,0)))&amp; " که در این قرارداد به اختصار صاحب کار خطاب می شوند .","")</f>
        <v xml:space="preserve">  شرکت‌رویای‌سبزلاهیجان به مدیریت   جناب آقای حمید رضا فرحپور     به کد ملی: 2721488945  که در این قرارداد به اختصار صاحب کار خطاب می شوند .</v>
      </c>
      <c r="D21" s="1510"/>
      <c r="E21" s="1510"/>
      <c r="F21" s="1510"/>
      <c r="G21" s="1510"/>
      <c r="H21" s="1510"/>
      <c r="I21" s="1510"/>
      <c r="J21" s="1510"/>
      <c r="K21" s="1510"/>
      <c r="L21" s="1510"/>
      <c r="M21" s="1510"/>
      <c r="N21" s="1510"/>
      <c r="O21" s="1510"/>
    </row>
    <row r="22" spans="2:15" ht="16.5" customHeight="1">
      <c r="B22" s="196" t="s">
        <v>1170</v>
      </c>
      <c r="C22" s="1513" t="str">
        <f>IFERROR(D3,"")</f>
        <v>مهدی طوافی</v>
      </c>
      <c r="D22" s="1513"/>
      <c r="E22" s="1513"/>
      <c r="F22" s="197" t="s">
        <v>1158</v>
      </c>
      <c r="G22" s="1465" t="str">
        <f>IFERROR(VLOOKUP(D3,Table54[[نام و نام خانوادگی]:[توضیحات]],4,0),"")</f>
        <v>2710402319</v>
      </c>
      <c r="H22" s="1465"/>
      <c r="I22" s="1511" t="str">
        <f>IFERROR("فرزند: " &amp; VLOOKUP(D3,Table54[[نام و نام خانوادگی]:[توضیحات]],6,0) &amp; "   که در این قرارداد به اختصار نیروی کار خطاب می شوند.","")</f>
        <v>فرزند: محمدعلی   که در این قرارداد به اختصار نیروی کار خطاب می شوند.</v>
      </c>
      <c r="J22" s="1511"/>
      <c r="K22" s="1511"/>
      <c r="L22" s="1511"/>
      <c r="M22" s="1511"/>
      <c r="N22" s="1511"/>
      <c r="O22" s="1511"/>
    </row>
    <row r="23" spans="2:15" ht="19.5" customHeight="1">
      <c r="B23" s="196"/>
      <c r="C23" s="197"/>
      <c r="D23" s="197"/>
      <c r="E23" s="197"/>
      <c r="F23" s="1509" t="s">
        <v>1129</v>
      </c>
      <c r="G23" s="1509"/>
      <c r="H23" s="1509"/>
      <c r="I23" s="1509"/>
      <c r="J23" s="1509"/>
      <c r="K23" s="197"/>
      <c r="L23" s="197"/>
      <c r="M23" s="197"/>
      <c r="N23" s="197"/>
      <c r="O23" s="197"/>
    </row>
    <row r="24" spans="2:15" ht="13.2">
      <c r="B24" s="1448" t="s">
        <v>1161</v>
      </c>
      <c r="C24" s="1448"/>
      <c r="D24" s="1448"/>
      <c r="E24" s="200" t="s">
        <v>1153</v>
      </c>
      <c r="F24" s="196" t="str">
        <f>IFERROR(IF((VLOOKUP(D2,Table_Karfarma[[نام کارفرما]:[کد پستی]],9,0))&lt;&gt;"",(VLOOKUP(D2,Table_Karfarma[[نام کارفرما]:[کد پستی]],9,0)),"……."),"")</f>
        <v>گیلان</v>
      </c>
      <c r="G24" s="197" t="s">
        <v>1154</v>
      </c>
      <c r="H24" s="196" t="str">
        <f>IFERROR(IF((VLOOKUP(D2,Table_Karfarma[[نام کارفرما]:[کد پستی]],10,0))&lt;&gt;"",(VLOOKUP(D2,Table_Karfarma[[نام کارفرما]:[کد پستی]],10,0)),"……."),"")</f>
        <v>لاهیجان</v>
      </c>
      <c r="I24" s="197"/>
      <c r="J24" s="1481" t="s">
        <v>1155</v>
      </c>
      <c r="K24" s="1481"/>
      <c r="L24" s="1463" t="str">
        <f>IFERROR(IF((VLOOKUP(D2,Table_Karfarma[[نام کارفرما]:[کد پستی]],8,0))&lt;&gt;"",(VLOOKUP(D2,Table_Karfarma[[نام کارفرما]:[کد پستی]],8,0)),"……."),"")</f>
        <v>09111411146</v>
      </c>
      <c r="M24" s="1463"/>
      <c r="N24" s="1463"/>
      <c r="O24" s="1463"/>
    </row>
    <row r="25" spans="2:15" ht="15" customHeight="1">
      <c r="B25" s="196" t="s">
        <v>1156</v>
      </c>
      <c r="C25" s="1507" t="str">
        <f>IFERROR(IF((VLOOKUP(D2,Table_Karfarma[[نام کارفرما]:[کد پستی]],11,0))&lt;&gt;0,VLOOKUP(D2,Table_Karfarma[[نام کارفرما]:[کد پستی]],11,0),"…….."),"")</f>
        <v xml:space="preserve">کیلومتر 3 جاده لنگرود،روبروی لوازم اداری کادوس                   </v>
      </c>
      <c r="D25" s="1507"/>
      <c r="E25" s="1507"/>
      <c r="F25" s="1507"/>
      <c r="G25" s="1507"/>
      <c r="H25" s="1507"/>
      <c r="I25" s="1507"/>
      <c r="J25" s="1507"/>
      <c r="K25" s="1507"/>
      <c r="L25" s="210" t="s">
        <v>1157</v>
      </c>
      <c r="M25" s="1448">
        <f>IFERROR(IF((VLOOKUP(D2,Table_Karfarma[[نام کارفرما]:[کد پستی]],12,0))&lt;&gt;"",VLOOKUP(D2,Table_Karfarma[[نام کارفرما]:[کد پستی]],12,0),"……."),"")</f>
        <v>4415111132</v>
      </c>
      <c r="N25" s="1448"/>
      <c r="O25" s="1448"/>
    </row>
    <row r="26" spans="2:15" ht="17.25" customHeight="1">
      <c r="B26" s="1448" t="s">
        <v>1160</v>
      </c>
      <c r="C26" s="1448"/>
      <c r="D26" s="1448"/>
      <c r="E26" s="200" t="s">
        <v>1153</v>
      </c>
      <c r="F26" s="196" t="str">
        <f>IFERROR(IF((VLOOKUP(D3,'FULL-DETAILS'!A2:T2790,11,0))&lt;&gt;"",(VLOOKUP(D3,'FULL-DETAILS'!A2:T2790,11,0)),"……."),"")</f>
        <v>گیلان</v>
      </c>
      <c r="G26" s="197" t="s">
        <v>1154</v>
      </c>
      <c r="H26" s="196" t="str">
        <f>IFERROR(IF((VLOOKUP(D3,'FULL-DETAILS'!A2:T2790,12,0))&lt;&gt;"",(VLOOKUP(D3,'FULL-DETAILS'!A2:T2790,12,0)),"……."),"")</f>
        <v>لاهیجان</v>
      </c>
      <c r="I26" s="197"/>
      <c r="J26" s="1481" t="s">
        <v>1159</v>
      </c>
      <c r="K26" s="1481"/>
      <c r="L26" s="1463" t="str">
        <f>IFERROR(IF((VLOOKUP(D3,'FULL-DETAILS'!A2:T2790,10,0))&lt;&gt;"",(VLOOKUP(D3,'FULL-DETAILS'!A2:T2790,10,0)),"……."),"")</f>
        <v>09050877380</v>
      </c>
      <c r="M26" s="1463"/>
      <c r="N26" s="205"/>
      <c r="O26" s="197"/>
    </row>
    <row r="27" spans="2:15" ht="17.25" customHeight="1">
      <c r="B27" s="196" t="s">
        <v>1156</v>
      </c>
      <c r="C27" s="1507" t="str">
        <f>IFERROR(IF((VLOOKUP(D3,'FULL-DETAILS'!A2:T2790,13,0))&lt;&gt;"",(VLOOKUP(D3,'FULL-DETAILS'!A2:T2790,13,0)),"……………………………………….."),"")</f>
        <v>شیخ زاهد 19</v>
      </c>
      <c r="D27" s="1507"/>
      <c r="E27" s="1507"/>
      <c r="F27" s="1507"/>
      <c r="G27" s="1507"/>
      <c r="H27" s="1507"/>
      <c r="I27" s="1507"/>
      <c r="J27" s="1507"/>
      <c r="K27" s="1507"/>
      <c r="L27" s="197" t="s">
        <v>1157</v>
      </c>
      <c r="M27" s="1448" t="str">
        <f>IFERROR(IF((VLOOKUP(D3,'FULL-DETAILS'!A2:T2790,14,0))&lt;&gt;"",(VLOOKUP(D3,'FULL-DETAILS'!A2:T2790,14,0)),"……."),"")</f>
        <v>…….</v>
      </c>
      <c r="N27" s="1448"/>
      <c r="O27" s="1448"/>
    </row>
    <row r="28" spans="2:15" ht="19.5" customHeight="1">
      <c r="B28" s="1492" t="s">
        <v>1130</v>
      </c>
      <c r="C28" s="1492"/>
      <c r="D28" s="1492"/>
      <c r="E28" s="1492"/>
      <c r="F28" s="1492"/>
      <c r="G28" s="1492"/>
      <c r="H28" s="1492"/>
      <c r="I28" s="1492"/>
      <c r="J28" s="1492"/>
      <c r="K28" s="1492"/>
      <c r="L28" s="1492"/>
      <c r="M28" s="1492"/>
      <c r="N28" s="1492"/>
      <c r="O28" s="1492"/>
    </row>
    <row r="29" spans="2:15">
      <c r="B29" s="1492"/>
      <c r="C29" s="1492"/>
      <c r="D29" s="1492"/>
      <c r="E29" s="1492"/>
      <c r="F29" s="1492"/>
      <c r="G29" s="1492"/>
      <c r="H29" s="1492"/>
      <c r="I29" s="1492"/>
      <c r="J29" s="1492"/>
      <c r="K29" s="1492"/>
      <c r="L29" s="1492"/>
      <c r="M29" s="1492"/>
      <c r="N29" s="1492"/>
      <c r="O29" s="1492"/>
    </row>
    <row r="30" spans="2:15" ht="19.5" customHeight="1">
      <c r="B30" s="1480" t="s">
        <v>1131</v>
      </c>
      <c r="C30" s="1480"/>
      <c r="D30" s="1480"/>
      <c r="E30" s="1480"/>
      <c r="F30" s="1480"/>
      <c r="G30" s="1480"/>
      <c r="H30" s="1480"/>
      <c r="I30" s="1480"/>
      <c r="J30" s="1480"/>
      <c r="K30" s="1480"/>
      <c r="L30" s="1480"/>
      <c r="M30" s="1480"/>
      <c r="N30" s="1480"/>
      <c r="O30" s="1480"/>
    </row>
    <row r="31" spans="2:15">
      <c r="B31" s="1480"/>
      <c r="C31" s="1480"/>
      <c r="D31" s="1480"/>
      <c r="E31" s="1480"/>
      <c r="F31" s="1480"/>
      <c r="G31" s="1480"/>
      <c r="H31" s="1480"/>
      <c r="I31" s="1480"/>
      <c r="J31" s="1480"/>
      <c r="K31" s="1480"/>
      <c r="L31" s="1480"/>
      <c r="M31" s="1480"/>
      <c r="N31" s="1480"/>
      <c r="O31" s="1480"/>
    </row>
    <row r="32" spans="2:15" ht="13.2">
      <c r="B32" s="196"/>
      <c r="C32" s="197"/>
      <c r="D32" s="197"/>
      <c r="E32" s="197"/>
      <c r="F32" s="1508" t="s">
        <v>1132</v>
      </c>
      <c r="G32" s="1508"/>
      <c r="H32" s="1508"/>
      <c r="I32" s="1508"/>
      <c r="J32" s="1508"/>
      <c r="K32" s="211"/>
      <c r="L32" s="197"/>
      <c r="M32" s="197"/>
      <c r="N32" s="197"/>
      <c r="O32" s="197"/>
    </row>
    <row r="33" spans="2:27" ht="17.25" customHeight="1">
      <c r="B33" s="196" t="s">
        <v>1162</v>
      </c>
      <c r="C33" s="197"/>
      <c r="D33" s="206" t="s">
        <v>1186</v>
      </c>
      <c r="E33" s="197"/>
      <c r="F33" s="197"/>
      <c r="G33" s="1466" t="str">
        <f>IFERROR(IF((VLOOKUP(D3,'FULL-DETAILS'!A2:T3855,5,0))="تمام وقت","■  موقت-تمام وقت","■  موقت-نیمه وقت"), "موقت تمامـــــ وقت" )</f>
        <v>■  موقت-نیمه وقت</v>
      </c>
      <c r="H33" s="1466"/>
      <c r="I33" s="1466"/>
      <c r="J33" s="197"/>
      <c r="K33" s="197"/>
      <c r="L33" s="206" t="s">
        <v>1185</v>
      </c>
      <c r="M33" s="197"/>
      <c r="N33" s="197"/>
      <c r="O33" s="197"/>
    </row>
    <row r="34" spans="2:27" ht="13.2">
      <c r="B34" s="196" t="s">
        <v>1133</v>
      </c>
      <c r="C34" s="197"/>
      <c r="D34" s="1448" t="str">
        <f>IFERROR(IF((VLOOKUP(D3,Table54[[نام و نام خانوادگی]:[توضیحات]],7,0))=0,"…………",VLOOKUP(D3,Table54[[نام و نام خانوادگی]:[توضیحات]],7,0)),"")</f>
        <v>…………</v>
      </c>
      <c r="E34" s="1448"/>
      <c r="F34" s="1448"/>
      <c r="G34" s="1448"/>
      <c r="H34" s="197"/>
      <c r="I34" s="197"/>
      <c r="J34" s="197"/>
      <c r="K34" s="197"/>
      <c r="L34" s="197"/>
      <c r="M34" s="197"/>
      <c r="N34" s="197"/>
      <c r="O34" s="197"/>
    </row>
    <row r="35" spans="2:27" ht="13.2">
      <c r="B35" s="1463" t="s">
        <v>26740</v>
      </c>
      <c r="C35" s="1463"/>
      <c r="D35" s="1463"/>
      <c r="E35" s="1463"/>
      <c r="F35" s="1463"/>
      <c r="G35" s="1463"/>
      <c r="H35" s="1463"/>
      <c r="I35" s="1463"/>
      <c r="J35" s="1463"/>
      <c r="K35" s="1463"/>
      <c r="L35" s="1463"/>
      <c r="M35" s="197"/>
      <c r="N35" s="197"/>
      <c r="O35" s="197"/>
    </row>
    <row r="36" spans="2:27" ht="19.5" customHeight="1">
      <c r="B36" s="1462" t="s">
        <v>1134</v>
      </c>
      <c r="C36" s="1462"/>
      <c r="D36" s="1462"/>
      <c r="E36" s="1462"/>
      <c r="F36" s="1462"/>
      <c r="G36" s="1462"/>
      <c r="H36" s="1462"/>
      <c r="I36" s="1462"/>
      <c r="J36" s="1462"/>
      <c r="K36" s="1462"/>
      <c r="L36" s="1462"/>
      <c r="M36" s="1462"/>
      <c r="N36" s="1462"/>
      <c r="O36" s="1462"/>
    </row>
    <row r="37" spans="2:27">
      <c r="B37" s="1462"/>
      <c r="C37" s="1462"/>
      <c r="D37" s="1462"/>
      <c r="E37" s="1462"/>
      <c r="F37" s="1462"/>
      <c r="G37" s="1462"/>
      <c r="H37" s="1462"/>
      <c r="I37" s="1462"/>
      <c r="J37" s="1462"/>
      <c r="K37" s="1462"/>
      <c r="L37" s="1462"/>
      <c r="M37" s="1462"/>
      <c r="N37" s="1462"/>
      <c r="O37" s="1462"/>
      <c r="U37" s="1491"/>
      <c r="V37" s="1491"/>
      <c r="W37" s="1491"/>
      <c r="X37" s="1491"/>
      <c r="Y37" s="1491"/>
      <c r="Z37" s="1491"/>
      <c r="AA37" s="1491"/>
    </row>
    <row r="38" spans="2:27" ht="13.2">
      <c r="B38" s="1463" t="s">
        <v>1135</v>
      </c>
      <c r="C38" s="1463"/>
      <c r="D38" s="1463"/>
      <c r="E38" s="1463"/>
      <c r="F38" s="1463"/>
      <c r="G38" s="1463"/>
      <c r="H38" s="1463"/>
      <c r="I38" s="1463"/>
      <c r="J38" s="1463"/>
      <c r="K38" s="1463"/>
      <c r="L38" s="1463"/>
      <c r="M38" s="197"/>
      <c r="N38" s="197"/>
      <c r="O38" s="197"/>
    </row>
    <row r="39" spans="2:27" ht="19.5" customHeight="1">
      <c r="B39" s="1492" t="s">
        <v>2437</v>
      </c>
      <c r="C39" s="1492"/>
      <c r="D39" s="1492"/>
      <c r="E39" s="1492"/>
      <c r="F39" s="1492"/>
      <c r="G39" s="1492"/>
      <c r="H39" s="1492"/>
      <c r="I39" s="1492"/>
      <c r="J39" s="1492"/>
      <c r="K39" s="1492"/>
      <c r="L39" s="1492"/>
      <c r="M39" s="1492"/>
      <c r="N39" s="1492"/>
      <c r="O39" s="1492"/>
    </row>
    <row r="40" spans="2:27">
      <c r="B40" s="1492"/>
      <c r="C40" s="1492"/>
      <c r="D40" s="1492"/>
      <c r="E40" s="1492"/>
      <c r="F40" s="1492"/>
      <c r="G40" s="1492"/>
      <c r="H40" s="1492"/>
      <c r="I40" s="1492"/>
      <c r="J40" s="1492"/>
      <c r="K40" s="1492"/>
      <c r="L40" s="1492"/>
      <c r="M40" s="1492"/>
      <c r="N40" s="1492"/>
      <c r="O40" s="1492"/>
    </row>
    <row r="41" spans="2:27" ht="21.75" customHeight="1">
      <c r="C41" s="167"/>
      <c r="D41" s="167"/>
      <c r="E41" s="167"/>
      <c r="F41" s="167"/>
      <c r="G41" s="167"/>
      <c r="H41" s="167"/>
      <c r="I41" s="167"/>
      <c r="J41" s="167"/>
    </row>
    <row r="42" spans="2:27" ht="21.75" customHeight="1" thickBot="1">
      <c r="C42" s="418"/>
      <c r="D42" s="415"/>
      <c r="E42" s="415"/>
      <c r="F42" s="415"/>
      <c r="G42" s="415"/>
      <c r="H42" s="414"/>
      <c r="I42" s="415"/>
      <c r="J42" s="415"/>
      <c r="K42" s="415"/>
      <c r="L42" s="415"/>
      <c r="M42" s="415"/>
      <c r="N42" s="415"/>
    </row>
    <row r="43" spans="2:27" ht="21.75" customHeight="1">
      <c r="B43" s="417"/>
      <c r="C43" s="1493" t="str">
        <f>D2</f>
        <v>شرکت‌رویای‌سبزلاهیجان</v>
      </c>
      <c r="D43" s="1494"/>
      <c r="E43" s="1494"/>
      <c r="F43" s="1494"/>
      <c r="G43" s="1495"/>
      <c r="H43" s="419"/>
      <c r="I43" s="1502" t="str">
        <f>D3</f>
        <v>مهدی طوافی</v>
      </c>
      <c r="J43" s="1503"/>
      <c r="K43" s="1503"/>
      <c r="L43" s="1503"/>
      <c r="M43" s="1503"/>
      <c r="N43" s="1504"/>
    </row>
    <row r="44" spans="2:27" ht="21.75" customHeight="1">
      <c r="B44" s="417"/>
      <c r="C44" s="1496"/>
      <c r="D44" s="1497"/>
      <c r="E44" s="1497"/>
      <c r="F44" s="1497"/>
      <c r="G44" s="1498"/>
      <c r="H44" s="419"/>
      <c r="I44" s="1505"/>
      <c r="J44" s="1458"/>
      <c r="K44" s="1458"/>
      <c r="L44" s="1458"/>
      <c r="M44" s="1458"/>
      <c r="N44" s="1459"/>
    </row>
    <row r="45" spans="2:27" ht="21.75" customHeight="1">
      <c r="B45" s="417"/>
      <c r="C45" s="1496"/>
      <c r="D45" s="1497"/>
      <c r="E45" s="1497"/>
      <c r="F45" s="1497"/>
      <c r="G45" s="1498"/>
      <c r="H45" s="419"/>
      <c r="I45" s="1505"/>
      <c r="J45" s="1458"/>
      <c r="K45" s="1458"/>
      <c r="L45" s="1458"/>
      <c r="M45" s="1458"/>
      <c r="N45" s="1459"/>
    </row>
    <row r="46" spans="2:27" ht="21.75" customHeight="1">
      <c r="B46" s="417"/>
      <c r="C46" s="1496"/>
      <c r="D46" s="1497"/>
      <c r="E46" s="1497"/>
      <c r="F46" s="1497"/>
      <c r="G46" s="1498"/>
      <c r="H46" s="419"/>
      <c r="I46" s="1505"/>
      <c r="J46" s="1458"/>
      <c r="K46" s="1458"/>
      <c r="L46" s="1458"/>
      <c r="M46" s="1458"/>
      <c r="N46" s="1459"/>
    </row>
    <row r="47" spans="2:27" ht="21.75" customHeight="1">
      <c r="B47" s="417"/>
      <c r="C47" s="1496"/>
      <c r="D47" s="1497"/>
      <c r="E47" s="1497"/>
      <c r="F47" s="1497"/>
      <c r="G47" s="1498"/>
      <c r="H47" s="419"/>
      <c r="I47" s="1505"/>
      <c r="J47" s="1458"/>
      <c r="K47" s="1458"/>
      <c r="L47" s="1458"/>
      <c r="M47" s="1458"/>
      <c r="N47" s="1459"/>
    </row>
    <row r="48" spans="2:27" ht="35.25" customHeight="1" thickBot="1">
      <c r="B48" s="417"/>
      <c r="C48" s="1499"/>
      <c r="D48" s="1500"/>
      <c r="E48" s="1500"/>
      <c r="F48" s="1500"/>
      <c r="G48" s="1501"/>
      <c r="H48" s="419"/>
      <c r="I48" s="1506"/>
      <c r="J48" s="1460"/>
      <c r="K48" s="1460"/>
      <c r="L48" s="1460"/>
      <c r="M48" s="1460"/>
      <c r="N48" s="1461"/>
    </row>
    <row r="49" spans="2:19" ht="21.75" customHeight="1">
      <c r="C49" s="167"/>
      <c r="D49" s="414"/>
      <c r="E49" s="414"/>
      <c r="F49" s="414"/>
      <c r="G49" s="414"/>
      <c r="H49" s="414"/>
      <c r="I49" s="414"/>
      <c r="J49" s="414"/>
      <c r="K49" s="414"/>
      <c r="L49" s="414"/>
      <c r="M49" s="414"/>
      <c r="N49" s="414"/>
    </row>
    <row r="50" spans="2:19" ht="50.1" customHeight="1">
      <c r="C50" s="167"/>
      <c r="D50" s="167"/>
      <c r="E50" s="167"/>
      <c r="F50" s="167"/>
      <c r="G50" s="167"/>
      <c r="H50" s="167"/>
      <c r="I50" s="167"/>
      <c r="J50" s="167"/>
    </row>
    <row r="51" spans="2:19" ht="18" customHeight="1">
      <c r="C51" s="167"/>
      <c r="D51" s="167"/>
      <c r="E51" s="167"/>
      <c r="F51" s="167"/>
      <c r="G51" s="167"/>
      <c r="H51" s="167"/>
      <c r="I51" s="167"/>
      <c r="J51" s="167"/>
    </row>
    <row r="52" spans="2:19" ht="16.5" customHeight="1">
      <c r="C52" s="167"/>
      <c r="D52" s="167"/>
      <c r="E52" s="167"/>
      <c r="F52" s="167"/>
      <c r="G52" s="167"/>
      <c r="H52" s="167"/>
      <c r="I52" s="167"/>
      <c r="J52" s="167"/>
    </row>
    <row r="53" spans="2:19" ht="13.2">
      <c r="B53" s="196"/>
      <c r="C53" s="197"/>
      <c r="D53" s="197"/>
      <c r="E53" s="197"/>
      <c r="F53" s="1465" t="s">
        <v>1136</v>
      </c>
      <c r="G53" s="1465"/>
      <c r="H53" s="1465"/>
      <c r="I53" s="1465"/>
      <c r="J53" s="1465"/>
      <c r="K53" s="197"/>
      <c r="L53" s="197"/>
      <c r="M53" s="197"/>
      <c r="N53" s="197"/>
      <c r="O53" s="197"/>
      <c r="P53" s="199"/>
      <c r="Q53" s="199"/>
      <c r="R53" s="199"/>
      <c r="S53" s="199"/>
    </row>
    <row r="54" spans="2:19" ht="13.8" thickBot="1">
      <c r="B54" s="1481" t="s">
        <v>1165</v>
      </c>
      <c r="C54" s="1481"/>
      <c r="D54" s="1481"/>
      <c r="E54" s="1481"/>
      <c r="F54" s="1481"/>
      <c r="G54" s="1481"/>
      <c r="H54" s="1481"/>
      <c r="I54" s="198">
        <f>F4</f>
        <v>1404</v>
      </c>
      <c r="J54" s="1448" t="s">
        <v>1166</v>
      </c>
      <c r="K54" s="1448"/>
      <c r="L54" s="1448"/>
      <c r="M54" s="1448"/>
      <c r="N54" s="1448"/>
      <c r="O54" s="1448"/>
      <c r="P54" s="199"/>
      <c r="Q54" s="199"/>
      <c r="R54" s="199"/>
      <c r="S54" s="199"/>
    </row>
    <row r="55" spans="2:19" ht="13.2">
      <c r="B55" s="625">
        <f>E55*30</f>
        <v>103909680</v>
      </c>
      <c r="C55" s="1482" t="s">
        <v>1163</v>
      </c>
      <c r="D55" s="1483"/>
      <c r="E55" s="1484">
        <f>VLOOKUP($I$54,DATA!H5:V39,3,0)</f>
        <v>3463656</v>
      </c>
      <c r="F55" s="1485"/>
      <c r="G55" s="201" t="s">
        <v>5</v>
      </c>
      <c r="H55" s="1486" t="str">
        <f>IF(F5&gt;=1403,":حق تاهل","جمع دریافتی افراد فاقد اولاد:")</f>
        <v>:حق تاهل</v>
      </c>
      <c r="I55" s="1487"/>
      <c r="J55" s="1488"/>
      <c r="K55" s="1489" t="str">
        <f>IF(H55=":حق تاهل","5000000",E57+E56+(E55*30))</f>
        <v>5000000</v>
      </c>
      <c r="L55" s="1490"/>
      <c r="M55" s="201" t="s">
        <v>5</v>
      </c>
      <c r="N55" s="206"/>
      <c r="O55" s="197"/>
      <c r="P55" s="199"/>
      <c r="Q55" s="199"/>
      <c r="R55" s="199"/>
      <c r="S55" s="199"/>
    </row>
    <row r="56" spans="2:19" ht="13.2">
      <c r="B56" s="196"/>
      <c r="C56" s="1467" t="s">
        <v>1164</v>
      </c>
      <c r="D56" s="1468"/>
      <c r="E56" s="1469">
        <f>VLOOKUP($I$54,DATA!$H$4:$U$28,9,0)</f>
        <v>9000000</v>
      </c>
      <c r="F56" s="1470"/>
      <c r="G56" s="202" t="s">
        <v>5</v>
      </c>
      <c r="H56" s="1471" t="str">
        <f>IF(H55=":حق تاهل","جمع دریافتی افراد مجرد:","جمع دریافتی متاهل تک اولاد")</f>
        <v>جمع دریافتی افراد مجرد:</v>
      </c>
      <c r="I56" s="1472"/>
      <c r="J56" s="1473"/>
      <c r="K56" s="1469">
        <f>IF(H55=":حق تاهل",(B55+E56+E57),B55*10%+B55+E56+E57)</f>
        <v>134909680</v>
      </c>
      <c r="L56" s="1470"/>
      <c r="M56" s="203" t="s">
        <v>5</v>
      </c>
      <c r="N56" s="206"/>
      <c r="O56" s="197"/>
      <c r="P56" s="199"/>
      <c r="Q56" s="199"/>
      <c r="R56" s="199"/>
      <c r="S56" s="199"/>
    </row>
    <row r="57" spans="2:19" ht="13.8" thickBot="1">
      <c r="B57" s="196"/>
      <c r="C57" s="1474" t="s">
        <v>5353</v>
      </c>
      <c r="D57" s="1475"/>
      <c r="E57" s="1476">
        <f>VLOOKUP($I$54,DATA!$H$4:$U$28,8,0)</f>
        <v>22000000</v>
      </c>
      <c r="F57" s="1477"/>
      <c r="G57" s="204" t="s">
        <v>5</v>
      </c>
      <c r="H57" s="1474" t="str">
        <f>IF(H55=":حق تاهل","جمع دریافتی افراد متاهل:","جمع دریافتی متاهل دو اولاد")</f>
        <v>جمع دریافتی افراد متاهل:</v>
      </c>
      <c r="I57" s="1478"/>
      <c r="J57" s="1475"/>
      <c r="K57" s="1476">
        <f>IF(H55=":حق تاهل",(K55+B55+E56+E57),B55*20%+B55+E56+E57)</f>
        <v>139909680</v>
      </c>
      <c r="L57" s="1477"/>
      <c r="M57" s="204" t="s">
        <v>5</v>
      </c>
      <c r="N57" s="206"/>
      <c r="O57" s="197"/>
      <c r="P57" s="624"/>
      <c r="Q57" s="199"/>
      <c r="R57" s="199"/>
      <c r="S57" s="199"/>
    </row>
    <row r="58" spans="2:19" ht="18" customHeight="1">
      <c r="B58" s="1479" t="s">
        <v>1137</v>
      </c>
      <c r="C58" s="1479"/>
      <c r="D58" s="1479"/>
      <c r="E58" s="1479"/>
      <c r="F58" s="1479"/>
      <c r="G58" s="1479"/>
      <c r="H58" s="1479"/>
      <c r="I58" s="1479"/>
      <c r="J58" s="1479"/>
      <c r="K58" s="1479"/>
      <c r="L58" s="1479"/>
      <c r="M58" s="1479"/>
      <c r="N58" s="1479"/>
      <c r="O58" s="1479"/>
      <c r="P58" s="199"/>
      <c r="Q58" s="199"/>
      <c r="R58" s="199"/>
      <c r="S58" s="199"/>
    </row>
    <row r="59" spans="2:19" ht="19.5" customHeight="1">
      <c r="B59" s="1479"/>
      <c r="C59" s="1479"/>
      <c r="D59" s="1479"/>
      <c r="E59" s="1479"/>
      <c r="F59" s="1479"/>
      <c r="G59" s="1479"/>
      <c r="H59" s="1479"/>
      <c r="I59" s="1479"/>
      <c r="J59" s="1479"/>
      <c r="K59" s="1479"/>
      <c r="L59" s="1479"/>
      <c r="M59" s="1479"/>
      <c r="N59" s="1479"/>
      <c r="O59" s="1479"/>
      <c r="P59" s="199"/>
      <c r="Q59" s="199"/>
      <c r="R59" s="199"/>
      <c r="S59" s="199"/>
    </row>
    <row r="60" spans="2:19" ht="13.2">
      <c r="B60" s="1479" t="s">
        <v>1138</v>
      </c>
      <c r="C60" s="1479"/>
      <c r="D60" s="1479"/>
      <c r="E60" s="1479"/>
      <c r="F60" s="1479"/>
      <c r="G60" s="1479"/>
      <c r="H60" s="1479"/>
      <c r="I60" s="1479"/>
      <c r="J60" s="1479"/>
      <c r="K60" s="1479"/>
      <c r="L60" s="1479"/>
      <c r="M60" s="1479"/>
      <c r="N60" s="1479"/>
      <c r="O60" s="1479"/>
      <c r="P60" s="199"/>
      <c r="Q60" s="199"/>
      <c r="R60" s="199"/>
      <c r="S60" s="199"/>
    </row>
    <row r="61" spans="2:19" ht="13.2">
      <c r="B61" s="1463" t="s">
        <v>2543</v>
      </c>
      <c r="C61" s="1463"/>
      <c r="D61" s="1463"/>
      <c r="E61" s="1463"/>
      <c r="F61" s="1463"/>
      <c r="G61" s="1463"/>
      <c r="H61" s="1463"/>
      <c r="I61" s="1463"/>
      <c r="J61" s="1463"/>
      <c r="K61" s="1463"/>
      <c r="L61" s="1463"/>
      <c r="M61" s="1463"/>
      <c r="N61" s="1463"/>
      <c r="O61" s="1463"/>
      <c r="P61" s="199"/>
      <c r="Q61" s="199"/>
      <c r="R61" s="199"/>
      <c r="S61" s="199"/>
    </row>
    <row r="62" spans="2:19" ht="13.2">
      <c r="B62" s="205" t="s">
        <v>1139</v>
      </c>
      <c r="C62" s="206"/>
      <c r="D62" s="206"/>
      <c r="E62" s="206"/>
      <c r="F62" s="206"/>
      <c r="G62" s="206"/>
      <c r="H62" s="206"/>
      <c r="I62" s="206"/>
      <c r="J62" s="206"/>
      <c r="K62" s="206"/>
      <c r="L62" s="206"/>
      <c r="M62" s="198"/>
      <c r="N62" s="198"/>
      <c r="O62" s="198"/>
      <c r="P62" s="199"/>
      <c r="Q62" s="199"/>
      <c r="R62" s="199"/>
      <c r="S62" s="199"/>
    </row>
    <row r="63" spans="2:19" ht="13.2">
      <c r="B63" s="1480" t="s">
        <v>2544</v>
      </c>
      <c r="C63" s="1480"/>
      <c r="D63" s="1480"/>
      <c r="E63" s="1480"/>
      <c r="F63" s="1480"/>
      <c r="G63" s="1480"/>
      <c r="H63" s="1480"/>
      <c r="I63" s="1480"/>
      <c r="J63" s="1480"/>
      <c r="K63" s="1480"/>
      <c r="L63" s="1480"/>
      <c r="M63" s="1480"/>
      <c r="N63" s="1480"/>
      <c r="O63" s="1480"/>
      <c r="P63" s="199"/>
      <c r="Q63" s="199"/>
      <c r="R63" s="199"/>
      <c r="S63" s="199"/>
    </row>
    <row r="64" spans="2:19" ht="19.5" customHeight="1">
      <c r="B64" s="1480"/>
      <c r="C64" s="1480"/>
      <c r="D64" s="1480"/>
      <c r="E64" s="1480"/>
      <c r="F64" s="1480"/>
      <c r="G64" s="1480"/>
      <c r="H64" s="1480"/>
      <c r="I64" s="1480"/>
      <c r="J64" s="1480"/>
      <c r="K64" s="1480"/>
      <c r="L64" s="1480"/>
      <c r="M64" s="1480"/>
      <c r="N64" s="1480"/>
      <c r="O64" s="1480"/>
      <c r="P64" s="199"/>
      <c r="Q64" s="199"/>
      <c r="R64" s="199"/>
      <c r="S64" s="199"/>
    </row>
    <row r="65" spans="2:19" ht="13.2">
      <c r="B65" s="196"/>
      <c r="C65" s="207"/>
      <c r="D65" s="207"/>
      <c r="E65" s="207"/>
      <c r="F65" s="1466" t="s">
        <v>1140</v>
      </c>
      <c r="G65" s="1466"/>
      <c r="H65" s="1466"/>
      <c r="I65" s="1466"/>
      <c r="J65" s="1466"/>
      <c r="K65" s="207"/>
      <c r="L65" s="207"/>
      <c r="M65" s="197"/>
      <c r="N65" s="197"/>
      <c r="O65" s="197"/>
      <c r="P65" s="199"/>
      <c r="Q65" s="199"/>
      <c r="R65" s="199"/>
      <c r="S65" s="199"/>
    </row>
    <row r="66" spans="2:19" ht="13.2">
      <c r="B66" s="1463" t="s">
        <v>2438</v>
      </c>
      <c r="C66" s="1463"/>
      <c r="D66" s="1463"/>
      <c r="E66" s="1463"/>
      <c r="F66" s="1463"/>
      <c r="G66" s="1463"/>
      <c r="H66" s="1463"/>
      <c r="I66" s="1463"/>
      <c r="J66" s="197"/>
      <c r="K66" s="197"/>
      <c r="L66" s="197"/>
      <c r="M66" s="197"/>
      <c r="N66" s="197"/>
      <c r="O66" s="197"/>
      <c r="P66" s="199"/>
      <c r="Q66" s="199"/>
      <c r="R66" s="199"/>
      <c r="S66" s="199"/>
    </row>
    <row r="67" spans="2:19" ht="13.2">
      <c r="B67" s="1462" t="s">
        <v>1182</v>
      </c>
      <c r="C67" s="1462"/>
      <c r="D67" s="1462"/>
      <c r="E67" s="1462"/>
      <c r="F67" s="1462"/>
      <c r="G67" s="1462"/>
      <c r="H67" s="1463" t="s">
        <v>1141</v>
      </c>
      <c r="I67" s="1463"/>
      <c r="J67" s="1463"/>
      <c r="K67" s="1463"/>
      <c r="L67" s="1463"/>
      <c r="M67" s="1463"/>
      <c r="N67" s="1463"/>
      <c r="O67" s="1463"/>
      <c r="P67" s="199"/>
      <c r="Q67" s="199"/>
      <c r="R67" s="199"/>
      <c r="S67" s="199"/>
    </row>
    <row r="68" spans="2:19" ht="19.5" customHeight="1">
      <c r="B68" s="1462"/>
      <c r="C68" s="1462"/>
      <c r="D68" s="1462"/>
      <c r="E68" s="1462"/>
      <c r="F68" s="1462"/>
      <c r="G68" s="1462"/>
      <c r="H68" s="197"/>
      <c r="I68" s="208"/>
      <c r="J68" s="208"/>
      <c r="K68" s="208"/>
      <c r="L68" s="208"/>
      <c r="M68" s="197"/>
      <c r="N68" s="197"/>
      <c r="O68" s="197"/>
      <c r="P68" s="199"/>
      <c r="Q68" s="199"/>
      <c r="R68" s="199"/>
      <c r="S68" s="199"/>
    </row>
    <row r="69" spans="2:19" ht="13.2">
      <c r="B69" s="1463" t="s">
        <v>1142</v>
      </c>
      <c r="C69" s="1463"/>
      <c r="D69" s="1463"/>
      <c r="E69" s="1463"/>
      <c r="F69" s="1463"/>
      <c r="G69" s="1463"/>
      <c r="H69" s="1463" t="s">
        <v>1143</v>
      </c>
      <c r="I69" s="1463"/>
      <c r="J69" s="1463"/>
      <c r="K69" s="1463"/>
      <c r="L69" s="1463"/>
      <c r="M69" s="1463"/>
      <c r="N69" s="1463"/>
      <c r="O69" s="1463"/>
      <c r="P69" s="199"/>
      <c r="Q69" s="199"/>
      <c r="R69" s="199"/>
      <c r="S69" s="199"/>
    </row>
    <row r="70" spans="2:19" ht="13.2">
      <c r="B70" s="1463" t="s">
        <v>1144</v>
      </c>
      <c r="C70" s="1463"/>
      <c r="D70" s="1463"/>
      <c r="E70" s="1463"/>
      <c r="F70" s="1463"/>
      <c r="G70" s="1463"/>
      <c r="H70" s="1463" t="s">
        <v>1145</v>
      </c>
      <c r="I70" s="1463"/>
      <c r="J70" s="1463"/>
      <c r="K70" s="1463"/>
      <c r="L70" s="1463"/>
      <c r="M70" s="1463"/>
      <c r="N70" s="1463"/>
      <c r="O70" s="1463"/>
      <c r="P70" s="199"/>
      <c r="Q70" s="199"/>
      <c r="R70" s="199"/>
      <c r="S70" s="199"/>
    </row>
    <row r="71" spans="2:19" ht="13.2">
      <c r="B71" s="1462" t="s">
        <v>1146</v>
      </c>
      <c r="C71" s="1462"/>
      <c r="D71" s="1462"/>
      <c r="E71" s="1462"/>
      <c r="F71" s="1462"/>
      <c r="G71" s="1462"/>
      <c r="H71" s="1463" t="s">
        <v>1147</v>
      </c>
      <c r="I71" s="1463"/>
      <c r="J71" s="1463"/>
      <c r="K71" s="1463"/>
      <c r="L71" s="1463"/>
      <c r="M71" s="1463"/>
      <c r="N71" s="1463"/>
      <c r="O71" s="1463"/>
      <c r="P71" s="199"/>
      <c r="Q71" s="199"/>
      <c r="R71" s="199"/>
      <c r="S71" s="199"/>
    </row>
    <row r="72" spans="2:19" ht="19.5" customHeight="1">
      <c r="B72" s="1462"/>
      <c r="C72" s="1462"/>
      <c r="D72" s="1462"/>
      <c r="E72" s="1462"/>
      <c r="F72" s="1462"/>
      <c r="G72" s="1462"/>
      <c r="H72" s="206"/>
      <c r="I72" s="206"/>
      <c r="J72" s="206"/>
      <c r="K72" s="206"/>
      <c r="L72" s="206"/>
      <c r="M72" s="206"/>
      <c r="N72" s="206"/>
      <c r="O72" s="206"/>
      <c r="P72" s="199"/>
      <c r="Q72" s="199"/>
      <c r="R72" s="199"/>
      <c r="S72" s="199"/>
    </row>
    <row r="73" spans="2:19" ht="13.2">
      <c r="B73" s="1464" t="s">
        <v>1148</v>
      </c>
      <c r="C73" s="1464"/>
      <c r="D73" s="1464"/>
      <c r="E73" s="1464"/>
      <c r="F73" s="1464"/>
      <c r="G73" s="1464"/>
      <c r="H73" s="1464"/>
      <c r="I73" s="1464"/>
      <c r="J73" s="1464"/>
      <c r="K73" s="1464"/>
      <c r="L73" s="1464"/>
      <c r="M73" s="197"/>
      <c r="N73" s="197"/>
      <c r="O73" s="197"/>
      <c r="P73" s="199"/>
      <c r="Q73" s="199"/>
      <c r="R73" s="199"/>
      <c r="S73" s="199"/>
    </row>
    <row r="74" spans="2:19" ht="19.5" customHeight="1">
      <c r="B74" s="196"/>
      <c r="C74" s="209"/>
      <c r="D74" s="209"/>
      <c r="E74" s="209"/>
      <c r="F74" s="1465" t="s">
        <v>1149</v>
      </c>
      <c r="G74" s="1465"/>
      <c r="H74" s="1465"/>
      <c r="I74" s="1465"/>
      <c r="J74" s="1465"/>
      <c r="K74" s="197"/>
      <c r="L74" s="197"/>
      <c r="M74" s="197"/>
      <c r="N74" s="197"/>
      <c r="O74" s="197"/>
      <c r="P74" s="199"/>
      <c r="Q74" s="199" t="s">
        <v>1283</v>
      </c>
      <c r="R74" s="199" t="s">
        <v>1284</v>
      </c>
      <c r="S74" s="199"/>
    </row>
    <row r="75" spans="2:19" ht="18.75" customHeight="1">
      <c r="B75" s="1448" t="s">
        <v>1167</v>
      </c>
      <c r="C75" s="1448"/>
      <c r="D75" s="1448"/>
      <c r="E75" s="1466" t="str">
        <f>F5&amp;"/"&amp;E5&amp;"/"&amp;D5</f>
        <v>1404/10/01</v>
      </c>
      <c r="F75" s="1466"/>
      <c r="G75" s="197" t="s">
        <v>1168</v>
      </c>
      <c r="H75" s="1465" t="str">
        <f>F6&amp;"/"&amp;E6&amp;"/"&amp;D6</f>
        <v>1404/10/25</v>
      </c>
      <c r="I75" s="1465"/>
      <c r="J75" s="1448" t="s">
        <v>1169</v>
      </c>
      <c r="K75" s="1448"/>
      <c r="L75" s="1448"/>
      <c r="M75" s="1448"/>
      <c r="N75" s="1448"/>
      <c r="O75" s="1448"/>
      <c r="P75" s="1446" t="str">
        <f>F5&amp;"/"&amp;E5&amp;"/"&amp;D5</f>
        <v>1404/10/01</v>
      </c>
      <c r="Q75" s="1446"/>
      <c r="R75" s="1446" t="str">
        <f>F6&amp;"/"&amp;E6&amp;"/"&amp;D6</f>
        <v>1404/10/25</v>
      </c>
      <c r="S75" s="1446"/>
    </row>
    <row r="76" spans="2:19" ht="19.5" customHeight="1">
      <c r="B76" s="1447" t="s">
        <v>1150</v>
      </c>
      <c r="C76" s="1447"/>
      <c r="D76" s="1447"/>
      <c r="E76" s="1447"/>
      <c r="F76" s="1447"/>
      <c r="G76" s="1447"/>
      <c r="H76" s="1447"/>
      <c r="I76" s="1447"/>
      <c r="J76" s="1447"/>
      <c r="K76" s="1447"/>
      <c r="L76" s="1447"/>
      <c r="M76" s="1447"/>
      <c r="N76" s="1447"/>
      <c r="O76" s="1447"/>
      <c r="P76" s="199"/>
      <c r="Q76" s="199"/>
      <c r="R76" s="199"/>
      <c r="S76" s="199"/>
    </row>
    <row r="77" spans="2:19" ht="13.2">
      <c r="B77" s="1447"/>
      <c r="C77" s="1447"/>
      <c r="D77" s="1447"/>
      <c r="E77" s="1447"/>
      <c r="F77" s="1447"/>
      <c r="G77" s="1447"/>
      <c r="H77" s="1447"/>
      <c r="I77" s="1447"/>
      <c r="J77" s="1447"/>
      <c r="K77" s="1447"/>
      <c r="L77" s="1447"/>
      <c r="M77" s="1447"/>
      <c r="N77" s="1447"/>
      <c r="O77" s="1447"/>
      <c r="P77" s="199"/>
      <c r="Q77" s="199"/>
      <c r="R77" s="199"/>
      <c r="S77" s="199"/>
    </row>
    <row r="78" spans="2:19" ht="13.2">
      <c r="B78" s="1447"/>
      <c r="C78" s="1447"/>
      <c r="D78" s="1447"/>
      <c r="E78" s="1447"/>
      <c r="F78" s="1447"/>
      <c r="G78" s="1447"/>
      <c r="H78" s="1447"/>
      <c r="I78" s="1447"/>
      <c r="J78" s="1447"/>
      <c r="K78" s="1447"/>
      <c r="L78" s="1447"/>
      <c r="M78" s="1447"/>
      <c r="N78" s="1447"/>
      <c r="O78" s="1447"/>
      <c r="P78" s="199"/>
      <c r="Q78" s="199"/>
      <c r="R78" s="199"/>
      <c r="S78" s="199"/>
    </row>
    <row r="79" spans="2:19" ht="13.2">
      <c r="B79" s="1448" t="s">
        <v>1151</v>
      </c>
      <c r="C79" s="1448"/>
      <c r="D79" s="1448"/>
      <c r="E79" s="1448"/>
      <c r="F79" s="1448"/>
      <c r="G79" s="1448"/>
      <c r="H79" s="1448"/>
      <c r="I79" s="197"/>
      <c r="J79" s="197"/>
      <c r="K79" s="197"/>
      <c r="L79" s="197"/>
      <c r="M79" s="197"/>
      <c r="N79" s="197"/>
      <c r="O79" s="197"/>
      <c r="P79" s="199"/>
      <c r="Q79" s="199"/>
      <c r="R79" s="199"/>
      <c r="S79" s="199"/>
    </row>
    <row r="80" spans="2:19" ht="38.25" customHeight="1">
      <c r="B80" s="205" t="s">
        <v>1152</v>
      </c>
      <c r="C80" s="205"/>
      <c r="D80" s="205"/>
      <c r="E80" s="205"/>
      <c r="F80" s="205"/>
      <c r="G80" s="205"/>
      <c r="H80" s="205"/>
      <c r="I80" s="205"/>
      <c r="J80" s="205"/>
      <c r="K80" s="205"/>
      <c r="L80" s="205"/>
      <c r="M80" s="205"/>
      <c r="N80" s="205"/>
      <c r="O80" s="205"/>
      <c r="P80" s="199"/>
      <c r="Q80" s="199"/>
      <c r="R80" s="199"/>
      <c r="S80" s="199"/>
    </row>
    <row r="81" spans="2:19" ht="38.25" customHeight="1" thickBot="1">
      <c r="B81" s="205"/>
      <c r="C81" s="416"/>
      <c r="D81" s="416"/>
      <c r="E81" s="416"/>
      <c r="F81" s="416"/>
      <c r="G81" s="416"/>
      <c r="H81" s="205"/>
      <c r="I81" s="416"/>
      <c r="J81" s="416"/>
      <c r="K81" s="416"/>
      <c r="L81" s="416"/>
      <c r="M81" s="416"/>
      <c r="N81" s="416"/>
      <c r="O81" s="205"/>
      <c r="P81" s="199"/>
      <c r="Q81" s="199"/>
      <c r="R81" s="199"/>
      <c r="S81" s="199"/>
    </row>
    <row r="82" spans="2:19" ht="21.75" customHeight="1">
      <c r="B82" s="417"/>
      <c r="C82" s="1449" t="str">
        <f>D2</f>
        <v>شرکت‌رویای‌سبزلاهیجان</v>
      </c>
      <c r="D82" s="1450"/>
      <c r="E82" s="1450"/>
      <c r="F82" s="1450"/>
      <c r="G82" s="1451"/>
      <c r="H82" s="419"/>
      <c r="I82" s="1458" t="str">
        <f>D3</f>
        <v>مهدی طوافی</v>
      </c>
      <c r="J82" s="1458"/>
      <c r="K82" s="1458"/>
      <c r="L82" s="1458"/>
      <c r="M82" s="1458"/>
      <c r="N82" s="1459"/>
    </row>
    <row r="83" spans="2:19" ht="21.75" customHeight="1">
      <c r="B83" s="417"/>
      <c r="C83" s="1452"/>
      <c r="D83" s="1453"/>
      <c r="E83" s="1453"/>
      <c r="F83" s="1453"/>
      <c r="G83" s="1454"/>
      <c r="H83" s="419"/>
      <c r="I83" s="1458"/>
      <c r="J83" s="1458"/>
      <c r="K83" s="1458"/>
      <c r="L83" s="1458"/>
      <c r="M83" s="1458"/>
      <c r="N83" s="1459"/>
    </row>
    <row r="84" spans="2:19" ht="21.75" customHeight="1">
      <c r="B84" s="417"/>
      <c r="C84" s="1452"/>
      <c r="D84" s="1453"/>
      <c r="E84" s="1453"/>
      <c r="F84" s="1453"/>
      <c r="G84" s="1454"/>
      <c r="H84" s="419"/>
      <c r="I84" s="1458"/>
      <c r="J84" s="1458"/>
      <c r="K84" s="1458"/>
      <c r="L84" s="1458"/>
      <c r="M84" s="1458"/>
      <c r="N84" s="1459"/>
    </row>
    <row r="85" spans="2:19" ht="21.75" customHeight="1">
      <c r="B85" s="417"/>
      <c r="C85" s="1452"/>
      <c r="D85" s="1453"/>
      <c r="E85" s="1453"/>
      <c r="F85" s="1453"/>
      <c r="G85" s="1454"/>
      <c r="H85" s="419"/>
      <c r="I85" s="1458"/>
      <c r="J85" s="1458"/>
      <c r="K85" s="1458"/>
      <c r="L85" s="1458"/>
      <c r="M85" s="1458"/>
      <c r="N85" s="1459"/>
    </row>
    <row r="86" spans="2:19" ht="21.75" customHeight="1">
      <c r="B86" s="417"/>
      <c r="C86" s="1452"/>
      <c r="D86" s="1453"/>
      <c r="E86" s="1453"/>
      <c r="F86" s="1453"/>
      <c r="G86" s="1454"/>
      <c r="H86" s="419"/>
      <c r="I86" s="1458"/>
      <c r="J86" s="1458"/>
      <c r="K86" s="1458"/>
      <c r="L86" s="1458"/>
      <c r="M86" s="1458"/>
      <c r="N86" s="1459"/>
    </row>
    <row r="87" spans="2:19" ht="35.25" customHeight="1" thickBot="1">
      <c r="B87" s="417"/>
      <c r="C87" s="1455"/>
      <c r="D87" s="1456"/>
      <c r="E87" s="1456"/>
      <c r="F87" s="1456"/>
      <c r="G87" s="1457"/>
      <c r="H87" s="419"/>
      <c r="I87" s="1460"/>
      <c r="J87" s="1460"/>
      <c r="K87" s="1460"/>
      <c r="L87" s="1460"/>
      <c r="M87" s="1460"/>
      <c r="N87" s="1461"/>
    </row>
  </sheetData>
  <protectedRanges>
    <protectedRange sqref="D2:H6" name="Range1"/>
  </protectedRanges>
  <mergeCells count="86">
    <mergeCell ref="C43:G48"/>
    <mergeCell ref="I43:N48"/>
    <mergeCell ref="I82:N87"/>
    <mergeCell ref="C82:G87"/>
    <mergeCell ref="D8:F8"/>
    <mergeCell ref="J26:K26"/>
    <mergeCell ref="B26:D26"/>
    <mergeCell ref="C25:K25"/>
    <mergeCell ref="D9:F9"/>
    <mergeCell ref="M11:O11"/>
    <mergeCell ref="M12:O12"/>
    <mergeCell ref="G14:I14"/>
    <mergeCell ref="F19:J19"/>
    <mergeCell ref="B9:C9"/>
    <mergeCell ref="L26:M26"/>
    <mergeCell ref="C22:E22"/>
    <mergeCell ref="G22:H22"/>
    <mergeCell ref="L24:O24"/>
    <mergeCell ref="G15:I17"/>
    <mergeCell ref="M25:O25"/>
    <mergeCell ref="C21:O21"/>
    <mergeCell ref="B76:O78"/>
    <mergeCell ref="B79:H79"/>
    <mergeCell ref="B38:L38"/>
    <mergeCell ref="B39:O40"/>
    <mergeCell ref="F53:J53"/>
    <mergeCell ref="C55:D55"/>
    <mergeCell ref="E55:F55"/>
    <mergeCell ref="C56:D56"/>
    <mergeCell ref="C57:D57"/>
    <mergeCell ref="H55:J55"/>
    <mergeCell ref="B73:L73"/>
    <mergeCell ref="F74:J74"/>
    <mergeCell ref="B75:D75"/>
    <mergeCell ref="E75:F75"/>
    <mergeCell ref="H75:I75"/>
    <mergeCell ref="J75:O75"/>
    <mergeCell ref="C27:K27"/>
    <mergeCell ref="M27:O27"/>
    <mergeCell ref="B28:O29"/>
    <mergeCell ref="B30:O31"/>
    <mergeCell ref="F32:J32"/>
    <mergeCell ref="H67:O67"/>
    <mergeCell ref="B69:G69"/>
    <mergeCell ref="H69:O69"/>
    <mergeCell ref="B54:H54"/>
    <mergeCell ref="J54:O54"/>
    <mergeCell ref="B58:O59"/>
    <mergeCell ref="B60:O60"/>
    <mergeCell ref="H56:J56"/>
    <mergeCell ref="H57:J57"/>
    <mergeCell ref="K55:L55"/>
    <mergeCell ref="K56:L56"/>
    <mergeCell ref="K57:L57"/>
    <mergeCell ref="U37:AA37"/>
    <mergeCell ref="D2:H2"/>
    <mergeCell ref="D3:H3"/>
    <mergeCell ref="J24:K24"/>
    <mergeCell ref="F23:J23"/>
    <mergeCell ref="B24:D24"/>
    <mergeCell ref="I22:O22"/>
    <mergeCell ref="B18:M18"/>
    <mergeCell ref="B2:C2"/>
    <mergeCell ref="B3:C3"/>
    <mergeCell ref="B4:C4"/>
    <mergeCell ref="B5:C5"/>
    <mergeCell ref="B6:C6"/>
    <mergeCell ref="G33:I33"/>
    <mergeCell ref="D34:G34"/>
    <mergeCell ref="B36:O37"/>
    <mergeCell ref="M8:O8"/>
    <mergeCell ref="M9:O9"/>
    <mergeCell ref="P75:Q75"/>
    <mergeCell ref="R75:S75"/>
    <mergeCell ref="B35:L35"/>
    <mergeCell ref="B61:O61"/>
    <mergeCell ref="B63:O64"/>
    <mergeCell ref="F65:J65"/>
    <mergeCell ref="B66:I66"/>
    <mergeCell ref="E56:F56"/>
    <mergeCell ref="E57:F57"/>
    <mergeCell ref="B70:G70"/>
    <mergeCell ref="H70:O70"/>
    <mergeCell ref="H71:O71"/>
    <mergeCell ref="B71:G72"/>
    <mergeCell ref="B67:G68"/>
  </mergeCells>
  <conditionalFormatting sqref="D9:F9">
    <cfRule type="cellIs" dxfId="16400" priority="2" operator="equal">
      <formula>"پیمانکاری"</formula>
    </cfRule>
  </conditionalFormatting>
  <conditionalFormatting sqref="F7">
    <cfRule type="cellIs" dxfId="16399" priority="1" operator="equal">
      <formula>"GHn"</formula>
    </cfRule>
  </conditionalFormatting>
  <dataValidations count="3">
    <dataValidation type="list" allowBlank="1" showInputMessage="1" showErrorMessage="1" sqref="E4:E6" xr:uid="{00000000-0002-0000-0700-000000000000}">
      <formula1>"01,02,03,04,05,06,07,08,09,10,11,12"</formula1>
    </dataValidation>
    <dataValidation type="list" allowBlank="1" showInputMessage="1" showErrorMessage="1" sqref="D4:D6" xr:uid="{00000000-0002-0000-0700-000001000000}">
      <formula1>"01,02,03,04,05,06,07,08,09,10,11,12,13,14,15,16,17,18,19,20,21,22,23,24,25,26,27,28,29,30,31"</formula1>
    </dataValidation>
    <dataValidation type="list" allowBlank="1" showInputMessage="1" showErrorMessage="1" sqref="F4:F6" xr:uid="{23940F49-86D4-47DE-A083-9C56E1E33325}">
      <formula1>"1404,1403,1402,1401,1400,1399,1398,1397,1396,1395,1394,1393,1392,1391,1390,1389,1388,1387,1386,1385,1384,1383,1382,1381"</formula1>
    </dataValidation>
  </dataValidations>
  <printOptions horizontalCentered="1"/>
  <pageMargins left="0.7" right="0.7" top="0.75" bottom="0.75" header="0.3" footer="0.3"/>
  <pageSetup scale="81" fitToHeight="0" orientation="portrait" r:id="rId1"/>
  <rowBreaks count="1" manualBreakCount="1">
    <brk id="50" max="16383" man="1"/>
  </rowBreaks>
  <drawing r:id="rId2"/>
  <extLst>
    <ext xmlns:x14="http://schemas.microsoft.com/office/spreadsheetml/2009/9/main" uri="{CCE6A557-97BC-4b89-ADB6-D9C93CAAB3DF}">
      <x14:dataValidations xmlns:xm="http://schemas.microsoft.com/office/excel/2006/main" count="2">
        <x14:dataValidation type="list" showInputMessage="1" showErrorMessage="1" xr:uid="{00000000-0002-0000-0700-000003000000}">
          <x14:formula1>
            <xm:f>'FULL-DETAILS'!$A$802</xm:f>
          </x14:formula1>
          <xm:sqref>D3:H3</xm:sqref>
        </x14:dataValidation>
        <x14:dataValidation type="list" allowBlank="1" showInputMessage="1" showErrorMessage="1" xr:uid="{00000000-0002-0000-0700-000004000000}">
          <x14:formula1>
            <xm:f>KARFARMA!$G$2:$G$301</xm:f>
          </x14:formula1>
          <xm:sqref>D2:H2</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theme="7" tint="0.59999389629810485"/>
  </sheetPr>
  <dimension ref="A1:XFD2783"/>
  <sheetViews>
    <sheetView rightToLeft="1" zoomScale="91" zoomScaleNormal="91" workbookViewId="0">
      <pane xSplit="3" ySplit="1" topLeftCell="D796" activePane="bottomRight" state="frozen"/>
      <selection activeCell="D216" sqref="D216"/>
      <selection pane="topRight" activeCell="D216" sqref="D216"/>
      <selection pane="bottomLeft" activeCell="D216" sqref="D216"/>
      <selection pane="bottomRight" activeCell="E802" sqref="E802"/>
    </sheetView>
  </sheetViews>
  <sheetFormatPr defaultColWidth="9.109375" defaultRowHeight="24.75" customHeight="1"/>
  <cols>
    <col min="1" max="1" width="25.109375" style="155" bestFit="1" customWidth="1"/>
    <col min="2" max="2" width="10.33203125" style="157" customWidth="1"/>
    <col min="3" max="3" width="44.109375" style="157" customWidth="1"/>
    <col min="4" max="4" width="17" style="155" customWidth="1"/>
    <col min="5" max="5" width="21.5546875" style="155" customWidth="1"/>
    <col min="6" max="6" width="14.109375" style="155" customWidth="1"/>
    <col min="7" max="7" width="30.88671875" style="155" customWidth="1"/>
    <col min="8" max="8" width="21.109375" style="155" customWidth="1"/>
    <col min="9" max="9" width="12.88671875" style="155" customWidth="1"/>
    <col min="10" max="10" width="60" style="155" customWidth="1"/>
    <col min="11" max="11" width="10.6640625" style="801" customWidth="1"/>
    <col min="12" max="12" width="11.109375" style="155" customWidth="1"/>
    <col min="13" max="13" width="95.6640625" style="155" customWidth="1"/>
    <col min="14" max="14" width="13.5546875" style="155" customWidth="1"/>
    <col min="15" max="15" width="16.44140625" style="155" customWidth="1"/>
    <col min="16" max="16" width="13.88671875" style="155" customWidth="1"/>
    <col min="17" max="17" width="23" style="155" customWidth="1"/>
    <col min="18" max="18" width="19.6640625" style="155" customWidth="1"/>
    <col min="19" max="19" width="16.6640625" style="893" customWidth="1"/>
    <col min="20" max="20" width="11.44140625" style="155" customWidth="1"/>
    <col min="21" max="21" width="39.5546875" style="155" customWidth="1"/>
    <col min="22" max="22" width="14.6640625" style="155" customWidth="1"/>
    <col min="23" max="23" width="21.33203125" style="157" customWidth="1"/>
    <col min="24" max="24" width="30.6640625" style="155" customWidth="1"/>
    <col min="25" max="26" width="10.6640625" style="155" customWidth="1"/>
    <col min="27" max="27" width="11.109375" style="155" customWidth="1"/>
    <col min="28" max="31" width="10.6640625" style="155" customWidth="1"/>
    <col min="32" max="32" width="12.6640625" style="155" customWidth="1"/>
    <col min="33" max="33" width="12" style="155" customWidth="1"/>
    <col min="34" max="36" width="12.33203125" style="803" customWidth="1"/>
    <col min="37" max="37" width="14.33203125" style="803" customWidth="1"/>
    <col min="38" max="44" width="14.33203125" style="155" customWidth="1"/>
    <col min="45" max="45" width="15.33203125" style="802" customWidth="1"/>
    <col min="46" max="49" width="15.33203125" style="155" customWidth="1"/>
    <col min="50" max="51" width="15" style="155" customWidth="1"/>
    <col min="52" max="52" width="11.6640625" style="155" customWidth="1"/>
    <col min="53" max="53" width="12" style="155" customWidth="1"/>
    <col min="54" max="54" width="15.33203125" style="155" customWidth="1"/>
    <col min="55" max="55" width="12" style="155" customWidth="1"/>
    <col min="56" max="56" width="13.44140625" style="155" customWidth="1"/>
    <col min="57" max="57" width="12.33203125" style="155" customWidth="1"/>
    <col min="58" max="59" width="12.44140625" style="155" customWidth="1"/>
    <col min="60" max="60" width="12.33203125" style="155" customWidth="1"/>
    <col min="61" max="61" width="13.44140625" style="155" customWidth="1"/>
    <col min="62" max="62" width="13.5546875" style="155" bestFit="1" customWidth="1"/>
    <col min="63" max="63" width="12" style="155" bestFit="1" customWidth="1"/>
    <col min="64" max="64" width="11.88671875" style="155" customWidth="1"/>
    <col min="65" max="65" width="11.109375" style="155" customWidth="1"/>
    <col min="66" max="66" width="14.5546875" style="155" customWidth="1"/>
    <col min="67" max="68" width="12" style="155" bestFit="1" customWidth="1"/>
    <col min="69" max="73" width="11.88671875" style="155" bestFit="1" customWidth="1"/>
    <col min="74" max="16384" width="9.109375" style="155"/>
  </cols>
  <sheetData>
    <row r="1" spans="1:16384" s="12" customFormat="1" ht="38.25" customHeight="1">
      <c r="A1" s="12" t="s">
        <v>1176</v>
      </c>
      <c r="B1" s="12" t="s">
        <v>74</v>
      </c>
      <c r="C1" s="13" t="s">
        <v>75</v>
      </c>
      <c r="D1" s="12" t="s">
        <v>76</v>
      </c>
      <c r="E1" s="14" t="s">
        <v>2562</v>
      </c>
      <c r="F1" s="12" t="s">
        <v>77</v>
      </c>
      <c r="G1" s="12" t="s">
        <v>1187</v>
      </c>
      <c r="H1" s="12" t="s">
        <v>78</v>
      </c>
      <c r="I1" s="12" t="s">
        <v>79</v>
      </c>
      <c r="J1" s="12" t="s">
        <v>80</v>
      </c>
      <c r="K1" s="12" t="s">
        <v>1180</v>
      </c>
      <c r="L1" s="155" t="s">
        <v>1181</v>
      </c>
      <c r="M1" s="15" t="s">
        <v>81</v>
      </c>
      <c r="N1" s="12" t="s">
        <v>82</v>
      </c>
      <c r="O1" s="14" t="s">
        <v>2413</v>
      </c>
      <c r="P1" s="12" t="s">
        <v>83</v>
      </c>
      <c r="Q1" s="14" t="s">
        <v>2542</v>
      </c>
      <c r="R1" s="12" t="s">
        <v>84</v>
      </c>
      <c r="S1" s="24" t="s">
        <v>12</v>
      </c>
      <c r="T1" s="24" t="s">
        <v>5356</v>
      </c>
      <c r="U1" s="14" t="s">
        <v>5358</v>
      </c>
      <c r="V1" s="14" t="s">
        <v>15</v>
      </c>
      <c r="W1" s="12" t="s">
        <v>21</v>
      </c>
      <c r="X1" s="14" t="s">
        <v>85</v>
      </c>
      <c r="Y1" s="14" t="s">
        <v>683</v>
      </c>
      <c r="Z1" s="14" t="s">
        <v>684</v>
      </c>
      <c r="AA1" s="14" t="s">
        <v>685</v>
      </c>
      <c r="AB1" s="14" t="s">
        <v>686</v>
      </c>
      <c r="AC1" s="14" t="s">
        <v>687</v>
      </c>
      <c r="AD1" s="14" t="s">
        <v>688</v>
      </c>
      <c r="AE1" s="14" t="s">
        <v>689</v>
      </c>
      <c r="AF1" s="14" t="s">
        <v>690</v>
      </c>
      <c r="AG1" s="14" t="s">
        <v>691</v>
      </c>
      <c r="AH1" s="16" t="s">
        <v>692</v>
      </c>
      <c r="AI1" s="16" t="s">
        <v>693</v>
      </c>
      <c r="AJ1" s="16" t="s">
        <v>694</v>
      </c>
      <c r="AK1" s="16" t="s">
        <v>695</v>
      </c>
      <c r="AL1" s="14" t="s">
        <v>696</v>
      </c>
      <c r="AM1" s="14" t="s">
        <v>697</v>
      </c>
      <c r="AN1" s="14" t="s">
        <v>698</v>
      </c>
      <c r="AO1" s="14" t="s">
        <v>699</v>
      </c>
      <c r="AP1" s="14" t="s">
        <v>700</v>
      </c>
      <c r="AQ1" s="14" t="s">
        <v>701</v>
      </c>
      <c r="AR1" s="14" t="s">
        <v>702</v>
      </c>
      <c r="AS1" s="17" t="s">
        <v>703</v>
      </c>
      <c r="AT1" s="14" t="s">
        <v>704</v>
      </c>
      <c r="AU1" s="14" t="s">
        <v>705</v>
      </c>
      <c r="AV1" s="14" t="s">
        <v>706</v>
      </c>
      <c r="AW1" s="14" t="s">
        <v>707</v>
      </c>
      <c r="AX1" s="14" t="s">
        <v>2920</v>
      </c>
      <c r="AY1" s="14" t="s">
        <v>2942</v>
      </c>
      <c r="AZ1" s="12" t="s">
        <v>3109</v>
      </c>
      <c r="BA1" s="12" t="s">
        <v>3480</v>
      </c>
      <c r="BB1" s="12" t="s">
        <v>3650</v>
      </c>
      <c r="BC1" s="12" t="s">
        <v>3970</v>
      </c>
      <c r="BD1" s="12" t="s">
        <v>3971</v>
      </c>
      <c r="BE1" s="12" t="s">
        <v>4340</v>
      </c>
      <c r="BF1" s="12" t="s">
        <v>4341</v>
      </c>
      <c r="BG1" s="12" t="s">
        <v>4342</v>
      </c>
      <c r="BH1" s="12" t="s">
        <v>5324</v>
      </c>
      <c r="BI1" s="12" t="s">
        <v>5435</v>
      </c>
      <c r="BJ1" s="12" t="s">
        <v>5436</v>
      </c>
      <c r="BK1" s="12" t="s">
        <v>5647</v>
      </c>
      <c r="BL1" s="12" t="s">
        <v>5648</v>
      </c>
      <c r="BM1" s="12" t="s">
        <v>5649</v>
      </c>
      <c r="BN1" s="12" t="s">
        <v>5650</v>
      </c>
      <c r="BO1" s="12" t="s">
        <v>5651</v>
      </c>
      <c r="BP1" s="12" t="s">
        <v>5652</v>
      </c>
      <c r="BQ1" s="12" t="s">
        <v>5653</v>
      </c>
      <c r="BR1" s="12" t="s">
        <v>5654</v>
      </c>
      <c r="BS1" s="12" t="s">
        <v>5655</v>
      </c>
      <c r="BT1" s="12" t="s">
        <v>5656</v>
      </c>
      <c r="BU1" s="12" t="s">
        <v>5657</v>
      </c>
      <c r="BV1" s="12" t="s">
        <v>5658</v>
      </c>
      <c r="BW1" s="12" t="s">
        <v>5659</v>
      </c>
      <c r="BX1" s="12" t="s">
        <v>5660</v>
      </c>
      <c r="BY1" s="12" t="s">
        <v>5661</v>
      </c>
      <c r="BZ1" s="12" t="s">
        <v>5662</v>
      </c>
      <c r="CA1" s="12" t="s">
        <v>5663</v>
      </c>
      <c r="CB1" s="12" t="s">
        <v>5664</v>
      </c>
      <c r="CC1" s="12" t="s">
        <v>5665</v>
      </c>
      <c r="CD1" s="12" t="s">
        <v>5666</v>
      </c>
      <c r="CE1" s="12" t="s">
        <v>5667</v>
      </c>
      <c r="CF1" s="12" t="s">
        <v>5668</v>
      </c>
      <c r="CG1" s="12" t="s">
        <v>5669</v>
      </c>
      <c r="CH1" s="12" t="s">
        <v>5670</v>
      </c>
      <c r="CI1" s="12" t="s">
        <v>5671</v>
      </c>
      <c r="CJ1" s="12" t="s">
        <v>5672</v>
      </c>
      <c r="CK1" s="12" t="s">
        <v>5673</v>
      </c>
      <c r="CL1" s="12" t="s">
        <v>5674</v>
      </c>
      <c r="CM1" s="12" t="s">
        <v>5675</v>
      </c>
      <c r="CN1" s="12" t="s">
        <v>5676</v>
      </c>
      <c r="CO1" s="12" t="s">
        <v>5677</v>
      </c>
      <c r="CP1" s="12" t="s">
        <v>5678</v>
      </c>
      <c r="CQ1" s="12" t="s">
        <v>5679</v>
      </c>
      <c r="CR1" s="12" t="s">
        <v>5680</v>
      </c>
      <c r="CS1" s="12" t="s">
        <v>5681</v>
      </c>
      <c r="CT1" s="12" t="s">
        <v>5682</v>
      </c>
      <c r="CU1" s="12" t="s">
        <v>5683</v>
      </c>
      <c r="CV1" s="12" t="s">
        <v>5684</v>
      </c>
      <c r="CW1" s="12" t="s">
        <v>5685</v>
      </c>
      <c r="CX1" s="12" t="s">
        <v>5686</v>
      </c>
      <c r="CY1" s="12" t="s">
        <v>5687</v>
      </c>
      <c r="CZ1" s="12" t="s">
        <v>5688</v>
      </c>
      <c r="DA1" s="12" t="s">
        <v>5689</v>
      </c>
      <c r="DB1" s="12" t="s">
        <v>5690</v>
      </c>
      <c r="DC1" s="12" t="s">
        <v>5691</v>
      </c>
      <c r="DD1" s="12" t="s">
        <v>5692</v>
      </c>
      <c r="DE1" s="12" t="s">
        <v>5693</v>
      </c>
      <c r="DF1" s="12" t="s">
        <v>5694</v>
      </c>
      <c r="DG1" s="12" t="s">
        <v>5695</v>
      </c>
      <c r="DH1" s="12" t="s">
        <v>5696</v>
      </c>
      <c r="DI1" s="12" t="s">
        <v>5697</v>
      </c>
      <c r="DJ1" s="12" t="s">
        <v>5698</v>
      </c>
      <c r="DK1" s="12" t="s">
        <v>5699</v>
      </c>
      <c r="DL1" s="12" t="s">
        <v>5700</v>
      </c>
      <c r="DM1" s="12" t="s">
        <v>5701</v>
      </c>
      <c r="DN1" s="12" t="s">
        <v>5702</v>
      </c>
      <c r="DO1" s="12" t="s">
        <v>5703</v>
      </c>
      <c r="DP1" s="12" t="s">
        <v>5704</v>
      </c>
      <c r="DQ1" s="12" t="s">
        <v>5705</v>
      </c>
      <c r="DR1" s="12" t="s">
        <v>5706</v>
      </c>
      <c r="DS1" s="12" t="s">
        <v>5707</v>
      </c>
      <c r="DT1" s="12" t="s">
        <v>5708</v>
      </c>
      <c r="DU1" s="12" t="s">
        <v>5709</v>
      </c>
      <c r="DV1" s="12" t="s">
        <v>5710</v>
      </c>
      <c r="DW1" s="12" t="s">
        <v>5711</v>
      </c>
      <c r="DX1" s="12" t="s">
        <v>5712</v>
      </c>
      <c r="DY1" s="12" t="s">
        <v>5713</v>
      </c>
      <c r="DZ1" s="12" t="s">
        <v>5714</v>
      </c>
      <c r="EA1" s="12" t="s">
        <v>5715</v>
      </c>
      <c r="EB1" s="12" t="s">
        <v>5716</v>
      </c>
      <c r="EC1" s="12" t="s">
        <v>5717</v>
      </c>
      <c r="ED1" s="12" t="s">
        <v>5718</v>
      </c>
      <c r="EE1" s="12" t="s">
        <v>5719</v>
      </c>
      <c r="EF1" s="12" t="s">
        <v>5720</v>
      </c>
      <c r="EG1" s="12" t="s">
        <v>5721</v>
      </c>
      <c r="EH1" s="12" t="s">
        <v>5722</v>
      </c>
      <c r="EI1" s="12" t="s">
        <v>5723</v>
      </c>
      <c r="EJ1" s="12" t="s">
        <v>5724</v>
      </c>
      <c r="EK1" s="12" t="s">
        <v>5725</v>
      </c>
      <c r="EL1" s="12" t="s">
        <v>5726</v>
      </c>
      <c r="EM1" s="12" t="s">
        <v>5727</v>
      </c>
      <c r="EN1" s="12" t="s">
        <v>5728</v>
      </c>
      <c r="EO1" s="12" t="s">
        <v>5729</v>
      </c>
      <c r="EP1" s="12" t="s">
        <v>5730</v>
      </c>
      <c r="EQ1" s="12" t="s">
        <v>5731</v>
      </c>
      <c r="ER1" s="12" t="s">
        <v>5732</v>
      </c>
      <c r="ES1" s="12" t="s">
        <v>5733</v>
      </c>
      <c r="ET1" s="12" t="s">
        <v>5734</v>
      </c>
      <c r="EU1" s="12" t="s">
        <v>5735</v>
      </c>
      <c r="EV1" s="12" t="s">
        <v>5736</v>
      </c>
      <c r="EW1" s="12" t="s">
        <v>5737</v>
      </c>
      <c r="EX1" s="12" t="s">
        <v>5738</v>
      </c>
      <c r="EY1" s="12" t="s">
        <v>5739</v>
      </c>
      <c r="EZ1" s="12" t="s">
        <v>5740</v>
      </c>
      <c r="FA1" s="12" t="s">
        <v>5741</v>
      </c>
      <c r="FB1" s="12" t="s">
        <v>5742</v>
      </c>
      <c r="FC1" s="12" t="s">
        <v>5743</v>
      </c>
      <c r="FD1" s="12" t="s">
        <v>5744</v>
      </c>
      <c r="FE1" s="12" t="s">
        <v>5745</v>
      </c>
      <c r="FF1" s="12" t="s">
        <v>5746</v>
      </c>
      <c r="FG1" s="12" t="s">
        <v>5747</v>
      </c>
      <c r="FH1" s="12" t="s">
        <v>5748</v>
      </c>
      <c r="FI1" s="12" t="s">
        <v>5749</v>
      </c>
      <c r="FJ1" s="12" t="s">
        <v>5750</v>
      </c>
      <c r="FK1" s="12" t="s">
        <v>5751</v>
      </c>
      <c r="FL1" s="12" t="s">
        <v>5752</v>
      </c>
      <c r="FM1" s="12" t="s">
        <v>5753</v>
      </c>
      <c r="FN1" s="12" t="s">
        <v>5754</v>
      </c>
      <c r="FO1" s="12" t="s">
        <v>5755</v>
      </c>
      <c r="FP1" s="12" t="s">
        <v>5756</v>
      </c>
      <c r="FQ1" s="12" t="s">
        <v>5757</v>
      </c>
      <c r="FR1" s="12" t="s">
        <v>5758</v>
      </c>
      <c r="FS1" s="12" t="s">
        <v>5759</v>
      </c>
      <c r="FT1" s="12" t="s">
        <v>5760</v>
      </c>
      <c r="FU1" s="12" t="s">
        <v>5761</v>
      </c>
      <c r="FV1" s="12" t="s">
        <v>5762</v>
      </c>
      <c r="FW1" s="12" t="s">
        <v>5763</v>
      </c>
      <c r="FX1" s="12" t="s">
        <v>5764</v>
      </c>
      <c r="FY1" s="12" t="s">
        <v>5765</v>
      </c>
      <c r="FZ1" s="12" t="s">
        <v>5766</v>
      </c>
      <c r="GA1" s="12" t="s">
        <v>5767</v>
      </c>
      <c r="GB1" s="12" t="s">
        <v>5768</v>
      </c>
      <c r="GC1" s="12" t="s">
        <v>5769</v>
      </c>
      <c r="GD1" s="12" t="s">
        <v>5770</v>
      </c>
      <c r="GE1" s="12" t="s">
        <v>5771</v>
      </c>
      <c r="GF1" s="12" t="s">
        <v>5772</v>
      </c>
      <c r="GG1" s="12" t="s">
        <v>5773</v>
      </c>
      <c r="GH1" s="12" t="s">
        <v>5774</v>
      </c>
      <c r="GI1" s="12" t="s">
        <v>5775</v>
      </c>
      <c r="GJ1" s="12" t="s">
        <v>5776</v>
      </c>
      <c r="GK1" s="12" t="s">
        <v>5777</v>
      </c>
      <c r="GL1" s="12" t="s">
        <v>5778</v>
      </c>
      <c r="GM1" s="12" t="s">
        <v>5779</v>
      </c>
      <c r="GN1" s="12" t="s">
        <v>5780</v>
      </c>
      <c r="GO1" s="12" t="s">
        <v>5781</v>
      </c>
      <c r="GP1" s="12" t="s">
        <v>5782</v>
      </c>
      <c r="GQ1" s="12" t="s">
        <v>5783</v>
      </c>
      <c r="GR1" s="12" t="s">
        <v>5784</v>
      </c>
      <c r="GS1" s="12" t="s">
        <v>5785</v>
      </c>
      <c r="GT1" s="12" t="s">
        <v>5786</v>
      </c>
      <c r="GU1" s="12" t="s">
        <v>5787</v>
      </c>
      <c r="GV1" s="12" t="s">
        <v>5788</v>
      </c>
      <c r="GW1" s="12" t="s">
        <v>5789</v>
      </c>
      <c r="GX1" s="12" t="s">
        <v>5790</v>
      </c>
      <c r="GY1" s="12" t="s">
        <v>5791</v>
      </c>
      <c r="GZ1" s="12" t="s">
        <v>5792</v>
      </c>
      <c r="HA1" s="12" t="s">
        <v>5793</v>
      </c>
      <c r="HB1" s="12" t="s">
        <v>5794</v>
      </c>
      <c r="HC1" s="12" t="s">
        <v>5795</v>
      </c>
      <c r="HD1" s="12" t="s">
        <v>5796</v>
      </c>
      <c r="HE1" s="12" t="s">
        <v>5797</v>
      </c>
      <c r="HF1" s="12" t="s">
        <v>5798</v>
      </c>
      <c r="HG1" s="12" t="s">
        <v>5799</v>
      </c>
      <c r="HH1" s="12" t="s">
        <v>5800</v>
      </c>
      <c r="HI1" s="12" t="s">
        <v>5801</v>
      </c>
      <c r="HJ1" s="12" t="s">
        <v>5802</v>
      </c>
      <c r="HK1" s="12" t="s">
        <v>5803</v>
      </c>
      <c r="HL1" s="12" t="s">
        <v>5804</v>
      </c>
      <c r="HM1" s="12" t="s">
        <v>5805</v>
      </c>
      <c r="HN1" s="12" t="s">
        <v>5806</v>
      </c>
      <c r="HO1" s="12" t="s">
        <v>5807</v>
      </c>
      <c r="HP1" s="12" t="s">
        <v>5808</v>
      </c>
      <c r="HQ1" s="12" t="s">
        <v>5809</v>
      </c>
      <c r="HR1" s="12" t="s">
        <v>5810</v>
      </c>
      <c r="HS1" s="12" t="s">
        <v>5811</v>
      </c>
      <c r="HT1" s="12" t="s">
        <v>5812</v>
      </c>
      <c r="HU1" s="12" t="s">
        <v>5813</v>
      </c>
      <c r="HV1" s="12" t="s">
        <v>5814</v>
      </c>
      <c r="HW1" s="12" t="s">
        <v>5815</v>
      </c>
      <c r="HX1" s="12" t="s">
        <v>5816</v>
      </c>
      <c r="HY1" s="12" t="s">
        <v>5817</v>
      </c>
      <c r="HZ1" s="12" t="s">
        <v>5818</v>
      </c>
      <c r="IA1" s="12" t="s">
        <v>5819</v>
      </c>
      <c r="IB1" s="12" t="s">
        <v>5820</v>
      </c>
      <c r="IC1" s="12" t="s">
        <v>5821</v>
      </c>
      <c r="ID1" s="12" t="s">
        <v>5822</v>
      </c>
      <c r="IE1" s="12" t="s">
        <v>5823</v>
      </c>
      <c r="IF1" s="12" t="s">
        <v>5824</v>
      </c>
      <c r="IG1" s="12" t="s">
        <v>5825</v>
      </c>
      <c r="IH1" s="12" t="s">
        <v>5826</v>
      </c>
      <c r="II1" s="12" t="s">
        <v>5827</v>
      </c>
      <c r="IJ1" s="12" t="s">
        <v>5828</v>
      </c>
      <c r="IK1" s="12" t="s">
        <v>5829</v>
      </c>
      <c r="IL1" s="12" t="s">
        <v>5830</v>
      </c>
      <c r="IM1" s="12" t="s">
        <v>5831</v>
      </c>
      <c r="IN1" s="12" t="s">
        <v>5832</v>
      </c>
      <c r="IO1" s="12" t="s">
        <v>5833</v>
      </c>
      <c r="IP1" s="12" t="s">
        <v>5834</v>
      </c>
      <c r="IQ1" s="12" t="s">
        <v>5835</v>
      </c>
      <c r="IR1" s="12" t="s">
        <v>5836</v>
      </c>
      <c r="IS1" s="12" t="s">
        <v>5837</v>
      </c>
      <c r="IT1" s="12" t="s">
        <v>5838</v>
      </c>
      <c r="IU1" s="12" t="s">
        <v>5839</v>
      </c>
      <c r="IV1" s="12" t="s">
        <v>5840</v>
      </c>
      <c r="IW1" s="12" t="s">
        <v>5841</v>
      </c>
      <c r="IX1" s="12" t="s">
        <v>5842</v>
      </c>
      <c r="IY1" s="12" t="s">
        <v>5843</v>
      </c>
      <c r="IZ1" s="12" t="s">
        <v>5844</v>
      </c>
      <c r="JA1" s="12" t="s">
        <v>5845</v>
      </c>
      <c r="JB1" s="12" t="s">
        <v>5846</v>
      </c>
      <c r="JC1" s="12" t="s">
        <v>5847</v>
      </c>
      <c r="JD1" s="12" t="s">
        <v>5848</v>
      </c>
      <c r="JE1" s="12" t="s">
        <v>5849</v>
      </c>
      <c r="JF1" s="12" t="s">
        <v>5850</v>
      </c>
      <c r="JG1" s="12" t="s">
        <v>5851</v>
      </c>
      <c r="JH1" s="12" t="s">
        <v>5852</v>
      </c>
      <c r="JI1" s="12" t="s">
        <v>5853</v>
      </c>
      <c r="JJ1" s="12" t="s">
        <v>5854</v>
      </c>
      <c r="JK1" s="12" t="s">
        <v>5855</v>
      </c>
      <c r="JL1" s="12" t="s">
        <v>5856</v>
      </c>
      <c r="JM1" s="12" t="s">
        <v>5857</v>
      </c>
      <c r="JN1" s="12" t="s">
        <v>5858</v>
      </c>
      <c r="JO1" s="12" t="s">
        <v>5859</v>
      </c>
      <c r="JP1" s="12" t="s">
        <v>5860</v>
      </c>
      <c r="JQ1" s="12" t="s">
        <v>5861</v>
      </c>
      <c r="JR1" s="12" t="s">
        <v>5862</v>
      </c>
      <c r="JS1" s="12" t="s">
        <v>5863</v>
      </c>
      <c r="JT1" s="12" t="s">
        <v>5864</v>
      </c>
      <c r="JU1" s="12" t="s">
        <v>5865</v>
      </c>
      <c r="JV1" s="12" t="s">
        <v>5866</v>
      </c>
      <c r="JW1" s="12" t="s">
        <v>5867</v>
      </c>
      <c r="JX1" s="12" t="s">
        <v>5868</v>
      </c>
      <c r="JY1" s="12" t="s">
        <v>5869</v>
      </c>
      <c r="JZ1" s="12" t="s">
        <v>5870</v>
      </c>
      <c r="KA1" s="12" t="s">
        <v>5871</v>
      </c>
      <c r="KB1" s="12" t="s">
        <v>5872</v>
      </c>
      <c r="KC1" s="12" t="s">
        <v>5873</v>
      </c>
      <c r="KD1" s="12" t="s">
        <v>5874</v>
      </c>
      <c r="KE1" s="12" t="s">
        <v>5875</v>
      </c>
      <c r="KF1" s="12" t="s">
        <v>5876</v>
      </c>
      <c r="KG1" s="12" t="s">
        <v>5877</v>
      </c>
      <c r="KH1" s="12" t="s">
        <v>5878</v>
      </c>
      <c r="KI1" s="12" t="s">
        <v>5879</v>
      </c>
      <c r="KJ1" s="12" t="s">
        <v>5880</v>
      </c>
      <c r="KK1" s="12" t="s">
        <v>5881</v>
      </c>
      <c r="KL1" s="12" t="s">
        <v>5882</v>
      </c>
      <c r="KM1" s="12" t="s">
        <v>5883</v>
      </c>
      <c r="KN1" s="12" t="s">
        <v>5884</v>
      </c>
      <c r="KO1" s="12" t="s">
        <v>5885</v>
      </c>
      <c r="KP1" s="12" t="s">
        <v>5886</v>
      </c>
      <c r="KQ1" s="12" t="s">
        <v>5887</v>
      </c>
      <c r="KR1" s="12" t="s">
        <v>5888</v>
      </c>
      <c r="KS1" s="12" t="s">
        <v>5889</v>
      </c>
      <c r="KT1" s="12" t="s">
        <v>5890</v>
      </c>
      <c r="KU1" s="12" t="s">
        <v>5891</v>
      </c>
      <c r="KV1" s="12" t="s">
        <v>5892</v>
      </c>
      <c r="KW1" s="12" t="s">
        <v>5893</v>
      </c>
      <c r="KX1" s="12" t="s">
        <v>5894</v>
      </c>
      <c r="KY1" s="12" t="s">
        <v>5895</v>
      </c>
      <c r="KZ1" s="12" t="s">
        <v>5896</v>
      </c>
      <c r="LA1" s="12" t="s">
        <v>5897</v>
      </c>
      <c r="LB1" s="12" t="s">
        <v>5898</v>
      </c>
      <c r="LC1" s="12" t="s">
        <v>5899</v>
      </c>
      <c r="LD1" s="12" t="s">
        <v>5900</v>
      </c>
      <c r="LE1" s="12" t="s">
        <v>5901</v>
      </c>
      <c r="LF1" s="12" t="s">
        <v>5902</v>
      </c>
      <c r="LG1" s="12" t="s">
        <v>5903</v>
      </c>
      <c r="LH1" s="12" t="s">
        <v>5904</v>
      </c>
      <c r="LI1" s="12" t="s">
        <v>5905</v>
      </c>
      <c r="LJ1" s="12" t="s">
        <v>5906</v>
      </c>
      <c r="LK1" s="12" t="s">
        <v>5907</v>
      </c>
      <c r="LL1" s="12" t="s">
        <v>5908</v>
      </c>
      <c r="LM1" s="12" t="s">
        <v>5909</v>
      </c>
      <c r="LN1" s="12" t="s">
        <v>5910</v>
      </c>
      <c r="LO1" s="12" t="s">
        <v>5911</v>
      </c>
      <c r="LP1" s="12" t="s">
        <v>5912</v>
      </c>
      <c r="LQ1" s="12" t="s">
        <v>5913</v>
      </c>
      <c r="LR1" s="12" t="s">
        <v>5914</v>
      </c>
      <c r="LS1" s="12" t="s">
        <v>5915</v>
      </c>
      <c r="LT1" s="12" t="s">
        <v>5916</v>
      </c>
      <c r="LU1" s="12" t="s">
        <v>5917</v>
      </c>
      <c r="LV1" s="12" t="s">
        <v>5918</v>
      </c>
      <c r="LW1" s="12" t="s">
        <v>5919</v>
      </c>
      <c r="LX1" s="12" t="s">
        <v>5920</v>
      </c>
      <c r="LY1" s="12" t="s">
        <v>5921</v>
      </c>
      <c r="LZ1" s="12" t="s">
        <v>5922</v>
      </c>
      <c r="MA1" s="12" t="s">
        <v>5923</v>
      </c>
      <c r="MB1" s="12" t="s">
        <v>5924</v>
      </c>
      <c r="MC1" s="12" t="s">
        <v>5925</v>
      </c>
      <c r="MD1" s="12" t="s">
        <v>5926</v>
      </c>
      <c r="ME1" s="12" t="s">
        <v>5927</v>
      </c>
      <c r="MF1" s="12" t="s">
        <v>5928</v>
      </c>
      <c r="MG1" s="12" t="s">
        <v>5929</v>
      </c>
      <c r="MH1" s="12" t="s">
        <v>5930</v>
      </c>
      <c r="MI1" s="12" t="s">
        <v>5931</v>
      </c>
      <c r="MJ1" s="12" t="s">
        <v>5932</v>
      </c>
      <c r="MK1" s="12" t="s">
        <v>5933</v>
      </c>
      <c r="ML1" s="12" t="s">
        <v>5934</v>
      </c>
      <c r="MM1" s="12" t="s">
        <v>5935</v>
      </c>
      <c r="MN1" s="12" t="s">
        <v>5936</v>
      </c>
      <c r="MO1" s="12" t="s">
        <v>5937</v>
      </c>
      <c r="MP1" s="12" t="s">
        <v>5938</v>
      </c>
      <c r="MQ1" s="12" t="s">
        <v>5939</v>
      </c>
      <c r="MR1" s="12" t="s">
        <v>5940</v>
      </c>
      <c r="MS1" s="12" t="s">
        <v>5941</v>
      </c>
      <c r="MT1" s="12" t="s">
        <v>5942</v>
      </c>
      <c r="MU1" s="12" t="s">
        <v>5943</v>
      </c>
      <c r="MV1" s="12" t="s">
        <v>5944</v>
      </c>
      <c r="MW1" s="12" t="s">
        <v>5945</v>
      </c>
      <c r="MX1" s="12" t="s">
        <v>5946</v>
      </c>
      <c r="MY1" s="12" t="s">
        <v>5947</v>
      </c>
      <c r="MZ1" s="12" t="s">
        <v>5948</v>
      </c>
      <c r="NA1" s="12" t="s">
        <v>5949</v>
      </c>
      <c r="NB1" s="12" t="s">
        <v>5950</v>
      </c>
      <c r="NC1" s="12" t="s">
        <v>5951</v>
      </c>
      <c r="ND1" s="12" t="s">
        <v>5952</v>
      </c>
      <c r="NE1" s="12" t="s">
        <v>5953</v>
      </c>
      <c r="NF1" s="12" t="s">
        <v>5954</v>
      </c>
      <c r="NG1" s="12" t="s">
        <v>5955</v>
      </c>
      <c r="NH1" s="12" t="s">
        <v>5956</v>
      </c>
      <c r="NI1" s="12" t="s">
        <v>5957</v>
      </c>
      <c r="NJ1" s="12" t="s">
        <v>5958</v>
      </c>
      <c r="NK1" s="12" t="s">
        <v>5959</v>
      </c>
      <c r="NL1" s="12" t="s">
        <v>5960</v>
      </c>
      <c r="NM1" s="12" t="s">
        <v>5961</v>
      </c>
      <c r="NN1" s="12" t="s">
        <v>5962</v>
      </c>
      <c r="NO1" s="12" t="s">
        <v>5963</v>
      </c>
      <c r="NP1" s="12" t="s">
        <v>5964</v>
      </c>
      <c r="NQ1" s="12" t="s">
        <v>5965</v>
      </c>
      <c r="NR1" s="12" t="s">
        <v>5966</v>
      </c>
      <c r="NS1" s="12" t="s">
        <v>5967</v>
      </c>
      <c r="NT1" s="12" t="s">
        <v>5968</v>
      </c>
      <c r="NU1" s="12" t="s">
        <v>5969</v>
      </c>
      <c r="NV1" s="12" t="s">
        <v>5970</v>
      </c>
      <c r="NW1" s="12" t="s">
        <v>5971</v>
      </c>
      <c r="NX1" s="12" t="s">
        <v>5972</v>
      </c>
      <c r="NY1" s="12" t="s">
        <v>5973</v>
      </c>
      <c r="NZ1" s="12" t="s">
        <v>5974</v>
      </c>
      <c r="OA1" s="12" t="s">
        <v>5975</v>
      </c>
      <c r="OB1" s="12" t="s">
        <v>5976</v>
      </c>
      <c r="OC1" s="12" t="s">
        <v>5977</v>
      </c>
      <c r="OD1" s="12" t="s">
        <v>5978</v>
      </c>
      <c r="OE1" s="12" t="s">
        <v>5979</v>
      </c>
      <c r="OF1" s="12" t="s">
        <v>5980</v>
      </c>
      <c r="OG1" s="12" t="s">
        <v>5981</v>
      </c>
      <c r="OH1" s="12" t="s">
        <v>5982</v>
      </c>
      <c r="OI1" s="12" t="s">
        <v>5983</v>
      </c>
      <c r="OJ1" s="12" t="s">
        <v>5984</v>
      </c>
      <c r="OK1" s="12" t="s">
        <v>5985</v>
      </c>
      <c r="OL1" s="12" t="s">
        <v>5986</v>
      </c>
      <c r="OM1" s="12" t="s">
        <v>5987</v>
      </c>
      <c r="ON1" s="12" t="s">
        <v>5988</v>
      </c>
      <c r="OO1" s="12" t="s">
        <v>5989</v>
      </c>
      <c r="OP1" s="12" t="s">
        <v>5990</v>
      </c>
      <c r="OQ1" s="12" t="s">
        <v>5991</v>
      </c>
      <c r="OR1" s="12" t="s">
        <v>5992</v>
      </c>
      <c r="OS1" s="12" t="s">
        <v>5993</v>
      </c>
      <c r="OT1" s="12" t="s">
        <v>5994</v>
      </c>
      <c r="OU1" s="12" t="s">
        <v>5995</v>
      </c>
      <c r="OV1" s="12" t="s">
        <v>5996</v>
      </c>
      <c r="OW1" s="12" t="s">
        <v>5997</v>
      </c>
      <c r="OX1" s="12" t="s">
        <v>5998</v>
      </c>
      <c r="OY1" s="12" t="s">
        <v>5999</v>
      </c>
      <c r="OZ1" s="12" t="s">
        <v>6000</v>
      </c>
      <c r="PA1" s="12" t="s">
        <v>6001</v>
      </c>
      <c r="PB1" s="12" t="s">
        <v>6002</v>
      </c>
      <c r="PC1" s="12" t="s">
        <v>6003</v>
      </c>
      <c r="PD1" s="12" t="s">
        <v>6004</v>
      </c>
      <c r="PE1" s="12" t="s">
        <v>6005</v>
      </c>
      <c r="PF1" s="12" t="s">
        <v>6006</v>
      </c>
      <c r="PG1" s="12" t="s">
        <v>6007</v>
      </c>
      <c r="PH1" s="12" t="s">
        <v>6008</v>
      </c>
      <c r="PI1" s="12" t="s">
        <v>6009</v>
      </c>
      <c r="PJ1" s="12" t="s">
        <v>6010</v>
      </c>
      <c r="PK1" s="12" t="s">
        <v>6011</v>
      </c>
      <c r="PL1" s="12" t="s">
        <v>6012</v>
      </c>
      <c r="PM1" s="12" t="s">
        <v>6013</v>
      </c>
      <c r="PN1" s="12" t="s">
        <v>6014</v>
      </c>
      <c r="PO1" s="12" t="s">
        <v>6015</v>
      </c>
      <c r="PP1" s="12" t="s">
        <v>6016</v>
      </c>
      <c r="PQ1" s="12" t="s">
        <v>6017</v>
      </c>
      <c r="PR1" s="12" t="s">
        <v>6018</v>
      </c>
      <c r="PS1" s="12" t="s">
        <v>6019</v>
      </c>
      <c r="PT1" s="12" t="s">
        <v>6020</v>
      </c>
      <c r="PU1" s="12" t="s">
        <v>6021</v>
      </c>
      <c r="PV1" s="12" t="s">
        <v>6022</v>
      </c>
      <c r="PW1" s="12" t="s">
        <v>6023</v>
      </c>
      <c r="PX1" s="12" t="s">
        <v>6024</v>
      </c>
      <c r="PY1" s="12" t="s">
        <v>6025</v>
      </c>
      <c r="PZ1" s="12" t="s">
        <v>6026</v>
      </c>
      <c r="QA1" s="12" t="s">
        <v>6027</v>
      </c>
      <c r="QB1" s="12" t="s">
        <v>6028</v>
      </c>
      <c r="QC1" s="12" t="s">
        <v>6029</v>
      </c>
      <c r="QD1" s="12" t="s">
        <v>6030</v>
      </c>
      <c r="QE1" s="12" t="s">
        <v>6031</v>
      </c>
      <c r="QF1" s="12" t="s">
        <v>6032</v>
      </c>
      <c r="QG1" s="12" t="s">
        <v>6033</v>
      </c>
      <c r="QH1" s="12" t="s">
        <v>6034</v>
      </c>
      <c r="QI1" s="12" t="s">
        <v>6035</v>
      </c>
      <c r="QJ1" s="12" t="s">
        <v>6036</v>
      </c>
      <c r="QK1" s="12" t="s">
        <v>6037</v>
      </c>
      <c r="QL1" s="12" t="s">
        <v>6038</v>
      </c>
      <c r="QM1" s="12" t="s">
        <v>6039</v>
      </c>
      <c r="QN1" s="12" t="s">
        <v>6040</v>
      </c>
      <c r="QO1" s="12" t="s">
        <v>6041</v>
      </c>
      <c r="QP1" s="12" t="s">
        <v>6042</v>
      </c>
      <c r="QQ1" s="12" t="s">
        <v>6043</v>
      </c>
      <c r="QR1" s="12" t="s">
        <v>6044</v>
      </c>
      <c r="QS1" s="12" t="s">
        <v>6045</v>
      </c>
      <c r="QT1" s="12" t="s">
        <v>6046</v>
      </c>
      <c r="QU1" s="12" t="s">
        <v>6047</v>
      </c>
      <c r="QV1" s="12" t="s">
        <v>6048</v>
      </c>
      <c r="QW1" s="12" t="s">
        <v>6049</v>
      </c>
      <c r="QX1" s="12" t="s">
        <v>6050</v>
      </c>
      <c r="QY1" s="12" t="s">
        <v>6051</v>
      </c>
      <c r="QZ1" s="12" t="s">
        <v>6052</v>
      </c>
      <c r="RA1" s="12" t="s">
        <v>6053</v>
      </c>
      <c r="RB1" s="12" t="s">
        <v>6054</v>
      </c>
      <c r="RC1" s="12" t="s">
        <v>6055</v>
      </c>
      <c r="RD1" s="12" t="s">
        <v>6056</v>
      </c>
      <c r="RE1" s="12" t="s">
        <v>6057</v>
      </c>
      <c r="RF1" s="12" t="s">
        <v>6058</v>
      </c>
      <c r="RG1" s="12" t="s">
        <v>6059</v>
      </c>
      <c r="RH1" s="12" t="s">
        <v>6060</v>
      </c>
      <c r="RI1" s="12" t="s">
        <v>6061</v>
      </c>
      <c r="RJ1" s="12" t="s">
        <v>6062</v>
      </c>
      <c r="RK1" s="12" t="s">
        <v>6063</v>
      </c>
      <c r="RL1" s="12" t="s">
        <v>6064</v>
      </c>
      <c r="RM1" s="12" t="s">
        <v>6065</v>
      </c>
      <c r="RN1" s="12" t="s">
        <v>6066</v>
      </c>
      <c r="RO1" s="12" t="s">
        <v>6067</v>
      </c>
      <c r="RP1" s="12" t="s">
        <v>6068</v>
      </c>
      <c r="RQ1" s="12" t="s">
        <v>6069</v>
      </c>
      <c r="RR1" s="12" t="s">
        <v>6070</v>
      </c>
      <c r="RS1" s="12" t="s">
        <v>6071</v>
      </c>
      <c r="RT1" s="12" t="s">
        <v>6072</v>
      </c>
      <c r="RU1" s="12" t="s">
        <v>6073</v>
      </c>
      <c r="RV1" s="12" t="s">
        <v>6074</v>
      </c>
      <c r="RW1" s="12" t="s">
        <v>6075</v>
      </c>
      <c r="RX1" s="12" t="s">
        <v>6076</v>
      </c>
      <c r="RY1" s="12" t="s">
        <v>6077</v>
      </c>
      <c r="RZ1" s="12" t="s">
        <v>6078</v>
      </c>
      <c r="SA1" s="12" t="s">
        <v>6079</v>
      </c>
      <c r="SB1" s="12" t="s">
        <v>6080</v>
      </c>
      <c r="SC1" s="12" t="s">
        <v>6081</v>
      </c>
      <c r="SD1" s="12" t="s">
        <v>6082</v>
      </c>
      <c r="SE1" s="12" t="s">
        <v>6083</v>
      </c>
      <c r="SF1" s="12" t="s">
        <v>6084</v>
      </c>
      <c r="SG1" s="12" t="s">
        <v>6085</v>
      </c>
      <c r="SH1" s="12" t="s">
        <v>6086</v>
      </c>
      <c r="SI1" s="12" t="s">
        <v>6087</v>
      </c>
      <c r="SJ1" s="12" t="s">
        <v>6088</v>
      </c>
      <c r="SK1" s="12" t="s">
        <v>6089</v>
      </c>
      <c r="SL1" s="12" t="s">
        <v>6090</v>
      </c>
      <c r="SM1" s="12" t="s">
        <v>6091</v>
      </c>
      <c r="SN1" s="12" t="s">
        <v>6092</v>
      </c>
      <c r="SO1" s="12" t="s">
        <v>6093</v>
      </c>
      <c r="SP1" s="12" t="s">
        <v>6094</v>
      </c>
      <c r="SQ1" s="12" t="s">
        <v>6095</v>
      </c>
      <c r="SR1" s="12" t="s">
        <v>6096</v>
      </c>
      <c r="SS1" s="12" t="s">
        <v>6097</v>
      </c>
      <c r="ST1" s="12" t="s">
        <v>6098</v>
      </c>
      <c r="SU1" s="12" t="s">
        <v>6099</v>
      </c>
      <c r="SV1" s="12" t="s">
        <v>6100</v>
      </c>
      <c r="SW1" s="12" t="s">
        <v>6101</v>
      </c>
      <c r="SX1" s="12" t="s">
        <v>6102</v>
      </c>
      <c r="SY1" s="12" t="s">
        <v>6103</v>
      </c>
      <c r="SZ1" s="12" t="s">
        <v>6104</v>
      </c>
      <c r="TA1" s="12" t="s">
        <v>6105</v>
      </c>
      <c r="TB1" s="12" t="s">
        <v>6106</v>
      </c>
      <c r="TC1" s="12" t="s">
        <v>6107</v>
      </c>
      <c r="TD1" s="12" t="s">
        <v>6108</v>
      </c>
      <c r="TE1" s="12" t="s">
        <v>6109</v>
      </c>
      <c r="TF1" s="12" t="s">
        <v>6110</v>
      </c>
      <c r="TG1" s="12" t="s">
        <v>6111</v>
      </c>
      <c r="TH1" s="12" t="s">
        <v>6112</v>
      </c>
      <c r="TI1" s="12" t="s">
        <v>6113</v>
      </c>
      <c r="TJ1" s="12" t="s">
        <v>6114</v>
      </c>
      <c r="TK1" s="12" t="s">
        <v>6115</v>
      </c>
      <c r="TL1" s="12" t="s">
        <v>6116</v>
      </c>
      <c r="TM1" s="12" t="s">
        <v>6117</v>
      </c>
      <c r="TN1" s="12" t="s">
        <v>6118</v>
      </c>
      <c r="TO1" s="12" t="s">
        <v>6119</v>
      </c>
      <c r="TP1" s="12" t="s">
        <v>6120</v>
      </c>
      <c r="TQ1" s="12" t="s">
        <v>6121</v>
      </c>
      <c r="TR1" s="12" t="s">
        <v>6122</v>
      </c>
      <c r="TS1" s="12" t="s">
        <v>6123</v>
      </c>
      <c r="TT1" s="12" t="s">
        <v>6124</v>
      </c>
      <c r="TU1" s="12" t="s">
        <v>6125</v>
      </c>
      <c r="TV1" s="12" t="s">
        <v>6126</v>
      </c>
      <c r="TW1" s="12" t="s">
        <v>6127</v>
      </c>
      <c r="TX1" s="12" t="s">
        <v>6128</v>
      </c>
      <c r="TY1" s="12" t="s">
        <v>6129</v>
      </c>
      <c r="TZ1" s="12" t="s">
        <v>6130</v>
      </c>
      <c r="UA1" s="12" t="s">
        <v>6131</v>
      </c>
      <c r="UB1" s="12" t="s">
        <v>6132</v>
      </c>
      <c r="UC1" s="12" t="s">
        <v>6133</v>
      </c>
      <c r="UD1" s="12" t="s">
        <v>6134</v>
      </c>
      <c r="UE1" s="12" t="s">
        <v>6135</v>
      </c>
      <c r="UF1" s="12" t="s">
        <v>6136</v>
      </c>
      <c r="UG1" s="12" t="s">
        <v>6137</v>
      </c>
      <c r="UH1" s="12" t="s">
        <v>6138</v>
      </c>
      <c r="UI1" s="12" t="s">
        <v>6139</v>
      </c>
      <c r="UJ1" s="12" t="s">
        <v>6140</v>
      </c>
      <c r="UK1" s="12" t="s">
        <v>6141</v>
      </c>
      <c r="UL1" s="12" t="s">
        <v>6142</v>
      </c>
      <c r="UM1" s="12" t="s">
        <v>6143</v>
      </c>
      <c r="UN1" s="12" t="s">
        <v>6144</v>
      </c>
      <c r="UO1" s="12" t="s">
        <v>6145</v>
      </c>
      <c r="UP1" s="12" t="s">
        <v>6146</v>
      </c>
      <c r="UQ1" s="12" t="s">
        <v>6147</v>
      </c>
      <c r="UR1" s="12" t="s">
        <v>6148</v>
      </c>
      <c r="US1" s="12" t="s">
        <v>6149</v>
      </c>
      <c r="UT1" s="12" t="s">
        <v>6150</v>
      </c>
      <c r="UU1" s="12" t="s">
        <v>6151</v>
      </c>
      <c r="UV1" s="12" t="s">
        <v>6152</v>
      </c>
      <c r="UW1" s="12" t="s">
        <v>6153</v>
      </c>
      <c r="UX1" s="12" t="s">
        <v>6154</v>
      </c>
      <c r="UY1" s="12" t="s">
        <v>6155</v>
      </c>
      <c r="UZ1" s="12" t="s">
        <v>6156</v>
      </c>
      <c r="VA1" s="12" t="s">
        <v>6157</v>
      </c>
      <c r="VB1" s="12" t="s">
        <v>6158</v>
      </c>
      <c r="VC1" s="12" t="s">
        <v>6159</v>
      </c>
      <c r="VD1" s="12" t="s">
        <v>6160</v>
      </c>
      <c r="VE1" s="12" t="s">
        <v>6161</v>
      </c>
      <c r="VF1" s="12" t="s">
        <v>6162</v>
      </c>
      <c r="VG1" s="12" t="s">
        <v>6163</v>
      </c>
      <c r="VH1" s="12" t="s">
        <v>6164</v>
      </c>
      <c r="VI1" s="12" t="s">
        <v>6165</v>
      </c>
      <c r="VJ1" s="12" t="s">
        <v>6166</v>
      </c>
      <c r="VK1" s="12" t="s">
        <v>6167</v>
      </c>
      <c r="VL1" s="12" t="s">
        <v>6168</v>
      </c>
      <c r="VM1" s="12" t="s">
        <v>6169</v>
      </c>
      <c r="VN1" s="12" t="s">
        <v>6170</v>
      </c>
      <c r="VO1" s="12" t="s">
        <v>6171</v>
      </c>
      <c r="VP1" s="12" t="s">
        <v>6172</v>
      </c>
      <c r="VQ1" s="12" t="s">
        <v>6173</v>
      </c>
      <c r="VR1" s="12" t="s">
        <v>6174</v>
      </c>
      <c r="VS1" s="12" t="s">
        <v>6175</v>
      </c>
      <c r="VT1" s="12" t="s">
        <v>6176</v>
      </c>
      <c r="VU1" s="12" t="s">
        <v>6177</v>
      </c>
      <c r="VV1" s="12" t="s">
        <v>6178</v>
      </c>
      <c r="VW1" s="12" t="s">
        <v>6179</v>
      </c>
      <c r="VX1" s="12" t="s">
        <v>6180</v>
      </c>
      <c r="VY1" s="12" t="s">
        <v>6181</v>
      </c>
      <c r="VZ1" s="12" t="s">
        <v>6182</v>
      </c>
      <c r="WA1" s="12" t="s">
        <v>6183</v>
      </c>
      <c r="WB1" s="12" t="s">
        <v>6184</v>
      </c>
      <c r="WC1" s="12" t="s">
        <v>6185</v>
      </c>
      <c r="WD1" s="12" t="s">
        <v>6186</v>
      </c>
      <c r="WE1" s="12" t="s">
        <v>6187</v>
      </c>
      <c r="WF1" s="12" t="s">
        <v>6188</v>
      </c>
      <c r="WG1" s="12" t="s">
        <v>6189</v>
      </c>
      <c r="WH1" s="12" t="s">
        <v>6190</v>
      </c>
      <c r="WI1" s="12" t="s">
        <v>6191</v>
      </c>
      <c r="WJ1" s="12" t="s">
        <v>6192</v>
      </c>
      <c r="WK1" s="12" t="s">
        <v>6193</v>
      </c>
      <c r="WL1" s="12" t="s">
        <v>6194</v>
      </c>
      <c r="WM1" s="12" t="s">
        <v>6195</v>
      </c>
      <c r="WN1" s="12" t="s">
        <v>6196</v>
      </c>
      <c r="WO1" s="12" t="s">
        <v>6197</v>
      </c>
      <c r="WP1" s="12" t="s">
        <v>6198</v>
      </c>
      <c r="WQ1" s="12" t="s">
        <v>6199</v>
      </c>
      <c r="WR1" s="12" t="s">
        <v>6200</v>
      </c>
      <c r="WS1" s="12" t="s">
        <v>6201</v>
      </c>
      <c r="WT1" s="12" t="s">
        <v>6202</v>
      </c>
      <c r="WU1" s="12" t="s">
        <v>6203</v>
      </c>
      <c r="WV1" s="12" t="s">
        <v>6204</v>
      </c>
      <c r="WW1" s="12" t="s">
        <v>6205</v>
      </c>
      <c r="WX1" s="12" t="s">
        <v>6206</v>
      </c>
      <c r="WY1" s="12" t="s">
        <v>6207</v>
      </c>
      <c r="WZ1" s="12" t="s">
        <v>6208</v>
      </c>
      <c r="XA1" s="12" t="s">
        <v>6209</v>
      </c>
      <c r="XB1" s="12" t="s">
        <v>6210</v>
      </c>
      <c r="XC1" s="12" t="s">
        <v>6211</v>
      </c>
      <c r="XD1" s="12" t="s">
        <v>6212</v>
      </c>
      <c r="XE1" s="12" t="s">
        <v>6213</v>
      </c>
      <c r="XF1" s="12" t="s">
        <v>6214</v>
      </c>
      <c r="XG1" s="12" t="s">
        <v>6215</v>
      </c>
      <c r="XH1" s="12" t="s">
        <v>6216</v>
      </c>
      <c r="XI1" s="12" t="s">
        <v>6217</v>
      </c>
      <c r="XJ1" s="12" t="s">
        <v>6218</v>
      </c>
      <c r="XK1" s="12" t="s">
        <v>6219</v>
      </c>
      <c r="XL1" s="12" t="s">
        <v>6220</v>
      </c>
      <c r="XM1" s="12" t="s">
        <v>6221</v>
      </c>
      <c r="XN1" s="12" t="s">
        <v>6222</v>
      </c>
      <c r="XO1" s="12" t="s">
        <v>6223</v>
      </c>
      <c r="XP1" s="12" t="s">
        <v>6224</v>
      </c>
      <c r="XQ1" s="12" t="s">
        <v>6225</v>
      </c>
      <c r="XR1" s="12" t="s">
        <v>6226</v>
      </c>
      <c r="XS1" s="12" t="s">
        <v>6227</v>
      </c>
      <c r="XT1" s="12" t="s">
        <v>6228</v>
      </c>
      <c r="XU1" s="12" t="s">
        <v>6229</v>
      </c>
      <c r="XV1" s="12" t="s">
        <v>6230</v>
      </c>
      <c r="XW1" s="12" t="s">
        <v>6231</v>
      </c>
      <c r="XX1" s="12" t="s">
        <v>6232</v>
      </c>
      <c r="XY1" s="12" t="s">
        <v>6233</v>
      </c>
      <c r="XZ1" s="12" t="s">
        <v>6234</v>
      </c>
      <c r="YA1" s="12" t="s">
        <v>6235</v>
      </c>
      <c r="YB1" s="12" t="s">
        <v>6236</v>
      </c>
      <c r="YC1" s="12" t="s">
        <v>6237</v>
      </c>
      <c r="YD1" s="12" t="s">
        <v>6238</v>
      </c>
      <c r="YE1" s="12" t="s">
        <v>6239</v>
      </c>
      <c r="YF1" s="12" t="s">
        <v>6240</v>
      </c>
      <c r="YG1" s="12" t="s">
        <v>6241</v>
      </c>
      <c r="YH1" s="12" t="s">
        <v>6242</v>
      </c>
      <c r="YI1" s="12" t="s">
        <v>6243</v>
      </c>
      <c r="YJ1" s="12" t="s">
        <v>6244</v>
      </c>
      <c r="YK1" s="12" t="s">
        <v>6245</v>
      </c>
      <c r="YL1" s="12" t="s">
        <v>6246</v>
      </c>
      <c r="YM1" s="12" t="s">
        <v>6247</v>
      </c>
      <c r="YN1" s="12" t="s">
        <v>6248</v>
      </c>
      <c r="YO1" s="12" t="s">
        <v>6249</v>
      </c>
      <c r="YP1" s="12" t="s">
        <v>6250</v>
      </c>
      <c r="YQ1" s="12" t="s">
        <v>6251</v>
      </c>
      <c r="YR1" s="12" t="s">
        <v>6252</v>
      </c>
      <c r="YS1" s="12" t="s">
        <v>6253</v>
      </c>
      <c r="YT1" s="12" t="s">
        <v>6254</v>
      </c>
      <c r="YU1" s="12" t="s">
        <v>6255</v>
      </c>
      <c r="YV1" s="12" t="s">
        <v>6256</v>
      </c>
      <c r="YW1" s="12" t="s">
        <v>6257</v>
      </c>
      <c r="YX1" s="12" t="s">
        <v>6258</v>
      </c>
      <c r="YY1" s="12" t="s">
        <v>6259</v>
      </c>
      <c r="YZ1" s="12" t="s">
        <v>6260</v>
      </c>
      <c r="ZA1" s="12" t="s">
        <v>6261</v>
      </c>
      <c r="ZB1" s="12" t="s">
        <v>6262</v>
      </c>
      <c r="ZC1" s="12" t="s">
        <v>6263</v>
      </c>
      <c r="ZD1" s="12" t="s">
        <v>6264</v>
      </c>
      <c r="ZE1" s="12" t="s">
        <v>6265</v>
      </c>
      <c r="ZF1" s="12" t="s">
        <v>6266</v>
      </c>
      <c r="ZG1" s="12" t="s">
        <v>6267</v>
      </c>
      <c r="ZH1" s="12" t="s">
        <v>6268</v>
      </c>
      <c r="ZI1" s="12" t="s">
        <v>6269</v>
      </c>
      <c r="ZJ1" s="12" t="s">
        <v>6270</v>
      </c>
      <c r="ZK1" s="12" t="s">
        <v>6271</v>
      </c>
      <c r="ZL1" s="12" t="s">
        <v>6272</v>
      </c>
      <c r="ZM1" s="12" t="s">
        <v>6273</v>
      </c>
      <c r="ZN1" s="12" t="s">
        <v>6274</v>
      </c>
      <c r="ZO1" s="12" t="s">
        <v>6275</v>
      </c>
      <c r="ZP1" s="12" t="s">
        <v>6276</v>
      </c>
      <c r="ZQ1" s="12" t="s">
        <v>6277</v>
      </c>
      <c r="ZR1" s="12" t="s">
        <v>6278</v>
      </c>
      <c r="ZS1" s="12" t="s">
        <v>6279</v>
      </c>
      <c r="ZT1" s="12" t="s">
        <v>6280</v>
      </c>
      <c r="ZU1" s="12" t="s">
        <v>6281</v>
      </c>
      <c r="ZV1" s="12" t="s">
        <v>6282</v>
      </c>
      <c r="ZW1" s="12" t="s">
        <v>6283</v>
      </c>
      <c r="ZX1" s="12" t="s">
        <v>6284</v>
      </c>
      <c r="ZY1" s="12" t="s">
        <v>6285</v>
      </c>
      <c r="ZZ1" s="12" t="s">
        <v>6286</v>
      </c>
      <c r="AAA1" s="12" t="s">
        <v>6287</v>
      </c>
      <c r="AAB1" s="12" t="s">
        <v>6288</v>
      </c>
      <c r="AAC1" s="12" t="s">
        <v>6289</v>
      </c>
      <c r="AAD1" s="12" t="s">
        <v>6290</v>
      </c>
      <c r="AAE1" s="12" t="s">
        <v>6291</v>
      </c>
      <c r="AAF1" s="12" t="s">
        <v>6292</v>
      </c>
      <c r="AAG1" s="12" t="s">
        <v>6293</v>
      </c>
      <c r="AAH1" s="12" t="s">
        <v>6294</v>
      </c>
      <c r="AAI1" s="12" t="s">
        <v>6295</v>
      </c>
      <c r="AAJ1" s="12" t="s">
        <v>6296</v>
      </c>
      <c r="AAK1" s="12" t="s">
        <v>6297</v>
      </c>
      <c r="AAL1" s="12" t="s">
        <v>6298</v>
      </c>
      <c r="AAM1" s="12" t="s">
        <v>6299</v>
      </c>
      <c r="AAN1" s="12" t="s">
        <v>6300</v>
      </c>
      <c r="AAO1" s="12" t="s">
        <v>6301</v>
      </c>
      <c r="AAP1" s="12" t="s">
        <v>6302</v>
      </c>
      <c r="AAQ1" s="12" t="s">
        <v>6303</v>
      </c>
      <c r="AAR1" s="12" t="s">
        <v>6304</v>
      </c>
      <c r="AAS1" s="12" t="s">
        <v>6305</v>
      </c>
      <c r="AAT1" s="12" t="s">
        <v>6306</v>
      </c>
      <c r="AAU1" s="12" t="s">
        <v>6307</v>
      </c>
      <c r="AAV1" s="12" t="s">
        <v>6308</v>
      </c>
      <c r="AAW1" s="12" t="s">
        <v>6309</v>
      </c>
      <c r="AAX1" s="12" t="s">
        <v>6310</v>
      </c>
      <c r="AAY1" s="12" t="s">
        <v>6311</v>
      </c>
      <c r="AAZ1" s="12" t="s">
        <v>6312</v>
      </c>
      <c r="ABA1" s="12" t="s">
        <v>6313</v>
      </c>
      <c r="ABB1" s="12" t="s">
        <v>6314</v>
      </c>
      <c r="ABC1" s="12" t="s">
        <v>6315</v>
      </c>
      <c r="ABD1" s="12" t="s">
        <v>6316</v>
      </c>
      <c r="ABE1" s="12" t="s">
        <v>6317</v>
      </c>
      <c r="ABF1" s="12" t="s">
        <v>6318</v>
      </c>
      <c r="ABG1" s="12" t="s">
        <v>6319</v>
      </c>
      <c r="ABH1" s="12" t="s">
        <v>6320</v>
      </c>
      <c r="ABI1" s="12" t="s">
        <v>6321</v>
      </c>
      <c r="ABJ1" s="12" t="s">
        <v>6322</v>
      </c>
      <c r="ABK1" s="12" t="s">
        <v>6323</v>
      </c>
      <c r="ABL1" s="12" t="s">
        <v>6324</v>
      </c>
      <c r="ABM1" s="12" t="s">
        <v>6325</v>
      </c>
      <c r="ABN1" s="12" t="s">
        <v>6326</v>
      </c>
      <c r="ABO1" s="12" t="s">
        <v>6327</v>
      </c>
      <c r="ABP1" s="12" t="s">
        <v>6328</v>
      </c>
      <c r="ABQ1" s="12" t="s">
        <v>6329</v>
      </c>
      <c r="ABR1" s="12" t="s">
        <v>6330</v>
      </c>
      <c r="ABS1" s="12" t="s">
        <v>6331</v>
      </c>
      <c r="ABT1" s="12" t="s">
        <v>6332</v>
      </c>
      <c r="ABU1" s="12" t="s">
        <v>6333</v>
      </c>
      <c r="ABV1" s="12" t="s">
        <v>6334</v>
      </c>
      <c r="ABW1" s="12" t="s">
        <v>6335</v>
      </c>
      <c r="ABX1" s="12" t="s">
        <v>6336</v>
      </c>
      <c r="ABY1" s="12" t="s">
        <v>6337</v>
      </c>
      <c r="ABZ1" s="12" t="s">
        <v>6338</v>
      </c>
      <c r="ACA1" s="12" t="s">
        <v>6339</v>
      </c>
      <c r="ACB1" s="12" t="s">
        <v>6340</v>
      </c>
      <c r="ACC1" s="12" t="s">
        <v>6341</v>
      </c>
      <c r="ACD1" s="12" t="s">
        <v>6342</v>
      </c>
      <c r="ACE1" s="12" t="s">
        <v>6343</v>
      </c>
      <c r="ACF1" s="12" t="s">
        <v>6344</v>
      </c>
      <c r="ACG1" s="12" t="s">
        <v>6345</v>
      </c>
      <c r="ACH1" s="12" t="s">
        <v>6346</v>
      </c>
      <c r="ACI1" s="12" t="s">
        <v>6347</v>
      </c>
      <c r="ACJ1" s="12" t="s">
        <v>6348</v>
      </c>
      <c r="ACK1" s="12" t="s">
        <v>6349</v>
      </c>
      <c r="ACL1" s="12" t="s">
        <v>6350</v>
      </c>
      <c r="ACM1" s="12" t="s">
        <v>6351</v>
      </c>
      <c r="ACN1" s="12" t="s">
        <v>6352</v>
      </c>
      <c r="ACO1" s="12" t="s">
        <v>6353</v>
      </c>
      <c r="ACP1" s="12" t="s">
        <v>6354</v>
      </c>
      <c r="ACQ1" s="12" t="s">
        <v>6355</v>
      </c>
      <c r="ACR1" s="12" t="s">
        <v>6356</v>
      </c>
      <c r="ACS1" s="12" t="s">
        <v>6357</v>
      </c>
      <c r="ACT1" s="12" t="s">
        <v>6358</v>
      </c>
      <c r="ACU1" s="12" t="s">
        <v>6359</v>
      </c>
      <c r="ACV1" s="12" t="s">
        <v>6360</v>
      </c>
      <c r="ACW1" s="12" t="s">
        <v>6361</v>
      </c>
      <c r="ACX1" s="12" t="s">
        <v>6362</v>
      </c>
      <c r="ACY1" s="12" t="s">
        <v>6363</v>
      </c>
      <c r="ACZ1" s="12" t="s">
        <v>6364</v>
      </c>
      <c r="ADA1" s="12" t="s">
        <v>6365</v>
      </c>
      <c r="ADB1" s="12" t="s">
        <v>6366</v>
      </c>
      <c r="ADC1" s="12" t="s">
        <v>6367</v>
      </c>
      <c r="ADD1" s="12" t="s">
        <v>6368</v>
      </c>
      <c r="ADE1" s="12" t="s">
        <v>6369</v>
      </c>
      <c r="ADF1" s="12" t="s">
        <v>6370</v>
      </c>
      <c r="ADG1" s="12" t="s">
        <v>6371</v>
      </c>
      <c r="ADH1" s="12" t="s">
        <v>6372</v>
      </c>
      <c r="ADI1" s="12" t="s">
        <v>6373</v>
      </c>
      <c r="ADJ1" s="12" t="s">
        <v>6374</v>
      </c>
      <c r="ADK1" s="12" t="s">
        <v>6375</v>
      </c>
      <c r="ADL1" s="12" t="s">
        <v>6376</v>
      </c>
      <c r="ADM1" s="12" t="s">
        <v>6377</v>
      </c>
      <c r="ADN1" s="12" t="s">
        <v>6378</v>
      </c>
      <c r="ADO1" s="12" t="s">
        <v>6379</v>
      </c>
      <c r="ADP1" s="12" t="s">
        <v>6380</v>
      </c>
      <c r="ADQ1" s="12" t="s">
        <v>6381</v>
      </c>
      <c r="ADR1" s="12" t="s">
        <v>6382</v>
      </c>
      <c r="ADS1" s="12" t="s">
        <v>6383</v>
      </c>
      <c r="ADT1" s="12" t="s">
        <v>6384</v>
      </c>
      <c r="ADU1" s="12" t="s">
        <v>6385</v>
      </c>
      <c r="ADV1" s="12" t="s">
        <v>6386</v>
      </c>
      <c r="ADW1" s="12" t="s">
        <v>6387</v>
      </c>
      <c r="ADX1" s="12" t="s">
        <v>6388</v>
      </c>
      <c r="ADY1" s="12" t="s">
        <v>6389</v>
      </c>
      <c r="ADZ1" s="12" t="s">
        <v>6390</v>
      </c>
      <c r="AEA1" s="12" t="s">
        <v>6391</v>
      </c>
      <c r="AEB1" s="12" t="s">
        <v>6392</v>
      </c>
      <c r="AEC1" s="12" t="s">
        <v>6393</v>
      </c>
      <c r="AED1" s="12" t="s">
        <v>6394</v>
      </c>
      <c r="AEE1" s="12" t="s">
        <v>6395</v>
      </c>
      <c r="AEF1" s="12" t="s">
        <v>6396</v>
      </c>
      <c r="AEG1" s="12" t="s">
        <v>6397</v>
      </c>
      <c r="AEH1" s="12" t="s">
        <v>6398</v>
      </c>
      <c r="AEI1" s="12" t="s">
        <v>6399</v>
      </c>
      <c r="AEJ1" s="12" t="s">
        <v>6400</v>
      </c>
      <c r="AEK1" s="12" t="s">
        <v>6401</v>
      </c>
      <c r="AEL1" s="12" t="s">
        <v>6402</v>
      </c>
      <c r="AEM1" s="12" t="s">
        <v>6403</v>
      </c>
      <c r="AEN1" s="12" t="s">
        <v>6404</v>
      </c>
      <c r="AEO1" s="12" t="s">
        <v>6405</v>
      </c>
      <c r="AEP1" s="12" t="s">
        <v>6406</v>
      </c>
      <c r="AEQ1" s="12" t="s">
        <v>6407</v>
      </c>
      <c r="AER1" s="12" t="s">
        <v>6408</v>
      </c>
      <c r="AES1" s="12" t="s">
        <v>6409</v>
      </c>
      <c r="AET1" s="12" t="s">
        <v>6410</v>
      </c>
      <c r="AEU1" s="12" t="s">
        <v>6411</v>
      </c>
      <c r="AEV1" s="12" t="s">
        <v>6412</v>
      </c>
      <c r="AEW1" s="12" t="s">
        <v>6413</v>
      </c>
      <c r="AEX1" s="12" t="s">
        <v>6414</v>
      </c>
      <c r="AEY1" s="12" t="s">
        <v>6415</v>
      </c>
      <c r="AEZ1" s="12" t="s">
        <v>6416</v>
      </c>
      <c r="AFA1" s="12" t="s">
        <v>6417</v>
      </c>
      <c r="AFB1" s="12" t="s">
        <v>6418</v>
      </c>
      <c r="AFC1" s="12" t="s">
        <v>6419</v>
      </c>
      <c r="AFD1" s="12" t="s">
        <v>6420</v>
      </c>
      <c r="AFE1" s="12" t="s">
        <v>6421</v>
      </c>
      <c r="AFF1" s="12" t="s">
        <v>6422</v>
      </c>
      <c r="AFG1" s="12" t="s">
        <v>6423</v>
      </c>
      <c r="AFH1" s="12" t="s">
        <v>6424</v>
      </c>
      <c r="AFI1" s="12" t="s">
        <v>6425</v>
      </c>
      <c r="AFJ1" s="12" t="s">
        <v>6426</v>
      </c>
      <c r="AFK1" s="12" t="s">
        <v>6427</v>
      </c>
      <c r="AFL1" s="12" t="s">
        <v>6428</v>
      </c>
      <c r="AFM1" s="12" t="s">
        <v>6429</v>
      </c>
      <c r="AFN1" s="12" t="s">
        <v>6430</v>
      </c>
      <c r="AFO1" s="12" t="s">
        <v>6431</v>
      </c>
      <c r="AFP1" s="12" t="s">
        <v>6432</v>
      </c>
      <c r="AFQ1" s="12" t="s">
        <v>6433</v>
      </c>
      <c r="AFR1" s="12" t="s">
        <v>6434</v>
      </c>
      <c r="AFS1" s="12" t="s">
        <v>6435</v>
      </c>
      <c r="AFT1" s="12" t="s">
        <v>6436</v>
      </c>
      <c r="AFU1" s="12" t="s">
        <v>6437</v>
      </c>
      <c r="AFV1" s="12" t="s">
        <v>6438</v>
      </c>
      <c r="AFW1" s="12" t="s">
        <v>6439</v>
      </c>
      <c r="AFX1" s="12" t="s">
        <v>6440</v>
      </c>
      <c r="AFY1" s="12" t="s">
        <v>6441</v>
      </c>
      <c r="AFZ1" s="12" t="s">
        <v>6442</v>
      </c>
      <c r="AGA1" s="12" t="s">
        <v>6443</v>
      </c>
      <c r="AGB1" s="12" t="s">
        <v>6444</v>
      </c>
      <c r="AGC1" s="12" t="s">
        <v>6445</v>
      </c>
      <c r="AGD1" s="12" t="s">
        <v>6446</v>
      </c>
      <c r="AGE1" s="12" t="s">
        <v>6447</v>
      </c>
      <c r="AGF1" s="12" t="s">
        <v>6448</v>
      </c>
      <c r="AGG1" s="12" t="s">
        <v>6449</v>
      </c>
      <c r="AGH1" s="12" t="s">
        <v>6450</v>
      </c>
      <c r="AGI1" s="12" t="s">
        <v>6451</v>
      </c>
      <c r="AGJ1" s="12" t="s">
        <v>6452</v>
      </c>
      <c r="AGK1" s="12" t="s">
        <v>6453</v>
      </c>
      <c r="AGL1" s="12" t="s">
        <v>6454</v>
      </c>
      <c r="AGM1" s="12" t="s">
        <v>6455</v>
      </c>
      <c r="AGN1" s="12" t="s">
        <v>6456</v>
      </c>
      <c r="AGO1" s="12" t="s">
        <v>6457</v>
      </c>
      <c r="AGP1" s="12" t="s">
        <v>6458</v>
      </c>
      <c r="AGQ1" s="12" t="s">
        <v>6459</v>
      </c>
      <c r="AGR1" s="12" t="s">
        <v>6460</v>
      </c>
      <c r="AGS1" s="12" t="s">
        <v>6461</v>
      </c>
      <c r="AGT1" s="12" t="s">
        <v>6462</v>
      </c>
      <c r="AGU1" s="12" t="s">
        <v>6463</v>
      </c>
      <c r="AGV1" s="12" t="s">
        <v>6464</v>
      </c>
      <c r="AGW1" s="12" t="s">
        <v>6465</v>
      </c>
      <c r="AGX1" s="12" t="s">
        <v>6466</v>
      </c>
      <c r="AGY1" s="12" t="s">
        <v>6467</v>
      </c>
      <c r="AGZ1" s="12" t="s">
        <v>6468</v>
      </c>
      <c r="AHA1" s="12" t="s">
        <v>6469</v>
      </c>
      <c r="AHB1" s="12" t="s">
        <v>6470</v>
      </c>
      <c r="AHC1" s="12" t="s">
        <v>6471</v>
      </c>
      <c r="AHD1" s="12" t="s">
        <v>6472</v>
      </c>
      <c r="AHE1" s="12" t="s">
        <v>6473</v>
      </c>
      <c r="AHF1" s="12" t="s">
        <v>6474</v>
      </c>
      <c r="AHG1" s="12" t="s">
        <v>6475</v>
      </c>
      <c r="AHH1" s="12" t="s">
        <v>6476</v>
      </c>
      <c r="AHI1" s="12" t="s">
        <v>6477</v>
      </c>
      <c r="AHJ1" s="12" t="s">
        <v>6478</v>
      </c>
      <c r="AHK1" s="12" t="s">
        <v>6479</v>
      </c>
      <c r="AHL1" s="12" t="s">
        <v>6480</v>
      </c>
      <c r="AHM1" s="12" t="s">
        <v>6481</v>
      </c>
      <c r="AHN1" s="12" t="s">
        <v>6482</v>
      </c>
      <c r="AHO1" s="12" t="s">
        <v>6483</v>
      </c>
      <c r="AHP1" s="12" t="s">
        <v>6484</v>
      </c>
      <c r="AHQ1" s="12" t="s">
        <v>6485</v>
      </c>
      <c r="AHR1" s="12" t="s">
        <v>6486</v>
      </c>
      <c r="AHS1" s="12" t="s">
        <v>6487</v>
      </c>
      <c r="AHT1" s="12" t="s">
        <v>6488</v>
      </c>
      <c r="AHU1" s="12" t="s">
        <v>6489</v>
      </c>
      <c r="AHV1" s="12" t="s">
        <v>6490</v>
      </c>
      <c r="AHW1" s="12" t="s">
        <v>6491</v>
      </c>
      <c r="AHX1" s="12" t="s">
        <v>6492</v>
      </c>
      <c r="AHY1" s="12" t="s">
        <v>6493</v>
      </c>
      <c r="AHZ1" s="12" t="s">
        <v>6494</v>
      </c>
      <c r="AIA1" s="12" t="s">
        <v>6495</v>
      </c>
      <c r="AIB1" s="12" t="s">
        <v>6496</v>
      </c>
      <c r="AIC1" s="12" t="s">
        <v>6497</v>
      </c>
      <c r="AID1" s="12" t="s">
        <v>6498</v>
      </c>
      <c r="AIE1" s="12" t="s">
        <v>6499</v>
      </c>
      <c r="AIF1" s="12" t="s">
        <v>6500</v>
      </c>
      <c r="AIG1" s="12" t="s">
        <v>6501</v>
      </c>
      <c r="AIH1" s="12" t="s">
        <v>6502</v>
      </c>
      <c r="AII1" s="12" t="s">
        <v>6503</v>
      </c>
      <c r="AIJ1" s="12" t="s">
        <v>6504</v>
      </c>
      <c r="AIK1" s="12" t="s">
        <v>6505</v>
      </c>
      <c r="AIL1" s="12" t="s">
        <v>6506</v>
      </c>
      <c r="AIM1" s="12" t="s">
        <v>6507</v>
      </c>
      <c r="AIN1" s="12" t="s">
        <v>6508</v>
      </c>
      <c r="AIO1" s="12" t="s">
        <v>6509</v>
      </c>
      <c r="AIP1" s="12" t="s">
        <v>6510</v>
      </c>
      <c r="AIQ1" s="12" t="s">
        <v>6511</v>
      </c>
      <c r="AIR1" s="12" t="s">
        <v>6512</v>
      </c>
      <c r="AIS1" s="12" t="s">
        <v>6513</v>
      </c>
      <c r="AIT1" s="12" t="s">
        <v>6514</v>
      </c>
      <c r="AIU1" s="12" t="s">
        <v>6515</v>
      </c>
      <c r="AIV1" s="12" t="s">
        <v>6516</v>
      </c>
      <c r="AIW1" s="12" t="s">
        <v>6517</v>
      </c>
      <c r="AIX1" s="12" t="s">
        <v>6518</v>
      </c>
      <c r="AIY1" s="12" t="s">
        <v>6519</v>
      </c>
      <c r="AIZ1" s="12" t="s">
        <v>6520</v>
      </c>
      <c r="AJA1" s="12" t="s">
        <v>6521</v>
      </c>
      <c r="AJB1" s="12" t="s">
        <v>6522</v>
      </c>
      <c r="AJC1" s="12" t="s">
        <v>6523</v>
      </c>
      <c r="AJD1" s="12" t="s">
        <v>6524</v>
      </c>
      <c r="AJE1" s="12" t="s">
        <v>6525</v>
      </c>
      <c r="AJF1" s="12" t="s">
        <v>6526</v>
      </c>
      <c r="AJG1" s="12" t="s">
        <v>6527</v>
      </c>
      <c r="AJH1" s="12" t="s">
        <v>6528</v>
      </c>
      <c r="AJI1" s="12" t="s">
        <v>6529</v>
      </c>
      <c r="AJJ1" s="12" t="s">
        <v>6530</v>
      </c>
      <c r="AJK1" s="12" t="s">
        <v>6531</v>
      </c>
      <c r="AJL1" s="12" t="s">
        <v>6532</v>
      </c>
      <c r="AJM1" s="12" t="s">
        <v>6533</v>
      </c>
      <c r="AJN1" s="12" t="s">
        <v>6534</v>
      </c>
      <c r="AJO1" s="12" t="s">
        <v>6535</v>
      </c>
      <c r="AJP1" s="12" t="s">
        <v>6536</v>
      </c>
      <c r="AJQ1" s="12" t="s">
        <v>6537</v>
      </c>
      <c r="AJR1" s="12" t="s">
        <v>6538</v>
      </c>
      <c r="AJS1" s="12" t="s">
        <v>6539</v>
      </c>
      <c r="AJT1" s="12" t="s">
        <v>6540</v>
      </c>
      <c r="AJU1" s="12" t="s">
        <v>6541</v>
      </c>
      <c r="AJV1" s="12" t="s">
        <v>6542</v>
      </c>
      <c r="AJW1" s="12" t="s">
        <v>6543</v>
      </c>
      <c r="AJX1" s="12" t="s">
        <v>6544</v>
      </c>
      <c r="AJY1" s="12" t="s">
        <v>6545</v>
      </c>
      <c r="AJZ1" s="12" t="s">
        <v>6546</v>
      </c>
      <c r="AKA1" s="12" t="s">
        <v>6547</v>
      </c>
      <c r="AKB1" s="12" t="s">
        <v>6548</v>
      </c>
      <c r="AKC1" s="12" t="s">
        <v>6549</v>
      </c>
      <c r="AKD1" s="12" t="s">
        <v>6550</v>
      </c>
      <c r="AKE1" s="12" t="s">
        <v>6551</v>
      </c>
      <c r="AKF1" s="12" t="s">
        <v>6552</v>
      </c>
      <c r="AKG1" s="12" t="s">
        <v>6553</v>
      </c>
      <c r="AKH1" s="12" t="s">
        <v>6554</v>
      </c>
      <c r="AKI1" s="12" t="s">
        <v>6555</v>
      </c>
      <c r="AKJ1" s="12" t="s">
        <v>6556</v>
      </c>
      <c r="AKK1" s="12" t="s">
        <v>6557</v>
      </c>
      <c r="AKL1" s="12" t="s">
        <v>6558</v>
      </c>
      <c r="AKM1" s="12" t="s">
        <v>6559</v>
      </c>
      <c r="AKN1" s="12" t="s">
        <v>6560</v>
      </c>
      <c r="AKO1" s="12" t="s">
        <v>6561</v>
      </c>
      <c r="AKP1" s="12" t="s">
        <v>6562</v>
      </c>
      <c r="AKQ1" s="12" t="s">
        <v>6563</v>
      </c>
      <c r="AKR1" s="12" t="s">
        <v>6564</v>
      </c>
      <c r="AKS1" s="12" t="s">
        <v>6565</v>
      </c>
      <c r="AKT1" s="12" t="s">
        <v>6566</v>
      </c>
      <c r="AKU1" s="12" t="s">
        <v>6567</v>
      </c>
      <c r="AKV1" s="12" t="s">
        <v>6568</v>
      </c>
      <c r="AKW1" s="12" t="s">
        <v>6569</v>
      </c>
      <c r="AKX1" s="12" t="s">
        <v>6570</v>
      </c>
      <c r="AKY1" s="12" t="s">
        <v>6571</v>
      </c>
      <c r="AKZ1" s="12" t="s">
        <v>6572</v>
      </c>
      <c r="ALA1" s="12" t="s">
        <v>6573</v>
      </c>
      <c r="ALB1" s="12" t="s">
        <v>6574</v>
      </c>
      <c r="ALC1" s="12" t="s">
        <v>6575</v>
      </c>
      <c r="ALD1" s="12" t="s">
        <v>6576</v>
      </c>
      <c r="ALE1" s="12" t="s">
        <v>6577</v>
      </c>
      <c r="ALF1" s="12" t="s">
        <v>6578</v>
      </c>
      <c r="ALG1" s="12" t="s">
        <v>6579</v>
      </c>
      <c r="ALH1" s="12" t="s">
        <v>6580</v>
      </c>
      <c r="ALI1" s="12" t="s">
        <v>6581</v>
      </c>
      <c r="ALJ1" s="12" t="s">
        <v>6582</v>
      </c>
      <c r="ALK1" s="12" t="s">
        <v>6583</v>
      </c>
      <c r="ALL1" s="12" t="s">
        <v>6584</v>
      </c>
      <c r="ALM1" s="12" t="s">
        <v>6585</v>
      </c>
      <c r="ALN1" s="12" t="s">
        <v>6586</v>
      </c>
      <c r="ALO1" s="12" t="s">
        <v>6587</v>
      </c>
      <c r="ALP1" s="12" t="s">
        <v>6588</v>
      </c>
      <c r="ALQ1" s="12" t="s">
        <v>6589</v>
      </c>
      <c r="ALR1" s="12" t="s">
        <v>6590</v>
      </c>
      <c r="ALS1" s="12" t="s">
        <v>6591</v>
      </c>
      <c r="ALT1" s="12" t="s">
        <v>6592</v>
      </c>
      <c r="ALU1" s="12" t="s">
        <v>6593</v>
      </c>
      <c r="ALV1" s="12" t="s">
        <v>6594</v>
      </c>
      <c r="ALW1" s="12" t="s">
        <v>6595</v>
      </c>
      <c r="ALX1" s="12" t="s">
        <v>6596</v>
      </c>
      <c r="ALY1" s="12" t="s">
        <v>6597</v>
      </c>
      <c r="ALZ1" s="12" t="s">
        <v>6598</v>
      </c>
      <c r="AMA1" s="12" t="s">
        <v>6599</v>
      </c>
      <c r="AMB1" s="12" t="s">
        <v>6600</v>
      </c>
      <c r="AMC1" s="12" t="s">
        <v>6601</v>
      </c>
      <c r="AMD1" s="12" t="s">
        <v>6602</v>
      </c>
      <c r="AME1" s="12" t="s">
        <v>6603</v>
      </c>
      <c r="AMF1" s="12" t="s">
        <v>6604</v>
      </c>
      <c r="AMG1" s="12" t="s">
        <v>6605</v>
      </c>
      <c r="AMH1" s="12" t="s">
        <v>6606</v>
      </c>
      <c r="AMI1" s="12" t="s">
        <v>6607</v>
      </c>
      <c r="AMJ1" s="12" t="s">
        <v>6608</v>
      </c>
      <c r="AMK1" s="12" t="s">
        <v>6609</v>
      </c>
      <c r="AML1" s="12" t="s">
        <v>6610</v>
      </c>
      <c r="AMM1" s="12" t="s">
        <v>6611</v>
      </c>
      <c r="AMN1" s="12" t="s">
        <v>6612</v>
      </c>
      <c r="AMO1" s="12" t="s">
        <v>6613</v>
      </c>
      <c r="AMP1" s="12" t="s">
        <v>6614</v>
      </c>
      <c r="AMQ1" s="12" t="s">
        <v>6615</v>
      </c>
      <c r="AMR1" s="12" t="s">
        <v>6616</v>
      </c>
      <c r="AMS1" s="12" t="s">
        <v>6617</v>
      </c>
      <c r="AMT1" s="12" t="s">
        <v>6618</v>
      </c>
      <c r="AMU1" s="12" t="s">
        <v>6619</v>
      </c>
      <c r="AMV1" s="12" t="s">
        <v>6620</v>
      </c>
      <c r="AMW1" s="12" t="s">
        <v>6621</v>
      </c>
      <c r="AMX1" s="12" t="s">
        <v>6622</v>
      </c>
      <c r="AMY1" s="12" t="s">
        <v>6623</v>
      </c>
      <c r="AMZ1" s="12" t="s">
        <v>6624</v>
      </c>
      <c r="ANA1" s="12" t="s">
        <v>6625</v>
      </c>
      <c r="ANB1" s="12" t="s">
        <v>6626</v>
      </c>
      <c r="ANC1" s="12" t="s">
        <v>6627</v>
      </c>
      <c r="AND1" s="12" t="s">
        <v>6628</v>
      </c>
      <c r="ANE1" s="12" t="s">
        <v>6629</v>
      </c>
      <c r="ANF1" s="12" t="s">
        <v>6630</v>
      </c>
      <c r="ANG1" s="12" t="s">
        <v>6631</v>
      </c>
      <c r="ANH1" s="12" t="s">
        <v>6632</v>
      </c>
      <c r="ANI1" s="12" t="s">
        <v>6633</v>
      </c>
      <c r="ANJ1" s="12" t="s">
        <v>6634</v>
      </c>
      <c r="ANK1" s="12" t="s">
        <v>6635</v>
      </c>
      <c r="ANL1" s="12" t="s">
        <v>6636</v>
      </c>
      <c r="ANM1" s="12" t="s">
        <v>6637</v>
      </c>
      <c r="ANN1" s="12" t="s">
        <v>6638</v>
      </c>
      <c r="ANO1" s="12" t="s">
        <v>6639</v>
      </c>
      <c r="ANP1" s="12" t="s">
        <v>6640</v>
      </c>
      <c r="ANQ1" s="12" t="s">
        <v>6641</v>
      </c>
      <c r="ANR1" s="12" t="s">
        <v>6642</v>
      </c>
      <c r="ANS1" s="12" t="s">
        <v>6643</v>
      </c>
      <c r="ANT1" s="12" t="s">
        <v>6644</v>
      </c>
      <c r="ANU1" s="12" t="s">
        <v>6645</v>
      </c>
      <c r="ANV1" s="12" t="s">
        <v>6646</v>
      </c>
      <c r="ANW1" s="12" t="s">
        <v>6647</v>
      </c>
      <c r="ANX1" s="12" t="s">
        <v>6648</v>
      </c>
      <c r="ANY1" s="12" t="s">
        <v>6649</v>
      </c>
      <c r="ANZ1" s="12" t="s">
        <v>6650</v>
      </c>
      <c r="AOA1" s="12" t="s">
        <v>6651</v>
      </c>
      <c r="AOB1" s="12" t="s">
        <v>6652</v>
      </c>
      <c r="AOC1" s="12" t="s">
        <v>6653</v>
      </c>
      <c r="AOD1" s="12" t="s">
        <v>6654</v>
      </c>
      <c r="AOE1" s="12" t="s">
        <v>6655</v>
      </c>
      <c r="AOF1" s="12" t="s">
        <v>6656</v>
      </c>
      <c r="AOG1" s="12" t="s">
        <v>6657</v>
      </c>
      <c r="AOH1" s="12" t="s">
        <v>6658</v>
      </c>
      <c r="AOI1" s="12" t="s">
        <v>6659</v>
      </c>
      <c r="AOJ1" s="12" t="s">
        <v>6660</v>
      </c>
      <c r="AOK1" s="12" t="s">
        <v>6661</v>
      </c>
      <c r="AOL1" s="12" t="s">
        <v>6662</v>
      </c>
      <c r="AOM1" s="12" t="s">
        <v>6663</v>
      </c>
      <c r="AON1" s="12" t="s">
        <v>6664</v>
      </c>
      <c r="AOO1" s="12" t="s">
        <v>6665</v>
      </c>
      <c r="AOP1" s="12" t="s">
        <v>6666</v>
      </c>
      <c r="AOQ1" s="12" t="s">
        <v>6667</v>
      </c>
      <c r="AOR1" s="12" t="s">
        <v>6668</v>
      </c>
      <c r="AOS1" s="12" t="s">
        <v>6669</v>
      </c>
      <c r="AOT1" s="12" t="s">
        <v>6670</v>
      </c>
      <c r="AOU1" s="12" t="s">
        <v>6671</v>
      </c>
      <c r="AOV1" s="12" t="s">
        <v>6672</v>
      </c>
      <c r="AOW1" s="12" t="s">
        <v>6673</v>
      </c>
      <c r="AOX1" s="12" t="s">
        <v>6674</v>
      </c>
      <c r="AOY1" s="12" t="s">
        <v>6675</v>
      </c>
      <c r="AOZ1" s="12" t="s">
        <v>6676</v>
      </c>
      <c r="APA1" s="12" t="s">
        <v>6677</v>
      </c>
      <c r="APB1" s="12" t="s">
        <v>6678</v>
      </c>
      <c r="APC1" s="12" t="s">
        <v>6679</v>
      </c>
      <c r="APD1" s="12" t="s">
        <v>6680</v>
      </c>
      <c r="APE1" s="12" t="s">
        <v>6681</v>
      </c>
      <c r="APF1" s="12" t="s">
        <v>6682</v>
      </c>
      <c r="APG1" s="12" t="s">
        <v>6683</v>
      </c>
      <c r="APH1" s="12" t="s">
        <v>6684</v>
      </c>
      <c r="API1" s="12" t="s">
        <v>6685</v>
      </c>
      <c r="APJ1" s="12" t="s">
        <v>6686</v>
      </c>
      <c r="APK1" s="12" t="s">
        <v>6687</v>
      </c>
      <c r="APL1" s="12" t="s">
        <v>6688</v>
      </c>
      <c r="APM1" s="12" t="s">
        <v>6689</v>
      </c>
      <c r="APN1" s="12" t="s">
        <v>6690</v>
      </c>
      <c r="APO1" s="12" t="s">
        <v>6691</v>
      </c>
      <c r="APP1" s="12" t="s">
        <v>6692</v>
      </c>
      <c r="APQ1" s="12" t="s">
        <v>6693</v>
      </c>
      <c r="APR1" s="12" t="s">
        <v>6694</v>
      </c>
      <c r="APS1" s="12" t="s">
        <v>6695</v>
      </c>
      <c r="APT1" s="12" t="s">
        <v>6696</v>
      </c>
      <c r="APU1" s="12" t="s">
        <v>6697</v>
      </c>
      <c r="APV1" s="12" t="s">
        <v>6698</v>
      </c>
      <c r="APW1" s="12" t="s">
        <v>6699</v>
      </c>
      <c r="APX1" s="12" t="s">
        <v>6700</v>
      </c>
      <c r="APY1" s="12" t="s">
        <v>6701</v>
      </c>
      <c r="APZ1" s="12" t="s">
        <v>6702</v>
      </c>
      <c r="AQA1" s="12" t="s">
        <v>6703</v>
      </c>
      <c r="AQB1" s="12" t="s">
        <v>6704</v>
      </c>
      <c r="AQC1" s="12" t="s">
        <v>6705</v>
      </c>
      <c r="AQD1" s="12" t="s">
        <v>6706</v>
      </c>
      <c r="AQE1" s="12" t="s">
        <v>6707</v>
      </c>
      <c r="AQF1" s="12" t="s">
        <v>6708</v>
      </c>
      <c r="AQG1" s="12" t="s">
        <v>6709</v>
      </c>
      <c r="AQH1" s="12" t="s">
        <v>6710</v>
      </c>
      <c r="AQI1" s="12" t="s">
        <v>6711</v>
      </c>
      <c r="AQJ1" s="12" t="s">
        <v>6712</v>
      </c>
      <c r="AQK1" s="12" t="s">
        <v>6713</v>
      </c>
      <c r="AQL1" s="12" t="s">
        <v>6714</v>
      </c>
      <c r="AQM1" s="12" t="s">
        <v>6715</v>
      </c>
      <c r="AQN1" s="12" t="s">
        <v>6716</v>
      </c>
      <c r="AQO1" s="12" t="s">
        <v>6717</v>
      </c>
      <c r="AQP1" s="12" t="s">
        <v>6718</v>
      </c>
      <c r="AQQ1" s="12" t="s">
        <v>6719</v>
      </c>
      <c r="AQR1" s="12" t="s">
        <v>6720</v>
      </c>
      <c r="AQS1" s="12" t="s">
        <v>6721</v>
      </c>
      <c r="AQT1" s="12" t="s">
        <v>6722</v>
      </c>
      <c r="AQU1" s="12" t="s">
        <v>6723</v>
      </c>
      <c r="AQV1" s="12" t="s">
        <v>6724</v>
      </c>
      <c r="AQW1" s="12" t="s">
        <v>6725</v>
      </c>
      <c r="AQX1" s="12" t="s">
        <v>6726</v>
      </c>
      <c r="AQY1" s="12" t="s">
        <v>6727</v>
      </c>
      <c r="AQZ1" s="12" t="s">
        <v>6728</v>
      </c>
      <c r="ARA1" s="12" t="s">
        <v>6729</v>
      </c>
      <c r="ARB1" s="12" t="s">
        <v>6730</v>
      </c>
      <c r="ARC1" s="12" t="s">
        <v>6731</v>
      </c>
      <c r="ARD1" s="12" t="s">
        <v>6732</v>
      </c>
      <c r="ARE1" s="12" t="s">
        <v>6733</v>
      </c>
      <c r="ARF1" s="12" t="s">
        <v>6734</v>
      </c>
      <c r="ARG1" s="12" t="s">
        <v>6735</v>
      </c>
      <c r="ARH1" s="12" t="s">
        <v>6736</v>
      </c>
      <c r="ARI1" s="12" t="s">
        <v>6737</v>
      </c>
      <c r="ARJ1" s="12" t="s">
        <v>6738</v>
      </c>
      <c r="ARK1" s="12" t="s">
        <v>6739</v>
      </c>
      <c r="ARL1" s="12" t="s">
        <v>6740</v>
      </c>
      <c r="ARM1" s="12" t="s">
        <v>6741</v>
      </c>
      <c r="ARN1" s="12" t="s">
        <v>6742</v>
      </c>
      <c r="ARO1" s="12" t="s">
        <v>6743</v>
      </c>
      <c r="ARP1" s="12" t="s">
        <v>6744</v>
      </c>
      <c r="ARQ1" s="12" t="s">
        <v>6745</v>
      </c>
      <c r="ARR1" s="12" t="s">
        <v>6746</v>
      </c>
      <c r="ARS1" s="12" t="s">
        <v>6747</v>
      </c>
      <c r="ART1" s="12" t="s">
        <v>6748</v>
      </c>
      <c r="ARU1" s="12" t="s">
        <v>6749</v>
      </c>
      <c r="ARV1" s="12" t="s">
        <v>6750</v>
      </c>
      <c r="ARW1" s="12" t="s">
        <v>6751</v>
      </c>
      <c r="ARX1" s="12" t="s">
        <v>6752</v>
      </c>
      <c r="ARY1" s="12" t="s">
        <v>6753</v>
      </c>
      <c r="ARZ1" s="12" t="s">
        <v>6754</v>
      </c>
      <c r="ASA1" s="12" t="s">
        <v>6755</v>
      </c>
      <c r="ASB1" s="12" t="s">
        <v>6756</v>
      </c>
      <c r="ASC1" s="12" t="s">
        <v>6757</v>
      </c>
      <c r="ASD1" s="12" t="s">
        <v>6758</v>
      </c>
      <c r="ASE1" s="12" t="s">
        <v>6759</v>
      </c>
      <c r="ASF1" s="12" t="s">
        <v>6760</v>
      </c>
      <c r="ASG1" s="12" t="s">
        <v>6761</v>
      </c>
      <c r="ASH1" s="12" t="s">
        <v>6762</v>
      </c>
      <c r="ASI1" s="12" t="s">
        <v>6763</v>
      </c>
      <c r="ASJ1" s="12" t="s">
        <v>6764</v>
      </c>
      <c r="ASK1" s="12" t="s">
        <v>6765</v>
      </c>
      <c r="ASL1" s="12" t="s">
        <v>6766</v>
      </c>
      <c r="ASM1" s="12" t="s">
        <v>6767</v>
      </c>
      <c r="ASN1" s="12" t="s">
        <v>6768</v>
      </c>
      <c r="ASO1" s="12" t="s">
        <v>6769</v>
      </c>
      <c r="ASP1" s="12" t="s">
        <v>6770</v>
      </c>
      <c r="ASQ1" s="12" t="s">
        <v>6771</v>
      </c>
      <c r="ASR1" s="12" t="s">
        <v>6772</v>
      </c>
      <c r="ASS1" s="12" t="s">
        <v>6773</v>
      </c>
      <c r="AST1" s="12" t="s">
        <v>6774</v>
      </c>
      <c r="ASU1" s="12" t="s">
        <v>6775</v>
      </c>
      <c r="ASV1" s="12" t="s">
        <v>6776</v>
      </c>
      <c r="ASW1" s="12" t="s">
        <v>6777</v>
      </c>
      <c r="ASX1" s="12" t="s">
        <v>6778</v>
      </c>
      <c r="ASY1" s="12" t="s">
        <v>6779</v>
      </c>
      <c r="ASZ1" s="12" t="s">
        <v>6780</v>
      </c>
      <c r="ATA1" s="12" t="s">
        <v>6781</v>
      </c>
      <c r="ATB1" s="12" t="s">
        <v>6782</v>
      </c>
      <c r="ATC1" s="12" t="s">
        <v>6783</v>
      </c>
      <c r="ATD1" s="12" t="s">
        <v>6784</v>
      </c>
      <c r="ATE1" s="12" t="s">
        <v>6785</v>
      </c>
      <c r="ATF1" s="12" t="s">
        <v>6786</v>
      </c>
      <c r="ATG1" s="12" t="s">
        <v>6787</v>
      </c>
      <c r="ATH1" s="12" t="s">
        <v>6788</v>
      </c>
      <c r="ATI1" s="12" t="s">
        <v>6789</v>
      </c>
      <c r="ATJ1" s="12" t="s">
        <v>6790</v>
      </c>
      <c r="ATK1" s="12" t="s">
        <v>6791</v>
      </c>
      <c r="ATL1" s="12" t="s">
        <v>6792</v>
      </c>
      <c r="ATM1" s="12" t="s">
        <v>6793</v>
      </c>
      <c r="ATN1" s="12" t="s">
        <v>6794</v>
      </c>
      <c r="ATO1" s="12" t="s">
        <v>6795</v>
      </c>
      <c r="ATP1" s="12" t="s">
        <v>6796</v>
      </c>
      <c r="ATQ1" s="12" t="s">
        <v>6797</v>
      </c>
      <c r="ATR1" s="12" t="s">
        <v>6798</v>
      </c>
      <c r="ATS1" s="12" t="s">
        <v>6799</v>
      </c>
      <c r="ATT1" s="12" t="s">
        <v>6800</v>
      </c>
      <c r="ATU1" s="12" t="s">
        <v>6801</v>
      </c>
      <c r="ATV1" s="12" t="s">
        <v>6802</v>
      </c>
      <c r="ATW1" s="12" t="s">
        <v>6803</v>
      </c>
      <c r="ATX1" s="12" t="s">
        <v>6804</v>
      </c>
      <c r="ATY1" s="12" t="s">
        <v>6805</v>
      </c>
      <c r="ATZ1" s="12" t="s">
        <v>6806</v>
      </c>
      <c r="AUA1" s="12" t="s">
        <v>6807</v>
      </c>
      <c r="AUB1" s="12" t="s">
        <v>6808</v>
      </c>
      <c r="AUC1" s="12" t="s">
        <v>6809</v>
      </c>
      <c r="AUD1" s="12" t="s">
        <v>6810</v>
      </c>
      <c r="AUE1" s="12" t="s">
        <v>6811</v>
      </c>
      <c r="AUF1" s="12" t="s">
        <v>6812</v>
      </c>
      <c r="AUG1" s="12" t="s">
        <v>6813</v>
      </c>
      <c r="AUH1" s="12" t="s">
        <v>6814</v>
      </c>
      <c r="AUI1" s="12" t="s">
        <v>6815</v>
      </c>
      <c r="AUJ1" s="12" t="s">
        <v>6816</v>
      </c>
      <c r="AUK1" s="12" t="s">
        <v>6817</v>
      </c>
      <c r="AUL1" s="12" t="s">
        <v>6818</v>
      </c>
      <c r="AUM1" s="12" t="s">
        <v>6819</v>
      </c>
      <c r="AUN1" s="12" t="s">
        <v>6820</v>
      </c>
      <c r="AUO1" s="12" t="s">
        <v>6821</v>
      </c>
      <c r="AUP1" s="12" t="s">
        <v>6822</v>
      </c>
      <c r="AUQ1" s="12" t="s">
        <v>6823</v>
      </c>
      <c r="AUR1" s="12" t="s">
        <v>6824</v>
      </c>
      <c r="AUS1" s="12" t="s">
        <v>6825</v>
      </c>
      <c r="AUT1" s="12" t="s">
        <v>6826</v>
      </c>
      <c r="AUU1" s="12" t="s">
        <v>6827</v>
      </c>
      <c r="AUV1" s="12" t="s">
        <v>6828</v>
      </c>
      <c r="AUW1" s="12" t="s">
        <v>6829</v>
      </c>
      <c r="AUX1" s="12" t="s">
        <v>6830</v>
      </c>
      <c r="AUY1" s="12" t="s">
        <v>6831</v>
      </c>
      <c r="AUZ1" s="12" t="s">
        <v>6832</v>
      </c>
      <c r="AVA1" s="12" t="s">
        <v>6833</v>
      </c>
      <c r="AVB1" s="12" t="s">
        <v>6834</v>
      </c>
      <c r="AVC1" s="12" t="s">
        <v>6835</v>
      </c>
      <c r="AVD1" s="12" t="s">
        <v>6836</v>
      </c>
      <c r="AVE1" s="12" t="s">
        <v>6837</v>
      </c>
      <c r="AVF1" s="12" t="s">
        <v>6838</v>
      </c>
      <c r="AVG1" s="12" t="s">
        <v>6839</v>
      </c>
      <c r="AVH1" s="12" t="s">
        <v>6840</v>
      </c>
      <c r="AVI1" s="12" t="s">
        <v>6841</v>
      </c>
      <c r="AVJ1" s="12" t="s">
        <v>6842</v>
      </c>
      <c r="AVK1" s="12" t="s">
        <v>6843</v>
      </c>
      <c r="AVL1" s="12" t="s">
        <v>6844</v>
      </c>
      <c r="AVM1" s="12" t="s">
        <v>6845</v>
      </c>
      <c r="AVN1" s="12" t="s">
        <v>6846</v>
      </c>
      <c r="AVO1" s="12" t="s">
        <v>6847</v>
      </c>
      <c r="AVP1" s="12" t="s">
        <v>6848</v>
      </c>
      <c r="AVQ1" s="12" t="s">
        <v>6849</v>
      </c>
      <c r="AVR1" s="12" t="s">
        <v>6850</v>
      </c>
      <c r="AVS1" s="12" t="s">
        <v>6851</v>
      </c>
      <c r="AVT1" s="12" t="s">
        <v>6852</v>
      </c>
      <c r="AVU1" s="12" t="s">
        <v>6853</v>
      </c>
      <c r="AVV1" s="12" t="s">
        <v>6854</v>
      </c>
      <c r="AVW1" s="12" t="s">
        <v>6855</v>
      </c>
      <c r="AVX1" s="12" t="s">
        <v>6856</v>
      </c>
      <c r="AVY1" s="12" t="s">
        <v>6857</v>
      </c>
      <c r="AVZ1" s="12" t="s">
        <v>6858</v>
      </c>
      <c r="AWA1" s="12" t="s">
        <v>6859</v>
      </c>
      <c r="AWB1" s="12" t="s">
        <v>6860</v>
      </c>
      <c r="AWC1" s="12" t="s">
        <v>6861</v>
      </c>
      <c r="AWD1" s="12" t="s">
        <v>6862</v>
      </c>
      <c r="AWE1" s="12" t="s">
        <v>6863</v>
      </c>
      <c r="AWF1" s="12" t="s">
        <v>6864</v>
      </c>
      <c r="AWG1" s="12" t="s">
        <v>6865</v>
      </c>
      <c r="AWH1" s="12" t="s">
        <v>6866</v>
      </c>
      <c r="AWI1" s="12" t="s">
        <v>6867</v>
      </c>
      <c r="AWJ1" s="12" t="s">
        <v>6868</v>
      </c>
      <c r="AWK1" s="12" t="s">
        <v>6869</v>
      </c>
      <c r="AWL1" s="12" t="s">
        <v>6870</v>
      </c>
      <c r="AWM1" s="12" t="s">
        <v>6871</v>
      </c>
      <c r="AWN1" s="12" t="s">
        <v>6872</v>
      </c>
      <c r="AWO1" s="12" t="s">
        <v>6873</v>
      </c>
      <c r="AWP1" s="12" t="s">
        <v>6874</v>
      </c>
      <c r="AWQ1" s="12" t="s">
        <v>6875</v>
      </c>
      <c r="AWR1" s="12" t="s">
        <v>6876</v>
      </c>
      <c r="AWS1" s="12" t="s">
        <v>6877</v>
      </c>
      <c r="AWT1" s="12" t="s">
        <v>6878</v>
      </c>
      <c r="AWU1" s="12" t="s">
        <v>6879</v>
      </c>
      <c r="AWV1" s="12" t="s">
        <v>6880</v>
      </c>
      <c r="AWW1" s="12" t="s">
        <v>6881</v>
      </c>
      <c r="AWX1" s="12" t="s">
        <v>6882</v>
      </c>
      <c r="AWY1" s="12" t="s">
        <v>6883</v>
      </c>
      <c r="AWZ1" s="12" t="s">
        <v>6884</v>
      </c>
      <c r="AXA1" s="12" t="s">
        <v>6885</v>
      </c>
      <c r="AXB1" s="12" t="s">
        <v>6886</v>
      </c>
      <c r="AXC1" s="12" t="s">
        <v>6887</v>
      </c>
      <c r="AXD1" s="12" t="s">
        <v>6888</v>
      </c>
      <c r="AXE1" s="12" t="s">
        <v>6889</v>
      </c>
      <c r="AXF1" s="12" t="s">
        <v>6890</v>
      </c>
      <c r="AXG1" s="12" t="s">
        <v>6891</v>
      </c>
      <c r="AXH1" s="12" t="s">
        <v>6892</v>
      </c>
      <c r="AXI1" s="12" t="s">
        <v>6893</v>
      </c>
      <c r="AXJ1" s="12" t="s">
        <v>6894</v>
      </c>
      <c r="AXK1" s="12" t="s">
        <v>6895</v>
      </c>
      <c r="AXL1" s="12" t="s">
        <v>6896</v>
      </c>
      <c r="AXM1" s="12" t="s">
        <v>6897</v>
      </c>
      <c r="AXN1" s="12" t="s">
        <v>6898</v>
      </c>
      <c r="AXO1" s="12" t="s">
        <v>6899</v>
      </c>
      <c r="AXP1" s="12" t="s">
        <v>6900</v>
      </c>
      <c r="AXQ1" s="12" t="s">
        <v>6901</v>
      </c>
      <c r="AXR1" s="12" t="s">
        <v>6902</v>
      </c>
      <c r="AXS1" s="12" t="s">
        <v>6903</v>
      </c>
      <c r="AXT1" s="12" t="s">
        <v>6904</v>
      </c>
      <c r="AXU1" s="12" t="s">
        <v>6905</v>
      </c>
      <c r="AXV1" s="12" t="s">
        <v>6906</v>
      </c>
      <c r="AXW1" s="12" t="s">
        <v>6907</v>
      </c>
      <c r="AXX1" s="12" t="s">
        <v>6908</v>
      </c>
      <c r="AXY1" s="12" t="s">
        <v>6909</v>
      </c>
      <c r="AXZ1" s="12" t="s">
        <v>6910</v>
      </c>
      <c r="AYA1" s="12" t="s">
        <v>6911</v>
      </c>
      <c r="AYB1" s="12" t="s">
        <v>6912</v>
      </c>
      <c r="AYC1" s="12" t="s">
        <v>6913</v>
      </c>
      <c r="AYD1" s="12" t="s">
        <v>6914</v>
      </c>
      <c r="AYE1" s="12" t="s">
        <v>6915</v>
      </c>
      <c r="AYF1" s="12" t="s">
        <v>6916</v>
      </c>
      <c r="AYG1" s="12" t="s">
        <v>6917</v>
      </c>
      <c r="AYH1" s="12" t="s">
        <v>6918</v>
      </c>
      <c r="AYI1" s="12" t="s">
        <v>6919</v>
      </c>
      <c r="AYJ1" s="12" t="s">
        <v>6920</v>
      </c>
      <c r="AYK1" s="12" t="s">
        <v>6921</v>
      </c>
      <c r="AYL1" s="12" t="s">
        <v>6922</v>
      </c>
      <c r="AYM1" s="12" t="s">
        <v>6923</v>
      </c>
      <c r="AYN1" s="12" t="s">
        <v>6924</v>
      </c>
      <c r="AYO1" s="12" t="s">
        <v>6925</v>
      </c>
      <c r="AYP1" s="12" t="s">
        <v>6926</v>
      </c>
      <c r="AYQ1" s="12" t="s">
        <v>6927</v>
      </c>
      <c r="AYR1" s="12" t="s">
        <v>6928</v>
      </c>
      <c r="AYS1" s="12" t="s">
        <v>6929</v>
      </c>
      <c r="AYT1" s="12" t="s">
        <v>6930</v>
      </c>
      <c r="AYU1" s="12" t="s">
        <v>6931</v>
      </c>
      <c r="AYV1" s="12" t="s">
        <v>6932</v>
      </c>
      <c r="AYW1" s="12" t="s">
        <v>6933</v>
      </c>
      <c r="AYX1" s="12" t="s">
        <v>6934</v>
      </c>
      <c r="AYY1" s="12" t="s">
        <v>6935</v>
      </c>
      <c r="AYZ1" s="12" t="s">
        <v>6936</v>
      </c>
      <c r="AZA1" s="12" t="s">
        <v>6937</v>
      </c>
      <c r="AZB1" s="12" t="s">
        <v>6938</v>
      </c>
      <c r="AZC1" s="12" t="s">
        <v>6939</v>
      </c>
      <c r="AZD1" s="12" t="s">
        <v>6940</v>
      </c>
      <c r="AZE1" s="12" t="s">
        <v>6941</v>
      </c>
      <c r="AZF1" s="12" t="s">
        <v>6942</v>
      </c>
      <c r="AZG1" s="12" t="s">
        <v>6943</v>
      </c>
      <c r="AZH1" s="12" t="s">
        <v>6944</v>
      </c>
      <c r="AZI1" s="12" t="s">
        <v>6945</v>
      </c>
      <c r="AZJ1" s="12" t="s">
        <v>6946</v>
      </c>
      <c r="AZK1" s="12" t="s">
        <v>6947</v>
      </c>
      <c r="AZL1" s="12" t="s">
        <v>6948</v>
      </c>
      <c r="AZM1" s="12" t="s">
        <v>6949</v>
      </c>
      <c r="AZN1" s="12" t="s">
        <v>6950</v>
      </c>
      <c r="AZO1" s="12" t="s">
        <v>6951</v>
      </c>
      <c r="AZP1" s="12" t="s">
        <v>6952</v>
      </c>
      <c r="AZQ1" s="12" t="s">
        <v>6953</v>
      </c>
      <c r="AZR1" s="12" t="s">
        <v>6954</v>
      </c>
      <c r="AZS1" s="12" t="s">
        <v>6955</v>
      </c>
      <c r="AZT1" s="12" t="s">
        <v>6956</v>
      </c>
      <c r="AZU1" s="12" t="s">
        <v>6957</v>
      </c>
      <c r="AZV1" s="12" t="s">
        <v>6958</v>
      </c>
      <c r="AZW1" s="12" t="s">
        <v>6959</v>
      </c>
      <c r="AZX1" s="12" t="s">
        <v>6960</v>
      </c>
      <c r="AZY1" s="12" t="s">
        <v>6961</v>
      </c>
      <c r="AZZ1" s="12" t="s">
        <v>6962</v>
      </c>
      <c r="BAA1" s="12" t="s">
        <v>6963</v>
      </c>
      <c r="BAB1" s="12" t="s">
        <v>6964</v>
      </c>
      <c r="BAC1" s="12" t="s">
        <v>6965</v>
      </c>
      <c r="BAD1" s="12" t="s">
        <v>6966</v>
      </c>
      <c r="BAE1" s="12" t="s">
        <v>6967</v>
      </c>
      <c r="BAF1" s="12" t="s">
        <v>6968</v>
      </c>
      <c r="BAG1" s="12" t="s">
        <v>6969</v>
      </c>
      <c r="BAH1" s="12" t="s">
        <v>6970</v>
      </c>
      <c r="BAI1" s="12" t="s">
        <v>6971</v>
      </c>
      <c r="BAJ1" s="12" t="s">
        <v>6972</v>
      </c>
      <c r="BAK1" s="12" t="s">
        <v>6973</v>
      </c>
      <c r="BAL1" s="12" t="s">
        <v>6974</v>
      </c>
      <c r="BAM1" s="12" t="s">
        <v>6975</v>
      </c>
      <c r="BAN1" s="12" t="s">
        <v>6976</v>
      </c>
      <c r="BAO1" s="12" t="s">
        <v>6977</v>
      </c>
      <c r="BAP1" s="12" t="s">
        <v>6978</v>
      </c>
      <c r="BAQ1" s="12" t="s">
        <v>6979</v>
      </c>
      <c r="BAR1" s="12" t="s">
        <v>6980</v>
      </c>
      <c r="BAS1" s="12" t="s">
        <v>6981</v>
      </c>
      <c r="BAT1" s="12" t="s">
        <v>6982</v>
      </c>
      <c r="BAU1" s="12" t="s">
        <v>6983</v>
      </c>
      <c r="BAV1" s="12" t="s">
        <v>6984</v>
      </c>
      <c r="BAW1" s="12" t="s">
        <v>6985</v>
      </c>
      <c r="BAX1" s="12" t="s">
        <v>6986</v>
      </c>
      <c r="BAY1" s="12" t="s">
        <v>6987</v>
      </c>
      <c r="BAZ1" s="12" t="s">
        <v>6988</v>
      </c>
      <c r="BBA1" s="12" t="s">
        <v>6989</v>
      </c>
      <c r="BBB1" s="12" t="s">
        <v>6990</v>
      </c>
      <c r="BBC1" s="12" t="s">
        <v>6991</v>
      </c>
      <c r="BBD1" s="12" t="s">
        <v>6992</v>
      </c>
      <c r="BBE1" s="12" t="s">
        <v>6993</v>
      </c>
      <c r="BBF1" s="12" t="s">
        <v>6994</v>
      </c>
      <c r="BBG1" s="12" t="s">
        <v>6995</v>
      </c>
      <c r="BBH1" s="12" t="s">
        <v>6996</v>
      </c>
      <c r="BBI1" s="12" t="s">
        <v>6997</v>
      </c>
      <c r="BBJ1" s="12" t="s">
        <v>6998</v>
      </c>
      <c r="BBK1" s="12" t="s">
        <v>6999</v>
      </c>
      <c r="BBL1" s="12" t="s">
        <v>7000</v>
      </c>
      <c r="BBM1" s="12" t="s">
        <v>7001</v>
      </c>
      <c r="BBN1" s="12" t="s">
        <v>7002</v>
      </c>
      <c r="BBO1" s="12" t="s">
        <v>7003</v>
      </c>
      <c r="BBP1" s="12" t="s">
        <v>7004</v>
      </c>
      <c r="BBQ1" s="12" t="s">
        <v>7005</v>
      </c>
      <c r="BBR1" s="12" t="s">
        <v>7006</v>
      </c>
      <c r="BBS1" s="12" t="s">
        <v>7007</v>
      </c>
      <c r="BBT1" s="12" t="s">
        <v>7008</v>
      </c>
      <c r="BBU1" s="12" t="s">
        <v>7009</v>
      </c>
      <c r="BBV1" s="12" t="s">
        <v>7010</v>
      </c>
      <c r="BBW1" s="12" t="s">
        <v>7011</v>
      </c>
      <c r="BBX1" s="12" t="s">
        <v>7012</v>
      </c>
      <c r="BBY1" s="12" t="s">
        <v>7013</v>
      </c>
      <c r="BBZ1" s="12" t="s">
        <v>7014</v>
      </c>
      <c r="BCA1" s="12" t="s">
        <v>7015</v>
      </c>
      <c r="BCB1" s="12" t="s">
        <v>7016</v>
      </c>
      <c r="BCC1" s="12" t="s">
        <v>7017</v>
      </c>
      <c r="BCD1" s="12" t="s">
        <v>7018</v>
      </c>
      <c r="BCE1" s="12" t="s">
        <v>7019</v>
      </c>
      <c r="BCF1" s="12" t="s">
        <v>7020</v>
      </c>
      <c r="BCG1" s="12" t="s">
        <v>7021</v>
      </c>
      <c r="BCH1" s="12" t="s">
        <v>7022</v>
      </c>
      <c r="BCI1" s="12" t="s">
        <v>7023</v>
      </c>
      <c r="BCJ1" s="12" t="s">
        <v>7024</v>
      </c>
      <c r="BCK1" s="12" t="s">
        <v>7025</v>
      </c>
      <c r="BCL1" s="12" t="s">
        <v>7026</v>
      </c>
      <c r="BCM1" s="12" t="s">
        <v>7027</v>
      </c>
      <c r="BCN1" s="12" t="s">
        <v>7028</v>
      </c>
      <c r="BCO1" s="12" t="s">
        <v>7029</v>
      </c>
      <c r="BCP1" s="12" t="s">
        <v>7030</v>
      </c>
      <c r="BCQ1" s="12" t="s">
        <v>7031</v>
      </c>
      <c r="BCR1" s="12" t="s">
        <v>7032</v>
      </c>
      <c r="BCS1" s="12" t="s">
        <v>7033</v>
      </c>
      <c r="BCT1" s="12" t="s">
        <v>7034</v>
      </c>
      <c r="BCU1" s="12" t="s">
        <v>7035</v>
      </c>
      <c r="BCV1" s="12" t="s">
        <v>7036</v>
      </c>
      <c r="BCW1" s="12" t="s">
        <v>7037</v>
      </c>
      <c r="BCX1" s="12" t="s">
        <v>7038</v>
      </c>
      <c r="BCY1" s="12" t="s">
        <v>7039</v>
      </c>
      <c r="BCZ1" s="12" t="s">
        <v>7040</v>
      </c>
      <c r="BDA1" s="12" t="s">
        <v>7041</v>
      </c>
      <c r="BDB1" s="12" t="s">
        <v>7042</v>
      </c>
      <c r="BDC1" s="12" t="s">
        <v>7043</v>
      </c>
      <c r="BDD1" s="12" t="s">
        <v>7044</v>
      </c>
      <c r="BDE1" s="12" t="s">
        <v>7045</v>
      </c>
      <c r="BDF1" s="12" t="s">
        <v>7046</v>
      </c>
      <c r="BDG1" s="12" t="s">
        <v>7047</v>
      </c>
      <c r="BDH1" s="12" t="s">
        <v>7048</v>
      </c>
      <c r="BDI1" s="12" t="s">
        <v>7049</v>
      </c>
      <c r="BDJ1" s="12" t="s">
        <v>7050</v>
      </c>
      <c r="BDK1" s="12" t="s">
        <v>7051</v>
      </c>
      <c r="BDL1" s="12" t="s">
        <v>7052</v>
      </c>
      <c r="BDM1" s="12" t="s">
        <v>7053</v>
      </c>
      <c r="BDN1" s="12" t="s">
        <v>7054</v>
      </c>
      <c r="BDO1" s="12" t="s">
        <v>7055</v>
      </c>
      <c r="BDP1" s="12" t="s">
        <v>7056</v>
      </c>
      <c r="BDQ1" s="12" t="s">
        <v>7057</v>
      </c>
      <c r="BDR1" s="12" t="s">
        <v>7058</v>
      </c>
      <c r="BDS1" s="12" t="s">
        <v>7059</v>
      </c>
      <c r="BDT1" s="12" t="s">
        <v>7060</v>
      </c>
      <c r="BDU1" s="12" t="s">
        <v>7061</v>
      </c>
      <c r="BDV1" s="12" t="s">
        <v>7062</v>
      </c>
      <c r="BDW1" s="12" t="s">
        <v>7063</v>
      </c>
      <c r="BDX1" s="12" t="s">
        <v>7064</v>
      </c>
      <c r="BDY1" s="12" t="s">
        <v>7065</v>
      </c>
      <c r="BDZ1" s="12" t="s">
        <v>7066</v>
      </c>
      <c r="BEA1" s="12" t="s">
        <v>7067</v>
      </c>
      <c r="BEB1" s="12" t="s">
        <v>7068</v>
      </c>
      <c r="BEC1" s="12" t="s">
        <v>7069</v>
      </c>
      <c r="BED1" s="12" t="s">
        <v>7070</v>
      </c>
      <c r="BEE1" s="12" t="s">
        <v>7071</v>
      </c>
      <c r="BEF1" s="12" t="s">
        <v>7072</v>
      </c>
      <c r="BEG1" s="12" t="s">
        <v>7073</v>
      </c>
      <c r="BEH1" s="12" t="s">
        <v>7074</v>
      </c>
      <c r="BEI1" s="12" t="s">
        <v>7075</v>
      </c>
      <c r="BEJ1" s="12" t="s">
        <v>7076</v>
      </c>
      <c r="BEK1" s="12" t="s">
        <v>7077</v>
      </c>
      <c r="BEL1" s="12" t="s">
        <v>7078</v>
      </c>
      <c r="BEM1" s="12" t="s">
        <v>7079</v>
      </c>
      <c r="BEN1" s="12" t="s">
        <v>7080</v>
      </c>
      <c r="BEO1" s="12" t="s">
        <v>7081</v>
      </c>
      <c r="BEP1" s="12" t="s">
        <v>7082</v>
      </c>
      <c r="BEQ1" s="12" t="s">
        <v>7083</v>
      </c>
      <c r="BER1" s="12" t="s">
        <v>7084</v>
      </c>
      <c r="BES1" s="12" t="s">
        <v>7085</v>
      </c>
      <c r="BET1" s="12" t="s">
        <v>7086</v>
      </c>
      <c r="BEU1" s="12" t="s">
        <v>7087</v>
      </c>
      <c r="BEV1" s="12" t="s">
        <v>7088</v>
      </c>
      <c r="BEW1" s="12" t="s">
        <v>7089</v>
      </c>
      <c r="BEX1" s="12" t="s">
        <v>7090</v>
      </c>
      <c r="BEY1" s="12" t="s">
        <v>7091</v>
      </c>
      <c r="BEZ1" s="12" t="s">
        <v>7092</v>
      </c>
      <c r="BFA1" s="12" t="s">
        <v>7093</v>
      </c>
      <c r="BFB1" s="12" t="s">
        <v>7094</v>
      </c>
      <c r="BFC1" s="12" t="s">
        <v>7095</v>
      </c>
      <c r="BFD1" s="12" t="s">
        <v>7096</v>
      </c>
      <c r="BFE1" s="12" t="s">
        <v>7097</v>
      </c>
      <c r="BFF1" s="12" t="s">
        <v>7098</v>
      </c>
      <c r="BFG1" s="12" t="s">
        <v>7099</v>
      </c>
      <c r="BFH1" s="12" t="s">
        <v>7100</v>
      </c>
      <c r="BFI1" s="12" t="s">
        <v>7101</v>
      </c>
      <c r="BFJ1" s="12" t="s">
        <v>7102</v>
      </c>
      <c r="BFK1" s="12" t="s">
        <v>7103</v>
      </c>
      <c r="BFL1" s="12" t="s">
        <v>7104</v>
      </c>
      <c r="BFM1" s="12" t="s">
        <v>7105</v>
      </c>
      <c r="BFN1" s="12" t="s">
        <v>7106</v>
      </c>
      <c r="BFO1" s="12" t="s">
        <v>7107</v>
      </c>
      <c r="BFP1" s="12" t="s">
        <v>7108</v>
      </c>
      <c r="BFQ1" s="12" t="s">
        <v>7109</v>
      </c>
      <c r="BFR1" s="12" t="s">
        <v>7110</v>
      </c>
      <c r="BFS1" s="12" t="s">
        <v>7111</v>
      </c>
      <c r="BFT1" s="12" t="s">
        <v>7112</v>
      </c>
      <c r="BFU1" s="12" t="s">
        <v>7113</v>
      </c>
      <c r="BFV1" s="12" t="s">
        <v>7114</v>
      </c>
      <c r="BFW1" s="12" t="s">
        <v>7115</v>
      </c>
      <c r="BFX1" s="12" t="s">
        <v>7116</v>
      </c>
      <c r="BFY1" s="12" t="s">
        <v>7117</v>
      </c>
      <c r="BFZ1" s="12" t="s">
        <v>7118</v>
      </c>
      <c r="BGA1" s="12" t="s">
        <v>7119</v>
      </c>
      <c r="BGB1" s="12" t="s">
        <v>7120</v>
      </c>
      <c r="BGC1" s="12" t="s">
        <v>7121</v>
      </c>
      <c r="BGD1" s="12" t="s">
        <v>7122</v>
      </c>
      <c r="BGE1" s="12" t="s">
        <v>7123</v>
      </c>
      <c r="BGF1" s="12" t="s">
        <v>7124</v>
      </c>
      <c r="BGG1" s="12" t="s">
        <v>7125</v>
      </c>
      <c r="BGH1" s="12" t="s">
        <v>7126</v>
      </c>
      <c r="BGI1" s="12" t="s">
        <v>7127</v>
      </c>
      <c r="BGJ1" s="12" t="s">
        <v>7128</v>
      </c>
      <c r="BGK1" s="12" t="s">
        <v>7129</v>
      </c>
      <c r="BGL1" s="12" t="s">
        <v>7130</v>
      </c>
      <c r="BGM1" s="12" t="s">
        <v>7131</v>
      </c>
      <c r="BGN1" s="12" t="s">
        <v>7132</v>
      </c>
      <c r="BGO1" s="12" t="s">
        <v>7133</v>
      </c>
      <c r="BGP1" s="12" t="s">
        <v>7134</v>
      </c>
      <c r="BGQ1" s="12" t="s">
        <v>7135</v>
      </c>
      <c r="BGR1" s="12" t="s">
        <v>7136</v>
      </c>
      <c r="BGS1" s="12" t="s">
        <v>7137</v>
      </c>
      <c r="BGT1" s="12" t="s">
        <v>7138</v>
      </c>
      <c r="BGU1" s="12" t="s">
        <v>7139</v>
      </c>
      <c r="BGV1" s="12" t="s">
        <v>7140</v>
      </c>
      <c r="BGW1" s="12" t="s">
        <v>7141</v>
      </c>
      <c r="BGX1" s="12" t="s">
        <v>7142</v>
      </c>
      <c r="BGY1" s="12" t="s">
        <v>7143</v>
      </c>
      <c r="BGZ1" s="12" t="s">
        <v>7144</v>
      </c>
      <c r="BHA1" s="12" t="s">
        <v>7145</v>
      </c>
      <c r="BHB1" s="12" t="s">
        <v>7146</v>
      </c>
      <c r="BHC1" s="12" t="s">
        <v>7147</v>
      </c>
      <c r="BHD1" s="12" t="s">
        <v>7148</v>
      </c>
      <c r="BHE1" s="12" t="s">
        <v>7149</v>
      </c>
      <c r="BHF1" s="12" t="s">
        <v>7150</v>
      </c>
      <c r="BHG1" s="12" t="s">
        <v>7151</v>
      </c>
      <c r="BHH1" s="12" t="s">
        <v>7152</v>
      </c>
      <c r="BHI1" s="12" t="s">
        <v>7153</v>
      </c>
      <c r="BHJ1" s="12" t="s">
        <v>7154</v>
      </c>
      <c r="BHK1" s="12" t="s">
        <v>7155</v>
      </c>
      <c r="BHL1" s="12" t="s">
        <v>7156</v>
      </c>
      <c r="BHM1" s="12" t="s">
        <v>7157</v>
      </c>
      <c r="BHN1" s="12" t="s">
        <v>7158</v>
      </c>
      <c r="BHO1" s="12" t="s">
        <v>7159</v>
      </c>
      <c r="BHP1" s="12" t="s">
        <v>7160</v>
      </c>
      <c r="BHQ1" s="12" t="s">
        <v>7161</v>
      </c>
      <c r="BHR1" s="12" t="s">
        <v>7162</v>
      </c>
      <c r="BHS1" s="12" t="s">
        <v>7163</v>
      </c>
      <c r="BHT1" s="12" t="s">
        <v>7164</v>
      </c>
      <c r="BHU1" s="12" t="s">
        <v>7165</v>
      </c>
      <c r="BHV1" s="12" t="s">
        <v>7166</v>
      </c>
      <c r="BHW1" s="12" t="s">
        <v>7167</v>
      </c>
      <c r="BHX1" s="12" t="s">
        <v>7168</v>
      </c>
      <c r="BHY1" s="12" t="s">
        <v>7169</v>
      </c>
      <c r="BHZ1" s="12" t="s">
        <v>7170</v>
      </c>
      <c r="BIA1" s="12" t="s">
        <v>7171</v>
      </c>
      <c r="BIB1" s="12" t="s">
        <v>7172</v>
      </c>
      <c r="BIC1" s="12" t="s">
        <v>7173</v>
      </c>
      <c r="BID1" s="12" t="s">
        <v>7174</v>
      </c>
      <c r="BIE1" s="12" t="s">
        <v>7175</v>
      </c>
      <c r="BIF1" s="12" t="s">
        <v>7176</v>
      </c>
      <c r="BIG1" s="12" t="s">
        <v>7177</v>
      </c>
      <c r="BIH1" s="12" t="s">
        <v>7178</v>
      </c>
      <c r="BII1" s="12" t="s">
        <v>7179</v>
      </c>
      <c r="BIJ1" s="12" t="s">
        <v>7180</v>
      </c>
      <c r="BIK1" s="12" t="s">
        <v>7181</v>
      </c>
      <c r="BIL1" s="12" t="s">
        <v>7182</v>
      </c>
      <c r="BIM1" s="12" t="s">
        <v>7183</v>
      </c>
      <c r="BIN1" s="12" t="s">
        <v>7184</v>
      </c>
      <c r="BIO1" s="12" t="s">
        <v>7185</v>
      </c>
      <c r="BIP1" s="12" t="s">
        <v>7186</v>
      </c>
      <c r="BIQ1" s="12" t="s">
        <v>7187</v>
      </c>
      <c r="BIR1" s="12" t="s">
        <v>7188</v>
      </c>
      <c r="BIS1" s="12" t="s">
        <v>7189</v>
      </c>
      <c r="BIT1" s="12" t="s">
        <v>7190</v>
      </c>
      <c r="BIU1" s="12" t="s">
        <v>7191</v>
      </c>
      <c r="BIV1" s="12" t="s">
        <v>7192</v>
      </c>
      <c r="BIW1" s="12" t="s">
        <v>7193</v>
      </c>
      <c r="BIX1" s="12" t="s">
        <v>7194</v>
      </c>
      <c r="BIY1" s="12" t="s">
        <v>7195</v>
      </c>
      <c r="BIZ1" s="12" t="s">
        <v>7196</v>
      </c>
      <c r="BJA1" s="12" t="s">
        <v>7197</v>
      </c>
      <c r="BJB1" s="12" t="s">
        <v>7198</v>
      </c>
      <c r="BJC1" s="12" t="s">
        <v>7199</v>
      </c>
      <c r="BJD1" s="12" t="s">
        <v>7200</v>
      </c>
      <c r="BJE1" s="12" t="s">
        <v>7201</v>
      </c>
      <c r="BJF1" s="12" t="s">
        <v>7202</v>
      </c>
      <c r="BJG1" s="12" t="s">
        <v>7203</v>
      </c>
      <c r="BJH1" s="12" t="s">
        <v>7204</v>
      </c>
      <c r="BJI1" s="12" t="s">
        <v>7205</v>
      </c>
      <c r="BJJ1" s="12" t="s">
        <v>7206</v>
      </c>
      <c r="BJK1" s="12" t="s">
        <v>7207</v>
      </c>
      <c r="BJL1" s="12" t="s">
        <v>7208</v>
      </c>
      <c r="BJM1" s="12" t="s">
        <v>7209</v>
      </c>
      <c r="BJN1" s="12" t="s">
        <v>7210</v>
      </c>
      <c r="BJO1" s="12" t="s">
        <v>7211</v>
      </c>
      <c r="BJP1" s="12" t="s">
        <v>7212</v>
      </c>
      <c r="BJQ1" s="12" t="s">
        <v>7213</v>
      </c>
      <c r="BJR1" s="12" t="s">
        <v>7214</v>
      </c>
      <c r="BJS1" s="12" t="s">
        <v>7215</v>
      </c>
      <c r="BJT1" s="12" t="s">
        <v>7216</v>
      </c>
      <c r="BJU1" s="12" t="s">
        <v>7217</v>
      </c>
      <c r="BJV1" s="12" t="s">
        <v>7218</v>
      </c>
      <c r="BJW1" s="12" t="s">
        <v>7219</v>
      </c>
      <c r="BJX1" s="12" t="s">
        <v>7220</v>
      </c>
      <c r="BJY1" s="12" t="s">
        <v>7221</v>
      </c>
      <c r="BJZ1" s="12" t="s">
        <v>7222</v>
      </c>
      <c r="BKA1" s="12" t="s">
        <v>7223</v>
      </c>
      <c r="BKB1" s="12" t="s">
        <v>7224</v>
      </c>
      <c r="BKC1" s="12" t="s">
        <v>7225</v>
      </c>
      <c r="BKD1" s="12" t="s">
        <v>7226</v>
      </c>
      <c r="BKE1" s="12" t="s">
        <v>7227</v>
      </c>
      <c r="BKF1" s="12" t="s">
        <v>7228</v>
      </c>
      <c r="BKG1" s="12" t="s">
        <v>7229</v>
      </c>
      <c r="BKH1" s="12" t="s">
        <v>7230</v>
      </c>
      <c r="BKI1" s="12" t="s">
        <v>7231</v>
      </c>
      <c r="BKJ1" s="12" t="s">
        <v>7232</v>
      </c>
      <c r="BKK1" s="12" t="s">
        <v>7233</v>
      </c>
      <c r="BKL1" s="12" t="s">
        <v>7234</v>
      </c>
      <c r="BKM1" s="12" t="s">
        <v>7235</v>
      </c>
      <c r="BKN1" s="12" t="s">
        <v>7236</v>
      </c>
      <c r="BKO1" s="12" t="s">
        <v>7237</v>
      </c>
      <c r="BKP1" s="12" t="s">
        <v>7238</v>
      </c>
      <c r="BKQ1" s="12" t="s">
        <v>7239</v>
      </c>
      <c r="BKR1" s="12" t="s">
        <v>7240</v>
      </c>
      <c r="BKS1" s="12" t="s">
        <v>7241</v>
      </c>
      <c r="BKT1" s="12" t="s">
        <v>7242</v>
      </c>
      <c r="BKU1" s="12" t="s">
        <v>7243</v>
      </c>
      <c r="BKV1" s="12" t="s">
        <v>7244</v>
      </c>
      <c r="BKW1" s="12" t="s">
        <v>7245</v>
      </c>
      <c r="BKX1" s="12" t="s">
        <v>7246</v>
      </c>
      <c r="BKY1" s="12" t="s">
        <v>7247</v>
      </c>
      <c r="BKZ1" s="12" t="s">
        <v>7248</v>
      </c>
      <c r="BLA1" s="12" t="s">
        <v>7249</v>
      </c>
      <c r="BLB1" s="12" t="s">
        <v>7250</v>
      </c>
      <c r="BLC1" s="12" t="s">
        <v>7251</v>
      </c>
      <c r="BLD1" s="12" t="s">
        <v>7252</v>
      </c>
      <c r="BLE1" s="12" t="s">
        <v>7253</v>
      </c>
      <c r="BLF1" s="12" t="s">
        <v>7254</v>
      </c>
      <c r="BLG1" s="12" t="s">
        <v>7255</v>
      </c>
      <c r="BLH1" s="12" t="s">
        <v>7256</v>
      </c>
      <c r="BLI1" s="12" t="s">
        <v>7257</v>
      </c>
      <c r="BLJ1" s="12" t="s">
        <v>7258</v>
      </c>
      <c r="BLK1" s="12" t="s">
        <v>7259</v>
      </c>
      <c r="BLL1" s="12" t="s">
        <v>7260</v>
      </c>
      <c r="BLM1" s="12" t="s">
        <v>7261</v>
      </c>
      <c r="BLN1" s="12" t="s">
        <v>7262</v>
      </c>
      <c r="BLO1" s="12" t="s">
        <v>7263</v>
      </c>
      <c r="BLP1" s="12" t="s">
        <v>7264</v>
      </c>
      <c r="BLQ1" s="12" t="s">
        <v>7265</v>
      </c>
      <c r="BLR1" s="12" t="s">
        <v>7266</v>
      </c>
      <c r="BLS1" s="12" t="s">
        <v>7267</v>
      </c>
      <c r="BLT1" s="12" t="s">
        <v>7268</v>
      </c>
      <c r="BLU1" s="12" t="s">
        <v>7269</v>
      </c>
      <c r="BLV1" s="12" t="s">
        <v>7270</v>
      </c>
      <c r="BLW1" s="12" t="s">
        <v>7271</v>
      </c>
      <c r="BLX1" s="12" t="s">
        <v>7272</v>
      </c>
      <c r="BLY1" s="12" t="s">
        <v>7273</v>
      </c>
      <c r="BLZ1" s="12" t="s">
        <v>7274</v>
      </c>
      <c r="BMA1" s="12" t="s">
        <v>7275</v>
      </c>
      <c r="BMB1" s="12" t="s">
        <v>7276</v>
      </c>
      <c r="BMC1" s="12" t="s">
        <v>7277</v>
      </c>
      <c r="BMD1" s="12" t="s">
        <v>7278</v>
      </c>
      <c r="BME1" s="12" t="s">
        <v>7279</v>
      </c>
      <c r="BMF1" s="12" t="s">
        <v>7280</v>
      </c>
      <c r="BMG1" s="12" t="s">
        <v>7281</v>
      </c>
      <c r="BMH1" s="12" t="s">
        <v>7282</v>
      </c>
      <c r="BMI1" s="12" t="s">
        <v>7283</v>
      </c>
      <c r="BMJ1" s="12" t="s">
        <v>7284</v>
      </c>
      <c r="BMK1" s="12" t="s">
        <v>7285</v>
      </c>
      <c r="BML1" s="12" t="s">
        <v>7286</v>
      </c>
      <c r="BMM1" s="12" t="s">
        <v>7287</v>
      </c>
      <c r="BMN1" s="12" t="s">
        <v>7288</v>
      </c>
      <c r="BMO1" s="12" t="s">
        <v>7289</v>
      </c>
      <c r="BMP1" s="12" t="s">
        <v>7290</v>
      </c>
      <c r="BMQ1" s="12" t="s">
        <v>7291</v>
      </c>
      <c r="BMR1" s="12" t="s">
        <v>7292</v>
      </c>
      <c r="BMS1" s="12" t="s">
        <v>7293</v>
      </c>
      <c r="BMT1" s="12" t="s">
        <v>7294</v>
      </c>
      <c r="BMU1" s="12" t="s">
        <v>7295</v>
      </c>
      <c r="BMV1" s="12" t="s">
        <v>7296</v>
      </c>
      <c r="BMW1" s="12" t="s">
        <v>7297</v>
      </c>
      <c r="BMX1" s="12" t="s">
        <v>7298</v>
      </c>
      <c r="BMY1" s="12" t="s">
        <v>7299</v>
      </c>
      <c r="BMZ1" s="12" t="s">
        <v>7300</v>
      </c>
      <c r="BNA1" s="12" t="s">
        <v>7301</v>
      </c>
      <c r="BNB1" s="12" t="s">
        <v>7302</v>
      </c>
      <c r="BNC1" s="12" t="s">
        <v>7303</v>
      </c>
      <c r="BND1" s="12" t="s">
        <v>7304</v>
      </c>
      <c r="BNE1" s="12" t="s">
        <v>7305</v>
      </c>
      <c r="BNF1" s="12" t="s">
        <v>7306</v>
      </c>
      <c r="BNG1" s="12" t="s">
        <v>7307</v>
      </c>
      <c r="BNH1" s="12" t="s">
        <v>7308</v>
      </c>
      <c r="BNI1" s="12" t="s">
        <v>7309</v>
      </c>
      <c r="BNJ1" s="12" t="s">
        <v>7310</v>
      </c>
      <c r="BNK1" s="12" t="s">
        <v>7311</v>
      </c>
      <c r="BNL1" s="12" t="s">
        <v>7312</v>
      </c>
      <c r="BNM1" s="12" t="s">
        <v>7313</v>
      </c>
      <c r="BNN1" s="12" t="s">
        <v>7314</v>
      </c>
      <c r="BNO1" s="12" t="s">
        <v>7315</v>
      </c>
      <c r="BNP1" s="12" t="s">
        <v>7316</v>
      </c>
      <c r="BNQ1" s="12" t="s">
        <v>7317</v>
      </c>
      <c r="BNR1" s="12" t="s">
        <v>7318</v>
      </c>
      <c r="BNS1" s="12" t="s">
        <v>7319</v>
      </c>
      <c r="BNT1" s="12" t="s">
        <v>7320</v>
      </c>
      <c r="BNU1" s="12" t="s">
        <v>7321</v>
      </c>
      <c r="BNV1" s="12" t="s">
        <v>7322</v>
      </c>
      <c r="BNW1" s="12" t="s">
        <v>7323</v>
      </c>
      <c r="BNX1" s="12" t="s">
        <v>7324</v>
      </c>
      <c r="BNY1" s="12" t="s">
        <v>7325</v>
      </c>
      <c r="BNZ1" s="12" t="s">
        <v>7326</v>
      </c>
      <c r="BOA1" s="12" t="s">
        <v>7327</v>
      </c>
      <c r="BOB1" s="12" t="s">
        <v>7328</v>
      </c>
      <c r="BOC1" s="12" t="s">
        <v>7329</v>
      </c>
      <c r="BOD1" s="12" t="s">
        <v>7330</v>
      </c>
      <c r="BOE1" s="12" t="s">
        <v>7331</v>
      </c>
      <c r="BOF1" s="12" t="s">
        <v>7332</v>
      </c>
      <c r="BOG1" s="12" t="s">
        <v>7333</v>
      </c>
      <c r="BOH1" s="12" t="s">
        <v>7334</v>
      </c>
      <c r="BOI1" s="12" t="s">
        <v>7335</v>
      </c>
      <c r="BOJ1" s="12" t="s">
        <v>7336</v>
      </c>
      <c r="BOK1" s="12" t="s">
        <v>7337</v>
      </c>
      <c r="BOL1" s="12" t="s">
        <v>7338</v>
      </c>
      <c r="BOM1" s="12" t="s">
        <v>7339</v>
      </c>
      <c r="BON1" s="12" t="s">
        <v>7340</v>
      </c>
      <c r="BOO1" s="12" t="s">
        <v>7341</v>
      </c>
      <c r="BOP1" s="12" t="s">
        <v>7342</v>
      </c>
      <c r="BOQ1" s="12" t="s">
        <v>7343</v>
      </c>
      <c r="BOR1" s="12" t="s">
        <v>7344</v>
      </c>
      <c r="BOS1" s="12" t="s">
        <v>7345</v>
      </c>
      <c r="BOT1" s="12" t="s">
        <v>7346</v>
      </c>
      <c r="BOU1" s="12" t="s">
        <v>7347</v>
      </c>
      <c r="BOV1" s="12" t="s">
        <v>7348</v>
      </c>
      <c r="BOW1" s="12" t="s">
        <v>7349</v>
      </c>
      <c r="BOX1" s="12" t="s">
        <v>7350</v>
      </c>
      <c r="BOY1" s="12" t="s">
        <v>7351</v>
      </c>
      <c r="BOZ1" s="12" t="s">
        <v>7352</v>
      </c>
      <c r="BPA1" s="12" t="s">
        <v>7353</v>
      </c>
      <c r="BPB1" s="12" t="s">
        <v>7354</v>
      </c>
      <c r="BPC1" s="12" t="s">
        <v>7355</v>
      </c>
      <c r="BPD1" s="12" t="s">
        <v>7356</v>
      </c>
      <c r="BPE1" s="12" t="s">
        <v>7357</v>
      </c>
      <c r="BPF1" s="12" t="s">
        <v>7358</v>
      </c>
      <c r="BPG1" s="12" t="s">
        <v>7359</v>
      </c>
      <c r="BPH1" s="12" t="s">
        <v>7360</v>
      </c>
      <c r="BPI1" s="12" t="s">
        <v>7361</v>
      </c>
      <c r="BPJ1" s="12" t="s">
        <v>7362</v>
      </c>
      <c r="BPK1" s="12" t="s">
        <v>7363</v>
      </c>
      <c r="BPL1" s="12" t="s">
        <v>7364</v>
      </c>
      <c r="BPM1" s="12" t="s">
        <v>7365</v>
      </c>
      <c r="BPN1" s="12" t="s">
        <v>7366</v>
      </c>
      <c r="BPO1" s="12" t="s">
        <v>7367</v>
      </c>
      <c r="BPP1" s="12" t="s">
        <v>7368</v>
      </c>
      <c r="BPQ1" s="12" t="s">
        <v>7369</v>
      </c>
      <c r="BPR1" s="12" t="s">
        <v>7370</v>
      </c>
      <c r="BPS1" s="12" t="s">
        <v>7371</v>
      </c>
      <c r="BPT1" s="12" t="s">
        <v>7372</v>
      </c>
      <c r="BPU1" s="12" t="s">
        <v>7373</v>
      </c>
      <c r="BPV1" s="12" t="s">
        <v>7374</v>
      </c>
      <c r="BPW1" s="12" t="s">
        <v>7375</v>
      </c>
      <c r="BPX1" s="12" t="s">
        <v>7376</v>
      </c>
      <c r="BPY1" s="12" t="s">
        <v>7377</v>
      </c>
      <c r="BPZ1" s="12" t="s">
        <v>7378</v>
      </c>
      <c r="BQA1" s="12" t="s">
        <v>7379</v>
      </c>
      <c r="BQB1" s="12" t="s">
        <v>7380</v>
      </c>
      <c r="BQC1" s="12" t="s">
        <v>7381</v>
      </c>
      <c r="BQD1" s="12" t="s">
        <v>7382</v>
      </c>
      <c r="BQE1" s="12" t="s">
        <v>7383</v>
      </c>
      <c r="BQF1" s="12" t="s">
        <v>7384</v>
      </c>
      <c r="BQG1" s="12" t="s">
        <v>7385</v>
      </c>
      <c r="BQH1" s="12" t="s">
        <v>7386</v>
      </c>
      <c r="BQI1" s="12" t="s">
        <v>7387</v>
      </c>
      <c r="BQJ1" s="12" t="s">
        <v>7388</v>
      </c>
      <c r="BQK1" s="12" t="s">
        <v>7389</v>
      </c>
      <c r="BQL1" s="12" t="s">
        <v>7390</v>
      </c>
      <c r="BQM1" s="12" t="s">
        <v>7391</v>
      </c>
      <c r="BQN1" s="12" t="s">
        <v>7392</v>
      </c>
      <c r="BQO1" s="12" t="s">
        <v>7393</v>
      </c>
      <c r="BQP1" s="12" t="s">
        <v>7394</v>
      </c>
      <c r="BQQ1" s="12" t="s">
        <v>7395</v>
      </c>
      <c r="BQR1" s="12" t="s">
        <v>7396</v>
      </c>
      <c r="BQS1" s="12" t="s">
        <v>7397</v>
      </c>
      <c r="BQT1" s="12" t="s">
        <v>7398</v>
      </c>
      <c r="BQU1" s="12" t="s">
        <v>7399</v>
      </c>
      <c r="BQV1" s="12" t="s">
        <v>7400</v>
      </c>
      <c r="BQW1" s="12" t="s">
        <v>7401</v>
      </c>
      <c r="BQX1" s="12" t="s">
        <v>7402</v>
      </c>
      <c r="BQY1" s="12" t="s">
        <v>7403</v>
      </c>
      <c r="BQZ1" s="12" t="s">
        <v>7404</v>
      </c>
      <c r="BRA1" s="12" t="s">
        <v>7405</v>
      </c>
      <c r="BRB1" s="12" t="s">
        <v>7406</v>
      </c>
      <c r="BRC1" s="12" t="s">
        <v>7407</v>
      </c>
      <c r="BRD1" s="12" t="s">
        <v>7408</v>
      </c>
      <c r="BRE1" s="12" t="s">
        <v>7409</v>
      </c>
      <c r="BRF1" s="12" t="s">
        <v>7410</v>
      </c>
      <c r="BRG1" s="12" t="s">
        <v>7411</v>
      </c>
      <c r="BRH1" s="12" t="s">
        <v>7412</v>
      </c>
      <c r="BRI1" s="12" t="s">
        <v>7413</v>
      </c>
      <c r="BRJ1" s="12" t="s">
        <v>7414</v>
      </c>
      <c r="BRK1" s="12" t="s">
        <v>7415</v>
      </c>
      <c r="BRL1" s="12" t="s">
        <v>7416</v>
      </c>
      <c r="BRM1" s="12" t="s">
        <v>7417</v>
      </c>
      <c r="BRN1" s="12" t="s">
        <v>7418</v>
      </c>
      <c r="BRO1" s="12" t="s">
        <v>7419</v>
      </c>
      <c r="BRP1" s="12" t="s">
        <v>7420</v>
      </c>
      <c r="BRQ1" s="12" t="s">
        <v>7421</v>
      </c>
      <c r="BRR1" s="12" t="s">
        <v>7422</v>
      </c>
      <c r="BRS1" s="12" t="s">
        <v>7423</v>
      </c>
      <c r="BRT1" s="12" t="s">
        <v>7424</v>
      </c>
      <c r="BRU1" s="12" t="s">
        <v>7425</v>
      </c>
      <c r="BRV1" s="12" t="s">
        <v>7426</v>
      </c>
      <c r="BRW1" s="12" t="s">
        <v>7427</v>
      </c>
      <c r="BRX1" s="12" t="s">
        <v>7428</v>
      </c>
      <c r="BRY1" s="12" t="s">
        <v>7429</v>
      </c>
      <c r="BRZ1" s="12" t="s">
        <v>7430</v>
      </c>
      <c r="BSA1" s="12" t="s">
        <v>7431</v>
      </c>
      <c r="BSB1" s="12" t="s">
        <v>7432</v>
      </c>
      <c r="BSC1" s="12" t="s">
        <v>7433</v>
      </c>
      <c r="BSD1" s="12" t="s">
        <v>7434</v>
      </c>
      <c r="BSE1" s="12" t="s">
        <v>7435</v>
      </c>
      <c r="BSF1" s="12" t="s">
        <v>7436</v>
      </c>
      <c r="BSG1" s="12" t="s">
        <v>7437</v>
      </c>
      <c r="BSH1" s="12" t="s">
        <v>7438</v>
      </c>
      <c r="BSI1" s="12" t="s">
        <v>7439</v>
      </c>
      <c r="BSJ1" s="12" t="s">
        <v>7440</v>
      </c>
      <c r="BSK1" s="12" t="s">
        <v>7441</v>
      </c>
      <c r="BSL1" s="12" t="s">
        <v>7442</v>
      </c>
      <c r="BSM1" s="12" t="s">
        <v>7443</v>
      </c>
      <c r="BSN1" s="12" t="s">
        <v>7444</v>
      </c>
      <c r="BSO1" s="12" t="s">
        <v>7445</v>
      </c>
      <c r="BSP1" s="12" t="s">
        <v>7446</v>
      </c>
      <c r="BSQ1" s="12" t="s">
        <v>7447</v>
      </c>
      <c r="BSR1" s="12" t="s">
        <v>7448</v>
      </c>
      <c r="BSS1" s="12" t="s">
        <v>7449</v>
      </c>
      <c r="BST1" s="12" t="s">
        <v>7450</v>
      </c>
      <c r="BSU1" s="12" t="s">
        <v>7451</v>
      </c>
      <c r="BSV1" s="12" t="s">
        <v>7452</v>
      </c>
      <c r="BSW1" s="12" t="s">
        <v>7453</v>
      </c>
      <c r="BSX1" s="12" t="s">
        <v>7454</v>
      </c>
      <c r="BSY1" s="12" t="s">
        <v>7455</v>
      </c>
      <c r="BSZ1" s="12" t="s">
        <v>7456</v>
      </c>
      <c r="BTA1" s="12" t="s">
        <v>7457</v>
      </c>
      <c r="BTB1" s="12" t="s">
        <v>7458</v>
      </c>
      <c r="BTC1" s="12" t="s">
        <v>7459</v>
      </c>
      <c r="BTD1" s="12" t="s">
        <v>7460</v>
      </c>
      <c r="BTE1" s="12" t="s">
        <v>7461</v>
      </c>
      <c r="BTF1" s="12" t="s">
        <v>7462</v>
      </c>
      <c r="BTG1" s="12" t="s">
        <v>7463</v>
      </c>
      <c r="BTH1" s="12" t="s">
        <v>7464</v>
      </c>
      <c r="BTI1" s="12" t="s">
        <v>7465</v>
      </c>
      <c r="BTJ1" s="12" t="s">
        <v>7466</v>
      </c>
      <c r="BTK1" s="12" t="s">
        <v>7467</v>
      </c>
      <c r="BTL1" s="12" t="s">
        <v>7468</v>
      </c>
      <c r="BTM1" s="12" t="s">
        <v>7469</v>
      </c>
      <c r="BTN1" s="12" t="s">
        <v>7470</v>
      </c>
      <c r="BTO1" s="12" t="s">
        <v>7471</v>
      </c>
      <c r="BTP1" s="12" t="s">
        <v>7472</v>
      </c>
      <c r="BTQ1" s="12" t="s">
        <v>7473</v>
      </c>
      <c r="BTR1" s="12" t="s">
        <v>7474</v>
      </c>
      <c r="BTS1" s="12" t="s">
        <v>7475</v>
      </c>
      <c r="BTT1" s="12" t="s">
        <v>7476</v>
      </c>
      <c r="BTU1" s="12" t="s">
        <v>7477</v>
      </c>
      <c r="BTV1" s="12" t="s">
        <v>7478</v>
      </c>
      <c r="BTW1" s="12" t="s">
        <v>7479</v>
      </c>
      <c r="BTX1" s="12" t="s">
        <v>7480</v>
      </c>
      <c r="BTY1" s="12" t="s">
        <v>7481</v>
      </c>
      <c r="BTZ1" s="12" t="s">
        <v>7482</v>
      </c>
      <c r="BUA1" s="12" t="s">
        <v>7483</v>
      </c>
      <c r="BUB1" s="12" t="s">
        <v>7484</v>
      </c>
      <c r="BUC1" s="12" t="s">
        <v>7485</v>
      </c>
      <c r="BUD1" s="12" t="s">
        <v>7486</v>
      </c>
      <c r="BUE1" s="12" t="s">
        <v>7487</v>
      </c>
      <c r="BUF1" s="12" t="s">
        <v>7488</v>
      </c>
      <c r="BUG1" s="12" t="s">
        <v>7489</v>
      </c>
      <c r="BUH1" s="12" t="s">
        <v>7490</v>
      </c>
      <c r="BUI1" s="12" t="s">
        <v>7491</v>
      </c>
      <c r="BUJ1" s="12" t="s">
        <v>7492</v>
      </c>
      <c r="BUK1" s="12" t="s">
        <v>7493</v>
      </c>
      <c r="BUL1" s="12" t="s">
        <v>7494</v>
      </c>
      <c r="BUM1" s="12" t="s">
        <v>7495</v>
      </c>
      <c r="BUN1" s="12" t="s">
        <v>7496</v>
      </c>
      <c r="BUO1" s="12" t="s">
        <v>7497</v>
      </c>
      <c r="BUP1" s="12" t="s">
        <v>7498</v>
      </c>
      <c r="BUQ1" s="12" t="s">
        <v>7499</v>
      </c>
      <c r="BUR1" s="12" t="s">
        <v>7500</v>
      </c>
      <c r="BUS1" s="12" t="s">
        <v>7501</v>
      </c>
      <c r="BUT1" s="12" t="s">
        <v>7502</v>
      </c>
      <c r="BUU1" s="12" t="s">
        <v>7503</v>
      </c>
      <c r="BUV1" s="12" t="s">
        <v>7504</v>
      </c>
      <c r="BUW1" s="12" t="s">
        <v>7505</v>
      </c>
      <c r="BUX1" s="12" t="s">
        <v>7506</v>
      </c>
      <c r="BUY1" s="12" t="s">
        <v>7507</v>
      </c>
      <c r="BUZ1" s="12" t="s">
        <v>7508</v>
      </c>
      <c r="BVA1" s="12" t="s">
        <v>7509</v>
      </c>
      <c r="BVB1" s="12" t="s">
        <v>7510</v>
      </c>
      <c r="BVC1" s="12" t="s">
        <v>7511</v>
      </c>
      <c r="BVD1" s="12" t="s">
        <v>7512</v>
      </c>
      <c r="BVE1" s="12" t="s">
        <v>7513</v>
      </c>
      <c r="BVF1" s="12" t="s">
        <v>7514</v>
      </c>
      <c r="BVG1" s="12" t="s">
        <v>7515</v>
      </c>
      <c r="BVH1" s="12" t="s">
        <v>7516</v>
      </c>
      <c r="BVI1" s="12" t="s">
        <v>7517</v>
      </c>
      <c r="BVJ1" s="12" t="s">
        <v>7518</v>
      </c>
      <c r="BVK1" s="12" t="s">
        <v>7519</v>
      </c>
      <c r="BVL1" s="12" t="s">
        <v>7520</v>
      </c>
      <c r="BVM1" s="12" t="s">
        <v>7521</v>
      </c>
      <c r="BVN1" s="12" t="s">
        <v>7522</v>
      </c>
      <c r="BVO1" s="12" t="s">
        <v>7523</v>
      </c>
      <c r="BVP1" s="12" t="s">
        <v>7524</v>
      </c>
      <c r="BVQ1" s="12" t="s">
        <v>7525</v>
      </c>
      <c r="BVR1" s="12" t="s">
        <v>7526</v>
      </c>
      <c r="BVS1" s="12" t="s">
        <v>7527</v>
      </c>
      <c r="BVT1" s="12" t="s">
        <v>7528</v>
      </c>
      <c r="BVU1" s="12" t="s">
        <v>7529</v>
      </c>
      <c r="BVV1" s="12" t="s">
        <v>7530</v>
      </c>
      <c r="BVW1" s="12" t="s">
        <v>7531</v>
      </c>
      <c r="BVX1" s="12" t="s">
        <v>7532</v>
      </c>
      <c r="BVY1" s="12" t="s">
        <v>7533</v>
      </c>
      <c r="BVZ1" s="12" t="s">
        <v>7534</v>
      </c>
      <c r="BWA1" s="12" t="s">
        <v>7535</v>
      </c>
      <c r="BWB1" s="12" t="s">
        <v>7536</v>
      </c>
      <c r="BWC1" s="12" t="s">
        <v>7537</v>
      </c>
      <c r="BWD1" s="12" t="s">
        <v>7538</v>
      </c>
      <c r="BWE1" s="12" t="s">
        <v>7539</v>
      </c>
      <c r="BWF1" s="12" t="s">
        <v>7540</v>
      </c>
      <c r="BWG1" s="12" t="s">
        <v>7541</v>
      </c>
      <c r="BWH1" s="12" t="s">
        <v>7542</v>
      </c>
      <c r="BWI1" s="12" t="s">
        <v>7543</v>
      </c>
      <c r="BWJ1" s="12" t="s">
        <v>7544</v>
      </c>
      <c r="BWK1" s="12" t="s">
        <v>7545</v>
      </c>
      <c r="BWL1" s="12" t="s">
        <v>7546</v>
      </c>
      <c r="BWM1" s="12" t="s">
        <v>7547</v>
      </c>
      <c r="BWN1" s="12" t="s">
        <v>7548</v>
      </c>
      <c r="BWO1" s="12" t="s">
        <v>7549</v>
      </c>
      <c r="BWP1" s="12" t="s">
        <v>7550</v>
      </c>
      <c r="BWQ1" s="12" t="s">
        <v>7551</v>
      </c>
      <c r="BWR1" s="12" t="s">
        <v>7552</v>
      </c>
      <c r="BWS1" s="12" t="s">
        <v>7553</v>
      </c>
      <c r="BWT1" s="12" t="s">
        <v>7554</v>
      </c>
      <c r="BWU1" s="12" t="s">
        <v>7555</v>
      </c>
      <c r="BWV1" s="12" t="s">
        <v>7556</v>
      </c>
      <c r="BWW1" s="12" t="s">
        <v>7557</v>
      </c>
      <c r="BWX1" s="12" t="s">
        <v>7558</v>
      </c>
      <c r="BWY1" s="12" t="s">
        <v>7559</v>
      </c>
      <c r="BWZ1" s="12" t="s">
        <v>7560</v>
      </c>
      <c r="BXA1" s="12" t="s">
        <v>7561</v>
      </c>
      <c r="BXB1" s="12" t="s">
        <v>7562</v>
      </c>
      <c r="BXC1" s="12" t="s">
        <v>7563</v>
      </c>
      <c r="BXD1" s="12" t="s">
        <v>7564</v>
      </c>
      <c r="BXE1" s="12" t="s">
        <v>7565</v>
      </c>
      <c r="BXF1" s="12" t="s">
        <v>7566</v>
      </c>
      <c r="BXG1" s="12" t="s">
        <v>7567</v>
      </c>
      <c r="BXH1" s="12" t="s">
        <v>7568</v>
      </c>
      <c r="BXI1" s="12" t="s">
        <v>7569</v>
      </c>
      <c r="BXJ1" s="12" t="s">
        <v>7570</v>
      </c>
      <c r="BXK1" s="12" t="s">
        <v>7571</v>
      </c>
      <c r="BXL1" s="12" t="s">
        <v>7572</v>
      </c>
      <c r="BXM1" s="12" t="s">
        <v>7573</v>
      </c>
      <c r="BXN1" s="12" t="s">
        <v>7574</v>
      </c>
      <c r="BXO1" s="12" t="s">
        <v>7575</v>
      </c>
      <c r="BXP1" s="12" t="s">
        <v>7576</v>
      </c>
      <c r="BXQ1" s="12" t="s">
        <v>7577</v>
      </c>
      <c r="BXR1" s="12" t="s">
        <v>7578</v>
      </c>
      <c r="BXS1" s="12" t="s">
        <v>7579</v>
      </c>
      <c r="BXT1" s="12" t="s">
        <v>7580</v>
      </c>
      <c r="BXU1" s="12" t="s">
        <v>7581</v>
      </c>
      <c r="BXV1" s="12" t="s">
        <v>7582</v>
      </c>
      <c r="BXW1" s="12" t="s">
        <v>7583</v>
      </c>
      <c r="BXX1" s="12" t="s">
        <v>7584</v>
      </c>
      <c r="BXY1" s="12" t="s">
        <v>7585</v>
      </c>
      <c r="BXZ1" s="12" t="s">
        <v>7586</v>
      </c>
      <c r="BYA1" s="12" t="s">
        <v>7587</v>
      </c>
      <c r="BYB1" s="12" t="s">
        <v>7588</v>
      </c>
      <c r="BYC1" s="12" t="s">
        <v>7589</v>
      </c>
      <c r="BYD1" s="12" t="s">
        <v>7590</v>
      </c>
      <c r="BYE1" s="12" t="s">
        <v>7591</v>
      </c>
      <c r="BYF1" s="12" t="s">
        <v>7592</v>
      </c>
      <c r="BYG1" s="12" t="s">
        <v>7593</v>
      </c>
      <c r="BYH1" s="12" t="s">
        <v>7594</v>
      </c>
      <c r="BYI1" s="12" t="s">
        <v>7595</v>
      </c>
      <c r="BYJ1" s="12" t="s">
        <v>7596</v>
      </c>
      <c r="BYK1" s="12" t="s">
        <v>7597</v>
      </c>
      <c r="BYL1" s="12" t="s">
        <v>7598</v>
      </c>
      <c r="BYM1" s="12" t="s">
        <v>7599</v>
      </c>
      <c r="BYN1" s="12" t="s">
        <v>7600</v>
      </c>
      <c r="BYO1" s="12" t="s">
        <v>7601</v>
      </c>
      <c r="BYP1" s="12" t="s">
        <v>7602</v>
      </c>
      <c r="BYQ1" s="12" t="s">
        <v>7603</v>
      </c>
      <c r="BYR1" s="12" t="s">
        <v>7604</v>
      </c>
      <c r="BYS1" s="12" t="s">
        <v>7605</v>
      </c>
      <c r="BYT1" s="12" t="s">
        <v>7606</v>
      </c>
      <c r="BYU1" s="12" t="s">
        <v>7607</v>
      </c>
      <c r="BYV1" s="12" t="s">
        <v>7608</v>
      </c>
      <c r="BYW1" s="12" t="s">
        <v>7609</v>
      </c>
      <c r="BYX1" s="12" t="s">
        <v>7610</v>
      </c>
      <c r="BYY1" s="12" t="s">
        <v>7611</v>
      </c>
      <c r="BYZ1" s="12" t="s">
        <v>7612</v>
      </c>
      <c r="BZA1" s="12" t="s">
        <v>7613</v>
      </c>
      <c r="BZB1" s="12" t="s">
        <v>7614</v>
      </c>
      <c r="BZC1" s="12" t="s">
        <v>7615</v>
      </c>
      <c r="BZD1" s="12" t="s">
        <v>7616</v>
      </c>
      <c r="BZE1" s="12" t="s">
        <v>7617</v>
      </c>
      <c r="BZF1" s="12" t="s">
        <v>7618</v>
      </c>
      <c r="BZG1" s="12" t="s">
        <v>7619</v>
      </c>
      <c r="BZH1" s="12" t="s">
        <v>7620</v>
      </c>
      <c r="BZI1" s="12" t="s">
        <v>7621</v>
      </c>
      <c r="BZJ1" s="12" t="s">
        <v>7622</v>
      </c>
      <c r="BZK1" s="12" t="s">
        <v>7623</v>
      </c>
      <c r="BZL1" s="12" t="s">
        <v>7624</v>
      </c>
      <c r="BZM1" s="12" t="s">
        <v>7625</v>
      </c>
      <c r="BZN1" s="12" t="s">
        <v>7626</v>
      </c>
      <c r="BZO1" s="12" t="s">
        <v>7627</v>
      </c>
      <c r="BZP1" s="12" t="s">
        <v>7628</v>
      </c>
      <c r="BZQ1" s="12" t="s">
        <v>7629</v>
      </c>
      <c r="BZR1" s="12" t="s">
        <v>7630</v>
      </c>
      <c r="BZS1" s="12" t="s">
        <v>7631</v>
      </c>
      <c r="BZT1" s="12" t="s">
        <v>7632</v>
      </c>
      <c r="BZU1" s="12" t="s">
        <v>7633</v>
      </c>
      <c r="BZV1" s="12" t="s">
        <v>7634</v>
      </c>
      <c r="BZW1" s="12" t="s">
        <v>7635</v>
      </c>
      <c r="BZX1" s="12" t="s">
        <v>7636</v>
      </c>
      <c r="BZY1" s="12" t="s">
        <v>7637</v>
      </c>
      <c r="BZZ1" s="12" t="s">
        <v>7638</v>
      </c>
      <c r="CAA1" s="12" t="s">
        <v>7639</v>
      </c>
      <c r="CAB1" s="12" t="s">
        <v>7640</v>
      </c>
      <c r="CAC1" s="12" t="s">
        <v>7641</v>
      </c>
      <c r="CAD1" s="12" t="s">
        <v>7642</v>
      </c>
      <c r="CAE1" s="12" t="s">
        <v>7643</v>
      </c>
      <c r="CAF1" s="12" t="s">
        <v>7644</v>
      </c>
      <c r="CAG1" s="12" t="s">
        <v>7645</v>
      </c>
      <c r="CAH1" s="12" t="s">
        <v>7646</v>
      </c>
      <c r="CAI1" s="12" t="s">
        <v>7647</v>
      </c>
      <c r="CAJ1" s="12" t="s">
        <v>7648</v>
      </c>
      <c r="CAK1" s="12" t="s">
        <v>7649</v>
      </c>
      <c r="CAL1" s="12" t="s">
        <v>7650</v>
      </c>
      <c r="CAM1" s="12" t="s">
        <v>7651</v>
      </c>
      <c r="CAN1" s="12" t="s">
        <v>7652</v>
      </c>
      <c r="CAO1" s="12" t="s">
        <v>7653</v>
      </c>
      <c r="CAP1" s="12" t="s">
        <v>7654</v>
      </c>
      <c r="CAQ1" s="12" t="s">
        <v>7655</v>
      </c>
      <c r="CAR1" s="12" t="s">
        <v>7656</v>
      </c>
      <c r="CAS1" s="12" t="s">
        <v>7657</v>
      </c>
      <c r="CAT1" s="12" t="s">
        <v>7658</v>
      </c>
      <c r="CAU1" s="12" t="s">
        <v>7659</v>
      </c>
      <c r="CAV1" s="12" t="s">
        <v>7660</v>
      </c>
      <c r="CAW1" s="12" t="s">
        <v>7661</v>
      </c>
      <c r="CAX1" s="12" t="s">
        <v>7662</v>
      </c>
      <c r="CAY1" s="12" t="s">
        <v>7663</v>
      </c>
      <c r="CAZ1" s="12" t="s">
        <v>7664</v>
      </c>
      <c r="CBA1" s="12" t="s">
        <v>7665</v>
      </c>
      <c r="CBB1" s="12" t="s">
        <v>7666</v>
      </c>
      <c r="CBC1" s="12" t="s">
        <v>7667</v>
      </c>
      <c r="CBD1" s="12" t="s">
        <v>7668</v>
      </c>
      <c r="CBE1" s="12" t="s">
        <v>7669</v>
      </c>
      <c r="CBF1" s="12" t="s">
        <v>7670</v>
      </c>
      <c r="CBG1" s="12" t="s">
        <v>7671</v>
      </c>
      <c r="CBH1" s="12" t="s">
        <v>7672</v>
      </c>
      <c r="CBI1" s="12" t="s">
        <v>7673</v>
      </c>
      <c r="CBJ1" s="12" t="s">
        <v>7674</v>
      </c>
      <c r="CBK1" s="12" t="s">
        <v>7675</v>
      </c>
      <c r="CBL1" s="12" t="s">
        <v>7676</v>
      </c>
      <c r="CBM1" s="12" t="s">
        <v>7677</v>
      </c>
      <c r="CBN1" s="12" t="s">
        <v>7678</v>
      </c>
      <c r="CBO1" s="12" t="s">
        <v>7679</v>
      </c>
      <c r="CBP1" s="12" t="s">
        <v>7680</v>
      </c>
      <c r="CBQ1" s="12" t="s">
        <v>7681</v>
      </c>
      <c r="CBR1" s="12" t="s">
        <v>7682</v>
      </c>
      <c r="CBS1" s="12" t="s">
        <v>7683</v>
      </c>
      <c r="CBT1" s="12" t="s">
        <v>7684</v>
      </c>
      <c r="CBU1" s="12" t="s">
        <v>7685</v>
      </c>
      <c r="CBV1" s="12" t="s">
        <v>7686</v>
      </c>
      <c r="CBW1" s="12" t="s">
        <v>7687</v>
      </c>
      <c r="CBX1" s="12" t="s">
        <v>7688</v>
      </c>
      <c r="CBY1" s="12" t="s">
        <v>7689</v>
      </c>
      <c r="CBZ1" s="12" t="s">
        <v>7690</v>
      </c>
      <c r="CCA1" s="12" t="s">
        <v>7691</v>
      </c>
      <c r="CCB1" s="12" t="s">
        <v>7692</v>
      </c>
      <c r="CCC1" s="12" t="s">
        <v>7693</v>
      </c>
      <c r="CCD1" s="12" t="s">
        <v>7694</v>
      </c>
      <c r="CCE1" s="12" t="s">
        <v>7695</v>
      </c>
      <c r="CCF1" s="12" t="s">
        <v>7696</v>
      </c>
      <c r="CCG1" s="12" t="s">
        <v>7697</v>
      </c>
      <c r="CCH1" s="12" t="s">
        <v>7698</v>
      </c>
      <c r="CCI1" s="12" t="s">
        <v>7699</v>
      </c>
      <c r="CCJ1" s="12" t="s">
        <v>7700</v>
      </c>
      <c r="CCK1" s="12" t="s">
        <v>7701</v>
      </c>
      <c r="CCL1" s="12" t="s">
        <v>7702</v>
      </c>
      <c r="CCM1" s="12" t="s">
        <v>7703</v>
      </c>
      <c r="CCN1" s="12" t="s">
        <v>7704</v>
      </c>
      <c r="CCO1" s="12" t="s">
        <v>7705</v>
      </c>
      <c r="CCP1" s="12" t="s">
        <v>7706</v>
      </c>
      <c r="CCQ1" s="12" t="s">
        <v>7707</v>
      </c>
      <c r="CCR1" s="12" t="s">
        <v>7708</v>
      </c>
      <c r="CCS1" s="12" t="s">
        <v>7709</v>
      </c>
      <c r="CCT1" s="12" t="s">
        <v>7710</v>
      </c>
      <c r="CCU1" s="12" t="s">
        <v>7711</v>
      </c>
      <c r="CCV1" s="12" t="s">
        <v>7712</v>
      </c>
      <c r="CCW1" s="12" t="s">
        <v>7713</v>
      </c>
      <c r="CCX1" s="12" t="s">
        <v>7714</v>
      </c>
      <c r="CCY1" s="12" t="s">
        <v>7715</v>
      </c>
      <c r="CCZ1" s="12" t="s">
        <v>7716</v>
      </c>
      <c r="CDA1" s="12" t="s">
        <v>7717</v>
      </c>
      <c r="CDB1" s="12" t="s">
        <v>7718</v>
      </c>
      <c r="CDC1" s="12" t="s">
        <v>7719</v>
      </c>
      <c r="CDD1" s="12" t="s">
        <v>7720</v>
      </c>
      <c r="CDE1" s="12" t="s">
        <v>7721</v>
      </c>
      <c r="CDF1" s="12" t="s">
        <v>7722</v>
      </c>
      <c r="CDG1" s="12" t="s">
        <v>7723</v>
      </c>
      <c r="CDH1" s="12" t="s">
        <v>7724</v>
      </c>
      <c r="CDI1" s="12" t="s">
        <v>7725</v>
      </c>
      <c r="CDJ1" s="12" t="s">
        <v>7726</v>
      </c>
      <c r="CDK1" s="12" t="s">
        <v>7727</v>
      </c>
      <c r="CDL1" s="12" t="s">
        <v>7728</v>
      </c>
      <c r="CDM1" s="12" t="s">
        <v>7729</v>
      </c>
      <c r="CDN1" s="12" t="s">
        <v>7730</v>
      </c>
      <c r="CDO1" s="12" t="s">
        <v>7731</v>
      </c>
      <c r="CDP1" s="12" t="s">
        <v>7732</v>
      </c>
      <c r="CDQ1" s="12" t="s">
        <v>7733</v>
      </c>
      <c r="CDR1" s="12" t="s">
        <v>7734</v>
      </c>
      <c r="CDS1" s="12" t="s">
        <v>7735</v>
      </c>
      <c r="CDT1" s="12" t="s">
        <v>7736</v>
      </c>
      <c r="CDU1" s="12" t="s">
        <v>7737</v>
      </c>
      <c r="CDV1" s="12" t="s">
        <v>7738</v>
      </c>
      <c r="CDW1" s="12" t="s">
        <v>7739</v>
      </c>
      <c r="CDX1" s="12" t="s">
        <v>7740</v>
      </c>
      <c r="CDY1" s="12" t="s">
        <v>7741</v>
      </c>
      <c r="CDZ1" s="12" t="s">
        <v>7742</v>
      </c>
      <c r="CEA1" s="12" t="s">
        <v>7743</v>
      </c>
      <c r="CEB1" s="12" t="s">
        <v>7744</v>
      </c>
      <c r="CEC1" s="12" t="s">
        <v>7745</v>
      </c>
      <c r="CED1" s="12" t="s">
        <v>7746</v>
      </c>
      <c r="CEE1" s="12" t="s">
        <v>7747</v>
      </c>
      <c r="CEF1" s="12" t="s">
        <v>7748</v>
      </c>
      <c r="CEG1" s="12" t="s">
        <v>7749</v>
      </c>
      <c r="CEH1" s="12" t="s">
        <v>7750</v>
      </c>
      <c r="CEI1" s="12" t="s">
        <v>7751</v>
      </c>
      <c r="CEJ1" s="12" t="s">
        <v>7752</v>
      </c>
      <c r="CEK1" s="12" t="s">
        <v>7753</v>
      </c>
      <c r="CEL1" s="12" t="s">
        <v>7754</v>
      </c>
      <c r="CEM1" s="12" t="s">
        <v>7755</v>
      </c>
      <c r="CEN1" s="12" t="s">
        <v>7756</v>
      </c>
      <c r="CEO1" s="12" t="s">
        <v>7757</v>
      </c>
      <c r="CEP1" s="12" t="s">
        <v>7758</v>
      </c>
      <c r="CEQ1" s="12" t="s">
        <v>7759</v>
      </c>
      <c r="CER1" s="12" t="s">
        <v>7760</v>
      </c>
      <c r="CES1" s="12" t="s">
        <v>7761</v>
      </c>
      <c r="CET1" s="12" t="s">
        <v>7762</v>
      </c>
      <c r="CEU1" s="12" t="s">
        <v>7763</v>
      </c>
      <c r="CEV1" s="12" t="s">
        <v>7764</v>
      </c>
      <c r="CEW1" s="12" t="s">
        <v>7765</v>
      </c>
      <c r="CEX1" s="12" t="s">
        <v>7766</v>
      </c>
      <c r="CEY1" s="12" t="s">
        <v>7767</v>
      </c>
      <c r="CEZ1" s="12" t="s">
        <v>7768</v>
      </c>
      <c r="CFA1" s="12" t="s">
        <v>7769</v>
      </c>
      <c r="CFB1" s="12" t="s">
        <v>7770</v>
      </c>
      <c r="CFC1" s="12" t="s">
        <v>7771</v>
      </c>
      <c r="CFD1" s="12" t="s">
        <v>7772</v>
      </c>
      <c r="CFE1" s="12" t="s">
        <v>7773</v>
      </c>
      <c r="CFF1" s="12" t="s">
        <v>7774</v>
      </c>
      <c r="CFG1" s="12" t="s">
        <v>7775</v>
      </c>
      <c r="CFH1" s="12" t="s">
        <v>7776</v>
      </c>
      <c r="CFI1" s="12" t="s">
        <v>7777</v>
      </c>
      <c r="CFJ1" s="12" t="s">
        <v>7778</v>
      </c>
      <c r="CFK1" s="12" t="s">
        <v>7779</v>
      </c>
      <c r="CFL1" s="12" t="s">
        <v>7780</v>
      </c>
      <c r="CFM1" s="12" t="s">
        <v>7781</v>
      </c>
      <c r="CFN1" s="12" t="s">
        <v>7782</v>
      </c>
      <c r="CFO1" s="12" t="s">
        <v>7783</v>
      </c>
      <c r="CFP1" s="12" t="s">
        <v>7784</v>
      </c>
      <c r="CFQ1" s="12" t="s">
        <v>7785</v>
      </c>
      <c r="CFR1" s="12" t="s">
        <v>7786</v>
      </c>
      <c r="CFS1" s="12" t="s">
        <v>7787</v>
      </c>
      <c r="CFT1" s="12" t="s">
        <v>7788</v>
      </c>
      <c r="CFU1" s="12" t="s">
        <v>7789</v>
      </c>
      <c r="CFV1" s="12" t="s">
        <v>7790</v>
      </c>
      <c r="CFW1" s="12" t="s">
        <v>7791</v>
      </c>
      <c r="CFX1" s="12" t="s">
        <v>7792</v>
      </c>
      <c r="CFY1" s="12" t="s">
        <v>7793</v>
      </c>
      <c r="CFZ1" s="12" t="s">
        <v>7794</v>
      </c>
      <c r="CGA1" s="12" t="s">
        <v>7795</v>
      </c>
      <c r="CGB1" s="12" t="s">
        <v>7796</v>
      </c>
      <c r="CGC1" s="12" t="s">
        <v>7797</v>
      </c>
      <c r="CGD1" s="12" t="s">
        <v>7798</v>
      </c>
      <c r="CGE1" s="12" t="s">
        <v>7799</v>
      </c>
      <c r="CGF1" s="12" t="s">
        <v>7800</v>
      </c>
      <c r="CGG1" s="12" t="s">
        <v>7801</v>
      </c>
      <c r="CGH1" s="12" t="s">
        <v>7802</v>
      </c>
      <c r="CGI1" s="12" t="s">
        <v>7803</v>
      </c>
      <c r="CGJ1" s="12" t="s">
        <v>7804</v>
      </c>
      <c r="CGK1" s="12" t="s">
        <v>7805</v>
      </c>
      <c r="CGL1" s="12" t="s">
        <v>7806</v>
      </c>
      <c r="CGM1" s="12" t="s">
        <v>7807</v>
      </c>
      <c r="CGN1" s="12" t="s">
        <v>7808</v>
      </c>
      <c r="CGO1" s="12" t="s">
        <v>7809</v>
      </c>
      <c r="CGP1" s="12" t="s">
        <v>7810</v>
      </c>
      <c r="CGQ1" s="12" t="s">
        <v>7811</v>
      </c>
      <c r="CGR1" s="12" t="s">
        <v>7812</v>
      </c>
      <c r="CGS1" s="12" t="s">
        <v>7813</v>
      </c>
      <c r="CGT1" s="12" t="s">
        <v>7814</v>
      </c>
      <c r="CGU1" s="12" t="s">
        <v>7815</v>
      </c>
      <c r="CGV1" s="12" t="s">
        <v>7816</v>
      </c>
      <c r="CGW1" s="12" t="s">
        <v>7817</v>
      </c>
      <c r="CGX1" s="12" t="s">
        <v>7818</v>
      </c>
      <c r="CGY1" s="12" t="s">
        <v>7819</v>
      </c>
      <c r="CGZ1" s="12" t="s">
        <v>7820</v>
      </c>
      <c r="CHA1" s="12" t="s">
        <v>7821</v>
      </c>
      <c r="CHB1" s="12" t="s">
        <v>7822</v>
      </c>
      <c r="CHC1" s="12" t="s">
        <v>7823</v>
      </c>
      <c r="CHD1" s="12" t="s">
        <v>7824</v>
      </c>
      <c r="CHE1" s="12" t="s">
        <v>7825</v>
      </c>
      <c r="CHF1" s="12" t="s">
        <v>7826</v>
      </c>
      <c r="CHG1" s="12" t="s">
        <v>7827</v>
      </c>
      <c r="CHH1" s="12" t="s">
        <v>7828</v>
      </c>
      <c r="CHI1" s="12" t="s">
        <v>7829</v>
      </c>
      <c r="CHJ1" s="12" t="s">
        <v>7830</v>
      </c>
      <c r="CHK1" s="12" t="s">
        <v>7831</v>
      </c>
      <c r="CHL1" s="12" t="s">
        <v>7832</v>
      </c>
      <c r="CHM1" s="12" t="s">
        <v>7833</v>
      </c>
      <c r="CHN1" s="12" t="s">
        <v>7834</v>
      </c>
      <c r="CHO1" s="12" t="s">
        <v>7835</v>
      </c>
      <c r="CHP1" s="12" t="s">
        <v>7836</v>
      </c>
      <c r="CHQ1" s="12" t="s">
        <v>7837</v>
      </c>
      <c r="CHR1" s="12" t="s">
        <v>7838</v>
      </c>
      <c r="CHS1" s="12" t="s">
        <v>7839</v>
      </c>
      <c r="CHT1" s="12" t="s">
        <v>7840</v>
      </c>
      <c r="CHU1" s="12" t="s">
        <v>7841</v>
      </c>
      <c r="CHV1" s="12" t="s">
        <v>7842</v>
      </c>
      <c r="CHW1" s="12" t="s">
        <v>7843</v>
      </c>
      <c r="CHX1" s="12" t="s">
        <v>7844</v>
      </c>
      <c r="CHY1" s="12" t="s">
        <v>7845</v>
      </c>
      <c r="CHZ1" s="12" t="s">
        <v>7846</v>
      </c>
      <c r="CIA1" s="12" t="s">
        <v>7847</v>
      </c>
      <c r="CIB1" s="12" t="s">
        <v>7848</v>
      </c>
      <c r="CIC1" s="12" t="s">
        <v>7849</v>
      </c>
      <c r="CID1" s="12" t="s">
        <v>7850</v>
      </c>
      <c r="CIE1" s="12" t="s">
        <v>7851</v>
      </c>
      <c r="CIF1" s="12" t="s">
        <v>7852</v>
      </c>
      <c r="CIG1" s="12" t="s">
        <v>7853</v>
      </c>
      <c r="CIH1" s="12" t="s">
        <v>7854</v>
      </c>
      <c r="CII1" s="12" t="s">
        <v>7855</v>
      </c>
      <c r="CIJ1" s="12" t="s">
        <v>7856</v>
      </c>
      <c r="CIK1" s="12" t="s">
        <v>7857</v>
      </c>
      <c r="CIL1" s="12" t="s">
        <v>7858</v>
      </c>
      <c r="CIM1" s="12" t="s">
        <v>7859</v>
      </c>
      <c r="CIN1" s="12" t="s">
        <v>7860</v>
      </c>
      <c r="CIO1" s="12" t="s">
        <v>7861</v>
      </c>
      <c r="CIP1" s="12" t="s">
        <v>7862</v>
      </c>
      <c r="CIQ1" s="12" t="s">
        <v>7863</v>
      </c>
      <c r="CIR1" s="12" t="s">
        <v>7864</v>
      </c>
      <c r="CIS1" s="12" t="s">
        <v>7865</v>
      </c>
      <c r="CIT1" s="12" t="s">
        <v>7866</v>
      </c>
      <c r="CIU1" s="12" t="s">
        <v>7867</v>
      </c>
      <c r="CIV1" s="12" t="s">
        <v>7868</v>
      </c>
      <c r="CIW1" s="12" t="s">
        <v>7869</v>
      </c>
      <c r="CIX1" s="12" t="s">
        <v>7870</v>
      </c>
      <c r="CIY1" s="12" t="s">
        <v>7871</v>
      </c>
      <c r="CIZ1" s="12" t="s">
        <v>7872</v>
      </c>
      <c r="CJA1" s="12" t="s">
        <v>7873</v>
      </c>
      <c r="CJB1" s="12" t="s">
        <v>7874</v>
      </c>
      <c r="CJC1" s="12" t="s">
        <v>7875</v>
      </c>
      <c r="CJD1" s="12" t="s">
        <v>7876</v>
      </c>
      <c r="CJE1" s="12" t="s">
        <v>7877</v>
      </c>
      <c r="CJF1" s="12" t="s">
        <v>7878</v>
      </c>
      <c r="CJG1" s="12" t="s">
        <v>7879</v>
      </c>
      <c r="CJH1" s="12" t="s">
        <v>7880</v>
      </c>
      <c r="CJI1" s="12" t="s">
        <v>7881</v>
      </c>
      <c r="CJJ1" s="12" t="s">
        <v>7882</v>
      </c>
      <c r="CJK1" s="12" t="s">
        <v>7883</v>
      </c>
      <c r="CJL1" s="12" t="s">
        <v>7884</v>
      </c>
      <c r="CJM1" s="12" t="s">
        <v>7885</v>
      </c>
      <c r="CJN1" s="12" t="s">
        <v>7886</v>
      </c>
      <c r="CJO1" s="12" t="s">
        <v>7887</v>
      </c>
      <c r="CJP1" s="12" t="s">
        <v>7888</v>
      </c>
      <c r="CJQ1" s="12" t="s">
        <v>7889</v>
      </c>
      <c r="CJR1" s="12" t="s">
        <v>7890</v>
      </c>
      <c r="CJS1" s="12" t="s">
        <v>7891</v>
      </c>
      <c r="CJT1" s="12" t="s">
        <v>7892</v>
      </c>
      <c r="CJU1" s="12" t="s">
        <v>7893</v>
      </c>
      <c r="CJV1" s="12" t="s">
        <v>7894</v>
      </c>
      <c r="CJW1" s="12" t="s">
        <v>7895</v>
      </c>
      <c r="CJX1" s="12" t="s">
        <v>7896</v>
      </c>
      <c r="CJY1" s="12" t="s">
        <v>7897</v>
      </c>
      <c r="CJZ1" s="12" t="s">
        <v>7898</v>
      </c>
      <c r="CKA1" s="12" t="s">
        <v>7899</v>
      </c>
      <c r="CKB1" s="12" t="s">
        <v>7900</v>
      </c>
      <c r="CKC1" s="12" t="s">
        <v>7901</v>
      </c>
      <c r="CKD1" s="12" t="s">
        <v>7902</v>
      </c>
      <c r="CKE1" s="12" t="s">
        <v>7903</v>
      </c>
      <c r="CKF1" s="12" t="s">
        <v>7904</v>
      </c>
      <c r="CKG1" s="12" t="s">
        <v>7905</v>
      </c>
      <c r="CKH1" s="12" t="s">
        <v>7906</v>
      </c>
      <c r="CKI1" s="12" t="s">
        <v>7907</v>
      </c>
      <c r="CKJ1" s="12" t="s">
        <v>7908</v>
      </c>
      <c r="CKK1" s="12" t="s">
        <v>7909</v>
      </c>
      <c r="CKL1" s="12" t="s">
        <v>7910</v>
      </c>
      <c r="CKM1" s="12" t="s">
        <v>7911</v>
      </c>
      <c r="CKN1" s="12" t="s">
        <v>7912</v>
      </c>
      <c r="CKO1" s="12" t="s">
        <v>7913</v>
      </c>
      <c r="CKP1" s="12" t="s">
        <v>7914</v>
      </c>
      <c r="CKQ1" s="12" t="s">
        <v>7915</v>
      </c>
      <c r="CKR1" s="12" t="s">
        <v>7916</v>
      </c>
      <c r="CKS1" s="12" t="s">
        <v>7917</v>
      </c>
      <c r="CKT1" s="12" t="s">
        <v>7918</v>
      </c>
      <c r="CKU1" s="12" t="s">
        <v>7919</v>
      </c>
      <c r="CKV1" s="12" t="s">
        <v>7920</v>
      </c>
      <c r="CKW1" s="12" t="s">
        <v>7921</v>
      </c>
      <c r="CKX1" s="12" t="s">
        <v>7922</v>
      </c>
      <c r="CKY1" s="12" t="s">
        <v>7923</v>
      </c>
      <c r="CKZ1" s="12" t="s">
        <v>7924</v>
      </c>
      <c r="CLA1" s="12" t="s">
        <v>7925</v>
      </c>
      <c r="CLB1" s="12" t="s">
        <v>7926</v>
      </c>
      <c r="CLC1" s="12" t="s">
        <v>7927</v>
      </c>
      <c r="CLD1" s="12" t="s">
        <v>7928</v>
      </c>
      <c r="CLE1" s="12" t="s">
        <v>7929</v>
      </c>
      <c r="CLF1" s="12" t="s">
        <v>7930</v>
      </c>
      <c r="CLG1" s="12" t="s">
        <v>7931</v>
      </c>
      <c r="CLH1" s="12" t="s">
        <v>7932</v>
      </c>
      <c r="CLI1" s="12" t="s">
        <v>7933</v>
      </c>
      <c r="CLJ1" s="12" t="s">
        <v>7934</v>
      </c>
      <c r="CLK1" s="12" t="s">
        <v>7935</v>
      </c>
      <c r="CLL1" s="12" t="s">
        <v>7936</v>
      </c>
      <c r="CLM1" s="12" t="s">
        <v>7937</v>
      </c>
      <c r="CLN1" s="12" t="s">
        <v>7938</v>
      </c>
      <c r="CLO1" s="12" t="s">
        <v>7939</v>
      </c>
      <c r="CLP1" s="12" t="s">
        <v>7940</v>
      </c>
      <c r="CLQ1" s="12" t="s">
        <v>7941</v>
      </c>
      <c r="CLR1" s="12" t="s">
        <v>7942</v>
      </c>
      <c r="CLS1" s="12" t="s">
        <v>7943</v>
      </c>
      <c r="CLT1" s="12" t="s">
        <v>7944</v>
      </c>
      <c r="CLU1" s="12" t="s">
        <v>7945</v>
      </c>
      <c r="CLV1" s="12" t="s">
        <v>7946</v>
      </c>
      <c r="CLW1" s="12" t="s">
        <v>7947</v>
      </c>
      <c r="CLX1" s="12" t="s">
        <v>7948</v>
      </c>
      <c r="CLY1" s="12" t="s">
        <v>7949</v>
      </c>
      <c r="CLZ1" s="12" t="s">
        <v>7950</v>
      </c>
      <c r="CMA1" s="12" t="s">
        <v>7951</v>
      </c>
      <c r="CMB1" s="12" t="s">
        <v>7952</v>
      </c>
      <c r="CMC1" s="12" t="s">
        <v>7953</v>
      </c>
      <c r="CMD1" s="12" t="s">
        <v>7954</v>
      </c>
      <c r="CME1" s="12" t="s">
        <v>7955</v>
      </c>
      <c r="CMF1" s="12" t="s">
        <v>7956</v>
      </c>
      <c r="CMG1" s="12" t="s">
        <v>7957</v>
      </c>
      <c r="CMH1" s="12" t="s">
        <v>7958</v>
      </c>
      <c r="CMI1" s="12" t="s">
        <v>7959</v>
      </c>
      <c r="CMJ1" s="12" t="s">
        <v>7960</v>
      </c>
      <c r="CMK1" s="12" t="s">
        <v>7961</v>
      </c>
      <c r="CML1" s="12" t="s">
        <v>7962</v>
      </c>
      <c r="CMM1" s="12" t="s">
        <v>7963</v>
      </c>
      <c r="CMN1" s="12" t="s">
        <v>7964</v>
      </c>
      <c r="CMO1" s="12" t="s">
        <v>7965</v>
      </c>
      <c r="CMP1" s="12" t="s">
        <v>7966</v>
      </c>
      <c r="CMQ1" s="12" t="s">
        <v>7967</v>
      </c>
      <c r="CMR1" s="12" t="s">
        <v>7968</v>
      </c>
      <c r="CMS1" s="12" t="s">
        <v>7969</v>
      </c>
      <c r="CMT1" s="12" t="s">
        <v>7970</v>
      </c>
      <c r="CMU1" s="12" t="s">
        <v>7971</v>
      </c>
      <c r="CMV1" s="12" t="s">
        <v>7972</v>
      </c>
      <c r="CMW1" s="12" t="s">
        <v>7973</v>
      </c>
      <c r="CMX1" s="12" t="s">
        <v>7974</v>
      </c>
      <c r="CMY1" s="12" t="s">
        <v>7975</v>
      </c>
      <c r="CMZ1" s="12" t="s">
        <v>7976</v>
      </c>
      <c r="CNA1" s="12" t="s">
        <v>7977</v>
      </c>
      <c r="CNB1" s="12" t="s">
        <v>7978</v>
      </c>
      <c r="CNC1" s="12" t="s">
        <v>7979</v>
      </c>
      <c r="CND1" s="12" t="s">
        <v>7980</v>
      </c>
      <c r="CNE1" s="12" t="s">
        <v>7981</v>
      </c>
      <c r="CNF1" s="12" t="s">
        <v>7982</v>
      </c>
      <c r="CNG1" s="12" t="s">
        <v>7983</v>
      </c>
      <c r="CNH1" s="12" t="s">
        <v>7984</v>
      </c>
      <c r="CNI1" s="12" t="s">
        <v>7985</v>
      </c>
      <c r="CNJ1" s="12" t="s">
        <v>7986</v>
      </c>
      <c r="CNK1" s="12" t="s">
        <v>7987</v>
      </c>
      <c r="CNL1" s="12" t="s">
        <v>7988</v>
      </c>
      <c r="CNM1" s="12" t="s">
        <v>7989</v>
      </c>
      <c r="CNN1" s="12" t="s">
        <v>7990</v>
      </c>
      <c r="CNO1" s="12" t="s">
        <v>7991</v>
      </c>
      <c r="CNP1" s="12" t="s">
        <v>7992</v>
      </c>
      <c r="CNQ1" s="12" t="s">
        <v>7993</v>
      </c>
      <c r="CNR1" s="12" t="s">
        <v>7994</v>
      </c>
      <c r="CNS1" s="12" t="s">
        <v>7995</v>
      </c>
      <c r="CNT1" s="12" t="s">
        <v>7996</v>
      </c>
      <c r="CNU1" s="12" t="s">
        <v>7997</v>
      </c>
      <c r="CNV1" s="12" t="s">
        <v>7998</v>
      </c>
      <c r="CNW1" s="12" t="s">
        <v>7999</v>
      </c>
      <c r="CNX1" s="12" t="s">
        <v>8000</v>
      </c>
      <c r="CNY1" s="12" t="s">
        <v>8001</v>
      </c>
      <c r="CNZ1" s="12" t="s">
        <v>8002</v>
      </c>
      <c r="COA1" s="12" t="s">
        <v>8003</v>
      </c>
      <c r="COB1" s="12" t="s">
        <v>8004</v>
      </c>
      <c r="COC1" s="12" t="s">
        <v>8005</v>
      </c>
      <c r="COD1" s="12" t="s">
        <v>8006</v>
      </c>
      <c r="COE1" s="12" t="s">
        <v>8007</v>
      </c>
      <c r="COF1" s="12" t="s">
        <v>8008</v>
      </c>
      <c r="COG1" s="12" t="s">
        <v>8009</v>
      </c>
      <c r="COH1" s="12" t="s">
        <v>8010</v>
      </c>
      <c r="COI1" s="12" t="s">
        <v>8011</v>
      </c>
      <c r="COJ1" s="12" t="s">
        <v>8012</v>
      </c>
      <c r="COK1" s="12" t="s">
        <v>8013</v>
      </c>
      <c r="COL1" s="12" t="s">
        <v>8014</v>
      </c>
      <c r="COM1" s="12" t="s">
        <v>8015</v>
      </c>
      <c r="CON1" s="12" t="s">
        <v>8016</v>
      </c>
      <c r="COO1" s="12" t="s">
        <v>8017</v>
      </c>
      <c r="COP1" s="12" t="s">
        <v>8018</v>
      </c>
      <c r="COQ1" s="12" t="s">
        <v>8019</v>
      </c>
      <c r="COR1" s="12" t="s">
        <v>8020</v>
      </c>
      <c r="COS1" s="12" t="s">
        <v>8021</v>
      </c>
      <c r="COT1" s="12" t="s">
        <v>8022</v>
      </c>
      <c r="COU1" s="12" t="s">
        <v>8023</v>
      </c>
      <c r="COV1" s="12" t="s">
        <v>8024</v>
      </c>
      <c r="COW1" s="12" t="s">
        <v>8025</v>
      </c>
      <c r="COX1" s="12" t="s">
        <v>8026</v>
      </c>
      <c r="COY1" s="12" t="s">
        <v>8027</v>
      </c>
      <c r="COZ1" s="12" t="s">
        <v>8028</v>
      </c>
      <c r="CPA1" s="12" t="s">
        <v>8029</v>
      </c>
      <c r="CPB1" s="12" t="s">
        <v>8030</v>
      </c>
      <c r="CPC1" s="12" t="s">
        <v>8031</v>
      </c>
      <c r="CPD1" s="12" t="s">
        <v>8032</v>
      </c>
      <c r="CPE1" s="12" t="s">
        <v>8033</v>
      </c>
      <c r="CPF1" s="12" t="s">
        <v>8034</v>
      </c>
      <c r="CPG1" s="12" t="s">
        <v>8035</v>
      </c>
      <c r="CPH1" s="12" t="s">
        <v>8036</v>
      </c>
      <c r="CPI1" s="12" t="s">
        <v>8037</v>
      </c>
      <c r="CPJ1" s="12" t="s">
        <v>8038</v>
      </c>
      <c r="CPK1" s="12" t="s">
        <v>8039</v>
      </c>
      <c r="CPL1" s="12" t="s">
        <v>8040</v>
      </c>
      <c r="CPM1" s="12" t="s">
        <v>8041</v>
      </c>
      <c r="CPN1" s="12" t="s">
        <v>8042</v>
      </c>
      <c r="CPO1" s="12" t="s">
        <v>8043</v>
      </c>
      <c r="CPP1" s="12" t="s">
        <v>8044</v>
      </c>
      <c r="CPQ1" s="12" t="s">
        <v>8045</v>
      </c>
      <c r="CPR1" s="12" t="s">
        <v>8046</v>
      </c>
      <c r="CPS1" s="12" t="s">
        <v>8047</v>
      </c>
      <c r="CPT1" s="12" t="s">
        <v>8048</v>
      </c>
      <c r="CPU1" s="12" t="s">
        <v>8049</v>
      </c>
      <c r="CPV1" s="12" t="s">
        <v>8050</v>
      </c>
      <c r="CPW1" s="12" t="s">
        <v>8051</v>
      </c>
      <c r="CPX1" s="12" t="s">
        <v>8052</v>
      </c>
      <c r="CPY1" s="12" t="s">
        <v>8053</v>
      </c>
      <c r="CPZ1" s="12" t="s">
        <v>8054</v>
      </c>
      <c r="CQA1" s="12" t="s">
        <v>8055</v>
      </c>
      <c r="CQB1" s="12" t="s">
        <v>8056</v>
      </c>
      <c r="CQC1" s="12" t="s">
        <v>8057</v>
      </c>
      <c r="CQD1" s="12" t="s">
        <v>8058</v>
      </c>
      <c r="CQE1" s="12" t="s">
        <v>8059</v>
      </c>
      <c r="CQF1" s="12" t="s">
        <v>8060</v>
      </c>
      <c r="CQG1" s="12" t="s">
        <v>8061</v>
      </c>
      <c r="CQH1" s="12" t="s">
        <v>8062</v>
      </c>
      <c r="CQI1" s="12" t="s">
        <v>8063</v>
      </c>
      <c r="CQJ1" s="12" t="s">
        <v>8064</v>
      </c>
      <c r="CQK1" s="12" t="s">
        <v>8065</v>
      </c>
      <c r="CQL1" s="12" t="s">
        <v>8066</v>
      </c>
      <c r="CQM1" s="12" t="s">
        <v>8067</v>
      </c>
      <c r="CQN1" s="12" t="s">
        <v>8068</v>
      </c>
      <c r="CQO1" s="12" t="s">
        <v>8069</v>
      </c>
      <c r="CQP1" s="12" t="s">
        <v>8070</v>
      </c>
      <c r="CQQ1" s="12" t="s">
        <v>8071</v>
      </c>
      <c r="CQR1" s="12" t="s">
        <v>8072</v>
      </c>
      <c r="CQS1" s="12" t="s">
        <v>8073</v>
      </c>
      <c r="CQT1" s="12" t="s">
        <v>8074</v>
      </c>
      <c r="CQU1" s="12" t="s">
        <v>8075</v>
      </c>
      <c r="CQV1" s="12" t="s">
        <v>8076</v>
      </c>
      <c r="CQW1" s="12" t="s">
        <v>8077</v>
      </c>
      <c r="CQX1" s="12" t="s">
        <v>8078</v>
      </c>
      <c r="CQY1" s="12" t="s">
        <v>8079</v>
      </c>
      <c r="CQZ1" s="12" t="s">
        <v>8080</v>
      </c>
      <c r="CRA1" s="12" t="s">
        <v>8081</v>
      </c>
      <c r="CRB1" s="12" t="s">
        <v>8082</v>
      </c>
      <c r="CRC1" s="12" t="s">
        <v>8083</v>
      </c>
      <c r="CRD1" s="12" t="s">
        <v>8084</v>
      </c>
      <c r="CRE1" s="12" t="s">
        <v>8085</v>
      </c>
      <c r="CRF1" s="12" t="s">
        <v>8086</v>
      </c>
      <c r="CRG1" s="12" t="s">
        <v>8087</v>
      </c>
      <c r="CRH1" s="12" t="s">
        <v>8088</v>
      </c>
      <c r="CRI1" s="12" t="s">
        <v>8089</v>
      </c>
      <c r="CRJ1" s="12" t="s">
        <v>8090</v>
      </c>
      <c r="CRK1" s="12" t="s">
        <v>8091</v>
      </c>
      <c r="CRL1" s="12" t="s">
        <v>8092</v>
      </c>
      <c r="CRM1" s="12" t="s">
        <v>8093</v>
      </c>
      <c r="CRN1" s="12" t="s">
        <v>8094</v>
      </c>
      <c r="CRO1" s="12" t="s">
        <v>8095</v>
      </c>
      <c r="CRP1" s="12" t="s">
        <v>8096</v>
      </c>
      <c r="CRQ1" s="12" t="s">
        <v>8097</v>
      </c>
      <c r="CRR1" s="12" t="s">
        <v>8098</v>
      </c>
      <c r="CRS1" s="12" t="s">
        <v>8099</v>
      </c>
      <c r="CRT1" s="12" t="s">
        <v>8100</v>
      </c>
      <c r="CRU1" s="12" t="s">
        <v>8101</v>
      </c>
      <c r="CRV1" s="12" t="s">
        <v>8102</v>
      </c>
      <c r="CRW1" s="12" t="s">
        <v>8103</v>
      </c>
      <c r="CRX1" s="12" t="s">
        <v>8104</v>
      </c>
      <c r="CRY1" s="12" t="s">
        <v>8105</v>
      </c>
      <c r="CRZ1" s="12" t="s">
        <v>8106</v>
      </c>
      <c r="CSA1" s="12" t="s">
        <v>8107</v>
      </c>
      <c r="CSB1" s="12" t="s">
        <v>8108</v>
      </c>
      <c r="CSC1" s="12" t="s">
        <v>8109</v>
      </c>
      <c r="CSD1" s="12" t="s">
        <v>8110</v>
      </c>
      <c r="CSE1" s="12" t="s">
        <v>8111</v>
      </c>
      <c r="CSF1" s="12" t="s">
        <v>8112</v>
      </c>
      <c r="CSG1" s="12" t="s">
        <v>8113</v>
      </c>
      <c r="CSH1" s="12" t="s">
        <v>8114</v>
      </c>
      <c r="CSI1" s="12" t="s">
        <v>8115</v>
      </c>
      <c r="CSJ1" s="12" t="s">
        <v>8116</v>
      </c>
      <c r="CSK1" s="12" t="s">
        <v>8117</v>
      </c>
      <c r="CSL1" s="12" t="s">
        <v>8118</v>
      </c>
      <c r="CSM1" s="12" t="s">
        <v>8119</v>
      </c>
      <c r="CSN1" s="12" t="s">
        <v>8120</v>
      </c>
      <c r="CSO1" s="12" t="s">
        <v>8121</v>
      </c>
      <c r="CSP1" s="12" t="s">
        <v>8122</v>
      </c>
      <c r="CSQ1" s="12" t="s">
        <v>8123</v>
      </c>
      <c r="CSR1" s="12" t="s">
        <v>8124</v>
      </c>
      <c r="CSS1" s="12" t="s">
        <v>8125</v>
      </c>
      <c r="CST1" s="12" t="s">
        <v>8126</v>
      </c>
      <c r="CSU1" s="12" t="s">
        <v>8127</v>
      </c>
      <c r="CSV1" s="12" t="s">
        <v>8128</v>
      </c>
      <c r="CSW1" s="12" t="s">
        <v>8129</v>
      </c>
      <c r="CSX1" s="12" t="s">
        <v>8130</v>
      </c>
      <c r="CSY1" s="12" t="s">
        <v>8131</v>
      </c>
      <c r="CSZ1" s="12" t="s">
        <v>8132</v>
      </c>
      <c r="CTA1" s="12" t="s">
        <v>8133</v>
      </c>
      <c r="CTB1" s="12" t="s">
        <v>8134</v>
      </c>
      <c r="CTC1" s="12" t="s">
        <v>8135</v>
      </c>
      <c r="CTD1" s="12" t="s">
        <v>8136</v>
      </c>
      <c r="CTE1" s="12" t="s">
        <v>8137</v>
      </c>
      <c r="CTF1" s="12" t="s">
        <v>8138</v>
      </c>
      <c r="CTG1" s="12" t="s">
        <v>8139</v>
      </c>
      <c r="CTH1" s="12" t="s">
        <v>8140</v>
      </c>
      <c r="CTI1" s="12" t="s">
        <v>8141</v>
      </c>
      <c r="CTJ1" s="12" t="s">
        <v>8142</v>
      </c>
      <c r="CTK1" s="12" t="s">
        <v>8143</v>
      </c>
      <c r="CTL1" s="12" t="s">
        <v>8144</v>
      </c>
      <c r="CTM1" s="12" t="s">
        <v>8145</v>
      </c>
      <c r="CTN1" s="12" t="s">
        <v>8146</v>
      </c>
      <c r="CTO1" s="12" t="s">
        <v>8147</v>
      </c>
      <c r="CTP1" s="12" t="s">
        <v>8148</v>
      </c>
      <c r="CTQ1" s="12" t="s">
        <v>8149</v>
      </c>
      <c r="CTR1" s="12" t="s">
        <v>8150</v>
      </c>
      <c r="CTS1" s="12" t="s">
        <v>8151</v>
      </c>
      <c r="CTT1" s="12" t="s">
        <v>8152</v>
      </c>
      <c r="CTU1" s="12" t="s">
        <v>8153</v>
      </c>
      <c r="CTV1" s="12" t="s">
        <v>8154</v>
      </c>
      <c r="CTW1" s="12" t="s">
        <v>8155</v>
      </c>
      <c r="CTX1" s="12" t="s">
        <v>8156</v>
      </c>
      <c r="CTY1" s="12" t="s">
        <v>8157</v>
      </c>
      <c r="CTZ1" s="12" t="s">
        <v>8158</v>
      </c>
      <c r="CUA1" s="12" t="s">
        <v>8159</v>
      </c>
      <c r="CUB1" s="12" t="s">
        <v>8160</v>
      </c>
      <c r="CUC1" s="12" t="s">
        <v>8161</v>
      </c>
      <c r="CUD1" s="12" t="s">
        <v>8162</v>
      </c>
      <c r="CUE1" s="12" t="s">
        <v>8163</v>
      </c>
      <c r="CUF1" s="12" t="s">
        <v>8164</v>
      </c>
      <c r="CUG1" s="12" t="s">
        <v>8165</v>
      </c>
      <c r="CUH1" s="12" t="s">
        <v>8166</v>
      </c>
      <c r="CUI1" s="12" t="s">
        <v>8167</v>
      </c>
      <c r="CUJ1" s="12" t="s">
        <v>8168</v>
      </c>
      <c r="CUK1" s="12" t="s">
        <v>8169</v>
      </c>
      <c r="CUL1" s="12" t="s">
        <v>8170</v>
      </c>
      <c r="CUM1" s="12" t="s">
        <v>8171</v>
      </c>
      <c r="CUN1" s="12" t="s">
        <v>8172</v>
      </c>
      <c r="CUO1" s="12" t="s">
        <v>8173</v>
      </c>
      <c r="CUP1" s="12" t="s">
        <v>8174</v>
      </c>
      <c r="CUQ1" s="12" t="s">
        <v>8175</v>
      </c>
      <c r="CUR1" s="12" t="s">
        <v>8176</v>
      </c>
      <c r="CUS1" s="12" t="s">
        <v>8177</v>
      </c>
      <c r="CUT1" s="12" t="s">
        <v>8178</v>
      </c>
      <c r="CUU1" s="12" t="s">
        <v>8179</v>
      </c>
      <c r="CUV1" s="12" t="s">
        <v>8180</v>
      </c>
      <c r="CUW1" s="12" t="s">
        <v>8181</v>
      </c>
      <c r="CUX1" s="12" t="s">
        <v>8182</v>
      </c>
      <c r="CUY1" s="12" t="s">
        <v>8183</v>
      </c>
      <c r="CUZ1" s="12" t="s">
        <v>8184</v>
      </c>
      <c r="CVA1" s="12" t="s">
        <v>8185</v>
      </c>
      <c r="CVB1" s="12" t="s">
        <v>8186</v>
      </c>
      <c r="CVC1" s="12" t="s">
        <v>8187</v>
      </c>
      <c r="CVD1" s="12" t="s">
        <v>8188</v>
      </c>
      <c r="CVE1" s="12" t="s">
        <v>8189</v>
      </c>
      <c r="CVF1" s="12" t="s">
        <v>8190</v>
      </c>
      <c r="CVG1" s="12" t="s">
        <v>8191</v>
      </c>
      <c r="CVH1" s="12" t="s">
        <v>8192</v>
      </c>
      <c r="CVI1" s="12" t="s">
        <v>8193</v>
      </c>
      <c r="CVJ1" s="12" t="s">
        <v>8194</v>
      </c>
      <c r="CVK1" s="12" t="s">
        <v>8195</v>
      </c>
      <c r="CVL1" s="12" t="s">
        <v>8196</v>
      </c>
      <c r="CVM1" s="12" t="s">
        <v>8197</v>
      </c>
      <c r="CVN1" s="12" t="s">
        <v>8198</v>
      </c>
      <c r="CVO1" s="12" t="s">
        <v>8199</v>
      </c>
      <c r="CVP1" s="12" t="s">
        <v>8200</v>
      </c>
      <c r="CVQ1" s="12" t="s">
        <v>8201</v>
      </c>
      <c r="CVR1" s="12" t="s">
        <v>8202</v>
      </c>
      <c r="CVS1" s="12" t="s">
        <v>8203</v>
      </c>
      <c r="CVT1" s="12" t="s">
        <v>8204</v>
      </c>
      <c r="CVU1" s="12" t="s">
        <v>8205</v>
      </c>
      <c r="CVV1" s="12" t="s">
        <v>8206</v>
      </c>
      <c r="CVW1" s="12" t="s">
        <v>8207</v>
      </c>
      <c r="CVX1" s="12" t="s">
        <v>8208</v>
      </c>
      <c r="CVY1" s="12" t="s">
        <v>8209</v>
      </c>
      <c r="CVZ1" s="12" t="s">
        <v>8210</v>
      </c>
      <c r="CWA1" s="12" t="s">
        <v>8211</v>
      </c>
      <c r="CWB1" s="12" t="s">
        <v>8212</v>
      </c>
      <c r="CWC1" s="12" t="s">
        <v>8213</v>
      </c>
      <c r="CWD1" s="12" t="s">
        <v>8214</v>
      </c>
      <c r="CWE1" s="12" t="s">
        <v>8215</v>
      </c>
      <c r="CWF1" s="12" t="s">
        <v>8216</v>
      </c>
      <c r="CWG1" s="12" t="s">
        <v>8217</v>
      </c>
      <c r="CWH1" s="12" t="s">
        <v>8218</v>
      </c>
      <c r="CWI1" s="12" t="s">
        <v>8219</v>
      </c>
      <c r="CWJ1" s="12" t="s">
        <v>8220</v>
      </c>
      <c r="CWK1" s="12" t="s">
        <v>8221</v>
      </c>
      <c r="CWL1" s="12" t="s">
        <v>8222</v>
      </c>
      <c r="CWM1" s="12" t="s">
        <v>8223</v>
      </c>
      <c r="CWN1" s="12" t="s">
        <v>8224</v>
      </c>
      <c r="CWO1" s="12" t="s">
        <v>8225</v>
      </c>
      <c r="CWP1" s="12" t="s">
        <v>8226</v>
      </c>
      <c r="CWQ1" s="12" t="s">
        <v>8227</v>
      </c>
      <c r="CWR1" s="12" t="s">
        <v>8228</v>
      </c>
      <c r="CWS1" s="12" t="s">
        <v>8229</v>
      </c>
      <c r="CWT1" s="12" t="s">
        <v>8230</v>
      </c>
      <c r="CWU1" s="12" t="s">
        <v>8231</v>
      </c>
      <c r="CWV1" s="12" t="s">
        <v>8232</v>
      </c>
      <c r="CWW1" s="12" t="s">
        <v>8233</v>
      </c>
      <c r="CWX1" s="12" t="s">
        <v>8234</v>
      </c>
      <c r="CWY1" s="12" t="s">
        <v>8235</v>
      </c>
      <c r="CWZ1" s="12" t="s">
        <v>8236</v>
      </c>
      <c r="CXA1" s="12" t="s">
        <v>8237</v>
      </c>
      <c r="CXB1" s="12" t="s">
        <v>8238</v>
      </c>
      <c r="CXC1" s="12" t="s">
        <v>8239</v>
      </c>
      <c r="CXD1" s="12" t="s">
        <v>8240</v>
      </c>
      <c r="CXE1" s="12" t="s">
        <v>8241</v>
      </c>
      <c r="CXF1" s="12" t="s">
        <v>8242</v>
      </c>
      <c r="CXG1" s="12" t="s">
        <v>8243</v>
      </c>
      <c r="CXH1" s="12" t="s">
        <v>8244</v>
      </c>
      <c r="CXI1" s="12" t="s">
        <v>8245</v>
      </c>
      <c r="CXJ1" s="12" t="s">
        <v>8246</v>
      </c>
      <c r="CXK1" s="12" t="s">
        <v>8247</v>
      </c>
      <c r="CXL1" s="12" t="s">
        <v>8248</v>
      </c>
      <c r="CXM1" s="12" t="s">
        <v>8249</v>
      </c>
      <c r="CXN1" s="12" t="s">
        <v>8250</v>
      </c>
      <c r="CXO1" s="12" t="s">
        <v>8251</v>
      </c>
      <c r="CXP1" s="12" t="s">
        <v>8252</v>
      </c>
      <c r="CXQ1" s="12" t="s">
        <v>8253</v>
      </c>
      <c r="CXR1" s="12" t="s">
        <v>8254</v>
      </c>
      <c r="CXS1" s="12" t="s">
        <v>8255</v>
      </c>
      <c r="CXT1" s="12" t="s">
        <v>8256</v>
      </c>
      <c r="CXU1" s="12" t="s">
        <v>8257</v>
      </c>
      <c r="CXV1" s="12" t="s">
        <v>8258</v>
      </c>
      <c r="CXW1" s="12" t="s">
        <v>8259</v>
      </c>
      <c r="CXX1" s="12" t="s">
        <v>8260</v>
      </c>
      <c r="CXY1" s="12" t="s">
        <v>8261</v>
      </c>
      <c r="CXZ1" s="12" t="s">
        <v>8262</v>
      </c>
      <c r="CYA1" s="12" t="s">
        <v>8263</v>
      </c>
      <c r="CYB1" s="12" t="s">
        <v>8264</v>
      </c>
      <c r="CYC1" s="12" t="s">
        <v>8265</v>
      </c>
      <c r="CYD1" s="12" t="s">
        <v>8266</v>
      </c>
      <c r="CYE1" s="12" t="s">
        <v>8267</v>
      </c>
      <c r="CYF1" s="12" t="s">
        <v>8268</v>
      </c>
      <c r="CYG1" s="12" t="s">
        <v>8269</v>
      </c>
      <c r="CYH1" s="12" t="s">
        <v>8270</v>
      </c>
      <c r="CYI1" s="12" t="s">
        <v>8271</v>
      </c>
      <c r="CYJ1" s="12" t="s">
        <v>8272</v>
      </c>
      <c r="CYK1" s="12" t="s">
        <v>8273</v>
      </c>
      <c r="CYL1" s="12" t="s">
        <v>8274</v>
      </c>
      <c r="CYM1" s="12" t="s">
        <v>8275</v>
      </c>
      <c r="CYN1" s="12" t="s">
        <v>8276</v>
      </c>
      <c r="CYO1" s="12" t="s">
        <v>8277</v>
      </c>
      <c r="CYP1" s="12" t="s">
        <v>8278</v>
      </c>
      <c r="CYQ1" s="12" t="s">
        <v>8279</v>
      </c>
      <c r="CYR1" s="12" t="s">
        <v>8280</v>
      </c>
      <c r="CYS1" s="12" t="s">
        <v>8281</v>
      </c>
      <c r="CYT1" s="12" t="s">
        <v>8282</v>
      </c>
      <c r="CYU1" s="12" t="s">
        <v>8283</v>
      </c>
      <c r="CYV1" s="12" t="s">
        <v>8284</v>
      </c>
      <c r="CYW1" s="12" t="s">
        <v>8285</v>
      </c>
      <c r="CYX1" s="12" t="s">
        <v>8286</v>
      </c>
      <c r="CYY1" s="12" t="s">
        <v>8287</v>
      </c>
      <c r="CYZ1" s="12" t="s">
        <v>8288</v>
      </c>
      <c r="CZA1" s="12" t="s">
        <v>8289</v>
      </c>
      <c r="CZB1" s="12" t="s">
        <v>8290</v>
      </c>
      <c r="CZC1" s="12" t="s">
        <v>8291</v>
      </c>
      <c r="CZD1" s="12" t="s">
        <v>8292</v>
      </c>
      <c r="CZE1" s="12" t="s">
        <v>8293</v>
      </c>
      <c r="CZF1" s="12" t="s">
        <v>8294</v>
      </c>
      <c r="CZG1" s="12" t="s">
        <v>8295</v>
      </c>
      <c r="CZH1" s="12" t="s">
        <v>8296</v>
      </c>
      <c r="CZI1" s="12" t="s">
        <v>8297</v>
      </c>
      <c r="CZJ1" s="12" t="s">
        <v>8298</v>
      </c>
      <c r="CZK1" s="12" t="s">
        <v>8299</v>
      </c>
      <c r="CZL1" s="12" t="s">
        <v>8300</v>
      </c>
      <c r="CZM1" s="12" t="s">
        <v>8301</v>
      </c>
      <c r="CZN1" s="12" t="s">
        <v>8302</v>
      </c>
      <c r="CZO1" s="12" t="s">
        <v>8303</v>
      </c>
      <c r="CZP1" s="12" t="s">
        <v>8304</v>
      </c>
      <c r="CZQ1" s="12" t="s">
        <v>8305</v>
      </c>
      <c r="CZR1" s="12" t="s">
        <v>8306</v>
      </c>
      <c r="CZS1" s="12" t="s">
        <v>8307</v>
      </c>
      <c r="CZT1" s="12" t="s">
        <v>8308</v>
      </c>
      <c r="CZU1" s="12" t="s">
        <v>8309</v>
      </c>
      <c r="CZV1" s="12" t="s">
        <v>8310</v>
      </c>
      <c r="CZW1" s="12" t="s">
        <v>8311</v>
      </c>
      <c r="CZX1" s="12" t="s">
        <v>8312</v>
      </c>
      <c r="CZY1" s="12" t="s">
        <v>8313</v>
      </c>
      <c r="CZZ1" s="12" t="s">
        <v>8314</v>
      </c>
      <c r="DAA1" s="12" t="s">
        <v>8315</v>
      </c>
      <c r="DAB1" s="12" t="s">
        <v>8316</v>
      </c>
      <c r="DAC1" s="12" t="s">
        <v>8317</v>
      </c>
      <c r="DAD1" s="12" t="s">
        <v>8318</v>
      </c>
      <c r="DAE1" s="12" t="s">
        <v>8319</v>
      </c>
      <c r="DAF1" s="12" t="s">
        <v>8320</v>
      </c>
      <c r="DAG1" s="12" t="s">
        <v>8321</v>
      </c>
      <c r="DAH1" s="12" t="s">
        <v>8322</v>
      </c>
      <c r="DAI1" s="12" t="s">
        <v>8323</v>
      </c>
      <c r="DAJ1" s="12" t="s">
        <v>8324</v>
      </c>
      <c r="DAK1" s="12" t="s">
        <v>8325</v>
      </c>
      <c r="DAL1" s="12" t="s">
        <v>8326</v>
      </c>
      <c r="DAM1" s="12" t="s">
        <v>8327</v>
      </c>
      <c r="DAN1" s="12" t="s">
        <v>8328</v>
      </c>
      <c r="DAO1" s="12" t="s">
        <v>8329</v>
      </c>
      <c r="DAP1" s="12" t="s">
        <v>8330</v>
      </c>
      <c r="DAQ1" s="12" t="s">
        <v>8331</v>
      </c>
      <c r="DAR1" s="12" t="s">
        <v>8332</v>
      </c>
      <c r="DAS1" s="12" t="s">
        <v>8333</v>
      </c>
      <c r="DAT1" s="12" t="s">
        <v>8334</v>
      </c>
      <c r="DAU1" s="12" t="s">
        <v>8335</v>
      </c>
      <c r="DAV1" s="12" t="s">
        <v>8336</v>
      </c>
      <c r="DAW1" s="12" t="s">
        <v>8337</v>
      </c>
      <c r="DAX1" s="12" t="s">
        <v>8338</v>
      </c>
      <c r="DAY1" s="12" t="s">
        <v>8339</v>
      </c>
      <c r="DAZ1" s="12" t="s">
        <v>8340</v>
      </c>
      <c r="DBA1" s="12" t="s">
        <v>8341</v>
      </c>
      <c r="DBB1" s="12" t="s">
        <v>8342</v>
      </c>
      <c r="DBC1" s="12" t="s">
        <v>8343</v>
      </c>
      <c r="DBD1" s="12" t="s">
        <v>8344</v>
      </c>
      <c r="DBE1" s="12" t="s">
        <v>8345</v>
      </c>
      <c r="DBF1" s="12" t="s">
        <v>8346</v>
      </c>
      <c r="DBG1" s="12" t="s">
        <v>8347</v>
      </c>
      <c r="DBH1" s="12" t="s">
        <v>8348</v>
      </c>
      <c r="DBI1" s="12" t="s">
        <v>8349</v>
      </c>
      <c r="DBJ1" s="12" t="s">
        <v>8350</v>
      </c>
      <c r="DBK1" s="12" t="s">
        <v>8351</v>
      </c>
      <c r="DBL1" s="12" t="s">
        <v>8352</v>
      </c>
      <c r="DBM1" s="12" t="s">
        <v>8353</v>
      </c>
      <c r="DBN1" s="12" t="s">
        <v>8354</v>
      </c>
      <c r="DBO1" s="12" t="s">
        <v>8355</v>
      </c>
      <c r="DBP1" s="12" t="s">
        <v>8356</v>
      </c>
      <c r="DBQ1" s="12" t="s">
        <v>8357</v>
      </c>
      <c r="DBR1" s="12" t="s">
        <v>8358</v>
      </c>
      <c r="DBS1" s="12" t="s">
        <v>8359</v>
      </c>
      <c r="DBT1" s="12" t="s">
        <v>8360</v>
      </c>
      <c r="DBU1" s="12" t="s">
        <v>8361</v>
      </c>
      <c r="DBV1" s="12" t="s">
        <v>8362</v>
      </c>
      <c r="DBW1" s="12" t="s">
        <v>8363</v>
      </c>
      <c r="DBX1" s="12" t="s">
        <v>8364</v>
      </c>
      <c r="DBY1" s="12" t="s">
        <v>8365</v>
      </c>
      <c r="DBZ1" s="12" t="s">
        <v>8366</v>
      </c>
      <c r="DCA1" s="12" t="s">
        <v>8367</v>
      </c>
      <c r="DCB1" s="12" t="s">
        <v>8368</v>
      </c>
      <c r="DCC1" s="12" t="s">
        <v>8369</v>
      </c>
      <c r="DCD1" s="12" t="s">
        <v>8370</v>
      </c>
      <c r="DCE1" s="12" t="s">
        <v>8371</v>
      </c>
      <c r="DCF1" s="12" t="s">
        <v>8372</v>
      </c>
      <c r="DCG1" s="12" t="s">
        <v>8373</v>
      </c>
      <c r="DCH1" s="12" t="s">
        <v>8374</v>
      </c>
      <c r="DCI1" s="12" t="s">
        <v>8375</v>
      </c>
      <c r="DCJ1" s="12" t="s">
        <v>8376</v>
      </c>
      <c r="DCK1" s="12" t="s">
        <v>8377</v>
      </c>
      <c r="DCL1" s="12" t="s">
        <v>8378</v>
      </c>
      <c r="DCM1" s="12" t="s">
        <v>8379</v>
      </c>
      <c r="DCN1" s="12" t="s">
        <v>8380</v>
      </c>
      <c r="DCO1" s="12" t="s">
        <v>8381</v>
      </c>
      <c r="DCP1" s="12" t="s">
        <v>8382</v>
      </c>
      <c r="DCQ1" s="12" t="s">
        <v>8383</v>
      </c>
      <c r="DCR1" s="12" t="s">
        <v>8384</v>
      </c>
      <c r="DCS1" s="12" t="s">
        <v>8385</v>
      </c>
      <c r="DCT1" s="12" t="s">
        <v>8386</v>
      </c>
      <c r="DCU1" s="12" t="s">
        <v>8387</v>
      </c>
      <c r="DCV1" s="12" t="s">
        <v>8388</v>
      </c>
      <c r="DCW1" s="12" t="s">
        <v>8389</v>
      </c>
      <c r="DCX1" s="12" t="s">
        <v>8390</v>
      </c>
      <c r="DCY1" s="12" t="s">
        <v>8391</v>
      </c>
      <c r="DCZ1" s="12" t="s">
        <v>8392</v>
      </c>
      <c r="DDA1" s="12" t="s">
        <v>8393</v>
      </c>
      <c r="DDB1" s="12" t="s">
        <v>8394</v>
      </c>
      <c r="DDC1" s="12" t="s">
        <v>8395</v>
      </c>
      <c r="DDD1" s="12" t="s">
        <v>8396</v>
      </c>
      <c r="DDE1" s="12" t="s">
        <v>8397</v>
      </c>
      <c r="DDF1" s="12" t="s">
        <v>8398</v>
      </c>
      <c r="DDG1" s="12" t="s">
        <v>8399</v>
      </c>
      <c r="DDH1" s="12" t="s">
        <v>8400</v>
      </c>
      <c r="DDI1" s="12" t="s">
        <v>8401</v>
      </c>
      <c r="DDJ1" s="12" t="s">
        <v>8402</v>
      </c>
      <c r="DDK1" s="12" t="s">
        <v>8403</v>
      </c>
      <c r="DDL1" s="12" t="s">
        <v>8404</v>
      </c>
      <c r="DDM1" s="12" t="s">
        <v>8405</v>
      </c>
      <c r="DDN1" s="12" t="s">
        <v>8406</v>
      </c>
      <c r="DDO1" s="12" t="s">
        <v>8407</v>
      </c>
      <c r="DDP1" s="12" t="s">
        <v>8408</v>
      </c>
      <c r="DDQ1" s="12" t="s">
        <v>8409</v>
      </c>
      <c r="DDR1" s="12" t="s">
        <v>8410</v>
      </c>
      <c r="DDS1" s="12" t="s">
        <v>8411</v>
      </c>
      <c r="DDT1" s="12" t="s">
        <v>8412</v>
      </c>
      <c r="DDU1" s="12" t="s">
        <v>8413</v>
      </c>
      <c r="DDV1" s="12" t="s">
        <v>8414</v>
      </c>
      <c r="DDW1" s="12" t="s">
        <v>8415</v>
      </c>
      <c r="DDX1" s="12" t="s">
        <v>8416</v>
      </c>
      <c r="DDY1" s="12" t="s">
        <v>8417</v>
      </c>
      <c r="DDZ1" s="12" t="s">
        <v>8418</v>
      </c>
      <c r="DEA1" s="12" t="s">
        <v>8419</v>
      </c>
      <c r="DEB1" s="12" t="s">
        <v>8420</v>
      </c>
      <c r="DEC1" s="12" t="s">
        <v>8421</v>
      </c>
      <c r="DED1" s="12" t="s">
        <v>8422</v>
      </c>
      <c r="DEE1" s="12" t="s">
        <v>8423</v>
      </c>
      <c r="DEF1" s="12" t="s">
        <v>8424</v>
      </c>
      <c r="DEG1" s="12" t="s">
        <v>8425</v>
      </c>
      <c r="DEH1" s="12" t="s">
        <v>8426</v>
      </c>
      <c r="DEI1" s="12" t="s">
        <v>8427</v>
      </c>
      <c r="DEJ1" s="12" t="s">
        <v>8428</v>
      </c>
      <c r="DEK1" s="12" t="s">
        <v>8429</v>
      </c>
      <c r="DEL1" s="12" t="s">
        <v>8430</v>
      </c>
      <c r="DEM1" s="12" t="s">
        <v>8431</v>
      </c>
      <c r="DEN1" s="12" t="s">
        <v>8432</v>
      </c>
      <c r="DEO1" s="12" t="s">
        <v>8433</v>
      </c>
      <c r="DEP1" s="12" t="s">
        <v>8434</v>
      </c>
      <c r="DEQ1" s="12" t="s">
        <v>8435</v>
      </c>
      <c r="DER1" s="12" t="s">
        <v>8436</v>
      </c>
      <c r="DES1" s="12" t="s">
        <v>8437</v>
      </c>
      <c r="DET1" s="12" t="s">
        <v>8438</v>
      </c>
      <c r="DEU1" s="12" t="s">
        <v>8439</v>
      </c>
      <c r="DEV1" s="12" t="s">
        <v>8440</v>
      </c>
      <c r="DEW1" s="12" t="s">
        <v>8441</v>
      </c>
      <c r="DEX1" s="12" t="s">
        <v>8442</v>
      </c>
      <c r="DEY1" s="12" t="s">
        <v>8443</v>
      </c>
      <c r="DEZ1" s="12" t="s">
        <v>8444</v>
      </c>
      <c r="DFA1" s="12" t="s">
        <v>8445</v>
      </c>
      <c r="DFB1" s="12" t="s">
        <v>8446</v>
      </c>
      <c r="DFC1" s="12" t="s">
        <v>8447</v>
      </c>
      <c r="DFD1" s="12" t="s">
        <v>8448</v>
      </c>
      <c r="DFE1" s="12" t="s">
        <v>8449</v>
      </c>
      <c r="DFF1" s="12" t="s">
        <v>8450</v>
      </c>
      <c r="DFG1" s="12" t="s">
        <v>8451</v>
      </c>
      <c r="DFH1" s="12" t="s">
        <v>8452</v>
      </c>
      <c r="DFI1" s="12" t="s">
        <v>8453</v>
      </c>
      <c r="DFJ1" s="12" t="s">
        <v>8454</v>
      </c>
      <c r="DFK1" s="12" t="s">
        <v>8455</v>
      </c>
      <c r="DFL1" s="12" t="s">
        <v>8456</v>
      </c>
      <c r="DFM1" s="12" t="s">
        <v>8457</v>
      </c>
      <c r="DFN1" s="12" t="s">
        <v>8458</v>
      </c>
      <c r="DFO1" s="12" t="s">
        <v>8459</v>
      </c>
      <c r="DFP1" s="12" t="s">
        <v>8460</v>
      </c>
      <c r="DFQ1" s="12" t="s">
        <v>8461</v>
      </c>
      <c r="DFR1" s="12" t="s">
        <v>8462</v>
      </c>
      <c r="DFS1" s="12" t="s">
        <v>8463</v>
      </c>
      <c r="DFT1" s="12" t="s">
        <v>8464</v>
      </c>
      <c r="DFU1" s="12" t="s">
        <v>8465</v>
      </c>
      <c r="DFV1" s="12" t="s">
        <v>8466</v>
      </c>
      <c r="DFW1" s="12" t="s">
        <v>8467</v>
      </c>
      <c r="DFX1" s="12" t="s">
        <v>8468</v>
      </c>
      <c r="DFY1" s="12" t="s">
        <v>8469</v>
      </c>
      <c r="DFZ1" s="12" t="s">
        <v>8470</v>
      </c>
      <c r="DGA1" s="12" t="s">
        <v>8471</v>
      </c>
      <c r="DGB1" s="12" t="s">
        <v>8472</v>
      </c>
      <c r="DGC1" s="12" t="s">
        <v>8473</v>
      </c>
      <c r="DGD1" s="12" t="s">
        <v>8474</v>
      </c>
      <c r="DGE1" s="12" t="s">
        <v>8475</v>
      </c>
      <c r="DGF1" s="12" t="s">
        <v>8476</v>
      </c>
      <c r="DGG1" s="12" t="s">
        <v>8477</v>
      </c>
      <c r="DGH1" s="12" t="s">
        <v>8478</v>
      </c>
      <c r="DGI1" s="12" t="s">
        <v>8479</v>
      </c>
      <c r="DGJ1" s="12" t="s">
        <v>8480</v>
      </c>
      <c r="DGK1" s="12" t="s">
        <v>8481</v>
      </c>
      <c r="DGL1" s="12" t="s">
        <v>8482</v>
      </c>
      <c r="DGM1" s="12" t="s">
        <v>8483</v>
      </c>
      <c r="DGN1" s="12" t="s">
        <v>8484</v>
      </c>
      <c r="DGO1" s="12" t="s">
        <v>8485</v>
      </c>
      <c r="DGP1" s="12" t="s">
        <v>8486</v>
      </c>
      <c r="DGQ1" s="12" t="s">
        <v>8487</v>
      </c>
      <c r="DGR1" s="12" t="s">
        <v>8488</v>
      </c>
      <c r="DGS1" s="12" t="s">
        <v>8489</v>
      </c>
      <c r="DGT1" s="12" t="s">
        <v>8490</v>
      </c>
      <c r="DGU1" s="12" t="s">
        <v>8491</v>
      </c>
      <c r="DGV1" s="12" t="s">
        <v>8492</v>
      </c>
      <c r="DGW1" s="12" t="s">
        <v>8493</v>
      </c>
      <c r="DGX1" s="12" t="s">
        <v>8494</v>
      </c>
      <c r="DGY1" s="12" t="s">
        <v>8495</v>
      </c>
      <c r="DGZ1" s="12" t="s">
        <v>8496</v>
      </c>
      <c r="DHA1" s="12" t="s">
        <v>8497</v>
      </c>
      <c r="DHB1" s="12" t="s">
        <v>8498</v>
      </c>
      <c r="DHC1" s="12" t="s">
        <v>8499</v>
      </c>
      <c r="DHD1" s="12" t="s">
        <v>8500</v>
      </c>
      <c r="DHE1" s="12" t="s">
        <v>8501</v>
      </c>
      <c r="DHF1" s="12" t="s">
        <v>8502</v>
      </c>
      <c r="DHG1" s="12" t="s">
        <v>8503</v>
      </c>
      <c r="DHH1" s="12" t="s">
        <v>8504</v>
      </c>
      <c r="DHI1" s="12" t="s">
        <v>8505</v>
      </c>
      <c r="DHJ1" s="12" t="s">
        <v>8506</v>
      </c>
      <c r="DHK1" s="12" t="s">
        <v>8507</v>
      </c>
      <c r="DHL1" s="12" t="s">
        <v>8508</v>
      </c>
      <c r="DHM1" s="12" t="s">
        <v>8509</v>
      </c>
      <c r="DHN1" s="12" t="s">
        <v>8510</v>
      </c>
      <c r="DHO1" s="12" t="s">
        <v>8511</v>
      </c>
      <c r="DHP1" s="12" t="s">
        <v>8512</v>
      </c>
      <c r="DHQ1" s="12" t="s">
        <v>8513</v>
      </c>
      <c r="DHR1" s="12" t="s">
        <v>8514</v>
      </c>
      <c r="DHS1" s="12" t="s">
        <v>8515</v>
      </c>
      <c r="DHT1" s="12" t="s">
        <v>8516</v>
      </c>
      <c r="DHU1" s="12" t="s">
        <v>8517</v>
      </c>
      <c r="DHV1" s="12" t="s">
        <v>8518</v>
      </c>
      <c r="DHW1" s="12" t="s">
        <v>8519</v>
      </c>
      <c r="DHX1" s="12" t="s">
        <v>8520</v>
      </c>
      <c r="DHY1" s="12" t="s">
        <v>8521</v>
      </c>
      <c r="DHZ1" s="12" t="s">
        <v>8522</v>
      </c>
      <c r="DIA1" s="12" t="s">
        <v>8523</v>
      </c>
      <c r="DIB1" s="12" t="s">
        <v>8524</v>
      </c>
      <c r="DIC1" s="12" t="s">
        <v>8525</v>
      </c>
      <c r="DID1" s="12" t="s">
        <v>8526</v>
      </c>
      <c r="DIE1" s="12" t="s">
        <v>8527</v>
      </c>
      <c r="DIF1" s="12" t="s">
        <v>8528</v>
      </c>
      <c r="DIG1" s="12" t="s">
        <v>8529</v>
      </c>
      <c r="DIH1" s="12" t="s">
        <v>8530</v>
      </c>
      <c r="DII1" s="12" t="s">
        <v>8531</v>
      </c>
      <c r="DIJ1" s="12" t="s">
        <v>8532</v>
      </c>
      <c r="DIK1" s="12" t="s">
        <v>8533</v>
      </c>
      <c r="DIL1" s="12" t="s">
        <v>8534</v>
      </c>
      <c r="DIM1" s="12" t="s">
        <v>8535</v>
      </c>
      <c r="DIN1" s="12" t="s">
        <v>8536</v>
      </c>
      <c r="DIO1" s="12" t="s">
        <v>8537</v>
      </c>
      <c r="DIP1" s="12" t="s">
        <v>8538</v>
      </c>
      <c r="DIQ1" s="12" t="s">
        <v>8539</v>
      </c>
      <c r="DIR1" s="12" t="s">
        <v>8540</v>
      </c>
      <c r="DIS1" s="12" t="s">
        <v>8541</v>
      </c>
      <c r="DIT1" s="12" t="s">
        <v>8542</v>
      </c>
      <c r="DIU1" s="12" t="s">
        <v>8543</v>
      </c>
      <c r="DIV1" s="12" t="s">
        <v>8544</v>
      </c>
      <c r="DIW1" s="12" t="s">
        <v>8545</v>
      </c>
      <c r="DIX1" s="12" t="s">
        <v>8546</v>
      </c>
      <c r="DIY1" s="12" t="s">
        <v>8547</v>
      </c>
      <c r="DIZ1" s="12" t="s">
        <v>8548</v>
      </c>
      <c r="DJA1" s="12" t="s">
        <v>8549</v>
      </c>
      <c r="DJB1" s="12" t="s">
        <v>8550</v>
      </c>
      <c r="DJC1" s="12" t="s">
        <v>8551</v>
      </c>
      <c r="DJD1" s="12" t="s">
        <v>8552</v>
      </c>
      <c r="DJE1" s="12" t="s">
        <v>8553</v>
      </c>
      <c r="DJF1" s="12" t="s">
        <v>8554</v>
      </c>
      <c r="DJG1" s="12" t="s">
        <v>8555</v>
      </c>
      <c r="DJH1" s="12" t="s">
        <v>8556</v>
      </c>
      <c r="DJI1" s="12" t="s">
        <v>8557</v>
      </c>
      <c r="DJJ1" s="12" t="s">
        <v>8558</v>
      </c>
      <c r="DJK1" s="12" t="s">
        <v>8559</v>
      </c>
      <c r="DJL1" s="12" t="s">
        <v>8560</v>
      </c>
      <c r="DJM1" s="12" t="s">
        <v>8561</v>
      </c>
      <c r="DJN1" s="12" t="s">
        <v>8562</v>
      </c>
      <c r="DJO1" s="12" t="s">
        <v>8563</v>
      </c>
      <c r="DJP1" s="12" t="s">
        <v>8564</v>
      </c>
      <c r="DJQ1" s="12" t="s">
        <v>8565</v>
      </c>
      <c r="DJR1" s="12" t="s">
        <v>8566</v>
      </c>
      <c r="DJS1" s="12" t="s">
        <v>8567</v>
      </c>
      <c r="DJT1" s="12" t="s">
        <v>8568</v>
      </c>
      <c r="DJU1" s="12" t="s">
        <v>8569</v>
      </c>
      <c r="DJV1" s="12" t="s">
        <v>8570</v>
      </c>
      <c r="DJW1" s="12" t="s">
        <v>8571</v>
      </c>
      <c r="DJX1" s="12" t="s">
        <v>8572</v>
      </c>
      <c r="DJY1" s="12" t="s">
        <v>8573</v>
      </c>
      <c r="DJZ1" s="12" t="s">
        <v>8574</v>
      </c>
      <c r="DKA1" s="12" t="s">
        <v>8575</v>
      </c>
      <c r="DKB1" s="12" t="s">
        <v>8576</v>
      </c>
      <c r="DKC1" s="12" t="s">
        <v>8577</v>
      </c>
      <c r="DKD1" s="12" t="s">
        <v>8578</v>
      </c>
      <c r="DKE1" s="12" t="s">
        <v>8579</v>
      </c>
      <c r="DKF1" s="12" t="s">
        <v>8580</v>
      </c>
      <c r="DKG1" s="12" t="s">
        <v>8581</v>
      </c>
      <c r="DKH1" s="12" t="s">
        <v>8582</v>
      </c>
      <c r="DKI1" s="12" t="s">
        <v>8583</v>
      </c>
      <c r="DKJ1" s="12" t="s">
        <v>8584</v>
      </c>
      <c r="DKK1" s="12" t="s">
        <v>8585</v>
      </c>
      <c r="DKL1" s="12" t="s">
        <v>8586</v>
      </c>
      <c r="DKM1" s="12" t="s">
        <v>8587</v>
      </c>
      <c r="DKN1" s="12" t="s">
        <v>8588</v>
      </c>
      <c r="DKO1" s="12" t="s">
        <v>8589</v>
      </c>
      <c r="DKP1" s="12" t="s">
        <v>8590</v>
      </c>
      <c r="DKQ1" s="12" t="s">
        <v>8591</v>
      </c>
      <c r="DKR1" s="12" t="s">
        <v>8592</v>
      </c>
      <c r="DKS1" s="12" t="s">
        <v>8593</v>
      </c>
      <c r="DKT1" s="12" t="s">
        <v>8594</v>
      </c>
      <c r="DKU1" s="12" t="s">
        <v>8595</v>
      </c>
      <c r="DKV1" s="12" t="s">
        <v>8596</v>
      </c>
      <c r="DKW1" s="12" t="s">
        <v>8597</v>
      </c>
      <c r="DKX1" s="12" t="s">
        <v>8598</v>
      </c>
      <c r="DKY1" s="12" t="s">
        <v>8599</v>
      </c>
      <c r="DKZ1" s="12" t="s">
        <v>8600</v>
      </c>
      <c r="DLA1" s="12" t="s">
        <v>8601</v>
      </c>
      <c r="DLB1" s="12" t="s">
        <v>8602</v>
      </c>
      <c r="DLC1" s="12" t="s">
        <v>8603</v>
      </c>
      <c r="DLD1" s="12" t="s">
        <v>8604</v>
      </c>
      <c r="DLE1" s="12" t="s">
        <v>8605</v>
      </c>
      <c r="DLF1" s="12" t="s">
        <v>8606</v>
      </c>
      <c r="DLG1" s="12" t="s">
        <v>8607</v>
      </c>
      <c r="DLH1" s="12" t="s">
        <v>8608</v>
      </c>
      <c r="DLI1" s="12" t="s">
        <v>8609</v>
      </c>
      <c r="DLJ1" s="12" t="s">
        <v>8610</v>
      </c>
      <c r="DLK1" s="12" t="s">
        <v>8611</v>
      </c>
      <c r="DLL1" s="12" t="s">
        <v>8612</v>
      </c>
      <c r="DLM1" s="12" t="s">
        <v>8613</v>
      </c>
      <c r="DLN1" s="12" t="s">
        <v>8614</v>
      </c>
      <c r="DLO1" s="12" t="s">
        <v>8615</v>
      </c>
      <c r="DLP1" s="12" t="s">
        <v>8616</v>
      </c>
      <c r="DLQ1" s="12" t="s">
        <v>8617</v>
      </c>
      <c r="DLR1" s="12" t="s">
        <v>8618</v>
      </c>
      <c r="DLS1" s="12" t="s">
        <v>8619</v>
      </c>
      <c r="DLT1" s="12" t="s">
        <v>8620</v>
      </c>
      <c r="DLU1" s="12" t="s">
        <v>8621</v>
      </c>
      <c r="DLV1" s="12" t="s">
        <v>8622</v>
      </c>
      <c r="DLW1" s="12" t="s">
        <v>8623</v>
      </c>
      <c r="DLX1" s="12" t="s">
        <v>8624</v>
      </c>
      <c r="DLY1" s="12" t="s">
        <v>8625</v>
      </c>
      <c r="DLZ1" s="12" t="s">
        <v>8626</v>
      </c>
      <c r="DMA1" s="12" t="s">
        <v>8627</v>
      </c>
      <c r="DMB1" s="12" t="s">
        <v>8628</v>
      </c>
      <c r="DMC1" s="12" t="s">
        <v>8629</v>
      </c>
      <c r="DMD1" s="12" t="s">
        <v>8630</v>
      </c>
      <c r="DME1" s="12" t="s">
        <v>8631</v>
      </c>
      <c r="DMF1" s="12" t="s">
        <v>8632</v>
      </c>
      <c r="DMG1" s="12" t="s">
        <v>8633</v>
      </c>
      <c r="DMH1" s="12" t="s">
        <v>8634</v>
      </c>
      <c r="DMI1" s="12" t="s">
        <v>8635</v>
      </c>
      <c r="DMJ1" s="12" t="s">
        <v>8636</v>
      </c>
      <c r="DMK1" s="12" t="s">
        <v>8637</v>
      </c>
      <c r="DML1" s="12" t="s">
        <v>8638</v>
      </c>
      <c r="DMM1" s="12" t="s">
        <v>8639</v>
      </c>
      <c r="DMN1" s="12" t="s">
        <v>8640</v>
      </c>
      <c r="DMO1" s="12" t="s">
        <v>8641</v>
      </c>
      <c r="DMP1" s="12" t="s">
        <v>8642</v>
      </c>
      <c r="DMQ1" s="12" t="s">
        <v>8643</v>
      </c>
      <c r="DMR1" s="12" t="s">
        <v>8644</v>
      </c>
      <c r="DMS1" s="12" t="s">
        <v>8645</v>
      </c>
      <c r="DMT1" s="12" t="s">
        <v>8646</v>
      </c>
      <c r="DMU1" s="12" t="s">
        <v>8647</v>
      </c>
      <c r="DMV1" s="12" t="s">
        <v>8648</v>
      </c>
      <c r="DMW1" s="12" t="s">
        <v>8649</v>
      </c>
      <c r="DMX1" s="12" t="s">
        <v>8650</v>
      </c>
      <c r="DMY1" s="12" t="s">
        <v>8651</v>
      </c>
      <c r="DMZ1" s="12" t="s">
        <v>8652</v>
      </c>
      <c r="DNA1" s="12" t="s">
        <v>8653</v>
      </c>
      <c r="DNB1" s="12" t="s">
        <v>8654</v>
      </c>
      <c r="DNC1" s="12" t="s">
        <v>8655</v>
      </c>
      <c r="DND1" s="12" t="s">
        <v>8656</v>
      </c>
      <c r="DNE1" s="12" t="s">
        <v>8657</v>
      </c>
      <c r="DNF1" s="12" t="s">
        <v>8658</v>
      </c>
      <c r="DNG1" s="12" t="s">
        <v>8659</v>
      </c>
      <c r="DNH1" s="12" t="s">
        <v>8660</v>
      </c>
      <c r="DNI1" s="12" t="s">
        <v>8661</v>
      </c>
      <c r="DNJ1" s="12" t="s">
        <v>8662</v>
      </c>
      <c r="DNK1" s="12" t="s">
        <v>8663</v>
      </c>
      <c r="DNL1" s="12" t="s">
        <v>8664</v>
      </c>
      <c r="DNM1" s="12" t="s">
        <v>8665</v>
      </c>
      <c r="DNN1" s="12" t="s">
        <v>8666</v>
      </c>
      <c r="DNO1" s="12" t="s">
        <v>8667</v>
      </c>
      <c r="DNP1" s="12" t="s">
        <v>8668</v>
      </c>
      <c r="DNQ1" s="12" t="s">
        <v>8669</v>
      </c>
      <c r="DNR1" s="12" t="s">
        <v>8670</v>
      </c>
      <c r="DNS1" s="12" t="s">
        <v>8671</v>
      </c>
      <c r="DNT1" s="12" t="s">
        <v>8672</v>
      </c>
      <c r="DNU1" s="12" t="s">
        <v>8673</v>
      </c>
      <c r="DNV1" s="12" t="s">
        <v>8674</v>
      </c>
      <c r="DNW1" s="12" t="s">
        <v>8675</v>
      </c>
      <c r="DNX1" s="12" t="s">
        <v>8676</v>
      </c>
      <c r="DNY1" s="12" t="s">
        <v>8677</v>
      </c>
      <c r="DNZ1" s="12" t="s">
        <v>8678</v>
      </c>
      <c r="DOA1" s="12" t="s">
        <v>8679</v>
      </c>
      <c r="DOB1" s="12" t="s">
        <v>8680</v>
      </c>
      <c r="DOC1" s="12" t="s">
        <v>8681</v>
      </c>
      <c r="DOD1" s="12" t="s">
        <v>8682</v>
      </c>
      <c r="DOE1" s="12" t="s">
        <v>8683</v>
      </c>
      <c r="DOF1" s="12" t="s">
        <v>8684</v>
      </c>
      <c r="DOG1" s="12" t="s">
        <v>8685</v>
      </c>
      <c r="DOH1" s="12" t="s">
        <v>8686</v>
      </c>
      <c r="DOI1" s="12" t="s">
        <v>8687</v>
      </c>
      <c r="DOJ1" s="12" t="s">
        <v>8688</v>
      </c>
      <c r="DOK1" s="12" t="s">
        <v>8689</v>
      </c>
      <c r="DOL1" s="12" t="s">
        <v>8690</v>
      </c>
      <c r="DOM1" s="12" t="s">
        <v>8691</v>
      </c>
      <c r="DON1" s="12" t="s">
        <v>8692</v>
      </c>
      <c r="DOO1" s="12" t="s">
        <v>8693</v>
      </c>
      <c r="DOP1" s="12" t="s">
        <v>8694</v>
      </c>
      <c r="DOQ1" s="12" t="s">
        <v>8695</v>
      </c>
      <c r="DOR1" s="12" t="s">
        <v>8696</v>
      </c>
      <c r="DOS1" s="12" t="s">
        <v>8697</v>
      </c>
      <c r="DOT1" s="12" t="s">
        <v>8698</v>
      </c>
      <c r="DOU1" s="12" t="s">
        <v>8699</v>
      </c>
      <c r="DOV1" s="12" t="s">
        <v>8700</v>
      </c>
      <c r="DOW1" s="12" t="s">
        <v>8701</v>
      </c>
      <c r="DOX1" s="12" t="s">
        <v>8702</v>
      </c>
      <c r="DOY1" s="12" t="s">
        <v>8703</v>
      </c>
      <c r="DOZ1" s="12" t="s">
        <v>8704</v>
      </c>
      <c r="DPA1" s="12" t="s">
        <v>8705</v>
      </c>
      <c r="DPB1" s="12" t="s">
        <v>8706</v>
      </c>
      <c r="DPC1" s="12" t="s">
        <v>8707</v>
      </c>
      <c r="DPD1" s="12" t="s">
        <v>8708</v>
      </c>
      <c r="DPE1" s="12" t="s">
        <v>8709</v>
      </c>
      <c r="DPF1" s="12" t="s">
        <v>8710</v>
      </c>
      <c r="DPG1" s="12" t="s">
        <v>8711</v>
      </c>
      <c r="DPH1" s="12" t="s">
        <v>8712</v>
      </c>
      <c r="DPI1" s="12" t="s">
        <v>8713</v>
      </c>
      <c r="DPJ1" s="12" t="s">
        <v>8714</v>
      </c>
      <c r="DPK1" s="12" t="s">
        <v>8715</v>
      </c>
      <c r="DPL1" s="12" t="s">
        <v>8716</v>
      </c>
      <c r="DPM1" s="12" t="s">
        <v>8717</v>
      </c>
      <c r="DPN1" s="12" t="s">
        <v>8718</v>
      </c>
      <c r="DPO1" s="12" t="s">
        <v>8719</v>
      </c>
      <c r="DPP1" s="12" t="s">
        <v>8720</v>
      </c>
      <c r="DPQ1" s="12" t="s">
        <v>8721</v>
      </c>
      <c r="DPR1" s="12" t="s">
        <v>8722</v>
      </c>
      <c r="DPS1" s="12" t="s">
        <v>8723</v>
      </c>
      <c r="DPT1" s="12" t="s">
        <v>8724</v>
      </c>
      <c r="DPU1" s="12" t="s">
        <v>8725</v>
      </c>
      <c r="DPV1" s="12" t="s">
        <v>8726</v>
      </c>
      <c r="DPW1" s="12" t="s">
        <v>8727</v>
      </c>
      <c r="DPX1" s="12" t="s">
        <v>8728</v>
      </c>
      <c r="DPY1" s="12" t="s">
        <v>8729</v>
      </c>
      <c r="DPZ1" s="12" t="s">
        <v>8730</v>
      </c>
      <c r="DQA1" s="12" t="s">
        <v>8731</v>
      </c>
      <c r="DQB1" s="12" t="s">
        <v>8732</v>
      </c>
      <c r="DQC1" s="12" t="s">
        <v>8733</v>
      </c>
      <c r="DQD1" s="12" t="s">
        <v>8734</v>
      </c>
      <c r="DQE1" s="12" t="s">
        <v>8735</v>
      </c>
      <c r="DQF1" s="12" t="s">
        <v>8736</v>
      </c>
      <c r="DQG1" s="12" t="s">
        <v>8737</v>
      </c>
      <c r="DQH1" s="12" t="s">
        <v>8738</v>
      </c>
      <c r="DQI1" s="12" t="s">
        <v>8739</v>
      </c>
      <c r="DQJ1" s="12" t="s">
        <v>8740</v>
      </c>
      <c r="DQK1" s="12" t="s">
        <v>8741</v>
      </c>
      <c r="DQL1" s="12" t="s">
        <v>8742</v>
      </c>
      <c r="DQM1" s="12" t="s">
        <v>8743</v>
      </c>
      <c r="DQN1" s="12" t="s">
        <v>8744</v>
      </c>
      <c r="DQO1" s="12" t="s">
        <v>8745</v>
      </c>
      <c r="DQP1" s="12" t="s">
        <v>8746</v>
      </c>
      <c r="DQQ1" s="12" t="s">
        <v>8747</v>
      </c>
      <c r="DQR1" s="12" t="s">
        <v>8748</v>
      </c>
      <c r="DQS1" s="12" t="s">
        <v>8749</v>
      </c>
      <c r="DQT1" s="12" t="s">
        <v>8750</v>
      </c>
      <c r="DQU1" s="12" t="s">
        <v>8751</v>
      </c>
      <c r="DQV1" s="12" t="s">
        <v>8752</v>
      </c>
      <c r="DQW1" s="12" t="s">
        <v>8753</v>
      </c>
      <c r="DQX1" s="12" t="s">
        <v>8754</v>
      </c>
      <c r="DQY1" s="12" t="s">
        <v>8755</v>
      </c>
      <c r="DQZ1" s="12" t="s">
        <v>8756</v>
      </c>
      <c r="DRA1" s="12" t="s">
        <v>8757</v>
      </c>
      <c r="DRB1" s="12" t="s">
        <v>8758</v>
      </c>
      <c r="DRC1" s="12" t="s">
        <v>8759</v>
      </c>
      <c r="DRD1" s="12" t="s">
        <v>8760</v>
      </c>
      <c r="DRE1" s="12" t="s">
        <v>8761</v>
      </c>
      <c r="DRF1" s="12" t="s">
        <v>8762</v>
      </c>
      <c r="DRG1" s="12" t="s">
        <v>8763</v>
      </c>
      <c r="DRH1" s="12" t="s">
        <v>8764</v>
      </c>
      <c r="DRI1" s="12" t="s">
        <v>8765</v>
      </c>
      <c r="DRJ1" s="12" t="s">
        <v>8766</v>
      </c>
      <c r="DRK1" s="12" t="s">
        <v>8767</v>
      </c>
      <c r="DRL1" s="12" t="s">
        <v>8768</v>
      </c>
      <c r="DRM1" s="12" t="s">
        <v>8769</v>
      </c>
      <c r="DRN1" s="12" t="s">
        <v>8770</v>
      </c>
      <c r="DRO1" s="12" t="s">
        <v>8771</v>
      </c>
      <c r="DRP1" s="12" t="s">
        <v>8772</v>
      </c>
      <c r="DRQ1" s="12" t="s">
        <v>8773</v>
      </c>
      <c r="DRR1" s="12" t="s">
        <v>8774</v>
      </c>
      <c r="DRS1" s="12" t="s">
        <v>8775</v>
      </c>
      <c r="DRT1" s="12" t="s">
        <v>8776</v>
      </c>
      <c r="DRU1" s="12" t="s">
        <v>8777</v>
      </c>
      <c r="DRV1" s="12" t="s">
        <v>8778</v>
      </c>
      <c r="DRW1" s="12" t="s">
        <v>8779</v>
      </c>
      <c r="DRX1" s="12" t="s">
        <v>8780</v>
      </c>
      <c r="DRY1" s="12" t="s">
        <v>8781</v>
      </c>
      <c r="DRZ1" s="12" t="s">
        <v>8782</v>
      </c>
      <c r="DSA1" s="12" t="s">
        <v>8783</v>
      </c>
      <c r="DSB1" s="12" t="s">
        <v>8784</v>
      </c>
      <c r="DSC1" s="12" t="s">
        <v>8785</v>
      </c>
      <c r="DSD1" s="12" t="s">
        <v>8786</v>
      </c>
      <c r="DSE1" s="12" t="s">
        <v>8787</v>
      </c>
      <c r="DSF1" s="12" t="s">
        <v>8788</v>
      </c>
      <c r="DSG1" s="12" t="s">
        <v>8789</v>
      </c>
      <c r="DSH1" s="12" t="s">
        <v>8790</v>
      </c>
      <c r="DSI1" s="12" t="s">
        <v>8791</v>
      </c>
      <c r="DSJ1" s="12" t="s">
        <v>8792</v>
      </c>
      <c r="DSK1" s="12" t="s">
        <v>8793</v>
      </c>
      <c r="DSL1" s="12" t="s">
        <v>8794</v>
      </c>
      <c r="DSM1" s="12" t="s">
        <v>8795</v>
      </c>
      <c r="DSN1" s="12" t="s">
        <v>8796</v>
      </c>
      <c r="DSO1" s="12" t="s">
        <v>8797</v>
      </c>
      <c r="DSP1" s="12" t="s">
        <v>8798</v>
      </c>
      <c r="DSQ1" s="12" t="s">
        <v>8799</v>
      </c>
      <c r="DSR1" s="12" t="s">
        <v>8800</v>
      </c>
      <c r="DSS1" s="12" t="s">
        <v>8801</v>
      </c>
      <c r="DST1" s="12" t="s">
        <v>8802</v>
      </c>
      <c r="DSU1" s="12" t="s">
        <v>8803</v>
      </c>
      <c r="DSV1" s="12" t="s">
        <v>8804</v>
      </c>
      <c r="DSW1" s="12" t="s">
        <v>8805</v>
      </c>
      <c r="DSX1" s="12" t="s">
        <v>8806</v>
      </c>
      <c r="DSY1" s="12" t="s">
        <v>8807</v>
      </c>
      <c r="DSZ1" s="12" t="s">
        <v>8808</v>
      </c>
      <c r="DTA1" s="12" t="s">
        <v>8809</v>
      </c>
      <c r="DTB1" s="12" t="s">
        <v>8810</v>
      </c>
      <c r="DTC1" s="12" t="s">
        <v>8811</v>
      </c>
      <c r="DTD1" s="12" t="s">
        <v>8812</v>
      </c>
      <c r="DTE1" s="12" t="s">
        <v>8813</v>
      </c>
      <c r="DTF1" s="12" t="s">
        <v>8814</v>
      </c>
      <c r="DTG1" s="12" t="s">
        <v>8815</v>
      </c>
      <c r="DTH1" s="12" t="s">
        <v>8816</v>
      </c>
      <c r="DTI1" s="12" t="s">
        <v>8817</v>
      </c>
      <c r="DTJ1" s="12" t="s">
        <v>8818</v>
      </c>
      <c r="DTK1" s="12" t="s">
        <v>8819</v>
      </c>
      <c r="DTL1" s="12" t="s">
        <v>8820</v>
      </c>
      <c r="DTM1" s="12" t="s">
        <v>8821</v>
      </c>
      <c r="DTN1" s="12" t="s">
        <v>8822</v>
      </c>
      <c r="DTO1" s="12" t="s">
        <v>8823</v>
      </c>
      <c r="DTP1" s="12" t="s">
        <v>8824</v>
      </c>
      <c r="DTQ1" s="12" t="s">
        <v>8825</v>
      </c>
      <c r="DTR1" s="12" t="s">
        <v>8826</v>
      </c>
      <c r="DTS1" s="12" t="s">
        <v>8827</v>
      </c>
      <c r="DTT1" s="12" t="s">
        <v>8828</v>
      </c>
      <c r="DTU1" s="12" t="s">
        <v>8829</v>
      </c>
      <c r="DTV1" s="12" t="s">
        <v>8830</v>
      </c>
      <c r="DTW1" s="12" t="s">
        <v>8831</v>
      </c>
      <c r="DTX1" s="12" t="s">
        <v>8832</v>
      </c>
      <c r="DTY1" s="12" t="s">
        <v>8833</v>
      </c>
      <c r="DTZ1" s="12" t="s">
        <v>8834</v>
      </c>
      <c r="DUA1" s="12" t="s">
        <v>8835</v>
      </c>
      <c r="DUB1" s="12" t="s">
        <v>8836</v>
      </c>
      <c r="DUC1" s="12" t="s">
        <v>8837</v>
      </c>
      <c r="DUD1" s="12" t="s">
        <v>8838</v>
      </c>
      <c r="DUE1" s="12" t="s">
        <v>8839</v>
      </c>
      <c r="DUF1" s="12" t="s">
        <v>8840</v>
      </c>
      <c r="DUG1" s="12" t="s">
        <v>8841</v>
      </c>
      <c r="DUH1" s="12" t="s">
        <v>8842</v>
      </c>
      <c r="DUI1" s="12" t="s">
        <v>8843</v>
      </c>
      <c r="DUJ1" s="12" t="s">
        <v>8844</v>
      </c>
      <c r="DUK1" s="12" t="s">
        <v>8845</v>
      </c>
      <c r="DUL1" s="12" t="s">
        <v>8846</v>
      </c>
      <c r="DUM1" s="12" t="s">
        <v>8847</v>
      </c>
      <c r="DUN1" s="12" t="s">
        <v>8848</v>
      </c>
      <c r="DUO1" s="12" t="s">
        <v>8849</v>
      </c>
      <c r="DUP1" s="12" t="s">
        <v>8850</v>
      </c>
      <c r="DUQ1" s="12" t="s">
        <v>8851</v>
      </c>
      <c r="DUR1" s="12" t="s">
        <v>8852</v>
      </c>
      <c r="DUS1" s="12" t="s">
        <v>8853</v>
      </c>
      <c r="DUT1" s="12" t="s">
        <v>8854</v>
      </c>
      <c r="DUU1" s="12" t="s">
        <v>8855</v>
      </c>
      <c r="DUV1" s="12" t="s">
        <v>8856</v>
      </c>
      <c r="DUW1" s="12" t="s">
        <v>8857</v>
      </c>
      <c r="DUX1" s="12" t="s">
        <v>8858</v>
      </c>
      <c r="DUY1" s="12" t="s">
        <v>8859</v>
      </c>
      <c r="DUZ1" s="12" t="s">
        <v>8860</v>
      </c>
      <c r="DVA1" s="12" t="s">
        <v>8861</v>
      </c>
      <c r="DVB1" s="12" t="s">
        <v>8862</v>
      </c>
      <c r="DVC1" s="12" t="s">
        <v>8863</v>
      </c>
      <c r="DVD1" s="12" t="s">
        <v>8864</v>
      </c>
      <c r="DVE1" s="12" t="s">
        <v>8865</v>
      </c>
      <c r="DVF1" s="12" t="s">
        <v>8866</v>
      </c>
      <c r="DVG1" s="12" t="s">
        <v>8867</v>
      </c>
      <c r="DVH1" s="12" t="s">
        <v>8868</v>
      </c>
      <c r="DVI1" s="12" t="s">
        <v>8869</v>
      </c>
      <c r="DVJ1" s="12" t="s">
        <v>8870</v>
      </c>
      <c r="DVK1" s="12" t="s">
        <v>8871</v>
      </c>
      <c r="DVL1" s="12" t="s">
        <v>8872</v>
      </c>
      <c r="DVM1" s="12" t="s">
        <v>8873</v>
      </c>
      <c r="DVN1" s="12" t="s">
        <v>8874</v>
      </c>
      <c r="DVO1" s="12" t="s">
        <v>8875</v>
      </c>
      <c r="DVP1" s="12" t="s">
        <v>8876</v>
      </c>
      <c r="DVQ1" s="12" t="s">
        <v>8877</v>
      </c>
      <c r="DVR1" s="12" t="s">
        <v>8878</v>
      </c>
      <c r="DVS1" s="12" t="s">
        <v>8879</v>
      </c>
      <c r="DVT1" s="12" t="s">
        <v>8880</v>
      </c>
      <c r="DVU1" s="12" t="s">
        <v>8881</v>
      </c>
      <c r="DVV1" s="12" t="s">
        <v>8882</v>
      </c>
      <c r="DVW1" s="12" t="s">
        <v>8883</v>
      </c>
      <c r="DVX1" s="12" t="s">
        <v>8884</v>
      </c>
      <c r="DVY1" s="12" t="s">
        <v>8885</v>
      </c>
      <c r="DVZ1" s="12" t="s">
        <v>8886</v>
      </c>
      <c r="DWA1" s="12" t="s">
        <v>8887</v>
      </c>
      <c r="DWB1" s="12" t="s">
        <v>8888</v>
      </c>
      <c r="DWC1" s="12" t="s">
        <v>8889</v>
      </c>
      <c r="DWD1" s="12" t="s">
        <v>8890</v>
      </c>
      <c r="DWE1" s="12" t="s">
        <v>8891</v>
      </c>
      <c r="DWF1" s="12" t="s">
        <v>8892</v>
      </c>
      <c r="DWG1" s="12" t="s">
        <v>8893</v>
      </c>
      <c r="DWH1" s="12" t="s">
        <v>8894</v>
      </c>
      <c r="DWI1" s="12" t="s">
        <v>8895</v>
      </c>
      <c r="DWJ1" s="12" t="s">
        <v>8896</v>
      </c>
      <c r="DWK1" s="12" t="s">
        <v>8897</v>
      </c>
      <c r="DWL1" s="12" t="s">
        <v>8898</v>
      </c>
      <c r="DWM1" s="12" t="s">
        <v>8899</v>
      </c>
      <c r="DWN1" s="12" t="s">
        <v>8900</v>
      </c>
      <c r="DWO1" s="12" t="s">
        <v>8901</v>
      </c>
      <c r="DWP1" s="12" t="s">
        <v>8902</v>
      </c>
      <c r="DWQ1" s="12" t="s">
        <v>8903</v>
      </c>
      <c r="DWR1" s="12" t="s">
        <v>8904</v>
      </c>
      <c r="DWS1" s="12" t="s">
        <v>8905</v>
      </c>
      <c r="DWT1" s="12" t="s">
        <v>8906</v>
      </c>
      <c r="DWU1" s="12" t="s">
        <v>8907</v>
      </c>
      <c r="DWV1" s="12" t="s">
        <v>8908</v>
      </c>
      <c r="DWW1" s="12" t="s">
        <v>8909</v>
      </c>
      <c r="DWX1" s="12" t="s">
        <v>8910</v>
      </c>
      <c r="DWY1" s="12" t="s">
        <v>8911</v>
      </c>
      <c r="DWZ1" s="12" t="s">
        <v>8912</v>
      </c>
      <c r="DXA1" s="12" t="s">
        <v>8913</v>
      </c>
      <c r="DXB1" s="12" t="s">
        <v>8914</v>
      </c>
      <c r="DXC1" s="12" t="s">
        <v>8915</v>
      </c>
      <c r="DXD1" s="12" t="s">
        <v>8916</v>
      </c>
      <c r="DXE1" s="12" t="s">
        <v>8917</v>
      </c>
      <c r="DXF1" s="12" t="s">
        <v>8918</v>
      </c>
      <c r="DXG1" s="12" t="s">
        <v>8919</v>
      </c>
      <c r="DXH1" s="12" t="s">
        <v>8920</v>
      </c>
      <c r="DXI1" s="12" t="s">
        <v>8921</v>
      </c>
      <c r="DXJ1" s="12" t="s">
        <v>8922</v>
      </c>
      <c r="DXK1" s="12" t="s">
        <v>8923</v>
      </c>
      <c r="DXL1" s="12" t="s">
        <v>8924</v>
      </c>
      <c r="DXM1" s="12" t="s">
        <v>8925</v>
      </c>
      <c r="DXN1" s="12" t="s">
        <v>8926</v>
      </c>
      <c r="DXO1" s="12" t="s">
        <v>8927</v>
      </c>
      <c r="DXP1" s="12" t="s">
        <v>8928</v>
      </c>
      <c r="DXQ1" s="12" t="s">
        <v>8929</v>
      </c>
      <c r="DXR1" s="12" t="s">
        <v>8930</v>
      </c>
      <c r="DXS1" s="12" t="s">
        <v>8931</v>
      </c>
      <c r="DXT1" s="12" t="s">
        <v>8932</v>
      </c>
      <c r="DXU1" s="12" t="s">
        <v>8933</v>
      </c>
      <c r="DXV1" s="12" t="s">
        <v>8934</v>
      </c>
      <c r="DXW1" s="12" t="s">
        <v>8935</v>
      </c>
      <c r="DXX1" s="12" t="s">
        <v>8936</v>
      </c>
      <c r="DXY1" s="12" t="s">
        <v>8937</v>
      </c>
      <c r="DXZ1" s="12" t="s">
        <v>8938</v>
      </c>
      <c r="DYA1" s="12" t="s">
        <v>8939</v>
      </c>
      <c r="DYB1" s="12" t="s">
        <v>8940</v>
      </c>
      <c r="DYC1" s="12" t="s">
        <v>8941</v>
      </c>
      <c r="DYD1" s="12" t="s">
        <v>8942</v>
      </c>
      <c r="DYE1" s="12" t="s">
        <v>8943</v>
      </c>
      <c r="DYF1" s="12" t="s">
        <v>8944</v>
      </c>
      <c r="DYG1" s="12" t="s">
        <v>8945</v>
      </c>
      <c r="DYH1" s="12" t="s">
        <v>8946</v>
      </c>
      <c r="DYI1" s="12" t="s">
        <v>8947</v>
      </c>
      <c r="DYJ1" s="12" t="s">
        <v>8948</v>
      </c>
      <c r="DYK1" s="12" t="s">
        <v>8949</v>
      </c>
      <c r="DYL1" s="12" t="s">
        <v>8950</v>
      </c>
      <c r="DYM1" s="12" t="s">
        <v>8951</v>
      </c>
      <c r="DYN1" s="12" t="s">
        <v>8952</v>
      </c>
      <c r="DYO1" s="12" t="s">
        <v>8953</v>
      </c>
      <c r="DYP1" s="12" t="s">
        <v>8954</v>
      </c>
      <c r="DYQ1" s="12" t="s">
        <v>8955</v>
      </c>
      <c r="DYR1" s="12" t="s">
        <v>8956</v>
      </c>
      <c r="DYS1" s="12" t="s">
        <v>8957</v>
      </c>
      <c r="DYT1" s="12" t="s">
        <v>8958</v>
      </c>
      <c r="DYU1" s="12" t="s">
        <v>8959</v>
      </c>
      <c r="DYV1" s="12" t="s">
        <v>8960</v>
      </c>
      <c r="DYW1" s="12" t="s">
        <v>8961</v>
      </c>
      <c r="DYX1" s="12" t="s">
        <v>8962</v>
      </c>
      <c r="DYY1" s="12" t="s">
        <v>8963</v>
      </c>
      <c r="DYZ1" s="12" t="s">
        <v>8964</v>
      </c>
      <c r="DZA1" s="12" t="s">
        <v>8965</v>
      </c>
      <c r="DZB1" s="12" t="s">
        <v>8966</v>
      </c>
      <c r="DZC1" s="12" t="s">
        <v>8967</v>
      </c>
      <c r="DZD1" s="12" t="s">
        <v>8968</v>
      </c>
      <c r="DZE1" s="12" t="s">
        <v>8969</v>
      </c>
      <c r="DZF1" s="12" t="s">
        <v>8970</v>
      </c>
      <c r="DZG1" s="12" t="s">
        <v>8971</v>
      </c>
      <c r="DZH1" s="12" t="s">
        <v>8972</v>
      </c>
      <c r="DZI1" s="12" t="s">
        <v>8973</v>
      </c>
      <c r="DZJ1" s="12" t="s">
        <v>8974</v>
      </c>
      <c r="DZK1" s="12" t="s">
        <v>8975</v>
      </c>
      <c r="DZL1" s="12" t="s">
        <v>8976</v>
      </c>
      <c r="DZM1" s="12" t="s">
        <v>8977</v>
      </c>
      <c r="DZN1" s="12" t="s">
        <v>8978</v>
      </c>
      <c r="DZO1" s="12" t="s">
        <v>8979</v>
      </c>
      <c r="DZP1" s="12" t="s">
        <v>8980</v>
      </c>
      <c r="DZQ1" s="12" t="s">
        <v>8981</v>
      </c>
      <c r="DZR1" s="12" t="s">
        <v>8982</v>
      </c>
      <c r="DZS1" s="12" t="s">
        <v>8983</v>
      </c>
      <c r="DZT1" s="12" t="s">
        <v>8984</v>
      </c>
      <c r="DZU1" s="12" t="s">
        <v>8985</v>
      </c>
      <c r="DZV1" s="12" t="s">
        <v>8986</v>
      </c>
      <c r="DZW1" s="12" t="s">
        <v>8987</v>
      </c>
      <c r="DZX1" s="12" t="s">
        <v>8988</v>
      </c>
      <c r="DZY1" s="12" t="s">
        <v>8989</v>
      </c>
      <c r="DZZ1" s="12" t="s">
        <v>8990</v>
      </c>
      <c r="EAA1" s="12" t="s">
        <v>8991</v>
      </c>
      <c r="EAB1" s="12" t="s">
        <v>8992</v>
      </c>
      <c r="EAC1" s="12" t="s">
        <v>8993</v>
      </c>
      <c r="EAD1" s="12" t="s">
        <v>8994</v>
      </c>
      <c r="EAE1" s="12" t="s">
        <v>8995</v>
      </c>
      <c r="EAF1" s="12" t="s">
        <v>8996</v>
      </c>
      <c r="EAG1" s="12" t="s">
        <v>8997</v>
      </c>
      <c r="EAH1" s="12" t="s">
        <v>8998</v>
      </c>
      <c r="EAI1" s="12" t="s">
        <v>8999</v>
      </c>
      <c r="EAJ1" s="12" t="s">
        <v>9000</v>
      </c>
      <c r="EAK1" s="12" t="s">
        <v>9001</v>
      </c>
      <c r="EAL1" s="12" t="s">
        <v>9002</v>
      </c>
      <c r="EAM1" s="12" t="s">
        <v>9003</v>
      </c>
      <c r="EAN1" s="12" t="s">
        <v>9004</v>
      </c>
      <c r="EAO1" s="12" t="s">
        <v>9005</v>
      </c>
      <c r="EAP1" s="12" t="s">
        <v>9006</v>
      </c>
      <c r="EAQ1" s="12" t="s">
        <v>9007</v>
      </c>
      <c r="EAR1" s="12" t="s">
        <v>9008</v>
      </c>
      <c r="EAS1" s="12" t="s">
        <v>9009</v>
      </c>
      <c r="EAT1" s="12" t="s">
        <v>9010</v>
      </c>
      <c r="EAU1" s="12" t="s">
        <v>9011</v>
      </c>
      <c r="EAV1" s="12" t="s">
        <v>9012</v>
      </c>
      <c r="EAW1" s="12" t="s">
        <v>9013</v>
      </c>
      <c r="EAX1" s="12" t="s">
        <v>9014</v>
      </c>
      <c r="EAY1" s="12" t="s">
        <v>9015</v>
      </c>
      <c r="EAZ1" s="12" t="s">
        <v>9016</v>
      </c>
      <c r="EBA1" s="12" t="s">
        <v>9017</v>
      </c>
      <c r="EBB1" s="12" t="s">
        <v>9018</v>
      </c>
      <c r="EBC1" s="12" t="s">
        <v>9019</v>
      </c>
      <c r="EBD1" s="12" t="s">
        <v>9020</v>
      </c>
      <c r="EBE1" s="12" t="s">
        <v>9021</v>
      </c>
      <c r="EBF1" s="12" t="s">
        <v>9022</v>
      </c>
      <c r="EBG1" s="12" t="s">
        <v>9023</v>
      </c>
      <c r="EBH1" s="12" t="s">
        <v>9024</v>
      </c>
      <c r="EBI1" s="12" t="s">
        <v>9025</v>
      </c>
      <c r="EBJ1" s="12" t="s">
        <v>9026</v>
      </c>
      <c r="EBK1" s="12" t="s">
        <v>9027</v>
      </c>
      <c r="EBL1" s="12" t="s">
        <v>9028</v>
      </c>
      <c r="EBM1" s="12" t="s">
        <v>9029</v>
      </c>
      <c r="EBN1" s="12" t="s">
        <v>9030</v>
      </c>
      <c r="EBO1" s="12" t="s">
        <v>9031</v>
      </c>
      <c r="EBP1" s="12" t="s">
        <v>9032</v>
      </c>
      <c r="EBQ1" s="12" t="s">
        <v>9033</v>
      </c>
      <c r="EBR1" s="12" t="s">
        <v>9034</v>
      </c>
      <c r="EBS1" s="12" t="s">
        <v>9035</v>
      </c>
      <c r="EBT1" s="12" t="s">
        <v>9036</v>
      </c>
      <c r="EBU1" s="12" t="s">
        <v>9037</v>
      </c>
      <c r="EBV1" s="12" t="s">
        <v>9038</v>
      </c>
      <c r="EBW1" s="12" t="s">
        <v>9039</v>
      </c>
      <c r="EBX1" s="12" t="s">
        <v>9040</v>
      </c>
      <c r="EBY1" s="12" t="s">
        <v>9041</v>
      </c>
      <c r="EBZ1" s="12" t="s">
        <v>9042</v>
      </c>
      <c r="ECA1" s="12" t="s">
        <v>9043</v>
      </c>
      <c r="ECB1" s="12" t="s">
        <v>9044</v>
      </c>
      <c r="ECC1" s="12" t="s">
        <v>9045</v>
      </c>
      <c r="ECD1" s="12" t="s">
        <v>9046</v>
      </c>
      <c r="ECE1" s="12" t="s">
        <v>9047</v>
      </c>
      <c r="ECF1" s="12" t="s">
        <v>9048</v>
      </c>
      <c r="ECG1" s="12" t="s">
        <v>9049</v>
      </c>
      <c r="ECH1" s="12" t="s">
        <v>9050</v>
      </c>
      <c r="ECI1" s="12" t="s">
        <v>9051</v>
      </c>
      <c r="ECJ1" s="12" t="s">
        <v>9052</v>
      </c>
      <c r="ECK1" s="12" t="s">
        <v>9053</v>
      </c>
      <c r="ECL1" s="12" t="s">
        <v>9054</v>
      </c>
      <c r="ECM1" s="12" t="s">
        <v>9055</v>
      </c>
      <c r="ECN1" s="12" t="s">
        <v>9056</v>
      </c>
      <c r="ECO1" s="12" t="s">
        <v>9057</v>
      </c>
      <c r="ECP1" s="12" t="s">
        <v>9058</v>
      </c>
      <c r="ECQ1" s="12" t="s">
        <v>9059</v>
      </c>
      <c r="ECR1" s="12" t="s">
        <v>9060</v>
      </c>
      <c r="ECS1" s="12" t="s">
        <v>9061</v>
      </c>
      <c r="ECT1" s="12" t="s">
        <v>9062</v>
      </c>
      <c r="ECU1" s="12" t="s">
        <v>9063</v>
      </c>
      <c r="ECV1" s="12" t="s">
        <v>9064</v>
      </c>
      <c r="ECW1" s="12" t="s">
        <v>9065</v>
      </c>
      <c r="ECX1" s="12" t="s">
        <v>9066</v>
      </c>
      <c r="ECY1" s="12" t="s">
        <v>9067</v>
      </c>
      <c r="ECZ1" s="12" t="s">
        <v>9068</v>
      </c>
      <c r="EDA1" s="12" t="s">
        <v>9069</v>
      </c>
      <c r="EDB1" s="12" t="s">
        <v>9070</v>
      </c>
      <c r="EDC1" s="12" t="s">
        <v>9071</v>
      </c>
      <c r="EDD1" s="12" t="s">
        <v>9072</v>
      </c>
      <c r="EDE1" s="12" t="s">
        <v>9073</v>
      </c>
      <c r="EDF1" s="12" t="s">
        <v>9074</v>
      </c>
      <c r="EDG1" s="12" t="s">
        <v>9075</v>
      </c>
      <c r="EDH1" s="12" t="s">
        <v>9076</v>
      </c>
      <c r="EDI1" s="12" t="s">
        <v>9077</v>
      </c>
      <c r="EDJ1" s="12" t="s">
        <v>9078</v>
      </c>
      <c r="EDK1" s="12" t="s">
        <v>9079</v>
      </c>
      <c r="EDL1" s="12" t="s">
        <v>9080</v>
      </c>
      <c r="EDM1" s="12" t="s">
        <v>9081</v>
      </c>
      <c r="EDN1" s="12" t="s">
        <v>9082</v>
      </c>
      <c r="EDO1" s="12" t="s">
        <v>9083</v>
      </c>
      <c r="EDP1" s="12" t="s">
        <v>9084</v>
      </c>
      <c r="EDQ1" s="12" t="s">
        <v>9085</v>
      </c>
      <c r="EDR1" s="12" t="s">
        <v>9086</v>
      </c>
      <c r="EDS1" s="12" t="s">
        <v>9087</v>
      </c>
      <c r="EDT1" s="12" t="s">
        <v>9088</v>
      </c>
      <c r="EDU1" s="12" t="s">
        <v>9089</v>
      </c>
      <c r="EDV1" s="12" t="s">
        <v>9090</v>
      </c>
      <c r="EDW1" s="12" t="s">
        <v>9091</v>
      </c>
      <c r="EDX1" s="12" t="s">
        <v>9092</v>
      </c>
      <c r="EDY1" s="12" t="s">
        <v>9093</v>
      </c>
      <c r="EDZ1" s="12" t="s">
        <v>9094</v>
      </c>
      <c r="EEA1" s="12" t="s">
        <v>9095</v>
      </c>
      <c r="EEB1" s="12" t="s">
        <v>9096</v>
      </c>
      <c r="EEC1" s="12" t="s">
        <v>9097</v>
      </c>
      <c r="EED1" s="12" t="s">
        <v>9098</v>
      </c>
      <c r="EEE1" s="12" t="s">
        <v>9099</v>
      </c>
      <c r="EEF1" s="12" t="s">
        <v>9100</v>
      </c>
      <c r="EEG1" s="12" t="s">
        <v>9101</v>
      </c>
      <c r="EEH1" s="12" t="s">
        <v>9102</v>
      </c>
      <c r="EEI1" s="12" t="s">
        <v>9103</v>
      </c>
      <c r="EEJ1" s="12" t="s">
        <v>9104</v>
      </c>
      <c r="EEK1" s="12" t="s">
        <v>9105</v>
      </c>
      <c r="EEL1" s="12" t="s">
        <v>9106</v>
      </c>
      <c r="EEM1" s="12" t="s">
        <v>9107</v>
      </c>
      <c r="EEN1" s="12" t="s">
        <v>9108</v>
      </c>
      <c r="EEO1" s="12" t="s">
        <v>9109</v>
      </c>
      <c r="EEP1" s="12" t="s">
        <v>9110</v>
      </c>
      <c r="EEQ1" s="12" t="s">
        <v>9111</v>
      </c>
      <c r="EER1" s="12" t="s">
        <v>9112</v>
      </c>
      <c r="EES1" s="12" t="s">
        <v>9113</v>
      </c>
      <c r="EET1" s="12" t="s">
        <v>9114</v>
      </c>
      <c r="EEU1" s="12" t="s">
        <v>9115</v>
      </c>
      <c r="EEV1" s="12" t="s">
        <v>9116</v>
      </c>
      <c r="EEW1" s="12" t="s">
        <v>9117</v>
      </c>
      <c r="EEX1" s="12" t="s">
        <v>9118</v>
      </c>
      <c r="EEY1" s="12" t="s">
        <v>9119</v>
      </c>
      <c r="EEZ1" s="12" t="s">
        <v>9120</v>
      </c>
      <c r="EFA1" s="12" t="s">
        <v>9121</v>
      </c>
      <c r="EFB1" s="12" t="s">
        <v>9122</v>
      </c>
      <c r="EFC1" s="12" t="s">
        <v>9123</v>
      </c>
      <c r="EFD1" s="12" t="s">
        <v>9124</v>
      </c>
      <c r="EFE1" s="12" t="s">
        <v>9125</v>
      </c>
      <c r="EFF1" s="12" t="s">
        <v>9126</v>
      </c>
      <c r="EFG1" s="12" t="s">
        <v>9127</v>
      </c>
      <c r="EFH1" s="12" t="s">
        <v>9128</v>
      </c>
      <c r="EFI1" s="12" t="s">
        <v>9129</v>
      </c>
      <c r="EFJ1" s="12" t="s">
        <v>9130</v>
      </c>
      <c r="EFK1" s="12" t="s">
        <v>9131</v>
      </c>
      <c r="EFL1" s="12" t="s">
        <v>9132</v>
      </c>
      <c r="EFM1" s="12" t="s">
        <v>9133</v>
      </c>
      <c r="EFN1" s="12" t="s">
        <v>9134</v>
      </c>
      <c r="EFO1" s="12" t="s">
        <v>9135</v>
      </c>
      <c r="EFP1" s="12" t="s">
        <v>9136</v>
      </c>
      <c r="EFQ1" s="12" t="s">
        <v>9137</v>
      </c>
      <c r="EFR1" s="12" t="s">
        <v>9138</v>
      </c>
      <c r="EFS1" s="12" t="s">
        <v>9139</v>
      </c>
      <c r="EFT1" s="12" t="s">
        <v>9140</v>
      </c>
      <c r="EFU1" s="12" t="s">
        <v>9141</v>
      </c>
      <c r="EFV1" s="12" t="s">
        <v>9142</v>
      </c>
      <c r="EFW1" s="12" t="s">
        <v>9143</v>
      </c>
      <c r="EFX1" s="12" t="s">
        <v>9144</v>
      </c>
      <c r="EFY1" s="12" t="s">
        <v>9145</v>
      </c>
      <c r="EFZ1" s="12" t="s">
        <v>9146</v>
      </c>
      <c r="EGA1" s="12" t="s">
        <v>9147</v>
      </c>
      <c r="EGB1" s="12" t="s">
        <v>9148</v>
      </c>
      <c r="EGC1" s="12" t="s">
        <v>9149</v>
      </c>
      <c r="EGD1" s="12" t="s">
        <v>9150</v>
      </c>
      <c r="EGE1" s="12" t="s">
        <v>9151</v>
      </c>
      <c r="EGF1" s="12" t="s">
        <v>9152</v>
      </c>
      <c r="EGG1" s="12" t="s">
        <v>9153</v>
      </c>
      <c r="EGH1" s="12" t="s">
        <v>9154</v>
      </c>
      <c r="EGI1" s="12" t="s">
        <v>9155</v>
      </c>
      <c r="EGJ1" s="12" t="s">
        <v>9156</v>
      </c>
      <c r="EGK1" s="12" t="s">
        <v>9157</v>
      </c>
      <c r="EGL1" s="12" t="s">
        <v>9158</v>
      </c>
      <c r="EGM1" s="12" t="s">
        <v>9159</v>
      </c>
      <c r="EGN1" s="12" t="s">
        <v>9160</v>
      </c>
      <c r="EGO1" s="12" t="s">
        <v>9161</v>
      </c>
      <c r="EGP1" s="12" t="s">
        <v>9162</v>
      </c>
      <c r="EGQ1" s="12" t="s">
        <v>9163</v>
      </c>
      <c r="EGR1" s="12" t="s">
        <v>9164</v>
      </c>
      <c r="EGS1" s="12" t="s">
        <v>9165</v>
      </c>
      <c r="EGT1" s="12" t="s">
        <v>9166</v>
      </c>
      <c r="EGU1" s="12" t="s">
        <v>9167</v>
      </c>
      <c r="EGV1" s="12" t="s">
        <v>9168</v>
      </c>
      <c r="EGW1" s="12" t="s">
        <v>9169</v>
      </c>
      <c r="EGX1" s="12" t="s">
        <v>9170</v>
      </c>
      <c r="EGY1" s="12" t="s">
        <v>9171</v>
      </c>
      <c r="EGZ1" s="12" t="s">
        <v>9172</v>
      </c>
      <c r="EHA1" s="12" t="s">
        <v>9173</v>
      </c>
      <c r="EHB1" s="12" t="s">
        <v>9174</v>
      </c>
      <c r="EHC1" s="12" t="s">
        <v>9175</v>
      </c>
      <c r="EHD1" s="12" t="s">
        <v>9176</v>
      </c>
      <c r="EHE1" s="12" t="s">
        <v>9177</v>
      </c>
      <c r="EHF1" s="12" t="s">
        <v>9178</v>
      </c>
      <c r="EHG1" s="12" t="s">
        <v>9179</v>
      </c>
      <c r="EHH1" s="12" t="s">
        <v>9180</v>
      </c>
      <c r="EHI1" s="12" t="s">
        <v>9181</v>
      </c>
      <c r="EHJ1" s="12" t="s">
        <v>9182</v>
      </c>
      <c r="EHK1" s="12" t="s">
        <v>9183</v>
      </c>
      <c r="EHL1" s="12" t="s">
        <v>9184</v>
      </c>
      <c r="EHM1" s="12" t="s">
        <v>9185</v>
      </c>
      <c r="EHN1" s="12" t="s">
        <v>9186</v>
      </c>
      <c r="EHO1" s="12" t="s">
        <v>9187</v>
      </c>
      <c r="EHP1" s="12" t="s">
        <v>9188</v>
      </c>
      <c r="EHQ1" s="12" t="s">
        <v>9189</v>
      </c>
      <c r="EHR1" s="12" t="s">
        <v>9190</v>
      </c>
      <c r="EHS1" s="12" t="s">
        <v>9191</v>
      </c>
      <c r="EHT1" s="12" t="s">
        <v>9192</v>
      </c>
      <c r="EHU1" s="12" t="s">
        <v>9193</v>
      </c>
      <c r="EHV1" s="12" t="s">
        <v>9194</v>
      </c>
      <c r="EHW1" s="12" t="s">
        <v>9195</v>
      </c>
      <c r="EHX1" s="12" t="s">
        <v>9196</v>
      </c>
      <c r="EHY1" s="12" t="s">
        <v>9197</v>
      </c>
      <c r="EHZ1" s="12" t="s">
        <v>9198</v>
      </c>
      <c r="EIA1" s="12" t="s">
        <v>9199</v>
      </c>
      <c r="EIB1" s="12" t="s">
        <v>9200</v>
      </c>
      <c r="EIC1" s="12" t="s">
        <v>9201</v>
      </c>
      <c r="EID1" s="12" t="s">
        <v>9202</v>
      </c>
      <c r="EIE1" s="12" t="s">
        <v>9203</v>
      </c>
      <c r="EIF1" s="12" t="s">
        <v>9204</v>
      </c>
      <c r="EIG1" s="12" t="s">
        <v>9205</v>
      </c>
      <c r="EIH1" s="12" t="s">
        <v>9206</v>
      </c>
      <c r="EII1" s="12" t="s">
        <v>9207</v>
      </c>
      <c r="EIJ1" s="12" t="s">
        <v>9208</v>
      </c>
      <c r="EIK1" s="12" t="s">
        <v>9209</v>
      </c>
      <c r="EIL1" s="12" t="s">
        <v>9210</v>
      </c>
      <c r="EIM1" s="12" t="s">
        <v>9211</v>
      </c>
      <c r="EIN1" s="12" t="s">
        <v>9212</v>
      </c>
      <c r="EIO1" s="12" t="s">
        <v>9213</v>
      </c>
      <c r="EIP1" s="12" t="s">
        <v>9214</v>
      </c>
      <c r="EIQ1" s="12" t="s">
        <v>9215</v>
      </c>
      <c r="EIR1" s="12" t="s">
        <v>9216</v>
      </c>
      <c r="EIS1" s="12" t="s">
        <v>9217</v>
      </c>
      <c r="EIT1" s="12" t="s">
        <v>9218</v>
      </c>
      <c r="EIU1" s="12" t="s">
        <v>9219</v>
      </c>
      <c r="EIV1" s="12" t="s">
        <v>9220</v>
      </c>
      <c r="EIW1" s="12" t="s">
        <v>9221</v>
      </c>
      <c r="EIX1" s="12" t="s">
        <v>9222</v>
      </c>
      <c r="EIY1" s="12" t="s">
        <v>9223</v>
      </c>
      <c r="EIZ1" s="12" t="s">
        <v>9224</v>
      </c>
      <c r="EJA1" s="12" t="s">
        <v>9225</v>
      </c>
      <c r="EJB1" s="12" t="s">
        <v>9226</v>
      </c>
      <c r="EJC1" s="12" t="s">
        <v>9227</v>
      </c>
      <c r="EJD1" s="12" t="s">
        <v>9228</v>
      </c>
      <c r="EJE1" s="12" t="s">
        <v>9229</v>
      </c>
      <c r="EJF1" s="12" t="s">
        <v>9230</v>
      </c>
      <c r="EJG1" s="12" t="s">
        <v>9231</v>
      </c>
      <c r="EJH1" s="12" t="s">
        <v>9232</v>
      </c>
      <c r="EJI1" s="12" t="s">
        <v>9233</v>
      </c>
      <c r="EJJ1" s="12" t="s">
        <v>9234</v>
      </c>
      <c r="EJK1" s="12" t="s">
        <v>9235</v>
      </c>
      <c r="EJL1" s="12" t="s">
        <v>9236</v>
      </c>
      <c r="EJM1" s="12" t="s">
        <v>9237</v>
      </c>
      <c r="EJN1" s="12" t="s">
        <v>9238</v>
      </c>
      <c r="EJO1" s="12" t="s">
        <v>9239</v>
      </c>
      <c r="EJP1" s="12" t="s">
        <v>9240</v>
      </c>
      <c r="EJQ1" s="12" t="s">
        <v>9241</v>
      </c>
      <c r="EJR1" s="12" t="s">
        <v>9242</v>
      </c>
      <c r="EJS1" s="12" t="s">
        <v>9243</v>
      </c>
      <c r="EJT1" s="12" t="s">
        <v>9244</v>
      </c>
      <c r="EJU1" s="12" t="s">
        <v>9245</v>
      </c>
      <c r="EJV1" s="12" t="s">
        <v>9246</v>
      </c>
      <c r="EJW1" s="12" t="s">
        <v>9247</v>
      </c>
      <c r="EJX1" s="12" t="s">
        <v>9248</v>
      </c>
      <c r="EJY1" s="12" t="s">
        <v>9249</v>
      </c>
      <c r="EJZ1" s="12" t="s">
        <v>9250</v>
      </c>
      <c r="EKA1" s="12" t="s">
        <v>9251</v>
      </c>
      <c r="EKB1" s="12" t="s">
        <v>9252</v>
      </c>
      <c r="EKC1" s="12" t="s">
        <v>9253</v>
      </c>
      <c r="EKD1" s="12" t="s">
        <v>9254</v>
      </c>
      <c r="EKE1" s="12" t="s">
        <v>9255</v>
      </c>
      <c r="EKF1" s="12" t="s">
        <v>9256</v>
      </c>
      <c r="EKG1" s="12" t="s">
        <v>9257</v>
      </c>
      <c r="EKH1" s="12" t="s">
        <v>9258</v>
      </c>
      <c r="EKI1" s="12" t="s">
        <v>9259</v>
      </c>
      <c r="EKJ1" s="12" t="s">
        <v>9260</v>
      </c>
      <c r="EKK1" s="12" t="s">
        <v>9261</v>
      </c>
      <c r="EKL1" s="12" t="s">
        <v>9262</v>
      </c>
      <c r="EKM1" s="12" t="s">
        <v>9263</v>
      </c>
      <c r="EKN1" s="12" t="s">
        <v>9264</v>
      </c>
      <c r="EKO1" s="12" t="s">
        <v>9265</v>
      </c>
      <c r="EKP1" s="12" t="s">
        <v>9266</v>
      </c>
      <c r="EKQ1" s="12" t="s">
        <v>9267</v>
      </c>
      <c r="EKR1" s="12" t="s">
        <v>9268</v>
      </c>
      <c r="EKS1" s="12" t="s">
        <v>9269</v>
      </c>
      <c r="EKT1" s="12" t="s">
        <v>9270</v>
      </c>
      <c r="EKU1" s="12" t="s">
        <v>9271</v>
      </c>
      <c r="EKV1" s="12" t="s">
        <v>9272</v>
      </c>
      <c r="EKW1" s="12" t="s">
        <v>9273</v>
      </c>
      <c r="EKX1" s="12" t="s">
        <v>9274</v>
      </c>
      <c r="EKY1" s="12" t="s">
        <v>9275</v>
      </c>
      <c r="EKZ1" s="12" t="s">
        <v>9276</v>
      </c>
      <c r="ELA1" s="12" t="s">
        <v>9277</v>
      </c>
      <c r="ELB1" s="12" t="s">
        <v>9278</v>
      </c>
      <c r="ELC1" s="12" t="s">
        <v>9279</v>
      </c>
      <c r="ELD1" s="12" t="s">
        <v>9280</v>
      </c>
      <c r="ELE1" s="12" t="s">
        <v>9281</v>
      </c>
      <c r="ELF1" s="12" t="s">
        <v>9282</v>
      </c>
      <c r="ELG1" s="12" t="s">
        <v>9283</v>
      </c>
      <c r="ELH1" s="12" t="s">
        <v>9284</v>
      </c>
      <c r="ELI1" s="12" t="s">
        <v>9285</v>
      </c>
      <c r="ELJ1" s="12" t="s">
        <v>9286</v>
      </c>
      <c r="ELK1" s="12" t="s">
        <v>9287</v>
      </c>
      <c r="ELL1" s="12" t="s">
        <v>9288</v>
      </c>
      <c r="ELM1" s="12" t="s">
        <v>9289</v>
      </c>
      <c r="ELN1" s="12" t="s">
        <v>9290</v>
      </c>
      <c r="ELO1" s="12" t="s">
        <v>9291</v>
      </c>
      <c r="ELP1" s="12" t="s">
        <v>9292</v>
      </c>
      <c r="ELQ1" s="12" t="s">
        <v>9293</v>
      </c>
      <c r="ELR1" s="12" t="s">
        <v>9294</v>
      </c>
      <c r="ELS1" s="12" t="s">
        <v>9295</v>
      </c>
      <c r="ELT1" s="12" t="s">
        <v>9296</v>
      </c>
      <c r="ELU1" s="12" t="s">
        <v>9297</v>
      </c>
      <c r="ELV1" s="12" t="s">
        <v>9298</v>
      </c>
      <c r="ELW1" s="12" t="s">
        <v>9299</v>
      </c>
      <c r="ELX1" s="12" t="s">
        <v>9300</v>
      </c>
      <c r="ELY1" s="12" t="s">
        <v>9301</v>
      </c>
      <c r="ELZ1" s="12" t="s">
        <v>9302</v>
      </c>
      <c r="EMA1" s="12" t="s">
        <v>9303</v>
      </c>
      <c r="EMB1" s="12" t="s">
        <v>9304</v>
      </c>
      <c r="EMC1" s="12" t="s">
        <v>9305</v>
      </c>
      <c r="EMD1" s="12" t="s">
        <v>9306</v>
      </c>
      <c r="EME1" s="12" t="s">
        <v>9307</v>
      </c>
      <c r="EMF1" s="12" t="s">
        <v>9308</v>
      </c>
      <c r="EMG1" s="12" t="s">
        <v>9309</v>
      </c>
      <c r="EMH1" s="12" t="s">
        <v>9310</v>
      </c>
      <c r="EMI1" s="12" t="s">
        <v>9311</v>
      </c>
      <c r="EMJ1" s="12" t="s">
        <v>9312</v>
      </c>
      <c r="EMK1" s="12" t="s">
        <v>9313</v>
      </c>
      <c r="EML1" s="12" t="s">
        <v>9314</v>
      </c>
      <c r="EMM1" s="12" t="s">
        <v>9315</v>
      </c>
      <c r="EMN1" s="12" t="s">
        <v>9316</v>
      </c>
      <c r="EMO1" s="12" t="s">
        <v>9317</v>
      </c>
      <c r="EMP1" s="12" t="s">
        <v>9318</v>
      </c>
      <c r="EMQ1" s="12" t="s">
        <v>9319</v>
      </c>
      <c r="EMR1" s="12" t="s">
        <v>9320</v>
      </c>
      <c r="EMS1" s="12" t="s">
        <v>9321</v>
      </c>
      <c r="EMT1" s="12" t="s">
        <v>9322</v>
      </c>
      <c r="EMU1" s="12" t="s">
        <v>9323</v>
      </c>
      <c r="EMV1" s="12" t="s">
        <v>9324</v>
      </c>
      <c r="EMW1" s="12" t="s">
        <v>9325</v>
      </c>
      <c r="EMX1" s="12" t="s">
        <v>9326</v>
      </c>
      <c r="EMY1" s="12" t="s">
        <v>9327</v>
      </c>
      <c r="EMZ1" s="12" t="s">
        <v>9328</v>
      </c>
      <c r="ENA1" s="12" t="s">
        <v>9329</v>
      </c>
      <c r="ENB1" s="12" t="s">
        <v>9330</v>
      </c>
      <c r="ENC1" s="12" t="s">
        <v>9331</v>
      </c>
      <c r="END1" s="12" t="s">
        <v>9332</v>
      </c>
      <c r="ENE1" s="12" t="s">
        <v>9333</v>
      </c>
      <c r="ENF1" s="12" t="s">
        <v>9334</v>
      </c>
      <c r="ENG1" s="12" t="s">
        <v>9335</v>
      </c>
      <c r="ENH1" s="12" t="s">
        <v>9336</v>
      </c>
      <c r="ENI1" s="12" t="s">
        <v>9337</v>
      </c>
      <c r="ENJ1" s="12" t="s">
        <v>9338</v>
      </c>
      <c r="ENK1" s="12" t="s">
        <v>9339</v>
      </c>
      <c r="ENL1" s="12" t="s">
        <v>9340</v>
      </c>
      <c r="ENM1" s="12" t="s">
        <v>9341</v>
      </c>
      <c r="ENN1" s="12" t="s">
        <v>9342</v>
      </c>
      <c r="ENO1" s="12" t="s">
        <v>9343</v>
      </c>
      <c r="ENP1" s="12" t="s">
        <v>9344</v>
      </c>
      <c r="ENQ1" s="12" t="s">
        <v>9345</v>
      </c>
      <c r="ENR1" s="12" t="s">
        <v>9346</v>
      </c>
      <c r="ENS1" s="12" t="s">
        <v>9347</v>
      </c>
      <c r="ENT1" s="12" t="s">
        <v>9348</v>
      </c>
      <c r="ENU1" s="12" t="s">
        <v>9349</v>
      </c>
      <c r="ENV1" s="12" t="s">
        <v>9350</v>
      </c>
      <c r="ENW1" s="12" t="s">
        <v>9351</v>
      </c>
      <c r="ENX1" s="12" t="s">
        <v>9352</v>
      </c>
      <c r="ENY1" s="12" t="s">
        <v>9353</v>
      </c>
      <c r="ENZ1" s="12" t="s">
        <v>9354</v>
      </c>
      <c r="EOA1" s="12" t="s">
        <v>9355</v>
      </c>
      <c r="EOB1" s="12" t="s">
        <v>9356</v>
      </c>
      <c r="EOC1" s="12" t="s">
        <v>9357</v>
      </c>
      <c r="EOD1" s="12" t="s">
        <v>9358</v>
      </c>
      <c r="EOE1" s="12" t="s">
        <v>9359</v>
      </c>
      <c r="EOF1" s="12" t="s">
        <v>9360</v>
      </c>
      <c r="EOG1" s="12" t="s">
        <v>9361</v>
      </c>
      <c r="EOH1" s="12" t="s">
        <v>9362</v>
      </c>
      <c r="EOI1" s="12" t="s">
        <v>9363</v>
      </c>
      <c r="EOJ1" s="12" t="s">
        <v>9364</v>
      </c>
      <c r="EOK1" s="12" t="s">
        <v>9365</v>
      </c>
      <c r="EOL1" s="12" t="s">
        <v>9366</v>
      </c>
      <c r="EOM1" s="12" t="s">
        <v>9367</v>
      </c>
      <c r="EON1" s="12" t="s">
        <v>9368</v>
      </c>
      <c r="EOO1" s="12" t="s">
        <v>9369</v>
      </c>
      <c r="EOP1" s="12" t="s">
        <v>9370</v>
      </c>
      <c r="EOQ1" s="12" t="s">
        <v>9371</v>
      </c>
      <c r="EOR1" s="12" t="s">
        <v>9372</v>
      </c>
      <c r="EOS1" s="12" t="s">
        <v>9373</v>
      </c>
      <c r="EOT1" s="12" t="s">
        <v>9374</v>
      </c>
      <c r="EOU1" s="12" t="s">
        <v>9375</v>
      </c>
      <c r="EOV1" s="12" t="s">
        <v>9376</v>
      </c>
      <c r="EOW1" s="12" t="s">
        <v>9377</v>
      </c>
      <c r="EOX1" s="12" t="s">
        <v>9378</v>
      </c>
      <c r="EOY1" s="12" t="s">
        <v>9379</v>
      </c>
      <c r="EOZ1" s="12" t="s">
        <v>9380</v>
      </c>
      <c r="EPA1" s="12" t="s">
        <v>9381</v>
      </c>
      <c r="EPB1" s="12" t="s">
        <v>9382</v>
      </c>
      <c r="EPC1" s="12" t="s">
        <v>9383</v>
      </c>
      <c r="EPD1" s="12" t="s">
        <v>9384</v>
      </c>
      <c r="EPE1" s="12" t="s">
        <v>9385</v>
      </c>
      <c r="EPF1" s="12" t="s">
        <v>9386</v>
      </c>
      <c r="EPG1" s="12" t="s">
        <v>9387</v>
      </c>
      <c r="EPH1" s="12" t="s">
        <v>9388</v>
      </c>
      <c r="EPI1" s="12" t="s">
        <v>9389</v>
      </c>
      <c r="EPJ1" s="12" t="s">
        <v>9390</v>
      </c>
      <c r="EPK1" s="12" t="s">
        <v>9391</v>
      </c>
      <c r="EPL1" s="12" t="s">
        <v>9392</v>
      </c>
      <c r="EPM1" s="12" t="s">
        <v>9393</v>
      </c>
      <c r="EPN1" s="12" t="s">
        <v>9394</v>
      </c>
      <c r="EPO1" s="12" t="s">
        <v>9395</v>
      </c>
      <c r="EPP1" s="12" t="s">
        <v>9396</v>
      </c>
      <c r="EPQ1" s="12" t="s">
        <v>9397</v>
      </c>
      <c r="EPR1" s="12" t="s">
        <v>9398</v>
      </c>
      <c r="EPS1" s="12" t="s">
        <v>9399</v>
      </c>
      <c r="EPT1" s="12" t="s">
        <v>9400</v>
      </c>
      <c r="EPU1" s="12" t="s">
        <v>9401</v>
      </c>
      <c r="EPV1" s="12" t="s">
        <v>9402</v>
      </c>
      <c r="EPW1" s="12" t="s">
        <v>9403</v>
      </c>
      <c r="EPX1" s="12" t="s">
        <v>9404</v>
      </c>
      <c r="EPY1" s="12" t="s">
        <v>9405</v>
      </c>
      <c r="EPZ1" s="12" t="s">
        <v>9406</v>
      </c>
      <c r="EQA1" s="12" t="s">
        <v>9407</v>
      </c>
      <c r="EQB1" s="12" t="s">
        <v>9408</v>
      </c>
      <c r="EQC1" s="12" t="s">
        <v>9409</v>
      </c>
      <c r="EQD1" s="12" t="s">
        <v>9410</v>
      </c>
      <c r="EQE1" s="12" t="s">
        <v>9411</v>
      </c>
      <c r="EQF1" s="12" t="s">
        <v>9412</v>
      </c>
      <c r="EQG1" s="12" t="s">
        <v>9413</v>
      </c>
      <c r="EQH1" s="12" t="s">
        <v>9414</v>
      </c>
      <c r="EQI1" s="12" t="s">
        <v>9415</v>
      </c>
      <c r="EQJ1" s="12" t="s">
        <v>9416</v>
      </c>
      <c r="EQK1" s="12" t="s">
        <v>9417</v>
      </c>
      <c r="EQL1" s="12" t="s">
        <v>9418</v>
      </c>
      <c r="EQM1" s="12" t="s">
        <v>9419</v>
      </c>
      <c r="EQN1" s="12" t="s">
        <v>9420</v>
      </c>
      <c r="EQO1" s="12" t="s">
        <v>9421</v>
      </c>
      <c r="EQP1" s="12" t="s">
        <v>9422</v>
      </c>
      <c r="EQQ1" s="12" t="s">
        <v>9423</v>
      </c>
      <c r="EQR1" s="12" t="s">
        <v>9424</v>
      </c>
      <c r="EQS1" s="12" t="s">
        <v>9425</v>
      </c>
      <c r="EQT1" s="12" t="s">
        <v>9426</v>
      </c>
      <c r="EQU1" s="12" t="s">
        <v>9427</v>
      </c>
      <c r="EQV1" s="12" t="s">
        <v>9428</v>
      </c>
      <c r="EQW1" s="12" t="s">
        <v>9429</v>
      </c>
      <c r="EQX1" s="12" t="s">
        <v>9430</v>
      </c>
      <c r="EQY1" s="12" t="s">
        <v>9431</v>
      </c>
      <c r="EQZ1" s="12" t="s">
        <v>9432</v>
      </c>
      <c r="ERA1" s="12" t="s">
        <v>9433</v>
      </c>
      <c r="ERB1" s="12" t="s">
        <v>9434</v>
      </c>
      <c r="ERC1" s="12" t="s">
        <v>9435</v>
      </c>
      <c r="ERD1" s="12" t="s">
        <v>9436</v>
      </c>
      <c r="ERE1" s="12" t="s">
        <v>9437</v>
      </c>
      <c r="ERF1" s="12" t="s">
        <v>9438</v>
      </c>
      <c r="ERG1" s="12" t="s">
        <v>9439</v>
      </c>
      <c r="ERH1" s="12" t="s">
        <v>9440</v>
      </c>
      <c r="ERI1" s="12" t="s">
        <v>9441</v>
      </c>
      <c r="ERJ1" s="12" t="s">
        <v>9442</v>
      </c>
      <c r="ERK1" s="12" t="s">
        <v>9443</v>
      </c>
      <c r="ERL1" s="12" t="s">
        <v>9444</v>
      </c>
      <c r="ERM1" s="12" t="s">
        <v>9445</v>
      </c>
      <c r="ERN1" s="12" t="s">
        <v>9446</v>
      </c>
      <c r="ERO1" s="12" t="s">
        <v>9447</v>
      </c>
      <c r="ERP1" s="12" t="s">
        <v>9448</v>
      </c>
      <c r="ERQ1" s="12" t="s">
        <v>9449</v>
      </c>
      <c r="ERR1" s="12" t="s">
        <v>9450</v>
      </c>
      <c r="ERS1" s="12" t="s">
        <v>9451</v>
      </c>
      <c r="ERT1" s="12" t="s">
        <v>9452</v>
      </c>
      <c r="ERU1" s="12" t="s">
        <v>9453</v>
      </c>
      <c r="ERV1" s="12" t="s">
        <v>9454</v>
      </c>
      <c r="ERW1" s="12" t="s">
        <v>9455</v>
      </c>
      <c r="ERX1" s="12" t="s">
        <v>9456</v>
      </c>
      <c r="ERY1" s="12" t="s">
        <v>9457</v>
      </c>
      <c r="ERZ1" s="12" t="s">
        <v>9458</v>
      </c>
      <c r="ESA1" s="12" t="s">
        <v>9459</v>
      </c>
      <c r="ESB1" s="12" t="s">
        <v>9460</v>
      </c>
      <c r="ESC1" s="12" t="s">
        <v>9461</v>
      </c>
      <c r="ESD1" s="12" t="s">
        <v>9462</v>
      </c>
      <c r="ESE1" s="12" t="s">
        <v>9463</v>
      </c>
      <c r="ESF1" s="12" t="s">
        <v>9464</v>
      </c>
      <c r="ESG1" s="12" t="s">
        <v>9465</v>
      </c>
      <c r="ESH1" s="12" t="s">
        <v>9466</v>
      </c>
      <c r="ESI1" s="12" t="s">
        <v>9467</v>
      </c>
      <c r="ESJ1" s="12" t="s">
        <v>9468</v>
      </c>
      <c r="ESK1" s="12" t="s">
        <v>9469</v>
      </c>
      <c r="ESL1" s="12" t="s">
        <v>9470</v>
      </c>
      <c r="ESM1" s="12" t="s">
        <v>9471</v>
      </c>
      <c r="ESN1" s="12" t="s">
        <v>9472</v>
      </c>
      <c r="ESO1" s="12" t="s">
        <v>9473</v>
      </c>
      <c r="ESP1" s="12" t="s">
        <v>9474</v>
      </c>
      <c r="ESQ1" s="12" t="s">
        <v>9475</v>
      </c>
      <c r="ESR1" s="12" t="s">
        <v>9476</v>
      </c>
      <c r="ESS1" s="12" t="s">
        <v>9477</v>
      </c>
      <c r="EST1" s="12" t="s">
        <v>9478</v>
      </c>
      <c r="ESU1" s="12" t="s">
        <v>9479</v>
      </c>
      <c r="ESV1" s="12" t="s">
        <v>9480</v>
      </c>
      <c r="ESW1" s="12" t="s">
        <v>9481</v>
      </c>
      <c r="ESX1" s="12" t="s">
        <v>9482</v>
      </c>
      <c r="ESY1" s="12" t="s">
        <v>9483</v>
      </c>
      <c r="ESZ1" s="12" t="s">
        <v>9484</v>
      </c>
      <c r="ETA1" s="12" t="s">
        <v>9485</v>
      </c>
      <c r="ETB1" s="12" t="s">
        <v>9486</v>
      </c>
      <c r="ETC1" s="12" t="s">
        <v>9487</v>
      </c>
      <c r="ETD1" s="12" t="s">
        <v>9488</v>
      </c>
      <c r="ETE1" s="12" t="s">
        <v>9489</v>
      </c>
      <c r="ETF1" s="12" t="s">
        <v>9490</v>
      </c>
      <c r="ETG1" s="12" t="s">
        <v>9491</v>
      </c>
      <c r="ETH1" s="12" t="s">
        <v>9492</v>
      </c>
      <c r="ETI1" s="12" t="s">
        <v>9493</v>
      </c>
      <c r="ETJ1" s="12" t="s">
        <v>9494</v>
      </c>
      <c r="ETK1" s="12" t="s">
        <v>9495</v>
      </c>
      <c r="ETL1" s="12" t="s">
        <v>9496</v>
      </c>
      <c r="ETM1" s="12" t="s">
        <v>9497</v>
      </c>
      <c r="ETN1" s="12" t="s">
        <v>9498</v>
      </c>
      <c r="ETO1" s="12" t="s">
        <v>9499</v>
      </c>
      <c r="ETP1" s="12" t="s">
        <v>9500</v>
      </c>
      <c r="ETQ1" s="12" t="s">
        <v>9501</v>
      </c>
      <c r="ETR1" s="12" t="s">
        <v>9502</v>
      </c>
      <c r="ETS1" s="12" t="s">
        <v>9503</v>
      </c>
      <c r="ETT1" s="12" t="s">
        <v>9504</v>
      </c>
      <c r="ETU1" s="12" t="s">
        <v>9505</v>
      </c>
      <c r="ETV1" s="12" t="s">
        <v>9506</v>
      </c>
      <c r="ETW1" s="12" t="s">
        <v>9507</v>
      </c>
      <c r="ETX1" s="12" t="s">
        <v>9508</v>
      </c>
      <c r="ETY1" s="12" t="s">
        <v>9509</v>
      </c>
      <c r="ETZ1" s="12" t="s">
        <v>9510</v>
      </c>
      <c r="EUA1" s="12" t="s">
        <v>9511</v>
      </c>
      <c r="EUB1" s="12" t="s">
        <v>9512</v>
      </c>
      <c r="EUC1" s="12" t="s">
        <v>9513</v>
      </c>
      <c r="EUD1" s="12" t="s">
        <v>9514</v>
      </c>
      <c r="EUE1" s="12" t="s">
        <v>9515</v>
      </c>
      <c r="EUF1" s="12" t="s">
        <v>9516</v>
      </c>
      <c r="EUG1" s="12" t="s">
        <v>9517</v>
      </c>
      <c r="EUH1" s="12" t="s">
        <v>9518</v>
      </c>
      <c r="EUI1" s="12" t="s">
        <v>9519</v>
      </c>
      <c r="EUJ1" s="12" t="s">
        <v>9520</v>
      </c>
      <c r="EUK1" s="12" t="s">
        <v>9521</v>
      </c>
      <c r="EUL1" s="12" t="s">
        <v>9522</v>
      </c>
      <c r="EUM1" s="12" t="s">
        <v>9523</v>
      </c>
      <c r="EUN1" s="12" t="s">
        <v>9524</v>
      </c>
      <c r="EUO1" s="12" t="s">
        <v>9525</v>
      </c>
      <c r="EUP1" s="12" t="s">
        <v>9526</v>
      </c>
      <c r="EUQ1" s="12" t="s">
        <v>9527</v>
      </c>
      <c r="EUR1" s="12" t="s">
        <v>9528</v>
      </c>
      <c r="EUS1" s="12" t="s">
        <v>9529</v>
      </c>
      <c r="EUT1" s="12" t="s">
        <v>9530</v>
      </c>
      <c r="EUU1" s="12" t="s">
        <v>9531</v>
      </c>
      <c r="EUV1" s="12" t="s">
        <v>9532</v>
      </c>
      <c r="EUW1" s="12" t="s">
        <v>9533</v>
      </c>
      <c r="EUX1" s="12" t="s">
        <v>9534</v>
      </c>
      <c r="EUY1" s="12" t="s">
        <v>9535</v>
      </c>
      <c r="EUZ1" s="12" t="s">
        <v>9536</v>
      </c>
      <c r="EVA1" s="12" t="s">
        <v>9537</v>
      </c>
      <c r="EVB1" s="12" t="s">
        <v>9538</v>
      </c>
      <c r="EVC1" s="12" t="s">
        <v>9539</v>
      </c>
      <c r="EVD1" s="12" t="s">
        <v>9540</v>
      </c>
      <c r="EVE1" s="12" t="s">
        <v>9541</v>
      </c>
      <c r="EVF1" s="12" t="s">
        <v>9542</v>
      </c>
      <c r="EVG1" s="12" t="s">
        <v>9543</v>
      </c>
      <c r="EVH1" s="12" t="s">
        <v>9544</v>
      </c>
      <c r="EVI1" s="12" t="s">
        <v>9545</v>
      </c>
      <c r="EVJ1" s="12" t="s">
        <v>9546</v>
      </c>
      <c r="EVK1" s="12" t="s">
        <v>9547</v>
      </c>
      <c r="EVL1" s="12" t="s">
        <v>9548</v>
      </c>
      <c r="EVM1" s="12" t="s">
        <v>9549</v>
      </c>
      <c r="EVN1" s="12" t="s">
        <v>9550</v>
      </c>
      <c r="EVO1" s="12" t="s">
        <v>9551</v>
      </c>
      <c r="EVP1" s="12" t="s">
        <v>9552</v>
      </c>
      <c r="EVQ1" s="12" t="s">
        <v>9553</v>
      </c>
      <c r="EVR1" s="12" t="s">
        <v>9554</v>
      </c>
      <c r="EVS1" s="12" t="s">
        <v>9555</v>
      </c>
      <c r="EVT1" s="12" t="s">
        <v>9556</v>
      </c>
      <c r="EVU1" s="12" t="s">
        <v>9557</v>
      </c>
      <c r="EVV1" s="12" t="s">
        <v>9558</v>
      </c>
      <c r="EVW1" s="12" t="s">
        <v>9559</v>
      </c>
      <c r="EVX1" s="12" t="s">
        <v>9560</v>
      </c>
      <c r="EVY1" s="12" t="s">
        <v>9561</v>
      </c>
      <c r="EVZ1" s="12" t="s">
        <v>9562</v>
      </c>
      <c r="EWA1" s="12" t="s">
        <v>9563</v>
      </c>
      <c r="EWB1" s="12" t="s">
        <v>9564</v>
      </c>
      <c r="EWC1" s="12" t="s">
        <v>9565</v>
      </c>
      <c r="EWD1" s="12" t="s">
        <v>9566</v>
      </c>
      <c r="EWE1" s="12" t="s">
        <v>9567</v>
      </c>
      <c r="EWF1" s="12" t="s">
        <v>9568</v>
      </c>
      <c r="EWG1" s="12" t="s">
        <v>9569</v>
      </c>
      <c r="EWH1" s="12" t="s">
        <v>9570</v>
      </c>
      <c r="EWI1" s="12" t="s">
        <v>9571</v>
      </c>
      <c r="EWJ1" s="12" t="s">
        <v>9572</v>
      </c>
      <c r="EWK1" s="12" t="s">
        <v>9573</v>
      </c>
      <c r="EWL1" s="12" t="s">
        <v>9574</v>
      </c>
      <c r="EWM1" s="12" t="s">
        <v>9575</v>
      </c>
      <c r="EWN1" s="12" t="s">
        <v>9576</v>
      </c>
      <c r="EWO1" s="12" t="s">
        <v>9577</v>
      </c>
      <c r="EWP1" s="12" t="s">
        <v>9578</v>
      </c>
      <c r="EWQ1" s="12" t="s">
        <v>9579</v>
      </c>
      <c r="EWR1" s="12" t="s">
        <v>9580</v>
      </c>
      <c r="EWS1" s="12" t="s">
        <v>9581</v>
      </c>
      <c r="EWT1" s="12" t="s">
        <v>9582</v>
      </c>
      <c r="EWU1" s="12" t="s">
        <v>9583</v>
      </c>
      <c r="EWV1" s="12" t="s">
        <v>9584</v>
      </c>
      <c r="EWW1" s="12" t="s">
        <v>9585</v>
      </c>
      <c r="EWX1" s="12" t="s">
        <v>9586</v>
      </c>
      <c r="EWY1" s="12" t="s">
        <v>9587</v>
      </c>
      <c r="EWZ1" s="12" t="s">
        <v>9588</v>
      </c>
      <c r="EXA1" s="12" t="s">
        <v>9589</v>
      </c>
      <c r="EXB1" s="12" t="s">
        <v>9590</v>
      </c>
      <c r="EXC1" s="12" t="s">
        <v>9591</v>
      </c>
      <c r="EXD1" s="12" t="s">
        <v>9592</v>
      </c>
      <c r="EXE1" s="12" t="s">
        <v>9593</v>
      </c>
      <c r="EXF1" s="12" t="s">
        <v>9594</v>
      </c>
      <c r="EXG1" s="12" t="s">
        <v>9595</v>
      </c>
      <c r="EXH1" s="12" t="s">
        <v>9596</v>
      </c>
      <c r="EXI1" s="12" t="s">
        <v>9597</v>
      </c>
      <c r="EXJ1" s="12" t="s">
        <v>9598</v>
      </c>
      <c r="EXK1" s="12" t="s">
        <v>9599</v>
      </c>
      <c r="EXL1" s="12" t="s">
        <v>9600</v>
      </c>
      <c r="EXM1" s="12" t="s">
        <v>9601</v>
      </c>
      <c r="EXN1" s="12" t="s">
        <v>9602</v>
      </c>
      <c r="EXO1" s="12" t="s">
        <v>9603</v>
      </c>
      <c r="EXP1" s="12" t="s">
        <v>9604</v>
      </c>
      <c r="EXQ1" s="12" t="s">
        <v>9605</v>
      </c>
      <c r="EXR1" s="12" t="s">
        <v>9606</v>
      </c>
      <c r="EXS1" s="12" t="s">
        <v>9607</v>
      </c>
      <c r="EXT1" s="12" t="s">
        <v>9608</v>
      </c>
      <c r="EXU1" s="12" t="s">
        <v>9609</v>
      </c>
      <c r="EXV1" s="12" t="s">
        <v>9610</v>
      </c>
      <c r="EXW1" s="12" t="s">
        <v>9611</v>
      </c>
      <c r="EXX1" s="12" t="s">
        <v>9612</v>
      </c>
      <c r="EXY1" s="12" t="s">
        <v>9613</v>
      </c>
      <c r="EXZ1" s="12" t="s">
        <v>9614</v>
      </c>
      <c r="EYA1" s="12" t="s">
        <v>9615</v>
      </c>
      <c r="EYB1" s="12" t="s">
        <v>9616</v>
      </c>
      <c r="EYC1" s="12" t="s">
        <v>9617</v>
      </c>
      <c r="EYD1" s="12" t="s">
        <v>9618</v>
      </c>
      <c r="EYE1" s="12" t="s">
        <v>9619</v>
      </c>
      <c r="EYF1" s="12" t="s">
        <v>9620</v>
      </c>
      <c r="EYG1" s="12" t="s">
        <v>9621</v>
      </c>
      <c r="EYH1" s="12" t="s">
        <v>9622</v>
      </c>
      <c r="EYI1" s="12" t="s">
        <v>9623</v>
      </c>
      <c r="EYJ1" s="12" t="s">
        <v>9624</v>
      </c>
      <c r="EYK1" s="12" t="s">
        <v>9625</v>
      </c>
      <c r="EYL1" s="12" t="s">
        <v>9626</v>
      </c>
      <c r="EYM1" s="12" t="s">
        <v>9627</v>
      </c>
      <c r="EYN1" s="12" t="s">
        <v>9628</v>
      </c>
      <c r="EYO1" s="12" t="s">
        <v>9629</v>
      </c>
      <c r="EYP1" s="12" t="s">
        <v>9630</v>
      </c>
      <c r="EYQ1" s="12" t="s">
        <v>9631</v>
      </c>
      <c r="EYR1" s="12" t="s">
        <v>9632</v>
      </c>
      <c r="EYS1" s="12" t="s">
        <v>9633</v>
      </c>
      <c r="EYT1" s="12" t="s">
        <v>9634</v>
      </c>
      <c r="EYU1" s="12" t="s">
        <v>9635</v>
      </c>
      <c r="EYV1" s="12" t="s">
        <v>9636</v>
      </c>
      <c r="EYW1" s="12" t="s">
        <v>9637</v>
      </c>
      <c r="EYX1" s="12" t="s">
        <v>9638</v>
      </c>
      <c r="EYY1" s="12" t="s">
        <v>9639</v>
      </c>
      <c r="EYZ1" s="12" t="s">
        <v>9640</v>
      </c>
      <c r="EZA1" s="12" t="s">
        <v>9641</v>
      </c>
      <c r="EZB1" s="12" t="s">
        <v>9642</v>
      </c>
      <c r="EZC1" s="12" t="s">
        <v>9643</v>
      </c>
      <c r="EZD1" s="12" t="s">
        <v>9644</v>
      </c>
      <c r="EZE1" s="12" t="s">
        <v>9645</v>
      </c>
      <c r="EZF1" s="12" t="s">
        <v>9646</v>
      </c>
      <c r="EZG1" s="12" t="s">
        <v>9647</v>
      </c>
      <c r="EZH1" s="12" t="s">
        <v>9648</v>
      </c>
      <c r="EZI1" s="12" t="s">
        <v>9649</v>
      </c>
      <c r="EZJ1" s="12" t="s">
        <v>9650</v>
      </c>
      <c r="EZK1" s="12" t="s">
        <v>9651</v>
      </c>
      <c r="EZL1" s="12" t="s">
        <v>9652</v>
      </c>
      <c r="EZM1" s="12" t="s">
        <v>9653</v>
      </c>
      <c r="EZN1" s="12" t="s">
        <v>9654</v>
      </c>
      <c r="EZO1" s="12" t="s">
        <v>9655</v>
      </c>
      <c r="EZP1" s="12" t="s">
        <v>9656</v>
      </c>
      <c r="EZQ1" s="12" t="s">
        <v>9657</v>
      </c>
      <c r="EZR1" s="12" t="s">
        <v>9658</v>
      </c>
      <c r="EZS1" s="12" t="s">
        <v>9659</v>
      </c>
      <c r="EZT1" s="12" t="s">
        <v>9660</v>
      </c>
      <c r="EZU1" s="12" t="s">
        <v>9661</v>
      </c>
      <c r="EZV1" s="12" t="s">
        <v>9662</v>
      </c>
      <c r="EZW1" s="12" t="s">
        <v>9663</v>
      </c>
      <c r="EZX1" s="12" t="s">
        <v>9664</v>
      </c>
      <c r="EZY1" s="12" t="s">
        <v>9665</v>
      </c>
      <c r="EZZ1" s="12" t="s">
        <v>9666</v>
      </c>
      <c r="FAA1" s="12" t="s">
        <v>9667</v>
      </c>
      <c r="FAB1" s="12" t="s">
        <v>9668</v>
      </c>
      <c r="FAC1" s="12" t="s">
        <v>9669</v>
      </c>
      <c r="FAD1" s="12" t="s">
        <v>9670</v>
      </c>
      <c r="FAE1" s="12" t="s">
        <v>9671</v>
      </c>
      <c r="FAF1" s="12" t="s">
        <v>9672</v>
      </c>
      <c r="FAG1" s="12" t="s">
        <v>9673</v>
      </c>
      <c r="FAH1" s="12" t="s">
        <v>9674</v>
      </c>
      <c r="FAI1" s="12" t="s">
        <v>9675</v>
      </c>
      <c r="FAJ1" s="12" t="s">
        <v>9676</v>
      </c>
      <c r="FAK1" s="12" t="s">
        <v>9677</v>
      </c>
      <c r="FAL1" s="12" t="s">
        <v>9678</v>
      </c>
      <c r="FAM1" s="12" t="s">
        <v>9679</v>
      </c>
      <c r="FAN1" s="12" t="s">
        <v>9680</v>
      </c>
      <c r="FAO1" s="12" t="s">
        <v>9681</v>
      </c>
      <c r="FAP1" s="12" t="s">
        <v>9682</v>
      </c>
      <c r="FAQ1" s="12" t="s">
        <v>9683</v>
      </c>
      <c r="FAR1" s="12" t="s">
        <v>9684</v>
      </c>
      <c r="FAS1" s="12" t="s">
        <v>9685</v>
      </c>
      <c r="FAT1" s="12" t="s">
        <v>9686</v>
      </c>
      <c r="FAU1" s="12" t="s">
        <v>9687</v>
      </c>
      <c r="FAV1" s="12" t="s">
        <v>9688</v>
      </c>
      <c r="FAW1" s="12" t="s">
        <v>9689</v>
      </c>
      <c r="FAX1" s="12" t="s">
        <v>9690</v>
      </c>
      <c r="FAY1" s="12" t="s">
        <v>9691</v>
      </c>
      <c r="FAZ1" s="12" t="s">
        <v>9692</v>
      </c>
      <c r="FBA1" s="12" t="s">
        <v>9693</v>
      </c>
      <c r="FBB1" s="12" t="s">
        <v>9694</v>
      </c>
      <c r="FBC1" s="12" t="s">
        <v>9695</v>
      </c>
      <c r="FBD1" s="12" t="s">
        <v>9696</v>
      </c>
      <c r="FBE1" s="12" t="s">
        <v>9697</v>
      </c>
      <c r="FBF1" s="12" t="s">
        <v>9698</v>
      </c>
      <c r="FBG1" s="12" t="s">
        <v>9699</v>
      </c>
      <c r="FBH1" s="12" t="s">
        <v>9700</v>
      </c>
      <c r="FBI1" s="12" t="s">
        <v>9701</v>
      </c>
      <c r="FBJ1" s="12" t="s">
        <v>9702</v>
      </c>
      <c r="FBK1" s="12" t="s">
        <v>9703</v>
      </c>
      <c r="FBL1" s="12" t="s">
        <v>9704</v>
      </c>
      <c r="FBM1" s="12" t="s">
        <v>9705</v>
      </c>
      <c r="FBN1" s="12" t="s">
        <v>9706</v>
      </c>
      <c r="FBO1" s="12" t="s">
        <v>9707</v>
      </c>
      <c r="FBP1" s="12" t="s">
        <v>9708</v>
      </c>
      <c r="FBQ1" s="12" t="s">
        <v>9709</v>
      </c>
      <c r="FBR1" s="12" t="s">
        <v>9710</v>
      </c>
      <c r="FBS1" s="12" t="s">
        <v>9711</v>
      </c>
      <c r="FBT1" s="12" t="s">
        <v>9712</v>
      </c>
      <c r="FBU1" s="12" t="s">
        <v>9713</v>
      </c>
      <c r="FBV1" s="12" t="s">
        <v>9714</v>
      </c>
      <c r="FBW1" s="12" t="s">
        <v>9715</v>
      </c>
      <c r="FBX1" s="12" t="s">
        <v>9716</v>
      </c>
      <c r="FBY1" s="12" t="s">
        <v>9717</v>
      </c>
      <c r="FBZ1" s="12" t="s">
        <v>9718</v>
      </c>
      <c r="FCA1" s="12" t="s">
        <v>9719</v>
      </c>
      <c r="FCB1" s="12" t="s">
        <v>9720</v>
      </c>
      <c r="FCC1" s="12" t="s">
        <v>9721</v>
      </c>
      <c r="FCD1" s="12" t="s">
        <v>9722</v>
      </c>
      <c r="FCE1" s="12" t="s">
        <v>9723</v>
      </c>
      <c r="FCF1" s="12" t="s">
        <v>9724</v>
      </c>
      <c r="FCG1" s="12" t="s">
        <v>9725</v>
      </c>
      <c r="FCH1" s="12" t="s">
        <v>9726</v>
      </c>
      <c r="FCI1" s="12" t="s">
        <v>9727</v>
      </c>
      <c r="FCJ1" s="12" t="s">
        <v>9728</v>
      </c>
      <c r="FCK1" s="12" t="s">
        <v>9729</v>
      </c>
      <c r="FCL1" s="12" t="s">
        <v>9730</v>
      </c>
      <c r="FCM1" s="12" t="s">
        <v>9731</v>
      </c>
      <c r="FCN1" s="12" t="s">
        <v>9732</v>
      </c>
      <c r="FCO1" s="12" t="s">
        <v>9733</v>
      </c>
      <c r="FCP1" s="12" t="s">
        <v>9734</v>
      </c>
      <c r="FCQ1" s="12" t="s">
        <v>9735</v>
      </c>
      <c r="FCR1" s="12" t="s">
        <v>9736</v>
      </c>
      <c r="FCS1" s="12" t="s">
        <v>9737</v>
      </c>
      <c r="FCT1" s="12" t="s">
        <v>9738</v>
      </c>
      <c r="FCU1" s="12" t="s">
        <v>9739</v>
      </c>
      <c r="FCV1" s="12" t="s">
        <v>9740</v>
      </c>
      <c r="FCW1" s="12" t="s">
        <v>9741</v>
      </c>
      <c r="FCX1" s="12" t="s">
        <v>9742</v>
      </c>
      <c r="FCY1" s="12" t="s">
        <v>9743</v>
      </c>
      <c r="FCZ1" s="12" t="s">
        <v>9744</v>
      </c>
      <c r="FDA1" s="12" t="s">
        <v>9745</v>
      </c>
      <c r="FDB1" s="12" t="s">
        <v>9746</v>
      </c>
      <c r="FDC1" s="12" t="s">
        <v>9747</v>
      </c>
      <c r="FDD1" s="12" t="s">
        <v>9748</v>
      </c>
      <c r="FDE1" s="12" t="s">
        <v>9749</v>
      </c>
      <c r="FDF1" s="12" t="s">
        <v>9750</v>
      </c>
      <c r="FDG1" s="12" t="s">
        <v>9751</v>
      </c>
      <c r="FDH1" s="12" t="s">
        <v>9752</v>
      </c>
      <c r="FDI1" s="12" t="s">
        <v>9753</v>
      </c>
      <c r="FDJ1" s="12" t="s">
        <v>9754</v>
      </c>
      <c r="FDK1" s="12" t="s">
        <v>9755</v>
      </c>
      <c r="FDL1" s="12" t="s">
        <v>9756</v>
      </c>
      <c r="FDM1" s="12" t="s">
        <v>9757</v>
      </c>
      <c r="FDN1" s="12" t="s">
        <v>9758</v>
      </c>
      <c r="FDO1" s="12" t="s">
        <v>9759</v>
      </c>
      <c r="FDP1" s="12" t="s">
        <v>9760</v>
      </c>
      <c r="FDQ1" s="12" t="s">
        <v>9761</v>
      </c>
      <c r="FDR1" s="12" t="s">
        <v>9762</v>
      </c>
      <c r="FDS1" s="12" t="s">
        <v>9763</v>
      </c>
      <c r="FDT1" s="12" t="s">
        <v>9764</v>
      </c>
      <c r="FDU1" s="12" t="s">
        <v>9765</v>
      </c>
      <c r="FDV1" s="12" t="s">
        <v>9766</v>
      </c>
      <c r="FDW1" s="12" t="s">
        <v>9767</v>
      </c>
      <c r="FDX1" s="12" t="s">
        <v>9768</v>
      </c>
      <c r="FDY1" s="12" t="s">
        <v>9769</v>
      </c>
      <c r="FDZ1" s="12" t="s">
        <v>9770</v>
      </c>
      <c r="FEA1" s="12" t="s">
        <v>9771</v>
      </c>
      <c r="FEB1" s="12" t="s">
        <v>9772</v>
      </c>
      <c r="FEC1" s="12" t="s">
        <v>9773</v>
      </c>
      <c r="FED1" s="12" t="s">
        <v>9774</v>
      </c>
      <c r="FEE1" s="12" t="s">
        <v>9775</v>
      </c>
      <c r="FEF1" s="12" t="s">
        <v>9776</v>
      </c>
      <c r="FEG1" s="12" t="s">
        <v>9777</v>
      </c>
      <c r="FEH1" s="12" t="s">
        <v>9778</v>
      </c>
      <c r="FEI1" s="12" t="s">
        <v>9779</v>
      </c>
      <c r="FEJ1" s="12" t="s">
        <v>9780</v>
      </c>
      <c r="FEK1" s="12" t="s">
        <v>9781</v>
      </c>
      <c r="FEL1" s="12" t="s">
        <v>9782</v>
      </c>
      <c r="FEM1" s="12" t="s">
        <v>9783</v>
      </c>
      <c r="FEN1" s="12" t="s">
        <v>9784</v>
      </c>
      <c r="FEO1" s="12" t="s">
        <v>9785</v>
      </c>
      <c r="FEP1" s="12" t="s">
        <v>9786</v>
      </c>
      <c r="FEQ1" s="12" t="s">
        <v>9787</v>
      </c>
      <c r="FER1" s="12" t="s">
        <v>9788</v>
      </c>
      <c r="FES1" s="12" t="s">
        <v>9789</v>
      </c>
      <c r="FET1" s="12" t="s">
        <v>9790</v>
      </c>
      <c r="FEU1" s="12" t="s">
        <v>9791</v>
      </c>
      <c r="FEV1" s="12" t="s">
        <v>9792</v>
      </c>
      <c r="FEW1" s="12" t="s">
        <v>9793</v>
      </c>
      <c r="FEX1" s="12" t="s">
        <v>9794</v>
      </c>
      <c r="FEY1" s="12" t="s">
        <v>9795</v>
      </c>
      <c r="FEZ1" s="12" t="s">
        <v>9796</v>
      </c>
      <c r="FFA1" s="12" t="s">
        <v>9797</v>
      </c>
      <c r="FFB1" s="12" t="s">
        <v>9798</v>
      </c>
      <c r="FFC1" s="12" t="s">
        <v>9799</v>
      </c>
      <c r="FFD1" s="12" t="s">
        <v>9800</v>
      </c>
      <c r="FFE1" s="12" t="s">
        <v>9801</v>
      </c>
      <c r="FFF1" s="12" t="s">
        <v>9802</v>
      </c>
      <c r="FFG1" s="12" t="s">
        <v>9803</v>
      </c>
      <c r="FFH1" s="12" t="s">
        <v>9804</v>
      </c>
      <c r="FFI1" s="12" t="s">
        <v>9805</v>
      </c>
      <c r="FFJ1" s="12" t="s">
        <v>9806</v>
      </c>
      <c r="FFK1" s="12" t="s">
        <v>9807</v>
      </c>
      <c r="FFL1" s="12" t="s">
        <v>9808</v>
      </c>
      <c r="FFM1" s="12" t="s">
        <v>9809</v>
      </c>
      <c r="FFN1" s="12" t="s">
        <v>9810</v>
      </c>
      <c r="FFO1" s="12" t="s">
        <v>9811</v>
      </c>
      <c r="FFP1" s="12" t="s">
        <v>9812</v>
      </c>
      <c r="FFQ1" s="12" t="s">
        <v>9813</v>
      </c>
      <c r="FFR1" s="12" t="s">
        <v>9814</v>
      </c>
      <c r="FFS1" s="12" t="s">
        <v>9815</v>
      </c>
      <c r="FFT1" s="12" t="s">
        <v>9816</v>
      </c>
      <c r="FFU1" s="12" t="s">
        <v>9817</v>
      </c>
      <c r="FFV1" s="12" t="s">
        <v>9818</v>
      </c>
      <c r="FFW1" s="12" t="s">
        <v>9819</v>
      </c>
      <c r="FFX1" s="12" t="s">
        <v>9820</v>
      </c>
      <c r="FFY1" s="12" t="s">
        <v>9821</v>
      </c>
      <c r="FFZ1" s="12" t="s">
        <v>9822</v>
      </c>
      <c r="FGA1" s="12" t="s">
        <v>9823</v>
      </c>
      <c r="FGB1" s="12" t="s">
        <v>9824</v>
      </c>
      <c r="FGC1" s="12" t="s">
        <v>9825</v>
      </c>
      <c r="FGD1" s="12" t="s">
        <v>9826</v>
      </c>
      <c r="FGE1" s="12" t="s">
        <v>9827</v>
      </c>
      <c r="FGF1" s="12" t="s">
        <v>9828</v>
      </c>
      <c r="FGG1" s="12" t="s">
        <v>9829</v>
      </c>
      <c r="FGH1" s="12" t="s">
        <v>9830</v>
      </c>
      <c r="FGI1" s="12" t="s">
        <v>9831</v>
      </c>
      <c r="FGJ1" s="12" t="s">
        <v>9832</v>
      </c>
      <c r="FGK1" s="12" t="s">
        <v>9833</v>
      </c>
      <c r="FGL1" s="12" t="s">
        <v>9834</v>
      </c>
      <c r="FGM1" s="12" t="s">
        <v>9835</v>
      </c>
      <c r="FGN1" s="12" t="s">
        <v>9836</v>
      </c>
      <c r="FGO1" s="12" t="s">
        <v>9837</v>
      </c>
      <c r="FGP1" s="12" t="s">
        <v>9838</v>
      </c>
      <c r="FGQ1" s="12" t="s">
        <v>9839</v>
      </c>
      <c r="FGR1" s="12" t="s">
        <v>9840</v>
      </c>
      <c r="FGS1" s="12" t="s">
        <v>9841</v>
      </c>
      <c r="FGT1" s="12" t="s">
        <v>9842</v>
      </c>
      <c r="FGU1" s="12" t="s">
        <v>9843</v>
      </c>
      <c r="FGV1" s="12" t="s">
        <v>9844</v>
      </c>
      <c r="FGW1" s="12" t="s">
        <v>9845</v>
      </c>
      <c r="FGX1" s="12" t="s">
        <v>9846</v>
      </c>
      <c r="FGY1" s="12" t="s">
        <v>9847</v>
      </c>
      <c r="FGZ1" s="12" t="s">
        <v>9848</v>
      </c>
      <c r="FHA1" s="12" t="s">
        <v>9849</v>
      </c>
      <c r="FHB1" s="12" t="s">
        <v>9850</v>
      </c>
      <c r="FHC1" s="12" t="s">
        <v>9851</v>
      </c>
      <c r="FHD1" s="12" t="s">
        <v>9852</v>
      </c>
      <c r="FHE1" s="12" t="s">
        <v>9853</v>
      </c>
      <c r="FHF1" s="12" t="s">
        <v>9854</v>
      </c>
      <c r="FHG1" s="12" t="s">
        <v>9855</v>
      </c>
      <c r="FHH1" s="12" t="s">
        <v>9856</v>
      </c>
      <c r="FHI1" s="12" t="s">
        <v>9857</v>
      </c>
      <c r="FHJ1" s="12" t="s">
        <v>9858</v>
      </c>
      <c r="FHK1" s="12" t="s">
        <v>9859</v>
      </c>
      <c r="FHL1" s="12" t="s">
        <v>9860</v>
      </c>
      <c r="FHM1" s="12" t="s">
        <v>9861</v>
      </c>
      <c r="FHN1" s="12" t="s">
        <v>9862</v>
      </c>
      <c r="FHO1" s="12" t="s">
        <v>9863</v>
      </c>
      <c r="FHP1" s="12" t="s">
        <v>9864</v>
      </c>
      <c r="FHQ1" s="12" t="s">
        <v>9865</v>
      </c>
      <c r="FHR1" s="12" t="s">
        <v>9866</v>
      </c>
      <c r="FHS1" s="12" t="s">
        <v>9867</v>
      </c>
      <c r="FHT1" s="12" t="s">
        <v>9868</v>
      </c>
      <c r="FHU1" s="12" t="s">
        <v>9869</v>
      </c>
      <c r="FHV1" s="12" t="s">
        <v>9870</v>
      </c>
      <c r="FHW1" s="12" t="s">
        <v>9871</v>
      </c>
      <c r="FHX1" s="12" t="s">
        <v>9872</v>
      </c>
      <c r="FHY1" s="12" t="s">
        <v>9873</v>
      </c>
      <c r="FHZ1" s="12" t="s">
        <v>9874</v>
      </c>
      <c r="FIA1" s="12" t="s">
        <v>9875</v>
      </c>
      <c r="FIB1" s="12" t="s">
        <v>9876</v>
      </c>
      <c r="FIC1" s="12" t="s">
        <v>9877</v>
      </c>
      <c r="FID1" s="12" t="s">
        <v>9878</v>
      </c>
      <c r="FIE1" s="12" t="s">
        <v>9879</v>
      </c>
      <c r="FIF1" s="12" t="s">
        <v>9880</v>
      </c>
      <c r="FIG1" s="12" t="s">
        <v>9881</v>
      </c>
      <c r="FIH1" s="12" t="s">
        <v>9882</v>
      </c>
      <c r="FII1" s="12" t="s">
        <v>9883</v>
      </c>
      <c r="FIJ1" s="12" t="s">
        <v>9884</v>
      </c>
      <c r="FIK1" s="12" t="s">
        <v>9885</v>
      </c>
      <c r="FIL1" s="12" t="s">
        <v>9886</v>
      </c>
      <c r="FIM1" s="12" t="s">
        <v>9887</v>
      </c>
      <c r="FIN1" s="12" t="s">
        <v>9888</v>
      </c>
      <c r="FIO1" s="12" t="s">
        <v>9889</v>
      </c>
      <c r="FIP1" s="12" t="s">
        <v>9890</v>
      </c>
      <c r="FIQ1" s="12" t="s">
        <v>9891</v>
      </c>
      <c r="FIR1" s="12" t="s">
        <v>9892</v>
      </c>
      <c r="FIS1" s="12" t="s">
        <v>9893</v>
      </c>
      <c r="FIT1" s="12" t="s">
        <v>9894</v>
      </c>
      <c r="FIU1" s="12" t="s">
        <v>9895</v>
      </c>
      <c r="FIV1" s="12" t="s">
        <v>9896</v>
      </c>
      <c r="FIW1" s="12" t="s">
        <v>9897</v>
      </c>
      <c r="FIX1" s="12" t="s">
        <v>9898</v>
      </c>
      <c r="FIY1" s="12" t="s">
        <v>9899</v>
      </c>
      <c r="FIZ1" s="12" t="s">
        <v>9900</v>
      </c>
      <c r="FJA1" s="12" t="s">
        <v>9901</v>
      </c>
      <c r="FJB1" s="12" t="s">
        <v>9902</v>
      </c>
      <c r="FJC1" s="12" t="s">
        <v>9903</v>
      </c>
      <c r="FJD1" s="12" t="s">
        <v>9904</v>
      </c>
      <c r="FJE1" s="12" t="s">
        <v>9905</v>
      </c>
      <c r="FJF1" s="12" t="s">
        <v>9906</v>
      </c>
      <c r="FJG1" s="12" t="s">
        <v>9907</v>
      </c>
      <c r="FJH1" s="12" t="s">
        <v>9908</v>
      </c>
      <c r="FJI1" s="12" t="s">
        <v>9909</v>
      </c>
      <c r="FJJ1" s="12" t="s">
        <v>9910</v>
      </c>
      <c r="FJK1" s="12" t="s">
        <v>9911</v>
      </c>
      <c r="FJL1" s="12" t="s">
        <v>9912</v>
      </c>
      <c r="FJM1" s="12" t="s">
        <v>9913</v>
      </c>
      <c r="FJN1" s="12" t="s">
        <v>9914</v>
      </c>
      <c r="FJO1" s="12" t="s">
        <v>9915</v>
      </c>
      <c r="FJP1" s="12" t="s">
        <v>9916</v>
      </c>
      <c r="FJQ1" s="12" t="s">
        <v>9917</v>
      </c>
      <c r="FJR1" s="12" t="s">
        <v>9918</v>
      </c>
      <c r="FJS1" s="12" t="s">
        <v>9919</v>
      </c>
      <c r="FJT1" s="12" t="s">
        <v>9920</v>
      </c>
      <c r="FJU1" s="12" t="s">
        <v>9921</v>
      </c>
      <c r="FJV1" s="12" t="s">
        <v>9922</v>
      </c>
      <c r="FJW1" s="12" t="s">
        <v>9923</v>
      </c>
      <c r="FJX1" s="12" t="s">
        <v>9924</v>
      </c>
      <c r="FJY1" s="12" t="s">
        <v>9925</v>
      </c>
      <c r="FJZ1" s="12" t="s">
        <v>9926</v>
      </c>
      <c r="FKA1" s="12" t="s">
        <v>9927</v>
      </c>
      <c r="FKB1" s="12" t="s">
        <v>9928</v>
      </c>
      <c r="FKC1" s="12" t="s">
        <v>9929</v>
      </c>
      <c r="FKD1" s="12" t="s">
        <v>9930</v>
      </c>
      <c r="FKE1" s="12" t="s">
        <v>9931</v>
      </c>
      <c r="FKF1" s="12" t="s">
        <v>9932</v>
      </c>
      <c r="FKG1" s="12" t="s">
        <v>9933</v>
      </c>
      <c r="FKH1" s="12" t="s">
        <v>9934</v>
      </c>
      <c r="FKI1" s="12" t="s">
        <v>9935</v>
      </c>
      <c r="FKJ1" s="12" t="s">
        <v>9936</v>
      </c>
      <c r="FKK1" s="12" t="s">
        <v>9937</v>
      </c>
      <c r="FKL1" s="12" t="s">
        <v>9938</v>
      </c>
      <c r="FKM1" s="12" t="s">
        <v>9939</v>
      </c>
      <c r="FKN1" s="12" t="s">
        <v>9940</v>
      </c>
      <c r="FKO1" s="12" t="s">
        <v>9941</v>
      </c>
      <c r="FKP1" s="12" t="s">
        <v>9942</v>
      </c>
      <c r="FKQ1" s="12" t="s">
        <v>9943</v>
      </c>
      <c r="FKR1" s="12" t="s">
        <v>9944</v>
      </c>
      <c r="FKS1" s="12" t="s">
        <v>9945</v>
      </c>
      <c r="FKT1" s="12" t="s">
        <v>9946</v>
      </c>
      <c r="FKU1" s="12" t="s">
        <v>9947</v>
      </c>
      <c r="FKV1" s="12" t="s">
        <v>9948</v>
      </c>
      <c r="FKW1" s="12" t="s">
        <v>9949</v>
      </c>
      <c r="FKX1" s="12" t="s">
        <v>9950</v>
      </c>
      <c r="FKY1" s="12" t="s">
        <v>9951</v>
      </c>
      <c r="FKZ1" s="12" t="s">
        <v>9952</v>
      </c>
      <c r="FLA1" s="12" t="s">
        <v>9953</v>
      </c>
      <c r="FLB1" s="12" t="s">
        <v>9954</v>
      </c>
      <c r="FLC1" s="12" t="s">
        <v>9955</v>
      </c>
      <c r="FLD1" s="12" t="s">
        <v>9956</v>
      </c>
      <c r="FLE1" s="12" t="s">
        <v>9957</v>
      </c>
      <c r="FLF1" s="12" t="s">
        <v>9958</v>
      </c>
      <c r="FLG1" s="12" t="s">
        <v>9959</v>
      </c>
      <c r="FLH1" s="12" t="s">
        <v>9960</v>
      </c>
      <c r="FLI1" s="12" t="s">
        <v>9961</v>
      </c>
      <c r="FLJ1" s="12" t="s">
        <v>9962</v>
      </c>
      <c r="FLK1" s="12" t="s">
        <v>9963</v>
      </c>
      <c r="FLL1" s="12" t="s">
        <v>9964</v>
      </c>
      <c r="FLM1" s="12" t="s">
        <v>9965</v>
      </c>
      <c r="FLN1" s="12" t="s">
        <v>9966</v>
      </c>
      <c r="FLO1" s="12" t="s">
        <v>9967</v>
      </c>
      <c r="FLP1" s="12" t="s">
        <v>9968</v>
      </c>
      <c r="FLQ1" s="12" t="s">
        <v>9969</v>
      </c>
      <c r="FLR1" s="12" t="s">
        <v>9970</v>
      </c>
      <c r="FLS1" s="12" t="s">
        <v>9971</v>
      </c>
      <c r="FLT1" s="12" t="s">
        <v>9972</v>
      </c>
      <c r="FLU1" s="12" t="s">
        <v>9973</v>
      </c>
      <c r="FLV1" s="12" t="s">
        <v>9974</v>
      </c>
      <c r="FLW1" s="12" t="s">
        <v>9975</v>
      </c>
      <c r="FLX1" s="12" t="s">
        <v>9976</v>
      </c>
      <c r="FLY1" s="12" t="s">
        <v>9977</v>
      </c>
      <c r="FLZ1" s="12" t="s">
        <v>9978</v>
      </c>
      <c r="FMA1" s="12" t="s">
        <v>9979</v>
      </c>
      <c r="FMB1" s="12" t="s">
        <v>9980</v>
      </c>
      <c r="FMC1" s="12" t="s">
        <v>9981</v>
      </c>
      <c r="FMD1" s="12" t="s">
        <v>9982</v>
      </c>
      <c r="FME1" s="12" t="s">
        <v>9983</v>
      </c>
      <c r="FMF1" s="12" t="s">
        <v>9984</v>
      </c>
      <c r="FMG1" s="12" t="s">
        <v>9985</v>
      </c>
      <c r="FMH1" s="12" t="s">
        <v>9986</v>
      </c>
      <c r="FMI1" s="12" t="s">
        <v>9987</v>
      </c>
      <c r="FMJ1" s="12" t="s">
        <v>9988</v>
      </c>
      <c r="FMK1" s="12" t="s">
        <v>9989</v>
      </c>
      <c r="FML1" s="12" t="s">
        <v>9990</v>
      </c>
      <c r="FMM1" s="12" t="s">
        <v>9991</v>
      </c>
      <c r="FMN1" s="12" t="s">
        <v>9992</v>
      </c>
      <c r="FMO1" s="12" t="s">
        <v>9993</v>
      </c>
      <c r="FMP1" s="12" t="s">
        <v>9994</v>
      </c>
      <c r="FMQ1" s="12" t="s">
        <v>9995</v>
      </c>
      <c r="FMR1" s="12" t="s">
        <v>9996</v>
      </c>
      <c r="FMS1" s="12" t="s">
        <v>9997</v>
      </c>
      <c r="FMT1" s="12" t="s">
        <v>9998</v>
      </c>
      <c r="FMU1" s="12" t="s">
        <v>9999</v>
      </c>
      <c r="FMV1" s="12" t="s">
        <v>10000</v>
      </c>
      <c r="FMW1" s="12" t="s">
        <v>10001</v>
      </c>
      <c r="FMX1" s="12" t="s">
        <v>10002</v>
      </c>
      <c r="FMY1" s="12" t="s">
        <v>10003</v>
      </c>
      <c r="FMZ1" s="12" t="s">
        <v>10004</v>
      </c>
      <c r="FNA1" s="12" t="s">
        <v>10005</v>
      </c>
      <c r="FNB1" s="12" t="s">
        <v>10006</v>
      </c>
      <c r="FNC1" s="12" t="s">
        <v>10007</v>
      </c>
      <c r="FND1" s="12" t="s">
        <v>10008</v>
      </c>
      <c r="FNE1" s="12" t="s">
        <v>10009</v>
      </c>
      <c r="FNF1" s="12" t="s">
        <v>10010</v>
      </c>
      <c r="FNG1" s="12" t="s">
        <v>10011</v>
      </c>
      <c r="FNH1" s="12" t="s">
        <v>10012</v>
      </c>
      <c r="FNI1" s="12" t="s">
        <v>10013</v>
      </c>
      <c r="FNJ1" s="12" t="s">
        <v>10014</v>
      </c>
      <c r="FNK1" s="12" t="s">
        <v>10015</v>
      </c>
      <c r="FNL1" s="12" t="s">
        <v>10016</v>
      </c>
      <c r="FNM1" s="12" t="s">
        <v>10017</v>
      </c>
      <c r="FNN1" s="12" t="s">
        <v>10018</v>
      </c>
      <c r="FNO1" s="12" t="s">
        <v>10019</v>
      </c>
      <c r="FNP1" s="12" t="s">
        <v>10020</v>
      </c>
      <c r="FNQ1" s="12" t="s">
        <v>10021</v>
      </c>
      <c r="FNR1" s="12" t="s">
        <v>10022</v>
      </c>
      <c r="FNS1" s="12" t="s">
        <v>10023</v>
      </c>
      <c r="FNT1" s="12" t="s">
        <v>10024</v>
      </c>
      <c r="FNU1" s="12" t="s">
        <v>10025</v>
      </c>
      <c r="FNV1" s="12" t="s">
        <v>10026</v>
      </c>
      <c r="FNW1" s="12" t="s">
        <v>10027</v>
      </c>
      <c r="FNX1" s="12" t="s">
        <v>10028</v>
      </c>
      <c r="FNY1" s="12" t="s">
        <v>10029</v>
      </c>
      <c r="FNZ1" s="12" t="s">
        <v>10030</v>
      </c>
      <c r="FOA1" s="12" t="s">
        <v>10031</v>
      </c>
      <c r="FOB1" s="12" t="s">
        <v>10032</v>
      </c>
      <c r="FOC1" s="12" t="s">
        <v>10033</v>
      </c>
      <c r="FOD1" s="12" t="s">
        <v>10034</v>
      </c>
      <c r="FOE1" s="12" t="s">
        <v>10035</v>
      </c>
      <c r="FOF1" s="12" t="s">
        <v>10036</v>
      </c>
      <c r="FOG1" s="12" t="s">
        <v>10037</v>
      </c>
      <c r="FOH1" s="12" t="s">
        <v>10038</v>
      </c>
      <c r="FOI1" s="12" t="s">
        <v>10039</v>
      </c>
      <c r="FOJ1" s="12" t="s">
        <v>10040</v>
      </c>
      <c r="FOK1" s="12" t="s">
        <v>10041</v>
      </c>
      <c r="FOL1" s="12" t="s">
        <v>10042</v>
      </c>
      <c r="FOM1" s="12" t="s">
        <v>10043</v>
      </c>
      <c r="FON1" s="12" t="s">
        <v>10044</v>
      </c>
      <c r="FOO1" s="12" t="s">
        <v>10045</v>
      </c>
      <c r="FOP1" s="12" t="s">
        <v>10046</v>
      </c>
      <c r="FOQ1" s="12" t="s">
        <v>10047</v>
      </c>
      <c r="FOR1" s="12" t="s">
        <v>10048</v>
      </c>
      <c r="FOS1" s="12" t="s">
        <v>10049</v>
      </c>
      <c r="FOT1" s="12" t="s">
        <v>10050</v>
      </c>
      <c r="FOU1" s="12" t="s">
        <v>10051</v>
      </c>
      <c r="FOV1" s="12" t="s">
        <v>10052</v>
      </c>
      <c r="FOW1" s="12" t="s">
        <v>10053</v>
      </c>
      <c r="FOX1" s="12" t="s">
        <v>10054</v>
      </c>
      <c r="FOY1" s="12" t="s">
        <v>10055</v>
      </c>
      <c r="FOZ1" s="12" t="s">
        <v>10056</v>
      </c>
      <c r="FPA1" s="12" t="s">
        <v>10057</v>
      </c>
      <c r="FPB1" s="12" t="s">
        <v>10058</v>
      </c>
      <c r="FPC1" s="12" t="s">
        <v>10059</v>
      </c>
      <c r="FPD1" s="12" t="s">
        <v>10060</v>
      </c>
      <c r="FPE1" s="12" t="s">
        <v>10061</v>
      </c>
      <c r="FPF1" s="12" t="s">
        <v>10062</v>
      </c>
      <c r="FPG1" s="12" t="s">
        <v>10063</v>
      </c>
      <c r="FPH1" s="12" t="s">
        <v>10064</v>
      </c>
      <c r="FPI1" s="12" t="s">
        <v>10065</v>
      </c>
      <c r="FPJ1" s="12" t="s">
        <v>10066</v>
      </c>
      <c r="FPK1" s="12" t="s">
        <v>10067</v>
      </c>
      <c r="FPL1" s="12" t="s">
        <v>10068</v>
      </c>
      <c r="FPM1" s="12" t="s">
        <v>10069</v>
      </c>
      <c r="FPN1" s="12" t="s">
        <v>10070</v>
      </c>
      <c r="FPO1" s="12" t="s">
        <v>10071</v>
      </c>
      <c r="FPP1" s="12" t="s">
        <v>10072</v>
      </c>
      <c r="FPQ1" s="12" t="s">
        <v>10073</v>
      </c>
      <c r="FPR1" s="12" t="s">
        <v>10074</v>
      </c>
      <c r="FPS1" s="12" t="s">
        <v>10075</v>
      </c>
      <c r="FPT1" s="12" t="s">
        <v>10076</v>
      </c>
      <c r="FPU1" s="12" t="s">
        <v>10077</v>
      </c>
      <c r="FPV1" s="12" t="s">
        <v>10078</v>
      </c>
      <c r="FPW1" s="12" t="s">
        <v>10079</v>
      </c>
      <c r="FPX1" s="12" t="s">
        <v>10080</v>
      </c>
      <c r="FPY1" s="12" t="s">
        <v>10081</v>
      </c>
      <c r="FPZ1" s="12" t="s">
        <v>10082</v>
      </c>
      <c r="FQA1" s="12" t="s">
        <v>10083</v>
      </c>
      <c r="FQB1" s="12" t="s">
        <v>10084</v>
      </c>
      <c r="FQC1" s="12" t="s">
        <v>10085</v>
      </c>
      <c r="FQD1" s="12" t="s">
        <v>10086</v>
      </c>
      <c r="FQE1" s="12" t="s">
        <v>10087</v>
      </c>
      <c r="FQF1" s="12" t="s">
        <v>10088</v>
      </c>
      <c r="FQG1" s="12" t="s">
        <v>10089</v>
      </c>
      <c r="FQH1" s="12" t="s">
        <v>10090</v>
      </c>
      <c r="FQI1" s="12" t="s">
        <v>10091</v>
      </c>
      <c r="FQJ1" s="12" t="s">
        <v>10092</v>
      </c>
      <c r="FQK1" s="12" t="s">
        <v>10093</v>
      </c>
      <c r="FQL1" s="12" t="s">
        <v>10094</v>
      </c>
      <c r="FQM1" s="12" t="s">
        <v>10095</v>
      </c>
      <c r="FQN1" s="12" t="s">
        <v>10096</v>
      </c>
      <c r="FQO1" s="12" t="s">
        <v>10097</v>
      </c>
      <c r="FQP1" s="12" t="s">
        <v>10098</v>
      </c>
      <c r="FQQ1" s="12" t="s">
        <v>10099</v>
      </c>
      <c r="FQR1" s="12" t="s">
        <v>10100</v>
      </c>
      <c r="FQS1" s="12" t="s">
        <v>10101</v>
      </c>
      <c r="FQT1" s="12" t="s">
        <v>10102</v>
      </c>
      <c r="FQU1" s="12" t="s">
        <v>10103</v>
      </c>
      <c r="FQV1" s="12" t="s">
        <v>10104</v>
      </c>
      <c r="FQW1" s="12" t="s">
        <v>10105</v>
      </c>
      <c r="FQX1" s="12" t="s">
        <v>10106</v>
      </c>
      <c r="FQY1" s="12" t="s">
        <v>10107</v>
      </c>
      <c r="FQZ1" s="12" t="s">
        <v>10108</v>
      </c>
      <c r="FRA1" s="12" t="s">
        <v>10109</v>
      </c>
      <c r="FRB1" s="12" t="s">
        <v>10110</v>
      </c>
      <c r="FRC1" s="12" t="s">
        <v>10111</v>
      </c>
      <c r="FRD1" s="12" t="s">
        <v>10112</v>
      </c>
      <c r="FRE1" s="12" t="s">
        <v>10113</v>
      </c>
      <c r="FRF1" s="12" t="s">
        <v>10114</v>
      </c>
      <c r="FRG1" s="12" t="s">
        <v>10115</v>
      </c>
      <c r="FRH1" s="12" t="s">
        <v>10116</v>
      </c>
      <c r="FRI1" s="12" t="s">
        <v>10117</v>
      </c>
      <c r="FRJ1" s="12" t="s">
        <v>10118</v>
      </c>
      <c r="FRK1" s="12" t="s">
        <v>10119</v>
      </c>
      <c r="FRL1" s="12" t="s">
        <v>10120</v>
      </c>
      <c r="FRM1" s="12" t="s">
        <v>10121</v>
      </c>
      <c r="FRN1" s="12" t="s">
        <v>10122</v>
      </c>
      <c r="FRO1" s="12" t="s">
        <v>10123</v>
      </c>
      <c r="FRP1" s="12" t="s">
        <v>10124</v>
      </c>
      <c r="FRQ1" s="12" t="s">
        <v>10125</v>
      </c>
      <c r="FRR1" s="12" t="s">
        <v>10126</v>
      </c>
      <c r="FRS1" s="12" t="s">
        <v>10127</v>
      </c>
      <c r="FRT1" s="12" t="s">
        <v>10128</v>
      </c>
      <c r="FRU1" s="12" t="s">
        <v>10129</v>
      </c>
      <c r="FRV1" s="12" t="s">
        <v>10130</v>
      </c>
      <c r="FRW1" s="12" t="s">
        <v>10131</v>
      </c>
      <c r="FRX1" s="12" t="s">
        <v>10132</v>
      </c>
      <c r="FRY1" s="12" t="s">
        <v>10133</v>
      </c>
      <c r="FRZ1" s="12" t="s">
        <v>10134</v>
      </c>
      <c r="FSA1" s="12" t="s">
        <v>10135</v>
      </c>
      <c r="FSB1" s="12" t="s">
        <v>10136</v>
      </c>
      <c r="FSC1" s="12" t="s">
        <v>10137</v>
      </c>
      <c r="FSD1" s="12" t="s">
        <v>10138</v>
      </c>
      <c r="FSE1" s="12" t="s">
        <v>10139</v>
      </c>
      <c r="FSF1" s="12" t="s">
        <v>10140</v>
      </c>
      <c r="FSG1" s="12" t="s">
        <v>10141</v>
      </c>
      <c r="FSH1" s="12" t="s">
        <v>10142</v>
      </c>
      <c r="FSI1" s="12" t="s">
        <v>10143</v>
      </c>
      <c r="FSJ1" s="12" t="s">
        <v>10144</v>
      </c>
      <c r="FSK1" s="12" t="s">
        <v>10145</v>
      </c>
      <c r="FSL1" s="12" t="s">
        <v>10146</v>
      </c>
      <c r="FSM1" s="12" t="s">
        <v>10147</v>
      </c>
      <c r="FSN1" s="12" t="s">
        <v>10148</v>
      </c>
      <c r="FSO1" s="12" t="s">
        <v>10149</v>
      </c>
      <c r="FSP1" s="12" t="s">
        <v>10150</v>
      </c>
      <c r="FSQ1" s="12" t="s">
        <v>10151</v>
      </c>
      <c r="FSR1" s="12" t="s">
        <v>10152</v>
      </c>
      <c r="FSS1" s="12" t="s">
        <v>10153</v>
      </c>
      <c r="FST1" s="12" t="s">
        <v>10154</v>
      </c>
      <c r="FSU1" s="12" t="s">
        <v>10155</v>
      </c>
      <c r="FSV1" s="12" t="s">
        <v>10156</v>
      </c>
      <c r="FSW1" s="12" t="s">
        <v>10157</v>
      </c>
      <c r="FSX1" s="12" t="s">
        <v>10158</v>
      </c>
      <c r="FSY1" s="12" t="s">
        <v>10159</v>
      </c>
      <c r="FSZ1" s="12" t="s">
        <v>10160</v>
      </c>
      <c r="FTA1" s="12" t="s">
        <v>10161</v>
      </c>
      <c r="FTB1" s="12" t="s">
        <v>10162</v>
      </c>
      <c r="FTC1" s="12" t="s">
        <v>10163</v>
      </c>
      <c r="FTD1" s="12" t="s">
        <v>10164</v>
      </c>
      <c r="FTE1" s="12" t="s">
        <v>10165</v>
      </c>
      <c r="FTF1" s="12" t="s">
        <v>10166</v>
      </c>
      <c r="FTG1" s="12" t="s">
        <v>10167</v>
      </c>
      <c r="FTH1" s="12" t="s">
        <v>10168</v>
      </c>
      <c r="FTI1" s="12" t="s">
        <v>10169</v>
      </c>
      <c r="FTJ1" s="12" t="s">
        <v>10170</v>
      </c>
      <c r="FTK1" s="12" t="s">
        <v>10171</v>
      </c>
      <c r="FTL1" s="12" t="s">
        <v>10172</v>
      </c>
      <c r="FTM1" s="12" t="s">
        <v>10173</v>
      </c>
      <c r="FTN1" s="12" t="s">
        <v>10174</v>
      </c>
      <c r="FTO1" s="12" t="s">
        <v>10175</v>
      </c>
      <c r="FTP1" s="12" t="s">
        <v>10176</v>
      </c>
      <c r="FTQ1" s="12" t="s">
        <v>10177</v>
      </c>
      <c r="FTR1" s="12" t="s">
        <v>10178</v>
      </c>
      <c r="FTS1" s="12" t="s">
        <v>10179</v>
      </c>
      <c r="FTT1" s="12" t="s">
        <v>10180</v>
      </c>
      <c r="FTU1" s="12" t="s">
        <v>10181</v>
      </c>
      <c r="FTV1" s="12" t="s">
        <v>10182</v>
      </c>
      <c r="FTW1" s="12" t="s">
        <v>10183</v>
      </c>
      <c r="FTX1" s="12" t="s">
        <v>10184</v>
      </c>
      <c r="FTY1" s="12" t="s">
        <v>10185</v>
      </c>
      <c r="FTZ1" s="12" t="s">
        <v>10186</v>
      </c>
      <c r="FUA1" s="12" t="s">
        <v>10187</v>
      </c>
      <c r="FUB1" s="12" t="s">
        <v>10188</v>
      </c>
      <c r="FUC1" s="12" t="s">
        <v>10189</v>
      </c>
      <c r="FUD1" s="12" t="s">
        <v>10190</v>
      </c>
      <c r="FUE1" s="12" t="s">
        <v>10191</v>
      </c>
      <c r="FUF1" s="12" t="s">
        <v>10192</v>
      </c>
      <c r="FUG1" s="12" t="s">
        <v>10193</v>
      </c>
      <c r="FUH1" s="12" t="s">
        <v>10194</v>
      </c>
      <c r="FUI1" s="12" t="s">
        <v>10195</v>
      </c>
      <c r="FUJ1" s="12" t="s">
        <v>10196</v>
      </c>
      <c r="FUK1" s="12" t="s">
        <v>10197</v>
      </c>
      <c r="FUL1" s="12" t="s">
        <v>10198</v>
      </c>
      <c r="FUM1" s="12" t="s">
        <v>10199</v>
      </c>
      <c r="FUN1" s="12" t="s">
        <v>10200</v>
      </c>
      <c r="FUO1" s="12" t="s">
        <v>10201</v>
      </c>
      <c r="FUP1" s="12" t="s">
        <v>10202</v>
      </c>
      <c r="FUQ1" s="12" t="s">
        <v>10203</v>
      </c>
      <c r="FUR1" s="12" t="s">
        <v>10204</v>
      </c>
      <c r="FUS1" s="12" t="s">
        <v>10205</v>
      </c>
      <c r="FUT1" s="12" t="s">
        <v>10206</v>
      </c>
      <c r="FUU1" s="12" t="s">
        <v>10207</v>
      </c>
      <c r="FUV1" s="12" t="s">
        <v>10208</v>
      </c>
      <c r="FUW1" s="12" t="s">
        <v>10209</v>
      </c>
      <c r="FUX1" s="12" t="s">
        <v>10210</v>
      </c>
      <c r="FUY1" s="12" t="s">
        <v>10211</v>
      </c>
      <c r="FUZ1" s="12" t="s">
        <v>10212</v>
      </c>
      <c r="FVA1" s="12" t="s">
        <v>10213</v>
      </c>
      <c r="FVB1" s="12" t="s">
        <v>10214</v>
      </c>
      <c r="FVC1" s="12" t="s">
        <v>10215</v>
      </c>
      <c r="FVD1" s="12" t="s">
        <v>10216</v>
      </c>
      <c r="FVE1" s="12" t="s">
        <v>10217</v>
      </c>
      <c r="FVF1" s="12" t="s">
        <v>10218</v>
      </c>
      <c r="FVG1" s="12" t="s">
        <v>10219</v>
      </c>
      <c r="FVH1" s="12" t="s">
        <v>10220</v>
      </c>
      <c r="FVI1" s="12" t="s">
        <v>10221</v>
      </c>
      <c r="FVJ1" s="12" t="s">
        <v>10222</v>
      </c>
      <c r="FVK1" s="12" t="s">
        <v>10223</v>
      </c>
      <c r="FVL1" s="12" t="s">
        <v>10224</v>
      </c>
      <c r="FVM1" s="12" t="s">
        <v>10225</v>
      </c>
      <c r="FVN1" s="12" t="s">
        <v>10226</v>
      </c>
      <c r="FVO1" s="12" t="s">
        <v>10227</v>
      </c>
      <c r="FVP1" s="12" t="s">
        <v>10228</v>
      </c>
      <c r="FVQ1" s="12" t="s">
        <v>10229</v>
      </c>
      <c r="FVR1" s="12" t="s">
        <v>10230</v>
      </c>
      <c r="FVS1" s="12" t="s">
        <v>10231</v>
      </c>
      <c r="FVT1" s="12" t="s">
        <v>10232</v>
      </c>
      <c r="FVU1" s="12" t="s">
        <v>10233</v>
      </c>
      <c r="FVV1" s="12" t="s">
        <v>10234</v>
      </c>
      <c r="FVW1" s="12" t="s">
        <v>10235</v>
      </c>
      <c r="FVX1" s="12" t="s">
        <v>10236</v>
      </c>
      <c r="FVY1" s="12" t="s">
        <v>10237</v>
      </c>
      <c r="FVZ1" s="12" t="s">
        <v>10238</v>
      </c>
      <c r="FWA1" s="12" t="s">
        <v>10239</v>
      </c>
      <c r="FWB1" s="12" t="s">
        <v>10240</v>
      </c>
      <c r="FWC1" s="12" t="s">
        <v>10241</v>
      </c>
      <c r="FWD1" s="12" t="s">
        <v>10242</v>
      </c>
      <c r="FWE1" s="12" t="s">
        <v>10243</v>
      </c>
      <c r="FWF1" s="12" t="s">
        <v>10244</v>
      </c>
      <c r="FWG1" s="12" t="s">
        <v>10245</v>
      </c>
      <c r="FWH1" s="12" t="s">
        <v>10246</v>
      </c>
      <c r="FWI1" s="12" t="s">
        <v>10247</v>
      </c>
      <c r="FWJ1" s="12" t="s">
        <v>10248</v>
      </c>
      <c r="FWK1" s="12" t="s">
        <v>10249</v>
      </c>
      <c r="FWL1" s="12" t="s">
        <v>10250</v>
      </c>
      <c r="FWM1" s="12" t="s">
        <v>10251</v>
      </c>
      <c r="FWN1" s="12" t="s">
        <v>10252</v>
      </c>
      <c r="FWO1" s="12" t="s">
        <v>10253</v>
      </c>
      <c r="FWP1" s="12" t="s">
        <v>10254</v>
      </c>
      <c r="FWQ1" s="12" t="s">
        <v>10255</v>
      </c>
      <c r="FWR1" s="12" t="s">
        <v>10256</v>
      </c>
      <c r="FWS1" s="12" t="s">
        <v>10257</v>
      </c>
      <c r="FWT1" s="12" t="s">
        <v>10258</v>
      </c>
      <c r="FWU1" s="12" t="s">
        <v>10259</v>
      </c>
      <c r="FWV1" s="12" t="s">
        <v>10260</v>
      </c>
      <c r="FWW1" s="12" t="s">
        <v>10261</v>
      </c>
      <c r="FWX1" s="12" t="s">
        <v>10262</v>
      </c>
      <c r="FWY1" s="12" t="s">
        <v>10263</v>
      </c>
      <c r="FWZ1" s="12" t="s">
        <v>10264</v>
      </c>
      <c r="FXA1" s="12" t="s">
        <v>10265</v>
      </c>
      <c r="FXB1" s="12" t="s">
        <v>10266</v>
      </c>
      <c r="FXC1" s="12" t="s">
        <v>10267</v>
      </c>
      <c r="FXD1" s="12" t="s">
        <v>10268</v>
      </c>
      <c r="FXE1" s="12" t="s">
        <v>10269</v>
      </c>
      <c r="FXF1" s="12" t="s">
        <v>10270</v>
      </c>
      <c r="FXG1" s="12" t="s">
        <v>10271</v>
      </c>
      <c r="FXH1" s="12" t="s">
        <v>10272</v>
      </c>
      <c r="FXI1" s="12" t="s">
        <v>10273</v>
      </c>
      <c r="FXJ1" s="12" t="s">
        <v>10274</v>
      </c>
      <c r="FXK1" s="12" t="s">
        <v>10275</v>
      </c>
      <c r="FXL1" s="12" t="s">
        <v>10276</v>
      </c>
      <c r="FXM1" s="12" t="s">
        <v>10277</v>
      </c>
      <c r="FXN1" s="12" t="s">
        <v>10278</v>
      </c>
      <c r="FXO1" s="12" t="s">
        <v>10279</v>
      </c>
      <c r="FXP1" s="12" t="s">
        <v>10280</v>
      </c>
      <c r="FXQ1" s="12" t="s">
        <v>10281</v>
      </c>
      <c r="FXR1" s="12" t="s">
        <v>10282</v>
      </c>
      <c r="FXS1" s="12" t="s">
        <v>10283</v>
      </c>
      <c r="FXT1" s="12" t="s">
        <v>10284</v>
      </c>
      <c r="FXU1" s="12" t="s">
        <v>10285</v>
      </c>
      <c r="FXV1" s="12" t="s">
        <v>10286</v>
      </c>
      <c r="FXW1" s="12" t="s">
        <v>10287</v>
      </c>
      <c r="FXX1" s="12" t="s">
        <v>10288</v>
      </c>
      <c r="FXY1" s="12" t="s">
        <v>10289</v>
      </c>
      <c r="FXZ1" s="12" t="s">
        <v>10290</v>
      </c>
      <c r="FYA1" s="12" t="s">
        <v>10291</v>
      </c>
      <c r="FYB1" s="12" t="s">
        <v>10292</v>
      </c>
      <c r="FYC1" s="12" t="s">
        <v>10293</v>
      </c>
      <c r="FYD1" s="12" t="s">
        <v>10294</v>
      </c>
      <c r="FYE1" s="12" t="s">
        <v>10295</v>
      </c>
      <c r="FYF1" s="12" t="s">
        <v>10296</v>
      </c>
      <c r="FYG1" s="12" t="s">
        <v>10297</v>
      </c>
      <c r="FYH1" s="12" t="s">
        <v>10298</v>
      </c>
      <c r="FYI1" s="12" t="s">
        <v>10299</v>
      </c>
      <c r="FYJ1" s="12" t="s">
        <v>10300</v>
      </c>
      <c r="FYK1" s="12" t="s">
        <v>10301</v>
      </c>
      <c r="FYL1" s="12" t="s">
        <v>10302</v>
      </c>
      <c r="FYM1" s="12" t="s">
        <v>10303</v>
      </c>
      <c r="FYN1" s="12" t="s">
        <v>10304</v>
      </c>
      <c r="FYO1" s="12" t="s">
        <v>10305</v>
      </c>
      <c r="FYP1" s="12" t="s">
        <v>10306</v>
      </c>
      <c r="FYQ1" s="12" t="s">
        <v>10307</v>
      </c>
      <c r="FYR1" s="12" t="s">
        <v>10308</v>
      </c>
      <c r="FYS1" s="12" t="s">
        <v>10309</v>
      </c>
      <c r="FYT1" s="12" t="s">
        <v>10310</v>
      </c>
      <c r="FYU1" s="12" t="s">
        <v>10311</v>
      </c>
      <c r="FYV1" s="12" t="s">
        <v>10312</v>
      </c>
      <c r="FYW1" s="12" t="s">
        <v>10313</v>
      </c>
      <c r="FYX1" s="12" t="s">
        <v>10314</v>
      </c>
      <c r="FYY1" s="12" t="s">
        <v>10315</v>
      </c>
      <c r="FYZ1" s="12" t="s">
        <v>10316</v>
      </c>
      <c r="FZA1" s="12" t="s">
        <v>10317</v>
      </c>
      <c r="FZB1" s="12" t="s">
        <v>10318</v>
      </c>
      <c r="FZC1" s="12" t="s">
        <v>10319</v>
      </c>
      <c r="FZD1" s="12" t="s">
        <v>10320</v>
      </c>
      <c r="FZE1" s="12" t="s">
        <v>10321</v>
      </c>
      <c r="FZF1" s="12" t="s">
        <v>10322</v>
      </c>
      <c r="FZG1" s="12" t="s">
        <v>10323</v>
      </c>
      <c r="FZH1" s="12" t="s">
        <v>10324</v>
      </c>
      <c r="FZI1" s="12" t="s">
        <v>10325</v>
      </c>
      <c r="FZJ1" s="12" t="s">
        <v>10326</v>
      </c>
      <c r="FZK1" s="12" t="s">
        <v>10327</v>
      </c>
      <c r="FZL1" s="12" t="s">
        <v>10328</v>
      </c>
      <c r="FZM1" s="12" t="s">
        <v>10329</v>
      </c>
      <c r="FZN1" s="12" t="s">
        <v>10330</v>
      </c>
      <c r="FZO1" s="12" t="s">
        <v>10331</v>
      </c>
      <c r="FZP1" s="12" t="s">
        <v>10332</v>
      </c>
      <c r="FZQ1" s="12" t="s">
        <v>10333</v>
      </c>
      <c r="FZR1" s="12" t="s">
        <v>10334</v>
      </c>
      <c r="FZS1" s="12" t="s">
        <v>10335</v>
      </c>
      <c r="FZT1" s="12" t="s">
        <v>10336</v>
      </c>
      <c r="FZU1" s="12" t="s">
        <v>10337</v>
      </c>
      <c r="FZV1" s="12" t="s">
        <v>10338</v>
      </c>
      <c r="FZW1" s="12" t="s">
        <v>10339</v>
      </c>
      <c r="FZX1" s="12" t="s">
        <v>10340</v>
      </c>
      <c r="FZY1" s="12" t="s">
        <v>10341</v>
      </c>
      <c r="FZZ1" s="12" t="s">
        <v>10342</v>
      </c>
      <c r="GAA1" s="12" t="s">
        <v>10343</v>
      </c>
      <c r="GAB1" s="12" t="s">
        <v>10344</v>
      </c>
      <c r="GAC1" s="12" t="s">
        <v>10345</v>
      </c>
      <c r="GAD1" s="12" t="s">
        <v>10346</v>
      </c>
      <c r="GAE1" s="12" t="s">
        <v>10347</v>
      </c>
      <c r="GAF1" s="12" t="s">
        <v>10348</v>
      </c>
      <c r="GAG1" s="12" t="s">
        <v>10349</v>
      </c>
      <c r="GAH1" s="12" t="s">
        <v>10350</v>
      </c>
      <c r="GAI1" s="12" t="s">
        <v>10351</v>
      </c>
      <c r="GAJ1" s="12" t="s">
        <v>10352</v>
      </c>
      <c r="GAK1" s="12" t="s">
        <v>10353</v>
      </c>
      <c r="GAL1" s="12" t="s">
        <v>10354</v>
      </c>
      <c r="GAM1" s="12" t="s">
        <v>10355</v>
      </c>
      <c r="GAN1" s="12" t="s">
        <v>10356</v>
      </c>
      <c r="GAO1" s="12" t="s">
        <v>10357</v>
      </c>
      <c r="GAP1" s="12" t="s">
        <v>10358</v>
      </c>
      <c r="GAQ1" s="12" t="s">
        <v>10359</v>
      </c>
      <c r="GAR1" s="12" t="s">
        <v>10360</v>
      </c>
      <c r="GAS1" s="12" t="s">
        <v>10361</v>
      </c>
      <c r="GAT1" s="12" t="s">
        <v>10362</v>
      </c>
      <c r="GAU1" s="12" t="s">
        <v>10363</v>
      </c>
      <c r="GAV1" s="12" t="s">
        <v>10364</v>
      </c>
      <c r="GAW1" s="12" t="s">
        <v>10365</v>
      </c>
      <c r="GAX1" s="12" t="s">
        <v>10366</v>
      </c>
      <c r="GAY1" s="12" t="s">
        <v>10367</v>
      </c>
      <c r="GAZ1" s="12" t="s">
        <v>10368</v>
      </c>
      <c r="GBA1" s="12" t="s">
        <v>10369</v>
      </c>
      <c r="GBB1" s="12" t="s">
        <v>10370</v>
      </c>
      <c r="GBC1" s="12" t="s">
        <v>10371</v>
      </c>
      <c r="GBD1" s="12" t="s">
        <v>10372</v>
      </c>
      <c r="GBE1" s="12" t="s">
        <v>10373</v>
      </c>
      <c r="GBF1" s="12" t="s">
        <v>10374</v>
      </c>
      <c r="GBG1" s="12" t="s">
        <v>10375</v>
      </c>
      <c r="GBH1" s="12" t="s">
        <v>10376</v>
      </c>
      <c r="GBI1" s="12" t="s">
        <v>10377</v>
      </c>
      <c r="GBJ1" s="12" t="s">
        <v>10378</v>
      </c>
      <c r="GBK1" s="12" t="s">
        <v>10379</v>
      </c>
      <c r="GBL1" s="12" t="s">
        <v>10380</v>
      </c>
      <c r="GBM1" s="12" t="s">
        <v>10381</v>
      </c>
      <c r="GBN1" s="12" t="s">
        <v>10382</v>
      </c>
      <c r="GBO1" s="12" t="s">
        <v>10383</v>
      </c>
      <c r="GBP1" s="12" t="s">
        <v>10384</v>
      </c>
      <c r="GBQ1" s="12" t="s">
        <v>10385</v>
      </c>
      <c r="GBR1" s="12" t="s">
        <v>10386</v>
      </c>
      <c r="GBS1" s="12" t="s">
        <v>10387</v>
      </c>
      <c r="GBT1" s="12" t="s">
        <v>10388</v>
      </c>
      <c r="GBU1" s="12" t="s">
        <v>10389</v>
      </c>
      <c r="GBV1" s="12" t="s">
        <v>10390</v>
      </c>
      <c r="GBW1" s="12" t="s">
        <v>10391</v>
      </c>
      <c r="GBX1" s="12" t="s">
        <v>10392</v>
      </c>
      <c r="GBY1" s="12" t="s">
        <v>10393</v>
      </c>
      <c r="GBZ1" s="12" t="s">
        <v>10394</v>
      </c>
      <c r="GCA1" s="12" t="s">
        <v>10395</v>
      </c>
      <c r="GCB1" s="12" t="s">
        <v>10396</v>
      </c>
      <c r="GCC1" s="12" t="s">
        <v>10397</v>
      </c>
      <c r="GCD1" s="12" t="s">
        <v>10398</v>
      </c>
      <c r="GCE1" s="12" t="s">
        <v>10399</v>
      </c>
      <c r="GCF1" s="12" t="s">
        <v>10400</v>
      </c>
      <c r="GCG1" s="12" t="s">
        <v>10401</v>
      </c>
      <c r="GCH1" s="12" t="s">
        <v>10402</v>
      </c>
      <c r="GCI1" s="12" t="s">
        <v>10403</v>
      </c>
      <c r="GCJ1" s="12" t="s">
        <v>10404</v>
      </c>
      <c r="GCK1" s="12" t="s">
        <v>10405</v>
      </c>
      <c r="GCL1" s="12" t="s">
        <v>10406</v>
      </c>
      <c r="GCM1" s="12" t="s">
        <v>10407</v>
      </c>
      <c r="GCN1" s="12" t="s">
        <v>10408</v>
      </c>
      <c r="GCO1" s="12" t="s">
        <v>10409</v>
      </c>
      <c r="GCP1" s="12" t="s">
        <v>10410</v>
      </c>
      <c r="GCQ1" s="12" t="s">
        <v>10411</v>
      </c>
      <c r="GCR1" s="12" t="s">
        <v>10412</v>
      </c>
      <c r="GCS1" s="12" t="s">
        <v>10413</v>
      </c>
      <c r="GCT1" s="12" t="s">
        <v>10414</v>
      </c>
      <c r="GCU1" s="12" t="s">
        <v>10415</v>
      </c>
      <c r="GCV1" s="12" t="s">
        <v>10416</v>
      </c>
      <c r="GCW1" s="12" t="s">
        <v>10417</v>
      </c>
      <c r="GCX1" s="12" t="s">
        <v>10418</v>
      </c>
      <c r="GCY1" s="12" t="s">
        <v>10419</v>
      </c>
      <c r="GCZ1" s="12" t="s">
        <v>10420</v>
      </c>
      <c r="GDA1" s="12" t="s">
        <v>10421</v>
      </c>
      <c r="GDB1" s="12" t="s">
        <v>10422</v>
      </c>
      <c r="GDC1" s="12" t="s">
        <v>10423</v>
      </c>
      <c r="GDD1" s="12" t="s">
        <v>10424</v>
      </c>
      <c r="GDE1" s="12" t="s">
        <v>10425</v>
      </c>
      <c r="GDF1" s="12" t="s">
        <v>10426</v>
      </c>
      <c r="GDG1" s="12" t="s">
        <v>10427</v>
      </c>
      <c r="GDH1" s="12" t="s">
        <v>10428</v>
      </c>
      <c r="GDI1" s="12" t="s">
        <v>10429</v>
      </c>
      <c r="GDJ1" s="12" t="s">
        <v>10430</v>
      </c>
      <c r="GDK1" s="12" t="s">
        <v>10431</v>
      </c>
      <c r="GDL1" s="12" t="s">
        <v>10432</v>
      </c>
      <c r="GDM1" s="12" t="s">
        <v>10433</v>
      </c>
      <c r="GDN1" s="12" t="s">
        <v>10434</v>
      </c>
      <c r="GDO1" s="12" t="s">
        <v>10435</v>
      </c>
      <c r="GDP1" s="12" t="s">
        <v>10436</v>
      </c>
      <c r="GDQ1" s="12" t="s">
        <v>10437</v>
      </c>
      <c r="GDR1" s="12" t="s">
        <v>10438</v>
      </c>
      <c r="GDS1" s="12" t="s">
        <v>10439</v>
      </c>
      <c r="GDT1" s="12" t="s">
        <v>10440</v>
      </c>
      <c r="GDU1" s="12" t="s">
        <v>10441</v>
      </c>
      <c r="GDV1" s="12" t="s">
        <v>10442</v>
      </c>
      <c r="GDW1" s="12" t="s">
        <v>10443</v>
      </c>
      <c r="GDX1" s="12" t="s">
        <v>10444</v>
      </c>
      <c r="GDY1" s="12" t="s">
        <v>10445</v>
      </c>
      <c r="GDZ1" s="12" t="s">
        <v>10446</v>
      </c>
      <c r="GEA1" s="12" t="s">
        <v>10447</v>
      </c>
      <c r="GEB1" s="12" t="s">
        <v>10448</v>
      </c>
      <c r="GEC1" s="12" t="s">
        <v>10449</v>
      </c>
      <c r="GED1" s="12" t="s">
        <v>10450</v>
      </c>
      <c r="GEE1" s="12" t="s">
        <v>10451</v>
      </c>
      <c r="GEF1" s="12" t="s">
        <v>10452</v>
      </c>
      <c r="GEG1" s="12" t="s">
        <v>10453</v>
      </c>
      <c r="GEH1" s="12" t="s">
        <v>10454</v>
      </c>
      <c r="GEI1" s="12" t="s">
        <v>10455</v>
      </c>
      <c r="GEJ1" s="12" t="s">
        <v>10456</v>
      </c>
      <c r="GEK1" s="12" t="s">
        <v>10457</v>
      </c>
      <c r="GEL1" s="12" t="s">
        <v>10458</v>
      </c>
      <c r="GEM1" s="12" t="s">
        <v>10459</v>
      </c>
      <c r="GEN1" s="12" t="s">
        <v>10460</v>
      </c>
      <c r="GEO1" s="12" t="s">
        <v>10461</v>
      </c>
      <c r="GEP1" s="12" t="s">
        <v>10462</v>
      </c>
      <c r="GEQ1" s="12" t="s">
        <v>10463</v>
      </c>
      <c r="GER1" s="12" t="s">
        <v>10464</v>
      </c>
      <c r="GES1" s="12" t="s">
        <v>10465</v>
      </c>
      <c r="GET1" s="12" t="s">
        <v>10466</v>
      </c>
      <c r="GEU1" s="12" t="s">
        <v>10467</v>
      </c>
      <c r="GEV1" s="12" t="s">
        <v>10468</v>
      </c>
      <c r="GEW1" s="12" t="s">
        <v>10469</v>
      </c>
      <c r="GEX1" s="12" t="s">
        <v>10470</v>
      </c>
      <c r="GEY1" s="12" t="s">
        <v>10471</v>
      </c>
      <c r="GEZ1" s="12" t="s">
        <v>10472</v>
      </c>
      <c r="GFA1" s="12" t="s">
        <v>10473</v>
      </c>
      <c r="GFB1" s="12" t="s">
        <v>10474</v>
      </c>
      <c r="GFC1" s="12" t="s">
        <v>10475</v>
      </c>
      <c r="GFD1" s="12" t="s">
        <v>10476</v>
      </c>
      <c r="GFE1" s="12" t="s">
        <v>10477</v>
      </c>
      <c r="GFF1" s="12" t="s">
        <v>10478</v>
      </c>
      <c r="GFG1" s="12" t="s">
        <v>10479</v>
      </c>
      <c r="GFH1" s="12" t="s">
        <v>10480</v>
      </c>
      <c r="GFI1" s="12" t="s">
        <v>10481</v>
      </c>
      <c r="GFJ1" s="12" t="s">
        <v>10482</v>
      </c>
      <c r="GFK1" s="12" t="s">
        <v>10483</v>
      </c>
      <c r="GFL1" s="12" t="s">
        <v>10484</v>
      </c>
      <c r="GFM1" s="12" t="s">
        <v>10485</v>
      </c>
      <c r="GFN1" s="12" t="s">
        <v>10486</v>
      </c>
      <c r="GFO1" s="12" t="s">
        <v>10487</v>
      </c>
      <c r="GFP1" s="12" t="s">
        <v>10488</v>
      </c>
      <c r="GFQ1" s="12" t="s">
        <v>10489</v>
      </c>
      <c r="GFR1" s="12" t="s">
        <v>10490</v>
      </c>
      <c r="GFS1" s="12" t="s">
        <v>10491</v>
      </c>
      <c r="GFT1" s="12" t="s">
        <v>10492</v>
      </c>
      <c r="GFU1" s="12" t="s">
        <v>10493</v>
      </c>
      <c r="GFV1" s="12" t="s">
        <v>10494</v>
      </c>
      <c r="GFW1" s="12" t="s">
        <v>10495</v>
      </c>
      <c r="GFX1" s="12" t="s">
        <v>10496</v>
      </c>
      <c r="GFY1" s="12" t="s">
        <v>10497</v>
      </c>
      <c r="GFZ1" s="12" t="s">
        <v>10498</v>
      </c>
      <c r="GGA1" s="12" t="s">
        <v>10499</v>
      </c>
      <c r="GGB1" s="12" t="s">
        <v>10500</v>
      </c>
      <c r="GGC1" s="12" t="s">
        <v>10501</v>
      </c>
      <c r="GGD1" s="12" t="s">
        <v>10502</v>
      </c>
      <c r="GGE1" s="12" t="s">
        <v>10503</v>
      </c>
      <c r="GGF1" s="12" t="s">
        <v>10504</v>
      </c>
      <c r="GGG1" s="12" t="s">
        <v>10505</v>
      </c>
      <c r="GGH1" s="12" t="s">
        <v>10506</v>
      </c>
      <c r="GGI1" s="12" t="s">
        <v>10507</v>
      </c>
      <c r="GGJ1" s="12" t="s">
        <v>10508</v>
      </c>
      <c r="GGK1" s="12" t="s">
        <v>10509</v>
      </c>
      <c r="GGL1" s="12" t="s">
        <v>10510</v>
      </c>
      <c r="GGM1" s="12" t="s">
        <v>10511</v>
      </c>
      <c r="GGN1" s="12" t="s">
        <v>10512</v>
      </c>
      <c r="GGO1" s="12" t="s">
        <v>10513</v>
      </c>
      <c r="GGP1" s="12" t="s">
        <v>10514</v>
      </c>
      <c r="GGQ1" s="12" t="s">
        <v>10515</v>
      </c>
      <c r="GGR1" s="12" t="s">
        <v>10516</v>
      </c>
      <c r="GGS1" s="12" t="s">
        <v>10517</v>
      </c>
      <c r="GGT1" s="12" t="s">
        <v>10518</v>
      </c>
      <c r="GGU1" s="12" t="s">
        <v>10519</v>
      </c>
      <c r="GGV1" s="12" t="s">
        <v>10520</v>
      </c>
      <c r="GGW1" s="12" t="s">
        <v>10521</v>
      </c>
      <c r="GGX1" s="12" t="s">
        <v>10522</v>
      </c>
      <c r="GGY1" s="12" t="s">
        <v>10523</v>
      </c>
      <c r="GGZ1" s="12" t="s">
        <v>10524</v>
      </c>
      <c r="GHA1" s="12" t="s">
        <v>10525</v>
      </c>
      <c r="GHB1" s="12" t="s">
        <v>10526</v>
      </c>
      <c r="GHC1" s="12" t="s">
        <v>10527</v>
      </c>
      <c r="GHD1" s="12" t="s">
        <v>10528</v>
      </c>
      <c r="GHE1" s="12" t="s">
        <v>10529</v>
      </c>
      <c r="GHF1" s="12" t="s">
        <v>10530</v>
      </c>
      <c r="GHG1" s="12" t="s">
        <v>10531</v>
      </c>
      <c r="GHH1" s="12" t="s">
        <v>10532</v>
      </c>
      <c r="GHI1" s="12" t="s">
        <v>10533</v>
      </c>
      <c r="GHJ1" s="12" t="s">
        <v>10534</v>
      </c>
      <c r="GHK1" s="12" t="s">
        <v>10535</v>
      </c>
      <c r="GHL1" s="12" t="s">
        <v>10536</v>
      </c>
      <c r="GHM1" s="12" t="s">
        <v>10537</v>
      </c>
      <c r="GHN1" s="12" t="s">
        <v>10538</v>
      </c>
      <c r="GHO1" s="12" t="s">
        <v>10539</v>
      </c>
      <c r="GHP1" s="12" t="s">
        <v>10540</v>
      </c>
      <c r="GHQ1" s="12" t="s">
        <v>10541</v>
      </c>
      <c r="GHR1" s="12" t="s">
        <v>10542</v>
      </c>
      <c r="GHS1" s="12" t="s">
        <v>10543</v>
      </c>
      <c r="GHT1" s="12" t="s">
        <v>10544</v>
      </c>
      <c r="GHU1" s="12" t="s">
        <v>10545</v>
      </c>
      <c r="GHV1" s="12" t="s">
        <v>10546</v>
      </c>
      <c r="GHW1" s="12" t="s">
        <v>10547</v>
      </c>
      <c r="GHX1" s="12" t="s">
        <v>10548</v>
      </c>
      <c r="GHY1" s="12" t="s">
        <v>10549</v>
      </c>
      <c r="GHZ1" s="12" t="s">
        <v>10550</v>
      </c>
      <c r="GIA1" s="12" t="s">
        <v>10551</v>
      </c>
      <c r="GIB1" s="12" t="s">
        <v>10552</v>
      </c>
      <c r="GIC1" s="12" t="s">
        <v>10553</v>
      </c>
      <c r="GID1" s="12" t="s">
        <v>10554</v>
      </c>
      <c r="GIE1" s="12" t="s">
        <v>10555</v>
      </c>
      <c r="GIF1" s="12" t="s">
        <v>10556</v>
      </c>
      <c r="GIG1" s="12" t="s">
        <v>10557</v>
      </c>
      <c r="GIH1" s="12" t="s">
        <v>10558</v>
      </c>
      <c r="GII1" s="12" t="s">
        <v>10559</v>
      </c>
      <c r="GIJ1" s="12" t="s">
        <v>10560</v>
      </c>
      <c r="GIK1" s="12" t="s">
        <v>10561</v>
      </c>
      <c r="GIL1" s="12" t="s">
        <v>10562</v>
      </c>
      <c r="GIM1" s="12" t="s">
        <v>10563</v>
      </c>
      <c r="GIN1" s="12" t="s">
        <v>10564</v>
      </c>
      <c r="GIO1" s="12" t="s">
        <v>10565</v>
      </c>
      <c r="GIP1" s="12" t="s">
        <v>10566</v>
      </c>
      <c r="GIQ1" s="12" t="s">
        <v>10567</v>
      </c>
      <c r="GIR1" s="12" t="s">
        <v>10568</v>
      </c>
      <c r="GIS1" s="12" t="s">
        <v>10569</v>
      </c>
      <c r="GIT1" s="12" t="s">
        <v>10570</v>
      </c>
      <c r="GIU1" s="12" t="s">
        <v>10571</v>
      </c>
      <c r="GIV1" s="12" t="s">
        <v>10572</v>
      </c>
      <c r="GIW1" s="12" t="s">
        <v>10573</v>
      </c>
      <c r="GIX1" s="12" t="s">
        <v>10574</v>
      </c>
      <c r="GIY1" s="12" t="s">
        <v>10575</v>
      </c>
      <c r="GIZ1" s="12" t="s">
        <v>10576</v>
      </c>
      <c r="GJA1" s="12" t="s">
        <v>10577</v>
      </c>
      <c r="GJB1" s="12" t="s">
        <v>10578</v>
      </c>
      <c r="GJC1" s="12" t="s">
        <v>10579</v>
      </c>
      <c r="GJD1" s="12" t="s">
        <v>10580</v>
      </c>
      <c r="GJE1" s="12" t="s">
        <v>10581</v>
      </c>
      <c r="GJF1" s="12" t="s">
        <v>10582</v>
      </c>
      <c r="GJG1" s="12" t="s">
        <v>10583</v>
      </c>
      <c r="GJH1" s="12" t="s">
        <v>10584</v>
      </c>
      <c r="GJI1" s="12" t="s">
        <v>10585</v>
      </c>
      <c r="GJJ1" s="12" t="s">
        <v>10586</v>
      </c>
      <c r="GJK1" s="12" t="s">
        <v>10587</v>
      </c>
      <c r="GJL1" s="12" t="s">
        <v>10588</v>
      </c>
      <c r="GJM1" s="12" t="s">
        <v>10589</v>
      </c>
      <c r="GJN1" s="12" t="s">
        <v>10590</v>
      </c>
      <c r="GJO1" s="12" t="s">
        <v>10591</v>
      </c>
      <c r="GJP1" s="12" t="s">
        <v>10592</v>
      </c>
      <c r="GJQ1" s="12" t="s">
        <v>10593</v>
      </c>
      <c r="GJR1" s="12" t="s">
        <v>10594</v>
      </c>
      <c r="GJS1" s="12" t="s">
        <v>10595</v>
      </c>
      <c r="GJT1" s="12" t="s">
        <v>10596</v>
      </c>
      <c r="GJU1" s="12" t="s">
        <v>10597</v>
      </c>
      <c r="GJV1" s="12" t="s">
        <v>10598</v>
      </c>
      <c r="GJW1" s="12" t="s">
        <v>10599</v>
      </c>
      <c r="GJX1" s="12" t="s">
        <v>10600</v>
      </c>
      <c r="GJY1" s="12" t="s">
        <v>10601</v>
      </c>
      <c r="GJZ1" s="12" t="s">
        <v>10602</v>
      </c>
      <c r="GKA1" s="12" t="s">
        <v>10603</v>
      </c>
      <c r="GKB1" s="12" t="s">
        <v>10604</v>
      </c>
      <c r="GKC1" s="12" t="s">
        <v>10605</v>
      </c>
      <c r="GKD1" s="12" t="s">
        <v>10606</v>
      </c>
      <c r="GKE1" s="12" t="s">
        <v>10607</v>
      </c>
      <c r="GKF1" s="12" t="s">
        <v>10608</v>
      </c>
      <c r="GKG1" s="12" t="s">
        <v>10609</v>
      </c>
      <c r="GKH1" s="12" t="s">
        <v>10610</v>
      </c>
      <c r="GKI1" s="12" t="s">
        <v>10611</v>
      </c>
      <c r="GKJ1" s="12" t="s">
        <v>10612</v>
      </c>
      <c r="GKK1" s="12" t="s">
        <v>10613</v>
      </c>
      <c r="GKL1" s="12" t="s">
        <v>10614</v>
      </c>
      <c r="GKM1" s="12" t="s">
        <v>10615</v>
      </c>
      <c r="GKN1" s="12" t="s">
        <v>10616</v>
      </c>
      <c r="GKO1" s="12" t="s">
        <v>10617</v>
      </c>
      <c r="GKP1" s="12" t="s">
        <v>10618</v>
      </c>
      <c r="GKQ1" s="12" t="s">
        <v>10619</v>
      </c>
      <c r="GKR1" s="12" t="s">
        <v>10620</v>
      </c>
      <c r="GKS1" s="12" t="s">
        <v>10621</v>
      </c>
      <c r="GKT1" s="12" t="s">
        <v>10622</v>
      </c>
      <c r="GKU1" s="12" t="s">
        <v>10623</v>
      </c>
      <c r="GKV1" s="12" t="s">
        <v>10624</v>
      </c>
      <c r="GKW1" s="12" t="s">
        <v>10625</v>
      </c>
      <c r="GKX1" s="12" t="s">
        <v>10626</v>
      </c>
      <c r="GKY1" s="12" t="s">
        <v>10627</v>
      </c>
      <c r="GKZ1" s="12" t="s">
        <v>10628</v>
      </c>
      <c r="GLA1" s="12" t="s">
        <v>10629</v>
      </c>
      <c r="GLB1" s="12" t="s">
        <v>10630</v>
      </c>
      <c r="GLC1" s="12" t="s">
        <v>10631</v>
      </c>
      <c r="GLD1" s="12" t="s">
        <v>10632</v>
      </c>
      <c r="GLE1" s="12" t="s">
        <v>10633</v>
      </c>
      <c r="GLF1" s="12" t="s">
        <v>10634</v>
      </c>
      <c r="GLG1" s="12" t="s">
        <v>10635</v>
      </c>
      <c r="GLH1" s="12" t="s">
        <v>10636</v>
      </c>
      <c r="GLI1" s="12" t="s">
        <v>10637</v>
      </c>
      <c r="GLJ1" s="12" t="s">
        <v>10638</v>
      </c>
      <c r="GLK1" s="12" t="s">
        <v>10639</v>
      </c>
      <c r="GLL1" s="12" t="s">
        <v>10640</v>
      </c>
      <c r="GLM1" s="12" t="s">
        <v>10641</v>
      </c>
      <c r="GLN1" s="12" t="s">
        <v>10642</v>
      </c>
      <c r="GLO1" s="12" t="s">
        <v>10643</v>
      </c>
      <c r="GLP1" s="12" t="s">
        <v>10644</v>
      </c>
      <c r="GLQ1" s="12" t="s">
        <v>10645</v>
      </c>
      <c r="GLR1" s="12" t="s">
        <v>10646</v>
      </c>
      <c r="GLS1" s="12" t="s">
        <v>10647</v>
      </c>
      <c r="GLT1" s="12" t="s">
        <v>10648</v>
      </c>
      <c r="GLU1" s="12" t="s">
        <v>10649</v>
      </c>
      <c r="GLV1" s="12" t="s">
        <v>10650</v>
      </c>
      <c r="GLW1" s="12" t="s">
        <v>10651</v>
      </c>
      <c r="GLX1" s="12" t="s">
        <v>10652</v>
      </c>
      <c r="GLY1" s="12" t="s">
        <v>10653</v>
      </c>
      <c r="GLZ1" s="12" t="s">
        <v>10654</v>
      </c>
      <c r="GMA1" s="12" t="s">
        <v>10655</v>
      </c>
      <c r="GMB1" s="12" t="s">
        <v>10656</v>
      </c>
      <c r="GMC1" s="12" t="s">
        <v>10657</v>
      </c>
      <c r="GMD1" s="12" t="s">
        <v>10658</v>
      </c>
      <c r="GME1" s="12" t="s">
        <v>10659</v>
      </c>
      <c r="GMF1" s="12" t="s">
        <v>10660</v>
      </c>
      <c r="GMG1" s="12" t="s">
        <v>10661</v>
      </c>
      <c r="GMH1" s="12" t="s">
        <v>10662</v>
      </c>
      <c r="GMI1" s="12" t="s">
        <v>10663</v>
      </c>
      <c r="GMJ1" s="12" t="s">
        <v>10664</v>
      </c>
      <c r="GMK1" s="12" t="s">
        <v>10665</v>
      </c>
      <c r="GML1" s="12" t="s">
        <v>10666</v>
      </c>
      <c r="GMM1" s="12" t="s">
        <v>10667</v>
      </c>
      <c r="GMN1" s="12" t="s">
        <v>10668</v>
      </c>
      <c r="GMO1" s="12" t="s">
        <v>10669</v>
      </c>
      <c r="GMP1" s="12" t="s">
        <v>10670</v>
      </c>
      <c r="GMQ1" s="12" t="s">
        <v>10671</v>
      </c>
      <c r="GMR1" s="12" t="s">
        <v>10672</v>
      </c>
      <c r="GMS1" s="12" t="s">
        <v>10673</v>
      </c>
      <c r="GMT1" s="12" t="s">
        <v>10674</v>
      </c>
      <c r="GMU1" s="12" t="s">
        <v>10675</v>
      </c>
      <c r="GMV1" s="12" t="s">
        <v>10676</v>
      </c>
      <c r="GMW1" s="12" t="s">
        <v>10677</v>
      </c>
      <c r="GMX1" s="12" t="s">
        <v>10678</v>
      </c>
      <c r="GMY1" s="12" t="s">
        <v>10679</v>
      </c>
      <c r="GMZ1" s="12" t="s">
        <v>10680</v>
      </c>
      <c r="GNA1" s="12" t="s">
        <v>10681</v>
      </c>
      <c r="GNB1" s="12" t="s">
        <v>10682</v>
      </c>
      <c r="GNC1" s="12" t="s">
        <v>10683</v>
      </c>
      <c r="GND1" s="12" t="s">
        <v>10684</v>
      </c>
      <c r="GNE1" s="12" t="s">
        <v>10685</v>
      </c>
      <c r="GNF1" s="12" t="s">
        <v>10686</v>
      </c>
      <c r="GNG1" s="12" t="s">
        <v>10687</v>
      </c>
      <c r="GNH1" s="12" t="s">
        <v>10688</v>
      </c>
      <c r="GNI1" s="12" t="s">
        <v>10689</v>
      </c>
      <c r="GNJ1" s="12" t="s">
        <v>10690</v>
      </c>
      <c r="GNK1" s="12" t="s">
        <v>10691</v>
      </c>
      <c r="GNL1" s="12" t="s">
        <v>10692</v>
      </c>
      <c r="GNM1" s="12" t="s">
        <v>10693</v>
      </c>
      <c r="GNN1" s="12" t="s">
        <v>10694</v>
      </c>
      <c r="GNO1" s="12" t="s">
        <v>10695</v>
      </c>
      <c r="GNP1" s="12" t="s">
        <v>10696</v>
      </c>
      <c r="GNQ1" s="12" t="s">
        <v>10697</v>
      </c>
      <c r="GNR1" s="12" t="s">
        <v>10698</v>
      </c>
      <c r="GNS1" s="12" t="s">
        <v>10699</v>
      </c>
      <c r="GNT1" s="12" t="s">
        <v>10700</v>
      </c>
      <c r="GNU1" s="12" t="s">
        <v>10701</v>
      </c>
      <c r="GNV1" s="12" t="s">
        <v>10702</v>
      </c>
      <c r="GNW1" s="12" t="s">
        <v>10703</v>
      </c>
      <c r="GNX1" s="12" t="s">
        <v>10704</v>
      </c>
      <c r="GNY1" s="12" t="s">
        <v>10705</v>
      </c>
      <c r="GNZ1" s="12" t="s">
        <v>10706</v>
      </c>
      <c r="GOA1" s="12" t="s">
        <v>10707</v>
      </c>
      <c r="GOB1" s="12" t="s">
        <v>10708</v>
      </c>
      <c r="GOC1" s="12" t="s">
        <v>10709</v>
      </c>
      <c r="GOD1" s="12" t="s">
        <v>10710</v>
      </c>
      <c r="GOE1" s="12" t="s">
        <v>10711</v>
      </c>
      <c r="GOF1" s="12" t="s">
        <v>10712</v>
      </c>
      <c r="GOG1" s="12" t="s">
        <v>10713</v>
      </c>
      <c r="GOH1" s="12" t="s">
        <v>10714</v>
      </c>
      <c r="GOI1" s="12" t="s">
        <v>10715</v>
      </c>
      <c r="GOJ1" s="12" t="s">
        <v>10716</v>
      </c>
      <c r="GOK1" s="12" t="s">
        <v>10717</v>
      </c>
      <c r="GOL1" s="12" t="s">
        <v>10718</v>
      </c>
      <c r="GOM1" s="12" t="s">
        <v>10719</v>
      </c>
      <c r="GON1" s="12" t="s">
        <v>10720</v>
      </c>
      <c r="GOO1" s="12" t="s">
        <v>10721</v>
      </c>
      <c r="GOP1" s="12" t="s">
        <v>10722</v>
      </c>
      <c r="GOQ1" s="12" t="s">
        <v>10723</v>
      </c>
      <c r="GOR1" s="12" t="s">
        <v>10724</v>
      </c>
      <c r="GOS1" s="12" t="s">
        <v>10725</v>
      </c>
      <c r="GOT1" s="12" t="s">
        <v>10726</v>
      </c>
      <c r="GOU1" s="12" t="s">
        <v>10727</v>
      </c>
      <c r="GOV1" s="12" t="s">
        <v>10728</v>
      </c>
      <c r="GOW1" s="12" t="s">
        <v>10729</v>
      </c>
      <c r="GOX1" s="12" t="s">
        <v>10730</v>
      </c>
      <c r="GOY1" s="12" t="s">
        <v>10731</v>
      </c>
      <c r="GOZ1" s="12" t="s">
        <v>10732</v>
      </c>
      <c r="GPA1" s="12" t="s">
        <v>10733</v>
      </c>
      <c r="GPB1" s="12" t="s">
        <v>10734</v>
      </c>
      <c r="GPC1" s="12" t="s">
        <v>10735</v>
      </c>
      <c r="GPD1" s="12" t="s">
        <v>10736</v>
      </c>
      <c r="GPE1" s="12" t="s">
        <v>10737</v>
      </c>
      <c r="GPF1" s="12" t="s">
        <v>10738</v>
      </c>
      <c r="GPG1" s="12" t="s">
        <v>10739</v>
      </c>
      <c r="GPH1" s="12" t="s">
        <v>10740</v>
      </c>
      <c r="GPI1" s="12" t="s">
        <v>10741</v>
      </c>
      <c r="GPJ1" s="12" t="s">
        <v>10742</v>
      </c>
      <c r="GPK1" s="12" t="s">
        <v>10743</v>
      </c>
      <c r="GPL1" s="12" t="s">
        <v>10744</v>
      </c>
      <c r="GPM1" s="12" t="s">
        <v>10745</v>
      </c>
      <c r="GPN1" s="12" t="s">
        <v>10746</v>
      </c>
      <c r="GPO1" s="12" t="s">
        <v>10747</v>
      </c>
      <c r="GPP1" s="12" t="s">
        <v>10748</v>
      </c>
      <c r="GPQ1" s="12" t="s">
        <v>10749</v>
      </c>
      <c r="GPR1" s="12" t="s">
        <v>10750</v>
      </c>
      <c r="GPS1" s="12" t="s">
        <v>10751</v>
      </c>
      <c r="GPT1" s="12" t="s">
        <v>10752</v>
      </c>
      <c r="GPU1" s="12" t="s">
        <v>10753</v>
      </c>
      <c r="GPV1" s="12" t="s">
        <v>10754</v>
      </c>
      <c r="GPW1" s="12" t="s">
        <v>10755</v>
      </c>
      <c r="GPX1" s="12" t="s">
        <v>10756</v>
      </c>
      <c r="GPY1" s="12" t="s">
        <v>10757</v>
      </c>
      <c r="GPZ1" s="12" t="s">
        <v>10758</v>
      </c>
      <c r="GQA1" s="12" t="s">
        <v>10759</v>
      </c>
      <c r="GQB1" s="12" t="s">
        <v>10760</v>
      </c>
      <c r="GQC1" s="12" t="s">
        <v>10761</v>
      </c>
      <c r="GQD1" s="12" t="s">
        <v>10762</v>
      </c>
      <c r="GQE1" s="12" t="s">
        <v>10763</v>
      </c>
      <c r="GQF1" s="12" t="s">
        <v>10764</v>
      </c>
      <c r="GQG1" s="12" t="s">
        <v>10765</v>
      </c>
      <c r="GQH1" s="12" t="s">
        <v>10766</v>
      </c>
      <c r="GQI1" s="12" t="s">
        <v>10767</v>
      </c>
      <c r="GQJ1" s="12" t="s">
        <v>10768</v>
      </c>
      <c r="GQK1" s="12" t="s">
        <v>10769</v>
      </c>
      <c r="GQL1" s="12" t="s">
        <v>10770</v>
      </c>
      <c r="GQM1" s="12" t="s">
        <v>10771</v>
      </c>
      <c r="GQN1" s="12" t="s">
        <v>10772</v>
      </c>
      <c r="GQO1" s="12" t="s">
        <v>10773</v>
      </c>
      <c r="GQP1" s="12" t="s">
        <v>10774</v>
      </c>
      <c r="GQQ1" s="12" t="s">
        <v>10775</v>
      </c>
      <c r="GQR1" s="12" t="s">
        <v>10776</v>
      </c>
      <c r="GQS1" s="12" t="s">
        <v>10777</v>
      </c>
      <c r="GQT1" s="12" t="s">
        <v>10778</v>
      </c>
      <c r="GQU1" s="12" t="s">
        <v>10779</v>
      </c>
      <c r="GQV1" s="12" t="s">
        <v>10780</v>
      </c>
      <c r="GQW1" s="12" t="s">
        <v>10781</v>
      </c>
      <c r="GQX1" s="12" t="s">
        <v>10782</v>
      </c>
      <c r="GQY1" s="12" t="s">
        <v>10783</v>
      </c>
      <c r="GQZ1" s="12" t="s">
        <v>10784</v>
      </c>
      <c r="GRA1" s="12" t="s">
        <v>10785</v>
      </c>
      <c r="GRB1" s="12" t="s">
        <v>10786</v>
      </c>
      <c r="GRC1" s="12" t="s">
        <v>10787</v>
      </c>
      <c r="GRD1" s="12" t="s">
        <v>10788</v>
      </c>
      <c r="GRE1" s="12" t="s">
        <v>10789</v>
      </c>
      <c r="GRF1" s="12" t="s">
        <v>10790</v>
      </c>
      <c r="GRG1" s="12" t="s">
        <v>10791</v>
      </c>
      <c r="GRH1" s="12" t="s">
        <v>10792</v>
      </c>
      <c r="GRI1" s="12" t="s">
        <v>10793</v>
      </c>
      <c r="GRJ1" s="12" t="s">
        <v>10794</v>
      </c>
      <c r="GRK1" s="12" t="s">
        <v>10795</v>
      </c>
      <c r="GRL1" s="12" t="s">
        <v>10796</v>
      </c>
      <c r="GRM1" s="12" t="s">
        <v>10797</v>
      </c>
      <c r="GRN1" s="12" t="s">
        <v>10798</v>
      </c>
      <c r="GRO1" s="12" t="s">
        <v>10799</v>
      </c>
      <c r="GRP1" s="12" t="s">
        <v>10800</v>
      </c>
      <c r="GRQ1" s="12" t="s">
        <v>10801</v>
      </c>
      <c r="GRR1" s="12" t="s">
        <v>10802</v>
      </c>
      <c r="GRS1" s="12" t="s">
        <v>10803</v>
      </c>
      <c r="GRT1" s="12" t="s">
        <v>10804</v>
      </c>
      <c r="GRU1" s="12" t="s">
        <v>10805</v>
      </c>
      <c r="GRV1" s="12" t="s">
        <v>10806</v>
      </c>
      <c r="GRW1" s="12" t="s">
        <v>10807</v>
      </c>
      <c r="GRX1" s="12" t="s">
        <v>10808</v>
      </c>
      <c r="GRY1" s="12" t="s">
        <v>10809</v>
      </c>
      <c r="GRZ1" s="12" t="s">
        <v>10810</v>
      </c>
      <c r="GSA1" s="12" t="s">
        <v>10811</v>
      </c>
      <c r="GSB1" s="12" t="s">
        <v>10812</v>
      </c>
      <c r="GSC1" s="12" t="s">
        <v>10813</v>
      </c>
      <c r="GSD1" s="12" t="s">
        <v>10814</v>
      </c>
      <c r="GSE1" s="12" t="s">
        <v>10815</v>
      </c>
      <c r="GSF1" s="12" t="s">
        <v>10816</v>
      </c>
      <c r="GSG1" s="12" t="s">
        <v>10817</v>
      </c>
      <c r="GSH1" s="12" t="s">
        <v>10818</v>
      </c>
      <c r="GSI1" s="12" t="s">
        <v>10819</v>
      </c>
      <c r="GSJ1" s="12" t="s">
        <v>10820</v>
      </c>
      <c r="GSK1" s="12" t="s">
        <v>10821</v>
      </c>
      <c r="GSL1" s="12" t="s">
        <v>10822</v>
      </c>
      <c r="GSM1" s="12" t="s">
        <v>10823</v>
      </c>
      <c r="GSN1" s="12" t="s">
        <v>10824</v>
      </c>
      <c r="GSO1" s="12" t="s">
        <v>10825</v>
      </c>
      <c r="GSP1" s="12" t="s">
        <v>10826</v>
      </c>
      <c r="GSQ1" s="12" t="s">
        <v>10827</v>
      </c>
      <c r="GSR1" s="12" t="s">
        <v>10828</v>
      </c>
      <c r="GSS1" s="12" t="s">
        <v>10829</v>
      </c>
      <c r="GST1" s="12" t="s">
        <v>10830</v>
      </c>
      <c r="GSU1" s="12" t="s">
        <v>10831</v>
      </c>
      <c r="GSV1" s="12" t="s">
        <v>10832</v>
      </c>
      <c r="GSW1" s="12" t="s">
        <v>10833</v>
      </c>
      <c r="GSX1" s="12" t="s">
        <v>10834</v>
      </c>
      <c r="GSY1" s="12" t="s">
        <v>10835</v>
      </c>
      <c r="GSZ1" s="12" t="s">
        <v>10836</v>
      </c>
      <c r="GTA1" s="12" t="s">
        <v>10837</v>
      </c>
      <c r="GTB1" s="12" t="s">
        <v>10838</v>
      </c>
      <c r="GTC1" s="12" t="s">
        <v>10839</v>
      </c>
      <c r="GTD1" s="12" t="s">
        <v>10840</v>
      </c>
      <c r="GTE1" s="12" t="s">
        <v>10841</v>
      </c>
      <c r="GTF1" s="12" t="s">
        <v>10842</v>
      </c>
      <c r="GTG1" s="12" t="s">
        <v>10843</v>
      </c>
      <c r="GTH1" s="12" t="s">
        <v>10844</v>
      </c>
      <c r="GTI1" s="12" t="s">
        <v>10845</v>
      </c>
      <c r="GTJ1" s="12" t="s">
        <v>10846</v>
      </c>
      <c r="GTK1" s="12" t="s">
        <v>10847</v>
      </c>
      <c r="GTL1" s="12" t="s">
        <v>10848</v>
      </c>
      <c r="GTM1" s="12" t="s">
        <v>10849</v>
      </c>
      <c r="GTN1" s="12" t="s">
        <v>10850</v>
      </c>
      <c r="GTO1" s="12" t="s">
        <v>10851</v>
      </c>
      <c r="GTP1" s="12" t="s">
        <v>10852</v>
      </c>
      <c r="GTQ1" s="12" t="s">
        <v>10853</v>
      </c>
      <c r="GTR1" s="12" t="s">
        <v>10854</v>
      </c>
      <c r="GTS1" s="12" t="s">
        <v>10855</v>
      </c>
      <c r="GTT1" s="12" t="s">
        <v>10856</v>
      </c>
      <c r="GTU1" s="12" t="s">
        <v>10857</v>
      </c>
      <c r="GTV1" s="12" t="s">
        <v>10858</v>
      </c>
      <c r="GTW1" s="12" t="s">
        <v>10859</v>
      </c>
      <c r="GTX1" s="12" t="s">
        <v>10860</v>
      </c>
      <c r="GTY1" s="12" t="s">
        <v>10861</v>
      </c>
      <c r="GTZ1" s="12" t="s">
        <v>10862</v>
      </c>
      <c r="GUA1" s="12" t="s">
        <v>10863</v>
      </c>
      <c r="GUB1" s="12" t="s">
        <v>10864</v>
      </c>
      <c r="GUC1" s="12" t="s">
        <v>10865</v>
      </c>
      <c r="GUD1" s="12" t="s">
        <v>10866</v>
      </c>
      <c r="GUE1" s="12" t="s">
        <v>10867</v>
      </c>
      <c r="GUF1" s="12" t="s">
        <v>10868</v>
      </c>
      <c r="GUG1" s="12" t="s">
        <v>10869</v>
      </c>
      <c r="GUH1" s="12" t="s">
        <v>10870</v>
      </c>
      <c r="GUI1" s="12" t="s">
        <v>10871</v>
      </c>
      <c r="GUJ1" s="12" t="s">
        <v>10872</v>
      </c>
      <c r="GUK1" s="12" t="s">
        <v>10873</v>
      </c>
      <c r="GUL1" s="12" t="s">
        <v>10874</v>
      </c>
      <c r="GUM1" s="12" t="s">
        <v>10875</v>
      </c>
      <c r="GUN1" s="12" t="s">
        <v>10876</v>
      </c>
      <c r="GUO1" s="12" t="s">
        <v>10877</v>
      </c>
      <c r="GUP1" s="12" t="s">
        <v>10878</v>
      </c>
      <c r="GUQ1" s="12" t="s">
        <v>10879</v>
      </c>
      <c r="GUR1" s="12" t="s">
        <v>10880</v>
      </c>
      <c r="GUS1" s="12" t="s">
        <v>10881</v>
      </c>
      <c r="GUT1" s="12" t="s">
        <v>10882</v>
      </c>
      <c r="GUU1" s="12" t="s">
        <v>10883</v>
      </c>
      <c r="GUV1" s="12" t="s">
        <v>10884</v>
      </c>
      <c r="GUW1" s="12" t="s">
        <v>10885</v>
      </c>
      <c r="GUX1" s="12" t="s">
        <v>10886</v>
      </c>
      <c r="GUY1" s="12" t="s">
        <v>10887</v>
      </c>
      <c r="GUZ1" s="12" t="s">
        <v>10888</v>
      </c>
      <c r="GVA1" s="12" t="s">
        <v>10889</v>
      </c>
      <c r="GVB1" s="12" t="s">
        <v>10890</v>
      </c>
      <c r="GVC1" s="12" t="s">
        <v>10891</v>
      </c>
      <c r="GVD1" s="12" t="s">
        <v>10892</v>
      </c>
      <c r="GVE1" s="12" t="s">
        <v>10893</v>
      </c>
      <c r="GVF1" s="12" t="s">
        <v>10894</v>
      </c>
      <c r="GVG1" s="12" t="s">
        <v>10895</v>
      </c>
      <c r="GVH1" s="12" t="s">
        <v>10896</v>
      </c>
      <c r="GVI1" s="12" t="s">
        <v>10897</v>
      </c>
      <c r="GVJ1" s="12" t="s">
        <v>10898</v>
      </c>
      <c r="GVK1" s="12" t="s">
        <v>10899</v>
      </c>
      <c r="GVL1" s="12" t="s">
        <v>10900</v>
      </c>
      <c r="GVM1" s="12" t="s">
        <v>10901</v>
      </c>
      <c r="GVN1" s="12" t="s">
        <v>10902</v>
      </c>
      <c r="GVO1" s="12" t="s">
        <v>10903</v>
      </c>
      <c r="GVP1" s="12" t="s">
        <v>10904</v>
      </c>
      <c r="GVQ1" s="12" t="s">
        <v>10905</v>
      </c>
      <c r="GVR1" s="12" t="s">
        <v>10906</v>
      </c>
      <c r="GVS1" s="12" t="s">
        <v>10907</v>
      </c>
      <c r="GVT1" s="12" t="s">
        <v>10908</v>
      </c>
      <c r="GVU1" s="12" t="s">
        <v>10909</v>
      </c>
      <c r="GVV1" s="12" t="s">
        <v>10910</v>
      </c>
      <c r="GVW1" s="12" t="s">
        <v>10911</v>
      </c>
      <c r="GVX1" s="12" t="s">
        <v>10912</v>
      </c>
      <c r="GVY1" s="12" t="s">
        <v>10913</v>
      </c>
      <c r="GVZ1" s="12" t="s">
        <v>10914</v>
      </c>
      <c r="GWA1" s="12" t="s">
        <v>10915</v>
      </c>
      <c r="GWB1" s="12" t="s">
        <v>10916</v>
      </c>
      <c r="GWC1" s="12" t="s">
        <v>10917</v>
      </c>
      <c r="GWD1" s="12" t="s">
        <v>10918</v>
      </c>
      <c r="GWE1" s="12" t="s">
        <v>10919</v>
      </c>
      <c r="GWF1" s="12" t="s">
        <v>10920</v>
      </c>
      <c r="GWG1" s="12" t="s">
        <v>10921</v>
      </c>
      <c r="GWH1" s="12" t="s">
        <v>10922</v>
      </c>
      <c r="GWI1" s="12" t="s">
        <v>10923</v>
      </c>
      <c r="GWJ1" s="12" t="s">
        <v>10924</v>
      </c>
      <c r="GWK1" s="12" t="s">
        <v>10925</v>
      </c>
      <c r="GWL1" s="12" t="s">
        <v>10926</v>
      </c>
      <c r="GWM1" s="12" t="s">
        <v>10927</v>
      </c>
      <c r="GWN1" s="12" t="s">
        <v>10928</v>
      </c>
      <c r="GWO1" s="12" t="s">
        <v>10929</v>
      </c>
      <c r="GWP1" s="12" t="s">
        <v>10930</v>
      </c>
      <c r="GWQ1" s="12" t="s">
        <v>10931</v>
      </c>
      <c r="GWR1" s="12" t="s">
        <v>10932</v>
      </c>
      <c r="GWS1" s="12" t="s">
        <v>10933</v>
      </c>
      <c r="GWT1" s="12" t="s">
        <v>10934</v>
      </c>
      <c r="GWU1" s="12" t="s">
        <v>10935</v>
      </c>
      <c r="GWV1" s="12" t="s">
        <v>10936</v>
      </c>
      <c r="GWW1" s="12" t="s">
        <v>10937</v>
      </c>
      <c r="GWX1" s="12" t="s">
        <v>10938</v>
      </c>
      <c r="GWY1" s="12" t="s">
        <v>10939</v>
      </c>
      <c r="GWZ1" s="12" t="s">
        <v>10940</v>
      </c>
      <c r="GXA1" s="12" t="s">
        <v>10941</v>
      </c>
      <c r="GXB1" s="12" t="s">
        <v>10942</v>
      </c>
      <c r="GXC1" s="12" t="s">
        <v>10943</v>
      </c>
      <c r="GXD1" s="12" t="s">
        <v>10944</v>
      </c>
      <c r="GXE1" s="12" t="s">
        <v>10945</v>
      </c>
      <c r="GXF1" s="12" t="s">
        <v>10946</v>
      </c>
      <c r="GXG1" s="12" t="s">
        <v>10947</v>
      </c>
      <c r="GXH1" s="12" t="s">
        <v>10948</v>
      </c>
      <c r="GXI1" s="12" t="s">
        <v>10949</v>
      </c>
      <c r="GXJ1" s="12" t="s">
        <v>10950</v>
      </c>
      <c r="GXK1" s="12" t="s">
        <v>10951</v>
      </c>
      <c r="GXL1" s="12" t="s">
        <v>10952</v>
      </c>
      <c r="GXM1" s="12" t="s">
        <v>10953</v>
      </c>
      <c r="GXN1" s="12" t="s">
        <v>10954</v>
      </c>
      <c r="GXO1" s="12" t="s">
        <v>10955</v>
      </c>
      <c r="GXP1" s="12" t="s">
        <v>10956</v>
      </c>
      <c r="GXQ1" s="12" t="s">
        <v>10957</v>
      </c>
      <c r="GXR1" s="12" t="s">
        <v>10958</v>
      </c>
      <c r="GXS1" s="12" t="s">
        <v>10959</v>
      </c>
      <c r="GXT1" s="12" t="s">
        <v>10960</v>
      </c>
      <c r="GXU1" s="12" t="s">
        <v>10961</v>
      </c>
      <c r="GXV1" s="12" t="s">
        <v>10962</v>
      </c>
      <c r="GXW1" s="12" t="s">
        <v>10963</v>
      </c>
      <c r="GXX1" s="12" t="s">
        <v>10964</v>
      </c>
      <c r="GXY1" s="12" t="s">
        <v>10965</v>
      </c>
      <c r="GXZ1" s="12" t="s">
        <v>10966</v>
      </c>
      <c r="GYA1" s="12" t="s">
        <v>10967</v>
      </c>
      <c r="GYB1" s="12" t="s">
        <v>10968</v>
      </c>
      <c r="GYC1" s="12" t="s">
        <v>10969</v>
      </c>
      <c r="GYD1" s="12" t="s">
        <v>10970</v>
      </c>
      <c r="GYE1" s="12" t="s">
        <v>10971</v>
      </c>
      <c r="GYF1" s="12" t="s">
        <v>10972</v>
      </c>
      <c r="GYG1" s="12" t="s">
        <v>10973</v>
      </c>
      <c r="GYH1" s="12" t="s">
        <v>10974</v>
      </c>
      <c r="GYI1" s="12" t="s">
        <v>10975</v>
      </c>
      <c r="GYJ1" s="12" t="s">
        <v>10976</v>
      </c>
      <c r="GYK1" s="12" t="s">
        <v>10977</v>
      </c>
      <c r="GYL1" s="12" t="s">
        <v>10978</v>
      </c>
      <c r="GYM1" s="12" t="s">
        <v>10979</v>
      </c>
      <c r="GYN1" s="12" t="s">
        <v>10980</v>
      </c>
      <c r="GYO1" s="12" t="s">
        <v>10981</v>
      </c>
      <c r="GYP1" s="12" t="s">
        <v>10982</v>
      </c>
      <c r="GYQ1" s="12" t="s">
        <v>10983</v>
      </c>
      <c r="GYR1" s="12" t="s">
        <v>10984</v>
      </c>
      <c r="GYS1" s="12" t="s">
        <v>10985</v>
      </c>
      <c r="GYT1" s="12" t="s">
        <v>10986</v>
      </c>
      <c r="GYU1" s="12" t="s">
        <v>10987</v>
      </c>
      <c r="GYV1" s="12" t="s">
        <v>10988</v>
      </c>
      <c r="GYW1" s="12" t="s">
        <v>10989</v>
      </c>
      <c r="GYX1" s="12" t="s">
        <v>10990</v>
      </c>
      <c r="GYY1" s="12" t="s">
        <v>10991</v>
      </c>
      <c r="GYZ1" s="12" t="s">
        <v>10992</v>
      </c>
      <c r="GZA1" s="12" t="s">
        <v>10993</v>
      </c>
      <c r="GZB1" s="12" t="s">
        <v>10994</v>
      </c>
      <c r="GZC1" s="12" t="s">
        <v>10995</v>
      </c>
      <c r="GZD1" s="12" t="s">
        <v>10996</v>
      </c>
      <c r="GZE1" s="12" t="s">
        <v>10997</v>
      </c>
      <c r="GZF1" s="12" t="s">
        <v>10998</v>
      </c>
      <c r="GZG1" s="12" t="s">
        <v>10999</v>
      </c>
      <c r="GZH1" s="12" t="s">
        <v>11000</v>
      </c>
      <c r="GZI1" s="12" t="s">
        <v>11001</v>
      </c>
      <c r="GZJ1" s="12" t="s">
        <v>11002</v>
      </c>
      <c r="GZK1" s="12" t="s">
        <v>11003</v>
      </c>
      <c r="GZL1" s="12" t="s">
        <v>11004</v>
      </c>
      <c r="GZM1" s="12" t="s">
        <v>11005</v>
      </c>
      <c r="GZN1" s="12" t="s">
        <v>11006</v>
      </c>
      <c r="GZO1" s="12" t="s">
        <v>11007</v>
      </c>
      <c r="GZP1" s="12" t="s">
        <v>11008</v>
      </c>
      <c r="GZQ1" s="12" t="s">
        <v>11009</v>
      </c>
      <c r="GZR1" s="12" t="s">
        <v>11010</v>
      </c>
      <c r="GZS1" s="12" t="s">
        <v>11011</v>
      </c>
      <c r="GZT1" s="12" t="s">
        <v>11012</v>
      </c>
      <c r="GZU1" s="12" t="s">
        <v>11013</v>
      </c>
      <c r="GZV1" s="12" t="s">
        <v>11014</v>
      </c>
      <c r="GZW1" s="12" t="s">
        <v>11015</v>
      </c>
      <c r="GZX1" s="12" t="s">
        <v>11016</v>
      </c>
      <c r="GZY1" s="12" t="s">
        <v>11017</v>
      </c>
      <c r="GZZ1" s="12" t="s">
        <v>11018</v>
      </c>
      <c r="HAA1" s="12" t="s">
        <v>11019</v>
      </c>
      <c r="HAB1" s="12" t="s">
        <v>11020</v>
      </c>
      <c r="HAC1" s="12" t="s">
        <v>11021</v>
      </c>
      <c r="HAD1" s="12" t="s">
        <v>11022</v>
      </c>
      <c r="HAE1" s="12" t="s">
        <v>11023</v>
      </c>
      <c r="HAF1" s="12" t="s">
        <v>11024</v>
      </c>
      <c r="HAG1" s="12" t="s">
        <v>11025</v>
      </c>
      <c r="HAH1" s="12" t="s">
        <v>11026</v>
      </c>
      <c r="HAI1" s="12" t="s">
        <v>11027</v>
      </c>
      <c r="HAJ1" s="12" t="s">
        <v>11028</v>
      </c>
      <c r="HAK1" s="12" t="s">
        <v>11029</v>
      </c>
      <c r="HAL1" s="12" t="s">
        <v>11030</v>
      </c>
      <c r="HAM1" s="12" t="s">
        <v>11031</v>
      </c>
      <c r="HAN1" s="12" t="s">
        <v>11032</v>
      </c>
      <c r="HAO1" s="12" t="s">
        <v>11033</v>
      </c>
      <c r="HAP1" s="12" t="s">
        <v>11034</v>
      </c>
      <c r="HAQ1" s="12" t="s">
        <v>11035</v>
      </c>
      <c r="HAR1" s="12" t="s">
        <v>11036</v>
      </c>
      <c r="HAS1" s="12" t="s">
        <v>11037</v>
      </c>
      <c r="HAT1" s="12" t="s">
        <v>11038</v>
      </c>
      <c r="HAU1" s="12" t="s">
        <v>11039</v>
      </c>
      <c r="HAV1" s="12" t="s">
        <v>11040</v>
      </c>
      <c r="HAW1" s="12" t="s">
        <v>11041</v>
      </c>
      <c r="HAX1" s="12" t="s">
        <v>11042</v>
      </c>
      <c r="HAY1" s="12" t="s">
        <v>11043</v>
      </c>
      <c r="HAZ1" s="12" t="s">
        <v>11044</v>
      </c>
      <c r="HBA1" s="12" t="s">
        <v>11045</v>
      </c>
      <c r="HBB1" s="12" t="s">
        <v>11046</v>
      </c>
      <c r="HBC1" s="12" t="s">
        <v>11047</v>
      </c>
      <c r="HBD1" s="12" t="s">
        <v>11048</v>
      </c>
      <c r="HBE1" s="12" t="s">
        <v>11049</v>
      </c>
      <c r="HBF1" s="12" t="s">
        <v>11050</v>
      </c>
      <c r="HBG1" s="12" t="s">
        <v>11051</v>
      </c>
      <c r="HBH1" s="12" t="s">
        <v>11052</v>
      </c>
      <c r="HBI1" s="12" t="s">
        <v>11053</v>
      </c>
      <c r="HBJ1" s="12" t="s">
        <v>11054</v>
      </c>
      <c r="HBK1" s="12" t="s">
        <v>11055</v>
      </c>
      <c r="HBL1" s="12" t="s">
        <v>11056</v>
      </c>
      <c r="HBM1" s="12" t="s">
        <v>11057</v>
      </c>
      <c r="HBN1" s="12" t="s">
        <v>11058</v>
      </c>
      <c r="HBO1" s="12" t="s">
        <v>11059</v>
      </c>
      <c r="HBP1" s="12" t="s">
        <v>11060</v>
      </c>
      <c r="HBQ1" s="12" t="s">
        <v>11061</v>
      </c>
      <c r="HBR1" s="12" t="s">
        <v>11062</v>
      </c>
      <c r="HBS1" s="12" t="s">
        <v>11063</v>
      </c>
      <c r="HBT1" s="12" t="s">
        <v>11064</v>
      </c>
      <c r="HBU1" s="12" t="s">
        <v>11065</v>
      </c>
      <c r="HBV1" s="12" t="s">
        <v>11066</v>
      </c>
      <c r="HBW1" s="12" t="s">
        <v>11067</v>
      </c>
      <c r="HBX1" s="12" t="s">
        <v>11068</v>
      </c>
      <c r="HBY1" s="12" t="s">
        <v>11069</v>
      </c>
      <c r="HBZ1" s="12" t="s">
        <v>11070</v>
      </c>
      <c r="HCA1" s="12" t="s">
        <v>11071</v>
      </c>
      <c r="HCB1" s="12" t="s">
        <v>11072</v>
      </c>
      <c r="HCC1" s="12" t="s">
        <v>11073</v>
      </c>
      <c r="HCD1" s="12" t="s">
        <v>11074</v>
      </c>
      <c r="HCE1" s="12" t="s">
        <v>11075</v>
      </c>
      <c r="HCF1" s="12" t="s">
        <v>11076</v>
      </c>
      <c r="HCG1" s="12" t="s">
        <v>11077</v>
      </c>
      <c r="HCH1" s="12" t="s">
        <v>11078</v>
      </c>
      <c r="HCI1" s="12" t="s">
        <v>11079</v>
      </c>
      <c r="HCJ1" s="12" t="s">
        <v>11080</v>
      </c>
      <c r="HCK1" s="12" t="s">
        <v>11081</v>
      </c>
      <c r="HCL1" s="12" t="s">
        <v>11082</v>
      </c>
      <c r="HCM1" s="12" t="s">
        <v>11083</v>
      </c>
      <c r="HCN1" s="12" t="s">
        <v>11084</v>
      </c>
      <c r="HCO1" s="12" t="s">
        <v>11085</v>
      </c>
      <c r="HCP1" s="12" t="s">
        <v>11086</v>
      </c>
      <c r="HCQ1" s="12" t="s">
        <v>11087</v>
      </c>
      <c r="HCR1" s="12" t="s">
        <v>11088</v>
      </c>
      <c r="HCS1" s="12" t="s">
        <v>11089</v>
      </c>
      <c r="HCT1" s="12" t="s">
        <v>11090</v>
      </c>
      <c r="HCU1" s="12" t="s">
        <v>11091</v>
      </c>
      <c r="HCV1" s="12" t="s">
        <v>11092</v>
      </c>
      <c r="HCW1" s="12" t="s">
        <v>11093</v>
      </c>
      <c r="HCX1" s="12" t="s">
        <v>11094</v>
      </c>
      <c r="HCY1" s="12" t="s">
        <v>11095</v>
      </c>
      <c r="HCZ1" s="12" t="s">
        <v>11096</v>
      </c>
      <c r="HDA1" s="12" t="s">
        <v>11097</v>
      </c>
      <c r="HDB1" s="12" t="s">
        <v>11098</v>
      </c>
      <c r="HDC1" s="12" t="s">
        <v>11099</v>
      </c>
      <c r="HDD1" s="12" t="s">
        <v>11100</v>
      </c>
      <c r="HDE1" s="12" t="s">
        <v>11101</v>
      </c>
      <c r="HDF1" s="12" t="s">
        <v>11102</v>
      </c>
      <c r="HDG1" s="12" t="s">
        <v>11103</v>
      </c>
      <c r="HDH1" s="12" t="s">
        <v>11104</v>
      </c>
      <c r="HDI1" s="12" t="s">
        <v>11105</v>
      </c>
      <c r="HDJ1" s="12" t="s">
        <v>11106</v>
      </c>
      <c r="HDK1" s="12" t="s">
        <v>11107</v>
      </c>
      <c r="HDL1" s="12" t="s">
        <v>11108</v>
      </c>
      <c r="HDM1" s="12" t="s">
        <v>11109</v>
      </c>
      <c r="HDN1" s="12" t="s">
        <v>11110</v>
      </c>
      <c r="HDO1" s="12" t="s">
        <v>11111</v>
      </c>
      <c r="HDP1" s="12" t="s">
        <v>11112</v>
      </c>
      <c r="HDQ1" s="12" t="s">
        <v>11113</v>
      </c>
      <c r="HDR1" s="12" t="s">
        <v>11114</v>
      </c>
      <c r="HDS1" s="12" t="s">
        <v>11115</v>
      </c>
      <c r="HDT1" s="12" t="s">
        <v>11116</v>
      </c>
      <c r="HDU1" s="12" t="s">
        <v>11117</v>
      </c>
      <c r="HDV1" s="12" t="s">
        <v>11118</v>
      </c>
      <c r="HDW1" s="12" t="s">
        <v>11119</v>
      </c>
      <c r="HDX1" s="12" t="s">
        <v>11120</v>
      </c>
      <c r="HDY1" s="12" t="s">
        <v>11121</v>
      </c>
      <c r="HDZ1" s="12" t="s">
        <v>11122</v>
      </c>
      <c r="HEA1" s="12" t="s">
        <v>11123</v>
      </c>
      <c r="HEB1" s="12" t="s">
        <v>11124</v>
      </c>
      <c r="HEC1" s="12" t="s">
        <v>11125</v>
      </c>
      <c r="HED1" s="12" t="s">
        <v>11126</v>
      </c>
      <c r="HEE1" s="12" t="s">
        <v>11127</v>
      </c>
      <c r="HEF1" s="12" t="s">
        <v>11128</v>
      </c>
      <c r="HEG1" s="12" t="s">
        <v>11129</v>
      </c>
      <c r="HEH1" s="12" t="s">
        <v>11130</v>
      </c>
      <c r="HEI1" s="12" t="s">
        <v>11131</v>
      </c>
      <c r="HEJ1" s="12" t="s">
        <v>11132</v>
      </c>
      <c r="HEK1" s="12" t="s">
        <v>11133</v>
      </c>
      <c r="HEL1" s="12" t="s">
        <v>11134</v>
      </c>
      <c r="HEM1" s="12" t="s">
        <v>11135</v>
      </c>
      <c r="HEN1" s="12" t="s">
        <v>11136</v>
      </c>
      <c r="HEO1" s="12" t="s">
        <v>11137</v>
      </c>
      <c r="HEP1" s="12" t="s">
        <v>11138</v>
      </c>
      <c r="HEQ1" s="12" t="s">
        <v>11139</v>
      </c>
      <c r="HER1" s="12" t="s">
        <v>11140</v>
      </c>
      <c r="HES1" s="12" t="s">
        <v>11141</v>
      </c>
      <c r="HET1" s="12" t="s">
        <v>11142</v>
      </c>
      <c r="HEU1" s="12" t="s">
        <v>11143</v>
      </c>
      <c r="HEV1" s="12" t="s">
        <v>11144</v>
      </c>
      <c r="HEW1" s="12" t="s">
        <v>11145</v>
      </c>
      <c r="HEX1" s="12" t="s">
        <v>11146</v>
      </c>
      <c r="HEY1" s="12" t="s">
        <v>11147</v>
      </c>
      <c r="HEZ1" s="12" t="s">
        <v>11148</v>
      </c>
      <c r="HFA1" s="12" t="s">
        <v>11149</v>
      </c>
      <c r="HFB1" s="12" t="s">
        <v>11150</v>
      </c>
      <c r="HFC1" s="12" t="s">
        <v>11151</v>
      </c>
      <c r="HFD1" s="12" t="s">
        <v>11152</v>
      </c>
      <c r="HFE1" s="12" t="s">
        <v>11153</v>
      </c>
      <c r="HFF1" s="12" t="s">
        <v>11154</v>
      </c>
      <c r="HFG1" s="12" t="s">
        <v>11155</v>
      </c>
      <c r="HFH1" s="12" t="s">
        <v>11156</v>
      </c>
      <c r="HFI1" s="12" t="s">
        <v>11157</v>
      </c>
      <c r="HFJ1" s="12" t="s">
        <v>11158</v>
      </c>
      <c r="HFK1" s="12" t="s">
        <v>11159</v>
      </c>
      <c r="HFL1" s="12" t="s">
        <v>11160</v>
      </c>
      <c r="HFM1" s="12" t="s">
        <v>11161</v>
      </c>
      <c r="HFN1" s="12" t="s">
        <v>11162</v>
      </c>
      <c r="HFO1" s="12" t="s">
        <v>11163</v>
      </c>
      <c r="HFP1" s="12" t="s">
        <v>11164</v>
      </c>
      <c r="HFQ1" s="12" t="s">
        <v>11165</v>
      </c>
      <c r="HFR1" s="12" t="s">
        <v>11166</v>
      </c>
      <c r="HFS1" s="12" t="s">
        <v>11167</v>
      </c>
      <c r="HFT1" s="12" t="s">
        <v>11168</v>
      </c>
      <c r="HFU1" s="12" t="s">
        <v>11169</v>
      </c>
      <c r="HFV1" s="12" t="s">
        <v>11170</v>
      </c>
      <c r="HFW1" s="12" t="s">
        <v>11171</v>
      </c>
      <c r="HFX1" s="12" t="s">
        <v>11172</v>
      </c>
      <c r="HFY1" s="12" t="s">
        <v>11173</v>
      </c>
      <c r="HFZ1" s="12" t="s">
        <v>11174</v>
      </c>
      <c r="HGA1" s="12" t="s">
        <v>11175</v>
      </c>
      <c r="HGB1" s="12" t="s">
        <v>11176</v>
      </c>
      <c r="HGC1" s="12" t="s">
        <v>11177</v>
      </c>
      <c r="HGD1" s="12" t="s">
        <v>11178</v>
      </c>
      <c r="HGE1" s="12" t="s">
        <v>11179</v>
      </c>
      <c r="HGF1" s="12" t="s">
        <v>11180</v>
      </c>
      <c r="HGG1" s="12" t="s">
        <v>11181</v>
      </c>
      <c r="HGH1" s="12" t="s">
        <v>11182</v>
      </c>
      <c r="HGI1" s="12" t="s">
        <v>11183</v>
      </c>
      <c r="HGJ1" s="12" t="s">
        <v>11184</v>
      </c>
      <c r="HGK1" s="12" t="s">
        <v>11185</v>
      </c>
      <c r="HGL1" s="12" t="s">
        <v>11186</v>
      </c>
      <c r="HGM1" s="12" t="s">
        <v>11187</v>
      </c>
      <c r="HGN1" s="12" t="s">
        <v>11188</v>
      </c>
      <c r="HGO1" s="12" t="s">
        <v>11189</v>
      </c>
      <c r="HGP1" s="12" t="s">
        <v>11190</v>
      </c>
      <c r="HGQ1" s="12" t="s">
        <v>11191</v>
      </c>
      <c r="HGR1" s="12" t="s">
        <v>11192</v>
      </c>
      <c r="HGS1" s="12" t="s">
        <v>11193</v>
      </c>
      <c r="HGT1" s="12" t="s">
        <v>11194</v>
      </c>
      <c r="HGU1" s="12" t="s">
        <v>11195</v>
      </c>
      <c r="HGV1" s="12" t="s">
        <v>11196</v>
      </c>
      <c r="HGW1" s="12" t="s">
        <v>11197</v>
      </c>
      <c r="HGX1" s="12" t="s">
        <v>11198</v>
      </c>
      <c r="HGY1" s="12" t="s">
        <v>11199</v>
      </c>
      <c r="HGZ1" s="12" t="s">
        <v>11200</v>
      </c>
      <c r="HHA1" s="12" t="s">
        <v>11201</v>
      </c>
      <c r="HHB1" s="12" t="s">
        <v>11202</v>
      </c>
      <c r="HHC1" s="12" t="s">
        <v>11203</v>
      </c>
      <c r="HHD1" s="12" t="s">
        <v>11204</v>
      </c>
      <c r="HHE1" s="12" t="s">
        <v>11205</v>
      </c>
      <c r="HHF1" s="12" t="s">
        <v>11206</v>
      </c>
      <c r="HHG1" s="12" t="s">
        <v>11207</v>
      </c>
      <c r="HHH1" s="12" t="s">
        <v>11208</v>
      </c>
      <c r="HHI1" s="12" t="s">
        <v>11209</v>
      </c>
      <c r="HHJ1" s="12" t="s">
        <v>11210</v>
      </c>
      <c r="HHK1" s="12" t="s">
        <v>11211</v>
      </c>
      <c r="HHL1" s="12" t="s">
        <v>11212</v>
      </c>
      <c r="HHM1" s="12" t="s">
        <v>11213</v>
      </c>
      <c r="HHN1" s="12" t="s">
        <v>11214</v>
      </c>
      <c r="HHO1" s="12" t="s">
        <v>11215</v>
      </c>
      <c r="HHP1" s="12" t="s">
        <v>11216</v>
      </c>
      <c r="HHQ1" s="12" t="s">
        <v>11217</v>
      </c>
      <c r="HHR1" s="12" t="s">
        <v>11218</v>
      </c>
      <c r="HHS1" s="12" t="s">
        <v>11219</v>
      </c>
      <c r="HHT1" s="12" t="s">
        <v>11220</v>
      </c>
      <c r="HHU1" s="12" t="s">
        <v>11221</v>
      </c>
      <c r="HHV1" s="12" t="s">
        <v>11222</v>
      </c>
      <c r="HHW1" s="12" t="s">
        <v>11223</v>
      </c>
      <c r="HHX1" s="12" t="s">
        <v>11224</v>
      </c>
      <c r="HHY1" s="12" t="s">
        <v>11225</v>
      </c>
      <c r="HHZ1" s="12" t="s">
        <v>11226</v>
      </c>
      <c r="HIA1" s="12" t="s">
        <v>11227</v>
      </c>
      <c r="HIB1" s="12" t="s">
        <v>11228</v>
      </c>
      <c r="HIC1" s="12" t="s">
        <v>11229</v>
      </c>
      <c r="HID1" s="12" t="s">
        <v>11230</v>
      </c>
      <c r="HIE1" s="12" t="s">
        <v>11231</v>
      </c>
      <c r="HIF1" s="12" t="s">
        <v>11232</v>
      </c>
      <c r="HIG1" s="12" t="s">
        <v>11233</v>
      </c>
      <c r="HIH1" s="12" t="s">
        <v>11234</v>
      </c>
      <c r="HII1" s="12" t="s">
        <v>11235</v>
      </c>
      <c r="HIJ1" s="12" t="s">
        <v>11236</v>
      </c>
      <c r="HIK1" s="12" t="s">
        <v>11237</v>
      </c>
      <c r="HIL1" s="12" t="s">
        <v>11238</v>
      </c>
      <c r="HIM1" s="12" t="s">
        <v>11239</v>
      </c>
      <c r="HIN1" s="12" t="s">
        <v>11240</v>
      </c>
      <c r="HIO1" s="12" t="s">
        <v>11241</v>
      </c>
      <c r="HIP1" s="12" t="s">
        <v>11242</v>
      </c>
      <c r="HIQ1" s="12" t="s">
        <v>11243</v>
      </c>
      <c r="HIR1" s="12" t="s">
        <v>11244</v>
      </c>
      <c r="HIS1" s="12" t="s">
        <v>11245</v>
      </c>
      <c r="HIT1" s="12" t="s">
        <v>11246</v>
      </c>
      <c r="HIU1" s="12" t="s">
        <v>11247</v>
      </c>
      <c r="HIV1" s="12" t="s">
        <v>11248</v>
      </c>
      <c r="HIW1" s="12" t="s">
        <v>11249</v>
      </c>
      <c r="HIX1" s="12" t="s">
        <v>11250</v>
      </c>
      <c r="HIY1" s="12" t="s">
        <v>11251</v>
      </c>
      <c r="HIZ1" s="12" t="s">
        <v>11252</v>
      </c>
      <c r="HJA1" s="12" t="s">
        <v>11253</v>
      </c>
      <c r="HJB1" s="12" t="s">
        <v>11254</v>
      </c>
      <c r="HJC1" s="12" t="s">
        <v>11255</v>
      </c>
      <c r="HJD1" s="12" t="s">
        <v>11256</v>
      </c>
      <c r="HJE1" s="12" t="s">
        <v>11257</v>
      </c>
      <c r="HJF1" s="12" t="s">
        <v>11258</v>
      </c>
      <c r="HJG1" s="12" t="s">
        <v>11259</v>
      </c>
      <c r="HJH1" s="12" t="s">
        <v>11260</v>
      </c>
      <c r="HJI1" s="12" t="s">
        <v>11261</v>
      </c>
      <c r="HJJ1" s="12" t="s">
        <v>11262</v>
      </c>
      <c r="HJK1" s="12" t="s">
        <v>11263</v>
      </c>
      <c r="HJL1" s="12" t="s">
        <v>11264</v>
      </c>
      <c r="HJM1" s="12" t="s">
        <v>11265</v>
      </c>
      <c r="HJN1" s="12" t="s">
        <v>11266</v>
      </c>
      <c r="HJO1" s="12" t="s">
        <v>11267</v>
      </c>
      <c r="HJP1" s="12" t="s">
        <v>11268</v>
      </c>
      <c r="HJQ1" s="12" t="s">
        <v>11269</v>
      </c>
      <c r="HJR1" s="12" t="s">
        <v>11270</v>
      </c>
      <c r="HJS1" s="12" t="s">
        <v>11271</v>
      </c>
      <c r="HJT1" s="12" t="s">
        <v>11272</v>
      </c>
      <c r="HJU1" s="12" t="s">
        <v>11273</v>
      </c>
      <c r="HJV1" s="12" t="s">
        <v>11274</v>
      </c>
      <c r="HJW1" s="12" t="s">
        <v>11275</v>
      </c>
      <c r="HJX1" s="12" t="s">
        <v>11276</v>
      </c>
      <c r="HJY1" s="12" t="s">
        <v>11277</v>
      </c>
      <c r="HJZ1" s="12" t="s">
        <v>11278</v>
      </c>
      <c r="HKA1" s="12" t="s">
        <v>11279</v>
      </c>
      <c r="HKB1" s="12" t="s">
        <v>11280</v>
      </c>
      <c r="HKC1" s="12" t="s">
        <v>11281</v>
      </c>
      <c r="HKD1" s="12" t="s">
        <v>11282</v>
      </c>
      <c r="HKE1" s="12" t="s">
        <v>11283</v>
      </c>
      <c r="HKF1" s="12" t="s">
        <v>11284</v>
      </c>
      <c r="HKG1" s="12" t="s">
        <v>11285</v>
      </c>
      <c r="HKH1" s="12" t="s">
        <v>11286</v>
      </c>
      <c r="HKI1" s="12" t="s">
        <v>11287</v>
      </c>
      <c r="HKJ1" s="12" t="s">
        <v>11288</v>
      </c>
      <c r="HKK1" s="12" t="s">
        <v>11289</v>
      </c>
      <c r="HKL1" s="12" t="s">
        <v>11290</v>
      </c>
      <c r="HKM1" s="12" t="s">
        <v>11291</v>
      </c>
      <c r="HKN1" s="12" t="s">
        <v>11292</v>
      </c>
      <c r="HKO1" s="12" t="s">
        <v>11293</v>
      </c>
      <c r="HKP1" s="12" t="s">
        <v>11294</v>
      </c>
      <c r="HKQ1" s="12" t="s">
        <v>11295</v>
      </c>
      <c r="HKR1" s="12" t="s">
        <v>11296</v>
      </c>
      <c r="HKS1" s="12" t="s">
        <v>11297</v>
      </c>
      <c r="HKT1" s="12" t="s">
        <v>11298</v>
      </c>
      <c r="HKU1" s="12" t="s">
        <v>11299</v>
      </c>
      <c r="HKV1" s="12" t="s">
        <v>11300</v>
      </c>
      <c r="HKW1" s="12" t="s">
        <v>11301</v>
      </c>
      <c r="HKX1" s="12" t="s">
        <v>11302</v>
      </c>
      <c r="HKY1" s="12" t="s">
        <v>11303</v>
      </c>
      <c r="HKZ1" s="12" t="s">
        <v>11304</v>
      </c>
      <c r="HLA1" s="12" t="s">
        <v>11305</v>
      </c>
      <c r="HLB1" s="12" t="s">
        <v>11306</v>
      </c>
      <c r="HLC1" s="12" t="s">
        <v>11307</v>
      </c>
      <c r="HLD1" s="12" t="s">
        <v>11308</v>
      </c>
      <c r="HLE1" s="12" t="s">
        <v>11309</v>
      </c>
      <c r="HLF1" s="12" t="s">
        <v>11310</v>
      </c>
      <c r="HLG1" s="12" t="s">
        <v>11311</v>
      </c>
      <c r="HLH1" s="12" t="s">
        <v>11312</v>
      </c>
      <c r="HLI1" s="12" t="s">
        <v>11313</v>
      </c>
      <c r="HLJ1" s="12" t="s">
        <v>11314</v>
      </c>
      <c r="HLK1" s="12" t="s">
        <v>11315</v>
      </c>
      <c r="HLL1" s="12" t="s">
        <v>11316</v>
      </c>
      <c r="HLM1" s="12" t="s">
        <v>11317</v>
      </c>
      <c r="HLN1" s="12" t="s">
        <v>11318</v>
      </c>
      <c r="HLO1" s="12" t="s">
        <v>11319</v>
      </c>
      <c r="HLP1" s="12" t="s">
        <v>11320</v>
      </c>
      <c r="HLQ1" s="12" t="s">
        <v>11321</v>
      </c>
      <c r="HLR1" s="12" t="s">
        <v>11322</v>
      </c>
      <c r="HLS1" s="12" t="s">
        <v>11323</v>
      </c>
      <c r="HLT1" s="12" t="s">
        <v>11324</v>
      </c>
      <c r="HLU1" s="12" t="s">
        <v>11325</v>
      </c>
      <c r="HLV1" s="12" t="s">
        <v>11326</v>
      </c>
      <c r="HLW1" s="12" t="s">
        <v>11327</v>
      </c>
      <c r="HLX1" s="12" t="s">
        <v>11328</v>
      </c>
      <c r="HLY1" s="12" t="s">
        <v>11329</v>
      </c>
      <c r="HLZ1" s="12" t="s">
        <v>11330</v>
      </c>
      <c r="HMA1" s="12" t="s">
        <v>11331</v>
      </c>
      <c r="HMB1" s="12" t="s">
        <v>11332</v>
      </c>
      <c r="HMC1" s="12" t="s">
        <v>11333</v>
      </c>
      <c r="HMD1" s="12" t="s">
        <v>11334</v>
      </c>
      <c r="HME1" s="12" t="s">
        <v>11335</v>
      </c>
      <c r="HMF1" s="12" t="s">
        <v>11336</v>
      </c>
      <c r="HMG1" s="12" t="s">
        <v>11337</v>
      </c>
      <c r="HMH1" s="12" t="s">
        <v>11338</v>
      </c>
      <c r="HMI1" s="12" t="s">
        <v>11339</v>
      </c>
      <c r="HMJ1" s="12" t="s">
        <v>11340</v>
      </c>
      <c r="HMK1" s="12" t="s">
        <v>11341</v>
      </c>
      <c r="HML1" s="12" t="s">
        <v>11342</v>
      </c>
      <c r="HMM1" s="12" t="s">
        <v>11343</v>
      </c>
      <c r="HMN1" s="12" t="s">
        <v>11344</v>
      </c>
      <c r="HMO1" s="12" t="s">
        <v>11345</v>
      </c>
      <c r="HMP1" s="12" t="s">
        <v>11346</v>
      </c>
      <c r="HMQ1" s="12" t="s">
        <v>11347</v>
      </c>
      <c r="HMR1" s="12" t="s">
        <v>11348</v>
      </c>
      <c r="HMS1" s="12" t="s">
        <v>11349</v>
      </c>
      <c r="HMT1" s="12" t="s">
        <v>11350</v>
      </c>
      <c r="HMU1" s="12" t="s">
        <v>11351</v>
      </c>
      <c r="HMV1" s="12" t="s">
        <v>11352</v>
      </c>
      <c r="HMW1" s="12" t="s">
        <v>11353</v>
      </c>
      <c r="HMX1" s="12" t="s">
        <v>11354</v>
      </c>
      <c r="HMY1" s="12" t="s">
        <v>11355</v>
      </c>
      <c r="HMZ1" s="12" t="s">
        <v>11356</v>
      </c>
      <c r="HNA1" s="12" t="s">
        <v>11357</v>
      </c>
      <c r="HNB1" s="12" t="s">
        <v>11358</v>
      </c>
      <c r="HNC1" s="12" t="s">
        <v>11359</v>
      </c>
      <c r="HND1" s="12" t="s">
        <v>11360</v>
      </c>
      <c r="HNE1" s="12" t="s">
        <v>11361</v>
      </c>
      <c r="HNF1" s="12" t="s">
        <v>11362</v>
      </c>
      <c r="HNG1" s="12" t="s">
        <v>11363</v>
      </c>
      <c r="HNH1" s="12" t="s">
        <v>11364</v>
      </c>
      <c r="HNI1" s="12" t="s">
        <v>11365</v>
      </c>
      <c r="HNJ1" s="12" t="s">
        <v>11366</v>
      </c>
      <c r="HNK1" s="12" t="s">
        <v>11367</v>
      </c>
      <c r="HNL1" s="12" t="s">
        <v>11368</v>
      </c>
      <c r="HNM1" s="12" t="s">
        <v>11369</v>
      </c>
      <c r="HNN1" s="12" t="s">
        <v>11370</v>
      </c>
      <c r="HNO1" s="12" t="s">
        <v>11371</v>
      </c>
      <c r="HNP1" s="12" t="s">
        <v>11372</v>
      </c>
      <c r="HNQ1" s="12" t="s">
        <v>11373</v>
      </c>
      <c r="HNR1" s="12" t="s">
        <v>11374</v>
      </c>
      <c r="HNS1" s="12" t="s">
        <v>11375</v>
      </c>
      <c r="HNT1" s="12" t="s">
        <v>11376</v>
      </c>
      <c r="HNU1" s="12" t="s">
        <v>11377</v>
      </c>
      <c r="HNV1" s="12" t="s">
        <v>11378</v>
      </c>
      <c r="HNW1" s="12" t="s">
        <v>11379</v>
      </c>
      <c r="HNX1" s="12" t="s">
        <v>11380</v>
      </c>
      <c r="HNY1" s="12" t="s">
        <v>11381</v>
      </c>
      <c r="HNZ1" s="12" t="s">
        <v>11382</v>
      </c>
      <c r="HOA1" s="12" t="s">
        <v>11383</v>
      </c>
      <c r="HOB1" s="12" t="s">
        <v>11384</v>
      </c>
      <c r="HOC1" s="12" t="s">
        <v>11385</v>
      </c>
      <c r="HOD1" s="12" t="s">
        <v>11386</v>
      </c>
      <c r="HOE1" s="12" t="s">
        <v>11387</v>
      </c>
      <c r="HOF1" s="12" t="s">
        <v>11388</v>
      </c>
      <c r="HOG1" s="12" t="s">
        <v>11389</v>
      </c>
      <c r="HOH1" s="12" t="s">
        <v>11390</v>
      </c>
      <c r="HOI1" s="12" t="s">
        <v>11391</v>
      </c>
      <c r="HOJ1" s="12" t="s">
        <v>11392</v>
      </c>
      <c r="HOK1" s="12" t="s">
        <v>11393</v>
      </c>
      <c r="HOL1" s="12" t="s">
        <v>11394</v>
      </c>
      <c r="HOM1" s="12" t="s">
        <v>11395</v>
      </c>
      <c r="HON1" s="12" t="s">
        <v>11396</v>
      </c>
      <c r="HOO1" s="12" t="s">
        <v>11397</v>
      </c>
      <c r="HOP1" s="12" t="s">
        <v>11398</v>
      </c>
      <c r="HOQ1" s="12" t="s">
        <v>11399</v>
      </c>
      <c r="HOR1" s="12" t="s">
        <v>11400</v>
      </c>
      <c r="HOS1" s="12" t="s">
        <v>11401</v>
      </c>
      <c r="HOT1" s="12" t="s">
        <v>11402</v>
      </c>
      <c r="HOU1" s="12" t="s">
        <v>11403</v>
      </c>
      <c r="HOV1" s="12" t="s">
        <v>11404</v>
      </c>
      <c r="HOW1" s="12" t="s">
        <v>11405</v>
      </c>
      <c r="HOX1" s="12" t="s">
        <v>11406</v>
      </c>
      <c r="HOY1" s="12" t="s">
        <v>11407</v>
      </c>
      <c r="HOZ1" s="12" t="s">
        <v>11408</v>
      </c>
      <c r="HPA1" s="12" t="s">
        <v>11409</v>
      </c>
      <c r="HPB1" s="12" t="s">
        <v>11410</v>
      </c>
      <c r="HPC1" s="12" t="s">
        <v>11411</v>
      </c>
      <c r="HPD1" s="12" t="s">
        <v>11412</v>
      </c>
      <c r="HPE1" s="12" t="s">
        <v>11413</v>
      </c>
      <c r="HPF1" s="12" t="s">
        <v>11414</v>
      </c>
      <c r="HPG1" s="12" t="s">
        <v>11415</v>
      </c>
      <c r="HPH1" s="12" t="s">
        <v>11416</v>
      </c>
      <c r="HPI1" s="12" t="s">
        <v>11417</v>
      </c>
      <c r="HPJ1" s="12" t="s">
        <v>11418</v>
      </c>
      <c r="HPK1" s="12" t="s">
        <v>11419</v>
      </c>
      <c r="HPL1" s="12" t="s">
        <v>11420</v>
      </c>
      <c r="HPM1" s="12" t="s">
        <v>11421</v>
      </c>
      <c r="HPN1" s="12" t="s">
        <v>11422</v>
      </c>
      <c r="HPO1" s="12" t="s">
        <v>11423</v>
      </c>
      <c r="HPP1" s="12" t="s">
        <v>11424</v>
      </c>
      <c r="HPQ1" s="12" t="s">
        <v>11425</v>
      </c>
      <c r="HPR1" s="12" t="s">
        <v>11426</v>
      </c>
      <c r="HPS1" s="12" t="s">
        <v>11427</v>
      </c>
      <c r="HPT1" s="12" t="s">
        <v>11428</v>
      </c>
      <c r="HPU1" s="12" t="s">
        <v>11429</v>
      </c>
      <c r="HPV1" s="12" t="s">
        <v>11430</v>
      </c>
      <c r="HPW1" s="12" t="s">
        <v>11431</v>
      </c>
      <c r="HPX1" s="12" t="s">
        <v>11432</v>
      </c>
      <c r="HPY1" s="12" t="s">
        <v>11433</v>
      </c>
      <c r="HPZ1" s="12" t="s">
        <v>11434</v>
      </c>
      <c r="HQA1" s="12" t="s">
        <v>11435</v>
      </c>
      <c r="HQB1" s="12" t="s">
        <v>11436</v>
      </c>
      <c r="HQC1" s="12" t="s">
        <v>11437</v>
      </c>
      <c r="HQD1" s="12" t="s">
        <v>11438</v>
      </c>
      <c r="HQE1" s="12" t="s">
        <v>11439</v>
      </c>
      <c r="HQF1" s="12" t="s">
        <v>11440</v>
      </c>
      <c r="HQG1" s="12" t="s">
        <v>11441</v>
      </c>
      <c r="HQH1" s="12" t="s">
        <v>11442</v>
      </c>
      <c r="HQI1" s="12" t="s">
        <v>11443</v>
      </c>
      <c r="HQJ1" s="12" t="s">
        <v>11444</v>
      </c>
      <c r="HQK1" s="12" t="s">
        <v>11445</v>
      </c>
      <c r="HQL1" s="12" t="s">
        <v>11446</v>
      </c>
      <c r="HQM1" s="12" t="s">
        <v>11447</v>
      </c>
      <c r="HQN1" s="12" t="s">
        <v>11448</v>
      </c>
      <c r="HQO1" s="12" t="s">
        <v>11449</v>
      </c>
      <c r="HQP1" s="12" t="s">
        <v>11450</v>
      </c>
      <c r="HQQ1" s="12" t="s">
        <v>11451</v>
      </c>
      <c r="HQR1" s="12" t="s">
        <v>11452</v>
      </c>
      <c r="HQS1" s="12" t="s">
        <v>11453</v>
      </c>
      <c r="HQT1" s="12" t="s">
        <v>11454</v>
      </c>
      <c r="HQU1" s="12" t="s">
        <v>11455</v>
      </c>
      <c r="HQV1" s="12" t="s">
        <v>11456</v>
      </c>
      <c r="HQW1" s="12" t="s">
        <v>11457</v>
      </c>
      <c r="HQX1" s="12" t="s">
        <v>11458</v>
      </c>
      <c r="HQY1" s="12" t="s">
        <v>11459</v>
      </c>
      <c r="HQZ1" s="12" t="s">
        <v>11460</v>
      </c>
      <c r="HRA1" s="12" t="s">
        <v>11461</v>
      </c>
      <c r="HRB1" s="12" t="s">
        <v>11462</v>
      </c>
      <c r="HRC1" s="12" t="s">
        <v>11463</v>
      </c>
      <c r="HRD1" s="12" t="s">
        <v>11464</v>
      </c>
      <c r="HRE1" s="12" t="s">
        <v>11465</v>
      </c>
      <c r="HRF1" s="12" t="s">
        <v>11466</v>
      </c>
      <c r="HRG1" s="12" t="s">
        <v>11467</v>
      </c>
      <c r="HRH1" s="12" t="s">
        <v>11468</v>
      </c>
      <c r="HRI1" s="12" t="s">
        <v>11469</v>
      </c>
      <c r="HRJ1" s="12" t="s">
        <v>11470</v>
      </c>
      <c r="HRK1" s="12" t="s">
        <v>11471</v>
      </c>
      <c r="HRL1" s="12" t="s">
        <v>11472</v>
      </c>
      <c r="HRM1" s="12" t="s">
        <v>11473</v>
      </c>
      <c r="HRN1" s="12" t="s">
        <v>11474</v>
      </c>
      <c r="HRO1" s="12" t="s">
        <v>11475</v>
      </c>
      <c r="HRP1" s="12" t="s">
        <v>11476</v>
      </c>
      <c r="HRQ1" s="12" t="s">
        <v>11477</v>
      </c>
      <c r="HRR1" s="12" t="s">
        <v>11478</v>
      </c>
      <c r="HRS1" s="12" t="s">
        <v>11479</v>
      </c>
      <c r="HRT1" s="12" t="s">
        <v>11480</v>
      </c>
      <c r="HRU1" s="12" t="s">
        <v>11481</v>
      </c>
      <c r="HRV1" s="12" t="s">
        <v>11482</v>
      </c>
      <c r="HRW1" s="12" t="s">
        <v>11483</v>
      </c>
      <c r="HRX1" s="12" t="s">
        <v>11484</v>
      </c>
      <c r="HRY1" s="12" t="s">
        <v>11485</v>
      </c>
      <c r="HRZ1" s="12" t="s">
        <v>11486</v>
      </c>
      <c r="HSA1" s="12" t="s">
        <v>11487</v>
      </c>
      <c r="HSB1" s="12" t="s">
        <v>11488</v>
      </c>
      <c r="HSC1" s="12" t="s">
        <v>11489</v>
      </c>
      <c r="HSD1" s="12" t="s">
        <v>11490</v>
      </c>
      <c r="HSE1" s="12" t="s">
        <v>11491</v>
      </c>
      <c r="HSF1" s="12" t="s">
        <v>11492</v>
      </c>
      <c r="HSG1" s="12" t="s">
        <v>11493</v>
      </c>
      <c r="HSH1" s="12" t="s">
        <v>11494</v>
      </c>
      <c r="HSI1" s="12" t="s">
        <v>11495</v>
      </c>
      <c r="HSJ1" s="12" t="s">
        <v>11496</v>
      </c>
      <c r="HSK1" s="12" t="s">
        <v>11497</v>
      </c>
      <c r="HSL1" s="12" t="s">
        <v>11498</v>
      </c>
      <c r="HSM1" s="12" t="s">
        <v>11499</v>
      </c>
      <c r="HSN1" s="12" t="s">
        <v>11500</v>
      </c>
      <c r="HSO1" s="12" t="s">
        <v>11501</v>
      </c>
      <c r="HSP1" s="12" t="s">
        <v>11502</v>
      </c>
      <c r="HSQ1" s="12" t="s">
        <v>11503</v>
      </c>
      <c r="HSR1" s="12" t="s">
        <v>11504</v>
      </c>
      <c r="HSS1" s="12" t="s">
        <v>11505</v>
      </c>
      <c r="HST1" s="12" t="s">
        <v>11506</v>
      </c>
      <c r="HSU1" s="12" t="s">
        <v>11507</v>
      </c>
      <c r="HSV1" s="12" t="s">
        <v>11508</v>
      </c>
      <c r="HSW1" s="12" t="s">
        <v>11509</v>
      </c>
      <c r="HSX1" s="12" t="s">
        <v>11510</v>
      </c>
      <c r="HSY1" s="12" t="s">
        <v>11511</v>
      </c>
      <c r="HSZ1" s="12" t="s">
        <v>11512</v>
      </c>
      <c r="HTA1" s="12" t="s">
        <v>11513</v>
      </c>
      <c r="HTB1" s="12" t="s">
        <v>11514</v>
      </c>
      <c r="HTC1" s="12" t="s">
        <v>11515</v>
      </c>
      <c r="HTD1" s="12" t="s">
        <v>11516</v>
      </c>
      <c r="HTE1" s="12" t="s">
        <v>11517</v>
      </c>
      <c r="HTF1" s="12" t="s">
        <v>11518</v>
      </c>
      <c r="HTG1" s="12" t="s">
        <v>11519</v>
      </c>
      <c r="HTH1" s="12" t="s">
        <v>11520</v>
      </c>
      <c r="HTI1" s="12" t="s">
        <v>11521</v>
      </c>
      <c r="HTJ1" s="12" t="s">
        <v>11522</v>
      </c>
      <c r="HTK1" s="12" t="s">
        <v>11523</v>
      </c>
      <c r="HTL1" s="12" t="s">
        <v>11524</v>
      </c>
      <c r="HTM1" s="12" t="s">
        <v>11525</v>
      </c>
      <c r="HTN1" s="12" t="s">
        <v>11526</v>
      </c>
      <c r="HTO1" s="12" t="s">
        <v>11527</v>
      </c>
      <c r="HTP1" s="12" t="s">
        <v>11528</v>
      </c>
      <c r="HTQ1" s="12" t="s">
        <v>11529</v>
      </c>
      <c r="HTR1" s="12" t="s">
        <v>11530</v>
      </c>
      <c r="HTS1" s="12" t="s">
        <v>11531</v>
      </c>
      <c r="HTT1" s="12" t="s">
        <v>11532</v>
      </c>
      <c r="HTU1" s="12" t="s">
        <v>11533</v>
      </c>
      <c r="HTV1" s="12" t="s">
        <v>11534</v>
      </c>
      <c r="HTW1" s="12" t="s">
        <v>11535</v>
      </c>
      <c r="HTX1" s="12" t="s">
        <v>11536</v>
      </c>
      <c r="HTY1" s="12" t="s">
        <v>11537</v>
      </c>
      <c r="HTZ1" s="12" t="s">
        <v>11538</v>
      </c>
      <c r="HUA1" s="12" t="s">
        <v>11539</v>
      </c>
      <c r="HUB1" s="12" t="s">
        <v>11540</v>
      </c>
      <c r="HUC1" s="12" t="s">
        <v>11541</v>
      </c>
      <c r="HUD1" s="12" t="s">
        <v>11542</v>
      </c>
      <c r="HUE1" s="12" t="s">
        <v>11543</v>
      </c>
      <c r="HUF1" s="12" t="s">
        <v>11544</v>
      </c>
      <c r="HUG1" s="12" t="s">
        <v>11545</v>
      </c>
      <c r="HUH1" s="12" t="s">
        <v>11546</v>
      </c>
      <c r="HUI1" s="12" t="s">
        <v>11547</v>
      </c>
      <c r="HUJ1" s="12" t="s">
        <v>11548</v>
      </c>
      <c r="HUK1" s="12" t="s">
        <v>11549</v>
      </c>
      <c r="HUL1" s="12" t="s">
        <v>11550</v>
      </c>
      <c r="HUM1" s="12" t="s">
        <v>11551</v>
      </c>
      <c r="HUN1" s="12" t="s">
        <v>11552</v>
      </c>
      <c r="HUO1" s="12" t="s">
        <v>11553</v>
      </c>
      <c r="HUP1" s="12" t="s">
        <v>11554</v>
      </c>
      <c r="HUQ1" s="12" t="s">
        <v>11555</v>
      </c>
      <c r="HUR1" s="12" t="s">
        <v>11556</v>
      </c>
      <c r="HUS1" s="12" t="s">
        <v>11557</v>
      </c>
      <c r="HUT1" s="12" t="s">
        <v>11558</v>
      </c>
      <c r="HUU1" s="12" t="s">
        <v>11559</v>
      </c>
      <c r="HUV1" s="12" t="s">
        <v>11560</v>
      </c>
      <c r="HUW1" s="12" t="s">
        <v>11561</v>
      </c>
      <c r="HUX1" s="12" t="s">
        <v>11562</v>
      </c>
      <c r="HUY1" s="12" t="s">
        <v>11563</v>
      </c>
      <c r="HUZ1" s="12" t="s">
        <v>11564</v>
      </c>
      <c r="HVA1" s="12" t="s">
        <v>11565</v>
      </c>
      <c r="HVB1" s="12" t="s">
        <v>11566</v>
      </c>
      <c r="HVC1" s="12" t="s">
        <v>11567</v>
      </c>
      <c r="HVD1" s="12" t="s">
        <v>11568</v>
      </c>
      <c r="HVE1" s="12" t="s">
        <v>11569</v>
      </c>
      <c r="HVF1" s="12" t="s">
        <v>11570</v>
      </c>
      <c r="HVG1" s="12" t="s">
        <v>11571</v>
      </c>
      <c r="HVH1" s="12" t="s">
        <v>11572</v>
      </c>
      <c r="HVI1" s="12" t="s">
        <v>11573</v>
      </c>
      <c r="HVJ1" s="12" t="s">
        <v>11574</v>
      </c>
      <c r="HVK1" s="12" t="s">
        <v>11575</v>
      </c>
      <c r="HVL1" s="12" t="s">
        <v>11576</v>
      </c>
      <c r="HVM1" s="12" t="s">
        <v>11577</v>
      </c>
      <c r="HVN1" s="12" t="s">
        <v>11578</v>
      </c>
      <c r="HVO1" s="12" t="s">
        <v>11579</v>
      </c>
      <c r="HVP1" s="12" t="s">
        <v>11580</v>
      </c>
      <c r="HVQ1" s="12" t="s">
        <v>11581</v>
      </c>
      <c r="HVR1" s="12" t="s">
        <v>11582</v>
      </c>
      <c r="HVS1" s="12" t="s">
        <v>11583</v>
      </c>
      <c r="HVT1" s="12" t="s">
        <v>11584</v>
      </c>
      <c r="HVU1" s="12" t="s">
        <v>11585</v>
      </c>
      <c r="HVV1" s="12" t="s">
        <v>11586</v>
      </c>
      <c r="HVW1" s="12" t="s">
        <v>11587</v>
      </c>
      <c r="HVX1" s="12" t="s">
        <v>11588</v>
      </c>
      <c r="HVY1" s="12" t="s">
        <v>11589</v>
      </c>
      <c r="HVZ1" s="12" t="s">
        <v>11590</v>
      </c>
      <c r="HWA1" s="12" t="s">
        <v>11591</v>
      </c>
      <c r="HWB1" s="12" t="s">
        <v>11592</v>
      </c>
      <c r="HWC1" s="12" t="s">
        <v>11593</v>
      </c>
      <c r="HWD1" s="12" t="s">
        <v>11594</v>
      </c>
      <c r="HWE1" s="12" t="s">
        <v>11595</v>
      </c>
      <c r="HWF1" s="12" t="s">
        <v>11596</v>
      </c>
      <c r="HWG1" s="12" t="s">
        <v>11597</v>
      </c>
      <c r="HWH1" s="12" t="s">
        <v>11598</v>
      </c>
      <c r="HWI1" s="12" t="s">
        <v>11599</v>
      </c>
      <c r="HWJ1" s="12" t="s">
        <v>11600</v>
      </c>
      <c r="HWK1" s="12" t="s">
        <v>11601</v>
      </c>
      <c r="HWL1" s="12" t="s">
        <v>11602</v>
      </c>
      <c r="HWM1" s="12" t="s">
        <v>11603</v>
      </c>
      <c r="HWN1" s="12" t="s">
        <v>11604</v>
      </c>
      <c r="HWO1" s="12" t="s">
        <v>11605</v>
      </c>
      <c r="HWP1" s="12" t="s">
        <v>11606</v>
      </c>
      <c r="HWQ1" s="12" t="s">
        <v>11607</v>
      </c>
      <c r="HWR1" s="12" t="s">
        <v>11608</v>
      </c>
      <c r="HWS1" s="12" t="s">
        <v>11609</v>
      </c>
      <c r="HWT1" s="12" t="s">
        <v>11610</v>
      </c>
      <c r="HWU1" s="12" t="s">
        <v>11611</v>
      </c>
      <c r="HWV1" s="12" t="s">
        <v>11612</v>
      </c>
      <c r="HWW1" s="12" t="s">
        <v>11613</v>
      </c>
      <c r="HWX1" s="12" t="s">
        <v>11614</v>
      </c>
      <c r="HWY1" s="12" t="s">
        <v>11615</v>
      </c>
      <c r="HWZ1" s="12" t="s">
        <v>11616</v>
      </c>
      <c r="HXA1" s="12" t="s">
        <v>11617</v>
      </c>
      <c r="HXB1" s="12" t="s">
        <v>11618</v>
      </c>
      <c r="HXC1" s="12" t="s">
        <v>11619</v>
      </c>
      <c r="HXD1" s="12" t="s">
        <v>11620</v>
      </c>
      <c r="HXE1" s="12" t="s">
        <v>11621</v>
      </c>
      <c r="HXF1" s="12" t="s">
        <v>11622</v>
      </c>
      <c r="HXG1" s="12" t="s">
        <v>11623</v>
      </c>
      <c r="HXH1" s="12" t="s">
        <v>11624</v>
      </c>
      <c r="HXI1" s="12" t="s">
        <v>11625</v>
      </c>
      <c r="HXJ1" s="12" t="s">
        <v>11626</v>
      </c>
      <c r="HXK1" s="12" t="s">
        <v>11627</v>
      </c>
      <c r="HXL1" s="12" t="s">
        <v>11628</v>
      </c>
      <c r="HXM1" s="12" t="s">
        <v>11629</v>
      </c>
      <c r="HXN1" s="12" t="s">
        <v>11630</v>
      </c>
      <c r="HXO1" s="12" t="s">
        <v>11631</v>
      </c>
      <c r="HXP1" s="12" t="s">
        <v>11632</v>
      </c>
      <c r="HXQ1" s="12" t="s">
        <v>11633</v>
      </c>
      <c r="HXR1" s="12" t="s">
        <v>11634</v>
      </c>
      <c r="HXS1" s="12" t="s">
        <v>11635</v>
      </c>
      <c r="HXT1" s="12" t="s">
        <v>11636</v>
      </c>
      <c r="HXU1" s="12" t="s">
        <v>11637</v>
      </c>
      <c r="HXV1" s="12" t="s">
        <v>11638</v>
      </c>
      <c r="HXW1" s="12" t="s">
        <v>11639</v>
      </c>
      <c r="HXX1" s="12" t="s">
        <v>11640</v>
      </c>
      <c r="HXY1" s="12" t="s">
        <v>11641</v>
      </c>
      <c r="HXZ1" s="12" t="s">
        <v>11642</v>
      </c>
      <c r="HYA1" s="12" t="s">
        <v>11643</v>
      </c>
      <c r="HYB1" s="12" t="s">
        <v>11644</v>
      </c>
      <c r="HYC1" s="12" t="s">
        <v>11645</v>
      </c>
      <c r="HYD1" s="12" t="s">
        <v>11646</v>
      </c>
      <c r="HYE1" s="12" t="s">
        <v>11647</v>
      </c>
      <c r="HYF1" s="12" t="s">
        <v>11648</v>
      </c>
      <c r="HYG1" s="12" t="s">
        <v>11649</v>
      </c>
      <c r="HYH1" s="12" t="s">
        <v>11650</v>
      </c>
      <c r="HYI1" s="12" t="s">
        <v>11651</v>
      </c>
      <c r="HYJ1" s="12" t="s">
        <v>11652</v>
      </c>
      <c r="HYK1" s="12" t="s">
        <v>11653</v>
      </c>
      <c r="HYL1" s="12" t="s">
        <v>11654</v>
      </c>
      <c r="HYM1" s="12" t="s">
        <v>11655</v>
      </c>
      <c r="HYN1" s="12" t="s">
        <v>11656</v>
      </c>
      <c r="HYO1" s="12" t="s">
        <v>11657</v>
      </c>
      <c r="HYP1" s="12" t="s">
        <v>11658</v>
      </c>
      <c r="HYQ1" s="12" t="s">
        <v>11659</v>
      </c>
      <c r="HYR1" s="12" t="s">
        <v>11660</v>
      </c>
      <c r="HYS1" s="12" t="s">
        <v>11661</v>
      </c>
      <c r="HYT1" s="12" t="s">
        <v>11662</v>
      </c>
      <c r="HYU1" s="12" t="s">
        <v>11663</v>
      </c>
      <c r="HYV1" s="12" t="s">
        <v>11664</v>
      </c>
      <c r="HYW1" s="12" t="s">
        <v>11665</v>
      </c>
      <c r="HYX1" s="12" t="s">
        <v>11666</v>
      </c>
      <c r="HYY1" s="12" t="s">
        <v>11667</v>
      </c>
      <c r="HYZ1" s="12" t="s">
        <v>11668</v>
      </c>
      <c r="HZA1" s="12" t="s">
        <v>11669</v>
      </c>
      <c r="HZB1" s="12" t="s">
        <v>11670</v>
      </c>
      <c r="HZC1" s="12" t="s">
        <v>11671</v>
      </c>
      <c r="HZD1" s="12" t="s">
        <v>11672</v>
      </c>
      <c r="HZE1" s="12" t="s">
        <v>11673</v>
      </c>
      <c r="HZF1" s="12" t="s">
        <v>11674</v>
      </c>
      <c r="HZG1" s="12" t="s">
        <v>11675</v>
      </c>
      <c r="HZH1" s="12" t="s">
        <v>11676</v>
      </c>
      <c r="HZI1" s="12" t="s">
        <v>11677</v>
      </c>
      <c r="HZJ1" s="12" t="s">
        <v>11678</v>
      </c>
      <c r="HZK1" s="12" t="s">
        <v>11679</v>
      </c>
      <c r="HZL1" s="12" t="s">
        <v>11680</v>
      </c>
      <c r="HZM1" s="12" t="s">
        <v>11681</v>
      </c>
      <c r="HZN1" s="12" t="s">
        <v>11682</v>
      </c>
      <c r="HZO1" s="12" t="s">
        <v>11683</v>
      </c>
      <c r="HZP1" s="12" t="s">
        <v>11684</v>
      </c>
      <c r="HZQ1" s="12" t="s">
        <v>11685</v>
      </c>
      <c r="HZR1" s="12" t="s">
        <v>11686</v>
      </c>
      <c r="HZS1" s="12" t="s">
        <v>11687</v>
      </c>
      <c r="HZT1" s="12" t="s">
        <v>11688</v>
      </c>
      <c r="HZU1" s="12" t="s">
        <v>11689</v>
      </c>
      <c r="HZV1" s="12" t="s">
        <v>11690</v>
      </c>
      <c r="HZW1" s="12" t="s">
        <v>11691</v>
      </c>
      <c r="HZX1" s="12" t="s">
        <v>11692</v>
      </c>
      <c r="HZY1" s="12" t="s">
        <v>11693</v>
      </c>
      <c r="HZZ1" s="12" t="s">
        <v>11694</v>
      </c>
      <c r="IAA1" s="12" t="s">
        <v>11695</v>
      </c>
      <c r="IAB1" s="12" t="s">
        <v>11696</v>
      </c>
      <c r="IAC1" s="12" t="s">
        <v>11697</v>
      </c>
      <c r="IAD1" s="12" t="s">
        <v>11698</v>
      </c>
      <c r="IAE1" s="12" t="s">
        <v>11699</v>
      </c>
      <c r="IAF1" s="12" t="s">
        <v>11700</v>
      </c>
      <c r="IAG1" s="12" t="s">
        <v>11701</v>
      </c>
      <c r="IAH1" s="12" t="s">
        <v>11702</v>
      </c>
      <c r="IAI1" s="12" t="s">
        <v>11703</v>
      </c>
      <c r="IAJ1" s="12" t="s">
        <v>11704</v>
      </c>
      <c r="IAK1" s="12" t="s">
        <v>11705</v>
      </c>
      <c r="IAL1" s="12" t="s">
        <v>11706</v>
      </c>
      <c r="IAM1" s="12" t="s">
        <v>11707</v>
      </c>
      <c r="IAN1" s="12" t="s">
        <v>11708</v>
      </c>
      <c r="IAO1" s="12" t="s">
        <v>11709</v>
      </c>
      <c r="IAP1" s="12" t="s">
        <v>11710</v>
      </c>
      <c r="IAQ1" s="12" t="s">
        <v>11711</v>
      </c>
      <c r="IAR1" s="12" t="s">
        <v>11712</v>
      </c>
      <c r="IAS1" s="12" t="s">
        <v>11713</v>
      </c>
      <c r="IAT1" s="12" t="s">
        <v>11714</v>
      </c>
      <c r="IAU1" s="12" t="s">
        <v>11715</v>
      </c>
      <c r="IAV1" s="12" t="s">
        <v>11716</v>
      </c>
      <c r="IAW1" s="12" t="s">
        <v>11717</v>
      </c>
      <c r="IAX1" s="12" t="s">
        <v>11718</v>
      </c>
      <c r="IAY1" s="12" t="s">
        <v>11719</v>
      </c>
      <c r="IAZ1" s="12" t="s">
        <v>11720</v>
      </c>
      <c r="IBA1" s="12" t="s">
        <v>11721</v>
      </c>
      <c r="IBB1" s="12" t="s">
        <v>11722</v>
      </c>
      <c r="IBC1" s="12" t="s">
        <v>11723</v>
      </c>
      <c r="IBD1" s="12" t="s">
        <v>11724</v>
      </c>
      <c r="IBE1" s="12" t="s">
        <v>11725</v>
      </c>
      <c r="IBF1" s="12" t="s">
        <v>11726</v>
      </c>
      <c r="IBG1" s="12" t="s">
        <v>11727</v>
      </c>
      <c r="IBH1" s="12" t="s">
        <v>11728</v>
      </c>
      <c r="IBI1" s="12" t="s">
        <v>11729</v>
      </c>
      <c r="IBJ1" s="12" t="s">
        <v>11730</v>
      </c>
      <c r="IBK1" s="12" t="s">
        <v>11731</v>
      </c>
      <c r="IBL1" s="12" t="s">
        <v>11732</v>
      </c>
      <c r="IBM1" s="12" t="s">
        <v>11733</v>
      </c>
      <c r="IBN1" s="12" t="s">
        <v>11734</v>
      </c>
      <c r="IBO1" s="12" t="s">
        <v>11735</v>
      </c>
      <c r="IBP1" s="12" t="s">
        <v>11736</v>
      </c>
      <c r="IBQ1" s="12" t="s">
        <v>11737</v>
      </c>
      <c r="IBR1" s="12" t="s">
        <v>11738</v>
      </c>
      <c r="IBS1" s="12" t="s">
        <v>11739</v>
      </c>
      <c r="IBT1" s="12" t="s">
        <v>11740</v>
      </c>
      <c r="IBU1" s="12" t="s">
        <v>11741</v>
      </c>
      <c r="IBV1" s="12" t="s">
        <v>11742</v>
      </c>
      <c r="IBW1" s="12" t="s">
        <v>11743</v>
      </c>
      <c r="IBX1" s="12" t="s">
        <v>11744</v>
      </c>
      <c r="IBY1" s="12" t="s">
        <v>11745</v>
      </c>
      <c r="IBZ1" s="12" t="s">
        <v>11746</v>
      </c>
      <c r="ICA1" s="12" t="s">
        <v>11747</v>
      </c>
      <c r="ICB1" s="12" t="s">
        <v>11748</v>
      </c>
      <c r="ICC1" s="12" t="s">
        <v>11749</v>
      </c>
      <c r="ICD1" s="12" t="s">
        <v>11750</v>
      </c>
      <c r="ICE1" s="12" t="s">
        <v>11751</v>
      </c>
      <c r="ICF1" s="12" t="s">
        <v>11752</v>
      </c>
      <c r="ICG1" s="12" t="s">
        <v>11753</v>
      </c>
      <c r="ICH1" s="12" t="s">
        <v>11754</v>
      </c>
      <c r="ICI1" s="12" t="s">
        <v>11755</v>
      </c>
      <c r="ICJ1" s="12" t="s">
        <v>11756</v>
      </c>
      <c r="ICK1" s="12" t="s">
        <v>11757</v>
      </c>
      <c r="ICL1" s="12" t="s">
        <v>11758</v>
      </c>
      <c r="ICM1" s="12" t="s">
        <v>11759</v>
      </c>
      <c r="ICN1" s="12" t="s">
        <v>11760</v>
      </c>
      <c r="ICO1" s="12" t="s">
        <v>11761</v>
      </c>
      <c r="ICP1" s="12" t="s">
        <v>11762</v>
      </c>
      <c r="ICQ1" s="12" t="s">
        <v>11763</v>
      </c>
      <c r="ICR1" s="12" t="s">
        <v>11764</v>
      </c>
      <c r="ICS1" s="12" t="s">
        <v>11765</v>
      </c>
      <c r="ICT1" s="12" t="s">
        <v>11766</v>
      </c>
      <c r="ICU1" s="12" t="s">
        <v>11767</v>
      </c>
      <c r="ICV1" s="12" t="s">
        <v>11768</v>
      </c>
      <c r="ICW1" s="12" t="s">
        <v>11769</v>
      </c>
      <c r="ICX1" s="12" t="s">
        <v>11770</v>
      </c>
      <c r="ICY1" s="12" t="s">
        <v>11771</v>
      </c>
      <c r="ICZ1" s="12" t="s">
        <v>11772</v>
      </c>
      <c r="IDA1" s="12" t="s">
        <v>11773</v>
      </c>
      <c r="IDB1" s="12" t="s">
        <v>11774</v>
      </c>
      <c r="IDC1" s="12" t="s">
        <v>11775</v>
      </c>
      <c r="IDD1" s="12" t="s">
        <v>11776</v>
      </c>
      <c r="IDE1" s="12" t="s">
        <v>11777</v>
      </c>
      <c r="IDF1" s="12" t="s">
        <v>11778</v>
      </c>
      <c r="IDG1" s="12" t="s">
        <v>11779</v>
      </c>
      <c r="IDH1" s="12" t="s">
        <v>11780</v>
      </c>
      <c r="IDI1" s="12" t="s">
        <v>11781</v>
      </c>
      <c r="IDJ1" s="12" t="s">
        <v>11782</v>
      </c>
      <c r="IDK1" s="12" t="s">
        <v>11783</v>
      </c>
      <c r="IDL1" s="12" t="s">
        <v>11784</v>
      </c>
      <c r="IDM1" s="12" t="s">
        <v>11785</v>
      </c>
      <c r="IDN1" s="12" t="s">
        <v>11786</v>
      </c>
      <c r="IDO1" s="12" t="s">
        <v>11787</v>
      </c>
      <c r="IDP1" s="12" t="s">
        <v>11788</v>
      </c>
      <c r="IDQ1" s="12" t="s">
        <v>11789</v>
      </c>
      <c r="IDR1" s="12" t="s">
        <v>11790</v>
      </c>
      <c r="IDS1" s="12" t="s">
        <v>11791</v>
      </c>
      <c r="IDT1" s="12" t="s">
        <v>11792</v>
      </c>
      <c r="IDU1" s="12" t="s">
        <v>11793</v>
      </c>
      <c r="IDV1" s="12" t="s">
        <v>11794</v>
      </c>
      <c r="IDW1" s="12" t="s">
        <v>11795</v>
      </c>
      <c r="IDX1" s="12" t="s">
        <v>11796</v>
      </c>
      <c r="IDY1" s="12" t="s">
        <v>11797</v>
      </c>
      <c r="IDZ1" s="12" t="s">
        <v>11798</v>
      </c>
      <c r="IEA1" s="12" t="s">
        <v>11799</v>
      </c>
      <c r="IEB1" s="12" t="s">
        <v>11800</v>
      </c>
      <c r="IEC1" s="12" t="s">
        <v>11801</v>
      </c>
      <c r="IED1" s="12" t="s">
        <v>11802</v>
      </c>
      <c r="IEE1" s="12" t="s">
        <v>11803</v>
      </c>
      <c r="IEF1" s="12" t="s">
        <v>11804</v>
      </c>
      <c r="IEG1" s="12" t="s">
        <v>11805</v>
      </c>
      <c r="IEH1" s="12" t="s">
        <v>11806</v>
      </c>
      <c r="IEI1" s="12" t="s">
        <v>11807</v>
      </c>
      <c r="IEJ1" s="12" t="s">
        <v>11808</v>
      </c>
      <c r="IEK1" s="12" t="s">
        <v>11809</v>
      </c>
      <c r="IEL1" s="12" t="s">
        <v>11810</v>
      </c>
      <c r="IEM1" s="12" t="s">
        <v>11811</v>
      </c>
      <c r="IEN1" s="12" t="s">
        <v>11812</v>
      </c>
      <c r="IEO1" s="12" t="s">
        <v>11813</v>
      </c>
      <c r="IEP1" s="12" t="s">
        <v>11814</v>
      </c>
      <c r="IEQ1" s="12" t="s">
        <v>11815</v>
      </c>
      <c r="IER1" s="12" t="s">
        <v>11816</v>
      </c>
      <c r="IES1" s="12" t="s">
        <v>11817</v>
      </c>
      <c r="IET1" s="12" t="s">
        <v>11818</v>
      </c>
      <c r="IEU1" s="12" t="s">
        <v>11819</v>
      </c>
      <c r="IEV1" s="12" t="s">
        <v>11820</v>
      </c>
      <c r="IEW1" s="12" t="s">
        <v>11821</v>
      </c>
      <c r="IEX1" s="12" t="s">
        <v>11822</v>
      </c>
      <c r="IEY1" s="12" t="s">
        <v>11823</v>
      </c>
      <c r="IEZ1" s="12" t="s">
        <v>11824</v>
      </c>
      <c r="IFA1" s="12" t="s">
        <v>11825</v>
      </c>
      <c r="IFB1" s="12" t="s">
        <v>11826</v>
      </c>
      <c r="IFC1" s="12" t="s">
        <v>11827</v>
      </c>
      <c r="IFD1" s="12" t="s">
        <v>11828</v>
      </c>
      <c r="IFE1" s="12" t="s">
        <v>11829</v>
      </c>
      <c r="IFF1" s="12" t="s">
        <v>11830</v>
      </c>
      <c r="IFG1" s="12" t="s">
        <v>11831</v>
      </c>
      <c r="IFH1" s="12" t="s">
        <v>11832</v>
      </c>
      <c r="IFI1" s="12" t="s">
        <v>11833</v>
      </c>
      <c r="IFJ1" s="12" t="s">
        <v>11834</v>
      </c>
      <c r="IFK1" s="12" t="s">
        <v>11835</v>
      </c>
      <c r="IFL1" s="12" t="s">
        <v>11836</v>
      </c>
      <c r="IFM1" s="12" t="s">
        <v>11837</v>
      </c>
      <c r="IFN1" s="12" t="s">
        <v>11838</v>
      </c>
      <c r="IFO1" s="12" t="s">
        <v>11839</v>
      </c>
      <c r="IFP1" s="12" t="s">
        <v>11840</v>
      </c>
      <c r="IFQ1" s="12" t="s">
        <v>11841</v>
      </c>
      <c r="IFR1" s="12" t="s">
        <v>11842</v>
      </c>
      <c r="IFS1" s="12" t="s">
        <v>11843</v>
      </c>
      <c r="IFT1" s="12" t="s">
        <v>11844</v>
      </c>
      <c r="IFU1" s="12" t="s">
        <v>11845</v>
      </c>
      <c r="IFV1" s="12" t="s">
        <v>11846</v>
      </c>
      <c r="IFW1" s="12" t="s">
        <v>11847</v>
      </c>
      <c r="IFX1" s="12" t="s">
        <v>11848</v>
      </c>
      <c r="IFY1" s="12" t="s">
        <v>11849</v>
      </c>
      <c r="IFZ1" s="12" t="s">
        <v>11850</v>
      </c>
      <c r="IGA1" s="12" t="s">
        <v>11851</v>
      </c>
      <c r="IGB1" s="12" t="s">
        <v>11852</v>
      </c>
      <c r="IGC1" s="12" t="s">
        <v>11853</v>
      </c>
      <c r="IGD1" s="12" t="s">
        <v>11854</v>
      </c>
      <c r="IGE1" s="12" t="s">
        <v>11855</v>
      </c>
      <c r="IGF1" s="12" t="s">
        <v>11856</v>
      </c>
      <c r="IGG1" s="12" t="s">
        <v>11857</v>
      </c>
      <c r="IGH1" s="12" t="s">
        <v>11858</v>
      </c>
      <c r="IGI1" s="12" t="s">
        <v>11859</v>
      </c>
      <c r="IGJ1" s="12" t="s">
        <v>11860</v>
      </c>
      <c r="IGK1" s="12" t="s">
        <v>11861</v>
      </c>
      <c r="IGL1" s="12" t="s">
        <v>11862</v>
      </c>
      <c r="IGM1" s="12" t="s">
        <v>11863</v>
      </c>
      <c r="IGN1" s="12" t="s">
        <v>11864</v>
      </c>
      <c r="IGO1" s="12" t="s">
        <v>11865</v>
      </c>
      <c r="IGP1" s="12" t="s">
        <v>11866</v>
      </c>
      <c r="IGQ1" s="12" t="s">
        <v>11867</v>
      </c>
      <c r="IGR1" s="12" t="s">
        <v>11868</v>
      </c>
      <c r="IGS1" s="12" t="s">
        <v>11869</v>
      </c>
      <c r="IGT1" s="12" t="s">
        <v>11870</v>
      </c>
      <c r="IGU1" s="12" t="s">
        <v>11871</v>
      </c>
      <c r="IGV1" s="12" t="s">
        <v>11872</v>
      </c>
      <c r="IGW1" s="12" t="s">
        <v>11873</v>
      </c>
      <c r="IGX1" s="12" t="s">
        <v>11874</v>
      </c>
      <c r="IGY1" s="12" t="s">
        <v>11875</v>
      </c>
      <c r="IGZ1" s="12" t="s">
        <v>11876</v>
      </c>
      <c r="IHA1" s="12" t="s">
        <v>11877</v>
      </c>
      <c r="IHB1" s="12" t="s">
        <v>11878</v>
      </c>
      <c r="IHC1" s="12" t="s">
        <v>11879</v>
      </c>
      <c r="IHD1" s="12" t="s">
        <v>11880</v>
      </c>
      <c r="IHE1" s="12" t="s">
        <v>11881</v>
      </c>
      <c r="IHF1" s="12" t="s">
        <v>11882</v>
      </c>
      <c r="IHG1" s="12" t="s">
        <v>11883</v>
      </c>
      <c r="IHH1" s="12" t="s">
        <v>11884</v>
      </c>
      <c r="IHI1" s="12" t="s">
        <v>11885</v>
      </c>
      <c r="IHJ1" s="12" t="s">
        <v>11886</v>
      </c>
      <c r="IHK1" s="12" t="s">
        <v>11887</v>
      </c>
      <c r="IHL1" s="12" t="s">
        <v>11888</v>
      </c>
      <c r="IHM1" s="12" t="s">
        <v>11889</v>
      </c>
      <c r="IHN1" s="12" t="s">
        <v>11890</v>
      </c>
      <c r="IHO1" s="12" t="s">
        <v>11891</v>
      </c>
      <c r="IHP1" s="12" t="s">
        <v>11892</v>
      </c>
      <c r="IHQ1" s="12" t="s">
        <v>11893</v>
      </c>
      <c r="IHR1" s="12" t="s">
        <v>11894</v>
      </c>
      <c r="IHS1" s="12" t="s">
        <v>11895</v>
      </c>
      <c r="IHT1" s="12" t="s">
        <v>11896</v>
      </c>
      <c r="IHU1" s="12" t="s">
        <v>11897</v>
      </c>
      <c r="IHV1" s="12" t="s">
        <v>11898</v>
      </c>
      <c r="IHW1" s="12" t="s">
        <v>11899</v>
      </c>
      <c r="IHX1" s="12" t="s">
        <v>11900</v>
      </c>
      <c r="IHY1" s="12" t="s">
        <v>11901</v>
      </c>
      <c r="IHZ1" s="12" t="s">
        <v>11902</v>
      </c>
      <c r="IIA1" s="12" t="s">
        <v>11903</v>
      </c>
      <c r="IIB1" s="12" t="s">
        <v>11904</v>
      </c>
      <c r="IIC1" s="12" t="s">
        <v>11905</v>
      </c>
      <c r="IID1" s="12" t="s">
        <v>11906</v>
      </c>
      <c r="IIE1" s="12" t="s">
        <v>11907</v>
      </c>
      <c r="IIF1" s="12" t="s">
        <v>11908</v>
      </c>
      <c r="IIG1" s="12" t="s">
        <v>11909</v>
      </c>
      <c r="IIH1" s="12" t="s">
        <v>11910</v>
      </c>
      <c r="III1" s="12" t="s">
        <v>11911</v>
      </c>
      <c r="IIJ1" s="12" t="s">
        <v>11912</v>
      </c>
      <c r="IIK1" s="12" t="s">
        <v>11913</v>
      </c>
      <c r="IIL1" s="12" t="s">
        <v>11914</v>
      </c>
      <c r="IIM1" s="12" t="s">
        <v>11915</v>
      </c>
      <c r="IIN1" s="12" t="s">
        <v>11916</v>
      </c>
      <c r="IIO1" s="12" t="s">
        <v>11917</v>
      </c>
      <c r="IIP1" s="12" t="s">
        <v>11918</v>
      </c>
      <c r="IIQ1" s="12" t="s">
        <v>11919</v>
      </c>
      <c r="IIR1" s="12" t="s">
        <v>11920</v>
      </c>
      <c r="IIS1" s="12" t="s">
        <v>11921</v>
      </c>
      <c r="IIT1" s="12" t="s">
        <v>11922</v>
      </c>
      <c r="IIU1" s="12" t="s">
        <v>11923</v>
      </c>
      <c r="IIV1" s="12" t="s">
        <v>11924</v>
      </c>
      <c r="IIW1" s="12" t="s">
        <v>11925</v>
      </c>
      <c r="IIX1" s="12" t="s">
        <v>11926</v>
      </c>
      <c r="IIY1" s="12" t="s">
        <v>11927</v>
      </c>
      <c r="IIZ1" s="12" t="s">
        <v>11928</v>
      </c>
      <c r="IJA1" s="12" t="s">
        <v>11929</v>
      </c>
      <c r="IJB1" s="12" t="s">
        <v>11930</v>
      </c>
      <c r="IJC1" s="12" t="s">
        <v>11931</v>
      </c>
      <c r="IJD1" s="12" t="s">
        <v>11932</v>
      </c>
      <c r="IJE1" s="12" t="s">
        <v>11933</v>
      </c>
      <c r="IJF1" s="12" t="s">
        <v>11934</v>
      </c>
      <c r="IJG1" s="12" t="s">
        <v>11935</v>
      </c>
      <c r="IJH1" s="12" t="s">
        <v>11936</v>
      </c>
      <c r="IJI1" s="12" t="s">
        <v>11937</v>
      </c>
      <c r="IJJ1" s="12" t="s">
        <v>11938</v>
      </c>
      <c r="IJK1" s="12" t="s">
        <v>11939</v>
      </c>
      <c r="IJL1" s="12" t="s">
        <v>11940</v>
      </c>
      <c r="IJM1" s="12" t="s">
        <v>11941</v>
      </c>
      <c r="IJN1" s="12" t="s">
        <v>11942</v>
      </c>
      <c r="IJO1" s="12" t="s">
        <v>11943</v>
      </c>
      <c r="IJP1" s="12" t="s">
        <v>11944</v>
      </c>
      <c r="IJQ1" s="12" t="s">
        <v>11945</v>
      </c>
      <c r="IJR1" s="12" t="s">
        <v>11946</v>
      </c>
      <c r="IJS1" s="12" t="s">
        <v>11947</v>
      </c>
      <c r="IJT1" s="12" t="s">
        <v>11948</v>
      </c>
      <c r="IJU1" s="12" t="s">
        <v>11949</v>
      </c>
      <c r="IJV1" s="12" t="s">
        <v>11950</v>
      </c>
      <c r="IJW1" s="12" t="s">
        <v>11951</v>
      </c>
      <c r="IJX1" s="12" t="s">
        <v>11952</v>
      </c>
      <c r="IJY1" s="12" t="s">
        <v>11953</v>
      </c>
      <c r="IJZ1" s="12" t="s">
        <v>11954</v>
      </c>
      <c r="IKA1" s="12" t="s">
        <v>11955</v>
      </c>
      <c r="IKB1" s="12" t="s">
        <v>11956</v>
      </c>
      <c r="IKC1" s="12" t="s">
        <v>11957</v>
      </c>
      <c r="IKD1" s="12" t="s">
        <v>11958</v>
      </c>
      <c r="IKE1" s="12" t="s">
        <v>11959</v>
      </c>
      <c r="IKF1" s="12" t="s">
        <v>11960</v>
      </c>
      <c r="IKG1" s="12" t="s">
        <v>11961</v>
      </c>
      <c r="IKH1" s="12" t="s">
        <v>11962</v>
      </c>
      <c r="IKI1" s="12" t="s">
        <v>11963</v>
      </c>
      <c r="IKJ1" s="12" t="s">
        <v>11964</v>
      </c>
      <c r="IKK1" s="12" t="s">
        <v>11965</v>
      </c>
      <c r="IKL1" s="12" t="s">
        <v>11966</v>
      </c>
      <c r="IKM1" s="12" t="s">
        <v>11967</v>
      </c>
      <c r="IKN1" s="12" t="s">
        <v>11968</v>
      </c>
      <c r="IKO1" s="12" t="s">
        <v>11969</v>
      </c>
      <c r="IKP1" s="12" t="s">
        <v>11970</v>
      </c>
      <c r="IKQ1" s="12" t="s">
        <v>11971</v>
      </c>
      <c r="IKR1" s="12" t="s">
        <v>11972</v>
      </c>
      <c r="IKS1" s="12" t="s">
        <v>11973</v>
      </c>
      <c r="IKT1" s="12" t="s">
        <v>11974</v>
      </c>
      <c r="IKU1" s="12" t="s">
        <v>11975</v>
      </c>
      <c r="IKV1" s="12" t="s">
        <v>11976</v>
      </c>
      <c r="IKW1" s="12" t="s">
        <v>11977</v>
      </c>
      <c r="IKX1" s="12" t="s">
        <v>11978</v>
      </c>
      <c r="IKY1" s="12" t="s">
        <v>11979</v>
      </c>
      <c r="IKZ1" s="12" t="s">
        <v>11980</v>
      </c>
      <c r="ILA1" s="12" t="s">
        <v>11981</v>
      </c>
      <c r="ILB1" s="12" t="s">
        <v>11982</v>
      </c>
      <c r="ILC1" s="12" t="s">
        <v>11983</v>
      </c>
      <c r="ILD1" s="12" t="s">
        <v>11984</v>
      </c>
      <c r="ILE1" s="12" t="s">
        <v>11985</v>
      </c>
      <c r="ILF1" s="12" t="s">
        <v>11986</v>
      </c>
      <c r="ILG1" s="12" t="s">
        <v>11987</v>
      </c>
      <c r="ILH1" s="12" t="s">
        <v>11988</v>
      </c>
      <c r="ILI1" s="12" t="s">
        <v>11989</v>
      </c>
      <c r="ILJ1" s="12" t="s">
        <v>11990</v>
      </c>
      <c r="ILK1" s="12" t="s">
        <v>11991</v>
      </c>
      <c r="ILL1" s="12" t="s">
        <v>11992</v>
      </c>
      <c r="ILM1" s="12" t="s">
        <v>11993</v>
      </c>
      <c r="ILN1" s="12" t="s">
        <v>11994</v>
      </c>
      <c r="ILO1" s="12" t="s">
        <v>11995</v>
      </c>
      <c r="ILP1" s="12" t="s">
        <v>11996</v>
      </c>
      <c r="ILQ1" s="12" t="s">
        <v>11997</v>
      </c>
      <c r="ILR1" s="12" t="s">
        <v>11998</v>
      </c>
      <c r="ILS1" s="12" t="s">
        <v>11999</v>
      </c>
      <c r="ILT1" s="12" t="s">
        <v>12000</v>
      </c>
      <c r="ILU1" s="12" t="s">
        <v>12001</v>
      </c>
      <c r="ILV1" s="12" t="s">
        <v>12002</v>
      </c>
      <c r="ILW1" s="12" t="s">
        <v>12003</v>
      </c>
      <c r="ILX1" s="12" t="s">
        <v>12004</v>
      </c>
      <c r="ILY1" s="12" t="s">
        <v>12005</v>
      </c>
      <c r="ILZ1" s="12" t="s">
        <v>12006</v>
      </c>
      <c r="IMA1" s="12" t="s">
        <v>12007</v>
      </c>
      <c r="IMB1" s="12" t="s">
        <v>12008</v>
      </c>
      <c r="IMC1" s="12" t="s">
        <v>12009</v>
      </c>
      <c r="IMD1" s="12" t="s">
        <v>12010</v>
      </c>
      <c r="IME1" s="12" t="s">
        <v>12011</v>
      </c>
      <c r="IMF1" s="12" t="s">
        <v>12012</v>
      </c>
      <c r="IMG1" s="12" t="s">
        <v>12013</v>
      </c>
      <c r="IMH1" s="12" t="s">
        <v>12014</v>
      </c>
      <c r="IMI1" s="12" t="s">
        <v>12015</v>
      </c>
      <c r="IMJ1" s="12" t="s">
        <v>12016</v>
      </c>
      <c r="IMK1" s="12" t="s">
        <v>12017</v>
      </c>
      <c r="IML1" s="12" t="s">
        <v>12018</v>
      </c>
      <c r="IMM1" s="12" t="s">
        <v>12019</v>
      </c>
      <c r="IMN1" s="12" t="s">
        <v>12020</v>
      </c>
      <c r="IMO1" s="12" t="s">
        <v>12021</v>
      </c>
      <c r="IMP1" s="12" t="s">
        <v>12022</v>
      </c>
      <c r="IMQ1" s="12" t="s">
        <v>12023</v>
      </c>
      <c r="IMR1" s="12" t="s">
        <v>12024</v>
      </c>
      <c r="IMS1" s="12" t="s">
        <v>12025</v>
      </c>
      <c r="IMT1" s="12" t="s">
        <v>12026</v>
      </c>
      <c r="IMU1" s="12" t="s">
        <v>12027</v>
      </c>
      <c r="IMV1" s="12" t="s">
        <v>12028</v>
      </c>
      <c r="IMW1" s="12" t="s">
        <v>12029</v>
      </c>
      <c r="IMX1" s="12" t="s">
        <v>12030</v>
      </c>
      <c r="IMY1" s="12" t="s">
        <v>12031</v>
      </c>
      <c r="IMZ1" s="12" t="s">
        <v>12032</v>
      </c>
      <c r="INA1" s="12" t="s">
        <v>12033</v>
      </c>
      <c r="INB1" s="12" t="s">
        <v>12034</v>
      </c>
      <c r="INC1" s="12" t="s">
        <v>12035</v>
      </c>
      <c r="IND1" s="12" t="s">
        <v>12036</v>
      </c>
      <c r="INE1" s="12" t="s">
        <v>12037</v>
      </c>
      <c r="INF1" s="12" t="s">
        <v>12038</v>
      </c>
      <c r="ING1" s="12" t="s">
        <v>12039</v>
      </c>
      <c r="INH1" s="12" t="s">
        <v>12040</v>
      </c>
      <c r="INI1" s="12" t="s">
        <v>12041</v>
      </c>
      <c r="INJ1" s="12" t="s">
        <v>12042</v>
      </c>
      <c r="INK1" s="12" t="s">
        <v>12043</v>
      </c>
      <c r="INL1" s="12" t="s">
        <v>12044</v>
      </c>
      <c r="INM1" s="12" t="s">
        <v>12045</v>
      </c>
      <c r="INN1" s="12" t="s">
        <v>12046</v>
      </c>
      <c r="INO1" s="12" t="s">
        <v>12047</v>
      </c>
      <c r="INP1" s="12" t="s">
        <v>12048</v>
      </c>
      <c r="INQ1" s="12" t="s">
        <v>12049</v>
      </c>
      <c r="INR1" s="12" t="s">
        <v>12050</v>
      </c>
      <c r="INS1" s="12" t="s">
        <v>12051</v>
      </c>
      <c r="INT1" s="12" t="s">
        <v>12052</v>
      </c>
      <c r="INU1" s="12" t="s">
        <v>12053</v>
      </c>
      <c r="INV1" s="12" t="s">
        <v>12054</v>
      </c>
      <c r="INW1" s="12" t="s">
        <v>12055</v>
      </c>
      <c r="INX1" s="12" t="s">
        <v>12056</v>
      </c>
      <c r="INY1" s="12" t="s">
        <v>12057</v>
      </c>
      <c r="INZ1" s="12" t="s">
        <v>12058</v>
      </c>
      <c r="IOA1" s="12" t="s">
        <v>12059</v>
      </c>
      <c r="IOB1" s="12" t="s">
        <v>12060</v>
      </c>
      <c r="IOC1" s="12" t="s">
        <v>12061</v>
      </c>
      <c r="IOD1" s="12" t="s">
        <v>12062</v>
      </c>
      <c r="IOE1" s="12" t="s">
        <v>12063</v>
      </c>
      <c r="IOF1" s="12" t="s">
        <v>12064</v>
      </c>
      <c r="IOG1" s="12" t="s">
        <v>12065</v>
      </c>
      <c r="IOH1" s="12" t="s">
        <v>12066</v>
      </c>
      <c r="IOI1" s="12" t="s">
        <v>12067</v>
      </c>
      <c r="IOJ1" s="12" t="s">
        <v>12068</v>
      </c>
      <c r="IOK1" s="12" t="s">
        <v>12069</v>
      </c>
      <c r="IOL1" s="12" t="s">
        <v>12070</v>
      </c>
      <c r="IOM1" s="12" t="s">
        <v>12071</v>
      </c>
      <c r="ION1" s="12" t="s">
        <v>12072</v>
      </c>
      <c r="IOO1" s="12" t="s">
        <v>12073</v>
      </c>
      <c r="IOP1" s="12" t="s">
        <v>12074</v>
      </c>
      <c r="IOQ1" s="12" t="s">
        <v>12075</v>
      </c>
      <c r="IOR1" s="12" t="s">
        <v>12076</v>
      </c>
      <c r="IOS1" s="12" t="s">
        <v>12077</v>
      </c>
      <c r="IOT1" s="12" t="s">
        <v>12078</v>
      </c>
      <c r="IOU1" s="12" t="s">
        <v>12079</v>
      </c>
      <c r="IOV1" s="12" t="s">
        <v>12080</v>
      </c>
      <c r="IOW1" s="12" t="s">
        <v>12081</v>
      </c>
      <c r="IOX1" s="12" t="s">
        <v>12082</v>
      </c>
      <c r="IOY1" s="12" t="s">
        <v>12083</v>
      </c>
      <c r="IOZ1" s="12" t="s">
        <v>12084</v>
      </c>
      <c r="IPA1" s="12" t="s">
        <v>12085</v>
      </c>
      <c r="IPB1" s="12" t="s">
        <v>12086</v>
      </c>
      <c r="IPC1" s="12" t="s">
        <v>12087</v>
      </c>
      <c r="IPD1" s="12" t="s">
        <v>12088</v>
      </c>
      <c r="IPE1" s="12" t="s">
        <v>12089</v>
      </c>
      <c r="IPF1" s="12" t="s">
        <v>12090</v>
      </c>
      <c r="IPG1" s="12" t="s">
        <v>12091</v>
      </c>
      <c r="IPH1" s="12" t="s">
        <v>12092</v>
      </c>
      <c r="IPI1" s="12" t="s">
        <v>12093</v>
      </c>
      <c r="IPJ1" s="12" t="s">
        <v>12094</v>
      </c>
      <c r="IPK1" s="12" t="s">
        <v>12095</v>
      </c>
      <c r="IPL1" s="12" t="s">
        <v>12096</v>
      </c>
      <c r="IPM1" s="12" t="s">
        <v>12097</v>
      </c>
      <c r="IPN1" s="12" t="s">
        <v>12098</v>
      </c>
      <c r="IPO1" s="12" t="s">
        <v>12099</v>
      </c>
      <c r="IPP1" s="12" t="s">
        <v>12100</v>
      </c>
      <c r="IPQ1" s="12" t="s">
        <v>12101</v>
      </c>
      <c r="IPR1" s="12" t="s">
        <v>12102</v>
      </c>
      <c r="IPS1" s="12" t="s">
        <v>12103</v>
      </c>
      <c r="IPT1" s="12" t="s">
        <v>12104</v>
      </c>
      <c r="IPU1" s="12" t="s">
        <v>12105</v>
      </c>
      <c r="IPV1" s="12" t="s">
        <v>12106</v>
      </c>
      <c r="IPW1" s="12" t="s">
        <v>12107</v>
      </c>
      <c r="IPX1" s="12" t="s">
        <v>12108</v>
      </c>
      <c r="IPY1" s="12" t="s">
        <v>12109</v>
      </c>
      <c r="IPZ1" s="12" t="s">
        <v>12110</v>
      </c>
      <c r="IQA1" s="12" t="s">
        <v>12111</v>
      </c>
      <c r="IQB1" s="12" t="s">
        <v>12112</v>
      </c>
      <c r="IQC1" s="12" t="s">
        <v>12113</v>
      </c>
      <c r="IQD1" s="12" t="s">
        <v>12114</v>
      </c>
      <c r="IQE1" s="12" t="s">
        <v>12115</v>
      </c>
      <c r="IQF1" s="12" t="s">
        <v>12116</v>
      </c>
      <c r="IQG1" s="12" t="s">
        <v>12117</v>
      </c>
      <c r="IQH1" s="12" t="s">
        <v>12118</v>
      </c>
      <c r="IQI1" s="12" t="s">
        <v>12119</v>
      </c>
      <c r="IQJ1" s="12" t="s">
        <v>12120</v>
      </c>
      <c r="IQK1" s="12" t="s">
        <v>12121</v>
      </c>
      <c r="IQL1" s="12" t="s">
        <v>12122</v>
      </c>
      <c r="IQM1" s="12" t="s">
        <v>12123</v>
      </c>
      <c r="IQN1" s="12" t="s">
        <v>12124</v>
      </c>
      <c r="IQO1" s="12" t="s">
        <v>12125</v>
      </c>
      <c r="IQP1" s="12" t="s">
        <v>12126</v>
      </c>
      <c r="IQQ1" s="12" t="s">
        <v>12127</v>
      </c>
      <c r="IQR1" s="12" t="s">
        <v>12128</v>
      </c>
      <c r="IQS1" s="12" t="s">
        <v>12129</v>
      </c>
      <c r="IQT1" s="12" t="s">
        <v>12130</v>
      </c>
      <c r="IQU1" s="12" t="s">
        <v>12131</v>
      </c>
      <c r="IQV1" s="12" t="s">
        <v>12132</v>
      </c>
      <c r="IQW1" s="12" t="s">
        <v>12133</v>
      </c>
      <c r="IQX1" s="12" t="s">
        <v>12134</v>
      </c>
      <c r="IQY1" s="12" t="s">
        <v>12135</v>
      </c>
      <c r="IQZ1" s="12" t="s">
        <v>12136</v>
      </c>
      <c r="IRA1" s="12" t="s">
        <v>12137</v>
      </c>
      <c r="IRB1" s="12" t="s">
        <v>12138</v>
      </c>
      <c r="IRC1" s="12" t="s">
        <v>12139</v>
      </c>
      <c r="IRD1" s="12" t="s">
        <v>12140</v>
      </c>
      <c r="IRE1" s="12" t="s">
        <v>12141</v>
      </c>
      <c r="IRF1" s="12" t="s">
        <v>12142</v>
      </c>
      <c r="IRG1" s="12" t="s">
        <v>12143</v>
      </c>
      <c r="IRH1" s="12" t="s">
        <v>12144</v>
      </c>
      <c r="IRI1" s="12" t="s">
        <v>12145</v>
      </c>
      <c r="IRJ1" s="12" t="s">
        <v>12146</v>
      </c>
      <c r="IRK1" s="12" t="s">
        <v>12147</v>
      </c>
      <c r="IRL1" s="12" t="s">
        <v>12148</v>
      </c>
      <c r="IRM1" s="12" t="s">
        <v>12149</v>
      </c>
      <c r="IRN1" s="12" t="s">
        <v>12150</v>
      </c>
      <c r="IRO1" s="12" t="s">
        <v>12151</v>
      </c>
      <c r="IRP1" s="12" t="s">
        <v>12152</v>
      </c>
      <c r="IRQ1" s="12" t="s">
        <v>12153</v>
      </c>
      <c r="IRR1" s="12" t="s">
        <v>12154</v>
      </c>
      <c r="IRS1" s="12" t="s">
        <v>12155</v>
      </c>
      <c r="IRT1" s="12" t="s">
        <v>12156</v>
      </c>
      <c r="IRU1" s="12" t="s">
        <v>12157</v>
      </c>
      <c r="IRV1" s="12" t="s">
        <v>12158</v>
      </c>
      <c r="IRW1" s="12" t="s">
        <v>12159</v>
      </c>
      <c r="IRX1" s="12" t="s">
        <v>12160</v>
      </c>
      <c r="IRY1" s="12" t="s">
        <v>12161</v>
      </c>
      <c r="IRZ1" s="12" t="s">
        <v>12162</v>
      </c>
      <c r="ISA1" s="12" t="s">
        <v>12163</v>
      </c>
      <c r="ISB1" s="12" t="s">
        <v>12164</v>
      </c>
      <c r="ISC1" s="12" t="s">
        <v>12165</v>
      </c>
      <c r="ISD1" s="12" t="s">
        <v>12166</v>
      </c>
      <c r="ISE1" s="12" t="s">
        <v>12167</v>
      </c>
      <c r="ISF1" s="12" t="s">
        <v>12168</v>
      </c>
      <c r="ISG1" s="12" t="s">
        <v>12169</v>
      </c>
      <c r="ISH1" s="12" t="s">
        <v>12170</v>
      </c>
      <c r="ISI1" s="12" t="s">
        <v>12171</v>
      </c>
      <c r="ISJ1" s="12" t="s">
        <v>12172</v>
      </c>
      <c r="ISK1" s="12" t="s">
        <v>12173</v>
      </c>
      <c r="ISL1" s="12" t="s">
        <v>12174</v>
      </c>
      <c r="ISM1" s="12" t="s">
        <v>12175</v>
      </c>
      <c r="ISN1" s="12" t="s">
        <v>12176</v>
      </c>
      <c r="ISO1" s="12" t="s">
        <v>12177</v>
      </c>
      <c r="ISP1" s="12" t="s">
        <v>12178</v>
      </c>
      <c r="ISQ1" s="12" t="s">
        <v>12179</v>
      </c>
      <c r="ISR1" s="12" t="s">
        <v>12180</v>
      </c>
      <c r="ISS1" s="12" t="s">
        <v>12181</v>
      </c>
      <c r="IST1" s="12" t="s">
        <v>12182</v>
      </c>
      <c r="ISU1" s="12" t="s">
        <v>12183</v>
      </c>
      <c r="ISV1" s="12" t="s">
        <v>12184</v>
      </c>
      <c r="ISW1" s="12" t="s">
        <v>12185</v>
      </c>
      <c r="ISX1" s="12" t="s">
        <v>12186</v>
      </c>
      <c r="ISY1" s="12" t="s">
        <v>12187</v>
      </c>
      <c r="ISZ1" s="12" t="s">
        <v>12188</v>
      </c>
      <c r="ITA1" s="12" t="s">
        <v>12189</v>
      </c>
      <c r="ITB1" s="12" t="s">
        <v>12190</v>
      </c>
      <c r="ITC1" s="12" t="s">
        <v>12191</v>
      </c>
      <c r="ITD1" s="12" t="s">
        <v>12192</v>
      </c>
      <c r="ITE1" s="12" t="s">
        <v>12193</v>
      </c>
      <c r="ITF1" s="12" t="s">
        <v>12194</v>
      </c>
      <c r="ITG1" s="12" t="s">
        <v>12195</v>
      </c>
      <c r="ITH1" s="12" t="s">
        <v>12196</v>
      </c>
      <c r="ITI1" s="12" t="s">
        <v>12197</v>
      </c>
      <c r="ITJ1" s="12" t="s">
        <v>12198</v>
      </c>
      <c r="ITK1" s="12" t="s">
        <v>12199</v>
      </c>
      <c r="ITL1" s="12" t="s">
        <v>12200</v>
      </c>
      <c r="ITM1" s="12" t="s">
        <v>12201</v>
      </c>
      <c r="ITN1" s="12" t="s">
        <v>12202</v>
      </c>
      <c r="ITO1" s="12" t="s">
        <v>12203</v>
      </c>
      <c r="ITP1" s="12" t="s">
        <v>12204</v>
      </c>
      <c r="ITQ1" s="12" t="s">
        <v>12205</v>
      </c>
      <c r="ITR1" s="12" t="s">
        <v>12206</v>
      </c>
      <c r="ITS1" s="12" t="s">
        <v>12207</v>
      </c>
      <c r="ITT1" s="12" t="s">
        <v>12208</v>
      </c>
      <c r="ITU1" s="12" t="s">
        <v>12209</v>
      </c>
      <c r="ITV1" s="12" t="s">
        <v>12210</v>
      </c>
      <c r="ITW1" s="12" t="s">
        <v>12211</v>
      </c>
      <c r="ITX1" s="12" t="s">
        <v>12212</v>
      </c>
      <c r="ITY1" s="12" t="s">
        <v>12213</v>
      </c>
      <c r="ITZ1" s="12" t="s">
        <v>12214</v>
      </c>
      <c r="IUA1" s="12" t="s">
        <v>12215</v>
      </c>
      <c r="IUB1" s="12" t="s">
        <v>12216</v>
      </c>
      <c r="IUC1" s="12" t="s">
        <v>12217</v>
      </c>
      <c r="IUD1" s="12" t="s">
        <v>12218</v>
      </c>
      <c r="IUE1" s="12" t="s">
        <v>12219</v>
      </c>
      <c r="IUF1" s="12" t="s">
        <v>12220</v>
      </c>
      <c r="IUG1" s="12" t="s">
        <v>12221</v>
      </c>
      <c r="IUH1" s="12" t="s">
        <v>12222</v>
      </c>
      <c r="IUI1" s="12" t="s">
        <v>12223</v>
      </c>
      <c r="IUJ1" s="12" t="s">
        <v>12224</v>
      </c>
      <c r="IUK1" s="12" t="s">
        <v>12225</v>
      </c>
      <c r="IUL1" s="12" t="s">
        <v>12226</v>
      </c>
      <c r="IUM1" s="12" t="s">
        <v>12227</v>
      </c>
      <c r="IUN1" s="12" t="s">
        <v>12228</v>
      </c>
      <c r="IUO1" s="12" t="s">
        <v>12229</v>
      </c>
      <c r="IUP1" s="12" t="s">
        <v>12230</v>
      </c>
      <c r="IUQ1" s="12" t="s">
        <v>12231</v>
      </c>
      <c r="IUR1" s="12" t="s">
        <v>12232</v>
      </c>
      <c r="IUS1" s="12" t="s">
        <v>12233</v>
      </c>
      <c r="IUT1" s="12" t="s">
        <v>12234</v>
      </c>
      <c r="IUU1" s="12" t="s">
        <v>12235</v>
      </c>
      <c r="IUV1" s="12" t="s">
        <v>12236</v>
      </c>
      <c r="IUW1" s="12" t="s">
        <v>12237</v>
      </c>
      <c r="IUX1" s="12" t="s">
        <v>12238</v>
      </c>
      <c r="IUY1" s="12" t="s">
        <v>12239</v>
      </c>
      <c r="IUZ1" s="12" t="s">
        <v>12240</v>
      </c>
      <c r="IVA1" s="12" t="s">
        <v>12241</v>
      </c>
      <c r="IVB1" s="12" t="s">
        <v>12242</v>
      </c>
      <c r="IVC1" s="12" t="s">
        <v>12243</v>
      </c>
      <c r="IVD1" s="12" t="s">
        <v>12244</v>
      </c>
      <c r="IVE1" s="12" t="s">
        <v>12245</v>
      </c>
      <c r="IVF1" s="12" t="s">
        <v>12246</v>
      </c>
      <c r="IVG1" s="12" t="s">
        <v>12247</v>
      </c>
      <c r="IVH1" s="12" t="s">
        <v>12248</v>
      </c>
      <c r="IVI1" s="12" t="s">
        <v>12249</v>
      </c>
      <c r="IVJ1" s="12" t="s">
        <v>12250</v>
      </c>
      <c r="IVK1" s="12" t="s">
        <v>12251</v>
      </c>
      <c r="IVL1" s="12" t="s">
        <v>12252</v>
      </c>
      <c r="IVM1" s="12" t="s">
        <v>12253</v>
      </c>
      <c r="IVN1" s="12" t="s">
        <v>12254</v>
      </c>
      <c r="IVO1" s="12" t="s">
        <v>12255</v>
      </c>
      <c r="IVP1" s="12" t="s">
        <v>12256</v>
      </c>
      <c r="IVQ1" s="12" t="s">
        <v>12257</v>
      </c>
      <c r="IVR1" s="12" t="s">
        <v>12258</v>
      </c>
      <c r="IVS1" s="12" t="s">
        <v>12259</v>
      </c>
      <c r="IVT1" s="12" t="s">
        <v>12260</v>
      </c>
      <c r="IVU1" s="12" t="s">
        <v>12261</v>
      </c>
      <c r="IVV1" s="12" t="s">
        <v>12262</v>
      </c>
      <c r="IVW1" s="12" t="s">
        <v>12263</v>
      </c>
      <c r="IVX1" s="12" t="s">
        <v>12264</v>
      </c>
      <c r="IVY1" s="12" t="s">
        <v>12265</v>
      </c>
      <c r="IVZ1" s="12" t="s">
        <v>12266</v>
      </c>
      <c r="IWA1" s="12" t="s">
        <v>12267</v>
      </c>
      <c r="IWB1" s="12" t="s">
        <v>12268</v>
      </c>
      <c r="IWC1" s="12" t="s">
        <v>12269</v>
      </c>
      <c r="IWD1" s="12" t="s">
        <v>12270</v>
      </c>
      <c r="IWE1" s="12" t="s">
        <v>12271</v>
      </c>
      <c r="IWF1" s="12" t="s">
        <v>12272</v>
      </c>
      <c r="IWG1" s="12" t="s">
        <v>12273</v>
      </c>
      <c r="IWH1" s="12" t="s">
        <v>12274</v>
      </c>
      <c r="IWI1" s="12" t="s">
        <v>12275</v>
      </c>
      <c r="IWJ1" s="12" t="s">
        <v>12276</v>
      </c>
      <c r="IWK1" s="12" t="s">
        <v>12277</v>
      </c>
      <c r="IWL1" s="12" t="s">
        <v>12278</v>
      </c>
      <c r="IWM1" s="12" t="s">
        <v>12279</v>
      </c>
      <c r="IWN1" s="12" t="s">
        <v>12280</v>
      </c>
      <c r="IWO1" s="12" t="s">
        <v>12281</v>
      </c>
      <c r="IWP1" s="12" t="s">
        <v>12282</v>
      </c>
      <c r="IWQ1" s="12" t="s">
        <v>12283</v>
      </c>
      <c r="IWR1" s="12" t="s">
        <v>12284</v>
      </c>
      <c r="IWS1" s="12" t="s">
        <v>12285</v>
      </c>
      <c r="IWT1" s="12" t="s">
        <v>12286</v>
      </c>
      <c r="IWU1" s="12" t="s">
        <v>12287</v>
      </c>
      <c r="IWV1" s="12" t="s">
        <v>12288</v>
      </c>
      <c r="IWW1" s="12" t="s">
        <v>12289</v>
      </c>
      <c r="IWX1" s="12" t="s">
        <v>12290</v>
      </c>
      <c r="IWY1" s="12" t="s">
        <v>12291</v>
      </c>
      <c r="IWZ1" s="12" t="s">
        <v>12292</v>
      </c>
      <c r="IXA1" s="12" t="s">
        <v>12293</v>
      </c>
      <c r="IXB1" s="12" t="s">
        <v>12294</v>
      </c>
      <c r="IXC1" s="12" t="s">
        <v>12295</v>
      </c>
      <c r="IXD1" s="12" t="s">
        <v>12296</v>
      </c>
      <c r="IXE1" s="12" t="s">
        <v>12297</v>
      </c>
      <c r="IXF1" s="12" t="s">
        <v>12298</v>
      </c>
      <c r="IXG1" s="12" t="s">
        <v>12299</v>
      </c>
      <c r="IXH1" s="12" t="s">
        <v>12300</v>
      </c>
      <c r="IXI1" s="12" t="s">
        <v>12301</v>
      </c>
      <c r="IXJ1" s="12" t="s">
        <v>12302</v>
      </c>
      <c r="IXK1" s="12" t="s">
        <v>12303</v>
      </c>
      <c r="IXL1" s="12" t="s">
        <v>12304</v>
      </c>
      <c r="IXM1" s="12" t="s">
        <v>12305</v>
      </c>
      <c r="IXN1" s="12" t="s">
        <v>12306</v>
      </c>
      <c r="IXO1" s="12" t="s">
        <v>12307</v>
      </c>
      <c r="IXP1" s="12" t="s">
        <v>12308</v>
      </c>
      <c r="IXQ1" s="12" t="s">
        <v>12309</v>
      </c>
      <c r="IXR1" s="12" t="s">
        <v>12310</v>
      </c>
      <c r="IXS1" s="12" t="s">
        <v>12311</v>
      </c>
      <c r="IXT1" s="12" t="s">
        <v>12312</v>
      </c>
      <c r="IXU1" s="12" t="s">
        <v>12313</v>
      </c>
      <c r="IXV1" s="12" t="s">
        <v>12314</v>
      </c>
      <c r="IXW1" s="12" t="s">
        <v>12315</v>
      </c>
      <c r="IXX1" s="12" t="s">
        <v>12316</v>
      </c>
      <c r="IXY1" s="12" t="s">
        <v>12317</v>
      </c>
      <c r="IXZ1" s="12" t="s">
        <v>12318</v>
      </c>
      <c r="IYA1" s="12" t="s">
        <v>12319</v>
      </c>
      <c r="IYB1" s="12" t="s">
        <v>12320</v>
      </c>
      <c r="IYC1" s="12" t="s">
        <v>12321</v>
      </c>
      <c r="IYD1" s="12" t="s">
        <v>12322</v>
      </c>
      <c r="IYE1" s="12" t="s">
        <v>12323</v>
      </c>
      <c r="IYF1" s="12" t="s">
        <v>12324</v>
      </c>
      <c r="IYG1" s="12" t="s">
        <v>12325</v>
      </c>
      <c r="IYH1" s="12" t="s">
        <v>12326</v>
      </c>
      <c r="IYI1" s="12" t="s">
        <v>12327</v>
      </c>
      <c r="IYJ1" s="12" t="s">
        <v>12328</v>
      </c>
      <c r="IYK1" s="12" t="s">
        <v>12329</v>
      </c>
      <c r="IYL1" s="12" t="s">
        <v>12330</v>
      </c>
      <c r="IYM1" s="12" t="s">
        <v>12331</v>
      </c>
      <c r="IYN1" s="12" t="s">
        <v>12332</v>
      </c>
      <c r="IYO1" s="12" t="s">
        <v>12333</v>
      </c>
      <c r="IYP1" s="12" t="s">
        <v>12334</v>
      </c>
      <c r="IYQ1" s="12" t="s">
        <v>12335</v>
      </c>
      <c r="IYR1" s="12" t="s">
        <v>12336</v>
      </c>
      <c r="IYS1" s="12" t="s">
        <v>12337</v>
      </c>
      <c r="IYT1" s="12" t="s">
        <v>12338</v>
      </c>
      <c r="IYU1" s="12" t="s">
        <v>12339</v>
      </c>
      <c r="IYV1" s="12" t="s">
        <v>12340</v>
      </c>
      <c r="IYW1" s="12" t="s">
        <v>12341</v>
      </c>
      <c r="IYX1" s="12" t="s">
        <v>12342</v>
      </c>
      <c r="IYY1" s="12" t="s">
        <v>12343</v>
      </c>
      <c r="IYZ1" s="12" t="s">
        <v>12344</v>
      </c>
      <c r="IZA1" s="12" t="s">
        <v>12345</v>
      </c>
      <c r="IZB1" s="12" t="s">
        <v>12346</v>
      </c>
      <c r="IZC1" s="12" t="s">
        <v>12347</v>
      </c>
      <c r="IZD1" s="12" t="s">
        <v>12348</v>
      </c>
      <c r="IZE1" s="12" t="s">
        <v>12349</v>
      </c>
      <c r="IZF1" s="12" t="s">
        <v>12350</v>
      </c>
      <c r="IZG1" s="12" t="s">
        <v>12351</v>
      </c>
      <c r="IZH1" s="12" t="s">
        <v>12352</v>
      </c>
      <c r="IZI1" s="12" t="s">
        <v>12353</v>
      </c>
      <c r="IZJ1" s="12" t="s">
        <v>12354</v>
      </c>
      <c r="IZK1" s="12" t="s">
        <v>12355</v>
      </c>
      <c r="IZL1" s="12" t="s">
        <v>12356</v>
      </c>
      <c r="IZM1" s="12" t="s">
        <v>12357</v>
      </c>
      <c r="IZN1" s="12" t="s">
        <v>12358</v>
      </c>
      <c r="IZO1" s="12" t="s">
        <v>12359</v>
      </c>
      <c r="IZP1" s="12" t="s">
        <v>12360</v>
      </c>
      <c r="IZQ1" s="12" t="s">
        <v>12361</v>
      </c>
      <c r="IZR1" s="12" t="s">
        <v>12362</v>
      </c>
      <c r="IZS1" s="12" t="s">
        <v>12363</v>
      </c>
      <c r="IZT1" s="12" t="s">
        <v>12364</v>
      </c>
      <c r="IZU1" s="12" t="s">
        <v>12365</v>
      </c>
      <c r="IZV1" s="12" t="s">
        <v>12366</v>
      </c>
      <c r="IZW1" s="12" t="s">
        <v>12367</v>
      </c>
      <c r="IZX1" s="12" t="s">
        <v>12368</v>
      </c>
      <c r="IZY1" s="12" t="s">
        <v>12369</v>
      </c>
      <c r="IZZ1" s="12" t="s">
        <v>12370</v>
      </c>
      <c r="JAA1" s="12" t="s">
        <v>12371</v>
      </c>
      <c r="JAB1" s="12" t="s">
        <v>12372</v>
      </c>
      <c r="JAC1" s="12" t="s">
        <v>12373</v>
      </c>
      <c r="JAD1" s="12" t="s">
        <v>12374</v>
      </c>
      <c r="JAE1" s="12" t="s">
        <v>12375</v>
      </c>
      <c r="JAF1" s="12" t="s">
        <v>12376</v>
      </c>
      <c r="JAG1" s="12" t="s">
        <v>12377</v>
      </c>
      <c r="JAH1" s="12" t="s">
        <v>12378</v>
      </c>
      <c r="JAI1" s="12" t="s">
        <v>12379</v>
      </c>
      <c r="JAJ1" s="12" t="s">
        <v>12380</v>
      </c>
      <c r="JAK1" s="12" t="s">
        <v>12381</v>
      </c>
      <c r="JAL1" s="12" t="s">
        <v>12382</v>
      </c>
      <c r="JAM1" s="12" t="s">
        <v>12383</v>
      </c>
      <c r="JAN1" s="12" t="s">
        <v>12384</v>
      </c>
      <c r="JAO1" s="12" t="s">
        <v>12385</v>
      </c>
      <c r="JAP1" s="12" t="s">
        <v>12386</v>
      </c>
      <c r="JAQ1" s="12" t="s">
        <v>12387</v>
      </c>
      <c r="JAR1" s="12" t="s">
        <v>12388</v>
      </c>
      <c r="JAS1" s="12" t="s">
        <v>12389</v>
      </c>
      <c r="JAT1" s="12" t="s">
        <v>12390</v>
      </c>
      <c r="JAU1" s="12" t="s">
        <v>12391</v>
      </c>
      <c r="JAV1" s="12" t="s">
        <v>12392</v>
      </c>
      <c r="JAW1" s="12" t="s">
        <v>12393</v>
      </c>
      <c r="JAX1" s="12" t="s">
        <v>12394</v>
      </c>
      <c r="JAY1" s="12" t="s">
        <v>12395</v>
      </c>
      <c r="JAZ1" s="12" t="s">
        <v>12396</v>
      </c>
      <c r="JBA1" s="12" t="s">
        <v>12397</v>
      </c>
      <c r="JBB1" s="12" t="s">
        <v>12398</v>
      </c>
      <c r="JBC1" s="12" t="s">
        <v>12399</v>
      </c>
      <c r="JBD1" s="12" t="s">
        <v>12400</v>
      </c>
      <c r="JBE1" s="12" t="s">
        <v>12401</v>
      </c>
      <c r="JBF1" s="12" t="s">
        <v>12402</v>
      </c>
      <c r="JBG1" s="12" t="s">
        <v>12403</v>
      </c>
      <c r="JBH1" s="12" t="s">
        <v>12404</v>
      </c>
      <c r="JBI1" s="12" t="s">
        <v>12405</v>
      </c>
      <c r="JBJ1" s="12" t="s">
        <v>12406</v>
      </c>
      <c r="JBK1" s="12" t="s">
        <v>12407</v>
      </c>
      <c r="JBL1" s="12" t="s">
        <v>12408</v>
      </c>
      <c r="JBM1" s="12" t="s">
        <v>12409</v>
      </c>
      <c r="JBN1" s="12" t="s">
        <v>12410</v>
      </c>
      <c r="JBO1" s="12" t="s">
        <v>12411</v>
      </c>
      <c r="JBP1" s="12" t="s">
        <v>12412</v>
      </c>
      <c r="JBQ1" s="12" t="s">
        <v>12413</v>
      </c>
      <c r="JBR1" s="12" t="s">
        <v>12414</v>
      </c>
      <c r="JBS1" s="12" t="s">
        <v>12415</v>
      </c>
      <c r="JBT1" s="12" t="s">
        <v>12416</v>
      </c>
      <c r="JBU1" s="12" t="s">
        <v>12417</v>
      </c>
      <c r="JBV1" s="12" t="s">
        <v>12418</v>
      </c>
      <c r="JBW1" s="12" t="s">
        <v>12419</v>
      </c>
      <c r="JBX1" s="12" t="s">
        <v>12420</v>
      </c>
      <c r="JBY1" s="12" t="s">
        <v>12421</v>
      </c>
      <c r="JBZ1" s="12" t="s">
        <v>12422</v>
      </c>
      <c r="JCA1" s="12" t="s">
        <v>12423</v>
      </c>
      <c r="JCB1" s="12" t="s">
        <v>12424</v>
      </c>
      <c r="JCC1" s="12" t="s">
        <v>12425</v>
      </c>
      <c r="JCD1" s="12" t="s">
        <v>12426</v>
      </c>
      <c r="JCE1" s="12" t="s">
        <v>12427</v>
      </c>
      <c r="JCF1" s="12" t="s">
        <v>12428</v>
      </c>
      <c r="JCG1" s="12" t="s">
        <v>12429</v>
      </c>
      <c r="JCH1" s="12" t="s">
        <v>12430</v>
      </c>
      <c r="JCI1" s="12" t="s">
        <v>12431</v>
      </c>
      <c r="JCJ1" s="12" t="s">
        <v>12432</v>
      </c>
      <c r="JCK1" s="12" t="s">
        <v>12433</v>
      </c>
      <c r="JCL1" s="12" t="s">
        <v>12434</v>
      </c>
      <c r="JCM1" s="12" t="s">
        <v>12435</v>
      </c>
      <c r="JCN1" s="12" t="s">
        <v>12436</v>
      </c>
      <c r="JCO1" s="12" t="s">
        <v>12437</v>
      </c>
      <c r="JCP1" s="12" t="s">
        <v>12438</v>
      </c>
      <c r="JCQ1" s="12" t="s">
        <v>12439</v>
      </c>
      <c r="JCR1" s="12" t="s">
        <v>12440</v>
      </c>
      <c r="JCS1" s="12" t="s">
        <v>12441</v>
      </c>
      <c r="JCT1" s="12" t="s">
        <v>12442</v>
      </c>
      <c r="JCU1" s="12" t="s">
        <v>12443</v>
      </c>
      <c r="JCV1" s="12" t="s">
        <v>12444</v>
      </c>
      <c r="JCW1" s="12" t="s">
        <v>12445</v>
      </c>
      <c r="JCX1" s="12" t="s">
        <v>12446</v>
      </c>
      <c r="JCY1" s="12" t="s">
        <v>12447</v>
      </c>
      <c r="JCZ1" s="12" t="s">
        <v>12448</v>
      </c>
      <c r="JDA1" s="12" t="s">
        <v>12449</v>
      </c>
      <c r="JDB1" s="12" t="s">
        <v>12450</v>
      </c>
      <c r="JDC1" s="12" t="s">
        <v>12451</v>
      </c>
      <c r="JDD1" s="12" t="s">
        <v>12452</v>
      </c>
      <c r="JDE1" s="12" t="s">
        <v>12453</v>
      </c>
      <c r="JDF1" s="12" t="s">
        <v>12454</v>
      </c>
      <c r="JDG1" s="12" t="s">
        <v>12455</v>
      </c>
      <c r="JDH1" s="12" t="s">
        <v>12456</v>
      </c>
      <c r="JDI1" s="12" t="s">
        <v>12457</v>
      </c>
      <c r="JDJ1" s="12" t="s">
        <v>12458</v>
      </c>
      <c r="JDK1" s="12" t="s">
        <v>12459</v>
      </c>
      <c r="JDL1" s="12" t="s">
        <v>12460</v>
      </c>
      <c r="JDM1" s="12" t="s">
        <v>12461</v>
      </c>
      <c r="JDN1" s="12" t="s">
        <v>12462</v>
      </c>
      <c r="JDO1" s="12" t="s">
        <v>12463</v>
      </c>
      <c r="JDP1" s="12" t="s">
        <v>12464</v>
      </c>
      <c r="JDQ1" s="12" t="s">
        <v>12465</v>
      </c>
      <c r="JDR1" s="12" t="s">
        <v>12466</v>
      </c>
      <c r="JDS1" s="12" t="s">
        <v>12467</v>
      </c>
      <c r="JDT1" s="12" t="s">
        <v>12468</v>
      </c>
      <c r="JDU1" s="12" t="s">
        <v>12469</v>
      </c>
      <c r="JDV1" s="12" t="s">
        <v>12470</v>
      </c>
      <c r="JDW1" s="12" t="s">
        <v>12471</v>
      </c>
      <c r="JDX1" s="12" t="s">
        <v>12472</v>
      </c>
      <c r="JDY1" s="12" t="s">
        <v>12473</v>
      </c>
      <c r="JDZ1" s="12" t="s">
        <v>12474</v>
      </c>
      <c r="JEA1" s="12" t="s">
        <v>12475</v>
      </c>
      <c r="JEB1" s="12" t="s">
        <v>12476</v>
      </c>
      <c r="JEC1" s="12" t="s">
        <v>12477</v>
      </c>
      <c r="JED1" s="12" t="s">
        <v>12478</v>
      </c>
      <c r="JEE1" s="12" t="s">
        <v>12479</v>
      </c>
      <c r="JEF1" s="12" t="s">
        <v>12480</v>
      </c>
      <c r="JEG1" s="12" t="s">
        <v>12481</v>
      </c>
      <c r="JEH1" s="12" t="s">
        <v>12482</v>
      </c>
      <c r="JEI1" s="12" t="s">
        <v>12483</v>
      </c>
      <c r="JEJ1" s="12" t="s">
        <v>12484</v>
      </c>
      <c r="JEK1" s="12" t="s">
        <v>12485</v>
      </c>
      <c r="JEL1" s="12" t="s">
        <v>12486</v>
      </c>
      <c r="JEM1" s="12" t="s">
        <v>12487</v>
      </c>
      <c r="JEN1" s="12" t="s">
        <v>12488</v>
      </c>
      <c r="JEO1" s="12" t="s">
        <v>12489</v>
      </c>
      <c r="JEP1" s="12" t="s">
        <v>12490</v>
      </c>
      <c r="JEQ1" s="12" t="s">
        <v>12491</v>
      </c>
      <c r="JER1" s="12" t="s">
        <v>12492</v>
      </c>
      <c r="JES1" s="12" t="s">
        <v>12493</v>
      </c>
      <c r="JET1" s="12" t="s">
        <v>12494</v>
      </c>
      <c r="JEU1" s="12" t="s">
        <v>12495</v>
      </c>
      <c r="JEV1" s="12" t="s">
        <v>12496</v>
      </c>
      <c r="JEW1" s="12" t="s">
        <v>12497</v>
      </c>
      <c r="JEX1" s="12" t="s">
        <v>12498</v>
      </c>
      <c r="JEY1" s="12" t="s">
        <v>12499</v>
      </c>
      <c r="JEZ1" s="12" t="s">
        <v>12500</v>
      </c>
      <c r="JFA1" s="12" t="s">
        <v>12501</v>
      </c>
      <c r="JFB1" s="12" t="s">
        <v>12502</v>
      </c>
      <c r="JFC1" s="12" t="s">
        <v>12503</v>
      </c>
      <c r="JFD1" s="12" t="s">
        <v>12504</v>
      </c>
      <c r="JFE1" s="12" t="s">
        <v>12505</v>
      </c>
      <c r="JFF1" s="12" t="s">
        <v>12506</v>
      </c>
      <c r="JFG1" s="12" t="s">
        <v>12507</v>
      </c>
      <c r="JFH1" s="12" t="s">
        <v>12508</v>
      </c>
      <c r="JFI1" s="12" t="s">
        <v>12509</v>
      </c>
      <c r="JFJ1" s="12" t="s">
        <v>12510</v>
      </c>
      <c r="JFK1" s="12" t="s">
        <v>12511</v>
      </c>
      <c r="JFL1" s="12" t="s">
        <v>12512</v>
      </c>
      <c r="JFM1" s="12" t="s">
        <v>12513</v>
      </c>
      <c r="JFN1" s="12" t="s">
        <v>12514</v>
      </c>
      <c r="JFO1" s="12" t="s">
        <v>12515</v>
      </c>
      <c r="JFP1" s="12" t="s">
        <v>12516</v>
      </c>
      <c r="JFQ1" s="12" t="s">
        <v>12517</v>
      </c>
      <c r="JFR1" s="12" t="s">
        <v>12518</v>
      </c>
      <c r="JFS1" s="12" t="s">
        <v>12519</v>
      </c>
      <c r="JFT1" s="12" t="s">
        <v>12520</v>
      </c>
      <c r="JFU1" s="12" t="s">
        <v>12521</v>
      </c>
      <c r="JFV1" s="12" t="s">
        <v>12522</v>
      </c>
      <c r="JFW1" s="12" t="s">
        <v>12523</v>
      </c>
      <c r="JFX1" s="12" t="s">
        <v>12524</v>
      </c>
      <c r="JFY1" s="12" t="s">
        <v>12525</v>
      </c>
      <c r="JFZ1" s="12" t="s">
        <v>12526</v>
      </c>
      <c r="JGA1" s="12" t="s">
        <v>12527</v>
      </c>
      <c r="JGB1" s="12" t="s">
        <v>12528</v>
      </c>
      <c r="JGC1" s="12" t="s">
        <v>12529</v>
      </c>
      <c r="JGD1" s="12" t="s">
        <v>12530</v>
      </c>
      <c r="JGE1" s="12" t="s">
        <v>12531</v>
      </c>
      <c r="JGF1" s="12" t="s">
        <v>12532</v>
      </c>
      <c r="JGG1" s="12" t="s">
        <v>12533</v>
      </c>
      <c r="JGH1" s="12" t="s">
        <v>12534</v>
      </c>
      <c r="JGI1" s="12" t="s">
        <v>12535</v>
      </c>
      <c r="JGJ1" s="12" t="s">
        <v>12536</v>
      </c>
      <c r="JGK1" s="12" t="s">
        <v>12537</v>
      </c>
      <c r="JGL1" s="12" t="s">
        <v>12538</v>
      </c>
      <c r="JGM1" s="12" t="s">
        <v>12539</v>
      </c>
      <c r="JGN1" s="12" t="s">
        <v>12540</v>
      </c>
      <c r="JGO1" s="12" t="s">
        <v>12541</v>
      </c>
      <c r="JGP1" s="12" t="s">
        <v>12542</v>
      </c>
      <c r="JGQ1" s="12" t="s">
        <v>12543</v>
      </c>
      <c r="JGR1" s="12" t="s">
        <v>12544</v>
      </c>
      <c r="JGS1" s="12" t="s">
        <v>12545</v>
      </c>
      <c r="JGT1" s="12" t="s">
        <v>12546</v>
      </c>
      <c r="JGU1" s="12" t="s">
        <v>12547</v>
      </c>
      <c r="JGV1" s="12" t="s">
        <v>12548</v>
      </c>
      <c r="JGW1" s="12" t="s">
        <v>12549</v>
      </c>
      <c r="JGX1" s="12" t="s">
        <v>12550</v>
      </c>
      <c r="JGY1" s="12" t="s">
        <v>12551</v>
      </c>
      <c r="JGZ1" s="12" t="s">
        <v>12552</v>
      </c>
      <c r="JHA1" s="12" t="s">
        <v>12553</v>
      </c>
      <c r="JHB1" s="12" t="s">
        <v>12554</v>
      </c>
      <c r="JHC1" s="12" t="s">
        <v>12555</v>
      </c>
      <c r="JHD1" s="12" t="s">
        <v>12556</v>
      </c>
      <c r="JHE1" s="12" t="s">
        <v>12557</v>
      </c>
      <c r="JHF1" s="12" t="s">
        <v>12558</v>
      </c>
      <c r="JHG1" s="12" t="s">
        <v>12559</v>
      </c>
      <c r="JHH1" s="12" t="s">
        <v>12560</v>
      </c>
      <c r="JHI1" s="12" t="s">
        <v>12561</v>
      </c>
      <c r="JHJ1" s="12" t="s">
        <v>12562</v>
      </c>
      <c r="JHK1" s="12" t="s">
        <v>12563</v>
      </c>
      <c r="JHL1" s="12" t="s">
        <v>12564</v>
      </c>
      <c r="JHM1" s="12" t="s">
        <v>12565</v>
      </c>
      <c r="JHN1" s="12" t="s">
        <v>12566</v>
      </c>
      <c r="JHO1" s="12" t="s">
        <v>12567</v>
      </c>
      <c r="JHP1" s="12" t="s">
        <v>12568</v>
      </c>
      <c r="JHQ1" s="12" t="s">
        <v>12569</v>
      </c>
      <c r="JHR1" s="12" t="s">
        <v>12570</v>
      </c>
      <c r="JHS1" s="12" t="s">
        <v>12571</v>
      </c>
      <c r="JHT1" s="12" t="s">
        <v>12572</v>
      </c>
      <c r="JHU1" s="12" t="s">
        <v>12573</v>
      </c>
      <c r="JHV1" s="12" t="s">
        <v>12574</v>
      </c>
      <c r="JHW1" s="12" t="s">
        <v>12575</v>
      </c>
      <c r="JHX1" s="12" t="s">
        <v>12576</v>
      </c>
      <c r="JHY1" s="12" t="s">
        <v>12577</v>
      </c>
      <c r="JHZ1" s="12" t="s">
        <v>12578</v>
      </c>
      <c r="JIA1" s="12" t="s">
        <v>12579</v>
      </c>
      <c r="JIB1" s="12" t="s">
        <v>12580</v>
      </c>
      <c r="JIC1" s="12" t="s">
        <v>12581</v>
      </c>
      <c r="JID1" s="12" t="s">
        <v>12582</v>
      </c>
      <c r="JIE1" s="12" t="s">
        <v>12583</v>
      </c>
      <c r="JIF1" s="12" t="s">
        <v>12584</v>
      </c>
      <c r="JIG1" s="12" t="s">
        <v>12585</v>
      </c>
      <c r="JIH1" s="12" t="s">
        <v>12586</v>
      </c>
      <c r="JII1" s="12" t="s">
        <v>12587</v>
      </c>
      <c r="JIJ1" s="12" t="s">
        <v>12588</v>
      </c>
      <c r="JIK1" s="12" t="s">
        <v>12589</v>
      </c>
      <c r="JIL1" s="12" t="s">
        <v>12590</v>
      </c>
      <c r="JIM1" s="12" t="s">
        <v>12591</v>
      </c>
      <c r="JIN1" s="12" t="s">
        <v>12592</v>
      </c>
      <c r="JIO1" s="12" t="s">
        <v>12593</v>
      </c>
      <c r="JIP1" s="12" t="s">
        <v>12594</v>
      </c>
      <c r="JIQ1" s="12" t="s">
        <v>12595</v>
      </c>
      <c r="JIR1" s="12" t="s">
        <v>12596</v>
      </c>
      <c r="JIS1" s="12" t="s">
        <v>12597</v>
      </c>
      <c r="JIT1" s="12" t="s">
        <v>12598</v>
      </c>
      <c r="JIU1" s="12" t="s">
        <v>12599</v>
      </c>
      <c r="JIV1" s="12" t="s">
        <v>12600</v>
      </c>
      <c r="JIW1" s="12" t="s">
        <v>12601</v>
      </c>
      <c r="JIX1" s="12" t="s">
        <v>12602</v>
      </c>
      <c r="JIY1" s="12" t="s">
        <v>12603</v>
      </c>
      <c r="JIZ1" s="12" t="s">
        <v>12604</v>
      </c>
      <c r="JJA1" s="12" t="s">
        <v>12605</v>
      </c>
      <c r="JJB1" s="12" t="s">
        <v>12606</v>
      </c>
      <c r="JJC1" s="12" t="s">
        <v>12607</v>
      </c>
      <c r="JJD1" s="12" t="s">
        <v>12608</v>
      </c>
      <c r="JJE1" s="12" t="s">
        <v>12609</v>
      </c>
      <c r="JJF1" s="12" t="s">
        <v>12610</v>
      </c>
      <c r="JJG1" s="12" t="s">
        <v>12611</v>
      </c>
      <c r="JJH1" s="12" t="s">
        <v>12612</v>
      </c>
      <c r="JJI1" s="12" t="s">
        <v>12613</v>
      </c>
      <c r="JJJ1" s="12" t="s">
        <v>12614</v>
      </c>
      <c r="JJK1" s="12" t="s">
        <v>12615</v>
      </c>
      <c r="JJL1" s="12" t="s">
        <v>12616</v>
      </c>
      <c r="JJM1" s="12" t="s">
        <v>12617</v>
      </c>
      <c r="JJN1" s="12" t="s">
        <v>12618</v>
      </c>
      <c r="JJO1" s="12" t="s">
        <v>12619</v>
      </c>
      <c r="JJP1" s="12" t="s">
        <v>12620</v>
      </c>
      <c r="JJQ1" s="12" t="s">
        <v>12621</v>
      </c>
      <c r="JJR1" s="12" t="s">
        <v>12622</v>
      </c>
      <c r="JJS1" s="12" t="s">
        <v>12623</v>
      </c>
      <c r="JJT1" s="12" t="s">
        <v>12624</v>
      </c>
      <c r="JJU1" s="12" t="s">
        <v>12625</v>
      </c>
      <c r="JJV1" s="12" t="s">
        <v>12626</v>
      </c>
      <c r="JJW1" s="12" t="s">
        <v>12627</v>
      </c>
      <c r="JJX1" s="12" t="s">
        <v>12628</v>
      </c>
      <c r="JJY1" s="12" t="s">
        <v>12629</v>
      </c>
      <c r="JJZ1" s="12" t="s">
        <v>12630</v>
      </c>
      <c r="JKA1" s="12" t="s">
        <v>12631</v>
      </c>
      <c r="JKB1" s="12" t="s">
        <v>12632</v>
      </c>
      <c r="JKC1" s="12" t="s">
        <v>12633</v>
      </c>
      <c r="JKD1" s="12" t="s">
        <v>12634</v>
      </c>
      <c r="JKE1" s="12" t="s">
        <v>12635</v>
      </c>
      <c r="JKF1" s="12" t="s">
        <v>12636</v>
      </c>
      <c r="JKG1" s="12" t="s">
        <v>12637</v>
      </c>
      <c r="JKH1" s="12" t="s">
        <v>12638</v>
      </c>
      <c r="JKI1" s="12" t="s">
        <v>12639</v>
      </c>
      <c r="JKJ1" s="12" t="s">
        <v>12640</v>
      </c>
      <c r="JKK1" s="12" t="s">
        <v>12641</v>
      </c>
      <c r="JKL1" s="12" t="s">
        <v>12642</v>
      </c>
      <c r="JKM1" s="12" t="s">
        <v>12643</v>
      </c>
      <c r="JKN1" s="12" t="s">
        <v>12644</v>
      </c>
      <c r="JKO1" s="12" t="s">
        <v>12645</v>
      </c>
      <c r="JKP1" s="12" t="s">
        <v>12646</v>
      </c>
      <c r="JKQ1" s="12" t="s">
        <v>12647</v>
      </c>
      <c r="JKR1" s="12" t="s">
        <v>12648</v>
      </c>
      <c r="JKS1" s="12" t="s">
        <v>12649</v>
      </c>
      <c r="JKT1" s="12" t="s">
        <v>12650</v>
      </c>
      <c r="JKU1" s="12" t="s">
        <v>12651</v>
      </c>
      <c r="JKV1" s="12" t="s">
        <v>12652</v>
      </c>
      <c r="JKW1" s="12" t="s">
        <v>12653</v>
      </c>
      <c r="JKX1" s="12" t="s">
        <v>12654</v>
      </c>
      <c r="JKY1" s="12" t="s">
        <v>12655</v>
      </c>
      <c r="JKZ1" s="12" t="s">
        <v>12656</v>
      </c>
      <c r="JLA1" s="12" t="s">
        <v>12657</v>
      </c>
      <c r="JLB1" s="12" t="s">
        <v>12658</v>
      </c>
      <c r="JLC1" s="12" t="s">
        <v>12659</v>
      </c>
      <c r="JLD1" s="12" t="s">
        <v>12660</v>
      </c>
      <c r="JLE1" s="12" t="s">
        <v>12661</v>
      </c>
      <c r="JLF1" s="12" t="s">
        <v>12662</v>
      </c>
      <c r="JLG1" s="12" t="s">
        <v>12663</v>
      </c>
      <c r="JLH1" s="12" t="s">
        <v>12664</v>
      </c>
      <c r="JLI1" s="12" t="s">
        <v>12665</v>
      </c>
      <c r="JLJ1" s="12" t="s">
        <v>12666</v>
      </c>
      <c r="JLK1" s="12" t="s">
        <v>12667</v>
      </c>
      <c r="JLL1" s="12" t="s">
        <v>12668</v>
      </c>
      <c r="JLM1" s="12" t="s">
        <v>12669</v>
      </c>
      <c r="JLN1" s="12" t="s">
        <v>12670</v>
      </c>
      <c r="JLO1" s="12" t="s">
        <v>12671</v>
      </c>
      <c r="JLP1" s="12" t="s">
        <v>12672</v>
      </c>
      <c r="JLQ1" s="12" t="s">
        <v>12673</v>
      </c>
      <c r="JLR1" s="12" t="s">
        <v>12674</v>
      </c>
      <c r="JLS1" s="12" t="s">
        <v>12675</v>
      </c>
      <c r="JLT1" s="12" t="s">
        <v>12676</v>
      </c>
      <c r="JLU1" s="12" t="s">
        <v>12677</v>
      </c>
      <c r="JLV1" s="12" t="s">
        <v>12678</v>
      </c>
      <c r="JLW1" s="12" t="s">
        <v>12679</v>
      </c>
      <c r="JLX1" s="12" t="s">
        <v>12680</v>
      </c>
      <c r="JLY1" s="12" t="s">
        <v>12681</v>
      </c>
      <c r="JLZ1" s="12" t="s">
        <v>12682</v>
      </c>
      <c r="JMA1" s="12" t="s">
        <v>12683</v>
      </c>
      <c r="JMB1" s="12" t="s">
        <v>12684</v>
      </c>
      <c r="JMC1" s="12" t="s">
        <v>12685</v>
      </c>
      <c r="JMD1" s="12" t="s">
        <v>12686</v>
      </c>
      <c r="JME1" s="12" t="s">
        <v>12687</v>
      </c>
      <c r="JMF1" s="12" t="s">
        <v>12688</v>
      </c>
      <c r="JMG1" s="12" t="s">
        <v>12689</v>
      </c>
      <c r="JMH1" s="12" t="s">
        <v>12690</v>
      </c>
      <c r="JMI1" s="12" t="s">
        <v>12691</v>
      </c>
      <c r="JMJ1" s="12" t="s">
        <v>12692</v>
      </c>
      <c r="JMK1" s="12" t="s">
        <v>12693</v>
      </c>
      <c r="JML1" s="12" t="s">
        <v>12694</v>
      </c>
      <c r="JMM1" s="12" t="s">
        <v>12695</v>
      </c>
      <c r="JMN1" s="12" t="s">
        <v>12696</v>
      </c>
      <c r="JMO1" s="12" t="s">
        <v>12697</v>
      </c>
      <c r="JMP1" s="12" t="s">
        <v>12698</v>
      </c>
      <c r="JMQ1" s="12" t="s">
        <v>12699</v>
      </c>
      <c r="JMR1" s="12" t="s">
        <v>12700</v>
      </c>
      <c r="JMS1" s="12" t="s">
        <v>12701</v>
      </c>
      <c r="JMT1" s="12" t="s">
        <v>12702</v>
      </c>
      <c r="JMU1" s="12" t="s">
        <v>12703</v>
      </c>
      <c r="JMV1" s="12" t="s">
        <v>12704</v>
      </c>
      <c r="JMW1" s="12" t="s">
        <v>12705</v>
      </c>
      <c r="JMX1" s="12" t="s">
        <v>12706</v>
      </c>
      <c r="JMY1" s="12" t="s">
        <v>12707</v>
      </c>
      <c r="JMZ1" s="12" t="s">
        <v>12708</v>
      </c>
      <c r="JNA1" s="12" t="s">
        <v>12709</v>
      </c>
      <c r="JNB1" s="12" t="s">
        <v>12710</v>
      </c>
      <c r="JNC1" s="12" t="s">
        <v>12711</v>
      </c>
      <c r="JND1" s="12" t="s">
        <v>12712</v>
      </c>
      <c r="JNE1" s="12" t="s">
        <v>12713</v>
      </c>
      <c r="JNF1" s="12" t="s">
        <v>12714</v>
      </c>
      <c r="JNG1" s="12" t="s">
        <v>12715</v>
      </c>
      <c r="JNH1" s="12" t="s">
        <v>12716</v>
      </c>
      <c r="JNI1" s="12" t="s">
        <v>12717</v>
      </c>
      <c r="JNJ1" s="12" t="s">
        <v>12718</v>
      </c>
      <c r="JNK1" s="12" t="s">
        <v>12719</v>
      </c>
      <c r="JNL1" s="12" t="s">
        <v>12720</v>
      </c>
      <c r="JNM1" s="12" t="s">
        <v>12721</v>
      </c>
      <c r="JNN1" s="12" t="s">
        <v>12722</v>
      </c>
      <c r="JNO1" s="12" t="s">
        <v>12723</v>
      </c>
      <c r="JNP1" s="12" t="s">
        <v>12724</v>
      </c>
      <c r="JNQ1" s="12" t="s">
        <v>12725</v>
      </c>
      <c r="JNR1" s="12" t="s">
        <v>12726</v>
      </c>
      <c r="JNS1" s="12" t="s">
        <v>12727</v>
      </c>
      <c r="JNT1" s="12" t="s">
        <v>12728</v>
      </c>
      <c r="JNU1" s="12" t="s">
        <v>12729</v>
      </c>
      <c r="JNV1" s="12" t="s">
        <v>12730</v>
      </c>
      <c r="JNW1" s="12" t="s">
        <v>12731</v>
      </c>
      <c r="JNX1" s="12" t="s">
        <v>12732</v>
      </c>
      <c r="JNY1" s="12" t="s">
        <v>12733</v>
      </c>
      <c r="JNZ1" s="12" t="s">
        <v>12734</v>
      </c>
      <c r="JOA1" s="12" t="s">
        <v>12735</v>
      </c>
      <c r="JOB1" s="12" t="s">
        <v>12736</v>
      </c>
      <c r="JOC1" s="12" t="s">
        <v>12737</v>
      </c>
      <c r="JOD1" s="12" t="s">
        <v>12738</v>
      </c>
      <c r="JOE1" s="12" t="s">
        <v>12739</v>
      </c>
      <c r="JOF1" s="12" t="s">
        <v>12740</v>
      </c>
      <c r="JOG1" s="12" t="s">
        <v>12741</v>
      </c>
      <c r="JOH1" s="12" t="s">
        <v>12742</v>
      </c>
      <c r="JOI1" s="12" t="s">
        <v>12743</v>
      </c>
      <c r="JOJ1" s="12" t="s">
        <v>12744</v>
      </c>
      <c r="JOK1" s="12" t="s">
        <v>12745</v>
      </c>
      <c r="JOL1" s="12" t="s">
        <v>12746</v>
      </c>
      <c r="JOM1" s="12" t="s">
        <v>12747</v>
      </c>
      <c r="JON1" s="12" t="s">
        <v>12748</v>
      </c>
      <c r="JOO1" s="12" t="s">
        <v>12749</v>
      </c>
      <c r="JOP1" s="12" t="s">
        <v>12750</v>
      </c>
      <c r="JOQ1" s="12" t="s">
        <v>12751</v>
      </c>
      <c r="JOR1" s="12" t="s">
        <v>12752</v>
      </c>
      <c r="JOS1" s="12" t="s">
        <v>12753</v>
      </c>
      <c r="JOT1" s="12" t="s">
        <v>12754</v>
      </c>
      <c r="JOU1" s="12" t="s">
        <v>12755</v>
      </c>
      <c r="JOV1" s="12" t="s">
        <v>12756</v>
      </c>
      <c r="JOW1" s="12" t="s">
        <v>12757</v>
      </c>
      <c r="JOX1" s="12" t="s">
        <v>12758</v>
      </c>
      <c r="JOY1" s="12" t="s">
        <v>12759</v>
      </c>
      <c r="JOZ1" s="12" t="s">
        <v>12760</v>
      </c>
      <c r="JPA1" s="12" t="s">
        <v>12761</v>
      </c>
      <c r="JPB1" s="12" t="s">
        <v>12762</v>
      </c>
      <c r="JPC1" s="12" t="s">
        <v>12763</v>
      </c>
      <c r="JPD1" s="12" t="s">
        <v>12764</v>
      </c>
      <c r="JPE1" s="12" t="s">
        <v>12765</v>
      </c>
      <c r="JPF1" s="12" t="s">
        <v>12766</v>
      </c>
      <c r="JPG1" s="12" t="s">
        <v>12767</v>
      </c>
      <c r="JPH1" s="12" t="s">
        <v>12768</v>
      </c>
      <c r="JPI1" s="12" t="s">
        <v>12769</v>
      </c>
      <c r="JPJ1" s="12" t="s">
        <v>12770</v>
      </c>
      <c r="JPK1" s="12" t="s">
        <v>12771</v>
      </c>
      <c r="JPL1" s="12" t="s">
        <v>12772</v>
      </c>
      <c r="JPM1" s="12" t="s">
        <v>12773</v>
      </c>
      <c r="JPN1" s="12" t="s">
        <v>12774</v>
      </c>
      <c r="JPO1" s="12" t="s">
        <v>12775</v>
      </c>
      <c r="JPP1" s="12" t="s">
        <v>12776</v>
      </c>
      <c r="JPQ1" s="12" t="s">
        <v>12777</v>
      </c>
      <c r="JPR1" s="12" t="s">
        <v>12778</v>
      </c>
      <c r="JPS1" s="12" t="s">
        <v>12779</v>
      </c>
      <c r="JPT1" s="12" t="s">
        <v>12780</v>
      </c>
      <c r="JPU1" s="12" t="s">
        <v>12781</v>
      </c>
      <c r="JPV1" s="12" t="s">
        <v>12782</v>
      </c>
      <c r="JPW1" s="12" t="s">
        <v>12783</v>
      </c>
      <c r="JPX1" s="12" t="s">
        <v>12784</v>
      </c>
      <c r="JPY1" s="12" t="s">
        <v>12785</v>
      </c>
      <c r="JPZ1" s="12" t="s">
        <v>12786</v>
      </c>
      <c r="JQA1" s="12" t="s">
        <v>12787</v>
      </c>
      <c r="JQB1" s="12" t="s">
        <v>12788</v>
      </c>
      <c r="JQC1" s="12" t="s">
        <v>12789</v>
      </c>
      <c r="JQD1" s="12" t="s">
        <v>12790</v>
      </c>
      <c r="JQE1" s="12" t="s">
        <v>12791</v>
      </c>
      <c r="JQF1" s="12" t="s">
        <v>12792</v>
      </c>
      <c r="JQG1" s="12" t="s">
        <v>12793</v>
      </c>
      <c r="JQH1" s="12" t="s">
        <v>12794</v>
      </c>
      <c r="JQI1" s="12" t="s">
        <v>12795</v>
      </c>
      <c r="JQJ1" s="12" t="s">
        <v>12796</v>
      </c>
      <c r="JQK1" s="12" t="s">
        <v>12797</v>
      </c>
      <c r="JQL1" s="12" t="s">
        <v>12798</v>
      </c>
      <c r="JQM1" s="12" t="s">
        <v>12799</v>
      </c>
      <c r="JQN1" s="12" t="s">
        <v>12800</v>
      </c>
      <c r="JQO1" s="12" t="s">
        <v>12801</v>
      </c>
      <c r="JQP1" s="12" t="s">
        <v>12802</v>
      </c>
      <c r="JQQ1" s="12" t="s">
        <v>12803</v>
      </c>
      <c r="JQR1" s="12" t="s">
        <v>12804</v>
      </c>
      <c r="JQS1" s="12" t="s">
        <v>12805</v>
      </c>
      <c r="JQT1" s="12" t="s">
        <v>12806</v>
      </c>
      <c r="JQU1" s="12" t="s">
        <v>12807</v>
      </c>
      <c r="JQV1" s="12" t="s">
        <v>12808</v>
      </c>
      <c r="JQW1" s="12" t="s">
        <v>12809</v>
      </c>
      <c r="JQX1" s="12" t="s">
        <v>12810</v>
      </c>
      <c r="JQY1" s="12" t="s">
        <v>12811</v>
      </c>
      <c r="JQZ1" s="12" t="s">
        <v>12812</v>
      </c>
      <c r="JRA1" s="12" t="s">
        <v>12813</v>
      </c>
      <c r="JRB1" s="12" t="s">
        <v>12814</v>
      </c>
      <c r="JRC1" s="12" t="s">
        <v>12815</v>
      </c>
      <c r="JRD1" s="12" t="s">
        <v>12816</v>
      </c>
      <c r="JRE1" s="12" t="s">
        <v>12817</v>
      </c>
      <c r="JRF1" s="12" t="s">
        <v>12818</v>
      </c>
      <c r="JRG1" s="12" t="s">
        <v>12819</v>
      </c>
      <c r="JRH1" s="12" t="s">
        <v>12820</v>
      </c>
      <c r="JRI1" s="12" t="s">
        <v>12821</v>
      </c>
      <c r="JRJ1" s="12" t="s">
        <v>12822</v>
      </c>
      <c r="JRK1" s="12" t="s">
        <v>12823</v>
      </c>
      <c r="JRL1" s="12" t="s">
        <v>12824</v>
      </c>
      <c r="JRM1" s="12" t="s">
        <v>12825</v>
      </c>
      <c r="JRN1" s="12" t="s">
        <v>12826</v>
      </c>
      <c r="JRO1" s="12" t="s">
        <v>12827</v>
      </c>
      <c r="JRP1" s="12" t="s">
        <v>12828</v>
      </c>
      <c r="JRQ1" s="12" t="s">
        <v>12829</v>
      </c>
      <c r="JRR1" s="12" t="s">
        <v>12830</v>
      </c>
      <c r="JRS1" s="12" t="s">
        <v>12831</v>
      </c>
      <c r="JRT1" s="12" t="s">
        <v>12832</v>
      </c>
      <c r="JRU1" s="12" t="s">
        <v>12833</v>
      </c>
      <c r="JRV1" s="12" t="s">
        <v>12834</v>
      </c>
      <c r="JRW1" s="12" t="s">
        <v>12835</v>
      </c>
      <c r="JRX1" s="12" t="s">
        <v>12836</v>
      </c>
      <c r="JRY1" s="12" t="s">
        <v>12837</v>
      </c>
      <c r="JRZ1" s="12" t="s">
        <v>12838</v>
      </c>
      <c r="JSA1" s="12" t="s">
        <v>12839</v>
      </c>
      <c r="JSB1" s="12" t="s">
        <v>12840</v>
      </c>
      <c r="JSC1" s="12" t="s">
        <v>12841</v>
      </c>
      <c r="JSD1" s="12" t="s">
        <v>12842</v>
      </c>
      <c r="JSE1" s="12" t="s">
        <v>12843</v>
      </c>
      <c r="JSF1" s="12" t="s">
        <v>12844</v>
      </c>
      <c r="JSG1" s="12" t="s">
        <v>12845</v>
      </c>
      <c r="JSH1" s="12" t="s">
        <v>12846</v>
      </c>
      <c r="JSI1" s="12" t="s">
        <v>12847</v>
      </c>
      <c r="JSJ1" s="12" t="s">
        <v>12848</v>
      </c>
      <c r="JSK1" s="12" t="s">
        <v>12849</v>
      </c>
      <c r="JSL1" s="12" t="s">
        <v>12850</v>
      </c>
      <c r="JSM1" s="12" t="s">
        <v>12851</v>
      </c>
      <c r="JSN1" s="12" t="s">
        <v>12852</v>
      </c>
      <c r="JSO1" s="12" t="s">
        <v>12853</v>
      </c>
      <c r="JSP1" s="12" t="s">
        <v>12854</v>
      </c>
      <c r="JSQ1" s="12" t="s">
        <v>12855</v>
      </c>
      <c r="JSR1" s="12" t="s">
        <v>12856</v>
      </c>
      <c r="JSS1" s="12" t="s">
        <v>12857</v>
      </c>
      <c r="JST1" s="12" t="s">
        <v>12858</v>
      </c>
      <c r="JSU1" s="12" t="s">
        <v>12859</v>
      </c>
      <c r="JSV1" s="12" t="s">
        <v>12860</v>
      </c>
      <c r="JSW1" s="12" t="s">
        <v>12861</v>
      </c>
      <c r="JSX1" s="12" t="s">
        <v>12862</v>
      </c>
      <c r="JSY1" s="12" t="s">
        <v>12863</v>
      </c>
      <c r="JSZ1" s="12" t="s">
        <v>12864</v>
      </c>
      <c r="JTA1" s="12" t="s">
        <v>12865</v>
      </c>
      <c r="JTB1" s="12" t="s">
        <v>12866</v>
      </c>
      <c r="JTC1" s="12" t="s">
        <v>12867</v>
      </c>
      <c r="JTD1" s="12" t="s">
        <v>12868</v>
      </c>
      <c r="JTE1" s="12" t="s">
        <v>12869</v>
      </c>
      <c r="JTF1" s="12" t="s">
        <v>12870</v>
      </c>
      <c r="JTG1" s="12" t="s">
        <v>12871</v>
      </c>
      <c r="JTH1" s="12" t="s">
        <v>12872</v>
      </c>
      <c r="JTI1" s="12" t="s">
        <v>12873</v>
      </c>
      <c r="JTJ1" s="12" t="s">
        <v>12874</v>
      </c>
      <c r="JTK1" s="12" t="s">
        <v>12875</v>
      </c>
      <c r="JTL1" s="12" t="s">
        <v>12876</v>
      </c>
      <c r="JTM1" s="12" t="s">
        <v>12877</v>
      </c>
      <c r="JTN1" s="12" t="s">
        <v>12878</v>
      </c>
      <c r="JTO1" s="12" t="s">
        <v>12879</v>
      </c>
      <c r="JTP1" s="12" t="s">
        <v>12880</v>
      </c>
      <c r="JTQ1" s="12" t="s">
        <v>12881</v>
      </c>
      <c r="JTR1" s="12" t="s">
        <v>12882</v>
      </c>
      <c r="JTS1" s="12" t="s">
        <v>12883</v>
      </c>
      <c r="JTT1" s="12" t="s">
        <v>12884</v>
      </c>
      <c r="JTU1" s="12" t="s">
        <v>12885</v>
      </c>
      <c r="JTV1" s="12" t="s">
        <v>12886</v>
      </c>
      <c r="JTW1" s="12" t="s">
        <v>12887</v>
      </c>
      <c r="JTX1" s="12" t="s">
        <v>12888</v>
      </c>
      <c r="JTY1" s="12" t="s">
        <v>12889</v>
      </c>
      <c r="JTZ1" s="12" t="s">
        <v>12890</v>
      </c>
      <c r="JUA1" s="12" t="s">
        <v>12891</v>
      </c>
      <c r="JUB1" s="12" t="s">
        <v>12892</v>
      </c>
      <c r="JUC1" s="12" t="s">
        <v>12893</v>
      </c>
      <c r="JUD1" s="12" t="s">
        <v>12894</v>
      </c>
      <c r="JUE1" s="12" t="s">
        <v>12895</v>
      </c>
      <c r="JUF1" s="12" t="s">
        <v>12896</v>
      </c>
      <c r="JUG1" s="12" t="s">
        <v>12897</v>
      </c>
      <c r="JUH1" s="12" t="s">
        <v>12898</v>
      </c>
      <c r="JUI1" s="12" t="s">
        <v>12899</v>
      </c>
      <c r="JUJ1" s="12" t="s">
        <v>12900</v>
      </c>
      <c r="JUK1" s="12" t="s">
        <v>12901</v>
      </c>
      <c r="JUL1" s="12" t="s">
        <v>12902</v>
      </c>
      <c r="JUM1" s="12" t="s">
        <v>12903</v>
      </c>
      <c r="JUN1" s="12" t="s">
        <v>12904</v>
      </c>
      <c r="JUO1" s="12" t="s">
        <v>12905</v>
      </c>
      <c r="JUP1" s="12" t="s">
        <v>12906</v>
      </c>
      <c r="JUQ1" s="12" t="s">
        <v>12907</v>
      </c>
      <c r="JUR1" s="12" t="s">
        <v>12908</v>
      </c>
      <c r="JUS1" s="12" t="s">
        <v>12909</v>
      </c>
      <c r="JUT1" s="12" t="s">
        <v>12910</v>
      </c>
      <c r="JUU1" s="12" t="s">
        <v>12911</v>
      </c>
      <c r="JUV1" s="12" t="s">
        <v>12912</v>
      </c>
      <c r="JUW1" s="12" t="s">
        <v>12913</v>
      </c>
      <c r="JUX1" s="12" t="s">
        <v>12914</v>
      </c>
      <c r="JUY1" s="12" t="s">
        <v>12915</v>
      </c>
      <c r="JUZ1" s="12" t="s">
        <v>12916</v>
      </c>
      <c r="JVA1" s="12" t="s">
        <v>12917</v>
      </c>
      <c r="JVB1" s="12" t="s">
        <v>12918</v>
      </c>
      <c r="JVC1" s="12" t="s">
        <v>12919</v>
      </c>
      <c r="JVD1" s="12" t="s">
        <v>12920</v>
      </c>
      <c r="JVE1" s="12" t="s">
        <v>12921</v>
      </c>
      <c r="JVF1" s="12" t="s">
        <v>12922</v>
      </c>
      <c r="JVG1" s="12" t="s">
        <v>12923</v>
      </c>
      <c r="JVH1" s="12" t="s">
        <v>12924</v>
      </c>
      <c r="JVI1" s="12" t="s">
        <v>12925</v>
      </c>
      <c r="JVJ1" s="12" t="s">
        <v>12926</v>
      </c>
      <c r="JVK1" s="12" t="s">
        <v>12927</v>
      </c>
      <c r="JVL1" s="12" t="s">
        <v>12928</v>
      </c>
      <c r="JVM1" s="12" t="s">
        <v>12929</v>
      </c>
      <c r="JVN1" s="12" t="s">
        <v>12930</v>
      </c>
      <c r="JVO1" s="12" t="s">
        <v>12931</v>
      </c>
      <c r="JVP1" s="12" t="s">
        <v>12932</v>
      </c>
      <c r="JVQ1" s="12" t="s">
        <v>12933</v>
      </c>
      <c r="JVR1" s="12" t="s">
        <v>12934</v>
      </c>
      <c r="JVS1" s="12" t="s">
        <v>12935</v>
      </c>
      <c r="JVT1" s="12" t="s">
        <v>12936</v>
      </c>
      <c r="JVU1" s="12" t="s">
        <v>12937</v>
      </c>
      <c r="JVV1" s="12" t="s">
        <v>12938</v>
      </c>
      <c r="JVW1" s="12" t="s">
        <v>12939</v>
      </c>
      <c r="JVX1" s="12" t="s">
        <v>12940</v>
      </c>
      <c r="JVY1" s="12" t="s">
        <v>12941</v>
      </c>
      <c r="JVZ1" s="12" t="s">
        <v>12942</v>
      </c>
      <c r="JWA1" s="12" t="s">
        <v>12943</v>
      </c>
      <c r="JWB1" s="12" t="s">
        <v>12944</v>
      </c>
      <c r="JWC1" s="12" t="s">
        <v>12945</v>
      </c>
      <c r="JWD1" s="12" t="s">
        <v>12946</v>
      </c>
      <c r="JWE1" s="12" t="s">
        <v>12947</v>
      </c>
      <c r="JWF1" s="12" t="s">
        <v>12948</v>
      </c>
      <c r="JWG1" s="12" t="s">
        <v>12949</v>
      </c>
      <c r="JWH1" s="12" t="s">
        <v>12950</v>
      </c>
      <c r="JWI1" s="12" t="s">
        <v>12951</v>
      </c>
      <c r="JWJ1" s="12" t="s">
        <v>12952</v>
      </c>
      <c r="JWK1" s="12" t="s">
        <v>12953</v>
      </c>
      <c r="JWL1" s="12" t="s">
        <v>12954</v>
      </c>
      <c r="JWM1" s="12" t="s">
        <v>12955</v>
      </c>
      <c r="JWN1" s="12" t="s">
        <v>12956</v>
      </c>
      <c r="JWO1" s="12" t="s">
        <v>12957</v>
      </c>
      <c r="JWP1" s="12" t="s">
        <v>12958</v>
      </c>
      <c r="JWQ1" s="12" t="s">
        <v>12959</v>
      </c>
      <c r="JWR1" s="12" t="s">
        <v>12960</v>
      </c>
      <c r="JWS1" s="12" t="s">
        <v>12961</v>
      </c>
      <c r="JWT1" s="12" t="s">
        <v>12962</v>
      </c>
      <c r="JWU1" s="12" t="s">
        <v>12963</v>
      </c>
      <c r="JWV1" s="12" t="s">
        <v>12964</v>
      </c>
      <c r="JWW1" s="12" t="s">
        <v>12965</v>
      </c>
      <c r="JWX1" s="12" t="s">
        <v>12966</v>
      </c>
      <c r="JWY1" s="12" t="s">
        <v>12967</v>
      </c>
      <c r="JWZ1" s="12" t="s">
        <v>12968</v>
      </c>
      <c r="JXA1" s="12" t="s">
        <v>12969</v>
      </c>
      <c r="JXB1" s="12" t="s">
        <v>12970</v>
      </c>
      <c r="JXC1" s="12" t="s">
        <v>12971</v>
      </c>
      <c r="JXD1" s="12" t="s">
        <v>12972</v>
      </c>
      <c r="JXE1" s="12" t="s">
        <v>12973</v>
      </c>
      <c r="JXF1" s="12" t="s">
        <v>12974</v>
      </c>
      <c r="JXG1" s="12" t="s">
        <v>12975</v>
      </c>
      <c r="JXH1" s="12" t="s">
        <v>12976</v>
      </c>
      <c r="JXI1" s="12" t="s">
        <v>12977</v>
      </c>
      <c r="JXJ1" s="12" t="s">
        <v>12978</v>
      </c>
      <c r="JXK1" s="12" t="s">
        <v>12979</v>
      </c>
      <c r="JXL1" s="12" t="s">
        <v>12980</v>
      </c>
      <c r="JXM1" s="12" t="s">
        <v>12981</v>
      </c>
      <c r="JXN1" s="12" t="s">
        <v>12982</v>
      </c>
      <c r="JXO1" s="12" t="s">
        <v>12983</v>
      </c>
      <c r="JXP1" s="12" t="s">
        <v>12984</v>
      </c>
      <c r="JXQ1" s="12" t="s">
        <v>12985</v>
      </c>
      <c r="JXR1" s="12" t="s">
        <v>12986</v>
      </c>
      <c r="JXS1" s="12" t="s">
        <v>12987</v>
      </c>
      <c r="JXT1" s="12" t="s">
        <v>12988</v>
      </c>
      <c r="JXU1" s="12" t="s">
        <v>12989</v>
      </c>
      <c r="JXV1" s="12" t="s">
        <v>12990</v>
      </c>
      <c r="JXW1" s="12" t="s">
        <v>12991</v>
      </c>
      <c r="JXX1" s="12" t="s">
        <v>12992</v>
      </c>
      <c r="JXY1" s="12" t="s">
        <v>12993</v>
      </c>
      <c r="JXZ1" s="12" t="s">
        <v>12994</v>
      </c>
      <c r="JYA1" s="12" t="s">
        <v>12995</v>
      </c>
      <c r="JYB1" s="12" t="s">
        <v>12996</v>
      </c>
      <c r="JYC1" s="12" t="s">
        <v>12997</v>
      </c>
      <c r="JYD1" s="12" t="s">
        <v>12998</v>
      </c>
      <c r="JYE1" s="12" t="s">
        <v>12999</v>
      </c>
      <c r="JYF1" s="12" t="s">
        <v>13000</v>
      </c>
      <c r="JYG1" s="12" t="s">
        <v>13001</v>
      </c>
      <c r="JYH1" s="12" t="s">
        <v>13002</v>
      </c>
      <c r="JYI1" s="12" t="s">
        <v>13003</v>
      </c>
      <c r="JYJ1" s="12" t="s">
        <v>13004</v>
      </c>
      <c r="JYK1" s="12" t="s">
        <v>13005</v>
      </c>
      <c r="JYL1" s="12" t="s">
        <v>13006</v>
      </c>
      <c r="JYM1" s="12" t="s">
        <v>13007</v>
      </c>
      <c r="JYN1" s="12" t="s">
        <v>13008</v>
      </c>
      <c r="JYO1" s="12" t="s">
        <v>13009</v>
      </c>
      <c r="JYP1" s="12" t="s">
        <v>13010</v>
      </c>
      <c r="JYQ1" s="12" t="s">
        <v>13011</v>
      </c>
      <c r="JYR1" s="12" t="s">
        <v>13012</v>
      </c>
      <c r="JYS1" s="12" t="s">
        <v>13013</v>
      </c>
      <c r="JYT1" s="12" t="s">
        <v>13014</v>
      </c>
      <c r="JYU1" s="12" t="s">
        <v>13015</v>
      </c>
      <c r="JYV1" s="12" t="s">
        <v>13016</v>
      </c>
      <c r="JYW1" s="12" t="s">
        <v>13017</v>
      </c>
      <c r="JYX1" s="12" t="s">
        <v>13018</v>
      </c>
      <c r="JYY1" s="12" t="s">
        <v>13019</v>
      </c>
      <c r="JYZ1" s="12" t="s">
        <v>13020</v>
      </c>
      <c r="JZA1" s="12" t="s">
        <v>13021</v>
      </c>
      <c r="JZB1" s="12" t="s">
        <v>13022</v>
      </c>
      <c r="JZC1" s="12" t="s">
        <v>13023</v>
      </c>
      <c r="JZD1" s="12" t="s">
        <v>13024</v>
      </c>
      <c r="JZE1" s="12" t="s">
        <v>13025</v>
      </c>
      <c r="JZF1" s="12" t="s">
        <v>13026</v>
      </c>
      <c r="JZG1" s="12" t="s">
        <v>13027</v>
      </c>
      <c r="JZH1" s="12" t="s">
        <v>13028</v>
      </c>
      <c r="JZI1" s="12" t="s">
        <v>13029</v>
      </c>
      <c r="JZJ1" s="12" t="s">
        <v>13030</v>
      </c>
      <c r="JZK1" s="12" t="s">
        <v>13031</v>
      </c>
      <c r="JZL1" s="12" t="s">
        <v>13032</v>
      </c>
      <c r="JZM1" s="12" t="s">
        <v>13033</v>
      </c>
      <c r="JZN1" s="12" t="s">
        <v>13034</v>
      </c>
      <c r="JZO1" s="12" t="s">
        <v>13035</v>
      </c>
      <c r="JZP1" s="12" t="s">
        <v>13036</v>
      </c>
      <c r="JZQ1" s="12" t="s">
        <v>13037</v>
      </c>
      <c r="JZR1" s="12" t="s">
        <v>13038</v>
      </c>
      <c r="JZS1" s="12" t="s">
        <v>13039</v>
      </c>
      <c r="JZT1" s="12" t="s">
        <v>13040</v>
      </c>
      <c r="JZU1" s="12" t="s">
        <v>13041</v>
      </c>
      <c r="JZV1" s="12" t="s">
        <v>13042</v>
      </c>
      <c r="JZW1" s="12" t="s">
        <v>13043</v>
      </c>
      <c r="JZX1" s="12" t="s">
        <v>13044</v>
      </c>
      <c r="JZY1" s="12" t="s">
        <v>13045</v>
      </c>
      <c r="JZZ1" s="12" t="s">
        <v>13046</v>
      </c>
      <c r="KAA1" s="12" t="s">
        <v>13047</v>
      </c>
      <c r="KAB1" s="12" t="s">
        <v>13048</v>
      </c>
      <c r="KAC1" s="12" t="s">
        <v>13049</v>
      </c>
      <c r="KAD1" s="12" t="s">
        <v>13050</v>
      </c>
      <c r="KAE1" s="12" t="s">
        <v>13051</v>
      </c>
      <c r="KAF1" s="12" t="s">
        <v>13052</v>
      </c>
      <c r="KAG1" s="12" t="s">
        <v>13053</v>
      </c>
      <c r="KAH1" s="12" t="s">
        <v>13054</v>
      </c>
      <c r="KAI1" s="12" t="s">
        <v>13055</v>
      </c>
      <c r="KAJ1" s="12" t="s">
        <v>13056</v>
      </c>
      <c r="KAK1" s="12" t="s">
        <v>13057</v>
      </c>
      <c r="KAL1" s="12" t="s">
        <v>13058</v>
      </c>
      <c r="KAM1" s="12" t="s">
        <v>13059</v>
      </c>
      <c r="KAN1" s="12" t="s">
        <v>13060</v>
      </c>
      <c r="KAO1" s="12" t="s">
        <v>13061</v>
      </c>
      <c r="KAP1" s="12" t="s">
        <v>13062</v>
      </c>
      <c r="KAQ1" s="12" t="s">
        <v>13063</v>
      </c>
      <c r="KAR1" s="12" t="s">
        <v>13064</v>
      </c>
      <c r="KAS1" s="12" t="s">
        <v>13065</v>
      </c>
      <c r="KAT1" s="12" t="s">
        <v>13066</v>
      </c>
      <c r="KAU1" s="12" t="s">
        <v>13067</v>
      </c>
      <c r="KAV1" s="12" t="s">
        <v>13068</v>
      </c>
      <c r="KAW1" s="12" t="s">
        <v>13069</v>
      </c>
      <c r="KAX1" s="12" t="s">
        <v>13070</v>
      </c>
      <c r="KAY1" s="12" t="s">
        <v>13071</v>
      </c>
      <c r="KAZ1" s="12" t="s">
        <v>13072</v>
      </c>
      <c r="KBA1" s="12" t="s">
        <v>13073</v>
      </c>
      <c r="KBB1" s="12" t="s">
        <v>13074</v>
      </c>
      <c r="KBC1" s="12" t="s">
        <v>13075</v>
      </c>
      <c r="KBD1" s="12" t="s">
        <v>13076</v>
      </c>
      <c r="KBE1" s="12" t="s">
        <v>13077</v>
      </c>
      <c r="KBF1" s="12" t="s">
        <v>13078</v>
      </c>
      <c r="KBG1" s="12" t="s">
        <v>13079</v>
      </c>
      <c r="KBH1" s="12" t="s">
        <v>13080</v>
      </c>
      <c r="KBI1" s="12" t="s">
        <v>13081</v>
      </c>
      <c r="KBJ1" s="12" t="s">
        <v>13082</v>
      </c>
      <c r="KBK1" s="12" t="s">
        <v>13083</v>
      </c>
      <c r="KBL1" s="12" t="s">
        <v>13084</v>
      </c>
      <c r="KBM1" s="12" t="s">
        <v>13085</v>
      </c>
      <c r="KBN1" s="12" t="s">
        <v>13086</v>
      </c>
      <c r="KBO1" s="12" t="s">
        <v>13087</v>
      </c>
      <c r="KBP1" s="12" t="s">
        <v>13088</v>
      </c>
      <c r="KBQ1" s="12" t="s">
        <v>13089</v>
      </c>
      <c r="KBR1" s="12" t="s">
        <v>13090</v>
      </c>
      <c r="KBS1" s="12" t="s">
        <v>13091</v>
      </c>
      <c r="KBT1" s="12" t="s">
        <v>13092</v>
      </c>
      <c r="KBU1" s="12" t="s">
        <v>13093</v>
      </c>
      <c r="KBV1" s="12" t="s">
        <v>13094</v>
      </c>
      <c r="KBW1" s="12" t="s">
        <v>13095</v>
      </c>
      <c r="KBX1" s="12" t="s">
        <v>13096</v>
      </c>
      <c r="KBY1" s="12" t="s">
        <v>13097</v>
      </c>
      <c r="KBZ1" s="12" t="s">
        <v>13098</v>
      </c>
      <c r="KCA1" s="12" t="s">
        <v>13099</v>
      </c>
      <c r="KCB1" s="12" t="s">
        <v>13100</v>
      </c>
      <c r="KCC1" s="12" t="s">
        <v>13101</v>
      </c>
      <c r="KCD1" s="12" t="s">
        <v>13102</v>
      </c>
      <c r="KCE1" s="12" t="s">
        <v>13103</v>
      </c>
      <c r="KCF1" s="12" t="s">
        <v>13104</v>
      </c>
      <c r="KCG1" s="12" t="s">
        <v>13105</v>
      </c>
      <c r="KCH1" s="12" t="s">
        <v>13106</v>
      </c>
      <c r="KCI1" s="12" t="s">
        <v>13107</v>
      </c>
      <c r="KCJ1" s="12" t="s">
        <v>13108</v>
      </c>
      <c r="KCK1" s="12" t="s">
        <v>13109</v>
      </c>
      <c r="KCL1" s="12" t="s">
        <v>13110</v>
      </c>
      <c r="KCM1" s="12" t="s">
        <v>13111</v>
      </c>
      <c r="KCN1" s="12" t="s">
        <v>13112</v>
      </c>
      <c r="KCO1" s="12" t="s">
        <v>13113</v>
      </c>
      <c r="KCP1" s="12" t="s">
        <v>13114</v>
      </c>
      <c r="KCQ1" s="12" t="s">
        <v>13115</v>
      </c>
      <c r="KCR1" s="12" t="s">
        <v>13116</v>
      </c>
      <c r="KCS1" s="12" t="s">
        <v>13117</v>
      </c>
      <c r="KCT1" s="12" t="s">
        <v>13118</v>
      </c>
      <c r="KCU1" s="12" t="s">
        <v>13119</v>
      </c>
      <c r="KCV1" s="12" t="s">
        <v>13120</v>
      </c>
      <c r="KCW1" s="12" t="s">
        <v>13121</v>
      </c>
      <c r="KCX1" s="12" t="s">
        <v>13122</v>
      </c>
      <c r="KCY1" s="12" t="s">
        <v>13123</v>
      </c>
      <c r="KCZ1" s="12" t="s">
        <v>13124</v>
      </c>
      <c r="KDA1" s="12" t="s">
        <v>13125</v>
      </c>
      <c r="KDB1" s="12" t="s">
        <v>13126</v>
      </c>
      <c r="KDC1" s="12" t="s">
        <v>13127</v>
      </c>
      <c r="KDD1" s="12" t="s">
        <v>13128</v>
      </c>
      <c r="KDE1" s="12" t="s">
        <v>13129</v>
      </c>
      <c r="KDF1" s="12" t="s">
        <v>13130</v>
      </c>
      <c r="KDG1" s="12" t="s">
        <v>13131</v>
      </c>
      <c r="KDH1" s="12" t="s">
        <v>13132</v>
      </c>
      <c r="KDI1" s="12" t="s">
        <v>13133</v>
      </c>
      <c r="KDJ1" s="12" t="s">
        <v>13134</v>
      </c>
      <c r="KDK1" s="12" t="s">
        <v>13135</v>
      </c>
      <c r="KDL1" s="12" t="s">
        <v>13136</v>
      </c>
      <c r="KDM1" s="12" t="s">
        <v>13137</v>
      </c>
      <c r="KDN1" s="12" t="s">
        <v>13138</v>
      </c>
      <c r="KDO1" s="12" t="s">
        <v>13139</v>
      </c>
      <c r="KDP1" s="12" t="s">
        <v>13140</v>
      </c>
      <c r="KDQ1" s="12" t="s">
        <v>13141</v>
      </c>
      <c r="KDR1" s="12" t="s">
        <v>13142</v>
      </c>
      <c r="KDS1" s="12" t="s">
        <v>13143</v>
      </c>
      <c r="KDT1" s="12" t="s">
        <v>13144</v>
      </c>
      <c r="KDU1" s="12" t="s">
        <v>13145</v>
      </c>
      <c r="KDV1" s="12" t="s">
        <v>13146</v>
      </c>
      <c r="KDW1" s="12" t="s">
        <v>13147</v>
      </c>
      <c r="KDX1" s="12" t="s">
        <v>13148</v>
      </c>
      <c r="KDY1" s="12" t="s">
        <v>13149</v>
      </c>
      <c r="KDZ1" s="12" t="s">
        <v>13150</v>
      </c>
      <c r="KEA1" s="12" t="s">
        <v>13151</v>
      </c>
      <c r="KEB1" s="12" t="s">
        <v>13152</v>
      </c>
      <c r="KEC1" s="12" t="s">
        <v>13153</v>
      </c>
      <c r="KED1" s="12" t="s">
        <v>13154</v>
      </c>
      <c r="KEE1" s="12" t="s">
        <v>13155</v>
      </c>
      <c r="KEF1" s="12" t="s">
        <v>13156</v>
      </c>
      <c r="KEG1" s="12" t="s">
        <v>13157</v>
      </c>
      <c r="KEH1" s="12" t="s">
        <v>13158</v>
      </c>
      <c r="KEI1" s="12" t="s">
        <v>13159</v>
      </c>
      <c r="KEJ1" s="12" t="s">
        <v>13160</v>
      </c>
      <c r="KEK1" s="12" t="s">
        <v>13161</v>
      </c>
      <c r="KEL1" s="12" t="s">
        <v>13162</v>
      </c>
      <c r="KEM1" s="12" t="s">
        <v>13163</v>
      </c>
      <c r="KEN1" s="12" t="s">
        <v>13164</v>
      </c>
      <c r="KEO1" s="12" t="s">
        <v>13165</v>
      </c>
      <c r="KEP1" s="12" t="s">
        <v>13166</v>
      </c>
      <c r="KEQ1" s="12" t="s">
        <v>13167</v>
      </c>
      <c r="KER1" s="12" t="s">
        <v>13168</v>
      </c>
      <c r="KES1" s="12" t="s">
        <v>13169</v>
      </c>
      <c r="KET1" s="12" t="s">
        <v>13170</v>
      </c>
      <c r="KEU1" s="12" t="s">
        <v>13171</v>
      </c>
      <c r="KEV1" s="12" t="s">
        <v>13172</v>
      </c>
      <c r="KEW1" s="12" t="s">
        <v>13173</v>
      </c>
      <c r="KEX1" s="12" t="s">
        <v>13174</v>
      </c>
      <c r="KEY1" s="12" t="s">
        <v>13175</v>
      </c>
      <c r="KEZ1" s="12" t="s">
        <v>13176</v>
      </c>
      <c r="KFA1" s="12" t="s">
        <v>13177</v>
      </c>
      <c r="KFB1" s="12" t="s">
        <v>13178</v>
      </c>
      <c r="KFC1" s="12" t="s">
        <v>13179</v>
      </c>
      <c r="KFD1" s="12" t="s">
        <v>13180</v>
      </c>
      <c r="KFE1" s="12" t="s">
        <v>13181</v>
      </c>
      <c r="KFF1" s="12" t="s">
        <v>13182</v>
      </c>
      <c r="KFG1" s="12" t="s">
        <v>13183</v>
      </c>
      <c r="KFH1" s="12" t="s">
        <v>13184</v>
      </c>
      <c r="KFI1" s="12" t="s">
        <v>13185</v>
      </c>
      <c r="KFJ1" s="12" t="s">
        <v>13186</v>
      </c>
      <c r="KFK1" s="12" t="s">
        <v>13187</v>
      </c>
      <c r="KFL1" s="12" t="s">
        <v>13188</v>
      </c>
      <c r="KFM1" s="12" t="s">
        <v>13189</v>
      </c>
      <c r="KFN1" s="12" t="s">
        <v>13190</v>
      </c>
      <c r="KFO1" s="12" t="s">
        <v>13191</v>
      </c>
      <c r="KFP1" s="12" t="s">
        <v>13192</v>
      </c>
      <c r="KFQ1" s="12" t="s">
        <v>13193</v>
      </c>
      <c r="KFR1" s="12" t="s">
        <v>13194</v>
      </c>
      <c r="KFS1" s="12" t="s">
        <v>13195</v>
      </c>
      <c r="KFT1" s="12" t="s">
        <v>13196</v>
      </c>
      <c r="KFU1" s="12" t="s">
        <v>13197</v>
      </c>
      <c r="KFV1" s="12" t="s">
        <v>13198</v>
      </c>
      <c r="KFW1" s="12" t="s">
        <v>13199</v>
      </c>
      <c r="KFX1" s="12" t="s">
        <v>13200</v>
      </c>
      <c r="KFY1" s="12" t="s">
        <v>13201</v>
      </c>
      <c r="KFZ1" s="12" t="s">
        <v>13202</v>
      </c>
      <c r="KGA1" s="12" t="s">
        <v>13203</v>
      </c>
      <c r="KGB1" s="12" t="s">
        <v>13204</v>
      </c>
      <c r="KGC1" s="12" t="s">
        <v>13205</v>
      </c>
      <c r="KGD1" s="12" t="s">
        <v>13206</v>
      </c>
      <c r="KGE1" s="12" t="s">
        <v>13207</v>
      </c>
      <c r="KGF1" s="12" t="s">
        <v>13208</v>
      </c>
      <c r="KGG1" s="12" t="s">
        <v>13209</v>
      </c>
      <c r="KGH1" s="12" t="s">
        <v>13210</v>
      </c>
      <c r="KGI1" s="12" t="s">
        <v>13211</v>
      </c>
      <c r="KGJ1" s="12" t="s">
        <v>13212</v>
      </c>
      <c r="KGK1" s="12" t="s">
        <v>13213</v>
      </c>
      <c r="KGL1" s="12" t="s">
        <v>13214</v>
      </c>
      <c r="KGM1" s="12" t="s">
        <v>13215</v>
      </c>
      <c r="KGN1" s="12" t="s">
        <v>13216</v>
      </c>
      <c r="KGO1" s="12" t="s">
        <v>13217</v>
      </c>
      <c r="KGP1" s="12" t="s">
        <v>13218</v>
      </c>
      <c r="KGQ1" s="12" t="s">
        <v>13219</v>
      </c>
      <c r="KGR1" s="12" t="s">
        <v>13220</v>
      </c>
      <c r="KGS1" s="12" t="s">
        <v>13221</v>
      </c>
      <c r="KGT1" s="12" t="s">
        <v>13222</v>
      </c>
      <c r="KGU1" s="12" t="s">
        <v>13223</v>
      </c>
      <c r="KGV1" s="12" t="s">
        <v>13224</v>
      </c>
      <c r="KGW1" s="12" t="s">
        <v>13225</v>
      </c>
      <c r="KGX1" s="12" t="s">
        <v>13226</v>
      </c>
      <c r="KGY1" s="12" t="s">
        <v>13227</v>
      </c>
      <c r="KGZ1" s="12" t="s">
        <v>13228</v>
      </c>
      <c r="KHA1" s="12" t="s">
        <v>13229</v>
      </c>
      <c r="KHB1" s="12" t="s">
        <v>13230</v>
      </c>
      <c r="KHC1" s="12" t="s">
        <v>13231</v>
      </c>
      <c r="KHD1" s="12" t="s">
        <v>13232</v>
      </c>
      <c r="KHE1" s="12" t="s">
        <v>13233</v>
      </c>
      <c r="KHF1" s="12" t="s">
        <v>13234</v>
      </c>
      <c r="KHG1" s="12" t="s">
        <v>13235</v>
      </c>
      <c r="KHH1" s="12" t="s">
        <v>13236</v>
      </c>
      <c r="KHI1" s="12" t="s">
        <v>13237</v>
      </c>
      <c r="KHJ1" s="12" t="s">
        <v>13238</v>
      </c>
      <c r="KHK1" s="12" t="s">
        <v>13239</v>
      </c>
      <c r="KHL1" s="12" t="s">
        <v>13240</v>
      </c>
      <c r="KHM1" s="12" t="s">
        <v>13241</v>
      </c>
      <c r="KHN1" s="12" t="s">
        <v>13242</v>
      </c>
      <c r="KHO1" s="12" t="s">
        <v>13243</v>
      </c>
      <c r="KHP1" s="12" t="s">
        <v>13244</v>
      </c>
      <c r="KHQ1" s="12" t="s">
        <v>13245</v>
      </c>
      <c r="KHR1" s="12" t="s">
        <v>13246</v>
      </c>
      <c r="KHS1" s="12" t="s">
        <v>13247</v>
      </c>
      <c r="KHT1" s="12" t="s">
        <v>13248</v>
      </c>
      <c r="KHU1" s="12" t="s">
        <v>13249</v>
      </c>
      <c r="KHV1" s="12" t="s">
        <v>13250</v>
      </c>
      <c r="KHW1" s="12" t="s">
        <v>13251</v>
      </c>
      <c r="KHX1" s="12" t="s">
        <v>13252</v>
      </c>
      <c r="KHY1" s="12" t="s">
        <v>13253</v>
      </c>
      <c r="KHZ1" s="12" t="s">
        <v>13254</v>
      </c>
      <c r="KIA1" s="12" t="s">
        <v>13255</v>
      </c>
      <c r="KIB1" s="12" t="s">
        <v>13256</v>
      </c>
      <c r="KIC1" s="12" t="s">
        <v>13257</v>
      </c>
      <c r="KID1" s="12" t="s">
        <v>13258</v>
      </c>
      <c r="KIE1" s="12" t="s">
        <v>13259</v>
      </c>
      <c r="KIF1" s="12" t="s">
        <v>13260</v>
      </c>
      <c r="KIG1" s="12" t="s">
        <v>13261</v>
      </c>
      <c r="KIH1" s="12" t="s">
        <v>13262</v>
      </c>
      <c r="KII1" s="12" t="s">
        <v>13263</v>
      </c>
      <c r="KIJ1" s="12" t="s">
        <v>13264</v>
      </c>
      <c r="KIK1" s="12" t="s">
        <v>13265</v>
      </c>
      <c r="KIL1" s="12" t="s">
        <v>13266</v>
      </c>
      <c r="KIM1" s="12" t="s">
        <v>13267</v>
      </c>
      <c r="KIN1" s="12" t="s">
        <v>13268</v>
      </c>
      <c r="KIO1" s="12" t="s">
        <v>13269</v>
      </c>
      <c r="KIP1" s="12" t="s">
        <v>13270</v>
      </c>
      <c r="KIQ1" s="12" t="s">
        <v>13271</v>
      </c>
      <c r="KIR1" s="12" t="s">
        <v>13272</v>
      </c>
      <c r="KIS1" s="12" t="s">
        <v>13273</v>
      </c>
      <c r="KIT1" s="12" t="s">
        <v>13274</v>
      </c>
      <c r="KIU1" s="12" t="s">
        <v>13275</v>
      </c>
      <c r="KIV1" s="12" t="s">
        <v>13276</v>
      </c>
      <c r="KIW1" s="12" t="s">
        <v>13277</v>
      </c>
      <c r="KIX1" s="12" t="s">
        <v>13278</v>
      </c>
      <c r="KIY1" s="12" t="s">
        <v>13279</v>
      </c>
      <c r="KIZ1" s="12" t="s">
        <v>13280</v>
      </c>
      <c r="KJA1" s="12" t="s">
        <v>13281</v>
      </c>
      <c r="KJB1" s="12" t="s">
        <v>13282</v>
      </c>
      <c r="KJC1" s="12" t="s">
        <v>13283</v>
      </c>
      <c r="KJD1" s="12" t="s">
        <v>13284</v>
      </c>
      <c r="KJE1" s="12" t="s">
        <v>13285</v>
      </c>
      <c r="KJF1" s="12" t="s">
        <v>13286</v>
      </c>
      <c r="KJG1" s="12" t="s">
        <v>13287</v>
      </c>
      <c r="KJH1" s="12" t="s">
        <v>13288</v>
      </c>
      <c r="KJI1" s="12" t="s">
        <v>13289</v>
      </c>
      <c r="KJJ1" s="12" t="s">
        <v>13290</v>
      </c>
      <c r="KJK1" s="12" t="s">
        <v>13291</v>
      </c>
      <c r="KJL1" s="12" t="s">
        <v>13292</v>
      </c>
      <c r="KJM1" s="12" t="s">
        <v>13293</v>
      </c>
      <c r="KJN1" s="12" t="s">
        <v>13294</v>
      </c>
      <c r="KJO1" s="12" t="s">
        <v>13295</v>
      </c>
      <c r="KJP1" s="12" t="s">
        <v>13296</v>
      </c>
      <c r="KJQ1" s="12" t="s">
        <v>13297</v>
      </c>
      <c r="KJR1" s="12" t="s">
        <v>13298</v>
      </c>
      <c r="KJS1" s="12" t="s">
        <v>13299</v>
      </c>
      <c r="KJT1" s="12" t="s">
        <v>13300</v>
      </c>
      <c r="KJU1" s="12" t="s">
        <v>13301</v>
      </c>
      <c r="KJV1" s="12" t="s">
        <v>13302</v>
      </c>
      <c r="KJW1" s="12" t="s">
        <v>13303</v>
      </c>
      <c r="KJX1" s="12" t="s">
        <v>13304</v>
      </c>
      <c r="KJY1" s="12" t="s">
        <v>13305</v>
      </c>
      <c r="KJZ1" s="12" t="s">
        <v>13306</v>
      </c>
      <c r="KKA1" s="12" t="s">
        <v>13307</v>
      </c>
      <c r="KKB1" s="12" t="s">
        <v>13308</v>
      </c>
      <c r="KKC1" s="12" t="s">
        <v>13309</v>
      </c>
      <c r="KKD1" s="12" t="s">
        <v>13310</v>
      </c>
      <c r="KKE1" s="12" t="s">
        <v>13311</v>
      </c>
      <c r="KKF1" s="12" t="s">
        <v>13312</v>
      </c>
      <c r="KKG1" s="12" t="s">
        <v>13313</v>
      </c>
      <c r="KKH1" s="12" t="s">
        <v>13314</v>
      </c>
      <c r="KKI1" s="12" t="s">
        <v>13315</v>
      </c>
      <c r="KKJ1" s="12" t="s">
        <v>13316</v>
      </c>
      <c r="KKK1" s="12" t="s">
        <v>13317</v>
      </c>
      <c r="KKL1" s="12" t="s">
        <v>13318</v>
      </c>
      <c r="KKM1" s="12" t="s">
        <v>13319</v>
      </c>
      <c r="KKN1" s="12" t="s">
        <v>13320</v>
      </c>
      <c r="KKO1" s="12" t="s">
        <v>13321</v>
      </c>
      <c r="KKP1" s="12" t="s">
        <v>13322</v>
      </c>
      <c r="KKQ1" s="12" t="s">
        <v>13323</v>
      </c>
      <c r="KKR1" s="12" t="s">
        <v>13324</v>
      </c>
      <c r="KKS1" s="12" t="s">
        <v>13325</v>
      </c>
      <c r="KKT1" s="12" t="s">
        <v>13326</v>
      </c>
      <c r="KKU1" s="12" t="s">
        <v>13327</v>
      </c>
      <c r="KKV1" s="12" t="s">
        <v>13328</v>
      </c>
      <c r="KKW1" s="12" t="s">
        <v>13329</v>
      </c>
      <c r="KKX1" s="12" t="s">
        <v>13330</v>
      </c>
      <c r="KKY1" s="12" t="s">
        <v>13331</v>
      </c>
      <c r="KKZ1" s="12" t="s">
        <v>13332</v>
      </c>
      <c r="KLA1" s="12" t="s">
        <v>13333</v>
      </c>
      <c r="KLB1" s="12" t="s">
        <v>13334</v>
      </c>
      <c r="KLC1" s="12" t="s">
        <v>13335</v>
      </c>
      <c r="KLD1" s="12" t="s">
        <v>13336</v>
      </c>
      <c r="KLE1" s="12" t="s">
        <v>13337</v>
      </c>
      <c r="KLF1" s="12" t="s">
        <v>13338</v>
      </c>
      <c r="KLG1" s="12" t="s">
        <v>13339</v>
      </c>
      <c r="KLH1" s="12" t="s">
        <v>13340</v>
      </c>
      <c r="KLI1" s="12" t="s">
        <v>13341</v>
      </c>
      <c r="KLJ1" s="12" t="s">
        <v>13342</v>
      </c>
      <c r="KLK1" s="12" t="s">
        <v>13343</v>
      </c>
      <c r="KLL1" s="12" t="s">
        <v>13344</v>
      </c>
      <c r="KLM1" s="12" t="s">
        <v>13345</v>
      </c>
      <c r="KLN1" s="12" t="s">
        <v>13346</v>
      </c>
      <c r="KLO1" s="12" t="s">
        <v>13347</v>
      </c>
      <c r="KLP1" s="12" t="s">
        <v>13348</v>
      </c>
      <c r="KLQ1" s="12" t="s">
        <v>13349</v>
      </c>
      <c r="KLR1" s="12" t="s">
        <v>13350</v>
      </c>
      <c r="KLS1" s="12" t="s">
        <v>13351</v>
      </c>
      <c r="KLT1" s="12" t="s">
        <v>13352</v>
      </c>
      <c r="KLU1" s="12" t="s">
        <v>13353</v>
      </c>
      <c r="KLV1" s="12" t="s">
        <v>13354</v>
      </c>
      <c r="KLW1" s="12" t="s">
        <v>13355</v>
      </c>
      <c r="KLX1" s="12" t="s">
        <v>13356</v>
      </c>
      <c r="KLY1" s="12" t="s">
        <v>13357</v>
      </c>
      <c r="KLZ1" s="12" t="s">
        <v>13358</v>
      </c>
      <c r="KMA1" s="12" t="s">
        <v>13359</v>
      </c>
      <c r="KMB1" s="12" t="s">
        <v>13360</v>
      </c>
      <c r="KMC1" s="12" t="s">
        <v>13361</v>
      </c>
      <c r="KMD1" s="12" t="s">
        <v>13362</v>
      </c>
      <c r="KME1" s="12" t="s">
        <v>13363</v>
      </c>
      <c r="KMF1" s="12" t="s">
        <v>13364</v>
      </c>
      <c r="KMG1" s="12" t="s">
        <v>13365</v>
      </c>
      <c r="KMH1" s="12" t="s">
        <v>13366</v>
      </c>
      <c r="KMI1" s="12" t="s">
        <v>13367</v>
      </c>
      <c r="KMJ1" s="12" t="s">
        <v>13368</v>
      </c>
      <c r="KMK1" s="12" t="s">
        <v>13369</v>
      </c>
      <c r="KML1" s="12" t="s">
        <v>13370</v>
      </c>
      <c r="KMM1" s="12" t="s">
        <v>13371</v>
      </c>
      <c r="KMN1" s="12" t="s">
        <v>13372</v>
      </c>
      <c r="KMO1" s="12" t="s">
        <v>13373</v>
      </c>
      <c r="KMP1" s="12" t="s">
        <v>13374</v>
      </c>
      <c r="KMQ1" s="12" t="s">
        <v>13375</v>
      </c>
      <c r="KMR1" s="12" t="s">
        <v>13376</v>
      </c>
      <c r="KMS1" s="12" t="s">
        <v>13377</v>
      </c>
      <c r="KMT1" s="12" t="s">
        <v>13378</v>
      </c>
      <c r="KMU1" s="12" t="s">
        <v>13379</v>
      </c>
      <c r="KMV1" s="12" t="s">
        <v>13380</v>
      </c>
      <c r="KMW1" s="12" t="s">
        <v>13381</v>
      </c>
      <c r="KMX1" s="12" t="s">
        <v>13382</v>
      </c>
      <c r="KMY1" s="12" t="s">
        <v>13383</v>
      </c>
      <c r="KMZ1" s="12" t="s">
        <v>13384</v>
      </c>
      <c r="KNA1" s="12" t="s">
        <v>13385</v>
      </c>
      <c r="KNB1" s="12" t="s">
        <v>13386</v>
      </c>
      <c r="KNC1" s="12" t="s">
        <v>13387</v>
      </c>
      <c r="KND1" s="12" t="s">
        <v>13388</v>
      </c>
      <c r="KNE1" s="12" t="s">
        <v>13389</v>
      </c>
      <c r="KNF1" s="12" t="s">
        <v>13390</v>
      </c>
      <c r="KNG1" s="12" t="s">
        <v>13391</v>
      </c>
      <c r="KNH1" s="12" t="s">
        <v>13392</v>
      </c>
      <c r="KNI1" s="12" t="s">
        <v>13393</v>
      </c>
      <c r="KNJ1" s="12" t="s">
        <v>13394</v>
      </c>
      <c r="KNK1" s="12" t="s">
        <v>13395</v>
      </c>
      <c r="KNL1" s="12" t="s">
        <v>13396</v>
      </c>
      <c r="KNM1" s="12" t="s">
        <v>13397</v>
      </c>
      <c r="KNN1" s="12" t="s">
        <v>13398</v>
      </c>
      <c r="KNO1" s="12" t="s">
        <v>13399</v>
      </c>
      <c r="KNP1" s="12" t="s">
        <v>13400</v>
      </c>
      <c r="KNQ1" s="12" t="s">
        <v>13401</v>
      </c>
      <c r="KNR1" s="12" t="s">
        <v>13402</v>
      </c>
      <c r="KNS1" s="12" t="s">
        <v>13403</v>
      </c>
      <c r="KNT1" s="12" t="s">
        <v>13404</v>
      </c>
      <c r="KNU1" s="12" t="s">
        <v>13405</v>
      </c>
      <c r="KNV1" s="12" t="s">
        <v>13406</v>
      </c>
      <c r="KNW1" s="12" t="s">
        <v>13407</v>
      </c>
      <c r="KNX1" s="12" t="s">
        <v>13408</v>
      </c>
      <c r="KNY1" s="12" t="s">
        <v>13409</v>
      </c>
      <c r="KNZ1" s="12" t="s">
        <v>13410</v>
      </c>
      <c r="KOA1" s="12" t="s">
        <v>13411</v>
      </c>
      <c r="KOB1" s="12" t="s">
        <v>13412</v>
      </c>
      <c r="KOC1" s="12" t="s">
        <v>13413</v>
      </c>
      <c r="KOD1" s="12" t="s">
        <v>13414</v>
      </c>
      <c r="KOE1" s="12" t="s">
        <v>13415</v>
      </c>
      <c r="KOF1" s="12" t="s">
        <v>13416</v>
      </c>
      <c r="KOG1" s="12" t="s">
        <v>13417</v>
      </c>
      <c r="KOH1" s="12" t="s">
        <v>13418</v>
      </c>
      <c r="KOI1" s="12" t="s">
        <v>13419</v>
      </c>
      <c r="KOJ1" s="12" t="s">
        <v>13420</v>
      </c>
      <c r="KOK1" s="12" t="s">
        <v>13421</v>
      </c>
      <c r="KOL1" s="12" t="s">
        <v>13422</v>
      </c>
      <c r="KOM1" s="12" t="s">
        <v>13423</v>
      </c>
      <c r="KON1" s="12" t="s">
        <v>13424</v>
      </c>
      <c r="KOO1" s="12" t="s">
        <v>13425</v>
      </c>
      <c r="KOP1" s="12" t="s">
        <v>13426</v>
      </c>
      <c r="KOQ1" s="12" t="s">
        <v>13427</v>
      </c>
      <c r="KOR1" s="12" t="s">
        <v>13428</v>
      </c>
      <c r="KOS1" s="12" t="s">
        <v>13429</v>
      </c>
      <c r="KOT1" s="12" t="s">
        <v>13430</v>
      </c>
      <c r="KOU1" s="12" t="s">
        <v>13431</v>
      </c>
      <c r="KOV1" s="12" t="s">
        <v>13432</v>
      </c>
      <c r="KOW1" s="12" t="s">
        <v>13433</v>
      </c>
      <c r="KOX1" s="12" t="s">
        <v>13434</v>
      </c>
      <c r="KOY1" s="12" t="s">
        <v>13435</v>
      </c>
      <c r="KOZ1" s="12" t="s">
        <v>13436</v>
      </c>
      <c r="KPA1" s="12" t="s">
        <v>13437</v>
      </c>
      <c r="KPB1" s="12" t="s">
        <v>13438</v>
      </c>
      <c r="KPC1" s="12" t="s">
        <v>13439</v>
      </c>
      <c r="KPD1" s="12" t="s">
        <v>13440</v>
      </c>
      <c r="KPE1" s="12" t="s">
        <v>13441</v>
      </c>
      <c r="KPF1" s="12" t="s">
        <v>13442</v>
      </c>
      <c r="KPG1" s="12" t="s">
        <v>13443</v>
      </c>
      <c r="KPH1" s="12" t="s">
        <v>13444</v>
      </c>
      <c r="KPI1" s="12" t="s">
        <v>13445</v>
      </c>
      <c r="KPJ1" s="12" t="s">
        <v>13446</v>
      </c>
      <c r="KPK1" s="12" t="s">
        <v>13447</v>
      </c>
      <c r="KPL1" s="12" t="s">
        <v>13448</v>
      </c>
      <c r="KPM1" s="12" t="s">
        <v>13449</v>
      </c>
      <c r="KPN1" s="12" t="s">
        <v>13450</v>
      </c>
      <c r="KPO1" s="12" t="s">
        <v>13451</v>
      </c>
      <c r="KPP1" s="12" t="s">
        <v>13452</v>
      </c>
      <c r="KPQ1" s="12" t="s">
        <v>13453</v>
      </c>
      <c r="KPR1" s="12" t="s">
        <v>13454</v>
      </c>
      <c r="KPS1" s="12" t="s">
        <v>13455</v>
      </c>
      <c r="KPT1" s="12" t="s">
        <v>13456</v>
      </c>
      <c r="KPU1" s="12" t="s">
        <v>13457</v>
      </c>
      <c r="KPV1" s="12" t="s">
        <v>13458</v>
      </c>
      <c r="KPW1" s="12" t="s">
        <v>13459</v>
      </c>
      <c r="KPX1" s="12" t="s">
        <v>13460</v>
      </c>
      <c r="KPY1" s="12" t="s">
        <v>13461</v>
      </c>
      <c r="KPZ1" s="12" t="s">
        <v>13462</v>
      </c>
      <c r="KQA1" s="12" t="s">
        <v>13463</v>
      </c>
      <c r="KQB1" s="12" t="s">
        <v>13464</v>
      </c>
      <c r="KQC1" s="12" t="s">
        <v>13465</v>
      </c>
      <c r="KQD1" s="12" t="s">
        <v>13466</v>
      </c>
      <c r="KQE1" s="12" t="s">
        <v>13467</v>
      </c>
      <c r="KQF1" s="12" t="s">
        <v>13468</v>
      </c>
      <c r="KQG1" s="12" t="s">
        <v>13469</v>
      </c>
      <c r="KQH1" s="12" t="s">
        <v>13470</v>
      </c>
      <c r="KQI1" s="12" t="s">
        <v>13471</v>
      </c>
      <c r="KQJ1" s="12" t="s">
        <v>13472</v>
      </c>
      <c r="KQK1" s="12" t="s">
        <v>13473</v>
      </c>
      <c r="KQL1" s="12" t="s">
        <v>13474</v>
      </c>
      <c r="KQM1" s="12" t="s">
        <v>13475</v>
      </c>
      <c r="KQN1" s="12" t="s">
        <v>13476</v>
      </c>
      <c r="KQO1" s="12" t="s">
        <v>13477</v>
      </c>
      <c r="KQP1" s="12" t="s">
        <v>13478</v>
      </c>
      <c r="KQQ1" s="12" t="s">
        <v>13479</v>
      </c>
      <c r="KQR1" s="12" t="s">
        <v>13480</v>
      </c>
      <c r="KQS1" s="12" t="s">
        <v>13481</v>
      </c>
      <c r="KQT1" s="12" t="s">
        <v>13482</v>
      </c>
      <c r="KQU1" s="12" t="s">
        <v>13483</v>
      </c>
      <c r="KQV1" s="12" t="s">
        <v>13484</v>
      </c>
      <c r="KQW1" s="12" t="s">
        <v>13485</v>
      </c>
      <c r="KQX1" s="12" t="s">
        <v>13486</v>
      </c>
      <c r="KQY1" s="12" t="s">
        <v>13487</v>
      </c>
      <c r="KQZ1" s="12" t="s">
        <v>13488</v>
      </c>
      <c r="KRA1" s="12" t="s">
        <v>13489</v>
      </c>
      <c r="KRB1" s="12" t="s">
        <v>13490</v>
      </c>
      <c r="KRC1" s="12" t="s">
        <v>13491</v>
      </c>
      <c r="KRD1" s="12" t="s">
        <v>13492</v>
      </c>
      <c r="KRE1" s="12" t="s">
        <v>13493</v>
      </c>
      <c r="KRF1" s="12" t="s">
        <v>13494</v>
      </c>
      <c r="KRG1" s="12" t="s">
        <v>13495</v>
      </c>
      <c r="KRH1" s="12" t="s">
        <v>13496</v>
      </c>
      <c r="KRI1" s="12" t="s">
        <v>13497</v>
      </c>
      <c r="KRJ1" s="12" t="s">
        <v>13498</v>
      </c>
      <c r="KRK1" s="12" t="s">
        <v>13499</v>
      </c>
      <c r="KRL1" s="12" t="s">
        <v>13500</v>
      </c>
      <c r="KRM1" s="12" t="s">
        <v>13501</v>
      </c>
      <c r="KRN1" s="12" t="s">
        <v>13502</v>
      </c>
      <c r="KRO1" s="12" t="s">
        <v>13503</v>
      </c>
      <c r="KRP1" s="12" t="s">
        <v>13504</v>
      </c>
      <c r="KRQ1" s="12" t="s">
        <v>13505</v>
      </c>
      <c r="KRR1" s="12" t="s">
        <v>13506</v>
      </c>
      <c r="KRS1" s="12" t="s">
        <v>13507</v>
      </c>
      <c r="KRT1" s="12" t="s">
        <v>13508</v>
      </c>
      <c r="KRU1" s="12" t="s">
        <v>13509</v>
      </c>
      <c r="KRV1" s="12" t="s">
        <v>13510</v>
      </c>
      <c r="KRW1" s="12" t="s">
        <v>13511</v>
      </c>
      <c r="KRX1" s="12" t="s">
        <v>13512</v>
      </c>
      <c r="KRY1" s="12" t="s">
        <v>13513</v>
      </c>
      <c r="KRZ1" s="12" t="s">
        <v>13514</v>
      </c>
      <c r="KSA1" s="12" t="s">
        <v>13515</v>
      </c>
      <c r="KSB1" s="12" t="s">
        <v>13516</v>
      </c>
      <c r="KSC1" s="12" t="s">
        <v>13517</v>
      </c>
      <c r="KSD1" s="12" t="s">
        <v>13518</v>
      </c>
      <c r="KSE1" s="12" t="s">
        <v>13519</v>
      </c>
      <c r="KSF1" s="12" t="s">
        <v>13520</v>
      </c>
      <c r="KSG1" s="12" t="s">
        <v>13521</v>
      </c>
      <c r="KSH1" s="12" t="s">
        <v>13522</v>
      </c>
      <c r="KSI1" s="12" t="s">
        <v>13523</v>
      </c>
      <c r="KSJ1" s="12" t="s">
        <v>13524</v>
      </c>
      <c r="KSK1" s="12" t="s">
        <v>13525</v>
      </c>
      <c r="KSL1" s="12" t="s">
        <v>13526</v>
      </c>
      <c r="KSM1" s="12" t="s">
        <v>13527</v>
      </c>
      <c r="KSN1" s="12" t="s">
        <v>13528</v>
      </c>
      <c r="KSO1" s="12" t="s">
        <v>13529</v>
      </c>
      <c r="KSP1" s="12" t="s">
        <v>13530</v>
      </c>
      <c r="KSQ1" s="12" t="s">
        <v>13531</v>
      </c>
      <c r="KSR1" s="12" t="s">
        <v>13532</v>
      </c>
      <c r="KSS1" s="12" t="s">
        <v>13533</v>
      </c>
      <c r="KST1" s="12" t="s">
        <v>13534</v>
      </c>
      <c r="KSU1" s="12" t="s">
        <v>13535</v>
      </c>
      <c r="KSV1" s="12" t="s">
        <v>13536</v>
      </c>
      <c r="KSW1" s="12" t="s">
        <v>13537</v>
      </c>
      <c r="KSX1" s="12" t="s">
        <v>13538</v>
      </c>
      <c r="KSY1" s="12" t="s">
        <v>13539</v>
      </c>
      <c r="KSZ1" s="12" t="s">
        <v>13540</v>
      </c>
      <c r="KTA1" s="12" t="s">
        <v>13541</v>
      </c>
      <c r="KTB1" s="12" t="s">
        <v>13542</v>
      </c>
      <c r="KTC1" s="12" t="s">
        <v>13543</v>
      </c>
      <c r="KTD1" s="12" t="s">
        <v>13544</v>
      </c>
      <c r="KTE1" s="12" t="s">
        <v>13545</v>
      </c>
      <c r="KTF1" s="12" t="s">
        <v>13546</v>
      </c>
      <c r="KTG1" s="12" t="s">
        <v>13547</v>
      </c>
      <c r="KTH1" s="12" t="s">
        <v>13548</v>
      </c>
      <c r="KTI1" s="12" t="s">
        <v>13549</v>
      </c>
      <c r="KTJ1" s="12" t="s">
        <v>13550</v>
      </c>
      <c r="KTK1" s="12" t="s">
        <v>13551</v>
      </c>
      <c r="KTL1" s="12" t="s">
        <v>13552</v>
      </c>
      <c r="KTM1" s="12" t="s">
        <v>13553</v>
      </c>
      <c r="KTN1" s="12" t="s">
        <v>13554</v>
      </c>
      <c r="KTO1" s="12" t="s">
        <v>13555</v>
      </c>
      <c r="KTP1" s="12" t="s">
        <v>13556</v>
      </c>
      <c r="KTQ1" s="12" t="s">
        <v>13557</v>
      </c>
      <c r="KTR1" s="12" t="s">
        <v>13558</v>
      </c>
      <c r="KTS1" s="12" t="s">
        <v>13559</v>
      </c>
      <c r="KTT1" s="12" t="s">
        <v>13560</v>
      </c>
      <c r="KTU1" s="12" t="s">
        <v>13561</v>
      </c>
      <c r="KTV1" s="12" t="s">
        <v>13562</v>
      </c>
      <c r="KTW1" s="12" t="s">
        <v>13563</v>
      </c>
      <c r="KTX1" s="12" t="s">
        <v>13564</v>
      </c>
      <c r="KTY1" s="12" t="s">
        <v>13565</v>
      </c>
      <c r="KTZ1" s="12" t="s">
        <v>13566</v>
      </c>
      <c r="KUA1" s="12" t="s">
        <v>13567</v>
      </c>
      <c r="KUB1" s="12" t="s">
        <v>13568</v>
      </c>
      <c r="KUC1" s="12" t="s">
        <v>13569</v>
      </c>
      <c r="KUD1" s="12" t="s">
        <v>13570</v>
      </c>
      <c r="KUE1" s="12" t="s">
        <v>13571</v>
      </c>
      <c r="KUF1" s="12" t="s">
        <v>13572</v>
      </c>
      <c r="KUG1" s="12" t="s">
        <v>13573</v>
      </c>
      <c r="KUH1" s="12" t="s">
        <v>13574</v>
      </c>
      <c r="KUI1" s="12" t="s">
        <v>13575</v>
      </c>
      <c r="KUJ1" s="12" t="s">
        <v>13576</v>
      </c>
      <c r="KUK1" s="12" t="s">
        <v>13577</v>
      </c>
      <c r="KUL1" s="12" t="s">
        <v>13578</v>
      </c>
      <c r="KUM1" s="12" t="s">
        <v>13579</v>
      </c>
      <c r="KUN1" s="12" t="s">
        <v>13580</v>
      </c>
      <c r="KUO1" s="12" t="s">
        <v>13581</v>
      </c>
      <c r="KUP1" s="12" t="s">
        <v>13582</v>
      </c>
      <c r="KUQ1" s="12" t="s">
        <v>13583</v>
      </c>
      <c r="KUR1" s="12" t="s">
        <v>13584</v>
      </c>
      <c r="KUS1" s="12" t="s">
        <v>13585</v>
      </c>
      <c r="KUT1" s="12" t="s">
        <v>13586</v>
      </c>
      <c r="KUU1" s="12" t="s">
        <v>13587</v>
      </c>
      <c r="KUV1" s="12" t="s">
        <v>13588</v>
      </c>
      <c r="KUW1" s="12" t="s">
        <v>13589</v>
      </c>
      <c r="KUX1" s="12" t="s">
        <v>13590</v>
      </c>
      <c r="KUY1" s="12" t="s">
        <v>13591</v>
      </c>
      <c r="KUZ1" s="12" t="s">
        <v>13592</v>
      </c>
      <c r="KVA1" s="12" t="s">
        <v>13593</v>
      </c>
      <c r="KVB1" s="12" t="s">
        <v>13594</v>
      </c>
      <c r="KVC1" s="12" t="s">
        <v>13595</v>
      </c>
      <c r="KVD1" s="12" t="s">
        <v>13596</v>
      </c>
      <c r="KVE1" s="12" t="s">
        <v>13597</v>
      </c>
      <c r="KVF1" s="12" t="s">
        <v>13598</v>
      </c>
      <c r="KVG1" s="12" t="s">
        <v>13599</v>
      </c>
      <c r="KVH1" s="12" t="s">
        <v>13600</v>
      </c>
      <c r="KVI1" s="12" t="s">
        <v>13601</v>
      </c>
      <c r="KVJ1" s="12" t="s">
        <v>13602</v>
      </c>
      <c r="KVK1" s="12" t="s">
        <v>13603</v>
      </c>
      <c r="KVL1" s="12" t="s">
        <v>13604</v>
      </c>
      <c r="KVM1" s="12" t="s">
        <v>13605</v>
      </c>
      <c r="KVN1" s="12" t="s">
        <v>13606</v>
      </c>
      <c r="KVO1" s="12" t="s">
        <v>13607</v>
      </c>
      <c r="KVP1" s="12" t="s">
        <v>13608</v>
      </c>
      <c r="KVQ1" s="12" t="s">
        <v>13609</v>
      </c>
      <c r="KVR1" s="12" t="s">
        <v>13610</v>
      </c>
      <c r="KVS1" s="12" t="s">
        <v>13611</v>
      </c>
      <c r="KVT1" s="12" t="s">
        <v>13612</v>
      </c>
      <c r="KVU1" s="12" t="s">
        <v>13613</v>
      </c>
      <c r="KVV1" s="12" t="s">
        <v>13614</v>
      </c>
      <c r="KVW1" s="12" t="s">
        <v>13615</v>
      </c>
      <c r="KVX1" s="12" t="s">
        <v>13616</v>
      </c>
      <c r="KVY1" s="12" t="s">
        <v>13617</v>
      </c>
      <c r="KVZ1" s="12" t="s">
        <v>13618</v>
      </c>
      <c r="KWA1" s="12" t="s">
        <v>13619</v>
      </c>
      <c r="KWB1" s="12" t="s">
        <v>13620</v>
      </c>
      <c r="KWC1" s="12" t="s">
        <v>13621</v>
      </c>
      <c r="KWD1" s="12" t="s">
        <v>13622</v>
      </c>
      <c r="KWE1" s="12" t="s">
        <v>13623</v>
      </c>
      <c r="KWF1" s="12" t="s">
        <v>13624</v>
      </c>
      <c r="KWG1" s="12" t="s">
        <v>13625</v>
      </c>
      <c r="KWH1" s="12" t="s">
        <v>13626</v>
      </c>
      <c r="KWI1" s="12" t="s">
        <v>13627</v>
      </c>
      <c r="KWJ1" s="12" t="s">
        <v>13628</v>
      </c>
      <c r="KWK1" s="12" t="s">
        <v>13629</v>
      </c>
      <c r="KWL1" s="12" t="s">
        <v>13630</v>
      </c>
      <c r="KWM1" s="12" t="s">
        <v>13631</v>
      </c>
      <c r="KWN1" s="12" t="s">
        <v>13632</v>
      </c>
      <c r="KWO1" s="12" t="s">
        <v>13633</v>
      </c>
      <c r="KWP1" s="12" t="s">
        <v>13634</v>
      </c>
      <c r="KWQ1" s="12" t="s">
        <v>13635</v>
      </c>
      <c r="KWR1" s="12" t="s">
        <v>13636</v>
      </c>
      <c r="KWS1" s="12" t="s">
        <v>13637</v>
      </c>
      <c r="KWT1" s="12" t="s">
        <v>13638</v>
      </c>
      <c r="KWU1" s="12" t="s">
        <v>13639</v>
      </c>
      <c r="KWV1" s="12" t="s">
        <v>13640</v>
      </c>
      <c r="KWW1" s="12" t="s">
        <v>13641</v>
      </c>
      <c r="KWX1" s="12" t="s">
        <v>13642</v>
      </c>
      <c r="KWY1" s="12" t="s">
        <v>13643</v>
      </c>
      <c r="KWZ1" s="12" t="s">
        <v>13644</v>
      </c>
      <c r="KXA1" s="12" t="s">
        <v>13645</v>
      </c>
      <c r="KXB1" s="12" t="s">
        <v>13646</v>
      </c>
      <c r="KXC1" s="12" t="s">
        <v>13647</v>
      </c>
      <c r="KXD1" s="12" t="s">
        <v>13648</v>
      </c>
      <c r="KXE1" s="12" t="s">
        <v>13649</v>
      </c>
      <c r="KXF1" s="12" t="s">
        <v>13650</v>
      </c>
      <c r="KXG1" s="12" t="s">
        <v>13651</v>
      </c>
      <c r="KXH1" s="12" t="s">
        <v>13652</v>
      </c>
      <c r="KXI1" s="12" t="s">
        <v>13653</v>
      </c>
      <c r="KXJ1" s="12" t="s">
        <v>13654</v>
      </c>
      <c r="KXK1" s="12" t="s">
        <v>13655</v>
      </c>
      <c r="KXL1" s="12" t="s">
        <v>13656</v>
      </c>
      <c r="KXM1" s="12" t="s">
        <v>13657</v>
      </c>
      <c r="KXN1" s="12" t="s">
        <v>13658</v>
      </c>
      <c r="KXO1" s="12" t="s">
        <v>13659</v>
      </c>
      <c r="KXP1" s="12" t="s">
        <v>13660</v>
      </c>
      <c r="KXQ1" s="12" t="s">
        <v>13661</v>
      </c>
      <c r="KXR1" s="12" t="s">
        <v>13662</v>
      </c>
      <c r="KXS1" s="12" t="s">
        <v>13663</v>
      </c>
      <c r="KXT1" s="12" t="s">
        <v>13664</v>
      </c>
      <c r="KXU1" s="12" t="s">
        <v>13665</v>
      </c>
      <c r="KXV1" s="12" t="s">
        <v>13666</v>
      </c>
      <c r="KXW1" s="12" t="s">
        <v>13667</v>
      </c>
      <c r="KXX1" s="12" t="s">
        <v>13668</v>
      </c>
      <c r="KXY1" s="12" t="s">
        <v>13669</v>
      </c>
      <c r="KXZ1" s="12" t="s">
        <v>13670</v>
      </c>
      <c r="KYA1" s="12" t="s">
        <v>13671</v>
      </c>
      <c r="KYB1" s="12" t="s">
        <v>13672</v>
      </c>
      <c r="KYC1" s="12" t="s">
        <v>13673</v>
      </c>
      <c r="KYD1" s="12" t="s">
        <v>13674</v>
      </c>
      <c r="KYE1" s="12" t="s">
        <v>13675</v>
      </c>
      <c r="KYF1" s="12" t="s">
        <v>13676</v>
      </c>
      <c r="KYG1" s="12" t="s">
        <v>13677</v>
      </c>
      <c r="KYH1" s="12" t="s">
        <v>13678</v>
      </c>
      <c r="KYI1" s="12" t="s">
        <v>13679</v>
      </c>
      <c r="KYJ1" s="12" t="s">
        <v>13680</v>
      </c>
      <c r="KYK1" s="12" t="s">
        <v>13681</v>
      </c>
      <c r="KYL1" s="12" t="s">
        <v>13682</v>
      </c>
      <c r="KYM1" s="12" t="s">
        <v>13683</v>
      </c>
      <c r="KYN1" s="12" t="s">
        <v>13684</v>
      </c>
      <c r="KYO1" s="12" t="s">
        <v>13685</v>
      </c>
      <c r="KYP1" s="12" t="s">
        <v>13686</v>
      </c>
      <c r="KYQ1" s="12" t="s">
        <v>13687</v>
      </c>
      <c r="KYR1" s="12" t="s">
        <v>13688</v>
      </c>
      <c r="KYS1" s="12" t="s">
        <v>13689</v>
      </c>
      <c r="KYT1" s="12" t="s">
        <v>13690</v>
      </c>
      <c r="KYU1" s="12" t="s">
        <v>13691</v>
      </c>
      <c r="KYV1" s="12" t="s">
        <v>13692</v>
      </c>
      <c r="KYW1" s="12" t="s">
        <v>13693</v>
      </c>
      <c r="KYX1" s="12" t="s">
        <v>13694</v>
      </c>
      <c r="KYY1" s="12" t="s">
        <v>13695</v>
      </c>
      <c r="KYZ1" s="12" t="s">
        <v>13696</v>
      </c>
      <c r="KZA1" s="12" t="s">
        <v>13697</v>
      </c>
      <c r="KZB1" s="12" t="s">
        <v>13698</v>
      </c>
      <c r="KZC1" s="12" t="s">
        <v>13699</v>
      </c>
      <c r="KZD1" s="12" t="s">
        <v>13700</v>
      </c>
      <c r="KZE1" s="12" t="s">
        <v>13701</v>
      </c>
      <c r="KZF1" s="12" t="s">
        <v>13702</v>
      </c>
      <c r="KZG1" s="12" t="s">
        <v>13703</v>
      </c>
      <c r="KZH1" s="12" t="s">
        <v>13704</v>
      </c>
      <c r="KZI1" s="12" t="s">
        <v>13705</v>
      </c>
      <c r="KZJ1" s="12" t="s">
        <v>13706</v>
      </c>
      <c r="KZK1" s="12" t="s">
        <v>13707</v>
      </c>
      <c r="KZL1" s="12" t="s">
        <v>13708</v>
      </c>
      <c r="KZM1" s="12" t="s">
        <v>13709</v>
      </c>
      <c r="KZN1" s="12" t="s">
        <v>13710</v>
      </c>
      <c r="KZO1" s="12" t="s">
        <v>13711</v>
      </c>
      <c r="KZP1" s="12" t="s">
        <v>13712</v>
      </c>
      <c r="KZQ1" s="12" t="s">
        <v>13713</v>
      </c>
      <c r="KZR1" s="12" t="s">
        <v>13714</v>
      </c>
      <c r="KZS1" s="12" t="s">
        <v>13715</v>
      </c>
      <c r="KZT1" s="12" t="s">
        <v>13716</v>
      </c>
      <c r="KZU1" s="12" t="s">
        <v>13717</v>
      </c>
      <c r="KZV1" s="12" t="s">
        <v>13718</v>
      </c>
      <c r="KZW1" s="12" t="s">
        <v>13719</v>
      </c>
      <c r="KZX1" s="12" t="s">
        <v>13720</v>
      </c>
      <c r="KZY1" s="12" t="s">
        <v>13721</v>
      </c>
      <c r="KZZ1" s="12" t="s">
        <v>13722</v>
      </c>
      <c r="LAA1" s="12" t="s">
        <v>13723</v>
      </c>
      <c r="LAB1" s="12" t="s">
        <v>13724</v>
      </c>
      <c r="LAC1" s="12" t="s">
        <v>13725</v>
      </c>
      <c r="LAD1" s="12" t="s">
        <v>13726</v>
      </c>
      <c r="LAE1" s="12" t="s">
        <v>13727</v>
      </c>
      <c r="LAF1" s="12" t="s">
        <v>13728</v>
      </c>
      <c r="LAG1" s="12" t="s">
        <v>13729</v>
      </c>
      <c r="LAH1" s="12" t="s">
        <v>13730</v>
      </c>
      <c r="LAI1" s="12" t="s">
        <v>13731</v>
      </c>
      <c r="LAJ1" s="12" t="s">
        <v>13732</v>
      </c>
      <c r="LAK1" s="12" t="s">
        <v>13733</v>
      </c>
      <c r="LAL1" s="12" t="s">
        <v>13734</v>
      </c>
      <c r="LAM1" s="12" t="s">
        <v>13735</v>
      </c>
      <c r="LAN1" s="12" t="s">
        <v>13736</v>
      </c>
      <c r="LAO1" s="12" t="s">
        <v>13737</v>
      </c>
      <c r="LAP1" s="12" t="s">
        <v>13738</v>
      </c>
      <c r="LAQ1" s="12" t="s">
        <v>13739</v>
      </c>
      <c r="LAR1" s="12" t="s">
        <v>13740</v>
      </c>
      <c r="LAS1" s="12" t="s">
        <v>13741</v>
      </c>
      <c r="LAT1" s="12" t="s">
        <v>13742</v>
      </c>
      <c r="LAU1" s="12" t="s">
        <v>13743</v>
      </c>
      <c r="LAV1" s="12" t="s">
        <v>13744</v>
      </c>
      <c r="LAW1" s="12" t="s">
        <v>13745</v>
      </c>
      <c r="LAX1" s="12" t="s">
        <v>13746</v>
      </c>
      <c r="LAY1" s="12" t="s">
        <v>13747</v>
      </c>
      <c r="LAZ1" s="12" t="s">
        <v>13748</v>
      </c>
      <c r="LBA1" s="12" t="s">
        <v>13749</v>
      </c>
      <c r="LBB1" s="12" t="s">
        <v>13750</v>
      </c>
      <c r="LBC1" s="12" t="s">
        <v>13751</v>
      </c>
      <c r="LBD1" s="12" t="s">
        <v>13752</v>
      </c>
      <c r="LBE1" s="12" t="s">
        <v>13753</v>
      </c>
      <c r="LBF1" s="12" t="s">
        <v>13754</v>
      </c>
      <c r="LBG1" s="12" t="s">
        <v>13755</v>
      </c>
      <c r="LBH1" s="12" t="s">
        <v>13756</v>
      </c>
      <c r="LBI1" s="12" t="s">
        <v>13757</v>
      </c>
      <c r="LBJ1" s="12" t="s">
        <v>13758</v>
      </c>
      <c r="LBK1" s="12" t="s">
        <v>13759</v>
      </c>
      <c r="LBL1" s="12" t="s">
        <v>13760</v>
      </c>
      <c r="LBM1" s="12" t="s">
        <v>13761</v>
      </c>
      <c r="LBN1" s="12" t="s">
        <v>13762</v>
      </c>
      <c r="LBO1" s="12" t="s">
        <v>13763</v>
      </c>
      <c r="LBP1" s="12" t="s">
        <v>13764</v>
      </c>
      <c r="LBQ1" s="12" t="s">
        <v>13765</v>
      </c>
      <c r="LBR1" s="12" t="s">
        <v>13766</v>
      </c>
      <c r="LBS1" s="12" t="s">
        <v>13767</v>
      </c>
      <c r="LBT1" s="12" t="s">
        <v>13768</v>
      </c>
      <c r="LBU1" s="12" t="s">
        <v>13769</v>
      </c>
      <c r="LBV1" s="12" t="s">
        <v>13770</v>
      </c>
      <c r="LBW1" s="12" t="s">
        <v>13771</v>
      </c>
      <c r="LBX1" s="12" t="s">
        <v>13772</v>
      </c>
      <c r="LBY1" s="12" t="s">
        <v>13773</v>
      </c>
      <c r="LBZ1" s="12" t="s">
        <v>13774</v>
      </c>
      <c r="LCA1" s="12" t="s">
        <v>13775</v>
      </c>
      <c r="LCB1" s="12" t="s">
        <v>13776</v>
      </c>
      <c r="LCC1" s="12" t="s">
        <v>13777</v>
      </c>
      <c r="LCD1" s="12" t="s">
        <v>13778</v>
      </c>
      <c r="LCE1" s="12" t="s">
        <v>13779</v>
      </c>
      <c r="LCF1" s="12" t="s">
        <v>13780</v>
      </c>
      <c r="LCG1" s="12" t="s">
        <v>13781</v>
      </c>
      <c r="LCH1" s="12" t="s">
        <v>13782</v>
      </c>
      <c r="LCI1" s="12" t="s">
        <v>13783</v>
      </c>
      <c r="LCJ1" s="12" t="s">
        <v>13784</v>
      </c>
      <c r="LCK1" s="12" t="s">
        <v>13785</v>
      </c>
      <c r="LCL1" s="12" t="s">
        <v>13786</v>
      </c>
      <c r="LCM1" s="12" t="s">
        <v>13787</v>
      </c>
      <c r="LCN1" s="12" t="s">
        <v>13788</v>
      </c>
      <c r="LCO1" s="12" t="s">
        <v>13789</v>
      </c>
      <c r="LCP1" s="12" t="s">
        <v>13790</v>
      </c>
      <c r="LCQ1" s="12" t="s">
        <v>13791</v>
      </c>
      <c r="LCR1" s="12" t="s">
        <v>13792</v>
      </c>
      <c r="LCS1" s="12" t="s">
        <v>13793</v>
      </c>
      <c r="LCT1" s="12" t="s">
        <v>13794</v>
      </c>
      <c r="LCU1" s="12" t="s">
        <v>13795</v>
      </c>
      <c r="LCV1" s="12" t="s">
        <v>13796</v>
      </c>
      <c r="LCW1" s="12" t="s">
        <v>13797</v>
      </c>
      <c r="LCX1" s="12" t="s">
        <v>13798</v>
      </c>
      <c r="LCY1" s="12" t="s">
        <v>13799</v>
      </c>
      <c r="LCZ1" s="12" t="s">
        <v>13800</v>
      </c>
      <c r="LDA1" s="12" t="s">
        <v>13801</v>
      </c>
      <c r="LDB1" s="12" t="s">
        <v>13802</v>
      </c>
      <c r="LDC1" s="12" t="s">
        <v>13803</v>
      </c>
      <c r="LDD1" s="12" t="s">
        <v>13804</v>
      </c>
      <c r="LDE1" s="12" t="s">
        <v>13805</v>
      </c>
      <c r="LDF1" s="12" t="s">
        <v>13806</v>
      </c>
      <c r="LDG1" s="12" t="s">
        <v>13807</v>
      </c>
      <c r="LDH1" s="12" t="s">
        <v>13808</v>
      </c>
      <c r="LDI1" s="12" t="s">
        <v>13809</v>
      </c>
      <c r="LDJ1" s="12" t="s">
        <v>13810</v>
      </c>
      <c r="LDK1" s="12" t="s">
        <v>13811</v>
      </c>
      <c r="LDL1" s="12" t="s">
        <v>13812</v>
      </c>
      <c r="LDM1" s="12" t="s">
        <v>13813</v>
      </c>
      <c r="LDN1" s="12" t="s">
        <v>13814</v>
      </c>
      <c r="LDO1" s="12" t="s">
        <v>13815</v>
      </c>
      <c r="LDP1" s="12" t="s">
        <v>13816</v>
      </c>
      <c r="LDQ1" s="12" t="s">
        <v>13817</v>
      </c>
      <c r="LDR1" s="12" t="s">
        <v>13818</v>
      </c>
      <c r="LDS1" s="12" t="s">
        <v>13819</v>
      </c>
      <c r="LDT1" s="12" t="s">
        <v>13820</v>
      </c>
      <c r="LDU1" s="12" t="s">
        <v>13821</v>
      </c>
      <c r="LDV1" s="12" t="s">
        <v>13822</v>
      </c>
      <c r="LDW1" s="12" t="s">
        <v>13823</v>
      </c>
      <c r="LDX1" s="12" t="s">
        <v>13824</v>
      </c>
      <c r="LDY1" s="12" t="s">
        <v>13825</v>
      </c>
      <c r="LDZ1" s="12" t="s">
        <v>13826</v>
      </c>
      <c r="LEA1" s="12" t="s">
        <v>13827</v>
      </c>
      <c r="LEB1" s="12" t="s">
        <v>13828</v>
      </c>
      <c r="LEC1" s="12" t="s">
        <v>13829</v>
      </c>
      <c r="LED1" s="12" t="s">
        <v>13830</v>
      </c>
      <c r="LEE1" s="12" t="s">
        <v>13831</v>
      </c>
      <c r="LEF1" s="12" t="s">
        <v>13832</v>
      </c>
      <c r="LEG1" s="12" t="s">
        <v>13833</v>
      </c>
      <c r="LEH1" s="12" t="s">
        <v>13834</v>
      </c>
      <c r="LEI1" s="12" t="s">
        <v>13835</v>
      </c>
      <c r="LEJ1" s="12" t="s">
        <v>13836</v>
      </c>
      <c r="LEK1" s="12" t="s">
        <v>13837</v>
      </c>
      <c r="LEL1" s="12" t="s">
        <v>13838</v>
      </c>
      <c r="LEM1" s="12" t="s">
        <v>13839</v>
      </c>
      <c r="LEN1" s="12" t="s">
        <v>13840</v>
      </c>
      <c r="LEO1" s="12" t="s">
        <v>13841</v>
      </c>
      <c r="LEP1" s="12" t="s">
        <v>13842</v>
      </c>
      <c r="LEQ1" s="12" t="s">
        <v>13843</v>
      </c>
      <c r="LER1" s="12" t="s">
        <v>13844</v>
      </c>
      <c r="LES1" s="12" t="s">
        <v>13845</v>
      </c>
      <c r="LET1" s="12" t="s">
        <v>13846</v>
      </c>
      <c r="LEU1" s="12" t="s">
        <v>13847</v>
      </c>
      <c r="LEV1" s="12" t="s">
        <v>13848</v>
      </c>
      <c r="LEW1" s="12" t="s">
        <v>13849</v>
      </c>
      <c r="LEX1" s="12" t="s">
        <v>13850</v>
      </c>
      <c r="LEY1" s="12" t="s">
        <v>13851</v>
      </c>
      <c r="LEZ1" s="12" t="s">
        <v>13852</v>
      </c>
      <c r="LFA1" s="12" t="s">
        <v>13853</v>
      </c>
      <c r="LFB1" s="12" t="s">
        <v>13854</v>
      </c>
      <c r="LFC1" s="12" t="s">
        <v>13855</v>
      </c>
      <c r="LFD1" s="12" t="s">
        <v>13856</v>
      </c>
      <c r="LFE1" s="12" t="s">
        <v>13857</v>
      </c>
      <c r="LFF1" s="12" t="s">
        <v>13858</v>
      </c>
      <c r="LFG1" s="12" t="s">
        <v>13859</v>
      </c>
      <c r="LFH1" s="12" t="s">
        <v>13860</v>
      </c>
      <c r="LFI1" s="12" t="s">
        <v>13861</v>
      </c>
      <c r="LFJ1" s="12" t="s">
        <v>13862</v>
      </c>
      <c r="LFK1" s="12" t="s">
        <v>13863</v>
      </c>
      <c r="LFL1" s="12" t="s">
        <v>13864</v>
      </c>
      <c r="LFM1" s="12" t="s">
        <v>13865</v>
      </c>
      <c r="LFN1" s="12" t="s">
        <v>13866</v>
      </c>
      <c r="LFO1" s="12" t="s">
        <v>13867</v>
      </c>
      <c r="LFP1" s="12" t="s">
        <v>13868</v>
      </c>
      <c r="LFQ1" s="12" t="s">
        <v>13869</v>
      </c>
      <c r="LFR1" s="12" t="s">
        <v>13870</v>
      </c>
      <c r="LFS1" s="12" t="s">
        <v>13871</v>
      </c>
      <c r="LFT1" s="12" t="s">
        <v>13872</v>
      </c>
      <c r="LFU1" s="12" t="s">
        <v>13873</v>
      </c>
      <c r="LFV1" s="12" t="s">
        <v>13874</v>
      </c>
      <c r="LFW1" s="12" t="s">
        <v>13875</v>
      </c>
      <c r="LFX1" s="12" t="s">
        <v>13876</v>
      </c>
      <c r="LFY1" s="12" t="s">
        <v>13877</v>
      </c>
      <c r="LFZ1" s="12" t="s">
        <v>13878</v>
      </c>
      <c r="LGA1" s="12" t="s">
        <v>13879</v>
      </c>
      <c r="LGB1" s="12" t="s">
        <v>13880</v>
      </c>
      <c r="LGC1" s="12" t="s">
        <v>13881</v>
      </c>
      <c r="LGD1" s="12" t="s">
        <v>13882</v>
      </c>
      <c r="LGE1" s="12" t="s">
        <v>13883</v>
      </c>
      <c r="LGF1" s="12" t="s">
        <v>13884</v>
      </c>
      <c r="LGG1" s="12" t="s">
        <v>13885</v>
      </c>
      <c r="LGH1" s="12" t="s">
        <v>13886</v>
      </c>
      <c r="LGI1" s="12" t="s">
        <v>13887</v>
      </c>
      <c r="LGJ1" s="12" t="s">
        <v>13888</v>
      </c>
      <c r="LGK1" s="12" t="s">
        <v>13889</v>
      </c>
      <c r="LGL1" s="12" t="s">
        <v>13890</v>
      </c>
      <c r="LGM1" s="12" t="s">
        <v>13891</v>
      </c>
      <c r="LGN1" s="12" t="s">
        <v>13892</v>
      </c>
      <c r="LGO1" s="12" t="s">
        <v>13893</v>
      </c>
      <c r="LGP1" s="12" t="s">
        <v>13894</v>
      </c>
      <c r="LGQ1" s="12" t="s">
        <v>13895</v>
      </c>
      <c r="LGR1" s="12" t="s">
        <v>13896</v>
      </c>
      <c r="LGS1" s="12" t="s">
        <v>13897</v>
      </c>
      <c r="LGT1" s="12" t="s">
        <v>13898</v>
      </c>
      <c r="LGU1" s="12" t="s">
        <v>13899</v>
      </c>
      <c r="LGV1" s="12" t="s">
        <v>13900</v>
      </c>
      <c r="LGW1" s="12" t="s">
        <v>13901</v>
      </c>
      <c r="LGX1" s="12" t="s">
        <v>13902</v>
      </c>
      <c r="LGY1" s="12" t="s">
        <v>13903</v>
      </c>
      <c r="LGZ1" s="12" t="s">
        <v>13904</v>
      </c>
      <c r="LHA1" s="12" t="s">
        <v>13905</v>
      </c>
      <c r="LHB1" s="12" t="s">
        <v>13906</v>
      </c>
      <c r="LHC1" s="12" t="s">
        <v>13907</v>
      </c>
      <c r="LHD1" s="12" t="s">
        <v>13908</v>
      </c>
      <c r="LHE1" s="12" t="s">
        <v>13909</v>
      </c>
      <c r="LHF1" s="12" t="s">
        <v>13910</v>
      </c>
      <c r="LHG1" s="12" t="s">
        <v>13911</v>
      </c>
      <c r="LHH1" s="12" t="s">
        <v>13912</v>
      </c>
      <c r="LHI1" s="12" t="s">
        <v>13913</v>
      </c>
      <c r="LHJ1" s="12" t="s">
        <v>13914</v>
      </c>
      <c r="LHK1" s="12" t="s">
        <v>13915</v>
      </c>
      <c r="LHL1" s="12" t="s">
        <v>13916</v>
      </c>
      <c r="LHM1" s="12" t="s">
        <v>13917</v>
      </c>
      <c r="LHN1" s="12" t="s">
        <v>13918</v>
      </c>
      <c r="LHO1" s="12" t="s">
        <v>13919</v>
      </c>
      <c r="LHP1" s="12" t="s">
        <v>13920</v>
      </c>
      <c r="LHQ1" s="12" t="s">
        <v>13921</v>
      </c>
      <c r="LHR1" s="12" t="s">
        <v>13922</v>
      </c>
      <c r="LHS1" s="12" t="s">
        <v>13923</v>
      </c>
      <c r="LHT1" s="12" t="s">
        <v>13924</v>
      </c>
      <c r="LHU1" s="12" t="s">
        <v>13925</v>
      </c>
      <c r="LHV1" s="12" t="s">
        <v>13926</v>
      </c>
      <c r="LHW1" s="12" t="s">
        <v>13927</v>
      </c>
      <c r="LHX1" s="12" t="s">
        <v>13928</v>
      </c>
      <c r="LHY1" s="12" t="s">
        <v>13929</v>
      </c>
      <c r="LHZ1" s="12" t="s">
        <v>13930</v>
      </c>
      <c r="LIA1" s="12" t="s">
        <v>13931</v>
      </c>
      <c r="LIB1" s="12" t="s">
        <v>13932</v>
      </c>
      <c r="LIC1" s="12" t="s">
        <v>13933</v>
      </c>
      <c r="LID1" s="12" t="s">
        <v>13934</v>
      </c>
      <c r="LIE1" s="12" t="s">
        <v>13935</v>
      </c>
      <c r="LIF1" s="12" t="s">
        <v>13936</v>
      </c>
      <c r="LIG1" s="12" t="s">
        <v>13937</v>
      </c>
      <c r="LIH1" s="12" t="s">
        <v>13938</v>
      </c>
      <c r="LII1" s="12" t="s">
        <v>13939</v>
      </c>
      <c r="LIJ1" s="12" t="s">
        <v>13940</v>
      </c>
      <c r="LIK1" s="12" t="s">
        <v>13941</v>
      </c>
      <c r="LIL1" s="12" t="s">
        <v>13942</v>
      </c>
      <c r="LIM1" s="12" t="s">
        <v>13943</v>
      </c>
      <c r="LIN1" s="12" t="s">
        <v>13944</v>
      </c>
      <c r="LIO1" s="12" t="s">
        <v>13945</v>
      </c>
      <c r="LIP1" s="12" t="s">
        <v>13946</v>
      </c>
      <c r="LIQ1" s="12" t="s">
        <v>13947</v>
      </c>
      <c r="LIR1" s="12" t="s">
        <v>13948</v>
      </c>
      <c r="LIS1" s="12" t="s">
        <v>13949</v>
      </c>
      <c r="LIT1" s="12" t="s">
        <v>13950</v>
      </c>
      <c r="LIU1" s="12" t="s">
        <v>13951</v>
      </c>
      <c r="LIV1" s="12" t="s">
        <v>13952</v>
      </c>
      <c r="LIW1" s="12" t="s">
        <v>13953</v>
      </c>
      <c r="LIX1" s="12" t="s">
        <v>13954</v>
      </c>
      <c r="LIY1" s="12" t="s">
        <v>13955</v>
      </c>
      <c r="LIZ1" s="12" t="s">
        <v>13956</v>
      </c>
      <c r="LJA1" s="12" t="s">
        <v>13957</v>
      </c>
      <c r="LJB1" s="12" t="s">
        <v>13958</v>
      </c>
      <c r="LJC1" s="12" t="s">
        <v>13959</v>
      </c>
      <c r="LJD1" s="12" t="s">
        <v>13960</v>
      </c>
      <c r="LJE1" s="12" t="s">
        <v>13961</v>
      </c>
      <c r="LJF1" s="12" t="s">
        <v>13962</v>
      </c>
      <c r="LJG1" s="12" t="s">
        <v>13963</v>
      </c>
      <c r="LJH1" s="12" t="s">
        <v>13964</v>
      </c>
      <c r="LJI1" s="12" t="s">
        <v>13965</v>
      </c>
      <c r="LJJ1" s="12" t="s">
        <v>13966</v>
      </c>
      <c r="LJK1" s="12" t="s">
        <v>13967</v>
      </c>
      <c r="LJL1" s="12" t="s">
        <v>13968</v>
      </c>
      <c r="LJM1" s="12" t="s">
        <v>13969</v>
      </c>
      <c r="LJN1" s="12" t="s">
        <v>13970</v>
      </c>
      <c r="LJO1" s="12" t="s">
        <v>13971</v>
      </c>
      <c r="LJP1" s="12" t="s">
        <v>13972</v>
      </c>
      <c r="LJQ1" s="12" t="s">
        <v>13973</v>
      </c>
      <c r="LJR1" s="12" t="s">
        <v>13974</v>
      </c>
      <c r="LJS1" s="12" t="s">
        <v>13975</v>
      </c>
      <c r="LJT1" s="12" t="s">
        <v>13976</v>
      </c>
      <c r="LJU1" s="12" t="s">
        <v>13977</v>
      </c>
      <c r="LJV1" s="12" t="s">
        <v>13978</v>
      </c>
      <c r="LJW1" s="12" t="s">
        <v>13979</v>
      </c>
      <c r="LJX1" s="12" t="s">
        <v>13980</v>
      </c>
      <c r="LJY1" s="12" t="s">
        <v>13981</v>
      </c>
      <c r="LJZ1" s="12" t="s">
        <v>13982</v>
      </c>
      <c r="LKA1" s="12" t="s">
        <v>13983</v>
      </c>
      <c r="LKB1" s="12" t="s">
        <v>13984</v>
      </c>
      <c r="LKC1" s="12" t="s">
        <v>13985</v>
      </c>
      <c r="LKD1" s="12" t="s">
        <v>13986</v>
      </c>
      <c r="LKE1" s="12" t="s">
        <v>13987</v>
      </c>
      <c r="LKF1" s="12" t="s">
        <v>13988</v>
      </c>
      <c r="LKG1" s="12" t="s">
        <v>13989</v>
      </c>
      <c r="LKH1" s="12" t="s">
        <v>13990</v>
      </c>
      <c r="LKI1" s="12" t="s">
        <v>13991</v>
      </c>
      <c r="LKJ1" s="12" t="s">
        <v>13992</v>
      </c>
      <c r="LKK1" s="12" t="s">
        <v>13993</v>
      </c>
      <c r="LKL1" s="12" t="s">
        <v>13994</v>
      </c>
      <c r="LKM1" s="12" t="s">
        <v>13995</v>
      </c>
      <c r="LKN1" s="12" t="s">
        <v>13996</v>
      </c>
      <c r="LKO1" s="12" t="s">
        <v>13997</v>
      </c>
      <c r="LKP1" s="12" t="s">
        <v>13998</v>
      </c>
      <c r="LKQ1" s="12" t="s">
        <v>13999</v>
      </c>
      <c r="LKR1" s="12" t="s">
        <v>14000</v>
      </c>
      <c r="LKS1" s="12" t="s">
        <v>14001</v>
      </c>
      <c r="LKT1" s="12" t="s">
        <v>14002</v>
      </c>
      <c r="LKU1" s="12" t="s">
        <v>14003</v>
      </c>
      <c r="LKV1" s="12" t="s">
        <v>14004</v>
      </c>
      <c r="LKW1" s="12" t="s">
        <v>14005</v>
      </c>
      <c r="LKX1" s="12" t="s">
        <v>14006</v>
      </c>
      <c r="LKY1" s="12" t="s">
        <v>14007</v>
      </c>
      <c r="LKZ1" s="12" t="s">
        <v>14008</v>
      </c>
      <c r="LLA1" s="12" t="s">
        <v>14009</v>
      </c>
      <c r="LLB1" s="12" t="s">
        <v>14010</v>
      </c>
      <c r="LLC1" s="12" t="s">
        <v>14011</v>
      </c>
      <c r="LLD1" s="12" t="s">
        <v>14012</v>
      </c>
      <c r="LLE1" s="12" t="s">
        <v>14013</v>
      </c>
      <c r="LLF1" s="12" t="s">
        <v>14014</v>
      </c>
      <c r="LLG1" s="12" t="s">
        <v>14015</v>
      </c>
      <c r="LLH1" s="12" t="s">
        <v>14016</v>
      </c>
      <c r="LLI1" s="12" t="s">
        <v>14017</v>
      </c>
      <c r="LLJ1" s="12" t="s">
        <v>14018</v>
      </c>
      <c r="LLK1" s="12" t="s">
        <v>14019</v>
      </c>
      <c r="LLL1" s="12" t="s">
        <v>14020</v>
      </c>
      <c r="LLM1" s="12" t="s">
        <v>14021</v>
      </c>
      <c r="LLN1" s="12" t="s">
        <v>14022</v>
      </c>
      <c r="LLO1" s="12" t="s">
        <v>14023</v>
      </c>
      <c r="LLP1" s="12" t="s">
        <v>14024</v>
      </c>
      <c r="LLQ1" s="12" t="s">
        <v>14025</v>
      </c>
      <c r="LLR1" s="12" t="s">
        <v>14026</v>
      </c>
      <c r="LLS1" s="12" t="s">
        <v>14027</v>
      </c>
      <c r="LLT1" s="12" t="s">
        <v>14028</v>
      </c>
      <c r="LLU1" s="12" t="s">
        <v>14029</v>
      </c>
      <c r="LLV1" s="12" t="s">
        <v>14030</v>
      </c>
      <c r="LLW1" s="12" t="s">
        <v>14031</v>
      </c>
      <c r="LLX1" s="12" t="s">
        <v>14032</v>
      </c>
      <c r="LLY1" s="12" t="s">
        <v>14033</v>
      </c>
      <c r="LLZ1" s="12" t="s">
        <v>14034</v>
      </c>
      <c r="LMA1" s="12" t="s">
        <v>14035</v>
      </c>
      <c r="LMB1" s="12" t="s">
        <v>14036</v>
      </c>
      <c r="LMC1" s="12" t="s">
        <v>14037</v>
      </c>
      <c r="LMD1" s="12" t="s">
        <v>14038</v>
      </c>
      <c r="LME1" s="12" t="s">
        <v>14039</v>
      </c>
      <c r="LMF1" s="12" t="s">
        <v>14040</v>
      </c>
      <c r="LMG1" s="12" t="s">
        <v>14041</v>
      </c>
      <c r="LMH1" s="12" t="s">
        <v>14042</v>
      </c>
      <c r="LMI1" s="12" t="s">
        <v>14043</v>
      </c>
      <c r="LMJ1" s="12" t="s">
        <v>14044</v>
      </c>
      <c r="LMK1" s="12" t="s">
        <v>14045</v>
      </c>
      <c r="LML1" s="12" t="s">
        <v>14046</v>
      </c>
      <c r="LMM1" s="12" t="s">
        <v>14047</v>
      </c>
      <c r="LMN1" s="12" t="s">
        <v>14048</v>
      </c>
      <c r="LMO1" s="12" t="s">
        <v>14049</v>
      </c>
      <c r="LMP1" s="12" t="s">
        <v>14050</v>
      </c>
      <c r="LMQ1" s="12" t="s">
        <v>14051</v>
      </c>
      <c r="LMR1" s="12" t="s">
        <v>14052</v>
      </c>
      <c r="LMS1" s="12" t="s">
        <v>14053</v>
      </c>
      <c r="LMT1" s="12" t="s">
        <v>14054</v>
      </c>
      <c r="LMU1" s="12" t="s">
        <v>14055</v>
      </c>
      <c r="LMV1" s="12" t="s">
        <v>14056</v>
      </c>
      <c r="LMW1" s="12" t="s">
        <v>14057</v>
      </c>
      <c r="LMX1" s="12" t="s">
        <v>14058</v>
      </c>
      <c r="LMY1" s="12" t="s">
        <v>14059</v>
      </c>
      <c r="LMZ1" s="12" t="s">
        <v>14060</v>
      </c>
      <c r="LNA1" s="12" t="s">
        <v>14061</v>
      </c>
      <c r="LNB1" s="12" t="s">
        <v>14062</v>
      </c>
      <c r="LNC1" s="12" t="s">
        <v>14063</v>
      </c>
      <c r="LND1" s="12" t="s">
        <v>14064</v>
      </c>
      <c r="LNE1" s="12" t="s">
        <v>14065</v>
      </c>
      <c r="LNF1" s="12" t="s">
        <v>14066</v>
      </c>
      <c r="LNG1" s="12" t="s">
        <v>14067</v>
      </c>
      <c r="LNH1" s="12" t="s">
        <v>14068</v>
      </c>
      <c r="LNI1" s="12" t="s">
        <v>14069</v>
      </c>
      <c r="LNJ1" s="12" t="s">
        <v>14070</v>
      </c>
      <c r="LNK1" s="12" t="s">
        <v>14071</v>
      </c>
      <c r="LNL1" s="12" t="s">
        <v>14072</v>
      </c>
      <c r="LNM1" s="12" t="s">
        <v>14073</v>
      </c>
      <c r="LNN1" s="12" t="s">
        <v>14074</v>
      </c>
      <c r="LNO1" s="12" t="s">
        <v>14075</v>
      </c>
      <c r="LNP1" s="12" t="s">
        <v>14076</v>
      </c>
      <c r="LNQ1" s="12" t="s">
        <v>14077</v>
      </c>
      <c r="LNR1" s="12" t="s">
        <v>14078</v>
      </c>
      <c r="LNS1" s="12" t="s">
        <v>14079</v>
      </c>
      <c r="LNT1" s="12" t="s">
        <v>14080</v>
      </c>
      <c r="LNU1" s="12" t="s">
        <v>14081</v>
      </c>
      <c r="LNV1" s="12" t="s">
        <v>14082</v>
      </c>
      <c r="LNW1" s="12" t="s">
        <v>14083</v>
      </c>
      <c r="LNX1" s="12" t="s">
        <v>14084</v>
      </c>
      <c r="LNY1" s="12" t="s">
        <v>14085</v>
      </c>
      <c r="LNZ1" s="12" t="s">
        <v>14086</v>
      </c>
      <c r="LOA1" s="12" t="s">
        <v>14087</v>
      </c>
      <c r="LOB1" s="12" t="s">
        <v>14088</v>
      </c>
      <c r="LOC1" s="12" t="s">
        <v>14089</v>
      </c>
      <c r="LOD1" s="12" t="s">
        <v>14090</v>
      </c>
      <c r="LOE1" s="12" t="s">
        <v>14091</v>
      </c>
      <c r="LOF1" s="12" t="s">
        <v>14092</v>
      </c>
      <c r="LOG1" s="12" t="s">
        <v>14093</v>
      </c>
      <c r="LOH1" s="12" t="s">
        <v>14094</v>
      </c>
      <c r="LOI1" s="12" t="s">
        <v>14095</v>
      </c>
      <c r="LOJ1" s="12" t="s">
        <v>14096</v>
      </c>
      <c r="LOK1" s="12" t="s">
        <v>14097</v>
      </c>
      <c r="LOL1" s="12" t="s">
        <v>14098</v>
      </c>
      <c r="LOM1" s="12" t="s">
        <v>14099</v>
      </c>
      <c r="LON1" s="12" t="s">
        <v>14100</v>
      </c>
      <c r="LOO1" s="12" t="s">
        <v>14101</v>
      </c>
      <c r="LOP1" s="12" t="s">
        <v>14102</v>
      </c>
      <c r="LOQ1" s="12" t="s">
        <v>14103</v>
      </c>
      <c r="LOR1" s="12" t="s">
        <v>14104</v>
      </c>
      <c r="LOS1" s="12" t="s">
        <v>14105</v>
      </c>
      <c r="LOT1" s="12" t="s">
        <v>14106</v>
      </c>
      <c r="LOU1" s="12" t="s">
        <v>14107</v>
      </c>
      <c r="LOV1" s="12" t="s">
        <v>14108</v>
      </c>
      <c r="LOW1" s="12" t="s">
        <v>14109</v>
      </c>
      <c r="LOX1" s="12" t="s">
        <v>14110</v>
      </c>
      <c r="LOY1" s="12" t="s">
        <v>14111</v>
      </c>
      <c r="LOZ1" s="12" t="s">
        <v>14112</v>
      </c>
      <c r="LPA1" s="12" t="s">
        <v>14113</v>
      </c>
      <c r="LPB1" s="12" t="s">
        <v>14114</v>
      </c>
      <c r="LPC1" s="12" t="s">
        <v>14115</v>
      </c>
      <c r="LPD1" s="12" t="s">
        <v>14116</v>
      </c>
      <c r="LPE1" s="12" t="s">
        <v>14117</v>
      </c>
      <c r="LPF1" s="12" t="s">
        <v>14118</v>
      </c>
      <c r="LPG1" s="12" t="s">
        <v>14119</v>
      </c>
      <c r="LPH1" s="12" t="s">
        <v>14120</v>
      </c>
      <c r="LPI1" s="12" t="s">
        <v>14121</v>
      </c>
      <c r="LPJ1" s="12" t="s">
        <v>14122</v>
      </c>
      <c r="LPK1" s="12" t="s">
        <v>14123</v>
      </c>
      <c r="LPL1" s="12" t="s">
        <v>14124</v>
      </c>
      <c r="LPM1" s="12" t="s">
        <v>14125</v>
      </c>
      <c r="LPN1" s="12" t="s">
        <v>14126</v>
      </c>
      <c r="LPO1" s="12" t="s">
        <v>14127</v>
      </c>
      <c r="LPP1" s="12" t="s">
        <v>14128</v>
      </c>
      <c r="LPQ1" s="12" t="s">
        <v>14129</v>
      </c>
      <c r="LPR1" s="12" t="s">
        <v>14130</v>
      </c>
      <c r="LPS1" s="12" t="s">
        <v>14131</v>
      </c>
      <c r="LPT1" s="12" t="s">
        <v>14132</v>
      </c>
      <c r="LPU1" s="12" t="s">
        <v>14133</v>
      </c>
      <c r="LPV1" s="12" t="s">
        <v>14134</v>
      </c>
      <c r="LPW1" s="12" t="s">
        <v>14135</v>
      </c>
      <c r="LPX1" s="12" t="s">
        <v>14136</v>
      </c>
      <c r="LPY1" s="12" t="s">
        <v>14137</v>
      </c>
      <c r="LPZ1" s="12" t="s">
        <v>14138</v>
      </c>
      <c r="LQA1" s="12" t="s">
        <v>14139</v>
      </c>
      <c r="LQB1" s="12" t="s">
        <v>14140</v>
      </c>
      <c r="LQC1" s="12" t="s">
        <v>14141</v>
      </c>
      <c r="LQD1" s="12" t="s">
        <v>14142</v>
      </c>
      <c r="LQE1" s="12" t="s">
        <v>14143</v>
      </c>
      <c r="LQF1" s="12" t="s">
        <v>14144</v>
      </c>
      <c r="LQG1" s="12" t="s">
        <v>14145</v>
      </c>
      <c r="LQH1" s="12" t="s">
        <v>14146</v>
      </c>
      <c r="LQI1" s="12" t="s">
        <v>14147</v>
      </c>
      <c r="LQJ1" s="12" t="s">
        <v>14148</v>
      </c>
      <c r="LQK1" s="12" t="s">
        <v>14149</v>
      </c>
      <c r="LQL1" s="12" t="s">
        <v>14150</v>
      </c>
      <c r="LQM1" s="12" t="s">
        <v>14151</v>
      </c>
      <c r="LQN1" s="12" t="s">
        <v>14152</v>
      </c>
      <c r="LQO1" s="12" t="s">
        <v>14153</v>
      </c>
      <c r="LQP1" s="12" t="s">
        <v>14154</v>
      </c>
      <c r="LQQ1" s="12" t="s">
        <v>14155</v>
      </c>
      <c r="LQR1" s="12" t="s">
        <v>14156</v>
      </c>
      <c r="LQS1" s="12" t="s">
        <v>14157</v>
      </c>
      <c r="LQT1" s="12" t="s">
        <v>14158</v>
      </c>
      <c r="LQU1" s="12" t="s">
        <v>14159</v>
      </c>
      <c r="LQV1" s="12" t="s">
        <v>14160</v>
      </c>
      <c r="LQW1" s="12" t="s">
        <v>14161</v>
      </c>
      <c r="LQX1" s="12" t="s">
        <v>14162</v>
      </c>
      <c r="LQY1" s="12" t="s">
        <v>14163</v>
      </c>
      <c r="LQZ1" s="12" t="s">
        <v>14164</v>
      </c>
      <c r="LRA1" s="12" t="s">
        <v>14165</v>
      </c>
      <c r="LRB1" s="12" t="s">
        <v>14166</v>
      </c>
      <c r="LRC1" s="12" t="s">
        <v>14167</v>
      </c>
      <c r="LRD1" s="12" t="s">
        <v>14168</v>
      </c>
      <c r="LRE1" s="12" t="s">
        <v>14169</v>
      </c>
      <c r="LRF1" s="12" t="s">
        <v>14170</v>
      </c>
      <c r="LRG1" s="12" t="s">
        <v>14171</v>
      </c>
      <c r="LRH1" s="12" t="s">
        <v>14172</v>
      </c>
      <c r="LRI1" s="12" t="s">
        <v>14173</v>
      </c>
      <c r="LRJ1" s="12" t="s">
        <v>14174</v>
      </c>
      <c r="LRK1" s="12" t="s">
        <v>14175</v>
      </c>
      <c r="LRL1" s="12" t="s">
        <v>14176</v>
      </c>
      <c r="LRM1" s="12" t="s">
        <v>14177</v>
      </c>
      <c r="LRN1" s="12" t="s">
        <v>14178</v>
      </c>
      <c r="LRO1" s="12" t="s">
        <v>14179</v>
      </c>
      <c r="LRP1" s="12" t="s">
        <v>14180</v>
      </c>
      <c r="LRQ1" s="12" t="s">
        <v>14181</v>
      </c>
      <c r="LRR1" s="12" t="s">
        <v>14182</v>
      </c>
      <c r="LRS1" s="12" t="s">
        <v>14183</v>
      </c>
      <c r="LRT1" s="12" t="s">
        <v>14184</v>
      </c>
      <c r="LRU1" s="12" t="s">
        <v>14185</v>
      </c>
      <c r="LRV1" s="12" t="s">
        <v>14186</v>
      </c>
      <c r="LRW1" s="12" t="s">
        <v>14187</v>
      </c>
      <c r="LRX1" s="12" t="s">
        <v>14188</v>
      </c>
      <c r="LRY1" s="12" t="s">
        <v>14189</v>
      </c>
      <c r="LRZ1" s="12" t="s">
        <v>14190</v>
      </c>
      <c r="LSA1" s="12" t="s">
        <v>14191</v>
      </c>
      <c r="LSB1" s="12" t="s">
        <v>14192</v>
      </c>
      <c r="LSC1" s="12" t="s">
        <v>14193</v>
      </c>
      <c r="LSD1" s="12" t="s">
        <v>14194</v>
      </c>
      <c r="LSE1" s="12" t="s">
        <v>14195</v>
      </c>
      <c r="LSF1" s="12" t="s">
        <v>14196</v>
      </c>
      <c r="LSG1" s="12" t="s">
        <v>14197</v>
      </c>
      <c r="LSH1" s="12" t="s">
        <v>14198</v>
      </c>
      <c r="LSI1" s="12" t="s">
        <v>14199</v>
      </c>
      <c r="LSJ1" s="12" t="s">
        <v>14200</v>
      </c>
      <c r="LSK1" s="12" t="s">
        <v>14201</v>
      </c>
      <c r="LSL1" s="12" t="s">
        <v>14202</v>
      </c>
      <c r="LSM1" s="12" t="s">
        <v>14203</v>
      </c>
      <c r="LSN1" s="12" t="s">
        <v>14204</v>
      </c>
      <c r="LSO1" s="12" t="s">
        <v>14205</v>
      </c>
      <c r="LSP1" s="12" t="s">
        <v>14206</v>
      </c>
      <c r="LSQ1" s="12" t="s">
        <v>14207</v>
      </c>
      <c r="LSR1" s="12" t="s">
        <v>14208</v>
      </c>
      <c r="LSS1" s="12" t="s">
        <v>14209</v>
      </c>
      <c r="LST1" s="12" t="s">
        <v>14210</v>
      </c>
      <c r="LSU1" s="12" t="s">
        <v>14211</v>
      </c>
      <c r="LSV1" s="12" t="s">
        <v>14212</v>
      </c>
      <c r="LSW1" s="12" t="s">
        <v>14213</v>
      </c>
      <c r="LSX1" s="12" t="s">
        <v>14214</v>
      </c>
      <c r="LSY1" s="12" t="s">
        <v>14215</v>
      </c>
      <c r="LSZ1" s="12" t="s">
        <v>14216</v>
      </c>
      <c r="LTA1" s="12" t="s">
        <v>14217</v>
      </c>
      <c r="LTB1" s="12" t="s">
        <v>14218</v>
      </c>
      <c r="LTC1" s="12" t="s">
        <v>14219</v>
      </c>
      <c r="LTD1" s="12" t="s">
        <v>14220</v>
      </c>
      <c r="LTE1" s="12" t="s">
        <v>14221</v>
      </c>
      <c r="LTF1" s="12" t="s">
        <v>14222</v>
      </c>
      <c r="LTG1" s="12" t="s">
        <v>14223</v>
      </c>
      <c r="LTH1" s="12" t="s">
        <v>14224</v>
      </c>
      <c r="LTI1" s="12" t="s">
        <v>14225</v>
      </c>
      <c r="LTJ1" s="12" t="s">
        <v>14226</v>
      </c>
      <c r="LTK1" s="12" t="s">
        <v>14227</v>
      </c>
      <c r="LTL1" s="12" t="s">
        <v>14228</v>
      </c>
      <c r="LTM1" s="12" t="s">
        <v>14229</v>
      </c>
      <c r="LTN1" s="12" t="s">
        <v>14230</v>
      </c>
      <c r="LTO1" s="12" t="s">
        <v>14231</v>
      </c>
      <c r="LTP1" s="12" t="s">
        <v>14232</v>
      </c>
      <c r="LTQ1" s="12" t="s">
        <v>14233</v>
      </c>
      <c r="LTR1" s="12" t="s">
        <v>14234</v>
      </c>
      <c r="LTS1" s="12" t="s">
        <v>14235</v>
      </c>
      <c r="LTT1" s="12" t="s">
        <v>14236</v>
      </c>
      <c r="LTU1" s="12" t="s">
        <v>14237</v>
      </c>
      <c r="LTV1" s="12" t="s">
        <v>14238</v>
      </c>
      <c r="LTW1" s="12" t="s">
        <v>14239</v>
      </c>
      <c r="LTX1" s="12" t="s">
        <v>14240</v>
      </c>
      <c r="LTY1" s="12" t="s">
        <v>14241</v>
      </c>
      <c r="LTZ1" s="12" t="s">
        <v>14242</v>
      </c>
      <c r="LUA1" s="12" t="s">
        <v>14243</v>
      </c>
      <c r="LUB1" s="12" t="s">
        <v>14244</v>
      </c>
      <c r="LUC1" s="12" t="s">
        <v>14245</v>
      </c>
      <c r="LUD1" s="12" t="s">
        <v>14246</v>
      </c>
      <c r="LUE1" s="12" t="s">
        <v>14247</v>
      </c>
      <c r="LUF1" s="12" t="s">
        <v>14248</v>
      </c>
      <c r="LUG1" s="12" t="s">
        <v>14249</v>
      </c>
      <c r="LUH1" s="12" t="s">
        <v>14250</v>
      </c>
      <c r="LUI1" s="12" t="s">
        <v>14251</v>
      </c>
      <c r="LUJ1" s="12" t="s">
        <v>14252</v>
      </c>
      <c r="LUK1" s="12" t="s">
        <v>14253</v>
      </c>
      <c r="LUL1" s="12" t="s">
        <v>14254</v>
      </c>
      <c r="LUM1" s="12" t="s">
        <v>14255</v>
      </c>
      <c r="LUN1" s="12" t="s">
        <v>14256</v>
      </c>
      <c r="LUO1" s="12" t="s">
        <v>14257</v>
      </c>
      <c r="LUP1" s="12" t="s">
        <v>14258</v>
      </c>
      <c r="LUQ1" s="12" t="s">
        <v>14259</v>
      </c>
      <c r="LUR1" s="12" t="s">
        <v>14260</v>
      </c>
      <c r="LUS1" s="12" t="s">
        <v>14261</v>
      </c>
      <c r="LUT1" s="12" t="s">
        <v>14262</v>
      </c>
      <c r="LUU1" s="12" t="s">
        <v>14263</v>
      </c>
      <c r="LUV1" s="12" t="s">
        <v>14264</v>
      </c>
      <c r="LUW1" s="12" t="s">
        <v>14265</v>
      </c>
      <c r="LUX1" s="12" t="s">
        <v>14266</v>
      </c>
      <c r="LUY1" s="12" t="s">
        <v>14267</v>
      </c>
      <c r="LUZ1" s="12" t="s">
        <v>14268</v>
      </c>
      <c r="LVA1" s="12" t="s">
        <v>14269</v>
      </c>
      <c r="LVB1" s="12" t="s">
        <v>14270</v>
      </c>
      <c r="LVC1" s="12" t="s">
        <v>14271</v>
      </c>
      <c r="LVD1" s="12" t="s">
        <v>14272</v>
      </c>
      <c r="LVE1" s="12" t="s">
        <v>14273</v>
      </c>
      <c r="LVF1" s="12" t="s">
        <v>14274</v>
      </c>
      <c r="LVG1" s="12" t="s">
        <v>14275</v>
      </c>
      <c r="LVH1" s="12" t="s">
        <v>14276</v>
      </c>
      <c r="LVI1" s="12" t="s">
        <v>14277</v>
      </c>
      <c r="LVJ1" s="12" t="s">
        <v>14278</v>
      </c>
      <c r="LVK1" s="12" t="s">
        <v>14279</v>
      </c>
      <c r="LVL1" s="12" t="s">
        <v>14280</v>
      </c>
      <c r="LVM1" s="12" t="s">
        <v>14281</v>
      </c>
      <c r="LVN1" s="12" t="s">
        <v>14282</v>
      </c>
      <c r="LVO1" s="12" t="s">
        <v>14283</v>
      </c>
      <c r="LVP1" s="12" t="s">
        <v>14284</v>
      </c>
      <c r="LVQ1" s="12" t="s">
        <v>14285</v>
      </c>
      <c r="LVR1" s="12" t="s">
        <v>14286</v>
      </c>
      <c r="LVS1" s="12" t="s">
        <v>14287</v>
      </c>
      <c r="LVT1" s="12" t="s">
        <v>14288</v>
      </c>
      <c r="LVU1" s="12" t="s">
        <v>14289</v>
      </c>
      <c r="LVV1" s="12" t="s">
        <v>14290</v>
      </c>
      <c r="LVW1" s="12" t="s">
        <v>14291</v>
      </c>
      <c r="LVX1" s="12" t="s">
        <v>14292</v>
      </c>
      <c r="LVY1" s="12" t="s">
        <v>14293</v>
      </c>
      <c r="LVZ1" s="12" t="s">
        <v>14294</v>
      </c>
      <c r="LWA1" s="12" t="s">
        <v>14295</v>
      </c>
      <c r="LWB1" s="12" t="s">
        <v>14296</v>
      </c>
      <c r="LWC1" s="12" t="s">
        <v>14297</v>
      </c>
      <c r="LWD1" s="12" t="s">
        <v>14298</v>
      </c>
      <c r="LWE1" s="12" t="s">
        <v>14299</v>
      </c>
      <c r="LWF1" s="12" t="s">
        <v>14300</v>
      </c>
      <c r="LWG1" s="12" t="s">
        <v>14301</v>
      </c>
      <c r="LWH1" s="12" t="s">
        <v>14302</v>
      </c>
      <c r="LWI1" s="12" t="s">
        <v>14303</v>
      </c>
      <c r="LWJ1" s="12" t="s">
        <v>14304</v>
      </c>
      <c r="LWK1" s="12" t="s">
        <v>14305</v>
      </c>
      <c r="LWL1" s="12" t="s">
        <v>14306</v>
      </c>
      <c r="LWM1" s="12" t="s">
        <v>14307</v>
      </c>
      <c r="LWN1" s="12" t="s">
        <v>14308</v>
      </c>
      <c r="LWO1" s="12" t="s">
        <v>14309</v>
      </c>
      <c r="LWP1" s="12" t="s">
        <v>14310</v>
      </c>
      <c r="LWQ1" s="12" t="s">
        <v>14311</v>
      </c>
      <c r="LWR1" s="12" t="s">
        <v>14312</v>
      </c>
      <c r="LWS1" s="12" t="s">
        <v>14313</v>
      </c>
      <c r="LWT1" s="12" t="s">
        <v>14314</v>
      </c>
      <c r="LWU1" s="12" t="s">
        <v>14315</v>
      </c>
      <c r="LWV1" s="12" t="s">
        <v>14316</v>
      </c>
      <c r="LWW1" s="12" t="s">
        <v>14317</v>
      </c>
      <c r="LWX1" s="12" t="s">
        <v>14318</v>
      </c>
      <c r="LWY1" s="12" t="s">
        <v>14319</v>
      </c>
      <c r="LWZ1" s="12" t="s">
        <v>14320</v>
      </c>
      <c r="LXA1" s="12" t="s">
        <v>14321</v>
      </c>
      <c r="LXB1" s="12" t="s">
        <v>14322</v>
      </c>
      <c r="LXC1" s="12" t="s">
        <v>14323</v>
      </c>
      <c r="LXD1" s="12" t="s">
        <v>14324</v>
      </c>
      <c r="LXE1" s="12" t="s">
        <v>14325</v>
      </c>
      <c r="LXF1" s="12" t="s">
        <v>14326</v>
      </c>
      <c r="LXG1" s="12" t="s">
        <v>14327</v>
      </c>
      <c r="LXH1" s="12" t="s">
        <v>14328</v>
      </c>
      <c r="LXI1" s="12" t="s">
        <v>14329</v>
      </c>
      <c r="LXJ1" s="12" t="s">
        <v>14330</v>
      </c>
      <c r="LXK1" s="12" t="s">
        <v>14331</v>
      </c>
      <c r="LXL1" s="12" t="s">
        <v>14332</v>
      </c>
      <c r="LXM1" s="12" t="s">
        <v>14333</v>
      </c>
      <c r="LXN1" s="12" t="s">
        <v>14334</v>
      </c>
      <c r="LXO1" s="12" t="s">
        <v>14335</v>
      </c>
      <c r="LXP1" s="12" t="s">
        <v>14336</v>
      </c>
      <c r="LXQ1" s="12" t="s">
        <v>14337</v>
      </c>
      <c r="LXR1" s="12" t="s">
        <v>14338</v>
      </c>
      <c r="LXS1" s="12" t="s">
        <v>14339</v>
      </c>
      <c r="LXT1" s="12" t="s">
        <v>14340</v>
      </c>
      <c r="LXU1" s="12" t="s">
        <v>14341</v>
      </c>
      <c r="LXV1" s="12" t="s">
        <v>14342</v>
      </c>
      <c r="LXW1" s="12" t="s">
        <v>14343</v>
      </c>
      <c r="LXX1" s="12" t="s">
        <v>14344</v>
      </c>
      <c r="LXY1" s="12" t="s">
        <v>14345</v>
      </c>
      <c r="LXZ1" s="12" t="s">
        <v>14346</v>
      </c>
      <c r="LYA1" s="12" t="s">
        <v>14347</v>
      </c>
      <c r="LYB1" s="12" t="s">
        <v>14348</v>
      </c>
      <c r="LYC1" s="12" t="s">
        <v>14349</v>
      </c>
      <c r="LYD1" s="12" t="s">
        <v>14350</v>
      </c>
      <c r="LYE1" s="12" t="s">
        <v>14351</v>
      </c>
      <c r="LYF1" s="12" t="s">
        <v>14352</v>
      </c>
      <c r="LYG1" s="12" t="s">
        <v>14353</v>
      </c>
      <c r="LYH1" s="12" t="s">
        <v>14354</v>
      </c>
      <c r="LYI1" s="12" t="s">
        <v>14355</v>
      </c>
      <c r="LYJ1" s="12" t="s">
        <v>14356</v>
      </c>
      <c r="LYK1" s="12" t="s">
        <v>14357</v>
      </c>
      <c r="LYL1" s="12" t="s">
        <v>14358</v>
      </c>
      <c r="LYM1" s="12" t="s">
        <v>14359</v>
      </c>
      <c r="LYN1" s="12" t="s">
        <v>14360</v>
      </c>
      <c r="LYO1" s="12" t="s">
        <v>14361</v>
      </c>
      <c r="LYP1" s="12" t="s">
        <v>14362</v>
      </c>
      <c r="LYQ1" s="12" t="s">
        <v>14363</v>
      </c>
      <c r="LYR1" s="12" t="s">
        <v>14364</v>
      </c>
      <c r="LYS1" s="12" t="s">
        <v>14365</v>
      </c>
      <c r="LYT1" s="12" t="s">
        <v>14366</v>
      </c>
      <c r="LYU1" s="12" t="s">
        <v>14367</v>
      </c>
      <c r="LYV1" s="12" t="s">
        <v>14368</v>
      </c>
      <c r="LYW1" s="12" t="s">
        <v>14369</v>
      </c>
      <c r="LYX1" s="12" t="s">
        <v>14370</v>
      </c>
      <c r="LYY1" s="12" t="s">
        <v>14371</v>
      </c>
      <c r="LYZ1" s="12" t="s">
        <v>14372</v>
      </c>
      <c r="LZA1" s="12" t="s">
        <v>14373</v>
      </c>
      <c r="LZB1" s="12" t="s">
        <v>14374</v>
      </c>
      <c r="LZC1" s="12" t="s">
        <v>14375</v>
      </c>
      <c r="LZD1" s="12" t="s">
        <v>14376</v>
      </c>
      <c r="LZE1" s="12" t="s">
        <v>14377</v>
      </c>
      <c r="LZF1" s="12" t="s">
        <v>14378</v>
      </c>
      <c r="LZG1" s="12" t="s">
        <v>14379</v>
      </c>
      <c r="LZH1" s="12" t="s">
        <v>14380</v>
      </c>
      <c r="LZI1" s="12" t="s">
        <v>14381</v>
      </c>
      <c r="LZJ1" s="12" t="s">
        <v>14382</v>
      </c>
      <c r="LZK1" s="12" t="s">
        <v>14383</v>
      </c>
      <c r="LZL1" s="12" t="s">
        <v>14384</v>
      </c>
      <c r="LZM1" s="12" t="s">
        <v>14385</v>
      </c>
      <c r="LZN1" s="12" t="s">
        <v>14386</v>
      </c>
      <c r="LZO1" s="12" t="s">
        <v>14387</v>
      </c>
      <c r="LZP1" s="12" t="s">
        <v>14388</v>
      </c>
      <c r="LZQ1" s="12" t="s">
        <v>14389</v>
      </c>
      <c r="LZR1" s="12" t="s">
        <v>14390</v>
      </c>
      <c r="LZS1" s="12" t="s">
        <v>14391</v>
      </c>
      <c r="LZT1" s="12" t="s">
        <v>14392</v>
      </c>
      <c r="LZU1" s="12" t="s">
        <v>14393</v>
      </c>
      <c r="LZV1" s="12" t="s">
        <v>14394</v>
      </c>
      <c r="LZW1" s="12" t="s">
        <v>14395</v>
      </c>
      <c r="LZX1" s="12" t="s">
        <v>14396</v>
      </c>
      <c r="LZY1" s="12" t="s">
        <v>14397</v>
      </c>
      <c r="LZZ1" s="12" t="s">
        <v>14398</v>
      </c>
      <c r="MAA1" s="12" t="s">
        <v>14399</v>
      </c>
      <c r="MAB1" s="12" t="s">
        <v>14400</v>
      </c>
      <c r="MAC1" s="12" t="s">
        <v>14401</v>
      </c>
      <c r="MAD1" s="12" t="s">
        <v>14402</v>
      </c>
      <c r="MAE1" s="12" t="s">
        <v>14403</v>
      </c>
      <c r="MAF1" s="12" t="s">
        <v>14404</v>
      </c>
      <c r="MAG1" s="12" t="s">
        <v>14405</v>
      </c>
      <c r="MAH1" s="12" t="s">
        <v>14406</v>
      </c>
      <c r="MAI1" s="12" t="s">
        <v>14407</v>
      </c>
      <c r="MAJ1" s="12" t="s">
        <v>14408</v>
      </c>
      <c r="MAK1" s="12" t="s">
        <v>14409</v>
      </c>
      <c r="MAL1" s="12" t="s">
        <v>14410</v>
      </c>
      <c r="MAM1" s="12" t="s">
        <v>14411</v>
      </c>
      <c r="MAN1" s="12" t="s">
        <v>14412</v>
      </c>
      <c r="MAO1" s="12" t="s">
        <v>14413</v>
      </c>
      <c r="MAP1" s="12" t="s">
        <v>14414</v>
      </c>
      <c r="MAQ1" s="12" t="s">
        <v>14415</v>
      </c>
      <c r="MAR1" s="12" t="s">
        <v>14416</v>
      </c>
      <c r="MAS1" s="12" t="s">
        <v>14417</v>
      </c>
      <c r="MAT1" s="12" t="s">
        <v>14418</v>
      </c>
      <c r="MAU1" s="12" t="s">
        <v>14419</v>
      </c>
      <c r="MAV1" s="12" t="s">
        <v>14420</v>
      </c>
      <c r="MAW1" s="12" t="s">
        <v>14421</v>
      </c>
      <c r="MAX1" s="12" t="s">
        <v>14422</v>
      </c>
      <c r="MAY1" s="12" t="s">
        <v>14423</v>
      </c>
      <c r="MAZ1" s="12" t="s">
        <v>14424</v>
      </c>
      <c r="MBA1" s="12" t="s">
        <v>14425</v>
      </c>
      <c r="MBB1" s="12" t="s">
        <v>14426</v>
      </c>
      <c r="MBC1" s="12" t="s">
        <v>14427</v>
      </c>
      <c r="MBD1" s="12" t="s">
        <v>14428</v>
      </c>
      <c r="MBE1" s="12" t="s">
        <v>14429</v>
      </c>
      <c r="MBF1" s="12" t="s">
        <v>14430</v>
      </c>
      <c r="MBG1" s="12" t="s">
        <v>14431</v>
      </c>
      <c r="MBH1" s="12" t="s">
        <v>14432</v>
      </c>
      <c r="MBI1" s="12" t="s">
        <v>14433</v>
      </c>
      <c r="MBJ1" s="12" t="s">
        <v>14434</v>
      </c>
      <c r="MBK1" s="12" t="s">
        <v>14435</v>
      </c>
      <c r="MBL1" s="12" t="s">
        <v>14436</v>
      </c>
      <c r="MBM1" s="12" t="s">
        <v>14437</v>
      </c>
      <c r="MBN1" s="12" t="s">
        <v>14438</v>
      </c>
      <c r="MBO1" s="12" t="s">
        <v>14439</v>
      </c>
      <c r="MBP1" s="12" t="s">
        <v>14440</v>
      </c>
      <c r="MBQ1" s="12" t="s">
        <v>14441</v>
      </c>
      <c r="MBR1" s="12" t="s">
        <v>14442</v>
      </c>
      <c r="MBS1" s="12" t="s">
        <v>14443</v>
      </c>
      <c r="MBT1" s="12" t="s">
        <v>14444</v>
      </c>
      <c r="MBU1" s="12" t="s">
        <v>14445</v>
      </c>
      <c r="MBV1" s="12" t="s">
        <v>14446</v>
      </c>
      <c r="MBW1" s="12" t="s">
        <v>14447</v>
      </c>
      <c r="MBX1" s="12" t="s">
        <v>14448</v>
      </c>
      <c r="MBY1" s="12" t="s">
        <v>14449</v>
      </c>
      <c r="MBZ1" s="12" t="s">
        <v>14450</v>
      </c>
      <c r="MCA1" s="12" t="s">
        <v>14451</v>
      </c>
      <c r="MCB1" s="12" t="s">
        <v>14452</v>
      </c>
      <c r="MCC1" s="12" t="s">
        <v>14453</v>
      </c>
      <c r="MCD1" s="12" t="s">
        <v>14454</v>
      </c>
      <c r="MCE1" s="12" t="s">
        <v>14455</v>
      </c>
      <c r="MCF1" s="12" t="s">
        <v>14456</v>
      </c>
      <c r="MCG1" s="12" t="s">
        <v>14457</v>
      </c>
      <c r="MCH1" s="12" t="s">
        <v>14458</v>
      </c>
      <c r="MCI1" s="12" t="s">
        <v>14459</v>
      </c>
      <c r="MCJ1" s="12" t="s">
        <v>14460</v>
      </c>
      <c r="MCK1" s="12" t="s">
        <v>14461</v>
      </c>
      <c r="MCL1" s="12" t="s">
        <v>14462</v>
      </c>
      <c r="MCM1" s="12" t="s">
        <v>14463</v>
      </c>
      <c r="MCN1" s="12" t="s">
        <v>14464</v>
      </c>
      <c r="MCO1" s="12" t="s">
        <v>14465</v>
      </c>
      <c r="MCP1" s="12" t="s">
        <v>14466</v>
      </c>
      <c r="MCQ1" s="12" t="s">
        <v>14467</v>
      </c>
      <c r="MCR1" s="12" t="s">
        <v>14468</v>
      </c>
      <c r="MCS1" s="12" t="s">
        <v>14469</v>
      </c>
      <c r="MCT1" s="12" t="s">
        <v>14470</v>
      </c>
      <c r="MCU1" s="12" t="s">
        <v>14471</v>
      </c>
      <c r="MCV1" s="12" t="s">
        <v>14472</v>
      </c>
      <c r="MCW1" s="12" t="s">
        <v>14473</v>
      </c>
      <c r="MCX1" s="12" t="s">
        <v>14474</v>
      </c>
      <c r="MCY1" s="12" t="s">
        <v>14475</v>
      </c>
      <c r="MCZ1" s="12" t="s">
        <v>14476</v>
      </c>
      <c r="MDA1" s="12" t="s">
        <v>14477</v>
      </c>
      <c r="MDB1" s="12" t="s">
        <v>14478</v>
      </c>
      <c r="MDC1" s="12" t="s">
        <v>14479</v>
      </c>
      <c r="MDD1" s="12" t="s">
        <v>14480</v>
      </c>
      <c r="MDE1" s="12" t="s">
        <v>14481</v>
      </c>
      <c r="MDF1" s="12" t="s">
        <v>14482</v>
      </c>
      <c r="MDG1" s="12" t="s">
        <v>14483</v>
      </c>
      <c r="MDH1" s="12" t="s">
        <v>14484</v>
      </c>
      <c r="MDI1" s="12" t="s">
        <v>14485</v>
      </c>
      <c r="MDJ1" s="12" t="s">
        <v>14486</v>
      </c>
      <c r="MDK1" s="12" t="s">
        <v>14487</v>
      </c>
      <c r="MDL1" s="12" t="s">
        <v>14488</v>
      </c>
      <c r="MDM1" s="12" t="s">
        <v>14489</v>
      </c>
      <c r="MDN1" s="12" t="s">
        <v>14490</v>
      </c>
      <c r="MDO1" s="12" t="s">
        <v>14491</v>
      </c>
      <c r="MDP1" s="12" t="s">
        <v>14492</v>
      </c>
      <c r="MDQ1" s="12" t="s">
        <v>14493</v>
      </c>
      <c r="MDR1" s="12" t="s">
        <v>14494</v>
      </c>
      <c r="MDS1" s="12" t="s">
        <v>14495</v>
      </c>
      <c r="MDT1" s="12" t="s">
        <v>14496</v>
      </c>
      <c r="MDU1" s="12" t="s">
        <v>14497</v>
      </c>
      <c r="MDV1" s="12" t="s">
        <v>14498</v>
      </c>
      <c r="MDW1" s="12" t="s">
        <v>14499</v>
      </c>
      <c r="MDX1" s="12" t="s">
        <v>14500</v>
      </c>
      <c r="MDY1" s="12" t="s">
        <v>14501</v>
      </c>
      <c r="MDZ1" s="12" t="s">
        <v>14502</v>
      </c>
      <c r="MEA1" s="12" t="s">
        <v>14503</v>
      </c>
      <c r="MEB1" s="12" t="s">
        <v>14504</v>
      </c>
      <c r="MEC1" s="12" t="s">
        <v>14505</v>
      </c>
      <c r="MED1" s="12" t="s">
        <v>14506</v>
      </c>
      <c r="MEE1" s="12" t="s">
        <v>14507</v>
      </c>
      <c r="MEF1" s="12" t="s">
        <v>14508</v>
      </c>
      <c r="MEG1" s="12" t="s">
        <v>14509</v>
      </c>
      <c r="MEH1" s="12" t="s">
        <v>14510</v>
      </c>
      <c r="MEI1" s="12" t="s">
        <v>14511</v>
      </c>
      <c r="MEJ1" s="12" t="s">
        <v>14512</v>
      </c>
      <c r="MEK1" s="12" t="s">
        <v>14513</v>
      </c>
      <c r="MEL1" s="12" t="s">
        <v>14514</v>
      </c>
      <c r="MEM1" s="12" t="s">
        <v>14515</v>
      </c>
      <c r="MEN1" s="12" t="s">
        <v>14516</v>
      </c>
      <c r="MEO1" s="12" t="s">
        <v>14517</v>
      </c>
      <c r="MEP1" s="12" t="s">
        <v>14518</v>
      </c>
      <c r="MEQ1" s="12" t="s">
        <v>14519</v>
      </c>
      <c r="MER1" s="12" t="s">
        <v>14520</v>
      </c>
      <c r="MES1" s="12" t="s">
        <v>14521</v>
      </c>
      <c r="MET1" s="12" t="s">
        <v>14522</v>
      </c>
      <c r="MEU1" s="12" t="s">
        <v>14523</v>
      </c>
      <c r="MEV1" s="12" t="s">
        <v>14524</v>
      </c>
      <c r="MEW1" s="12" t="s">
        <v>14525</v>
      </c>
      <c r="MEX1" s="12" t="s">
        <v>14526</v>
      </c>
      <c r="MEY1" s="12" t="s">
        <v>14527</v>
      </c>
      <c r="MEZ1" s="12" t="s">
        <v>14528</v>
      </c>
      <c r="MFA1" s="12" t="s">
        <v>14529</v>
      </c>
      <c r="MFB1" s="12" t="s">
        <v>14530</v>
      </c>
      <c r="MFC1" s="12" t="s">
        <v>14531</v>
      </c>
      <c r="MFD1" s="12" t="s">
        <v>14532</v>
      </c>
      <c r="MFE1" s="12" t="s">
        <v>14533</v>
      </c>
      <c r="MFF1" s="12" t="s">
        <v>14534</v>
      </c>
      <c r="MFG1" s="12" t="s">
        <v>14535</v>
      </c>
      <c r="MFH1" s="12" t="s">
        <v>14536</v>
      </c>
      <c r="MFI1" s="12" t="s">
        <v>14537</v>
      </c>
      <c r="MFJ1" s="12" t="s">
        <v>14538</v>
      </c>
      <c r="MFK1" s="12" t="s">
        <v>14539</v>
      </c>
      <c r="MFL1" s="12" t="s">
        <v>14540</v>
      </c>
      <c r="MFM1" s="12" t="s">
        <v>14541</v>
      </c>
      <c r="MFN1" s="12" t="s">
        <v>14542</v>
      </c>
      <c r="MFO1" s="12" t="s">
        <v>14543</v>
      </c>
      <c r="MFP1" s="12" t="s">
        <v>14544</v>
      </c>
      <c r="MFQ1" s="12" t="s">
        <v>14545</v>
      </c>
      <c r="MFR1" s="12" t="s">
        <v>14546</v>
      </c>
      <c r="MFS1" s="12" t="s">
        <v>14547</v>
      </c>
      <c r="MFT1" s="12" t="s">
        <v>14548</v>
      </c>
      <c r="MFU1" s="12" t="s">
        <v>14549</v>
      </c>
      <c r="MFV1" s="12" t="s">
        <v>14550</v>
      </c>
      <c r="MFW1" s="12" t="s">
        <v>14551</v>
      </c>
      <c r="MFX1" s="12" t="s">
        <v>14552</v>
      </c>
      <c r="MFY1" s="12" t="s">
        <v>14553</v>
      </c>
      <c r="MFZ1" s="12" t="s">
        <v>14554</v>
      </c>
      <c r="MGA1" s="12" t="s">
        <v>14555</v>
      </c>
      <c r="MGB1" s="12" t="s">
        <v>14556</v>
      </c>
      <c r="MGC1" s="12" t="s">
        <v>14557</v>
      </c>
      <c r="MGD1" s="12" t="s">
        <v>14558</v>
      </c>
      <c r="MGE1" s="12" t="s">
        <v>14559</v>
      </c>
      <c r="MGF1" s="12" t="s">
        <v>14560</v>
      </c>
      <c r="MGG1" s="12" t="s">
        <v>14561</v>
      </c>
      <c r="MGH1" s="12" t="s">
        <v>14562</v>
      </c>
      <c r="MGI1" s="12" t="s">
        <v>14563</v>
      </c>
      <c r="MGJ1" s="12" t="s">
        <v>14564</v>
      </c>
      <c r="MGK1" s="12" t="s">
        <v>14565</v>
      </c>
      <c r="MGL1" s="12" t="s">
        <v>14566</v>
      </c>
      <c r="MGM1" s="12" t="s">
        <v>14567</v>
      </c>
      <c r="MGN1" s="12" t="s">
        <v>14568</v>
      </c>
      <c r="MGO1" s="12" t="s">
        <v>14569</v>
      </c>
      <c r="MGP1" s="12" t="s">
        <v>14570</v>
      </c>
      <c r="MGQ1" s="12" t="s">
        <v>14571</v>
      </c>
      <c r="MGR1" s="12" t="s">
        <v>14572</v>
      </c>
      <c r="MGS1" s="12" t="s">
        <v>14573</v>
      </c>
      <c r="MGT1" s="12" t="s">
        <v>14574</v>
      </c>
      <c r="MGU1" s="12" t="s">
        <v>14575</v>
      </c>
      <c r="MGV1" s="12" t="s">
        <v>14576</v>
      </c>
      <c r="MGW1" s="12" t="s">
        <v>14577</v>
      </c>
      <c r="MGX1" s="12" t="s">
        <v>14578</v>
      </c>
      <c r="MGY1" s="12" t="s">
        <v>14579</v>
      </c>
      <c r="MGZ1" s="12" t="s">
        <v>14580</v>
      </c>
      <c r="MHA1" s="12" t="s">
        <v>14581</v>
      </c>
      <c r="MHB1" s="12" t="s">
        <v>14582</v>
      </c>
      <c r="MHC1" s="12" t="s">
        <v>14583</v>
      </c>
      <c r="MHD1" s="12" t="s">
        <v>14584</v>
      </c>
      <c r="MHE1" s="12" t="s">
        <v>14585</v>
      </c>
      <c r="MHF1" s="12" t="s">
        <v>14586</v>
      </c>
      <c r="MHG1" s="12" t="s">
        <v>14587</v>
      </c>
      <c r="MHH1" s="12" t="s">
        <v>14588</v>
      </c>
      <c r="MHI1" s="12" t="s">
        <v>14589</v>
      </c>
      <c r="MHJ1" s="12" t="s">
        <v>14590</v>
      </c>
      <c r="MHK1" s="12" t="s">
        <v>14591</v>
      </c>
      <c r="MHL1" s="12" t="s">
        <v>14592</v>
      </c>
      <c r="MHM1" s="12" t="s">
        <v>14593</v>
      </c>
      <c r="MHN1" s="12" t="s">
        <v>14594</v>
      </c>
      <c r="MHO1" s="12" t="s">
        <v>14595</v>
      </c>
      <c r="MHP1" s="12" t="s">
        <v>14596</v>
      </c>
      <c r="MHQ1" s="12" t="s">
        <v>14597</v>
      </c>
      <c r="MHR1" s="12" t="s">
        <v>14598</v>
      </c>
      <c r="MHS1" s="12" t="s">
        <v>14599</v>
      </c>
      <c r="MHT1" s="12" t="s">
        <v>14600</v>
      </c>
      <c r="MHU1" s="12" t="s">
        <v>14601</v>
      </c>
      <c r="MHV1" s="12" t="s">
        <v>14602</v>
      </c>
      <c r="MHW1" s="12" t="s">
        <v>14603</v>
      </c>
      <c r="MHX1" s="12" t="s">
        <v>14604</v>
      </c>
      <c r="MHY1" s="12" t="s">
        <v>14605</v>
      </c>
      <c r="MHZ1" s="12" t="s">
        <v>14606</v>
      </c>
      <c r="MIA1" s="12" t="s">
        <v>14607</v>
      </c>
      <c r="MIB1" s="12" t="s">
        <v>14608</v>
      </c>
      <c r="MIC1" s="12" t="s">
        <v>14609</v>
      </c>
      <c r="MID1" s="12" t="s">
        <v>14610</v>
      </c>
      <c r="MIE1" s="12" t="s">
        <v>14611</v>
      </c>
      <c r="MIF1" s="12" t="s">
        <v>14612</v>
      </c>
      <c r="MIG1" s="12" t="s">
        <v>14613</v>
      </c>
      <c r="MIH1" s="12" t="s">
        <v>14614</v>
      </c>
      <c r="MII1" s="12" t="s">
        <v>14615</v>
      </c>
      <c r="MIJ1" s="12" t="s">
        <v>14616</v>
      </c>
      <c r="MIK1" s="12" t="s">
        <v>14617</v>
      </c>
      <c r="MIL1" s="12" t="s">
        <v>14618</v>
      </c>
      <c r="MIM1" s="12" t="s">
        <v>14619</v>
      </c>
      <c r="MIN1" s="12" t="s">
        <v>14620</v>
      </c>
      <c r="MIO1" s="12" t="s">
        <v>14621</v>
      </c>
      <c r="MIP1" s="12" t="s">
        <v>14622</v>
      </c>
      <c r="MIQ1" s="12" t="s">
        <v>14623</v>
      </c>
      <c r="MIR1" s="12" t="s">
        <v>14624</v>
      </c>
      <c r="MIS1" s="12" t="s">
        <v>14625</v>
      </c>
      <c r="MIT1" s="12" t="s">
        <v>14626</v>
      </c>
      <c r="MIU1" s="12" t="s">
        <v>14627</v>
      </c>
      <c r="MIV1" s="12" t="s">
        <v>14628</v>
      </c>
      <c r="MIW1" s="12" t="s">
        <v>14629</v>
      </c>
      <c r="MIX1" s="12" t="s">
        <v>14630</v>
      </c>
      <c r="MIY1" s="12" t="s">
        <v>14631</v>
      </c>
      <c r="MIZ1" s="12" t="s">
        <v>14632</v>
      </c>
      <c r="MJA1" s="12" t="s">
        <v>14633</v>
      </c>
      <c r="MJB1" s="12" t="s">
        <v>14634</v>
      </c>
      <c r="MJC1" s="12" t="s">
        <v>14635</v>
      </c>
      <c r="MJD1" s="12" t="s">
        <v>14636</v>
      </c>
      <c r="MJE1" s="12" t="s">
        <v>14637</v>
      </c>
      <c r="MJF1" s="12" t="s">
        <v>14638</v>
      </c>
      <c r="MJG1" s="12" t="s">
        <v>14639</v>
      </c>
      <c r="MJH1" s="12" t="s">
        <v>14640</v>
      </c>
      <c r="MJI1" s="12" t="s">
        <v>14641</v>
      </c>
      <c r="MJJ1" s="12" t="s">
        <v>14642</v>
      </c>
      <c r="MJK1" s="12" t="s">
        <v>14643</v>
      </c>
      <c r="MJL1" s="12" t="s">
        <v>14644</v>
      </c>
      <c r="MJM1" s="12" t="s">
        <v>14645</v>
      </c>
      <c r="MJN1" s="12" t="s">
        <v>14646</v>
      </c>
      <c r="MJO1" s="12" t="s">
        <v>14647</v>
      </c>
      <c r="MJP1" s="12" t="s">
        <v>14648</v>
      </c>
      <c r="MJQ1" s="12" t="s">
        <v>14649</v>
      </c>
      <c r="MJR1" s="12" t="s">
        <v>14650</v>
      </c>
      <c r="MJS1" s="12" t="s">
        <v>14651</v>
      </c>
      <c r="MJT1" s="12" t="s">
        <v>14652</v>
      </c>
      <c r="MJU1" s="12" t="s">
        <v>14653</v>
      </c>
      <c r="MJV1" s="12" t="s">
        <v>14654</v>
      </c>
      <c r="MJW1" s="12" t="s">
        <v>14655</v>
      </c>
      <c r="MJX1" s="12" t="s">
        <v>14656</v>
      </c>
      <c r="MJY1" s="12" t="s">
        <v>14657</v>
      </c>
      <c r="MJZ1" s="12" t="s">
        <v>14658</v>
      </c>
      <c r="MKA1" s="12" t="s">
        <v>14659</v>
      </c>
      <c r="MKB1" s="12" t="s">
        <v>14660</v>
      </c>
      <c r="MKC1" s="12" t="s">
        <v>14661</v>
      </c>
      <c r="MKD1" s="12" t="s">
        <v>14662</v>
      </c>
      <c r="MKE1" s="12" t="s">
        <v>14663</v>
      </c>
      <c r="MKF1" s="12" t="s">
        <v>14664</v>
      </c>
      <c r="MKG1" s="12" t="s">
        <v>14665</v>
      </c>
      <c r="MKH1" s="12" t="s">
        <v>14666</v>
      </c>
      <c r="MKI1" s="12" t="s">
        <v>14667</v>
      </c>
      <c r="MKJ1" s="12" t="s">
        <v>14668</v>
      </c>
      <c r="MKK1" s="12" t="s">
        <v>14669</v>
      </c>
      <c r="MKL1" s="12" t="s">
        <v>14670</v>
      </c>
      <c r="MKM1" s="12" t="s">
        <v>14671</v>
      </c>
      <c r="MKN1" s="12" t="s">
        <v>14672</v>
      </c>
      <c r="MKO1" s="12" t="s">
        <v>14673</v>
      </c>
      <c r="MKP1" s="12" t="s">
        <v>14674</v>
      </c>
      <c r="MKQ1" s="12" t="s">
        <v>14675</v>
      </c>
      <c r="MKR1" s="12" t="s">
        <v>14676</v>
      </c>
      <c r="MKS1" s="12" t="s">
        <v>14677</v>
      </c>
      <c r="MKT1" s="12" t="s">
        <v>14678</v>
      </c>
      <c r="MKU1" s="12" t="s">
        <v>14679</v>
      </c>
      <c r="MKV1" s="12" t="s">
        <v>14680</v>
      </c>
      <c r="MKW1" s="12" t="s">
        <v>14681</v>
      </c>
      <c r="MKX1" s="12" t="s">
        <v>14682</v>
      </c>
      <c r="MKY1" s="12" t="s">
        <v>14683</v>
      </c>
      <c r="MKZ1" s="12" t="s">
        <v>14684</v>
      </c>
      <c r="MLA1" s="12" t="s">
        <v>14685</v>
      </c>
      <c r="MLB1" s="12" t="s">
        <v>14686</v>
      </c>
      <c r="MLC1" s="12" t="s">
        <v>14687</v>
      </c>
      <c r="MLD1" s="12" t="s">
        <v>14688</v>
      </c>
      <c r="MLE1" s="12" t="s">
        <v>14689</v>
      </c>
      <c r="MLF1" s="12" t="s">
        <v>14690</v>
      </c>
      <c r="MLG1" s="12" t="s">
        <v>14691</v>
      </c>
      <c r="MLH1" s="12" t="s">
        <v>14692</v>
      </c>
      <c r="MLI1" s="12" t="s">
        <v>14693</v>
      </c>
      <c r="MLJ1" s="12" t="s">
        <v>14694</v>
      </c>
      <c r="MLK1" s="12" t="s">
        <v>14695</v>
      </c>
      <c r="MLL1" s="12" t="s">
        <v>14696</v>
      </c>
      <c r="MLM1" s="12" t="s">
        <v>14697</v>
      </c>
      <c r="MLN1" s="12" t="s">
        <v>14698</v>
      </c>
      <c r="MLO1" s="12" t="s">
        <v>14699</v>
      </c>
      <c r="MLP1" s="12" t="s">
        <v>14700</v>
      </c>
      <c r="MLQ1" s="12" t="s">
        <v>14701</v>
      </c>
      <c r="MLR1" s="12" t="s">
        <v>14702</v>
      </c>
      <c r="MLS1" s="12" t="s">
        <v>14703</v>
      </c>
      <c r="MLT1" s="12" t="s">
        <v>14704</v>
      </c>
      <c r="MLU1" s="12" t="s">
        <v>14705</v>
      </c>
      <c r="MLV1" s="12" t="s">
        <v>14706</v>
      </c>
      <c r="MLW1" s="12" t="s">
        <v>14707</v>
      </c>
      <c r="MLX1" s="12" t="s">
        <v>14708</v>
      </c>
      <c r="MLY1" s="12" t="s">
        <v>14709</v>
      </c>
      <c r="MLZ1" s="12" t="s">
        <v>14710</v>
      </c>
      <c r="MMA1" s="12" t="s">
        <v>14711</v>
      </c>
      <c r="MMB1" s="12" t="s">
        <v>14712</v>
      </c>
      <c r="MMC1" s="12" t="s">
        <v>14713</v>
      </c>
      <c r="MMD1" s="12" t="s">
        <v>14714</v>
      </c>
      <c r="MME1" s="12" t="s">
        <v>14715</v>
      </c>
      <c r="MMF1" s="12" t="s">
        <v>14716</v>
      </c>
      <c r="MMG1" s="12" t="s">
        <v>14717</v>
      </c>
      <c r="MMH1" s="12" t="s">
        <v>14718</v>
      </c>
      <c r="MMI1" s="12" t="s">
        <v>14719</v>
      </c>
      <c r="MMJ1" s="12" t="s">
        <v>14720</v>
      </c>
      <c r="MMK1" s="12" t="s">
        <v>14721</v>
      </c>
      <c r="MML1" s="12" t="s">
        <v>14722</v>
      </c>
      <c r="MMM1" s="12" t="s">
        <v>14723</v>
      </c>
      <c r="MMN1" s="12" t="s">
        <v>14724</v>
      </c>
      <c r="MMO1" s="12" t="s">
        <v>14725</v>
      </c>
      <c r="MMP1" s="12" t="s">
        <v>14726</v>
      </c>
      <c r="MMQ1" s="12" t="s">
        <v>14727</v>
      </c>
      <c r="MMR1" s="12" t="s">
        <v>14728</v>
      </c>
      <c r="MMS1" s="12" t="s">
        <v>14729</v>
      </c>
      <c r="MMT1" s="12" t="s">
        <v>14730</v>
      </c>
      <c r="MMU1" s="12" t="s">
        <v>14731</v>
      </c>
      <c r="MMV1" s="12" t="s">
        <v>14732</v>
      </c>
      <c r="MMW1" s="12" t="s">
        <v>14733</v>
      </c>
      <c r="MMX1" s="12" t="s">
        <v>14734</v>
      </c>
      <c r="MMY1" s="12" t="s">
        <v>14735</v>
      </c>
      <c r="MMZ1" s="12" t="s">
        <v>14736</v>
      </c>
      <c r="MNA1" s="12" t="s">
        <v>14737</v>
      </c>
      <c r="MNB1" s="12" t="s">
        <v>14738</v>
      </c>
      <c r="MNC1" s="12" t="s">
        <v>14739</v>
      </c>
      <c r="MND1" s="12" t="s">
        <v>14740</v>
      </c>
      <c r="MNE1" s="12" t="s">
        <v>14741</v>
      </c>
      <c r="MNF1" s="12" t="s">
        <v>14742</v>
      </c>
      <c r="MNG1" s="12" t="s">
        <v>14743</v>
      </c>
      <c r="MNH1" s="12" t="s">
        <v>14744</v>
      </c>
      <c r="MNI1" s="12" t="s">
        <v>14745</v>
      </c>
      <c r="MNJ1" s="12" t="s">
        <v>14746</v>
      </c>
      <c r="MNK1" s="12" t="s">
        <v>14747</v>
      </c>
      <c r="MNL1" s="12" t="s">
        <v>14748</v>
      </c>
      <c r="MNM1" s="12" t="s">
        <v>14749</v>
      </c>
      <c r="MNN1" s="12" t="s">
        <v>14750</v>
      </c>
      <c r="MNO1" s="12" t="s">
        <v>14751</v>
      </c>
      <c r="MNP1" s="12" t="s">
        <v>14752</v>
      </c>
      <c r="MNQ1" s="12" t="s">
        <v>14753</v>
      </c>
      <c r="MNR1" s="12" t="s">
        <v>14754</v>
      </c>
      <c r="MNS1" s="12" t="s">
        <v>14755</v>
      </c>
      <c r="MNT1" s="12" t="s">
        <v>14756</v>
      </c>
      <c r="MNU1" s="12" t="s">
        <v>14757</v>
      </c>
      <c r="MNV1" s="12" t="s">
        <v>14758</v>
      </c>
      <c r="MNW1" s="12" t="s">
        <v>14759</v>
      </c>
      <c r="MNX1" s="12" t="s">
        <v>14760</v>
      </c>
      <c r="MNY1" s="12" t="s">
        <v>14761</v>
      </c>
      <c r="MNZ1" s="12" t="s">
        <v>14762</v>
      </c>
      <c r="MOA1" s="12" t="s">
        <v>14763</v>
      </c>
      <c r="MOB1" s="12" t="s">
        <v>14764</v>
      </c>
      <c r="MOC1" s="12" t="s">
        <v>14765</v>
      </c>
      <c r="MOD1" s="12" t="s">
        <v>14766</v>
      </c>
      <c r="MOE1" s="12" t="s">
        <v>14767</v>
      </c>
      <c r="MOF1" s="12" t="s">
        <v>14768</v>
      </c>
      <c r="MOG1" s="12" t="s">
        <v>14769</v>
      </c>
      <c r="MOH1" s="12" t="s">
        <v>14770</v>
      </c>
      <c r="MOI1" s="12" t="s">
        <v>14771</v>
      </c>
      <c r="MOJ1" s="12" t="s">
        <v>14772</v>
      </c>
      <c r="MOK1" s="12" t="s">
        <v>14773</v>
      </c>
      <c r="MOL1" s="12" t="s">
        <v>14774</v>
      </c>
      <c r="MOM1" s="12" t="s">
        <v>14775</v>
      </c>
      <c r="MON1" s="12" t="s">
        <v>14776</v>
      </c>
      <c r="MOO1" s="12" t="s">
        <v>14777</v>
      </c>
      <c r="MOP1" s="12" t="s">
        <v>14778</v>
      </c>
      <c r="MOQ1" s="12" t="s">
        <v>14779</v>
      </c>
      <c r="MOR1" s="12" t="s">
        <v>14780</v>
      </c>
      <c r="MOS1" s="12" t="s">
        <v>14781</v>
      </c>
      <c r="MOT1" s="12" t="s">
        <v>14782</v>
      </c>
      <c r="MOU1" s="12" t="s">
        <v>14783</v>
      </c>
      <c r="MOV1" s="12" t="s">
        <v>14784</v>
      </c>
      <c r="MOW1" s="12" t="s">
        <v>14785</v>
      </c>
      <c r="MOX1" s="12" t="s">
        <v>14786</v>
      </c>
      <c r="MOY1" s="12" t="s">
        <v>14787</v>
      </c>
      <c r="MOZ1" s="12" t="s">
        <v>14788</v>
      </c>
      <c r="MPA1" s="12" t="s">
        <v>14789</v>
      </c>
      <c r="MPB1" s="12" t="s">
        <v>14790</v>
      </c>
      <c r="MPC1" s="12" t="s">
        <v>14791</v>
      </c>
      <c r="MPD1" s="12" t="s">
        <v>14792</v>
      </c>
      <c r="MPE1" s="12" t="s">
        <v>14793</v>
      </c>
      <c r="MPF1" s="12" t="s">
        <v>14794</v>
      </c>
      <c r="MPG1" s="12" t="s">
        <v>14795</v>
      </c>
      <c r="MPH1" s="12" t="s">
        <v>14796</v>
      </c>
      <c r="MPI1" s="12" t="s">
        <v>14797</v>
      </c>
      <c r="MPJ1" s="12" t="s">
        <v>14798</v>
      </c>
      <c r="MPK1" s="12" t="s">
        <v>14799</v>
      </c>
      <c r="MPL1" s="12" t="s">
        <v>14800</v>
      </c>
      <c r="MPM1" s="12" t="s">
        <v>14801</v>
      </c>
      <c r="MPN1" s="12" t="s">
        <v>14802</v>
      </c>
      <c r="MPO1" s="12" t="s">
        <v>14803</v>
      </c>
      <c r="MPP1" s="12" t="s">
        <v>14804</v>
      </c>
      <c r="MPQ1" s="12" t="s">
        <v>14805</v>
      </c>
      <c r="MPR1" s="12" t="s">
        <v>14806</v>
      </c>
      <c r="MPS1" s="12" t="s">
        <v>14807</v>
      </c>
      <c r="MPT1" s="12" t="s">
        <v>14808</v>
      </c>
      <c r="MPU1" s="12" t="s">
        <v>14809</v>
      </c>
      <c r="MPV1" s="12" t="s">
        <v>14810</v>
      </c>
      <c r="MPW1" s="12" t="s">
        <v>14811</v>
      </c>
      <c r="MPX1" s="12" t="s">
        <v>14812</v>
      </c>
      <c r="MPY1" s="12" t="s">
        <v>14813</v>
      </c>
      <c r="MPZ1" s="12" t="s">
        <v>14814</v>
      </c>
      <c r="MQA1" s="12" t="s">
        <v>14815</v>
      </c>
      <c r="MQB1" s="12" t="s">
        <v>14816</v>
      </c>
      <c r="MQC1" s="12" t="s">
        <v>14817</v>
      </c>
      <c r="MQD1" s="12" t="s">
        <v>14818</v>
      </c>
      <c r="MQE1" s="12" t="s">
        <v>14819</v>
      </c>
      <c r="MQF1" s="12" t="s">
        <v>14820</v>
      </c>
      <c r="MQG1" s="12" t="s">
        <v>14821</v>
      </c>
      <c r="MQH1" s="12" t="s">
        <v>14822</v>
      </c>
      <c r="MQI1" s="12" t="s">
        <v>14823</v>
      </c>
      <c r="MQJ1" s="12" t="s">
        <v>14824</v>
      </c>
      <c r="MQK1" s="12" t="s">
        <v>14825</v>
      </c>
      <c r="MQL1" s="12" t="s">
        <v>14826</v>
      </c>
      <c r="MQM1" s="12" t="s">
        <v>14827</v>
      </c>
      <c r="MQN1" s="12" t="s">
        <v>14828</v>
      </c>
      <c r="MQO1" s="12" t="s">
        <v>14829</v>
      </c>
      <c r="MQP1" s="12" t="s">
        <v>14830</v>
      </c>
      <c r="MQQ1" s="12" t="s">
        <v>14831</v>
      </c>
      <c r="MQR1" s="12" t="s">
        <v>14832</v>
      </c>
      <c r="MQS1" s="12" t="s">
        <v>14833</v>
      </c>
      <c r="MQT1" s="12" t="s">
        <v>14834</v>
      </c>
      <c r="MQU1" s="12" t="s">
        <v>14835</v>
      </c>
      <c r="MQV1" s="12" t="s">
        <v>14836</v>
      </c>
      <c r="MQW1" s="12" t="s">
        <v>14837</v>
      </c>
      <c r="MQX1" s="12" t="s">
        <v>14838</v>
      </c>
      <c r="MQY1" s="12" t="s">
        <v>14839</v>
      </c>
      <c r="MQZ1" s="12" t="s">
        <v>14840</v>
      </c>
      <c r="MRA1" s="12" t="s">
        <v>14841</v>
      </c>
      <c r="MRB1" s="12" t="s">
        <v>14842</v>
      </c>
      <c r="MRC1" s="12" t="s">
        <v>14843</v>
      </c>
      <c r="MRD1" s="12" t="s">
        <v>14844</v>
      </c>
      <c r="MRE1" s="12" t="s">
        <v>14845</v>
      </c>
      <c r="MRF1" s="12" t="s">
        <v>14846</v>
      </c>
      <c r="MRG1" s="12" t="s">
        <v>14847</v>
      </c>
      <c r="MRH1" s="12" t="s">
        <v>14848</v>
      </c>
      <c r="MRI1" s="12" t="s">
        <v>14849</v>
      </c>
      <c r="MRJ1" s="12" t="s">
        <v>14850</v>
      </c>
      <c r="MRK1" s="12" t="s">
        <v>14851</v>
      </c>
      <c r="MRL1" s="12" t="s">
        <v>14852</v>
      </c>
      <c r="MRM1" s="12" t="s">
        <v>14853</v>
      </c>
      <c r="MRN1" s="12" t="s">
        <v>14854</v>
      </c>
      <c r="MRO1" s="12" t="s">
        <v>14855</v>
      </c>
      <c r="MRP1" s="12" t="s">
        <v>14856</v>
      </c>
      <c r="MRQ1" s="12" t="s">
        <v>14857</v>
      </c>
      <c r="MRR1" s="12" t="s">
        <v>14858</v>
      </c>
      <c r="MRS1" s="12" t="s">
        <v>14859</v>
      </c>
      <c r="MRT1" s="12" t="s">
        <v>14860</v>
      </c>
      <c r="MRU1" s="12" t="s">
        <v>14861</v>
      </c>
      <c r="MRV1" s="12" t="s">
        <v>14862</v>
      </c>
      <c r="MRW1" s="12" t="s">
        <v>14863</v>
      </c>
      <c r="MRX1" s="12" t="s">
        <v>14864</v>
      </c>
      <c r="MRY1" s="12" t="s">
        <v>14865</v>
      </c>
      <c r="MRZ1" s="12" t="s">
        <v>14866</v>
      </c>
      <c r="MSA1" s="12" t="s">
        <v>14867</v>
      </c>
      <c r="MSB1" s="12" t="s">
        <v>14868</v>
      </c>
      <c r="MSC1" s="12" t="s">
        <v>14869</v>
      </c>
      <c r="MSD1" s="12" t="s">
        <v>14870</v>
      </c>
      <c r="MSE1" s="12" t="s">
        <v>14871</v>
      </c>
      <c r="MSF1" s="12" t="s">
        <v>14872</v>
      </c>
      <c r="MSG1" s="12" t="s">
        <v>14873</v>
      </c>
      <c r="MSH1" s="12" t="s">
        <v>14874</v>
      </c>
      <c r="MSI1" s="12" t="s">
        <v>14875</v>
      </c>
      <c r="MSJ1" s="12" t="s">
        <v>14876</v>
      </c>
      <c r="MSK1" s="12" t="s">
        <v>14877</v>
      </c>
      <c r="MSL1" s="12" t="s">
        <v>14878</v>
      </c>
      <c r="MSM1" s="12" t="s">
        <v>14879</v>
      </c>
      <c r="MSN1" s="12" t="s">
        <v>14880</v>
      </c>
      <c r="MSO1" s="12" t="s">
        <v>14881</v>
      </c>
      <c r="MSP1" s="12" t="s">
        <v>14882</v>
      </c>
      <c r="MSQ1" s="12" t="s">
        <v>14883</v>
      </c>
      <c r="MSR1" s="12" t="s">
        <v>14884</v>
      </c>
      <c r="MSS1" s="12" t="s">
        <v>14885</v>
      </c>
      <c r="MST1" s="12" t="s">
        <v>14886</v>
      </c>
      <c r="MSU1" s="12" t="s">
        <v>14887</v>
      </c>
      <c r="MSV1" s="12" t="s">
        <v>14888</v>
      </c>
      <c r="MSW1" s="12" t="s">
        <v>14889</v>
      </c>
      <c r="MSX1" s="12" t="s">
        <v>14890</v>
      </c>
      <c r="MSY1" s="12" t="s">
        <v>14891</v>
      </c>
      <c r="MSZ1" s="12" t="s">
        <v>14892</v>
      </c>
      <c r="MTA1" s="12" t="s">
        <v>14893</v>
      </c>
      <c r="MTB1" s="12" t="s">
        <v>14894</v>
      </c>
      <c r="MTC1" s="12" t="s">
        <v>14895</v>
      </c>
      <c r="MTD1" s="12" t="s">
        <v>14896</v>
      </c>
      <c r="MTE1" s="12" t="s">
        <v>14897</v>
      </c>
      <c r="MTF1" s="12" t="s">
        <v>14898</v>
      </c>
      <c r="MTG1" s="12" t="s">
        <v>14899</v>
      </c>
      <c r="MTH1" s="12" t="s">
        <v>14900</v>
      </c>
      <c r="MTI1" s="12" t="s">
        <v>14901</v>
      </c>
      <c r="MTJ1" s="12" t="s">
        <v>14902</v>
      </c>
      <c r="MTK1" s="12" t="s">
        <v>14903</v>
      </c>
      <c r="MTL1" s="12" t="s">
        <v>14904</v>
      </c>
      <c r="MTM1" s="12" t="s">
        <v>14905</v>
      </c>
      <c r="MTN1" s="12" t="s">
        <v>14906</v>
      </c>
      <c r="MTO1" s="12" t="s">
        <v>14907</v>
      </c>
      <c r="MTP1" s="12" t="s">
        <v>14908</v>
      </c>
      <c r="MTQ1" s="12" t="s">
        <v>14909</v>
      </c>
      <c r="MTR1" s="12" t="s">
        <v>14910</v>
      </c>
      <c r="MTS1" s="12" t="s">
        <v>14911</v>
      </c>
      <c r="MTT1" s="12" t="s">
        <v>14912</v>
      </c>
      <c r="MTU1" s="12" t="s">
        <v>14913</v>
      </c>
      <c r="MTV1" s="12" t="s">
        <v>14914</v>
      </c>
      <c r="MTW1" s="12" t="s">
        <v>14915</v>
      </c>
      <c r="MTX1" s="12" t="s">
        <v>14916</v>
      </c>
      <c r="MTY1" s="12" t="s">
        <v>14917</v>
      </c>
      <c r="MTZ1" s="12" t="s">
        <v>14918</v>
      </c>
      <c r="MUA1" s="12" t="s">
        <v>14919</v>
      </c>
      <c r="MUB1" s="12" t="s">
        <v>14920</v>
      </c>
      <c r="MUC1" s="12" t="s">
        <v>14921</v>
      </c>
      <c r="MUD1" s="12" t="s">
        <v>14922</v>
      </c>
      <c r="MUE1" s="12" t="s">
        <v>14923</v>
      </c>
      <c r="MUF1" s="12" t="s">
        <v>14924</v>
      </c>
      <c r="MUG1" s="12" t="s">
        <v>14925</v>
      </c>
      <c r="MUH1" s="12" t="s">
        <v>14926</v>
      </c>
      <c r="MUI1" s="12" t="s">
        <v>14927</v>
      </c>
      <c r="MUJ1" s="12" t="s">
        <v>14928</v>
      </c>
      <c r="MUK1" s="12" t="s">
        <v>14929</v>
      </c>
      <c r="MUL1" s="12" t="s">
        <v>14930</v>
      </c>
      <c r="MUM1" s="12" t="s">
        <v>14931</v>
      </c>
      <c r="MUN1" s="12" t="s">
        <v>14932</v>
      </c>
      <c r="MUO1" s="12" t="s">
        <v>14933</v>
      </c>
      <c r="MUP1" s="12" t="s">
        <v>14934</v>
      </c>
      <c r="MUQ1" s="12" t="s">
        <v>14935</v>
      </c>
      <c r="MUR1" s="12" t="s">
        <v>14936</v>
      </c>
      <c r="MUS1" s="12" t="s">
        <v>14937</v>
      </c>
      <c r="MUT1" s="12" t="s">
        <v>14938</v>
      </c>
      <c r="MUU1" s="12" t="s">
        <v>14939</v>
      </c>
      <c r="MUV1" s="12" t="s">
        <v>14940</v>
      </c>
      <c r="MUW1" s="12" t="s">
        <v>14941</v>
      </c>
      <c r="MUX1" s="12" t="s">
        <v>14942</v>
      </c>
      <c r="MUY1" s="12" t="s">
        <v>14943</v>
      </c>
      <c r="MUZ1" s="12" t="s">
        <v>14944</v>
      </c>
      <c r="MVA1" s="12" t="s">
        <v>14945</v>
      </c>
      <c r="MVB1" s="12" t="s">
        <v>14946</v>
      </c>
      <c r="MVC1" s="12" t="s">
        <v>14947</v>
      </c>
      <c r="MVD1" s="12" t="s">
        <v>14948</v>
      </c>
      <c r="MVE1" s="12" t="s">
        <v>14949</v>
      </c>
      <c r="MVF1" s="12" t="s">
        <v>14950</v>
      </c>
      <c r="MVG1" s="12" t="s">
        <v>14951</v>
      </c>
      <c r="MVH1" s="12" t="s">
        <v>14952</v>
      </c>
      <c r="MVI1" s="12" t="s">
        <v>14953</v>
      </c>
      <c r="MVJ1" s="12" t="s">
        <v>14954</v>
      </c>
      <c r="MVK1" s="12" t="s">
        <v>14955</v>
      </c>
      <c r="MVL1" s="12" t="s">
        <v>14956</v>
      </c>
      <c r="MVM1" s="12" t="s">
        <v>14957</v>
      </c>
      <c r="MVN1" s="12" t="s">
        <v>14958</v>
      </c>
      <c r="MVO1" s="12" t="s">
        <v>14959</v>
      </c>
      <c r="MVP1" s="12" t="s">
        <v>14960</v>
      </c>
      <c r="MVQ1" s="12" t="s">
        <v>14961</v>
      </c>
      <c r="MVR1" s="12" t="s">
        <v>14962</v>
      </c>
      <c r="MVS1" s="12" t="s">
        <v>14963</v>
      </c>
      <c r="MVT1" s="12" t="s">
        <v>14964</v>
      </c>
      <c r="MVU1" s="12" t="s">
        <v>14965</v>
      </c>
      <c r="MVV1" s="12" t="s">
        <v>14966</v>
      </c>
      <c r="MVW1" s="12" t="s">
        <v>14967</v>
      </c>
      <c r="MVX1" s="12" t="s">
        <v>14968</v>
      </c>
      <c r="MVY1" s="12" t="s">
        <v>14969</v>
      </c>
      <c r="MVZ1" s="12" t="s">
        <v>14970</v>
      </c>
      <c r="MWA1" s="12" t="s">
        <v>14971</v>
      </c>
      <c r="MWB1" s="12" t="s">
        <v>14972</v>
      </c>
      <c r="MWC1" s="12" t="s">
        <v>14973</v>
      </c>
      <c r="MWD1" s="12" t="s">
        <v>14974</v>
      </c>
      <c r="MWE1" s="12" t="s">
        <v>14975</v>
      </c>
      <c r="MWF1" s="12" t="s">
        <v>14976</v>
      </c>
      <c r="MWG1" s="12" t="s">
        <v>14977</v>
      </c>
      <c r="MWH1" s="12" t="s">
        <v>14978</v>
      </c>
      <c r="MWI1" s="12" t="s">
        <v>14979</v>
      </c>
      <c r="MWJ1" s="12" t="s">
        <v>14980</v>
      </c>
      <c r="MWK1" s="12" t="s">
        <v>14981</v>
      </c>
      <c r="MWL1" s="12" t="s">
        <v>14982</v>
      </c>
      <c r="MWM1" s="12" t="s">
        <v>14983</v>
      </c>
      <c r="MWN1" s="12" t="s">
        <v>14984</v>
      </c>
      <c r="MWO1" s="12" t="s">
        <v>14985</v>
      </c>
      <c r="MWP1" s="12" t="s">
        <v>14986</v>
      </c>
      <c r="MWQ1" s="12" t="s">
        <v>14987</v>
      </c>
      <c r="MWR1" s="12" t="s">
        <v>14988</v>
      </c>
      <c r="MWS1" s="12" t="s">
        <v>14989</v>
      </c>
      <c r="MWT1" s="12" t="s">
        <v>14990</v>
      </c>
      <c r="MWU1" s="12" t="s">
        <v>14991</v>
      </c>
      <c r="MWV1" s="12" t="s">
        <v>14992</v>
      </c>
      <c r="MWW1" s="12" t="s">
        <v>14993</v>
      </c>
      <c r="MWX1" s="12" t="s">
        <v>14994</v>
      </c>
      <c r="MWY1" s="12" t="s">
        <v>14995</v>
      </c>
      <c r="MWZ1" s="12" t="s">
        <v>14996</v>
      </c>
      <c r="MXA1" s="12" t="s">
        <v>14997</v>
      </c>
      <c r="MXB1" s="12" t="s">
        <v>14998</v>
      </c>
      <c r="MXC1" s="12" t="s">
        <v>14999</v>
      </c>
      <c r="MXD1" s="12" t="s">
        <v>15000</v>
      </c>
      <c r="MXE1" s="12" t="s">
        <v>15001</v>
      </c>
      <c r="MXF1" s="12" t="s">
        <v>15002</v>
      </c>
      <c r="MXG1" s="12" t="s">
        <v>15003</v>
      </c>
      <c r="MXH1" s="12" t="s">
        <v>15004</v>
      </c>
      <c r="MXI1" s="12" t="s">
        <v>15005</v>
      </c>
      <c r="MXJ1" s="12" t="s">
        <v>15006</v>
      </c>
      <c r="MXK1" s="12" t="s">
        <v>15007</v>
      </c>
      <c r="MXL1" s="12" t="s">
        <v>15008</v>
      </c>
      <c r="MXM1" s="12" t="s">
        <v>15009</v>
      </c>
      <c r="MXN1" s="12" t="s">
        <v>15010</v>
      </c>
      <c r="MXO1" s="12" t="s">
        <v>15011</v>
      </c>
      <c r="MXP1" s="12" t="s">
        <v>15012</v>
      </c>
      <c r="MXQ1" s="12" t="s">
        <v>15013</v>
      </c>
      <c r="MXR1" s="12" t="s">
        <v>15014</v>
      </c>
      <c r="MXS1" s="12" t="s">
        <v>15015</v>
      </c>
      <c r="MXT1" s="12" t="s">
        <v>15016</v>
      </c>
      <c r="MXU1" s="12" t="s">
        <v>15017</v>
      </c>
      <c r="MXV1" s="12" t="s">
        <v>15018</v>
      </c>
      <c r="MXW1" s="12" t="s">
        <v>15019</v>
      </c>
      <c r="MXX1" s="12" t="s">
        <v>15020</v>
      </c>
      <c r="MXY1" s="12" t="s">
        <v>15021</v>
      </c>
      <c r="MXZ1" s="12" t="s">
        <v>15022</v>
      </c>
      <c r="MYA1" s="12" t="s">
        <v>15023</v>
      </c>
      <c r="MYB1" s="12" t="s">
        <v>15024</v>
      </c>
      <c r="MYC1" s="12" t="s">
        <v>15025</v>
      </c>
      <c r="MYD1" s="12" t="s">
        <v>15026</v>
      </c>
      <c r="MYE1" s="12" t="s">
        <v>15027</v>
      </c>
      <c r="MYF1" s="12" t="s">
        <v>15028</v>
      </c>
      <c r="MYG1" s="12" t="s">
        <v>15029</v>
      </c>
      <c r="MYH1" s="12" t="s">
        <v>15030</v>
      </c>
      <c r="MYI1" s="12" t="s">
        <v>15031</v>
      </c>
      <c r="MYJ1" s="12" t="s">
        <v>15032</v>
      </c>
      <c r="MYK1" s="12" t="s">
        <v>15033</v>
      </c>
      <c r="MYL1" s="12" t="s">
        <v>15034</v>
      </c>
      <c r="MYM1" s="12" t="s">
        <v>15035</v>
      </c>
      <c r="MYN1" s="12" t="s">
        <v>15036</v>
      </c>
      <c r="MYO1" s="12" t="s">
        <v>15037</v>
      </c>
      <c r="MYP1" s="12" t="s">
        <v>15038</v>
      </c>
      <c r="MYQ1" s="12" t="s">
        <v>15039</v>
      </c>
      <c r="MYR1" s="12" t="s">
        <v>15040</v>
      </c>
      <c r="MYS1" s="12" t="s">
        <v>15041</v>
      </c>
      <c r="MYT1" s="12" t="s">
        <v>15042</v>
      </c>
      <c r="MYU1" s="12" t="s">
        <v>15043</v>
      </c>
      <c r="MYV1" s="12" t="s">
        <v>15044</v>
      </c>
      <c r="MYW1" s="12" t="s">
        <v>15045</v>
      </c>
      <c r="MYX1" s="12" t="s">
        <v>15046</v>
      </c>
      <c r="MYY1" s="12" t="s">
        <v>15047</v>
      </c>
      <c r="MYZ1" s="12" t="s">
        <v>15048</v>
      </c>
      <c r="MZA1" s="12" t="s">
        <v>15049</v>
      </c>
      <c r="MZB1" s="12" t="s">
        <v>15050</v>
      </c>
      <c r="MZC1" s="12" t="s">
        <v>15051</v>
      </c>
      <c r="MZD1" s="12" t="s">
        <v>15052</v>
      </c>
      <c r="MZE1" s="12" t="s">
        <v>15053</v>
      </c>
      <c r="MZF1" s="12" t="s">
        <v>15054</v>
      </c>
      <c r="MZG1" s="12" t="s">
        <v>15055</v>
      </c>
      <c r="MZH1" s="12" t="s">
        <v>15056</v>
      </c>
      <c r="MZI1" s="12" t="s">
        <v>15057</v>
      </c>
      <c r="MZJ1" s="12" t="s">
        <v>15058</v>
      </c>
      <c r="MZK1" s="12" t="s">
        <v>15059</v>
      </c>
      <c r="MZL1" s="12" t="s">
        <v>15060</v>
      </c>
      <c r="MZM1" s="12" t="s">
        <v>15061</v>
      </c>
      <c r="MZN1" s="12" t="s">
        <v>15062</v>
      </c>
      <c r="MZO1" s="12" t="s">
        <v>15063</v>
      </c>
      <c r="MZP1" s="12" t="s">
        <v>15064</v>
      </c>
      <c r="MZQ1" s="12" t="s">
        <v>15065</v>
      </c>
      <c r="MZR1" s="12" t="s">
        <v>15066</v>
      </c>
      <c r="MZS1" s="12" t="s">
        <v>15067</v>
      </c>
      <c r="MZT1" s="12" t="s">
        <v>15068</v>
      </c>
      <c r="MZU1" s="12" t="s">
        <v>15069</v>
      </c>
      <c r="MZV1" s="12" t="s">
        <v>15070</v>
      </c>
      <c r="MZW1" s="12" t="s">
        <v>15071</v>
      </c>
      <c r="MZX1" s="12" t="s">
        <v>15072</v>
      </c>
      <c r="MZY1" s="12" t="s">
        <v>15073</v>
      </c>
      <c r="MZZ1" s="12" t="s">
        <v>15074</v>
      </c>
      <c r="NAA1" s="12" t="s">
        <v>15075</v>
      </c>
      <c r="NAB1" s="12" t="s">
        <v>15076</v>
      </c>
      <c r="NAC1" s="12" t="s">
        <v>15077</v>
      </c>
      <c r="NAD1" s="12" t="s">
        <v>15078</v>
      </c>
      <c r="NAE1" s="12" t="s">
        <v>15079</v>
      </c>
      <c r="NAF1" s="12" t="s">
        <v>15080</v>
      </c>
      <c r="NAG1" s="12" t="s">
        <v>15081</v>
      </c>
      <c r="NAH1" s="12" t="s">
        <v>15082</v>
      </c>
      <c r="NAI1" s="12" t="s">
        <v>15083</v>
      </c>
      <c r="NAJ1" s="12" t="s">
        <v>15084</v>
      </c>
      <c r="NAK1" s="12" t="s">
        <v>15085</v>
      </c>
      <c r="NAL1" s="12" t="s">
        <v>15086</v>
      </c>
      <c r="NAM1" s="12" t="s">
        <v>15087</v>
      </c>
      <c r="NAN1" s="12" t="s">
        <v>15088</v>
      </c>
      <c r="NAO1" s="12" t="s">
        <v>15089</v>
      </c>
      <c r="NAP1" s="12" t="s">
        <v>15090</v>
      </c>
      <c r="NAQ1" s="12" t="s">
        <v>15091</v>
      </c>
      <c r="NAR1" s="12" t="s">
        <v>15092</v>
      </c>
      <c r="NAS1" s="12" t="s">
        <v>15093</v>
      </c>
      <c r="NAT1" s="12" t="s">
        <v>15094</v>
      </c>
      <c r="NAU1" s="12" t="s">
        <v>15095</v>
      </c>
      <c r="NAV1" s="12" t="s">
        <v>15096</v>
      </c>
      <c r="NAW1" s="12" t="s">
        <v>15097</v>
      </c>
      <c r="NAX1" s="12" t="s">
        <v>15098</v>
      </c>
      <c r="NAY1" s="12" t="s">
        <v>15099</v>
      </c>
      <c r="NAZ1" s="12" t="s">
        <v>15100</v>
      </c>
      <c r="NBA1" s="12" t="s">
        <v>15101</v>
      </c>
      <c r="NBB1" s="12" t="s">
        <v>15102</v>
      </c>
      <c r="NBC1" s="12" t="s">
        <v>15103</v>
      </c>
      <c r="NBD1" s="12" t="s">
        <v>15104</v>
      </c>
      <c r="NBE1" s="12" t="s">
        <v>15105</v>
      </c>
      <c r="NBF1" s="12" t="s">
        <v>15106</v>
      </c>
      <c r="NBG1" s="12" t="s">
        <v>15107</v>
      </c>
      <c r="NBH1" s="12" t="s">
        <v>15108</v>
      </c>
      <c r="NBI1" s="12" t="s">
        <v>15109</v>
      </c>
      <c r="NBJ1" s="12" t="s">
        <v>15110</v>
      </c>
      <c r="NBK1" s="12" t="s">
        <v>15111</v>
      </c>
      <c r="NBL1" s="12" t="s">
        <v>15112</v>
      </c>
      <c r="NBM1" s="12" t="s">
        <v>15113</v>
      </c>
      <c r="NBN1" s="12" t="s">
        <v>15114</v>
      </c>
      <c r="NBO1" s="12" t="s">
        <v>15115</v>
      </c>
      <c r="NBP1" s="12" t="s">
        <v>15116</v>
      </c>
      <c r="NBQ1" s="12" t="s">
        <v>15117</v>
      </c>
      <c r="NBR1" s="12" t="s">
        <v>15118</v>
      </c>
      <c r="NBS1" s="12" t="s">
        <v>15119</v>
      </c>
      <c r="NBT1" s="12" t="s">
        <v>15120</v>
      </c>
      <c r="NBU1" s="12" t="s">
        <v>15121</v>
      </c>
      <c r="NBV1" s="12" t="s">
        <v>15122</v>
      </c>
      <c r="NBW1" s="12" t="s">
        <v>15123</v>
      </c>
      <c r="NBX1" s="12" t="s">
        <v>15124</v>
      </c>
      <c r="NBY1" s="12" t="s">
        <v>15125</v>
      </c>
      <c r="NBZ1" s="12" t="s">
        <v>15126</v>
      </c>
      <c r="NCA1" s="12" t="s">
        <v>15127</v>
      </c>
      <c r="NCB1" s="12" t="s">
        <v>15128</v>
      </c>
      <c r="NCC1" s="12" t="s">
        <v>15129</v>
      </c>
      <c r="NCD1" s="12" t="s">
        <v>15130</v>
      </c>
      <c r="NCE1" s="12" t="s">
        <v>15131</v>
      </c>
      <c r="NCF1" s="12" t="s">
        <v>15132</v>
      </c>
      <c r="NCG1" s="12" t="s">
        <v>15133</v>
      </c>
      <c r="NCH1" s="12" t="s">
        <v>15134</v>
      </c>
      <c r="NCI1" s="12" t="s">
        <v>15135</v>
      </c>
      <c r="NCJ1" s="12" t="s">
        <v>15136</v>
      </c>
      <c r="NCK1" s="12" t="s">
        <v>15137</v>
      </c>
      <c r="NCL1" s="12" t="s">
        <v>15138</v>
      </c>
      <c r="NCM1" s="12" t="s">
        <v>15139</v>
      </c>
      <c r="NCN1" s="12" t="s">
        <v>15140</v>
      </c>
      <c r="NCO1" s="12" t="s">
        <v>15141</v>
      </c>
      <c r="NCP1" s="12" t="s">
        <v>15142</v>
      </c>
      <c r="NCQ1" s="12" t="s">
        <v>15143</v>
      </c>
      <c r="NCR1" s="12" t="s">
        <v>15144</v>
      </c>
      <c r="NCS1" s="12" t="s">
        <v>15145</v>
      </c>
      <c r="NCT1" s="12" t="s">
        <v>15146</v>
      </c>
      <c r="NCU1" s="12" t="s">
        <v>15147</v>
      </c>
      <c r="NCV1" s="12" t="s">
        <v>15148</v>
      </c>
      <c r="NCW1" s="12" t="s">
        <v>15149</v>
      </c>
      <c r="NCX1" s="12" t="s">
        <v>15150</v>
      </c>
      <c r="NCY1" s="12" t="s">
        <v>15151</v>
      </c>
      <c r="NCZ1" s="12" t="s">
        <v>15152</v>
      </c>
      <c r="NDA1" s="12" t="s">
        <v>15153</v>
      </c>
      <c r="NDB1" s="12" t="s">
        <v>15154</v>
      </c>
      <c r="NDC1" s="12" t="s">
        <v>15155</v>
      </c>
      <c r="NDD1" s="12" t="s">
        <v>15156</v>
      </c>
      <c r="NDE1" s="12" t="s">
        <v>15157</v>
      </c>
      <c r="NDF1" s="12" t="s">
        <v>15158</v>
      </c>
      <c r="NDG1" s="12" t="s">
        <v>15159</v>
      </c>
      <c r="NDH1" s="12" t="s">
        <v>15160</v>
      </c>
      <c r="NDI1" s="12" t="s">
        <v>15161</v>
      </c>
      <c r="NDJ1" s="12" t="s">
        <v>15162</v>
      </c>
      <c r="NDK1" s="12" t="s">
        <v>15163</v>
      </c>
      <c r="NDL1" s="12" t="s">
        <v>15164</v>
      </c>
      <c r="NDM1" s="12" t="s">
        <v>15165</v>
      </c>
      <c r="NDN1" s="12" t="s">
        <v>15166</v>
      </c>
      <c r="NDO1" s="12" t="s">
        <v>15167</v>
      </c>
      <c r="NDP1" s="12" t="s">
        <v>15168</v>
      </c>
      <c r="NDQ1" s="12" t="s">
        <v>15169</v>
      </c>
      <c r="NDR1" s="12" t="s">
        <v>15170</v>
      </c>
      <c r="NDS1" s="12" t="s">
        <v>15171</v>
      </c>
      <c r="NDT1" s="12" t="s">
        <v>15172</v>
      </c>
      <c r="NDU1" s="12" t="s">
        <v>15173</v>
      </c>
      <c r="NDV1" s="12" t="s">
        <v>15174</v>
      </c>
      <c r="NDW1" s="12" t="s">
        <v>15175</v>
      </c>
      <c r="NDX1" s="12" t="s">
        <v>15176</v>
      </c>
      <c r="NDY1" s="12" t="s">
        <v>15177</v>
      </c>
      <c r="NDZ1" s="12" t="s">
        <v>15178</v>
      </c>
      <c r="NEA1" s="12" t="s">
        <v>15179</v>
      </c>
      <c r="NEB1" s="12" t="s">
        <v>15180</v>
      </c>
      <c r="NEC1" s="12" t="s">
        <v>15181</v>
      </c>
      <c r="NED1" s="12" t="s">
        <v>15182</v>
      </c>
      <c r="NEE1" s="12" t="s">
        <v>15183</v>
      </c>
      <c r="NEF1" s="12" t="s">
        <v>15184</v>
      </c>
      <c r="NEG1" s="12" t="s">
        <v>15185</v>
      </c>
      <c r="NEH1" s="12" t="s">
        <v>15186</v>
      </c>
      <c r="NEI1" s="12" t="s">
        <v>15187</v>
      </c>
      <c r="NEJ1" s="12" t="s">
        <v>15188</v>
      </c>
      <c r="NEK1" s="12" t="s">
        <v>15189</v>
      </c>
      <c r="NEL1" s="12" t="s">
        <v>15190</v>
      </c>
      <c r="NEM1" s="12" t="s">
        <v>15191</v>
      </c>
      <c r="NEN1" s="12" t="s">
        <v>15192</v>
      </c>
      <c r="NEO1" s="12" t="s">
        <v>15193</v>
      </c>
      <c r="NEP1" s="12" t="s">
        <v>15194</v>
      </c>
      <c r="NEQ1" s="12" t="s">
        <v>15195</v>
      </c>
      <c r="NER1" s="12" t="s">
        <v>15196</v>
      </c>
      <c r="NES1" s="12" t="s">
        <v>15197</v>
      </c>
      <c r="NET1" s="12" t="s">
        <v>15198</v>
      </c>
      <c r="NEU1" s="12" t="s">
        <v>15199</v>
      </c>
      <c r="NEV1" s="12" t="s">
        <v>15200</v>
      </c>
      <c r="NEW1" s="12" t="s">
        <v>15201</v>
      </c>
      <c r="NEX1" s="12" t="s">
        <v>15202</v>
      </c>
      <c r="NEY1" s="12" t="s">
        <v>15203</v>
      </c>
      <c r="NEZ1" s="12" t="s">
        <v>15204</v>
      </c>
      <c r="NFA1" s="12" t="s">
        <v>15205</v>
      </c>
      <c r="NFB1" s="12" t="s">
        <v>15206</v>
      </c>
      <c r="NFC1" s="12" t="s">
        <v>15207</v>
      </c>
      <c r="NFD1" s="12" t="s">
        <v>15208</v>
      </c>
      <c r="NFE1" s="12" t="s">
        <v>15209</v>
      </c>
      <c r="NFF1" s="12" t="s">
        <v>15210</v>
      </c>
      <c r="NFG1" s="12" t="s">
        <v>15211</v>
      </c>
      <c r="NFH1" s="12" t="s">
        <v>15212</v>
      </c>
      <c r="NFI1" s="12" t="s">
        <v>15213</v>
      </c>
      <c r="NFJ1" s="12" t="s">
        <v>15214</v>
      </c>
      <c r="NFK1" s="12" t="s">
        <v>15215</v>
      </c>
      <c r="NFL1" s="12" t="s">
        <v>15216</v>
      </c>
      <c r="NFM1" s="12" t="s">
        <v>15217</v>
      </c>
      <c r="NFN1" s="12" t="s">
        <v>15218</v>
      </c>
      <c r="NFO1" s="12" t="s">
        <v>15219</v>
      </c>
      <c r="NFP1" s="12" t="s">
        <v>15220</v>
      </c>
      <c r="NFQ1" s="12" t="s">
        <v>15221</v>
      </c>
      <c r="NFR1" s="12" t="s">
        <v>15222</v>
      </c>
      <c r="NFS1" s="12" t="s">
        <v>15223</v>
      </c>
      <c r="NFT1" s="12" t="s">
        <v>15224</v>
      </c>
      <c r="NFU1" s="12" t="s">
        <v>15225</v>
      </c>
      <c r="NFV1" s="12" t="s">
        <v>15226</v>
      </c>
      <c r="NFW1" s="12" t="s">
        <v>15227</v>
      </c>
      <c r="NFX1" s="12" t="s">
        <v>15228</v>
      </c>
      <c r="NFY1" s="12" t="s">
        <v>15229</v>
      </c>
      <c r="NFZ1" s="12" t="s">
        <v>15230</v>
      </c>
      <c r="NGA1" s="12" t="s">
        <v>15231</v>
      </c>
      <c r="NGB1" s="12" t="s">
        <v>15232</v>
      </c>
      <c r="NGC1" s="12" t="s">
        <v>15233</v>
      </c>
      <c r="NGD1" s="12" t="s">
        <v>15234</v>
      </c>
      <c r="NGE1" s="12" t="s">
        <v>15235</v>
      </c>
      <c r="NGF1" s="12" t="s">
        <v>15236</v>
      </c>
      <c r="NGG1" s="12" t="s">
        <v>15237</v>
      </c>
      <c r="NGH1" s="12" t="s">
        <v>15238</v>
      </c>
      <c r="NGI1" s="12" t="s">
        <v>15239</v>
      </c>
      <c r="NGJ1" s="12" t="s">
        <v>15240</v>
      </c>
      <c r="NGK1" s="12" t="s">
        <v>15241</v>
      </c>
      <c r="NGL1" s="12" t="s">
        <v>15242</v>
      </c>
      <c r="NGM1" s="12" t="s">
        <v>15243</v>
      </c>
      <c r="NGN1" s="12" t="s">
        <v>15244</v>
      </c>
      <c r="NGO1" s="12" t="s">
        <v>15245</v>
      </c>
      <c r="NGP1" s="12" t="s">
        <v>15246</v>
      </c>
      <c r="NGQ1" s="12" t="s">
        <v>15247</v>
      </c>
      <c r="NGR1" s="12" t="s">
        <v>15248</v>
      </c>
      <c r="NGS1" s="12" t="s">
        <v>15249</v>
      </c>
      <c r="NGT1" s="12" t="s">
        <v>15250</v>
      </c>
      <c r="NGU1" s="12" t="s">
        <v>15251</v>
      </c>
      <c r="NGV1" s="12" t="s">
        <v>15252</v>
      </c>
      <c r="NGW1" s="12" t="s">
        <v>15253</v>
      </c>
      <c r="NGX1" s="12" t="s">
        <v>15254</v>
      </c>
      <c r="NGY1" s="12" t="s">
        <v>15255</v>
      </c>
      <c r="NGZ1" s="12" t="s">
        <v>15256</v>
      </c>
      <c r="NHA1" s="12" t="s">
        <v>15257</v>
      </c>
      <c r="NHB1" s="12" t="s">
        <v>15258</v>
      </c>
      <c r="NHC1" s="12" t="s">
        <v>15259</v>
      </c>
      <c r="NHD1" s="12" t="s">
        <v>15260</v>
      </c>
      <c r="NHE1" s="12" t="s">
        <v>15261</v>
      </c>
      <c r="NHF1" s="12" t="s">
        <v>15262</v>
      </c>
      <c r="NHG1" s="12" t="s">
        <v>15263</v>
      </c>
      <c r="NHH1" s="12" t="s">
        <v>15264</v>
      </c>
      <c r="NHI1" s="12" t="s">
        <v>15265</v>
      </c>
      <c r="NHJ1" s="12" t="s">
        <v>15266</v>
      </c>
      <c r="NHK1" s="12" t="s">
        <v>15267</v>
      </c>
      <c r="NHL1" s="12" t="s">
        <v>15268</v>
      </c>
      <c r="NHM1" s="12" t="s">
        <v>15269</v>
      </c>
      <c r="NHN1" s="12" t="s">
        <v>15270</v>
      </c>
      <c r="NHO1" s="12" t="s">
        <v>15271</v>
      </c>
      <c r="NHP1" s="12" t="s">
        <v>15272</v>
      </c>
      <c r="NHQ1" s="12" t="s">
        <v>15273</v>
      </c>
      <c r="NHR1" s="12" t="s">
        <v>15274</v>
      </c>
      <c r="NHS1" s="12" t="s">
        <v>15275</v>
      </c>
      <c r="NHT1" s="12" t="s">
        <v>15276</v>
      </c>
      <c r="NHU1" s="12" t="s">
        <v>15277</v>
      </c>
      <c r="NHV1" s="12" t="s">
        <v>15278</v>
      </c>
      <c r="NHW1" s="12" t="s">
        <v>15279</v>
      </c>
      <c r="NHX1" s="12" t="s">
        <v>15280</v>
      </c>
      <c r="NHY1" s="12" t="s">
        <v>15281</v>
      </c>
      <c r="NHZ1" s="12" t="s">
        <v>15282</v>
      </c>
      <c r="NIA1" s="12" t="s">
        <v>15283</v>
      </c>
      <c r="NIB1" s="12" t="s">
        <v>15284</v>
      </c>
      <c r="NIC1" s="12" t="s">
        <v>15285</v>
      </c>
      <c r="NID1" s="12" t="s">
        <v>15286</v>
      </c>
      <c r="NIE1" s="12" t="s">
        <v>15287</v>
      </c>
      <c r="NIF1" s="12" t="s">
        <v>15288</v>
      </c>
      <c r="NIG1" s="12" t="s">
        <v>15289</v>
      </c>
      <c r="NIH1" s="12" t="s">
        <v>15290</v>
      </c>
      <c r="NII1" s="12" t="s">
        <v>15291</v>
      </c>
      <c r="NIJ1" s="12" t="s">
        <v>15292</v>
      </c>
      <c r="NIK1" s="12" t="s">
        <v>15293</v>
      </c>
      <c r="NIL1" s="12" t="s">
        <v>15294</v>
      </c>
      <c r="NIM1" s="12" t="s">
        <v>15295</v>
      </c>
      <c r="NIN1" s="12" t="s">
        <v>15296</v>
      </c>
      <c r="NIO1" s="12" t="s">
        <v>15297</v>
      </c>
      <c r="NIP1" s="12" t="s">
        <v>15298</v>
      </c>
      <c r="NIQ1" s="12" t="s">
        <v>15299</v>
      </c>
      <c r="NIR1" s="12" t="s">
        <v>15300</v>
      </c>
      <c r="NIS1" s="12" t="s">
        <v>15301</v>
      </c>
      <c r="NIT1" s="12" t="s">
        <v>15302</v>
      </c>
      <c r="NIU1" s="12" t="s">
        <v>15303</v>
      </c>
      <c r="NIV1" s="12" t="s">
        <v>15304</v>
      </c>
      <c r="NIW1" s="12" t="s">
        <v>15305</v>
      </c>
      <c r="NIX1" s="12" t="s">
        <v>15306</v>
      </c>
      <c r="NIY1" s="12" t="s">
        <v>15307</v>
      </c>
      <c r="NIZ1" s="12" t="s">
        <v>15308</v>
      </c>
      <c r="NJA1" s="12" t="s">
        <v>15309</v>
      </c>
      <c r="NJB1" s="12" t="s">
        <v>15310</v>
      </c>
      <c r="NJC1" s="12" t="s">
        <v>15311</v>
      </c>
      <c r="NJD1" s="12" t="s">
        <v>15312</v>
      </c>
      <c r="NJE1" s="12" t="s">
        <v>15313</v>
      </c>
      <c r="NJF1" s="12" t="s">
        <v>15314</v>
      </c>
      <c r="NJG1" s="12" t="s">
        <v>15315</v>
      </c>
      <c r="NJH1" s="12" t="s">
        <v>15316</v>
      </c>
      <c r="NJI1" s="12" t="s">
        <v>15317</v>
      </c>
      <c r="NJJ1" s="12" t="s">
        <v>15318</v>
      </c>
      <c r="NJK1" s="12" t="s">
        <v>15319</v>
      </c>
      <c r="NJL1" s="12" t="s">
        <v>15320</v>
      </c>
      <c r="NJM1" s="12" t="s">
        <v>15321</v>
      </c>
      <c r="NJN1" s="12" t="s">
        <v>15322</v>
      </c>
      <c r="NJO1" s="12" t="s">
        <v>15323</v>
      </c>
      <c r="NJP1" s="12" t="s">
        <v>15324</v>
      </c>
      <c r="NJQ1" s="12" t="s">
        <v>15325</v>
      </c>
      <c r="NJR1" s="12" t="s">
        <v>15326</v>
      </c>
      <c r="NJS1" s="12" t="s">
        <v>15327</v>
      </c>
      <c r="NJT1" s="12" t="s">
        <v>15328</v>
      </c>
      <c r="NJU1" s="12" t="s">
        <v>15329</v>
      </c>
      <c r="NJV1" s="12" t="s">
        <v>15330</v>
      </c>
      <c r="NJW1" s="12" t="s">
        <v>15331</v>
      </c>
      <c r="NJX1" s="12" t="s">
        <v>15332</v>
      </c>
      <c r="NJY1" s="12" t="s">
        <v>15333</v>
      </c>
      <c r="NJZ1" s="12" t="s">
        <v>15334</v>
      </c>
      <c r="NKA1" s="12" t="s">
        <v>15335</v>
      </c>
      <c r="NKB1" s="12" t="s">
        <v>15336</v>
      </c>
      <c r="NKC1" s="12" t="s">
        <v>15337</v>
      </c>
      <c r="NKD1" s="12" t="s">
        <v>15338</v>
      </c>
      <c r="NKE1" s="12" t="s">
        <v>15339</v>
      </c>
      <c r="NKF1" s="12" t="s">
        <v>15340</v>
      </c>
      <c r="NKG1" s="12" t="s">
        <v>15341</v>
      </c>
      <c r="NKH1" s="12" t="s">
        <v>15342</v>
      </c>
      <c r="NKI1" s="12" t="s">
        <v>15343</v>
      </c>
      <c r="NKJ1" s="12" t="s">
        <v>15344</v>
      </c>
      <c r="NKK1" s="12" t="s">
        <v>15345</v>
      </c>
      <c r="NKL1" s="12" t="s">
        <v>15346</v>
      </c>
      <c r="NKM1" s="12" t="s">
        <v>15347</v>
      </c>
      <c r="NKN1" s="12" t="s">
        <v>15348</v>
      </c>
      <c r="NKO1" s="12" t="s">
        <v>15349</v>
      </c>
      <c r="NKP1" s="12" t="s">
        <v>15350</v>
      </c>
      <c r="NKQ1" s="12" t="s">
        <v>15351</v>
      </c>
      <c r="NKR1" s="12" t="s">
        <v>15352</v>
      </c>
      <c r="NKS1" s="12" t="s">
        <v>15353</v>
      </c>
      <c r="NKT1" s="12" t="s">
        <v>15354</v>
      </c>
      <c r="NKU1" s="12" t="s">
        <v>15355</v>
      </c>
      <c r="NKV1" s="12" t="s">
        <v>15356</v>
      </c>
      <c r="NKW1" s="12" t="s">
        <v>15357</v>
      </c>
      <c r="NKX1" s="12" t="s">
        <v>15358</v>
      </c>
      <c r="NKY1" s="12" t="s">
        <v>15359</v>
      </c>
      <c r="NKZ1" s="12" t="s">
        <v>15360</v>
      </c>
      <c r="NLA1" s="12" t="s">
        <v>15361</v>
      </c>
      <c r="NLB1" s="12" t="s">
        <v>15362</v>
      </c>
      <c r="NLC1" s="12" t="s">
        <v>15363</v>
      </c>
      <c r="NLD1" s="12" t="s">
        <v>15364</v>
      </c>
      <c r="NLE1" s="12" t="s">
        <v>15365</v>
      </c>
      <c r="NLF1" s="12" t="s">
        <v>15366</v>
      </c>
      <c r="NLG1" s="12" t="s">
        <v>15367</v>
      </c>
      <c r="NLH1" s="12" t="s">
        <v>15368</v>
      </c>
      <c r="NLI1" s="12" t="s">
        <v>15369</v>
      </c>
      <c r="NLJ1" s="12" t="s">
        <v>15370</v>
      </c>
      <c r="NLK1" s="12" t="s">
        <v>15371</v>
      </c>
      <c r="NLL1" s="12" t="s">
        <v>15372</v>
      </c>
      <c r="NLM1" s="12" t="s">
        <v>15373</v>
      </c>
      <c r="NLN1" s="12" t="s">
        <v>15374</v>
      </c>
      <c r="NLO1" s="12" t="s">
        <v>15375</v>
      </c>
      <c r="NLP1" s="12" t="s">
        <v>15376</v>
      </c>
      <c r="NLQ1" s="12" t="s">
        <v>15377</v>
      </c>
      <c r="NLR1" s="12" t="s">
        <v>15378</v>
      </c>
      <c r="NLS1" s="12" t="s">
        <v>15379</v>
      </c>
      <c r="NLT1" s="12" t="s">
        <v>15380</v>
      </c>
      <c r="NLU1" s="12" t="s">
        <v>15381</v>
      </c>
      <c r="NLV1" s="12" t="s">
        <v>15382</v>
      </c>
      <c r="NLW1" s="12" t="s">
        <v>15383</v>
      </c>
      <c r="NLX1" s="12" t="s">
        <v>15384</v>
      </c>
      <c r="NLY1" s="12" t="s">
        <v>15385</v>
      </c>
      <c r="NLZ1" s="12" t="s">
        <v>15386</v>
      </c>
      <c r="NMA1" s="12" t="s">
        <v>15387</v>
      </c>
      <c r="NMB1" s="12" t="s">
        <v>15388</v>
      </c>
      <c r="NMC1" s="12" t="s">
        <v>15389</v>
      </c>
      <c r="NMD1" s="12" t="s">
        <v>15390</v>
      </c>
      <c r="NME1" s="12" t="s">
        <v>15391</v>
      </c>
      <c r="NMF1" s="12" t="s">
        <v>15392</v>
      </c>
      <c r="NMG1" s="12" t="s">
        <v>15393</v>
      </c>
      <c r="NMH1" s="12" t="s">
        <v>15394</v>
      </c>
      <c r="NMI1" s="12" t="s">
        <v>15395</v>
      </c>
      <c r="NMJ1" s="12" t="s">
        <v>15396</v>
      </c>
      <c r="NMK1" s="12" t="s">
        <v>15397</v>
      </c>
      <c r="NML1" s="12" t="s">
        <v>15398</v>
      </c>
      <c r="NMM1" s="12" t="s">
        <v>15399</v>
      </c>
      <c r="NMN1" s="12" t="s">
        <v>15400</v>
      </c>
      <c r="NMO1" s="12" t="s">
        <v>15401</v>
      </c>
      <c r="NMP1" s="12" t="s">
        <v>15402</v>
      </c>
      <c r="NMQ1" s="12" t="s">
        <v>15403</v>
      </c>
      <c r="NMR1" s="12" t="s">
        <v>15404</v>
      </c>
      <c r="NMS1" s="12" t="s">
        <v>15405</v>
      </c>
      <c r="NMT1" s="12" t="s">
        <v>15406</v>
      </c>
      <c r="NMU1" s="12" t="s">
        <v>15407</v>
      </c>
      <c r="NMV1" s="12" t="s">
        <v>15408</v>
      </c>
      <c r="NMW1" s="12" t="s">
        <v>15409</v>
      </c>
      <c r="NMX1" s="12" t="s">
        <v>15410</v>
      </c>
      <c r="NMY1" s="12" t="s">
        <v>15411</v>
      </c>
      <c r="NMZ1" s="12" t="s">
        <v>15412</v>
      </c>
      <c r="NNA1" s="12" t="s">
        <v>15413</v>
      </c>
      <c r="NNB1" s="12" t="s">
        <v>15414</v>
      </c>
      <c r="NNC1" s="12" t="s">
        <v>15415</v>
      </c>
      <c r="NND1" s="12" t="s">
        <v>15416</v>
      </c>
      <c r="NNE1" s="12" t="s">
        <v>15417</v>
      </c>
      <c r="NNF1" s="12" t="s">
        <v>15418</v>
      </c>
      <c r="NNG1" s="12" t="s">
        <v>15419</v>
      </c>
      <c r="NNH1" s="12" t="s">
        <v>15420</v>
      </c>
      <c r="NNI1" s="12" t="s">
        <v>15421</v>
      </c>
      <c r="NNJ1" s="12" t="s">
        <v>15422</v>
      </c>
      <c r="NNK1" s="12" t="s">
        <v>15423</v>
      </c>
      <c r="NNL1" s="12" t="s">
        <v>15424</v>
      </c>
      <c r="NNM1" s="12" t="s">
        <v>15425</v>
      </c>
      <c r="NNN1" s="12" t="s">
        <v>15426</v>
      </c>
      <c r="NNO1" s="12" t="s">
        <v>15427</v>
      </c>
      <c r="NNP1" s="12" t="s">
        <v>15428</v>
      </c>
      <c r="NNQ1" s="12" t="s">
        <v>15429</v>
      </c>
      <c r="NNR1" s="12" t="s">
        <v>15430</v>
      </c>
      <c r="NNS1" s="12" t="s">
        <v>15431</v>
      </c>
      <c r="NNT1" s="12" t="s">
        <v>15432</v>
      </c>
      <c r="NNU1" s="12" t="s">
        <v>15433</v>
      </c>
      <c r="NNV1" s="12" t="s">
        <v>15434</v>
      </c>
      <c r="NNW1" s="12" t="s">
        <v>15435</v>
      </c>
      <c r="NNX1" s="12" t="s">
        <v>15436</v>
      </c>
      <c r="NNY1" s="12" t="s">
        <v>15437</v>
      </c>
      <c r="NNZ1" s="12" t="s">
        <v>15438</v>
      </c>
      <c r="NOA1" s="12" t="s">
        <v>15439</v>
      </c>
      <c r="NOB1" s="12" t="s">
        <v>15440</v>
      </c>
      <c r="NOC1" s="12" t="s">
        <v>15441</v>
      </c>
      <c r="NOD1" s="12" t="s">
        <v>15442</v>
      </c>
      <c r="NOE1" s="12" t="s">
        <v>15443</v>
      </c>
      <c r="NOF1" s="12" t="s">
        <v>15444</v>
      </c>
      <c r="NOG1" s="12" t="s">
        <v>15445</v>
      </c>
      <c r="NOH1" s="12" t="s">
        <v>15446</v>
      </c>
      <c r="NOI1" s="12" t="s">
        <v>15447</v>
      </c>
      <c r="NOJ1" s="12" t="s">
        <v>15448</v>
      </c>
      <c r="NOK1" s="12" t="s">
        <v>15449</v>
      </c>
      <c r="NOL1" s="12" t="s">
        <v>15450</v>
      </c>
      <c r="NOM1" s="12" t="s">
        <v>15451</v>
      </c>
      <c r="NON1" s="12" t="s">
        <v>15452</v>
      </c>
      <c r="NOO1" s="12" t="s">
        <v>15453</v>
      </c>
      <c r="NOP1" s="12" t="s">
        <v>15454</v>
      </c>
      <c r="NOQ1" s="12" t="s">
        <v>15455</v>
      </c>
      <c r="NOR1" s="12" t="s">
        <v>15456</v>
      </c>
      <c r="NOS1" s="12" t="s">
        <v>15457</v>
      </c>
      <c r="NOT1" s="12" t="s">
        <v>15458</v>
      </c>
      <c r="NOU1" s="12" t="s">
        <v>15459</v>
      </c>
      <c r="NOV1" s="12" t="s">
        <v>15460</v>
      </c>
      <c r="NOW1" s="12" t="s">
        <v>15461</v>
      </c>
      <c r="NOX1" s="12" t="s">
        <v>15462</v>
      </c>
      <c r="NOY1" s="12" t="s">
        <v>15463</v>
      </c>
      <c r="NOZ1" s="12" t="s">
        <v>15464</v>
      </c>
      <c r="NPA1" s="12" t="s">
        <v>15465</v>
      </c>
      <c r="NPB1" s="12" t="s">
        <v>15466</v>
      </c>
      <c r="NPC1" s="12" t="s">
        <v>15467</v>
      </c>
      <c r="NPD1" s="12" t="s">
        <v>15468</v>
      </c>
      <c r="NPE1" s="12" t="s">
        <v>15469</v>
      </c>
      <c r="NPF1" s="12" t="s">
        <v>15470</v>
      </c>
      <c r="NPG1" s="12" t="s">
        <v>15471</v>
      </c>
      <c r="NPH1" s="12" t="s">
        <v>15472</v>
      </c>
      <c r="NPI1" s="12" t="s">
        <v>15473</v>
      </c>
      <c r="NPJ1" s="12" t="s">
        <v>15474</v>
      </c>
      <c r="NPK1" s="12" t="s">
        <v>15475</v>
      </c>
      <c r="NPL1" s="12" t="s">
        <v>15476</v>
      </c>
      <c r="NPM1" s="12" t="s">
        <v>15477</v>
      </c>
      <c r="NPN1" s="12" t="s">
        <v>15478</v>
      </c>
      <c r="NPO1" s="12" t="s">
        <v>15479</v>
      </c>
      <c r="NPP1" s="12" t="s">
        <v>15480</v>
      </c>
      <c r="NPQ1" s="12" t="s">
        <v>15481</v>
      </c>
      <c r="NPR1" s="12" t="s">
        <v>15482</v>
      </c>
      <c r="NPS1" s="12" t="s">
        <v>15483</v>
      </c>
      <c r="NPT1" s="12" t="s">
        <v>15484</v>
      </c>
      <c r="NPU1" s="12" t="s">
        <v>15485</v>
      </c>
      <c r="NPV1" s="12" t="s">
        <v>15486</v>
      </c>
      <c r="NPW1" s="12" t="s">
        <v>15487</v>
      </c>
      <c r="NPX1" s="12" t="s">
        <v>15488</v>
      </c>
      <c r="NPY1" s="12" t="s">
        <v>15489</v>
      </c>
      <c r="NPZ1" s="12" t="s">
        <v>15490</v>
      </c>
      <c r="NQA1" s="12" t="s">
        <v>15491</v>
      </c>
      <c r="NQB1" s="12" t="s">
        <v>15492</v>
      </c>
      <c r="NQC1" s="12" t="s">
        <v>15493</v>
      </c>
      <c r="NQD1" s="12" t="s">
        <v>15494</v>
      </c>
      <c r="NQE1" s="12" t="s">
        <v>15495</v>
      </c>
      <c r="NQF1" s="12" t="s">
        <v>15496</v>
      </c>
      <c r="NQG1" s="12" t="s">
        <v>15497</v>
      </c>
      <c r="NQH1" s="12" t="s">
        <v>15498</v>
      </c>
      <c r="NQI1" s="12" t="s">
        <v>15499</v>
      </c>
      <c r="NQJ1" s="12" t="s">
        <v>15500</v>
      </c>
      <c r="NQK1" s="12" t="s">
        <v>15501</v>
      </c>
      <c r="NQL1" s="12" t="s">
        <v>15502</v>
      </c>
      <c r="NQM1" s="12" t="s">
        <v>15503</v>
      </c>
      <c r="NQN1" s="12" t="s">
        <v>15504</v>
      </c>
      <c r="NQO1" s="12" t="s">
        <v>15505</v>
      </c>
      <c r="NQP1" s="12" t="s">
        <v>15506</v>
      </c>
      <c r="NQQ1" s="12" t="s">
        <v>15507</v>
      </c>
      <c r="NQR1" s="12" t="s">
        <v>15508</v>
      </c>
      <c r="NQS1" s="12" t="s">
        <v>15509</v>
      </c>
      <c r="NQT1" s="12" t="s">
        <v>15510</v>
      </c>
      <c r="NQU1" s="12" t="s">
        <v>15511</v>
      </c>
      <c r="NQV1" s="12" t="s">
        <v>15512</v>
      </c>
      <c r="NQW1" s="12" t="s">
        <v>15513</v>
      </c>
      <c r="NQX1" s="12" t="s">
        <v>15514</v>
      </c>
      <c r="NQY1" s="12" t="s">
        <v>15515</v>
      </c>
      <c r="NQZ1" s="12" t="s">
        <v>15516</v>
      </c>
      <c r="NRA1" s="12" t="s">
        <v>15517</v>
      </c>
      <c r="NRB1" s="12" t="s">
        <v>15518</v>
      </c>
      <c r="NRC1" s="12" t="s">
        <v>15519</v>
      </c>
      <c r="NRD1" s="12" t="s">
        <v>15520</v>
      </c>
      <c r="NRE1" s="12" t="s">
        <v>15521</v>
      </c>
      <c r="NRF1" s="12" t="s">
        <v>15522</v>
      </c>
      <c r="NRG1" s="12" t="s">
        <v>15523</v>
      </c>
      <c r="NRH1" s="12" t="s">
        <v>15524</v>
      </c>
      <c r="NRI1" s="12" t="s">
        <v>15525</v>
      </c>
      <c r="NRJ1" s="12" t="s">
        <v>15526</v>
      </c>
      <c r="NRK1" s="12" t="s">
        <v>15527</v>
      </c>
      <c r="NRL1" s="12" t="s">
        <v>15528</v>
      </c>
      <c r="NRM1" s="12" t="s">
        <v>15529</v>
      </c>
      <c r="NRN1" s="12" t="s">
        <v>15530</v>
      </c>
      <c r="NRO1" s="12" t="s">
        <v>15531</v>
      </c>
      <c r="NRP1" s="12" t="s">
        <v>15532</v>
      </c>
      <c r="NRQ1" s="12" t="s">
        <v>15533</v>
      </c>
      <c r="NRR1" s="12" t="s">
        <v>15534</v>
      </c>
      <c r="NRS1" s="12" t="s">
        <v>15535</v>
      </c>
      <c r="NRT1" s="12" t="s">
        <v>15536</v>
      </c>
      <c r="NRU1" s="12" t="s">
        <v>15537</v>
      </c>
      <c r="NRV1" s="12" t="s">
        <v>15538</v>
      </c>
      <c r="NRW1" s="12" t="s">
        <v>15539</v>
      </c>
      <c r="NRX1" s="12" t="s">
        <v>15540</v>
      </c>
      <c r="NRY1" s="12" t="s">
        <v>15541</v>
      </c>
      <c r="NRZ1" s="12" t="s">
        <v>15542</v>
      </c>
      <c r="NSA1" s="12" t="s">
        <v>15543</v>
      </c>
      <c r="NSB1" s="12" t="s">
        <v>15544</v>
      </c>
      <c r="NSC1" s="12" t="s">
        <v>15545</v>
      </c>
      <c r="NSD1" s="12" t="s">
        <v>15546</v>
      </c>
      <c r="NSE1" s="12" t="s">
        <v>15547</v>
      </c>
      <c r="NSF1" s="12" t="s">
        <v>15548</v>
      </c>
      <c r="NSG1" s="12" t="s">
        <v>15549</v>
      </c>
      <c r="NSH1" s="12" t="s">
        <v>15550</v>
      </c>
      <c r="NSI1" s="12" t="s">
        <v>15551</v>
      </c>
      <c r="NSJ1" s="12" t="s">
        <v>15552</v>
      </c>
      <c r="NSK1" s="12" t="s">
        <v>15553</v>
      </c>
      <c r="NSL1" s="12" t="s">
        <v>15554</v>
      </c>
      <c r="NSM1" s="12" t="s">
        <v>15555</v>
      </c>
      <c r="NSN1" s="12" t="s">
        <v>15556</v>
      </c>
      <c r="NSO1" s="12" t="s">
        <v>15557</v>
      </c>
      <c r="NSP1" s="12" t="s">
        <v>15558</v>
      </c>
      <c r="NSQ1" s="12" t="s">
        <v>15559</v>
      </c>
      <c r="NSR1" s="12" t="s">
        <v>15560</v>
      </c>
      <c r="NSS1" s="12" t="s">
        <v>15561</v>
      </c>
      <c r="NST1" s="12" t="s">
        <v>15562</v>
      </c>
      <c r="NSU1" s="12" t="s">
        <v>15563</v>
      </c>
      <c r="NSV1" s="12" t="s">
        <v>15564</v>
      </c>
      <c r="NSW1" s="12" t="s">
        <v>15565</v>
      </c>
      <c r="NSX1" s="12" t="s">
        <v>15566</v>
      </c>
      <c r="NSY1" s="12" t="s">
        <v>15567</v>
      </c>
      <c r="NSZ1" s="12" t="s">
        <v>15568</v>
      </c>
      <c r="NTA1" s="12" t="s">
        <v>15569</v>
      </c>
      <c r="NTB1" s="12" t="s">
        <v>15570</v>
      </c>
      <c r="NTC1" s="12" t="s">
        <v>15571</v>
      </c>
      <c r="NTD1" s="12" t="s">
        <v>15572</v>
      </c>
      <c r="NTE1" s="12" t="s">
        <v>15573</v>
      </c>
      <c r="NTF1" s="12" t="s">
        <v>15574</v>
      </c>
      <c r="NTG1" s="12" t="s">
        <v>15575</v>
      </c>
      <c r="NTH1" s="12" t="s">
        <v>15576</v>
      </c>
      <c r="NTI1" s="12" t="s">
        <v>15577</v>
      </c>
      <c r="NTJ1" s="12" t="s">
        <v>15578</v>
      </c>
      <c r="NTK1" s="12" t="s">
        <v>15579</v>
      </c>
      <c r="NTL1" s="12" t="s">
        <v>15580</v>
      </c>
      <c r="NTM1" s="12" t="s">
        <v>15581</v>
      </c>
      <c r="NTN1" s="12" t="s">
        <v>15582</v>
      </c>
      <c r="NTO1" s="12" t="s">
        <v>15583</v>
      </c>
      <c r="NTP1" s="12" t="s">
        <v>15584</v>
      </c>
      <c r="NTQ1" s="12" t="s">
        <v>15585</v>
      </c>
      <c r="NTR1" s="12" t="s">
        <v>15586</v>
      </c>
      <c r="NTS1" s="12" t="s">
        <v>15587</v>
      </c>
      <c r="NTT1" s="12" t="s">
        <v>15588</v>
      </c>
      <c r="NTU1" s="12" t="s">
        <v>15589</v>
      </c>
      <c r="NTV1" s="12" t="s">
        <v>15590</v>
      </c>
      <c r="NTW1" s="12" t="s">
        <v>15591</v>
      </c>
      <c r="NTX1" s="12" t="s">
        <v>15592</v>
      </c>
      <c r="NTY1" s="12" t="s">
        <v>15593</v>
      </c>
      <c r="NTZ1" s="12" t="s">
        <v>15594</v>
      </c>
      <c r="NUA1" s="12" t="s">
        <v>15595</v>
      </c>
      <c r="NUB1" s="12" t="s">
        <v>15596</v>
      </c>
      <c r="NUC1" s="12" t="s">
        <v>15597</v>
      </c>
      <c r="NUD1" s="12" t="s">
        <v>15598</v>
      </c>
      <c r="NUE1" s="12" t="s">
        <v>15599</v>
      </c>
      <c r="NUF1" s="12" t="s">
        <v>15600</v>
      </c>
      <c r="NUG1" s="12" t="s">
        <v>15601</v>
      </c>
      <c r="NUH1" s="12" t="s">
        <v>15602</v>
      </c>
      <c r="NUI1" s="12" t="s">
        <v>15603</v>
      </c>
      <c r="NUJ1" s="12" t="s">
        <v>15604</v>
      </c>
      <c r="NUK1" s="12" t="s">
        <v>15605</v>
      </c>
      <c r="NUL1" s="12" t="s">
        <v>15606</v>
      </c>
      <c r="NUM1" s="12" t="s">
        <v>15607</v>
      </c>
      <c r="NUN1" s="12" t="s">
        <v>15608</v>
      </c>
      <c r="NUO1" s="12" t="s">
        <v>15609</v>
      </c>
      <c r="NUP1" s="12" t="s">
        <v>15610</v>
      </c>
      <c r="NUQ1" s="12" t="s">
        <v>15611</v>
      </c>
      <c r="NUR1" s="12" t="s">
        <v>15612</v>
      </c>
      <c r="NUS1" s="12" t="s">
        <v>15613</v>
      </c>
      <c r="NUT1" s="12" t="s">
        <v>15614</v>
      </c>
      <c r="NUU1" s="12" t="s">
        <v>15615</v>
      </c>
      <c r="NUV1" s="12" t="s">
        <v>15616</v>
      </c>
      <c r="NUW1" s="12" t="s">
        <v>15617</v>
      </c>
      <c r="NUX1" s="12" t="s">
        <v>15618</v>
      </c>
      <c r="NUY1" s="12" t="s">
        <v>15619</v>
      </c>
      <c r="NUZ1" s="12" t="s">
        <v>15620</v>
      </c>
      <c r="NVA1" s="12" t="s">
        <v>15621</v>
      </c>
      <c r="NVB1" s="12" t="s">
        <v>15622</v>
      </c>
      <c r="NVC1" s="12" t="s">
        <v>15623</v>
      </c>
      <c r="NVD1" s="12" t="s">
        <v>15624</v>
      </c>
      <c r="NVE1" s="12" t="s">
        <v>15625</v>
      </c>
      <c r="NVF1" s="12" t="s">
        <v>15626</v>
      </c>
      <c r="NVG1" s="12" t="s">
        <v>15627</v>
      </c>
      <c r="NVH1" s="12" t="s">
        <v>15628</v>
      </c>
      <c r="NVI1" s="12" t="s">
        <v>15629</v>
      </c>
      <c r="NVJ1" s="12" t="s">
        <v>15630</v>
      </c>
      <c r="NVK1" s="12" t="s">
        <v>15631</v>
      </c>
      <c r="NVL1" s="12" t="s">
        <v>15632</v>
      </c>
      <c r="NVM1" s="12" t="s">
        <v>15633</v>
      </c>
      <c r="NVN1" s="12" t="s">
        <v>15634</v>
      </c>
      <c r="NVO1" s="12" t="s">
        <v>15635</v>
      </c>
      <c r="NVP1" s="12" t="s">
        <v>15636</v>
      </c>
      <c r="NVQ1" s="12" t="s">
        <v>15637</v>
      </c>
      <c r="NVR1" s="12" t="s">
        <v>15638</v>
      </c>
      <c r="NVS1" s="12" t="s">
        <v>15639</v>
      </c>
      <c r="NVT1" s="12" t="s">
        <v>15640</v>
      </c>
      <c r="NVU1" s="12" t="s">
        <v>15641</v>
      </c>
      <c r="NVV1" s="12" t="s">
        <v>15642</v>
      </c>
      <c r="NVW1" s="12" t="s">
        <v>15643</v>
      </c>
      <c r="NVX1" s="12" t="s">
        <v>15644</v>
      </c>
      <c r="NVY1" s="12" t="s">
        <v>15645</v>
      </c>
      <c r="NVZ1" s="12" t="s">
        <v>15646</v>
      </c>
      <c r="NWA1" s="12" t="s">
        <v>15647</v>
      </c>
      <c r="NWB1" s="12" t="s">
        <v>15648</v>
      </c>
      <c r="NWC1" s="12" t="s">
        <v>15649</v>
      </c>
      <c r="NWD1" s="12" t="s">
        <v>15650</v>
      </c>
      <c r="NWE1" s="12" t="s">
        <v>15651</v>
      </c>
      <c r="NWF1" s="12" t="s">
        <v>15652</v>
      </c>
      <c r="NWG1" s="12" t="s">
        <v>15653</v>
      </c>
      <c r="NWH1" s="12" t="s">
        <v>15654</v>
      </c>
      <c r="NWI1" s="12" t="s">
        <v>15655</v>
      </c>
      <c r="NWJ1" s="12" t="s">
        <v>15656</v>
      </c>
      <c r="NWK1" s="12" t="s">
        <v>15657</v>
      </c>
      <c r="NWL1" s="12" t="s">
        <v>15658</v>
      </c>
      <c r="NWM1" s="12" t="s">
        <v>15659</v>
      </c>
      <c r="NWN1" s="12" t="s">
        <v>15660</v>
      </c>
      <c r="NWO1" s="12" t="s">
        <v>15661</v>
      </c>
      <c r="NWP1" s="12" t="s">
        <v>15662</v>
      </c>
      <c r="NWQ1" s="12" t="s">
        <v>15663</v>
      </c>
      <c r="NWR1" s="12" t="s">
        <v>15664</v>
      </c>
      <c r="NWS1" s="12" t="s">
        <v>15665</v>
      </c>
      <c r="NWT1" s="12" t="s">
        <v>15666</v>
      </c>
      <c r="NWU1" s="12" t="s">
        <v>15667</v>
      </c>
      <c r="NWV1" s="12" t="s">
        <v>15668</v>
      </c>
      <c r="NWW1" s="12" t="s">
        <v>15669</v>
      </c>
      <c r="NWX1" s="12" t="s">
        <v>15670</v>
      </c>
      <c r="NWY1" s="12" t="s">
        <v>15671</v>
      </c>
      <c r="NWZ1" s="12" t="s">
        <v>15672</v>
      </c>
      <c r="NXA1" s="12" t="s">
        <v>15673</v>
      </c>
      <c r="NXB1" s="12" t="s">
        <v>15674</v>
      </c>
      <c r="NXC1" s="12" t="s">
        <v>15675</v>
      </c>
      <c r="NXD1" s="12" t="s">
        <v>15676</v>
      </c>
      <c r="NXE1" s="12" t="s">
        <v>15677</v>
      </c>
      <c r="NXF1" s="12" t="s">
        <v>15678</v>
      </c>
      <c r="NXG1" s="12" t="s">
        <v>15679</v>
      </c>
      <c r="NXH1" s="12" t="s">
        <v>15680</v>
      </c>
      <c r="NXI1" s="12" t="s">
        <v>15681</v>
      </c>
      <c r="NXJ1" s="12" t="s">
        <v>15682</v>
      </c>
      <c r="NXK1" s="12" t="s">
        <v>15683</v>
      </c>
      <c r="NXL1" s="12" t="s">
        <v>15684</v>
      </c>
      <c r="NXM1" s="12" t="s">
        <v>15685</v>
      </c>
      <c r="NXN1" s="12" t="s">
        <v>15686</v>
      </c>
      <c r="NXO1" s="12" t="s">
        <v>15687</v>
      </c>
      <c r="NXP1" s="12" t="s">
        <v>15688</v>
      </c>
      <c r="NXQ1" s="12" t="s">
        <v>15689</v>
      </c>
      <c r="NXR1" s="12" t="s">
        <v>15690</v>
      </c>
      <c r="NXS1" s="12" t="s">
        <v>15691</v>
      </c>
      <c r="NXT1" s="12" t="s">
        <v>15692</v>
      </c>
      <c r="NXU1" s="12" t="s">
        <v>15693</v>
      </c>
      <c r="NXV1" s="12" t="s">
        <v>15694</v>
      </c>
      <c r="NXW1" s="12" t="s">
        <v>15695</v>
      </c>
      <c r="NXX1" s="12" t="s">
        <v>15696</v>
      </c>
      <c r="NXY1" s="12" t="s">
        <v>15697</v>
      </c>
      <c r="NXZ1" s="12" t="s">
        <v>15698</v>
      </c>
      <c r="NYA1" s="12" t="s">
        <v>15699</v>
      </c>
      <c r="NYB1" s="12" t="s">
        <v>15700</v>
      </c>
      <c r="NYC1" s="12" t="s">
        <v>15701</v>
      </c>
      <c r="NYD1" s="12" t="s">
        <v>15702</v>
      </c>
      <c r="NYE1" s="12" t="s">
        <v>15703</v>
      </c>
      <c r="NYF1" s="12" t="s">
        <v>15704</v>
      </c>
      <c r="NYG1" s="12" t="s">
        <v>15705</v>
      </c>
      <c r="NYH1" s="12" t="s">
        <v>15706</v>
      </c>
      <c r="NYI1" s="12" t="s">
        <v>15707</v>
      </c>
      <c r="NYJ1" s="12" t="s">
        <v>15708</v>
      </c>
      <c r="NYK1" s="12" t="s">
        <v>15709</v>
      </c>
      <c r="NYL1" s="12" t="s">
        <v>15710</v>
      </c>
      <c r="NYM1" s="12" t="s">
        <v>15711</v>
      </c>
      <c r="NYN1" s="12" t="s">
        <v>15712</v>
      </c>
      <c r="NYO1" s="12" t="s">
        <v>15713</v>
      </c>
      <c r="NYP1" s="12" t="s">
        <v>15714</v>
      </c>
      <c r="NYQ1" s="12" t="s">
        <v>15715</v>
      </c>
      <c r="NYR1" s="12" t="s">
        <v>15716</v>
      </c>
      <c r="NYS1" s="12" t="s">
        <v>15717</v>
      </c>
      <c r="NYT1" s="12" t="s">
        <v>15718</v>
      </c>
      <c r="NYU1" s="12" t="s">
        <v>15719</v>
      </c>
      <c r="NYV1" s="12" t="s">
        <v>15720</v>
      </c>
      <c r="NYW1" s="12" t="s">
        <v>15721</v>
      </c>
      <c r="NYX1" s="12" t="s">
        <v>15722</v>
      </c>
      <c r="NYY1" s="12" t="s">
        <v>15723</v>
      </c>
      <c r="NYZ1" s="12" t="s">
        <v>15724</v>
      </c>
      <c r="NZA1" s="12" t="s">
        <v>15725</v>
      </c>
      <c r="NZB1" s="12" t="s">
        <v>15726</v>
      </c>
      <c r="NZC1" s="12" t="s">
        <v>15727</v>
      </c>
      <c r="NZD1" s="12" t="s">
        <v>15728</v>
      </c>
      <c r="NZE1" s="12" t="s">
        <v>15729</v>
      </c>
      <c r="NZF1" s="12" t="s">
        <v>15730</v>
      </c>
      <c r="NZG1" s="12" t="s">
        <v>15731</v>
      </c>
      <c r="NZH1" s="12" t="s">
        <v>15732</v>
      </c>
      <c r="NZI1" s="12" t="s">
        <v>15733</v>
      </c>
      <c r="NZJ1" s="12" t="s">
        <v>15734</v>
      </c>
      <c r="NZK1" s="12" t="s">
        <v>15735</v>
      </c>
      <c r="NZL1" s="12" t="s">
        <v>15736</v>
      </c>
      <c r="NZM1" s="12" t="s">
        <v>15737</v>
      </c>
      <c r="NZN1" s="12" t="s">
        <v>15738</v>
      </c>
      <c r="NZO1" s="12" t="s">
        <v>15739</v>
      </c>
      <c r="NZP1" s="12" t="s">
        <v>15740</v>
      </c>
      <c r="NZQ1" s="12" t="s">
        <v>15741</v>
      </c>
      <c r="NZR1" s="12" t="s">
        <v>15742</v>
      </c>
      <c r="NZS1" s="12" t="s">
        <v>15743</v>
      </c>
      <c r="NZT1" s="12" t="s">
        <v>15744</v>
      </c>
      <c r="NZU1" s="12" t="s">
        <v>15745</v>
      </c>
      <c r="NZV1" s="12" t="s">
        <v>15746</v>
      </c>
      <c r="NZW1" s="12" t="s">
        <v>15747</v>
      </c>
      <c r="NZX1" s="12" t="s">
        <v>15748</v>
      </c>
      <c r="NZY1" s="12" t="s">
        <v>15749</v>
      </c>
      <c r="NZZ1" s="12" t="s">
        <v>15750</v>
      </c>
      <c r="OAA1" s="12" t="s">
        <v>15751</v>
      </c>
      <c r="OAB1" s="12" t="s">
        <v>15752</v>
      </c>
      <c r="OAC1" s="12" t="s">
        <v>15753</v>
      </c>
      <c r="OAD1" s="12" t="s">
        <v>15754</v>
      </c>
      <c r="OAE1" s="12" t="s">
        <v>15755</v>
      </c>
      <c r="OAF1" s="12" t="s">
        <v>15756</v>
      </c>
      <c r="OAG1" s="12" t="s">
        <v>15757</v>
      </c>
      <c r="OAH1" s="12" t="s">
        <v>15758</v>
      </c>
      <c r="OAI1" s="12" t="s">
        <v>15759</v>
      </c>
      <c r="OAJ1" s="12" t="s">
        <v>15760</v>
      </c>
      <c r="OAK1" s="12" t="s">
        <v>15761</v>
      </c>
      <c r="OAL1" s="12" t="s">
        <v>15762</v>
      </c>
      <c r="OAM1" s="12" t="s">
        <v>15763</v>
      </c>
      <c r="OAN1" s="12" t="s">
        <v>15764</v>
      </c>
      <c r="OAO1" s="12" t="s">
        <v>15765</v>
      </c>
      <c r="OAP1" s="12" t="s">
        <v>15766</v>
      </c>
      <c r="OAQ1" s="12" t="s">
        <v>15767</v>
      </c>
      <c r="OAR1" s="12" t="s">
        <v>15768</v>
      </c>
      <c r="OAS1" s="12" t="s">
        <v>15769</v>
      </c>
      <c r="OAT1" s="12" t="s">
        <v>15770</v>
      </c>
      <c r="OAU1" s="12" t="s">
        <v>15771</v>
      </c>
      <c r="OAV1" s="12" t="s">
        <v>15772</v>
      </c>
      <c r="OAW1" s="12" t="s">
        <v>15773</v>
      </c>
      <c r="OAX1" s="12" t="s">
        <v>15774</v>
      </c>
      <c r="OAY1" s="12" t="s">
        <v>15775</v>
      </c>
      <c r="OAZ1" s="12" t="s">
        <v>15776</v>
      </c>
      <c r="OBA1" s="12" t="s">
        <v>15777</v>
      </c>
      <c r="OBB1" s="12" t="s">
        <v>15778</v>
      </c>
      <c r="OBC1" s="12" t="s">
        <v>15779</v>
      </c>
      <c r="OBD1" s="12" t="s">
        <v>15780</v>
      </c>
      <c r="OBE1" s="12" t="s">
        <v>15781</v>
      </c>
      <c r="OBF1" s="12" t="s">
        <v>15782</v>
      </c>
      <c r="OBG1" s="12" t="s">
        <v>15783</v>
      </c>
      <c r="OBH1" s="12" t="s">
        <v>15784</v>
      </c>
      <c r="OBI1" s="12" t="s">
        <v>15785</v>
      </c>
      <c r="OBJ1" s="12" t="s">
        <v>15786</v>
      </c>
      <c r="OBK1" s="12" t="s">
        <v>15787</v>
      </c>
      <c r="OBL1" s="12" t="s">
        <v>15788</v>
      </c>
      <c r="OBM1" s="12" t="s">
        <v>15789</v>
      </c>
      <c r="OBN1" s="12" t="s">
        <v>15790</v>
      </c>
      <c r="OBO1" s="12" t="s">
        <v>15791</v>
      </c>
      <c r="OBP1" s="12" t="s">
        <v>15792</v>
      </c>
      <c r="OBQ1" s="12" t="s">
        <v>15793</v>
      </c>
      <c r="OBR1" s="12" t="s">
        <v>15794</v>
      </c>
      <c r="OBS1" s="12" t="s">
        <v>15795</v>
      </c>
      <c r="OBT1" s="12" t="s">
        <v>15796</v>
      </c>
      <c r="OBU1" s="12" t="s">
        <v>15797</v>
      </c>
      <c r="OBV1" s="12" t="s">
        <v>15798</v>
      </c>
      <c r="OBW1" s="12" t="s">
        <v>15799</v>
      </c>
      <c r="OBX1" s="12" t="s">
        <v>15800</v>
      </c>
      <c r="OBY1" s="12" t="s">
        <v>15801</v>
      </c>
      <c r="OBZ1" s="12" t="s">
        <v>15802</v>
      </c>
      <c r="OCA1" s="12" t="s">
        <v>15803</v>
      </c>
      <c r="OCB1" s="12" t="s">
        <v>15804</v>
      </c>
      <c r="OCC1" s="12" t="s">
        <v>15805</v>
      </c>
      <c r="OCD1" s="12" t="s">
        <v>15806</v>
      </c>
      <c r="OCE1" s="12" t="s">
        <v>15807</v>
      </c>
      <c r="OCF1" s="12" t="s">
        <v>15808</v>
      </c>
      <c r="OCG1" s="12" t="s">
        <v>15809</v>
      </c>
      <c r="OCH1" s="12" t="s">
        <v>15810</v>
      </c>
      <c r="OCI1" s="12" t="s">
        <v>15811</v>
      </c>
      <c r="OCJ1" s="12" t="s">
        <v>15812</v>
      </c>
      <c r="OCK1" s="12" t="s">
        <v>15813</v>
      </c>
      <c r="OCL1" s="12" t="s">
        <v>15814</v>
      </c>
      <c r="OCM1" s="12" t="s">
        <v>15815</v>
      </c>
      <c r="OCN1" s="12" t="s">
        <v>15816</v>
      </c>
      <c r="OCO1" s="12" t="s">
        <v>15817</v>
      </c>
      <c r="OCP1" s="12" t="s">
        <v>15818</v>
      </c>
      <c r="OCQ1" s="12" t="s">
        <v>15819</v>
      </c>
      <c r="OCR1" s="12" t="s">
        <v>15820</v>
      </c>
      <c r="OCS1" s="12" t="s">
        <v>15821</v>
      </c>
      <c r="OCT1" s="12" t="s">
        <v>15822</v>
      </c>
      <c r="OCU1" s="12" t="s">
        <v>15823</v>
      </c>
      <c r="OCV1" s="12" t="s">
        <v>15824</v>
      </c>
      <c r="OCW1" s="12" t="s">
        <v>15825</v>
      </c>
      <c r="OCX1" s="12" t="s">
        <v>15826</v>
      </c>
      <c r="OCY1" s="12" t="s">
        <v>15827</v>
      </c>
      <c r="OCZ1" s="12" t="s">
        <v>15828</v>
      </c>
      <c r="ODA1" s="12" t="s">
        <v>15829</v>
      </c>
      <c r="ODB1" s="12" t="s">
        <v>15830</v>
      </c>
      <c r="ODC1" s="12" t="s">
        <v>15831</v>
      </c>
      <c r="ODD1" s="12" t="s">
        <v>15832</v>
      </c>
      <c r="ODE1" s="12" t="s">
        <v>15833</v>
      </c>
      <c r="ODF1" s="12" t="s">
        <v>15834</v>
      </c>
      <c r="ODG1" s="12" t="s">
        <v>15835</v>
      </c>
      <c r="ODH1" s="12" t="s">
        <v>15836</v>
      </c>
      <c r="ODI1" s="12" t="s">
        <v>15837</v>
      </c>
      <c r="ODJ1" s="12" t="s">
        <v>15838</v>
      </c>
      <c r="ODK1" s="12" t="s">
        <v>15839</v>
      </c>
      <c r="ODL1" s="12" t="s">
        <v>15840</v>
      </c>
      <c r="ODM1" s="12" t="s">
        <v>15841</v>
      </c>
      <c r="ODN1" s="12" t="s">
        <v>15842</v>
      </c>
      <c r="ODO1" s="12" t="s">
        <v>15843</v>
      </c>
      <c r="ODP1" s="12" t="s">
        <v>15844</v>
      </c>
      <c r="ODQ1" s="12" t="s">
        <v>15845</v>
      </c>
      <c r="ODR1" s="12" t="s">
        <v>15846</v>
      </c>
      <c r="ODS1" s="12" t="s">
        <v>15847</v>
      </c>
      <c r="ODT1" s="12" t="s">
        <v>15848</v>
      </c>
      <c r="ODU1" s="12" t="s">
        <v>15849</v>
      </c>
      <c r="ODV1" s="12" t="s">
        <v>15850</v>
      </c>
      <c r="ODW1" s="12" t="s">
        <v>15851</v>
      </c>
      <c r="ODX1" s="12" t="s">
        <v>15852</v>
      </c>
      <c r="ODY1" s="12" t="s">
        <v>15853</v>
      </c>
      <c r="ODZ1" s="12" t="s">
        <v>15854</v>
      </c>
      <c r="OEA1" s="12" t="s">
        <v>15855</v>
      </c>
      <c r="OEB1" s="12" t="s">
        <v>15856</v>
      </c>
      <c r="OEC1" s="12" t="s">
        <v>15857</v>
      </c>
      <c r="OED1" s="12" t="s">
        <v>15858</v>
      </c>
      <c r="OEE1" s="12" t="s">
        <v>15859</v>
      </c>
      <c r="OEF1" s="12" t="s">
        <v>15860</v>
      </c>
      <c r="OEG1" s="12" t="s">
        <v>15861</v>
      </c>
      <c r="OEH1" s="12" t="s">
        <v>15862</v>
      </c>
      <c r="OEI1" s="12" t="s">
        <v>15863</v>
      </c>
      <c r="OEJ1" s="12" t="s">
        <v>15864</v>
      </c>
      <c r="OEK1" s="12" t="s">
        <v>15865</v>
      </c>
      <c r="OEL1" s="12" t="s">
        <v>15866</v>
      </c>
      <c r="OEM1" s="12" t="s">
        <v>15867</v>
      </c>
      <c r="OEN1" s="12" t="s">
        <v>15868</v>
      </c>
      <c r="OEO1" s="12" t="s">
        <v>15869</v>
      </c>
      <c r="OEP1" s="12" t="s">
        <v>15870</v>
      </c>
      <c r="OEQ1" s="12" t="s">
        <v>15871</v>
      </c>
      <c r="OER1" s="12" t="s">
        <v>15872</v>
      </c>
      <c r="OES1" s="12" t="s">
        <v>15873</v>
      </c>
      <c r="OET1" s="12" t="s">
        <v>15874</v>
      </c>
      <c r="OEU1" s="12" t="s">
        <v>15875</v>
      </c>
      <c r="OEV1" s="12" t="s">
        <v>15876</v>
      </c>
      <c r="OEW1" s="12" t="s">
        <v>15877</v>
      </c>
      <c r="OEX1" s="12" t="s">
        <v>15878</v>
      </c>
      <c r="OEY1" s="12" t="s">
        <v>15879</v>
      </c>
      <c r="OEZ1" s="12" t="s">
        <v>15880</v>
      </c>
      <c r="OFA1" s="12" t="s">
        <v>15881</v>
      </c>
      <c r="OFB1" s="12" t="s">
        <v>15882</v>
      </c>
      <c r="OFC1" s="12" t="s">
        <v>15883</v>
      </c>
      <c r="OFD1" s="12" t="s">
        <v>15884</v>
      </c>
      <c r="OFE1" s="12" t="s">
        <v>15885</v>
      </c>
      <c r="OFF1" s="12" t="s">
        <v>15886</v>
      </c>
      <c r="OFG1" s="12" t="s">
        <v>15887</v>
      </c>
      <c r="OFH1" s="12" t="s">
        <v>15888</v>
      </c>
      <c r="OFI1" s="12" t="s">
        <v>15889</v>
      </c>
      <c r="OFJ1" s="12" t="s">
        <v>15890</v>
      </c>
      <c r="OFK1" s="12" t="s">
        <v>15891</v>
      </c>
      <c r="OFL1" s="12" t="s">
        <v>15892</v>
      </c>
      <c r="OFM1" s="12" t="s">
        <v>15893</v>
      </c>
      <c r="OFN1" s="12" t="s">
        <v>15894</v>
      </c>
      <c r="OFO1" s="12" t="s">
        <v>15895</v>
      </c>
      <c r="OFP1" s="12" t="s">
        <v>15896</v>
      </c>
      <c r="OFQ1" s="12" t="s">
        <v>15897</v>
      </c>
      <c r="OFR1" s="12" t="s">
        <v>15898</v>
      </c>
      <c r="OFS1" s="12" t="s">
        <v>15899</v>
      </c>
      <c r="OFT1" s="12" t="s">
        <v>15900</v>
      </c>
      <c r="OFU1" s="12" t="s">
        <v>15901</v>
      </c>
      <c r="OFV1" s="12" t="s">
        <v>15902</v>
      </c>
      <c r="OFW1" s="12" t="s">
        <v>15903</v>
      </c>
      <c r="OFX1" s="12" t="s">
        <v>15904</v>
      </c>
      <c r="OFY1" s="12" t="s">
        <v>15905</v>
      </c>
      <c r="OFZ1" s="12" t="s">
        <v>15906</v>
      </c>
      <c r="OGA1" s="12" t="s">
        <v>15907</v>
      </c>
      <c r="OGB1" s="12" t="s">
        <v>15908</v>
      </c>
      <c r="OGC1" s="12" t="s">
        <v>15909</v>
      </c>
      <c r="OGD1" s="12" t="s">
        <v>15910</v>
      </c>
      <c r="OGE1" s="12" t="s">
        <v>15911</v>
      </c>
      <c r="OGF1" s="12" t="s">
        <v>15912</v>
      </c>
      <c r="OGG1" s="12" t="s">
        <v>15913</v>
      </c>
      <c r="OGH1" s="12" t="s">
        <v>15914</v>
      </c>
      <c r="OGI1" s="12" t="s">
        <v>15915</v>
      </c>
      <c r="OGJ1" s="12" t="s">
        <v>15916</v>
      </c>
      <c r="OGK1" s="12" t="s">
        <v>15917</v>
      </c>
      <c r="OGL1" s="12" t="s">
        <v>15918</v>
      </c>
      <c r="OGM1" s="12" t="s">
        <v>15919</v>
      </c>
      <c r="OGN1" s="12" t="s">
        <v>15920</v>
      </c>
      <c r="OGO1" s="12" t="s">
        <v>15921</v>
      </c>
      <c r="OGP1" s="12" t="s">
        <v>15922</v>
      </c>
      <c r="OGQ1" s="12" t="s">
        <v>15923</v>
      </c>
      <c r="OGR1" s="12" t="s">
        <v>15924</v>
      </c>
      <c r="OGS1" s="12" t="s">
        <v>15925</v>
      </c>
      <c r="OGT1" s="12" t="s">
        <v>15926</v>
      </c>
      <c r="OGU1" s="12" t="s">
        <v>15927</v>
      </c>
      <c r="OGV1" s="12" t="s">
        <v>15928</v>
      </c>
      <c r="OGW1" s="12" t="s">
        <v>15929</v>
      </c>
      <c r="OGX1" s="12" t="s">
        <v>15930</v>
      </c>
      <c r="OGY1" s="12" t="s">
        <v>15931</v>
      </c>
      <c r="OGZ1" s="12" t="s">
        <v>15932</v>
      </c>
      <c r="OHA1" s="12" t="s">
        <v>15933</v>
      </c>
      <c r="OHB1" s="12" t="s">
        <v>15934</v>
      </c>
      <c r="OHC1" s="12" t="s">
        <v>15935</v>
      </c>
      <c r="OHD1" s="12" t="s">
        <v>15936</v>
      </c>
      <c r="OHE1" s="12" t="s">
        <v>15937</v>
      </c>
      <c r="OHF1" s="12" t="s">
        <v>15938</v>
      </c>
      <c r="OHG1" s="12" t="s">
        <v>15939</v>
      </c>
      <c r="OHH1" s="12" t="s">
        <v>15940</v>
      </c>
      <c r="OHI1" s="12" t="s">
        <v>15941</v>
      </c>
      <c r="OHJ1" s="12" t="s">
        <v>15942</v>
      </c>
      <c r="OHK1" s="12" t="s">
        <v>15943</v>
      </c>
      <c r="OHL1" s="12" t="s">
        <v>15944</v>
      </c>
      <c r="OHM1" s="12" t="s">
        <v>15945</v>
      </c>
      <c r="OHN1" s="12" t="s">
        <v>15946</v>
      </c>
      <c r="OHO1" s="12" t="s">
        <v>15947</v>
      </c>
      <c r="OHP1" s="12" t="s">
        <v>15948</v>
      </c>
      <c r="OHQ1" s="12" t="s">
        <v>15949</v>
      </c>
      <c r="OHR1" s="12" t="s">
        <v>15950</v>
      </c>
      <c r="OHS1" s="12" t="s">
        <v>15951</v>
      </c>
      <c r="OHT1" s="12" t="s">
        <v>15952</v>
      </c>
      <c r="OHU1" s="12" t="s">
        <v>15953</v>
      </c>
      <c r="OHV1" s="12" t="s">
        <v>15954</v>
      </c>
      <c r="OHW1" s="12" t="s">
        <v>15955</v>
      </c>
      <c r="OHX1" s="12" t="s">
        <v>15956</v>
      </c>
      <c r="OHY1" s="12" t="s">
        <v>15957</v>
      </c>
      <c r="OHZ1" s="12" t="s">
        <v>15958</v>
      </c>
      <c r="OIA1" s="12" t="s">
        <v>15959</v>
      </c>
      <c r="OIB1" s="12" t="s">
        <v>15960</v>
      </c>
      <c r="OIC1" s="12" t="s">
        <v>15961</v>
      </c>
      <c r="OID1" s="12" t="s">
        <v>15962</v>
      </c>
      <c r="OIE1" s="12" t="s">
        <v>15963</v>
      </c>
      <c r="OIF1" s="12" t="s">
        <v>15964</v>
      </c>
      <c r="OIG1" s="12" t="s">
        <v>15965</v>
      </c>
      <c r="OIH1" s="12" t="s">
        <v>15966</v>
      </c>
      <c r="OII1" s="12" t="s">
        <v>15967</v>
      </c>
      <c r="OIJ1" s="12" t="s">
        <v>15968</v>
      </c>
      <c r="OIK1" s="12" t="s">
        <v>15969</v>
      </c>
      <c r="OIL1" s="12" t="s">
        <v>15970</v>
      </c>
      <c r="OIM1" s="12" t="s">
        <v>15971</v>
      </c>
      <c r="OIN1" s="12" t="s">
        <v>15972</v>
      </c>
      <c r="OIO1" s="12" t="s">
        <v>15973</v>
      </c>
      <c r="OIP1" s="12" t="s">
        <v>15974</v>
      </c>
      <c r="OIQ1" s="12" t="s">
        <v>15975</v>
      </c>
      <c r="OIR1" s="12" t="s">
        <v>15976</v>
      </c>
      <c r="OIS1" s="12" t="s">
        <v>15977</v>
      </c>
      <c r="OIT1" s="12" t="s">
        <v>15978</v>
      </c>
      <c r="OIU1" s="12" t="s">
        <v>15979</v>
      </c>
      <c r="OIV1" s="12" t="s">
        <v>15980</v>
      </c>
      <c r="OIW1" s="12" t="s">
        <v>15981</v>
      </c>
      <c r="OIX1" s="12" t="s">
        <v>15982</v>
      </c>
      <c r="OIY1" s="12" t="s">
        <v>15983</v>
      </c>
      <c r="OIZ1" s="12" t="s">
        <v>15984</v>
      </c>
      <c r="OJA1" s="12" t="s">
        <v>15985</v>
      </c>
      <c r="OJB1" s="12" t="s">
        <v>15986</v>
      </c>
      <c r="OJC1" s="12" t="s">
        <v>15987</v>
      </c>
      <c r="OJD1" s="12" t="s">
        <v>15988</v>
      </c>
      <c r="OJE1" s="12" t="s">
        <v>15989</v>
      </c>
      <c r="OJF1" s="12" t="s">
        <v>15990</v>
      </c>
      <c r="OJG1" s="12" t="s">
        <v>15991</v>
      </c>
      <c r="OJH1" s="12" t="s">
        <v>15992</v>
      </c>
      <c r="OJI1" s="12" t="s">
        <v>15993</v>
      </c>
      <c r="OJJ1" s="12" t="s">
        <v>15994</v>
      </c>
      <c r="OJK1" s="12" t="s">
        <v>15995</v>
      </c>
      <c r="OJL1" s="12" t="s">
        <v>15996</v>
      </c>
      <c r="OJM1" s="12" t="s">
        <v>15997</v>
      </c>
      <c r="OJN1" s="12" t="s">
        <v>15998</v>
      </c>
      <c r="OJO1" s="12" t="s">
        <v>15999</v>
      </c>
      <c r="OJP1" s="12" t="s">
        <v>16000</v>
      </c>
      <c r="OJQ1" s="12" t="s">
        <v>16001</v>
      </c>
      <c r="OJR1" s="12" t="s">
        <v>16002</v>
      </c>
      <c r="OJS1" s="12" t="s">
        <v>16003</v>
      </c>
      <c r="OJT1" s="12" t="s">
        <v>16004</v>
      </c>
      <c r="OJU1" s="12" t="s">
        <v>16005</v>
      </c>
      <c r="OJV1" s="12" t="s">
        <v>16006</v>
      </c>
      <c r="OJW1" s="12" t="s">
        <v>16007</v>
      </c>
      <c r="OJX1" s="12" t="s">
        <v>16008</v>
      </c>
      <c r="OJY1" s="12" t="s">
        <v>16009</v>
      </c>
      <c r="OJZ1" s="12" t="s">
        <v>16010</v>
      </c>
      <c r="OKA1" s="12" t="s">
        <v>16011</v>
      </c>
      <c r="OKB1" s="12" t="s">
        <v>16012</v>
      </c>
      <c r="OKC1" s="12" t="s">
        <v>16013</v>
      </c>
      <c r="OKD1" s="12" t="s">
        <v>16014</v>
      </c>
      <c r="OKE1" s="12" t="s">
        <v>16015</v>
      </c>
      <c r="OKF1" s="12" t="s">
        <v>16016</v>
      </c>
      <c r="OKG1" s="12" t="s">
        <v>16017</v>
      </c>
      <c r="OKH1" s="12" t="s">
        <v>16018</v>
      </c>
      <c r="OKI1" s="12" t="s">
        <v>16019</v>
      </c>
      <c r="OKJ1" s="12" t="s">
        <v>16020</v>
      </c>
      <c r="OKK1" s="12" t="s">
        <v>16021</v>
      </c>
      <c r="OKL1" s="12" t="s">
        <v>16022</v>
      </c>
      <c r="OKM1" s="12" t="s">
        <v>16023</v>
      </c>
      <c r="OKN1" s="12" t="s">
        <v>16024</v>
      </c>
      <c r="OKO1" s="12" t="s">
        <v>16025</v>
      </c>
      <c r="OKP1" s="12" t="s">
        <v>16026</v>
      </c>
      <c r="OKQ1" s="12" t="s">
        <v>16027</v>
      </c>
      <c r="OKR1" s="12" t="s">
        <v>16028</v>
      </c>
      <c r="OKS1" s="12" t="s">
        <v>16029</v>
      </c>
      <c r="OKT1" s="12" t="s">
        <v>16030</v>
      </c>
      <c r="OKU1" s="12" t="s">
        <v>16031</v>
      </c>
      <c r="OKV1" s="12" t="s">
        <v>16032</v>
      </c>
      <c r="OKW1" s="12" t="s">
        <v>16033</v>
      </c>
      <c r="OKX1" s="12" t="s">
        <v>16034</v>
      </c>
      <c r="OKY1" s="12" t="s">
        <v>16035</v>
      </c>
      <c r="OKZ1" s="12" t="s">
        <v>16036</v>
      </c>
      <c r="OLA1" s="12" t="s">
        <v>16037</v>
      </c>
      <c r="OLB1" s="12" t="s">
        <v>16038</v>
      </c>
      <c r="OLC1" s="12" t="s">
        <v>16039</v>
      </c>
      <c r="OLD1" s="12" t="s">
        <v>16040</v>
      </c>
      <c r="OLE1" s="12" t="s">
        <v>16041</v>
      </c>
      <c r="OLF1" s="12" t="s">
        <v>16042</v>
      </c>
      <c r="OLG1" s="12" t="s">
        <v>16043</v>
      </c>
      <c r="OLH1" s="12" t="s">
        <v>16044</v>
      </c>
      <c r="OLI1" s="12" t="s">
        <v>16045</v>
      </c>
      <c r="OLJ1" s="12" t="s">
        <v>16046</v>
      </c>
      <c r="OLK1" s="12" t="s">
        <v>16047</v>
      </c>
      <c r="OLL1" s="12" t="s">
        <v>16048</v>
      </c>
      <c r="OLM1" s="12" t="s">
        <v>16049</v>
      </c>
      <c r="OLN1" s="12" t="s">
        <v>16050</v>
      </c>
      <c r="OLO1" s="12" t="s">
        <v>16051</v>
      </c>
      <c r="OLP1" s="12" t="s">
        <v>16052</v>
      </c>
      <c r="OLQ1" s="12" t="s">
        <v>16053</v>
      </c>
      <c r="OLR1" s="12" t="s">
        <v>16054</v>
      </c>
      <c r="OLS1" s="12" t="s">
        <v>16055</v>
      </c>
      <c r="OLT1" s="12" t="s">
        <v>16056</v>
      </c>
      <c r="OLU1" s="12" t="s">
        <v>16057</v>
      </c>
      <c r="OLV1" s="12" t="s">
        <v>16058</v>
      </c>
      <c r="OLW1" s="12" t="s">
        <v>16059</v>
      </c>
      <c r="OLX1" s="12" t="s">
        <v>16060</v>
      </c>
      <c r="OLY1" s="12" t="s">
        <v>16061</v>
      </c>
      <c r="OLZ1" s="12" t="s">
        <v>16062</v>
      </c>
      <c r="OMA1" s="12" t="s">
        <v>16063</v>
      </c>
      <c r="OMB1" s="12" t="s">
        <v>16064</v>
      </c>
      <c r="OMC1" s="12" t="s">
        <v>16065</v>
      </c>
      <c r="OMD1" s="12" t="s">
        <v>16066</v>
      </c>
      <c r="OME1" s="12" t="s">
        <v>16067</v>
      </c>
      <c r="OMF1" s="12" t="s">
        <v>16068</v>
      </c>
      <c r="OMG1" s="12" t="s">
        <v>16069</v>
      </c>
      <c r="OMH1" s="12" t="s">
        <v>16070</v>
      </c>
      <c r="OMI1" s="12" t="s">
        <v>16071</v>
      </c>
      <c r="OMJ1" s="12" t="s">
        <v>16072</v>
      </c>
      <c r="OMK1" s="12" t="s">
        <v>16073</v>
      </c>
      <c r="OML1" s="12" t="s">
        <v>16074</v>
      </c>
      <c r="OMM1" s="12" t="s">
        <v>16075</v>
      </c>
      <c r="OMN1" s="12" t="s">
        <v>16076</v>
      </c>
      <c r="OMO1" s="12" t="s">
        <v>16077</v>
      </c>
      <c r="OMP1" s="12" t="s">
        <v>16078</v>
      </c>
      <c r="OMQ1" s="12" t="s">
        <v>16079</v>
      </c>
      <c r="OMR1" s="12" t="s">
        <v>16080</v>
      </c>
      <c r="OMS1" s="12" t="s">
        <v>16081</v>
      </c>
      <c r="OMT1" s="12" t="s">
        <v>16082</v>
      </c>
      <c r="OMU1" s="12" t="s">
        <v>16083</v>
      </c>
      <c r="OMV1" s="12" t="s">
        <v>16084</v>
      </c>
      <c r="OMW1" s="12" t="s">
        <v>16085</v>
      </c>
      <c r="OMX1" s="12" t="s">
        <v>16086</v>
      </c>
      <c r="OMY1" s="12" t="s">
        <v>16087</v>
      </c>
      <c r="OMZ1" s="12" t="s">
        <v>16088</v>
      </c>
      <c r="ONA1" s="12" t="s">
        <v>16089</v>
      </c>
      <c r="ONB1" s="12" t="s">
        <v>16090</v>
      </c>
      <c r="ONC1" s="12" t="s">
        <v>16091</v>
      </c>
      <c r="OND1" s="12" t="s">
        <v>16092</v>
      </c>
      <c r="ONE1" s="12" t="s">
        <v>16093</v>
      </c>
      <c r="ONF1" s="12" t="s">
        <v>16094</v>
      </c>
      <c r="ONG1" s="12" t="s">
        <v>16095</v>
      </c>
      <c r="ONH1" s="12" t="s">
        <v>16096</v>
      </c>
      <c r="ONI1" s="12" t="s">
        <v>16097</v>
      </c>
      <c r="ONJ1" s="12" t="s">
        <v>16098</v>
      </c>
      <c r="ONK1" s="12" t="s">
        <v>16099</v>
      </c>
      <c r="ONL1" s="12" t="s">
        <v>16100</v>
      </c>
      <c r="ONM1" s="12" t="s">
        <v>16101</v>
      </c>
      <c r="ONN1" s="12" t="s">
        <v>16102</v>
      </c>
      <c r="ONO1" s="12" t="s">
        <v>16103</v>
      </c>
      <c r="ONP1" s="12" t="s">
        <v>16104</v>
      </c>
      <c r="ONQ1" s="12" t="s">
        <v>16105</v>
      </c>
      <c r="ONR1" s="12" t="s">
        <v>16106</v>
      </c>
      <c r="ONS1" s="12" t="s">
        <v>16107</v>
      </c>
      <c r="ONT1" s="12" t="s">
        <v>16108</v>
      </c>
      <c r="ONU1" s="12" t="s">
        <v>16109</v>
      </c>
      <c r="ONV1" s="12" t="s">
        <v>16110</v>
      </c>
      <c r="ONW1" s="12" t="s">
        <v>16111</v>
      </c>
      <c r="ONX1" s="12" t="s">
        <v>16112</v>
      </c>
      <c r="ONY1" s="12" t="s">
        <v>16113</v>
      </c>
      <c r="ONZ1" s="12" t="s">
        <v>16114</v>
      </c>
      <c r="OOA1" s="12" t="s">
        <v>16115</v>
      </c>
      <c r="OOB1" s="12" t="s">
        <v>16116</v>
      </c>
      <c r="OOC1" s="12" t="s">
        <v>16117</v>
      </c>
      <c r="OOD1" s="12" t="s">
        <v>16118</v>
      </c>
      <c r="OOE1" s="12" t="s">
        <v>16119</v>
      </c>
      <c r="OOF1" s="12" t="s">
        <v>16120</v>
      </c>
      <c r="OOG1" s="12" t="s">
        <v>16121</v>
      </c>
      <c r="OOH1" s="12" t="s">
        <v>16122</v>
      </c>
      <c r="OOI1" s="12" t="s">
        <v>16123</v>
      </c>
      <c r="OOJ1" s="12" t="s">
        <v>16124</v>
      </c>
      <c r="OOK1" s="12" t="s">
        <v>16125</v>
      </c>
      <c r="OOL1" s="12" t="s">
        <v>16126</v>
      </c>
      <c r="OOM1" s="12" t="s">
        <v>16127</v>
      </c>
      <c r="OON1" s="12" t="s">
        <v>16128</v>
      </c>
      <c r="OOO1" s="12" t="s">
        <v>16129</v>
      </c>
      <c r="OOP1" s="12" t="s">
        <v>16130</v>
      </c>
      <c r="OOQ1" s="12" t="s">
        <v>16131</v>
      </c>
      <c r="OOR1" s="12" t="s">
        <v>16132</v>
      </c>
      <c r="OOS1" s="12" t="s">
        <v>16133</v>
      </c>
      <c r="OOT1" s="12" t="s">
        <v>16134</v>
      </c>
      <c r="OOU1" s="12" t="s">
        <v>16135</v>
      </c>
      <c r="OOV1" s="12" t="s">
        <v>16136</v>
      </c>
      <c r="OOW1" s="12" t="s">
        <v>16137</v>
      </c>
      <c r="OOX1" s="12" t="s">
        <v>16138</v>
      </c>
      <c r="OOY1" s="12" t="s">
        <v>16139</v>
      </c>
      <c r="OOZ1" s="12" t="s">
        <v>16140</v>
      </c>
      <c r="OPA1" s="12" t="s">
        <v>16141</v>
      </c>
      <c r="OPB1" s="12" t="s">
        <v>16142</v>
      </c>
      <c r="OPC1" s="12" t="s">
        <v>16143</v>
      </c>
      <c r="OPD1" s="12" t="s">
        <v>16144</v>
      </c>
      <c r="OPE1" s="12" t="s">
        <v>16145</v>
      </c>
      <c r="OPF1" s="12" t="s">
        <v>16146</v>
      </c>
      <c r="OPG1" s="12" t="s">
        <v>16147</v>
      </c>
      <c r="OPH1" s="12" t="s">
        <v>16148</v>
      </c>
      <c r="OPI1" s="12" t="s">
        <v>16149</v>
      </c>
      <c r="OPJ1" s="12" t="s">
        <v>16150</v>
      </c>
      <c r="OPK1" s="12" t="s">
        <v>16151</v>
      </c>
      <c r="OPL1" s="12" t="s">
        <v>16152</v>
      </c>
      <c r="OPM1" s="12" t="s">
        <v>16153</v>
      </c>
      <c r="OPN1" s="12" t="s">
        <v>16154</v>
      </c>
      <c r="OPO1" s="12" t="s">
        <v>16155</v>
      </c>
      <c r="OPP1" s="12" t="s">
        <v>16156</v>
      </c>
      <c r="OPQ1" s="12" t="s">
        <v>16157</v>
      </c>
      <c r="OPR1" s="12" t="s">
        <v>16158</v>
      </c>
      <c r="OPS1" s="12" t="s">
        <v>16159</v>
      </c>
      <c r="OPT1" s="12" t="s">
        <v>16160</v>
      </c>
      <c r="OPU1" s="12" t="s">
        <v>16161</v>
      </c>
      <c r="OPV1" s="12" t="s">
        <v>16162</v>
      </c>
      <c r="OPW1" s="12" t="s">
        <v>16163</v>
      </c>
      <c r="OPX1" s="12" t="s">
        <v>16164</v>
      </c>
      <c r="OPY1" s="12" t="s">
        <v>16165</v>
      </c>
      <c r="OPZ1" s="12" t="s">
        <v>16166</v>
      </c>
      <c r="OQA1" s="12" t="s">
        <v>16167</v>
      </c>
      <c r="OQB1" s="12" t="s">
        <v>16168</v>
      </c>
      <c r="OQC1" s="12" t="s">
        <v>16169</v>
      </c>
      <c r="OQD1" s="12" t="s">
        <v>16170</v>
      </c>
      <c r="OQE1" s="12" t="s">
        <v>16171</v>
      </c>
      <c r="OQF1" s="12" t="s">
        <v>16172</v>
      </c>
      <c r="OQG1" s="12" t="s">
        <v>16173</v>
      </c>
      <c r="OQH1" s="12" t="s">
        <v>16174</v>
      </c>
      <c r="OQI1" s="12" t="s">
        <v>16175</v>
      </c>
      <c r="OQJ1" s="12" t="s">
        <v>16176</v>
      </c>
      <c r="OQK1" s="12" t="s">
        <v>16177</v>
      </c>
      <c r="OQL1" s="12" t="s">
        <v>16178</v>
      </c>
      <c r="OQM1" s="12" t="s">
        <v>16179</v>
      </c>
      <c r="OQN1" s="12" t="s">
        <v>16180</v>
      </c>
      <c r="OQO1" s="12" t="s">
        <v>16181</v>
      </c>
      <c r="OQP1" s="12" t="s">
        <v>16182</v>
      </c>
      <c r="OQQ1" s="12" t="s">
        <v>16183</v>
      </c>
      <c r="OQR1" s="12" t="s">
        <v>16184</v>
      </c>
      <c r="OQS1" s="12" t="s">
        <v>16185</v>
      </c>
      <c r="OQT1" s="12" t="s">
        <v>16186</v>
      </c>
      <c r="OQU1" s="12" t="s">
        <v>16187</v>
      </c>
      <c r="OQV1" s="12" t="s">
        <v>16188</v>
      </c>
      <c r="OQW1" s="12" t="s">
        <v>16189</v>
      </c>
      <c r="OQX1" s="12" t="s">
        <v>16190</v>
      </c>
      <c r="OQY1" s="12" t="s">
        <v>16191</v>
      </c>
      <c r="OQZ1" s="12" t="s">
        <v>16192</v>
      </c>
      <c r="ORA1" s="12" t="s">
        <v>16193</v>
      </c>
      <c r="ORB1" s="12" t="s">
        <v>16194</v>
      </c>
      <c r="ORC1" s="12" t="s">
        <v>16195</v>
      </c>
      <c r="ORD1" s="12" t="s">
        <v>16196</v>
      </c>
      <c r="ORE1" s="12" t="s">
        <v>16197</v>
      </c>
      <c r="ORF1" s="12" t="s">
        <v>16198</v>
      </c>
      <c r="ORG1" s="12" t="s">
        <v>16199</v>
      </c>
      <c r="ORH1" s="12" t="s">
        <v>16200</v>
      </c>
      <c r="ORI1" s="12" t="s">
        <v>16201</v>
      </c>
      <c r="ORJ1" s="12" t="s">
        <v>16202</v>
      </c>
      <c r="ORK1" s="12" t="s">
        <v>16203</v>
      </c>
      <c r="ORL1" s="12" t="s">
        <v>16204</v>
      </c>
      <c r="ORM1" s="12" t="s">
        <v>16205</v>
      </c>
      <c r="ORN1" s="12" t="s">
        <v>16206</v>
      </c>
      <c r="ORO1" s="12" t="s">
        <v>16207</v>
      </c>
      <c r="ORP1" s="12" t="s">
        <v>16208</v>
      </c>
      <c r="ORQ1" s="12" t="s">
        <v>16209</v>
      </c>
      <c r="ORR1" s="12" t="s">
        <v>16210</v>
      </c>
      <c r="ORS1" s="12" t="s">
        <v>16211</v>
      </c>
      <c r="ORT1" s="12" t="s">
        <v>16212</v>
      </c>
      <c r="ORU1" s="12" t="s">
        <v>16213</v>
      </c>
      <c r="ORV1" s="12" t="s">
        <v>16214</v>
      </c>
      <c r="ORW1" s="12" t="s">
        <v>16215</v>
      </c>
      <c r="ORX1" s="12" t="s">
        <v>16216</v>
      </c>
      <c r="ORY1" s="12" t="s">
        <v>16217</v>
      </c>
      <c r="ORZ1" s="12" t="s">
        <v>16218</v>
      </c>
      <c r="OSA1" s="12" t="s">
        <v>16219</v>
      </c>
      <c r="OSB1" s="12" t="s">
        <v>16220</v>
      </c>
      <c r="OSC1" s="12" t="s">
        <v>16221</v>
      </c>
      <c r="OSD1" s="12" t="s">
        <v>16222</v>
      </c>
      <c r="OSE1" s="12" t="s">
        <v>16223</v>
      </c>
      <c r="OSF1" s="12" t="s">
        <v>16224</v>
      </c>
      <c r="OSG1" s="12" t="s">
        <v>16225</v>
      </c>
      <c r="OSH1" s="12" t="s">
        <v>16226</v>
      </c>
      <c r="OSI1" s="12" t="s">
        <v>16227</v>
      </c>
      <c r="OSJ1" s="12" t="s">
        <v>16228</v>
      </c>
      <c r="OSK1" s="12" t="s">
        <v>16229</v>
      </c>
      <c r="OSL1" s="12" t="s">
        <v>16230</v>
      </c>
      <c r="OSM1" s="12" t="s">
        <v>16231</v>
      </c>
      <c r="OSN1" s="12" t="s">
        <v>16232</v>
      </c>
      <c r="OSO1" s="12" t="s">
        <v>16233</v>
      </c>
      <c r="OSP1" s="12" t="s">
        <v>16234</v>
      </c>
      <c r="OSQ1" s="12" t="s">
        <v>16235</v>
      </c>
      <c r="OSR1" s="12" t="s">
        <v>16236</v>
      </c>
      <c r="OSS1" s="12" t="s">
        <v>16237</v>
      </c>
      <c r="OST1" s="12" t="s">
        <v>16238</v>
      </c>
      <c r="OSU1" s="12" t="s">
        <v>16239</v>
      </c>
      <c r="OSV1" s="12" t="s">
        <v>16240</v>
      </c>
      <c r="OSW1" s="12" t="s">
        <v>16241</v>
      </c>
      <c r="OSX1" s="12" t="s">
        <v>16242</v>
      </c>
      <c r="OSY1" s="12" t="s">
        <v>16243</v>
      </c>
      <c r="OSZ1" s="12" t="s">
        <v>16244</v>
      </c>
      <c r="OTA1" s="12" t="s">
        <v>16245</v>
      </c>
      <c r="OTB1" s="12" t="s">
        <v>16246</v>
      </c>
      <c r="OTC1" s="12" t="s">
        <v>16247</v>
      </c>
      <c r="OTD1" s="12" t="s">
        <v>16248</v>
      </c>
      <c r="OTE1" s="12" t="s">
        <v>16249</v>
      </c>
      <c r="OTF1" s="12" t="s">
        <v>16250</v>
      </c>
      <c r="OTG1" s="12" t="s">
        <v>16251</v>
      </c>
      <c r="OTH1" s="12" t="s">
        <v>16252</v>
      </c>
      <c r="OTI1" s="12" t="s">
        <v>16253</v>
      </c>
      <c r="OTJ1" s="12" t="s">
        <v>16254</v>
      </c>
      <c r="OTK1" s="12" t="s">
        <v>16255</v>
      </c>
      <c r="OTL1" s="12" t="s">
        <v>16256</v>
      </c>
      <c r="OTM1" s="12" t="s">
        <v>16257</v>
      </c>
      <c r="OTN1" s="12" t="s">
        <v>16258</v>
      </c>
      <c r="OTO1" s="12" t="s">
        <v>16259</v>
      </c>
      <c r="OTP1" s="12" t="s">
        <v>16260</v>
      </c>
      <c r="OTQ1" s="12" t="s">
        <v>16261</v>
      </c>
      <c r="OTR1" s="12" t="s">
        <v>16262</v>
      </c>
      <c r="OTS1" s="12" t="s">
        <v>16263</v>
      </c>
      <c r="OTT1" s="12" t="s">
        <v>16264</v>
      </c>
      <c r="OTU1" s="12" t="s">
        <v>16265</v>
      </c>
      <c r="OTV1" s="12" t="s">
        <v>16266</v>
      </c>
      <c r="OTW1" s="12" t="s">
        <v>16267</v>
      </c>
      <c r="OTX1" s="12" t="s">
        <v>16268</v>
      </c>
      <c r="OTY1" s="12" t="s">
        <v>16269</v>
      </c>
      <c r="OTZ1" s="12" t="s">
        <v>16270</v>
      </c>
      <c r="OUA1" s="12" t="s">
        <v>16271</v>
      </c>
      <c r="OUB1" s="12" t="s">
        <v>16272</v>
      </c>
      <c r="OUC1" s="12" t="s">
        <v>16273</v>
      </c>
      <c r="OUD1" s="12" t="s">
        <v>16274</v>
      </c>
      <c r="OUE1" s="12" t="s">
        <v>16275</v>
      </c>
      <c r="OUF1" s="12" t="s">
        <v>16276</v>
      </c>
      <c r="OUG1" s="12" t="s">
        <v>16277</v>
      </c>
      <c r="OUH1" s="12" t="s">
        <v>16278</v>
      </c>
      <c r="OUI1" s="12" t="s">
        <v>16279</v>
      </c>
      <c r="OUJ1" s="12" t="s">
        <v>16280</v>
      </c>
      <c r="OUK1" s="12" t="s">
        <v>16281</v>
      </c>
      <c r="OUL1" s="12" t="s">
        <v>16282</v>
      </c>
      <c r="OUM1" s="12" t="s">
        <v>16283</v>
      </c>
      <c r="OUN1" s="12" t="s">
        <v>16284</v>
      </c>
      <c r="OUO1" s="12" t="s">
        <v>16285</v>
      </c>
      <c r="OUP1" s="12" t="s">
        <v>16286</v>
      </c>
      <c r="OUQ1" s="12" t="s">
        <v>16287</v>
      </c>
      <c r="OUR1" s="12" t="s">
        <v>16288</v>
      </c>
      <c r="OUS1" s="12" t="s">
        <v>16289</v>
      </c>
      <c r="OUT1" s="12" t="s">
        <v>16290</v>
      </c>
      <c r="OUU1" s="12" t="s">
        <v>16291</v>
      </c>
      <c r="OUV1" s="12" t="s">
        <v>16292</v>
      </c>
      <c r="OUW1" s="12" t="s">
        <v>16293</v>
      </c>
      <c r="OUX1" s="12" t="s">
        <v>16294</v>
      </c>
      <c r="OUY1" s="12" t="s">
        <v>16295</v>
      </c>
      <c r="OUZ1" s="12" t="s">
        <v>16296</v>
      </c>
      <c r="OVA1" s="12" t="s">
        <v>16297</v>
      </c>
      <c r="OVB1" s="12" t="s">
        <v>16298</v>
      </c>
      <c r="OVC1" s="12" t="s">
        <v>16299</v>
      </c>
      <c r="OVD1" s="12" t="s">
        <v>16300</v>
      </c>
      <c r="OVE1" s="12" t="s">
        <v>16301</v>
      </c>
      <c r="OVF1" s="12" t="s">
        <v>16302</v>
      </c>
      <c r="OVG1" s="12" t="s">
        <v>16303</v>
      </c>
      <c r="OVH1" s="12" t="s">
        <v>16304</v>
      </c>
      <c r="OVI1" s="12" t="s">
        <v>16305</v>
      </c>
      <c r="OVJ1" s="12" t="s">
        <v>16306</v>
      </c>
      <c r="OVK1" s="12" t="s">
        <v>16307</v>
      </c>
      <c r="OVL1" s="12" t="s">
        <v>16308</v>
      </c>
      <c r="OVM1" s="12" t="s">
        <v>16309</v>
      </c>
      <c r="OVN1" s="12" t="s">
        <v>16310</v>
      </c>
      <c r="OVO1" s="12" t="s">
        <v>16311</v>
      </c>
      <c r="OVP1" s="12" t="s">
        <v>16312</v>
      </c>
      <c r="OVQ1" s="12" t="s">
        <v>16313</v>
      </c>
      <c r="OVR1" s="12" t="s">
        <v>16314</v>
      </c>
      <c r="OVS1" s="12" t="s">
        <v>16315</v>
      </c>
      <c r="OVT1" s="12" t="s">
        <v>16316</v>
      </c>
      <c r="OVU1" s="12" t="s">
        <v>16317</v>
      </c>
      <c r="OVV1" s="12" t="s">
        <v>16318</v>
      </c>
      <c r="OVW1" s="12" t="s">
        <v>16319</v>
      </c>
      <c r="OVX1" s="12" t="s">
        <v>16320</v>
      </c>
      <c r="OVY1" s="12" t="s">
        <v>16321</v>
      </c>
      <c r="OVZ1" s="12" t="s">
        <v>16322</v>
      </c>
      <c r="OWA1" s="12" t="s">
        <v>16323</v>
      </c>
      <c r="OWB1" s="12" t="s">
        <v>16324</v>
      </c>
      <c r="OWC1" s="12" t="s">
        <v>16325</v>
      </c>
      <c r="OWD1" s="12" t="s">
        <v>16326</v>
      </c>
      <c r="OWE1" s="12" t="s">
        <v>16327</v>
      </c>
      <c r="OWF1" s="12" t="s">
        <v>16328</v>
      </c>
      <c r="OWG1" s="12" t="s">
        <v>16329</v>
      </c>
      <c r="OWH1" s="12" t="s">
        <v>16330</v>
      </c>
      <c r="OWI1" s="12" t="s">
        <v>16331</v>
      </c>
      <c r="OWJ1" s="12" t="s">
        <v>16332</v>
      </c>
      <c r="OWK1" s="12" t="s">
        <v>16333</v>
      </c>
      <c r="OWL1" s="12" t="s">
        <v>16334</v>
      </c>
      <c r="OWM1" s="12" t="s">
        <v>16335</v>
      </c>
      <c r="OWN1" s="12" t="s">
        <v>16336</v>
      </c>
      <c r="OWO1" s="12" t="s">
        <v>16337</v>
      </c>
      <c r="OWP1" s="12" t="s">
        <v>16338</v>
      </c>
      <c r="OWQ1" s="12" t="s">
        <v>16339</v>
      </c>
      <c r="OWR1" s="12" t="s">
        <v>16340</v>
      </c>
      <c r="OWS1" s="12" t="s">
        <v>16341</v>
      </c>
      <c r="OWT1" s="12" t="s">
        <v>16342</v>
      </c>
      <c r="OWU1" s="12" t="s">
        <v>16343</v>
      </c>
      <c r="OWV1" s="12" t="s">
        <v>16344</v>
      </c>
      <c r="OWW1" s="12" t="s">
        <v>16345</v>
      </c>
      <c r="OWX1" s="12" t="s">
        <v>16346</v>
      </c>
      <c r="OWY1" s="12" t="s">
        <v>16347</v>
      </c>
      <c r="OWZ1" s="12" t="s">
        <v>16348</v>
      </c>
      <c r="OXA1" s="12" t="s">
        <v>16349</v>
      </c>
      <c r="OXB1" s="12" t="s">
        <v>16350</v>
      </c>
      <c r="OXC1" s="12" t="s">
        <v>16351</v>
      </c>
      <c r="OXD1" s="12" t="s">
        <v>16352</v>
      </c>
      <c r="OXE1" s="12" t="s">
        <v>16353</v>
      </c>
      <c r="OXF1" s="12" t="s">
        <v>16354</v>
      </c>
      <c r="OXG1" s="12" t="s">
        <v>16355</v>
      </c>
      <c r="OXH1" s="12" t="s">
        <v>16356</v>
      </c>
      <c r="OXI1" s="12" t="s">
        <v>16357</v>
      </c>
      <c r="OXJ1" s="12" t="s">
        <v>16358</v>
      </c>
      <c r="OXK1" s="12" t="s">
        <v>16359</v>
      </c>
      <c r="OXL1" s="12" t="s">
        <v>16360</v>
      </c>
      <c r="OXM1" s="12" t="s">
        <v>16361</v>
      </c>
      <c r="OXN1" s="12" t="s">
        <v>16362</v>
      </c>
      <c r="OXO1" s="12" t="s">
        <v>16363</v>
      </c>
      <c r="OXP1" s="12" t="s">
        <v>16364</v>
      </c>
      <c r="OXQ1" s="12" t="s">
        <v>16365</v>
      </c>
      <c r="OXR1" s="12" t="s">
        <v>16366</v>
      </c>
      <c r="OXS1" s="12" t="s">
        <v>16367</v>
      </c>
      <c r="OXT1" s="12" t="s">
        <v>16368</v>
      </c>
      <c r="OXU1" s="12" t="s">
        <v>16369</v>
      </c>
      <c r="OXV1" s="12" t="s">
        <v>16370</v>
      </c>
      <c r="OXW1" s="12" t="s">
        <v>16371</v>
      </c>
      <c r="OXX1" s="12" t="s">
        <v>16372</v>
      </c>
      <c r="OXY1" s="12" t="s">
        <v>16373</v>
      </c>
      <c r="OXZ1" s="12" t="s">
        <v>16374</v>
      </c>
      <c r="OYA1" s="12" t="s">
        <v>16375</v>
      </c>
      <c r="OYB1" s="12" t="s">
        <v>16376</v>
      </c>
      <c r="OYC1" s="12" t="s">
        <v>16377</v>
      </c>
      <c r="OYD1" s="12" t="s">
        <v>16378</v>
      </c>
      <c r="OYE1" s="12" t="s">
        <v>16379</v>
      </c>
      <c r="OYF1" s="12" t="s">
        <v>16380</v>
      </c>
      <c r="OYG1" s="12" t="s">
        <v>16381</v>
      </c>
      <c r="OYH1" s="12" t="s">
        <v>16382</v>
      </c>
      <c r="OYI1" s="12" t="s">
        <v>16383</v>
      </c>
      <c r="OYJ1" s="12" t="s">
        <v>16384</v>
      </c>
      <c r="OYK1" s="12" t="s">
        <v>16385</v>
      </c>
      <c r="OYL1" s="12" t="s">
        <v>16386</v>
      </c>
      <c r="OYM1" s="12" t="s">
        <v>16387</v>
      </c>
      <c r="OYN1" s="12" t="s">
        <v>16388</v>
      </c>
      <c r="OYO1" s="12" t="s">
        <v>16389</v>
      </c>
      <c r="OYP1" s="12" t="s">
        <v>16390</v>
      </c>
      <c r="OYQ1" s="12" t="s">
        <v>16391</v>
      </c>
      <c r="OYR1" s="12" t="s">
        <v>16392</v>
      </c>
      <c r="OYS1" s="12" t="s">
        <v>16393</v>
      </c>
      <c r="OYT1" s="12" t="s">
        <v>16394</v>
      </c>
      <c r="OYU1" s="12" t="s">
        <v>16395</v>
      </c>
      <c r="OYV1" s="12" t="s">
        <v>16396</v>
      </c>
      <c r="OYW1" s="12" t="s">
        <v>16397</v>
      </c>
      <c r="OYX1" s="12" t="s">
        <v>16398</v>
      </c>
      <c r="OYY1" s="12" t="s">
        <v>16399</v>
      </c>
      <c r="OYZ1" s="12" t="s">
        <v>16400</v>
      </c>
      <c r="OZA1" s="12" t="s">
        <v>16401</v>
      </c>
      <c r="OZB1" s="12" t="s">
        <v>16402</v>
      </c>
      <c r="OZC1" s="12" t="s">
        <v>16403</v>
      </c>
      <c r="OZD1" s="12" t="s">
        <v>16404</v>
      </c>
      <c r="OZE1" s="12" t="s">
        <v>16405</v>
      </c>
      <c r="OZF1" s="12" t="s">
        <v>16406</v>
      </c>
      <c r="OZG1" s="12" t="s">
        <v>16407</v>
      </c>
      <c r="OZH1" s="12" t="s">
        <v>16408</v>
      </c>
      <c r="OZI1" s="12" t="s">
        <v>16409</v>
      </c>
      <c r="OZJ1" s="12" t="s">
        <v>16410</v>
      </c>
      <c r="OZK1" s="12" t="s">
        <v>16411</v>
      </c>
      <c r="OZL1" s="12" t="s">
        <v>16412</v>
      </c>
      <c r="OZM1" s="12" t="s">
        <v>16413</v>
      </c>
      <c r="OZN1" s="12" t="s">
        <v>16414</v>
      </c>
      <c r="OZO1" s="12" t="s">
        <v>16415</v>
      </c>
      <c r="OZP1" s="12" t="s">
        <v>16416</v>
      </c>
      <c r="OZQ1" s="12" t="s">
        <v>16417</v>
      </c>
      <c r="OZR1" s="12" t="s">
        <v>16418</v>
      </c>
      <c r="OZS1" s="12" t="s">
        <v>16419</v>
      </c>
      <c r="OZT1" s="12" t="s">
        <v>16420</v>
      </c>
      <c r="OZU1" s="12" t="s">
        <v>16421</v>
      </c>
      <c r="OZV1" s="12" t="s">
        <v>16422</v>
      </c>
      <c r="OZW1" s="12" t="s">
        <v>16423</v>
      </c>
      <c r="OZX1" s="12" t="s">
        <v>16424</v>
      </c>
      <c r="OZY1" s="12" t="s">
        <v>16425</v>
      </c>
      <c r="OZZ1" s="12" t="s">
        <v>16426</v>
      </c>
      <c r="PAA1" s="12" t="s">
        <v>16427</v>
      </c>
      <c r="PAB1" s="12" t="s">
        <v>16428</v>
      </c>
      <c r="PAC1" s="12" t="s">
        <v>16429</v>
      </c>
      <c r="PAD1" s="12" t="s">
        <v>16430</v>
      </c>
      <c r="PAE1" s="12" t="s">
        <v>16431</v>
      </c>
      <c r="PAF1" s="12" t="s">
        <v>16432</v>
      </c>
      <c r="PAG1" s="12" t="s">
        <v>16433</v>
      </c>
      <c r="PAH1" s="12" t="s">
        <v>16434</v>
      </c>
      <c r="PAI1" s="12" t="s">
        <v>16435</v>
      </c>
      <c r="PAJ1" s="12" t="s">
        <v>16436</v>
      </c>
      <c r="PAK1" s="12" t="s">
        <v>16437</v>
      </c>
      <c r="PAL1" s="12" t="s">
        <v>16438</v>
      </c>
      <c r="PAM1" s="12" t="s">
        <v>16439</v>
      </c>
      <c r="PAN1" s="12" t="s">
        <v>16440</v>
      </c>
      <c r="PAO1" s="12" t="s">
        <v>16441</v>
      </c>
      <c r="PAP1" s="12" t="s">
        <v>16442</v>
      </c>
      <c r="PAQ1" s="12" t="s">
        <v>16443</v>
      </c>
      <c r="PAR1" s="12" t="s">
        <v>16444</v>
      </c>
      <c r="PAS1" s="12" t="s">
        <v>16445</v>
      </c>
      <c r="PAT1" s="12" t="s">
        <v>16446</v>
      </c>
      <c r="PAU1" s="12" t="s">
        <v>16447</v>
      </c>
      <c r="PAV1" s="12" t="s">
        <v>16448</v>
      </c>
      <c r="PAW1" s="12" t="s">
        <v>16449</v>
      </c>
      <c r="PAX1" s="12" t="s">
        <v>16450</v>
      </c>
      <c r="PAY1" s="12" t="s">
        <v>16451</v>
      </c>
      <c r="PAZ1" s="12" t="s">
        <v>16452</v>
      </c>
      <c r="PBA1" s="12" t="s">
        <v>16453</v>
      </c>
      <c r="PBB1" s="12" t="s">
        <v>16454</v>
      </c>
      <c r="PBC1" s="12" t="s">
        <v>16455</v>
      </c>
      <c r="PBD1" s="12" t="s">
        <v>16456</v>
      </c>
      <c r="PBE1" s="12" t="s">
        <v>16457</v>
      </c>
      <c r="PBF1" s="12" t="s">
        <v>16458</v>
      </c>
      <c r="PBG1" s="12" t="s">
        <v>16459</v>
      </c>
      <c r="PBH1" s="12" t="s">
        <v>16460</v>
      </c>
      <c r="PBI1" s="12" t="s">
        <v>16461</v>
      </c>
      <c r="PBJ1" s="12" t="s">
        <v>16462</v>
      </c>
      <c r="PBK1" s="12" t="s">
        <v>16463</v>
      </c>
      <c r="PBL1" s="12" t="s">
        <v>16464</v>
      </c>
      <c r="PBM1" s="12" t="s">
        <v>16465</v>
      </c>
      <c r="PBN1" s="12" t="s">
        <v>16466</v>
      </c>
      <c r="PBO1" s="12" t="s">
        <v>16467</v>
      </c>
      <c r="PBP1" s="12" t="s">
        <v>16468</v>
      </c>
      <c r="PBQ1" s="12" t="s">
        <v>16469</v>
      </c>
      <c r="PBR1" s="12" t="s">
        <v>16470</v>
      </c>
      <c r="PBS1" s="12" t="s">
        <v>16471</v>
      </c>
      <c r="PBT1" s="12" t="s">
        <v>16472</v>
      </c>
      <c r="PBU1" s="12" t="s">
        <v>16473</v>
      </c>
      <c r="PBV1" s="12" t="s">
        <v>16474</v>
      </c>
      <c r="PBW1" s="12" t="s">
        <v>16475</v>
      </c>
      <c r="PBX1" s="12" t="s">
        <v>16476</v>
      </c>
      <c r="PBY1" s="12" t="s">
        <v>16477</v>
      </c>
      <c r="PBZ1" s="12" t="s">
        <v>16478</v>
      </c>
      <c r="PCA1" s="12" t="s">
        <v>16479</v>
      </c>
      <c r="PCB1" s="12" t="s">
        <v>16480</v>
      </c>
      <c r="PCC1" s="12" t="s">
        <v>16481</v>
      </c>
      <c r="PCD1" s="12" t="s">
        <v>16482</v>
      </c>
      <c r="PCE1" s="12" t="s">
        <v>16483</v>
      </c>
      <c r="PCF1" s="12" t="s">
        <v>16484</v>
      </c>
      <c r="PCG1" s="12" t="s">
        <v>16485</v>
      </c>
      <c r="PCH1" s="12" t="s">
        <v>16486</v>
      </c>
      <c r="PCI1" s="12" t="s">
        <v>16487</v>
      </c>
      <c r="PCJ1" s="12" t="s">
        <v>16488</v>
      </c>
      <c r="PCK1" s="12" t="s">
        <v>16489</v>
      </c>
      <c r="PCL1" s="12" t="s">
        <v>16490</v>
      </c>
      <c r="PCM1" s="12" t="s">
        <v>16491</v>
      </c>
      <c r="PCN1" s="12" t="s">
        <v>16492</v>
      </c>
      <c r="PCO1" s="12" t="s">
        <v>16493</v>
      </c>
      <c r="PCP1" s="12" t="s">
        <v>16494</v>
      </c>
      <c r="PCQ1" s="12" t="s">
        <v>16495</v>
      </c>
      <c r="PCR1" s="12" t="s">
        <v>16496</v>
      </c>
      <c r="PCS1" s="12" t="s">
        <v>16497</v>
      </c>
      <c r="PCT1" s="12" t="s">
        <v>16498</v>
      </c>
      <c r="PCU1" s="12" t="s">
        <v>16499</v>
      </c>
      <c r="PCV1" s="12" t="s">
        <v>16500</v>
      </c>
      <c r="PCW1" s="12" t="s">
        <v>16501</v>
      </c>
      <c r="PCX1" s="12" t="s">
        <v>16502</v>
      </c>
      <c r="PCY1" s="12" t="s">
        <v>16503</v>
      </c>
      <c r="PCZ1" s="12" t="s">
        <v>16504</v>
      </c>
      <c r="PDA1" s="12" t="s">
        <v>16505</v>
      </c>
      <c r="PDB1" s="12" t="s">
        <v>16506</v>
      </c>
      <c r="PDC1" s="12" t="s">
        <v>16507</v>
      </c>
      <c r="PDD1" s="12" t="s">
        <v>16508</v>
      </c>
      <c r="PDE1" s="12" t="s">
        <v>16509</v>
      </c>
      <c r="PDF1" s="12" t="s">
        <v>16510</v>
      </c>
      <c r="PDG1" s="12" t="s">
        <v>16511</v>
      </c>
      <c r="PDH1" s="12" t="s">
        <v>16512</v>
      </c>
      <c r="PDI1" s="12" t="s">
        <v>16513</v>
      </c>
      <c r="PDJ1" s="12" t="s">
        <v>16514</v>
      </c>
      <c r="PDK1" s="12" t="s">
        <v>16515</v>
      </c>
      <c r="PDL1" s="12" t="s">
        <v>16516</v>
      </c>
      <c r="PDM1" s="12" t="s">
        <v>16517</v>
      </c>
      <c r="PDN1" s="12" t="s">
        <v>16518</v>
      </c>
      <c r="PDO1" s="12" t="s">
        <v>16519</v>
      </c>
      <c r="PDP1" s="12" t="s">
        <v>16520</v>
      </c>
      <c r="PDQ1" s="12" t="s">
        <v>16521</v>
      </c>
      <c r="PDR1" s="12" t="s">
        <v>16522</v>
      </c>
      <c r="PDS1" s="12" t="s">
        <v>16523</v>
      </c>
      <c r="PDT1" s="12" t="s">
        <v>16524</v>
      </c>
      <c r="PDU1" s="12" t="s">
        <v>16525</v>
      </c>
      <c r="PDV1" s="12" t="s">
        <v>16526</v>
      </c>
      <c r="PDW1" s="12" t="s">
        <v>16527</v>
      </c>
      <c r="PDX1" s="12" t="s">
        <v>16528</v>
      </c>
      <c r="PDY1" s="12" t="s">
        <v>16529</v>
      </c>
      <c r="PDZ1" s="12" t="s">
        <v>16530</v>
      </c>
      <c r="PEA1" s="12" t="s">
        <v>16531</v>
      </c>
      <c r="PEB1" s="12" t="s">
        <v>16532</v>
      </c>
      <c r="PEC1" s="12" t="s">
        <v>16533</v>
      </c>
      <c r="PED1" s="12" t="s">
        <v>16534</v>
      </c>
      <c r="PEE1" s="12" t="s">
        <v>16535</v>
      </c>
      <c r="PEF1" s="12" t="s">
        <v>16536</v>
      </c>
      <c r="PEG1" s="12" t="s">
        <v>16537</v>
      </c>
      <c r="PEH1" s="12" t="s">
        <v>16538</v>
      </c>
      <c r="PEI1" s="12" t="s">
        <v>16539</v>
      </c>
      <c r="PEJ1" s="12" t="s">
        <v>16540</v>
      </c>
      <c r="PEK1" s="12" t="s">
        <v>16541</v>
      </c>
      <c r="PEL1" s="12" t="s">
        <v>16542</v>
      </c>
      <c r="PEM1" s="12" t="s">
        <v>16543</v>
      </c>
      <c r="PEN1" s="12" t="s">
        <v>16544</v>
      </c>
      <c r="PEO1" s="12" t="s">
        <v>16545</v>
      </c>
      <c r="PEP1" s="12" t="s">
        <v>16546</v>
      </c>
      <c r="PEQ1" s="12" t="s">
        <v>16547</v>
      </c>
      <c r="PER1" s="12" t="s">
        <v>16548</v>
      </c>
      <c r="PES1" s="12" t="s">
        <v>16549</v>
      </c>
      <c r="PET1" s="12" t="s">
        <v>16550</v>
      </c>
      <c r="PEU1" s="12" t="s">
        <v>16551</v>
      </c>
      <c r="PEV1" s="12" t="s">
        <v>16552</v>
      </c>
      <c r="PEW1" s="12" t="s">
        <v>16553</v>
      </c>
      <c r="PEX1" s="12" t="s">
        <v>16554</v>
      </c>
      <c r="PEY1" s="12" t="s">
        <v>16555</v>
      </c>
      <c r="PEZ1" s="12" t="s">
        <v>16556</v>
      </c>
      <c r="PFA1" s="12" t="s">
        <v>16557</v>
      </c>
      <c r="PFB1" s="12" t="s">
        <v>16558</v>
      </c>
      <c r="PFC1" s="12" t="s">
        <v>16559</v>
      </c>
      <c r="PFD1" s="12" t="s">
        <v>16560</v>
      </c>
      <c r="PFE1" s="12" t="s">
        <v>16561</v>
      </c>
      <c r="PFF1" s="12" t="s">
        <v>16562</v>
      </c>
      <c r="PFG1" s="12" t="s">
        <v>16563</v>
      </c>
      <c r="PFH1" s="12" t="s">
        <v>16564</v>
      </c>
      <c r="PFI1" s="12" t="s">
        <v>16565</v>
      </c>
      <c r="PFJ1" s="12" t="s">
        <v>16566</v>
      </c>
      <c r="PFK1" s="12" t="s">
        <v>16567</v>
      </c>
      <c r="PFL1" s="12" t="s">
        <v>16568</v>
      </c>
      <c r="PFM1" s="12" t="s">
        <v>16569</v>
      </c>
      <c r="PFN1" s="12" t="s">
        <v>16570</v>
      </c>
      <c r="PFO1" s="12" t="s">
        <v>16571</v>
      </c>
      <c r="PFP1" s="12" t="s">
        <v>16572</v>
      </c>
      <c r="PFQ1" s="12" t="s">
        <v>16573</v>
      </c>
      <c r="PFR1" s="12" t="s">
        <v>16574</v>
      </c>
      <c r="PFS1" s="12" t="s">
        <v>16575</v>
      </c>
      <c r="PFT1" s="12" t="s">
        <v>16576</v>
      </c>
      <c r="PFU1" s="12" t="s">
        <v>16577</v>
      </c>
      <c r="PFV1" s="12" t="s">
        <v>16578</v>
      </c>
      <c r="PFW1" s="12" t="s">
        <v>16579</v>
      </c>
      <c r="PFX1" s="12" t="s">
        <v>16580</v>
      </c>
      <c r="PFY1" s="12" t="s">
        <v>16581</v>
      </c>
      <c r="PFZ1" s="12" t="s">
        <v>16582</v>
      </c>
      <c r="PGA1" s="12" t="s">
        <v>16583</v>
      </c>
      <c r="PGB1" s="12" t="s">
        <v>16584</v>
      </c>
      <c r="PGC1" s="12" t="s">
        <v>16585</v>
      </c>
      <c r="PGD1" s="12" t="s">
        <v>16586</v>
      </c>
      <c r="PGE1" s="12" t="s">
        <v>16587</v>
      </c>
      <c r="PGF1" s="12" t="s">
        <v>16588</v>
      </c>
      <c r="PGG1" s="12" t="s">
        <v>16589</v>
      </c>
      <c r="PGH1" s="12" t="s">
        <v>16590</v>
      </c>
      <c r="PGI1" s="12" t="s">
        <v>16591</v>
      </c>
      <c r="PGJ1" s="12" t="s">
        <v>16592</v>
      </c>
      <c r="PGK1" s="12" t="s">
        <v>16593</v>
      </c>
      <c r="PGL1" s="12" t="s">
        <v>16594</v>
      </c>
      <c r="PGM1" s="12" t="s">
        <v>16595</v>
      </c>
      <c r="PGN1" s="12" t="s">
        <v>16596</v>
      </c>
      <c r="PGO1" s="12" t="s">
        <v>16597</v>
      </c>
      <c r="PGP1" s="12" t="s">
        <v>16598</v>
      </c>
      <c r="PGQ1" s="12" t="s">
        <v>16599</v>
      </c>
      <c r="PGR1" s="12" t="s">
        <v>16600</v>
      </c>
      <c r="PGS1" s="12" t="s">
        <v>16601</v>
      </c>
      <c r="PGT1" s="12" t="s">
        <v>16602</v>
      </c>
      <c r="PGU1" s="12" t="s">
        <v>16603</v>
      </c>
      <c r="PGV1" s="12" t="s">
        <v>16604</v>
      </c>
      <c r="PGW1" s="12" t="s">
        <v>16605</v>
      </c>
      <c r="PGX1" s="12" t="s">
        <v>16606</v>
      </c>
      <c r="PGY1" s="12" t="s">
        <v>16607</v>
      </c>
      <c r="PGZ1" s="12" t="s">
        <v>16608</v>
      </c>
      <c r="PHA1" s="12" t="s">
        <v>16609</v>
      </c>
      <c r="PHB1" s="12" t="s">
        <v>16610</v>
      </c>
      <c r="PHC1" s="12" t="s">
        <v>16611</v>
      </c>
      <c r="PHD1" s="12" t="s">
        <v>16612</v>
      </c>
      <c r="PHE1" s="12" t="s">
        <v>16613</v>
      </c>
      <c r="PHF1" s="12" t="s">
        <v>16614</v>
      </c>
      <c r="PHG1" s="12" t="s">
        <v>16615</v>
      </c>
      <c r="PHH1" s="12" t="s">
        <v>16616</v>
      </c>
      <c r="PHI1" s="12" t="s">
        <v>16617</v>
      </c>
      <c r="PHJ1" s="12" t="s">
        <v>16618</v>
      </c>
      <c r="PHK1" s="12" t="s">
        <v>16619</v>
      </c>
      <c r="PHL1" s="12" t="s">
        <v>16620</v>
      </c>
      <c r="PHM1" s="12" t="s">
        <v>16621</v>
      </c>
      <c r="PHN1" s="12" t="s">
        <v>16622</v>
      </c>
      <c r="PHO1" s="12" t="s">
        <v>16623</v>
      </c>
      <c r="PHP1" s="12" t="s">
        <v>16624</v>
      </c>
      <c r="PHQ1" s="12" t="s">
        <v>16625</v>
      </c>
      <c r="PHR1" s="12" t="s">
        <v>16626</v>
      </c>
      <c r="PHS1" s="12" t="s">
        <v>16627</v>
      </c>
      <c r="PHT1" s="12" t="s">
        <v>16628</v>
      </c>
      <c r="PHU1" s="12" t="s">
        <v>16629</v>
      </c>
      <c r="PHV1" s="12" t="s">
        <v>16630</v>
      </c>
      <c r="PHW1" s="12" t="s">
        <v>16631</v>
      </c>
      <c r="PHX1" s="12" t="s">
        <v>16632</v>
      </c>
      <c r="PHY1" s="12" t="s">
        <v>16633</v>
      </c>
      <c r="PHZ1" s="12" t="s">
        <v>16634</v>
      </c>
      <c r="PIA1" s="12" t="s">
        <v>16635</v>
      </c>
      <c r="PIB1" s="12" t="s">
        <v>16636</v>
      </c>
      <c r="PIC1" s="12" t="s">
        <v>16637</v>
      </c>
      <c r="PID1" s="12" t="s">
        <v>16638</v>
      </c>
      <c r="PIE1" s="12" t="s">
        <v>16639</v>
      </c>
      <c r="PIF1" s="12" t="s">
        <v>16640</v>
      </c>
      <c r="PIG1" s="12" t="s">
        <v>16641</v>
      </c>
      <c r="PIH1" s="12" t="s">
        <v>16642</v>
      </c>
      <c r="PII1" s="12" t="s">
        <v>16643</v>
      </c>
      <c r="PIJ1" s="12" t="s">
        <v>16644</v>
      </c>
      <c r="PIK1" s="12" t="s">
        <v>16645</v>
      </c>
      <c r="PIL1" s="12" t="s">
        <v>16646</v>
      </c>
      <c r="PIM1" s="12" t="s">
        <v>16647</v>
      </c>
      <c r="PIN1" s="12" t="s">
        <v>16648</v>
      </c>
      <c r="PIO1" s="12" t="s">
        <v>16649</v>
      </c>
      <c r="PIP1" s="12" t="s">
        <v>16650</v>
      </c>
      <c r="PIQ1" s="12" t="s">
        <v>16651</v>
      </c>
      <c r="PIR1" s="12" t="s">
        <v>16652</v>
      </c>
      <c r="PIS1" s="12" t="s">
        <v>16653</v>
      </c>
      <c r="PIT1" s="12" t="s">
        <v>16654</v>
      </c>
      <c r="PIU1" s="12" t="s">
        <v>16655</v>
      </c>
      <c r="PIV1" s="12" t="s">
        <v>16656</v>
      </c>
      <c r="PIW1" s="12" t="s">
        <v>16657</v>
      </c>
      <c r="PIX1" s="12" t="s">
        <v>16658</v>
      </c>
      <c r="PIY1" s="12" t="s">
        <v>16659</v>
      </c>
      <c r="PIZ1" s="12" t="s">
        <v>16660</v>
      </c>
      <c r="PJA1" s="12" t="s">
        <v>16661</v>
      </c>
      <c r="PJB1" s="12" t="s">
        <v>16662</v>
      </c>
      <c r="PJC1" s="12" t="s">
        <v>16663</v>
      </c>
      <c r="PJD1" s="12" t="s">
        <v>16664</v>
      </c>
      <c r="PJE1" s="12" t="s">
        <v>16665</v>
      </c>
      <c r="PJF1" s="12" t="s">
        <v>16666</v>
      </c>
      <c r="PJG1" s="12" t="s">
        <v>16667</v>
      </c>
      <c r="PJH1" s="12" t="s">
        <v>16668</v>
      </c>
      <c r="PJI1" s="12" t="s">
        <v>16669</v>
      </c>
      <c r="PJJ1" s="12" t="s">
        <v>16670</v>
      </c>
      <c r="PJK1" s="12" t="s">
        <v>16671</v>
      </c>
      <c r="PJL1" s="12" t="s">
        <v>16672</v>
      </c>
      <c r="PJM1" s="12" t="s">
        <v>16673</v>
      </c>
      <c r="PJN1" s="12" t="s">
        <v>16674</v>
      </c>
      <c r="PJO1" s="12" t="s">
        <v>16675</v>
      </c>
      <c r="PJP1" s="12" t="s">
        <v>16676</v>
      </c>
      <c r="PJQ1" s="12" t="s">
        <v>16677</v>
      </c>
      <c r="PJR1" s="12" t="s">
        <v>16678</v>
      </c>
      <c r="PJS1" s="12" t="s">
        <v>16679</v>
      </c>
      <c r="PJT1" s="12" t="s">
        <v>16680</v>
      </c>
      <c r="PJU1" s="12" t="s">
        <v>16681</v>
      </c>
      <c r="PJV1" s="12" t="s">
        <v>16682</v>
      </c>
      <c r="PJW1" s="12" t="s">
        <v>16683</v>
      </c>
      <c r="PJX1" s="12" t="s">
        <v>16684</v>
      </c>
      <c r="PJY1" s="12" t="s">
        <v>16685</v>
      </c>
      <c r="PJZ1" s="12" t="s">
        <v>16686</v>
      </c>
      <c r="PKA1" s="12" t="s">
        <v>16687</v>
      </c>
      <c r="PKB1" s="12" t="s">
        <v>16688</v>
      </c>
      <c r="PKC1" s="12" t="s">
        <v>16689</v>
      </c>
      <c r="PKD1" s="12" t="s">
        <v>16690</v>
      </c>
      <c r="PKE1" s="12" t="s">
        <v>16691</v>
      </c>
      <c r="PKF1" s="12" t="s">
        <v>16692</v>
      </c>
      <c r="PKG1" s="12" t="s">
        <v>16693</v>
      </c>
      <c r="PKH1" s="12" t="s">
        <v>16694</v>
      </c>
      <c r="PKI1" s="12" t="s">
        <v>16695</v>
      </c>
      <c r="PKJ1" s="12" t="s">
        <v>16696</v>
      </c>
      <c r="PKK1" s="12" t="s">
        <v>16697</v>
      </c>
      <c r="PKL1" s="12" t="s">
        <v>16698</v>
      </c>
      <c r="PKM1" s="12" t="s">
        <v>16699</v>
      </c>
      <c r="PKN1" s="12" t="s">
        <v>16700</v>
      </c>
      <c r="PKO1" s="12" t="s">
        <v>16701</v>
      </c>
      <c r="PKP1" s="12" t="s">
        <v>16702</v>
      </c>
      <c r="PKQ1" s="12" t="s">
        <v>16703</v>
      </c>
      <c r="PKR1" s="12" t="s">
        <v>16704</v>
      </c>
      <c r="PKS1" s="12" t="s">
        <v>16705</v>
      </c>
      <c r="PKT1" s="12" t="s">
        <v>16706</v>
      </c>
      <c r="PKU1" s="12" t="s">
        <v>16707</v>
      </c>
      <c r="PKV1" s="12" t="s">
        <v>16708</v>
      </c>
      <c r="PKW1" s="12" t="s">
        <v>16709</v>
      </c>
      <c r="PKX1" s="12" t="s">
        <v>16710</v>
      </c>
      <c r="PKY1" s="12" t="s">
        <v>16711</v>
      </c>
      <c r="PKZ1" s="12" t="s">
        <v>16712</v>
      </c>
      <c r="PLA1" s="12" t="s">
        <v>16713</v>
      </c>
      <c r="PLB1" s="12" t="s">
        <v>16714</v>
      </c>
      <c r="PLC1" s="12" t="s">
        <v>16715</v>
      </c>
      <c r="PLD1" s="12" t="s">
        <v>16716</v>
      </c>
      <c r="PLE1" s="12" t="s">
        <v>16717</v>
      </c>
      <c r="PLF1" s="12" t="s">
        <v>16718</v>
      </c>
      <c r="PLG1" s="12" t="s">
        <v>16719</v>
      </c>
      <c r="PLH1" s="12" t="s">
        <v>16720</v>
      </c>
      <c r="PLI1" s="12" t="s">
        <v>16721</v>
      </c>
      <c r="PLJ1" s="12" t="s">
        <v>16722</v>
      </c>
      <c r="PLK1" s="12" t="s">
        <v>16723</v>
      </c>
      <c r="PLL1" s="12" t="s">
        <v>16724</v>
      </c>
      <c r="PLM1" s="12" t="s">
        <v>16725</v>
      </c>
      <c r="PLN1" s="12" t="s">
        <v>16726</v>
      </c>
      <c r="PLO1" s="12" t="s">
        <v>16727</v>
      </c>
      <c r="PLP1" s="12" t="s">
        <v>16728</v>
      </c>
      <c r="PLQ1" s="12" t="s">
        <v>16729</v>
      </c>
      <c r="PLR1" s="12" t="s">
        <v>16730</v>
      </c>
      <c r="PLS1" s="12" t="s">
        <v>16731</v>
      </c>
      <c r="PLT1" s="12" t="s">
        <v>16732</v>
      </c>
      <c r="PLU1" s="12" t="s">
        <v>16733</v>
      </c>
      <c r="PLV1" s="12" t="s">
        <v>16734</v>
      </c>
      <c r="PLW1" s="12" t="s">
        <v>16735</v>
      </c>
      <c r="PLX1" s="12" t="s">
        <v>16736</v>
      </c>
      <c r="PLY1" s="12" t="s">
        <v>16737</v>
      </c>
      <c r="PLZ1" s="12" t="s">
        <v>16738</v>
      </c>
      <c r="PMA1" s="12" t="s">
        <v>16739</v>
      </c>
      <c r="PMB1" s="12" t="s">
        <v>16740</v>
      </c>
      <c r="PMC1" s="12" t="s">
        <v>16741</v>
      </c>
      <c r="PMD1" s="12" t="s">
        <v>16742</v>
      </c>
      <c r="PME1" s="12" t="s">
        <v>16743</v>
      </c>
      <c r="PMF1" s="12" t="s">
        <v>16744</v>
      </c>
      <c r="PMG1" s="12" t="s">
        <v>16745</v>
      </c>
      <c r="PMH1" s="12" t="s">
        <v>16746</v>
      </c>
      <c r="PMI1" s="12" t="s">
        <v>16747</v>
      </c>
      <c r="PMJ1" s="12" t="s">
        <v>16748</v>
      </c>
      <c r="PMK1" s="12" t="s">
        <v>16749</v>
      </c>
      <c r="PML1" s="12" t="s">
        <v>16750</v>
      </c>
      <c r="PMM1" s="12" t="s">
        <v>16751</v>
      </c>
      <c r="PMN1" s="12" t="s">
        <v>16752</v>
      </c>
      <c r="PMO1" s="12" t="s">
        <v>16753</v>
      </c>
      <c r="PMP1" s="12" t="s">
        <v>16754</v>
      </c>
      <c r="PMQ1" s="12" t="s">
        <v>16755</v>
      </c>
      <c r="PMR1" s="12" t="s">
        <v>16756</v>
      </c>
      <c r="PMS1" s="12" t="s">
        <v>16757</v>
      </c>
      <c r="PMT1" s="12" t="s">
        <v>16758</v>
      </c>
      <c r="PMU1" s="12" t="s">
        <v>16759</v>
      </c>
      <c r="PMV1" s="12" t="s">
        <v>16760</v>
      </c>
      <c r="PMW1" s="12" t="s">
        <v>16761</v>
      </c>
      <c r="PMX1" s="12" t="s">
        <v>16762</v>
      </c>
      <c r="PMY1" s="12" t="s">
        <v>16763</v>
      </c>
      <c r="PMZ1" s="12" t="s">
        <v>16764</v>
      </c>
      <c r="PNA1" s="12" t="s">
        <v>16765</v>
      </c>
      <c r="PNB1" s="12" t="s">
        <v>16766</v>
      </c>
      <c r="PNC1" s="12" t="s">
        <v>16767</v>
      </c>
      <c r="PND1" s="12" t="s">
        <v>16768</v>
      </c>
      <c r="PNE1" s="12" t="s">
        <v>16769</v>
      </c>
      <c r="PNF1" s="12" t="s">
        <v>16770</v>
      </c>
      <c r="PNG1" s="12" t="s">
        <v>16771</v>
      </c>
      <c r="PNH1" s="12" t="s">
        <v>16772</v>
      </c>
      <c r="PNI1" s="12" t="s">
        <v>16773</v>
      </c>
      <c r="PNJ1" s="12" t="s">
        <v>16774</v>
      </c>
      <c r="PNK1" s="12" t="s">
        <v>16775</v>
      </c>
      <c r="PNL1" s="12" t="s">
        <v>16776</v>
      </c>
      <c r="PNM1" s="12" t="s">
        <v>16777</v>
      </c>
      <c r="PNN1" s="12" t="s">
        <v>16778</v>
      </c>
      <c r="PNO1" s="12" t="s">
        <v>16779</v>
      </c>
      <c r="PNP1" s="12" t="s">
        <v>16780</v>
      </c>
      <c r="PNQ1" s="12" t="s">
        <v>16781</v>
      </c>
      <c r="PNR1" s="12" t="s">
        <v>16782</v>
      </c>
      <c r="PNS1" s="12" t="s">
        <v>16783</v>
      </c>
      <c r="PNT1" s="12" t="s">
        <v>16784</v>
      </c>
      <c r="PNU1" s="12" t="s">
        <v>16785</v>
      </c>
      <c r="PNV1" s="12" t="s">
        <v>16786</v>
      </c>
      <c r="PNW1" s="12" t="s">
        <v>16787</v>
      </c>
      <c r="PNX1" s="12" t="s">
        <v>16788</v>
      </c>
      <c r="PNY1" s="12" t="s">
        <v>16789</v>
      </c>
      <c r="PNZ1" s="12" t="s">
        <v>16790</v>
      </c>
      <c r="POA1" s="12" t="s">
        <v>16791</v>
      </c>
      <c r="POB1" s="12" t="s">
        <v>16792</v>
      </c>
      <c r="POC1" s="12" t="s">
        <v>16793</v>
      </c>
      <c r="POD1" s="12" t="s">
        <v>16794</v>
      </c>
      <c r="POE1" s="12" t="s">
        <v>16795</v>
      </c>
      <c r="POF1" s="12" t="s">
        <v>16796</v>
      </c>
      <c r="POG1" s="12" t="s">
        <v>16797</v>
      </c>
      <c r="POH1" s="12" t="s">
        <v>16798</v>
      </c>
      <c r="POI1" s="12" t="s">
        <v>16799</v>
      </c>
      <c r="POJ1" s="12" t="s">
        <v>16800</v>
      </c>
      <c r="POK1" s="12" t="s">
        <v>16801</v>
      </c>
      <c r="POL1" s="12" t="s">
        <v>16802</v>
      </c>
      <c r="POM1" s="12" t="s">
        <v>16803</v>
      </c>
      <c r="PON1" s="12" t="s">
        <v>16804</v>
      </c>
      <c r="POO1" s="12" t="s">
        <v>16805</v>
      </c>
      <c r="POP1" s="12" t="s">
        <v>16806</v>
      </c>
      <c r="POQ1" s="12" t="s">
        <v>16807</v>
      </c>
      <c r="POR1" s="12" t="s">
        <v>16808</v>
      </c>
      <c r="POS1" s="12" t="s">
        <v>16809</v>
      </c>
      <c r="POT1" s="12" t="s">
        <v>16810</v>
      </c>
      <c r="POU1" s="12" t="s">
        <v>16811</v>
      </c>
      <c r="POV1" s="12" t="s">
        <v>16812</v>
      </c>
      <c r="POW1" s="12" t="s">
        <v>16813</v>
      </c>
      <c r="POX1" s="12" t="s">
        <v>16814</v>
      </c>
      <c r="POY1" s="12" t="s">
        <v>16815</v>
      </c>
      <c r="POZ1" s="12" t="s">
        <v>16816</v>
      </c>
      <c r="PPA1" s="12" t="s">
        <v>16817</v>
      </c>
      <c r="PPB1" s="12" t="s">
        <v>16818</v>
      </c>
      <c r="PPC1" s="12" t="s">
        <v>16819</v>
      </c>
      <c r="PPD1" s="12" t="s">
        <v>16820</v>
      </c>
      <c r="PPE1" s="12" t="s">
        <v>16821</v>
      </c>
      <c r="PPF1" s="12" t="s">
        <v>16822</v>
      </c>
      <c r="PPG1" s="12" t="s">
        <v>16823</v>
      </c>
      <c r="PPH1" s="12" t="s">
        <v>16824</v>
      </c>
      <c r="PPI1" s="12" t="s">
        <v>16825</v>
      </c>
      <c r="PPJ1" s="12" t="s">
        <v>16826</v>
      </c>
      <c r="PPK1" s="12" t="s">
        <v>16827</v>
      </c>
      <c r="PPL1" s="12" t="s">
        <v>16828</v>
      </c>
      <c r="PPM1" s="12" t="s">
        <v>16829</v>
      </c>
      <c r="PPN1" s="12" t="s">
        <v>16830</v>
      </c>
      <c r="PPO1" s="12" t="s">
        <v>16831</v>
      </c>
      <c r="PPP1" s="12" t="s">
        <v>16832</v>
      </c>
      <c r="PPQ1" s="12" t="s">
        <v>16833</v>
      </c>
      <c r="PPR1" s="12" t="s">
        <v>16834</v>
      </c>
      <c r="PPS1" s="12" t="s">
        <v>16835</v>
      </c>
      <c r="PPT1" s="12" t="s">
        <v>16836</v>
      </c>
      <c r="PPU1" s="12" t="s">
        <v>16837</v>
      </c>
      <c r="PPV1" s="12" t="s">
        <v>16838</v>
      </c>
      <c r="PPW1" s="12" t="s">
        <v>16839</v>
      </c>
      <c r="PPX1" s="12" t="s">
        <v>16840</v>
      </c>
      <c r="PPY1" s="12" t="s">
        <v>16841</v>
      </c>
      <c r="PPZ1" s="12" t="s">
        <v>16842</v>
      </c>
      <c r="PQA1" s="12" t="s">
        <v>16843</v>
      </c>
      <c r="PQB1" s="12" t="s">
        <v>16844</v>
      </c>
      <c r="PQC1" s="12" t="s">
        <v>16845</v>
      </c>
      <c r="PQD1" s="12" t="s">
        <v>16846</v>
      </c>
      <c r="PQE1" s="12" t="s">
        <v>16847</v>
      </c>
      <c r="PQF1" s="12" t="s">
        <v>16848</v>
      </c>
      <c r="PQG1" s="12" t="s">
        <v>16849</v>
      </c>
      <c r="PQH1" s="12" t="s">
        <v>16850</v>
      </c>
      <c r="PQI1" s="12" t="s">
        <v>16851</v>
      </c>
      <c r="PQJ1" s="12" t="s">
        <v>16852</v>
      </c>
      <c r="PQK1" s="12" t="s">
        <v>16853</v>
      </c>
      <c r="PQL1" s="12" t="s">
        <v>16854</v>
      </c>
      <c r="PQM1" s="12" t="s">
        <v>16855</v>
      </c>
      <c r="PQN1" s="12" t="s">
        <v>16856</v>
      </c>
      <c r="PQO1" s="12" t="s">
        <v>16857</v>
      </c>
      <c r="PQP1" s="12" t="s">
        <v>16858</v>
      </c>
      <c r="PQQ1" s="12" t="s">
        <v>16859</v>
      </c>
      <c r="PQR1" s="12" t="s">
        <v>16860</v>
      </c>
      <c r="PQS1" s="12" t="s">
        <v>16861</v>
      </c>
      <c r="PQT1" s="12" t="s">
        <v>16862</v>
      </c>
      <c r="PQU1" s="12" t="s">
        <v>16863</v>
      </c>
      <c r="PQV1" s="12" t="s">
        <v>16864</v>
      </c>
      <c r="PQW1" s="12" t="s">
        <v>16865</v>
      </c>
      <c r="PQX1" s="12" t="s">
        <v>16866</v>
      </c>
      <c r="PQY1" s="12" t="s">
        <v>16867</v>
      </c>
      <c r="PQZ1" s="12" t="s">
        <v>16868</v>
      </c>
      <c r="PRA1" s="12" t="s">
        <v>16869</v>
      </c>
      <c r="PRB1" s="12" t="s">
        <v>16870</v>
      </c>
      <c r="PRC1" s="12" t="s">
        <v>16871</v>
      </c>
      <c r="PRD1" s="12" t="s">
        <v>16872</v>
      </c>
      <c r="PRE1" s="12" t="s">
        <v>16873</v>
      </c>
      <c r="PRF1" s="12" t="s">
        <v>16874</v>
      </c>
      <c r="PRG1" s="12" t="s">
        <v>16875</v>
      </c>
      <c r="PRH1" s="12" t="s">
        <v>16876</v>
      </c>
      <c r="PRI1" s="12" t="s">
        <v>16877</v>
      </c>
      <c r="PRJ1" s="12" t="s">
        <v>16878</v>
      </c>
      <c r="PRK1" s="12" t="s">
        <v>16879</v>
      </c>
      <c r="PRL1" s="12" t="s">
        <v>16880</v>
      </c>
      <c r="PRM1" s="12" t="s">
        <v>16881</v>
      </c>
      <c r="PRN1" s="12" t="s">
        <v>16882</v>
      </c>
      <c r="PRO1" s="12" t="s">
        <v>16883</v>
      </c>
      <c r="PRP1" s="12" t="s">
        <v>16884</v>
      </c>
      <c r="PRQ1" s="12" t="s">
        <v>16885</v>
      </c>
      <c r="PRR1" s="12" t="s">
        <v>16886</v>
      </c>
      <c r="PRS1" s="12" t="s">
        <v>16887</v>
      </c>
      <c r="PRT1" s="12" t="s">
        <v>16888</v>
      </c>
      <c r="PRU1" s="12" t="s">
        <v>16889</v>
      </c>
      <c r="PRV1" s="12" t="s">
        <v>16890</v>
      </c>
      <c r="PRW1" s="12" t="s">
        <v>16891</v>
      </c>
      <c r="PRX1" s="12" t="s">
        <v>16892</v>
      </c>
      <c r="PRY1" s="12" t="s">
        <v>16893</v>
      </c>
      <c r="PRZ1" s="12" t="s">
        <v>16894</v>
      </c>
      <c r="PSA1" s="12" t="s">
        <v>16895</v>
      </c>
      <c r="PSB1" s="12" t="s">
        <v>16896</v>
      </c>
      <c r="PSC1" s="12" t="s">
        <v>16897</v>
      </c>
      <c r="PSD1" s="12" t="s">
        <v>16898</v>
      </c>
      <c r="PSE1" s="12" t="s">
        <v>16899</v>
      </c>
      <c r="PSF1" s="12" t="s">
        <v>16900</v>
      </c>
      <c r="PSG1" s="12" t="s">
        <v>16901</v>
      </c>
      <c r="PSH1" s="12" t="s">
        <v>16902</v>
      </c>
      <c r="PSI1" s="12" t="s">
        <v>16903</v>
      </c>
      <c r="PSJ1" s="12" t="s">
        <v>16904</v>
      </c>
      <c r="PSK1" s="12" t="s">
        <v>16905</v>
      </c>
      <c r="PSL1" s="12" t="s">
        <v>16906</v>
      </c>
      <c r="PSM1" s="12" t="s">
        <v>16907</v>
      </c>
      <c r="PSN1" s="12" t="s">
        <v>16908</v>
      </c>
      <c r="PSO1" s="12" t="s">
        <v>16909</v>
      </c>
      <c r="PSP1" s="12" t="s">
        <v>16910</v>
      </c>
      <c r="PSQ1" s="12" t="s">
        <v>16911</v>
      </c>
      <c r="PSR1" s="12" t="s">
        <v>16912</v>
      </c>
      <c r="PSS1" s="12" t="s">
        <v>16913</v>
      </c>
      <c r="PST1" s="12" t="s">
        <v>16914</v>
      </c>
      <c r="PSU1" s="12" t="s">
        <v>16915</v>
      </c>
      <c r="PSV1" s="12" t="s">
        <v>16916</v>
      </c>
      <c r="PSW1" s="12" t="s">
        <v>16917</v>
      </c>
      <c r="PSX1" s="12" t="s">
        <v>16918</v>
      </c>
      <c r="PSY1" s="12" t="s">
        <v>16919</v>
      </c>
      <c r="PSZ1" s="12" t="s">
        <v>16920</v>
      </c>
      <c r="PTA1" s="12" t="s">
        <v>16921</v>
      </c>
      <c r="PTB1" s="12" t="s">
        <v>16922</v>
      </c>
      <c r="PTC1" s="12" t="s">
        <v>16923</v>
      </c>
      <c r="PTD1" s="12" t="s">
        <v>16924</v>
      </c>
      <c r="PTE1" s="12" t="s">
        <v>16925</v>
      </c>
      <c r="PTF1" s="12" t="s">
        <v>16926</v>
      </c>
      <c r="PTG1" s="12" t="s">
        <v>16927</v>
      </c>
      <c r="PTH1" s="12" t="s">
        <v>16928</v>
      </c>
      <c r="PTI1" s="12" t="s">
        <v>16929</v>
      </c>
      <c r="PTJ1" s="12" t="s">
        <v>16930</v>
      </c>
      <c r="PTK1" s="12" t="s">
        <v>16931</v>
      </c>
      <c r="PTL1" s="12" t="s">
        <v>16932</v>
      </c>
      <c r="PTM1" s="12" t="s">
        <v>16933</v>
      </c>
      <c r="PTN1" s="12" t="s">
        <v>16934</v>
      </c>
      <c r="PTO1" s="12" t="s">
        <v>16935</v>
      </c>
      <c r="PTP1" s="12" t="s">
        <v>16936</v>
      </c>
      <c r="PTQ1" s="12" t="s">
        <v>16937</v>
      </c>
      <c r="PTR1" s="12" t="s">
        <v>16938</v>
      </c>
      <c r="PTS1" s="12" t="s">
        <v>16939</v>
      </c>
      <c r="PTT1" s="12" t="s">
        <v>16940</v>
      </c>
      <c r="PTU1" s="12" t="s">
        <v>16941</v>
      </c>
      <c r="PTV1" s="12" t="s">
        <v>16942</v>
      </c>
      <c r="PTW1" s="12" t="s">
        <v>16943</v>
      </c>
      <c r="PTX1" s="12" t="s">
        <v>16944</v>
      </c>
      <c r="PTY1" s="12" t="s">
        <v>16945</v>
      </c>
      <c r="PTZ1" s="12" t="s">
        <v>16946</v>
      </c>
      <c r="PUA1" s="12" t="s">
        <v>16947</v>
      </c>
      <c r="PUB1" s="12" t="s">
        <v>16948</v>
      </c>
      <c r="PUC1" s="12" t="s">
        <v>16949</v>
      </c>
      <c r="PUD1" s="12" t="s">
        <v>16950</v>
      </c>
      <c r="PUE1" s="12" t="s">
        <v>16951</v>
      </c>
      <c r="PUF1" s="12" t="s">
        <v>16952</v>
      </c>
      <c r="PUG1" s="12" t="s">
        <v>16953</v>
      </c>
      <c r="PUH1" s="12" t="s">
        <v>16954</v>
      </c>
      <c r="PUI1" s="12" t="s">
        <v>16955</v>
      </c>
      <c r="PUJ1" s="12" t="s">
        <v>16956</v>
      </c>
      <c r="PUK1" s="12" t="s">
        <v>16957</v>
      </c>
      <c r="PUL1" s="12" t="s">
        <v>16958</v>
      </c>
      <c r="PUM1" s="12" t="s">
        <v>16959</v>
      </c>
      <c r="PUN1" s="12" t="s">
        <v>16960</v>
      </c>
      <c r="PUO1" s="12" t="s">
        <v>16961</v>
      </c>
      <c r="PUP1" s="12" t="s">
        <v>16962</v>
      </c>
      <c r="PUQ1" s="12" t="s">
        <v>16963</v>
      </c>
      <c r="PUR1" s="12" t="s">
        <v>16964</v>
      </c>
      <c r="PUS1" s="12" t="s">
        <v>16965</v>
      </c>
      <c r="PUT1" s="12" t="s">
        <v>16966</v>
      </c>
      <c r="PUU1" s="12" t="s">
        <v>16967</v>
      </c>
      <c r="PUV1" s="12" t="s">
        <v>16968</v>
      </c>
      <c r="PUW1" s="12" t="s">
        <v>16969</v>
      </c>
      <c r="PUX1" s="12" t="s">
        <v>16970</v>
      </c>
      <c r="PUY1" s="12" t="s">
        <v>16971</v>
      </c>
      <c r="PUZ1" s="12" t="s">
        <v>16972</v>
      </c>
      <c r="PVA1" s="12" t="s">
        <v>16973</v>
      </c>
      <c r="PVB1" s="12" t="s">
        <v>16974</v>
      </c>
      <c r="PVC1" s="12" t="s">
        <v>16975</v>
      </c>
      <c r="PVD1" s="12" t="s">
        <v>16976</v>
      </c>
      <c r="PVE1" s="12" t="s">
        <v>16977</v>
      </c>
      <c r="PVF1" s="12" t="s">
        <v>16978</v>
      </c>
      <c r="PVG1" s="12" t="s">
        <v>16979</v>
      </c>
      <c r="PVH1" s="12" t="s">
        <v>16980</v>
      </c>
      <c r="PVI1" s="12" t="s">
        <v>16981</v>
      </c>
      <c r="PVJ1" s="12" t="s">
        <v>16982</v>
      </c>
      <c r="PVK1" s="12" t="s">
        <v>16983</v>
      </c>
      <c r="PVL1" s="12" t="s">
        <v>16984</v>
      </c>
      <c r="PVM1" s="12" t="s">
        <v>16985</v>
      </c>
      <c r="PVN1" s="12" t="s">
        <v>16986</v>
      </c>
      <c r="PVO1" s="12" t="s">
        <v>16987</v>
      </c>
      <c r="PVP1" s="12" t="s">
        <v>16988</v>
      </c>
      <c r="PVQ1" s="12" t="s">
        <v>16989</v>
      </c>
      <c r="PVR1" s="12" t="s">
        <v>16990</v>
      </c>
      <c r="PVS1" s="12" t="s">
        <v>16991</v>
      </c>
      <c r="PVT1" s="12" t="s">
        <v>16992</v>
      </c>
      <c r="PVU1" s="12" t="s">
        <v>16993</v>
      </c>
      <c r="PVV1" s="12" t="s">
        <v>16994</v>
      </c>
      <c r="PVW1" s="12" t="s">
        <v>16995</v>
      </c>
      <c r="PVX1" s="12" t="s">
        <v>16996</v>
      </c>
      <c r="PVY1" s="12" t="s">
        <v>16997</v>
      </c>
      <c r="PVZ1" s="12" t="s">
        <v>16998</v>
      </c>
      <c r="PWA1" s="12" t="s">
        <v>16999</v>
      </c>
      <c r="PWB1" s="12" t="s">
        <v>17000</v>
      </c>
      <c r="PWC1" s="12" t="s">
        <v>17001</v>
      </c>
      <c r="PWD1" s="12" t="s">
        <v>17002</v>
      </c>
      <c r="PWE1" s="12" t="s">
        <v>17003</v>
      </c>
      <c r="PWF1" s="12" t="s">
        <v>17004</v>
      </c>
      <c r="PWG1" s="12" t="s">
        <v>17005</v>
      </c>
      <c r="PWH1" s="12" t="s">
        <v>17006</v>
      </c>
      <c r="PWI1" s="12" t="s">
        <v>17007</v>
      </c>
      <c r="PWJ1" s="12" t="s">
        <v>17008</v>
      </c>
      <c r="PWK1" s="12" t="s">
        <v>17009</v>
      </c>
      <c r="PWL1" s="12" t="s">
        <v>17010</v>
      </c>
      <c r="PWM1" s="12" t="s">
        <v>17011</v>
      </c>
      <c r="PWN1" s="12" t="s">
        <v>17012</v>
      </c>
      <c r="PWO1" s="12" t="s">
        <v>17013</v>
      </c>
      <c r="PWP1" s="12" t="s">
        <v>17014</v>
      </c>
      <c r="PWQ1" s="12" t="s">
        <v>17015</v>
      </c>
      <c r="PWR1" s="12" t="s">
        <v>17016</v>
      </c>
      <c r="PWS1" s="12" t="s">
        <v>17017</v>
      </c>
      <c r="PWT1" s="12" t="s">
        <v>17018</v>
      </c>
      <c r="PWU1" s="12" t="s">
        <v>17019</v>
      </c>
      <c r="PWV1" s="12" t="s">
        <v>17020</v>
      </c>
      <c r="PWW1" s="12" t="s">
        <v>17021</v>
      </c>
      <c r="PWX1" s="12" t="s">
        <v>17022</v>
      </c>
      <c r="PWY1" s="12" t="s">
        <v>17023</v>
      </c>
      <c r="PWZ1" s="12" t="s">
        <v>17024</v>
      </c>
      <c r="PXA1" s="12" t="s">
        <v>17025</v>
      </c>
      <c r="PXB1" s="12" t="s">
        <v>17026</v>
      </c>
      <c r="PXC1" s="12" t="s">
        <v>17027</v>
      </c>
      <c r="PXD1" s="12" t="s">
        <v>17028</v>
      </c>
      <c r="PXE1" s="12" t="s">
        <v>17029</v>
      </c>
      <c r="PXF1" s="12" t="s">
        <v>17030</v>
      </c>
      <c r="PXG1" s="12" t="s">
        <v>17031</v>
      </c>
      <c r="PXH1" s="12" t="s">
        <v>17032</v>
      </c>
      <c r="PXI1" s="12" t="s">
        <v>17033</v>
      </c>
      <c r="PXJ1" s="12" t="s">
        <v>17034</v>
      </c>
      <c r="PXK1" s="12" t="s">
        <v>17035</v>
      </c>
      <c r="PXL1" s="12" t="s">
        <v>17036</v>
      </c>
      <c r="PXM1" s="12" t="s">
        <v>17037</v>
      </c>
      <c r="PXN1" s="12" t="s">
        <v>17038</v>
      </c>
      <c r="PXO1" s="12" t="s">
        <v>17039</v>
      </c>
      <c r="PXP1" s="12" t="s">
        <v>17040</v>
      </c>
      <c r="PXQ1" s="12" t="s">
        <v>17041</v>
      </c>
      <c r="PXR1" s="12" t="s">
        <v>17042</v>
      </c>
      <c r="PXS1" s="12" t="s">
        <v>17043</v>
      </c>
      <c r="PXT1" s="12" t="s">
        <v>17044</v>
      </c>
      <c r="PXU1" s="12" t="s">
        <v>17045</v>
      </c>
      <c r="PXV1" s="12" t="s">
        <v>17046</v>
      </c>
      <c r="PXW1" s="12" t="s">
        <v>17047</v>
      </c>
      <c r="PXX1" s="12" t="s">
        <v>17048</v>
      </c>
      <c r="PXY1" s="12" t="s">
        <v>17049</v>
      </c>
      <c r="PXZ1" s="12" t="s">
        <v>17050</v>
      </c>
      <c r="PYA1" s="12" t="s">
        <v>17051</v>
      </c>
      <c r="PYB1" s="12" t="s">
        <v>17052</v>
      </c>
      <c r="PYC1" s="12" t="s">
        <v>17053</v>
      </c>
      <c r="PYD1" s="12" t="s">
        <v>17054</v>
      </c>
      <c r="PYE1" s="12" t="s">
        <v>17055</v>
      </c>
      <c r="PYF1" s="12" t="s">
        <v>17056</v>
      </c>
      <c r="PYG1" s="12" t="s">
        <v>17057</v>
      </c>
      <c r="PYH1" s="12" t="s">
        <v>17058</v>
      </c>
      <c r="PYI1" s="12" t="s">
        <v>17059</v>
      </c>
      <c r="PYJ1" s="12" t="s">
        <v>17060</v>
      </c>
      <c r="PYK1" s="12" t="s">
        <v>17061</v>
      </c>
      <c r="PYL1" s="12" t="s">
        <v>17062</v>
      </c>
      <c r="PYM1" s="12" t="s">
        <v>17063</v>
      </c>
      <c r="PYN1" s="12" t="s">
        <v>17064</v>
      </c>
      <c r="PYO1" s="12" t="s">
        <v>17065</v>
      </c>
      <c r="PYP1" s="12" t="s">
        <v>17066</v>
      </c>
      <c r="PYQ1" s="12" t="s">
        <v>17067</v>
      </c>
      <c r="PYR1" s="12" t="s">
        <v>17068</v>
      </c>
      <c r="PYS1" s="12" t="s">
        <v>17069</v>
      </c>
      <c r="PYT1" s="12" t="s">
        <v>17070</v>
      </c>
      <c r="PYU1" s="12" t="s">
        <v>17071</v>
      </c>
      <c r="PYV1" s="12" t="s">
        <v>17072</v>
      </c>
      <c r="PYW1" s="12" t="s">
        <v>17073</v>
      </c>
      <c r="PYX1" s="12" t="s">
        <v>17074</v>
      </c>
      <c r="PYY1" s="12" t="s">
        <v>17075</v>
      </c>
      <c r="PYZ1" s="12" t="s">
        <v>17076</v>
      </c>
      <c r="PZA1" s="12" t="s">
        <v>17077</v>
      </c>
      <c r="PZB1" s="12" t="s">
        <v>17078</v>
      </c>
      <c r="PZC1" s="12" t="s">
        <v>17079</v>
      </c>
      <c r="PZD1" s="12" t="s">
        <v>17080</v>
      </c>
      <c r="PZE1" s="12" t="s">
        <v>17081</v>
      </c>
      <c r="PZF1" s="12" t="s">
        <v>17082</v>
      </c>
      <c r="PZG1" s="12" t="s">
        <v>17083</v>
      </c>
      <c r="PZH1" s="12" t="s">
        <v>17084</v>
      </c>
      <c r="PZI1" s="12" t="s">
        <v>17085</v>
      </c>
      <c r="PZJ1" s="12" t="s">
        <v>17086</v>
      </c>
      <c r="PZK1" s="12" t="s">
        <v>17087</v>
      </c>
      <c r="PZL1" s="12" t="s">
        <v>17088</v>
      </c>
      <c r="PZM1" s="12" t="s">
        <v>17089</v>
      </c>
      <c r="PZN1" s="12" t="s">
        <v>17090</v>
      </c>
      <c r="PZO1" s="12" t="s">
        <v>17091</v>
      </c>
      <c r="PZP1" s="12" t="s">
        <v>17092</v>
      </c>
      <c r="PZQ1" s="12" t="s">
        <v>17093</v>
      </c>
      <c r="PZR1" s="12" t="s">
        <v>17094</v>
      </c>
      <c r="PZS1" s="12" t="s">
        <v>17095</v>
      </c>
      <c r="PZT1" s="12" t="s">
        <v>17096</v>
      </c>
      <c r="PZU1" s="12" t="s">
        <v>17097</v>
      </c>
      <c r="PZV1" s="12" t="s">
        <v>17098</v>
      </c>
      <c r="PZW1" s="12" t="s">
        <v>17099</v>
      </c>
      <c r="PZX1" s="12" t="s">
        <v>17100</v>
      </c>
      <c r="PZY1" s="12" t="s">
        <v>17101</v>
      </c>
      <c r="PZZ1" s="12" t="s">
        <v>17102</v>
      </c>
      <c r="QAA1" s="12" t="s">
        <v>17103</v>
      </c>
      <c r="QAB1" s="12" t="s">
        <v>17104</v>
      </c>
      <c r="QAC1" s="12" t="s">
        <v>17105</v>
      </c>
      <c r="QAD1" s="12" t="s">
        <v>17106</v>
      </c>
      <c r="QAE1" s="12" t="s">
        <v>17107</v>
      </c>
      <c r="QAF1" s="12" t="s">
        <v>17108</v>
      </c>
      <c r="QAG1" s="12" t="s">
        <v>17109</v>
      </c>
      <c r="QAH1" s="12" t="s">
        <v>17110</v>
      </c>
      <c r="QAI1" s="12" t="s">
        <v>17111</v>
      </c>
      <c r="QAJ1" s="12" t="s">
        <v>17112</v>
      </c>
      <c r="QAK1" s="12" t="s">
        <v>17113</v>
      </c>
      <c r="QAL1" s="12" t="s">
        <v>17114</v>
      </c>
      <c r="QAM1" s="12" t="s">
        <v>17115</v>
      </c>
      <c r="QAN1" s="12" t="s">
        <v>17116</v>
      </c>
      <c r="QAO1" s="12" t="s">
        <v>17117</v>
      </c>
      <c r="QAP1" s="12" t="s">
        <v>17118</v>
      </c>
      <c r="QAQ1" s="12" t="s">
        <v>17119</v>
      </c>
      <c r="QAR1" s="12" t="s">
        <v>17120</v>
      </c>
      <c r="QAS1" s="12" t="s">
        <v>17121</v>
      </c>
      <c r="QAT1" s="12" t="s">
        <v>17122</v>
      </c>
      <c r="QAU1" s="12" t="s">
        <v>17123</v>
      </c>
      <c r="QAV1" s="12" t="s">
        <v>17124</v>
      </c>
      <c r="QAW1" s="12" t="s">
        <v>17125</v>
      </c>
      <c r="QAX1" s="12" t="s">
        <v>17126</v>
      </c>
      <c r="QAY1" s="12" t="s">
        <v>17127</v>
      </c>
      <c r="QAZ1" s="12" t="s">
        <v>17128</v>
      </c>
      <c r="QBA1" s="12" t="s">
        <v>17129</v>
      </c>
      <c r="QBB1" s="12" t="s">
        <v>17130</v>
      </c>
      <c r="QBC1" s="12" t="s">
        <v>17131</v>
      </c>
      <c r="QBD1" s="12" t="s">
        <v>17132</v>
      </c>
      <c r="QBE1" s="12" t="s">
        <v>17133</v>
      </c>
      <c r="QBF1" s="12" t="s">
        <v>17134</v>
      </c>
      <c r="QBG1" s="12" t="s">
        <v>17135</v>
      </c>
      <c r="QBH1" s="12" t="s">
        <v>17136</v>
      </c>
      <c r="QBI1" s="12" t="s">
        <v>17137</v>
      </c>
      <c r="QBJ1" s="12" t="s">
        <v>17138</v>
      </c>
      <c r="QBK1" s="12" t="s">
        <v>17139</v>
      </c>
      <c r="QBL1" s="12" t="s">
        <v>17140</v>
      </c>
      <c r="QBM1" s="12" t="s">
        <v>17141</v>
      </c>
      <c r="QBN1" s="12" t="s">
        <v>17142</v>
      </c>
      <c r="QBO1" s="12" t="s">
        <v>17143</v>
      </c>
      <c r="QBP1" s="12" t="s">
        <v>17144</v>
      </c>
      <c r="QBQ1" s="12" t="s">
        <v>17145</v>
      </c>
      <c r="QBR1" s="12" t="s">
        <v>17146</v>
      </c>
      <c r="QBS1" s="12" t="s">
        <v>17147</v>
      </c>
      <c r="QBT1" s="12" t="s">
        <v>17148</v>
      </c>
      <c r="QBU1" s="12" t="s">
        <v>17149</v>
      </c>
      <c r="QBV1" s="12" t="s">
        <v>17150</v>
      </c>
      <c r="QBW1" s="12" t="s">
        <v>17151</v>
      </c>
      <c r="QBX1" s="12" t="s">
        <v>17152</v>
      </c>
      <c r="QBY1" s="12" t="s">
        <v>17153</v>
      </c>
      <c r="QBZ1" s="12" t="s">
        <v>17154</v>
      </c>
      <c r="QCA1" s="12" t="s">
        <v>17155</v>
      </c>
      <c r="QCB1" s="12" t="s">
        <v>17156</v>
      </c>
      <c r="QCC1" s="12" t="s">
        <v>17157</v>
      </c>
      <c r="QCD1" s="12" t="s">
        <v>17158</v>
      </c>
      <c r="QCE1" s="12" t="s">
        <v>17159</v>
      </c>
      <c r="QCF1" s="12" t="s">
        <v>17160</v>
      </c>
      <c r="QCG1" s="12" t="s">
        <v>17161</v>
      </c>
      <c r="QCH1" s="12" t="s">
        <v>17162</v>
      </c>
      <c r="QCI1" s="12" t="s">
        <v>17163</v>
      </c>
      <c r="QCJ1" s="12" t="s">
        <v>17164</v>
      </c>
      <c r="QCK1" s="12" t="s">
        <v>17165</v>
      </c>
      <c r="QCL1" s="12" t="s">
        <v>17166</v>
      </c>
      <c r="QCM1" s="12" t="s">
        <v>17167</v>
      </c>
      <c r="QCN1" s="12" t="s">
        <v>17168</v>
      </c>
      <c r="QCO1" s="12" t="s">
        <v>17169</v>
      </c>
      <c r="QCP1" s="12" t="s">
        <v>17170</v>
      </c>
      <c r="QCQ1" s="12" t="s">
        <v>17171</v>
      </c>
      <c r="QCR1" s="12" t="s">
        <v>17172</v>
      </c>
      <c r="QCS1" s="12" t="s">
        <v>17173</v>
      </c>
      <c r="QCT1" s="12" t="s">
        <v>17174</v>
      </c>
      <c r="QCU1" s="12" t="s">
        <v>17175</v>
      </c>
      <c r="QCV1" s="12" t="s">
        <v>17176</v>
      </c>
      <c r="QCW1" s="12" t="s">
        <v>17177</v>
      </c>
      <c r="QCX1" s="12" t="s">
        <v>17178</v>
      </c>
      <c r="QCY1" s="12" t="s">
        <v>17179</v>
      </c>
      <c r="QCZ1" s="12" t="s">
        <v>17180</v>
      </c>
      <c r="QDA1" s="12" t="s">
        <v>17181</v>
      </c>
      <c r="QDB1" s="12" t="s">
        <v>17182</v>
      </c>
      <c r="QDC1" s="12" t="s">
        <v>17183</v>
      </c>
      <c r="QDD1" s="12" t="s">
        <v>17184</v>
      </c>
      <c r="QDE1" s="12" t="s">
        <v>17185</v>
      </c>
      <c r="QDF1" s="12" t="s">
        <v>17186</v>
      </c>
      <c r="QDG1" s="12" t="s">
        <v>17187</v>
      </c>
      <c r="QDH1" s="12" t="s">
        <v>17188</v>
      </c>
      <c r="QDI1" s="12" t="s">
        <v>17189</v>
      </c>
      <c r="QDJ1" s="12" t="s">
        <v>17190</v>
      </c>
      <c r="QDK1" s="12" t="s">
        <v>17191</v>
      </c>
      <c r="QDL1" s="12" t="s">
        <v>17192</v>
      </c>
      <c r="QDM1" s="12" t="s">
        <v>17193</v>
      </c>
      <c r="QDN1" s="12" t="s">
        <v>17194</v>
      </c>
      <c r="QDO1" s="12" t="s">
        <v>17195</v>
      </c>
      <c r="QDP1" s="12" t="s">
        <v>17196</v>
      </c>
      <c r="QDQ1" s="12" t="s">
        <v>17197</v>
      </c>
      <c r="QDR1" s="12" t="s">
        <v>17198</v>
      </c>
      <c r="QDS1" s="12" t="s">
        <v>17199</v>
      </c>
      <c r="QDT1" s="12" t="s">
        <v>17200</v>
      </c>
      <c r="QDU1" s="12" t="s">
        <v>17201</v>
      </c>
      <c r="QDV1" s="12" t="s">
        <v>17202</v>
      </c>
      <c r="QDW1" s="12" t="s">
        <v>17203</v>
      </c>
      <c r="QDX1" s="12" t="s">
        <v>17204</v>
      </c>
      <c r="QDY1" s="12" t="s">
        <v>17205</v>
      </c>
      <c r="QDZ1" s="12" t="s">
        <v>17206</v>
      </c>
      <c r="QEA1" s="12" t="s">
        <v>17207</v>
      </c>
      <c r="QEB1" s="12" t="s">
        <v>17208</v>
      </c>
      <c r="QEC1" s="12" t="s">
        <v>17209</v>
      </c>
      <c r="QED1" s="12" t="s">
        <v>17210</v>
      </c>
      <c r="QEE1" s="12" t="s">
        <v>17211</v>
      </c>
      <c r="QEF1" s="12" t="s">
        <v>17212</v>
      </c>
      <c r="QEG1" s="12" t="s">
        <v>17213</v>
      </c>
      <c r="QEH1" s="12" t="s">
        <v>17214</v>
      </c>
      <c r="QEI1" s="12" t="s">
        <v>17215</v>
      </c>
      <c r="QEJ1" s="12" t="s">
        <v>17216</v>
      </c>
      <c r="QEK1" s="12" t="s">
        <v>17217</v>
      </c>
      <c r="QEL1" s="12" t="s">
        <v>17218</v>
      </c>
      <c r="QEM1" s="12" t="s">
        <v>17219</v>
      </c>
      <c r="QEN1" s="12" t="s">
        <v>17220</v>
      </c>
      <c r="QEO1" s="12" t="s">
        <v>17221</v>
      </c>
      <c r="QEP1" s="12" t="s">
        <v>17222</v>
      </c>
      <c r="QEQ1" s="12" t="s">
        <v>17223</v>
      </c>
      <c r="QER1" s="12" t="s">
        <v>17224</v>
      </c>
      <c r="QES1" s="12" t="s">
        <v>17225</v>
      </c>
      <c r="QET1" s="12" t="s">
        <v>17226</v>
      </c>
      <c r="QEU1" s="12" t="s">
        <v>17227</v>
      </c>
      <c r="QEV1" s="12" t="s">
        <v>17228</v>
      </c>
      <c r="QEW1" s="12" t="s">
        <v>17229</v>
      </c>
      <c r="QEX1" s="12" t="s">
        <v>17230</v>
      </c>
      <c r="QEY1" s="12" t="s">
        <v>17231</v>
      </c>
      <c r="QEZ1" s="12" t="s">
        <v>17232</v>
      </c>
      <c r="QFA1" s="12" t="s">
        <v>17233</v>
      </c>
      <c r="QFB1" s="12" t="s">
        <v>17234</v>
      </c>
      <c r="QFC1" s="12" t="s">
        <v>17235</v>
      </c>
      <c r="QFD1" s="12" t="s">
        <v>17236</v>
      </c>
      <c r="QFE1" s="12" t="s">
        <v>17237</v>
      </c>
      <c r="QFF1" s="12" t="s">
        <v>17238</v>
      </c>
      <c r="QFG1" s="12" t="s">
        <v>17239</v>
      </c>
      <c r="QFH1" s="12" t="s">
        <v>17240</v>
      </c>
      <c r="QFI1" s="12" t="s">
        <v>17241</v>
      </c>
      <c r="QFJ1" s="12" t="s">
        <v>17242</v>
      </c>
      <c r="QFK1" s="12" t="s">
        <v>17243</v>
      </c>
      <c r="QFL1" s="12" t="s">
        <v>17244</v>
      </c>
      <c r="QFM1" s="12" t="s">
        <v>17245</v>
      </c>
      <c r="QFN1" s="12" t="s">
        <v>17246</v>
      </c>
      <c r="QFO1" s="12" t="s">
        <v>17247</v>
      </c>
      <c r="QFP1" s="12" t="s">
        <v>17248</v>
      </c>
      <c r="QFQ1" s="12" t="s">
        <v>17249</v>
      </c>
      <c r="QFR1" s="12" t="s">
        <v>17250</v>
      </c>
      <c r="QFS1" s="12" t="s">
        <v>17251</v>
      </c>
      <c r="QFT1" s="12" t="s">
        <v>17252</v>
      </c>
      <c r="QFU1" s="12" t="s">
        <v>17253</v>
      </c>
      <c r="QFV1" s="12" t="s">
        <v>17254</v>
      </c>
      <c r="QFW1" s="12" t="s">
        <v>17255</v>
      </c>
      <c r="QFX1" s="12" t="s">
        <v>17256</v>
      </c>
      <c r="QFY1" s="12" t="s">
        <v>17257</v>
      </c>
      <c r="QFZ1" s="12" t="s">
        <v>17258</v>
      </c>
      <c r="QGA1" s="12" t="s">
        <v>17259</v>
      </c>
      <c r="QGB1" s="12" t="s">
        <v>17260</v>
      </c>
      <c r="QGC1" s="12" t="s">
        <v>17261</v>
      </c>
      <c r="QGD1" s="12" t="s">
        <v>17262</v>
      </c>
      <c r="QGE1" s="12" t="s">
        <v>17263</v>
      </c>
      <c r="QGF1" s="12" t="s">
        <v>17264</v>
      </c>
      <c r="QGG1" s="12" t="s">
        <v>17265</v>
      </c>
      <c r="QGH1" s="12" t="s">
        <v>17266</v>
      </c>
      <c r="QGI1" s="12" t="s">
        <v>17267</v>
      </c>
      <c r="QGJ1" s="12" t="s">
        <v>17268</v>
      </c>
      <c r="QGK1" s="12" t="s">
        <v>17269</v>
      </c>
      <c r="QGL1" s="12" t="s">
        <v>17270</v>
      </c>
      <c r="QGM1" s="12" t="s">
        <v>17271</v>
      </c>
      <c r="QGN1" s="12" t="s">
        <v>17272</v>
      </c>
      <c r="QGO1" s="12" t="s">
        <v>17273</v>
      </c>
      <c r="QGP1" s="12" t="s">
        <v>17274</v>
      </c>
      <c r="QGQ1" s="12" t="s">
        <v>17275</v>
      </c>
      <c r="QGR1" s="12" t="s">
        <v>17276</v>
      </c>
      <c r="QGS1" s="12" t="s">
        <v>17277</v>
      </c>
      <c r="QGT1" s="12" t="s">
        <v>17278</v>
      </c>
      <c r="QGU1" s="12" t="s">
        <v>17279</v>
      </c>
      <c r="QGV1" s="12" t="s">
        <v>17280</v>
      </c>
      <c r="QGW1" s="12" t="s">
        <v>17281</v>
      </c>
      <c r="QGX1" s="12" t="s">
        <v>17282</v>
      </c>
      <c r="QGY1" s="12" t="s">
        <v>17283</v>
      </c>
      <c r="QGZ1" s="12" t="s">
        <v>17284</v>
      </c>
      <c r="QHA1" s="12" t="s">
        <v>17285</v>
      </c>
      <c r="QHB1" s="12" t="s">
        <v>17286</v>
      </c>
      <c r="QHC1" s="12" t="s">
        <v>17287</v>
      </c>
      <c r="QHD1" s="12" t="s">
        <v>17288</v>
      </c>
      <c r="QHE1" s="12" t="s">
        <v>17289</v>
      </c>
      <c r="QHF1" s="12" t="s">
        <v>17290</v>
      </c>
      <c r="QHG1" s="12" t="s">
        <v>17291</v>
      </c>
      <c r="QHH1" s="12" t="s">
        <v>17292</v>
      </c>
      <c r="QHI1" s="12" t="s">
        <v>17293</v>
      </c>
      <c r="QHJ1" s="12" t="s">
        <v>17294</v>
      </c>
      <c r="QHK1" s="12" t="s">
        <v>17295</v>
      </c>
      <c r="QHL1" s="12" t="s">
        <v>17296</v>
      </c>
      <c r="QHM1" s="12" t="s">
        <v>17297</v>
      </c>
      <c r="QHN1" s="12" t="s">
        <v>17298</v>
      </c>
      <c r="QHO1" s="12" t="s">
        <v>17299</v>
      </c>
      <c r="QHP1" s="12" t="s">
        <v>17300</v>
      </c>
      <c r="QHQ1" s="12" t="s">
        <v>17301</v>
      </c>
      <c r="QHR1" s="12" t="s">
        <v>17302</v>
      </c>
      <c r="QHS1" s="12" t="s">
        <v>17303</v>
      </c>
      <c r="QHT1" s="12" t="s">
        <v>17304</v>
      </c>
      <c r="QHU1" s="12" t="s">
        <v>17305</v>
      </c>
      <c r="QHV1" s="12" t="s">
        <v>17306</v>
      </c>
      <c r="QHW1" s="12" t="s">
        <v>17307</v>
      </c>
      <c r="QHX1" s="12" t="s">
        <v>17308</v>
      </c>
      <c r="QHY1" s="12" t="s">
        <v>17309</v>
      </c>
      <c r="QHZ1" s="12" t="s">
        <v>17310</v>
      </c>
      <c r="QIA1" s="12" t="s">
        <v>17311</v>
      </c>
      <c r="QIB1" s="12" t="s">
        <v>17312</v>
      </c>
      <c r="QIC1" s="12" t="s">
        <v>17313</v>
      </c>
      <c r="QID1" s="12" t="s">
        <v>17314</v>
      </c>
      <c r="QIE1" s="12" t="s">
        <v>17315</v>
      </c>
      <c r="QIF1" s="12" t="s">
        <v>17316</v>
      </c>
      <c r="QIG1" s="12" t="s">
        <v>17317</v>
      </c>
      <c r="QIH1" s="12" t="s">
        <v>17318</v>
      </c>
      <c r="QII1" s="12" t="s">
        <v>17319</v>
      </c>
      <c r="QIJ1" s="12" t="s">
        <v>17320</v>
      </c>
      <c r="QIK1" s="12" t="s">
        <v>17321</v>
      </c>
      <c r="QIL1" s="12" t="s">
        <v>17322</v>
      </c>
      <c r="QIM1" s="12" t="s">
        <v>17323</v>
      </c>
      <c r="QIN1" s="12" t="s">
        <v>17324</v>
      </c>
      <c r="QIO1" s="12" t="s">
        <v>17325</v>
      </c>
      <c r="QIP1" s="12" t="s">
        <v>17326</v>
      </c>
      <c r="QIQ1" s="12" t="s">
        <v>17327</v>
      </c>
      <c r="QIR1" s="12" t="s">
        <v>17328</v>
      </c>
      <c r="QIS1" s="12" t="s">
        <v>17329</v>
      </c>
      <c r="QIT1" s="12" t="s">
        <v>17330</v>
      </c>
      <c r="QIU1" s="12" t="s">
        <v>17331</v>
      </c>
      <c r="QIV1" s="12" t="s">
        <v>17332</v>
      </c>
      <c r="QIW1" s="12" t="s">
        <v>17333</v>
      </c>
      <c r="QIX1" s="12" t="s">
        <v>17334</v>
      </c>
      <c r="QIY1" s="12" t="s">
        <v>17335</v>
      </c>
      <c r="QIZ1" s="12" t="s">
        <v>17336</v>
      </c>
      <c r="QJA1" s="12" t="s">
        <v>17337</v>
      </c>
      <c r="QJB1" s="12" t="s">
        <v>17338</v>
      </c>
      <c r="QJC1" s="12" t="s">
        <v>17339</v>
      </c>
      <c r="QJD1" s="12" t="s">
        <v>17340</v>
      </c>
      <c r="QJE1" s="12" t="s">
        <v>17341</v>
      </c>
      <c r="QJF1" s="12" t="s">
        <v>17342</v>
      </c>
      <c r="QJG1" s="12" t="s">
        <v>17343</v>
      </c>
      <c r="QJH1" s="12" t="s">
        <v>17344</v>
      </c>
      <c r="QJI1" s="12" t="s">
        <v>17345</v>
      </c>
      <c r="QJJ1" s="12" t="s">
        <v>17346</v>
      </c>
      <c r="QJK1" s="12" t="s">
        <v>17347</v>
      </c>
      <c r="QJL1" s="12" t="s">
        <v>17348</v>
      </c>
      <c r="QJM1" s="12" t="s">
        <v>17349</v>
      </c>
      <c r="QJN1" s="12" t="s">
        <v>17350</v>
      </c>
      <c r="QJO1" s="12" t="s">
        <v>17351</v>
      </c>
      <c r="QJP1" s="12" t="s">
        <v>17352</v>
      </c>
      <c r="QJQ1" s="12" t="s">
        <v>17353</v>
      </c>
      <c r="QJR1" s="12" t="s">
        <v>17354</v>
      </c>
      <c r="QJS1" s="12" t="s">
        <v>17355</v>
      </c>
      <c r="QJT1" s="12" t="s">
        <v>17356</v>
      </c>
      <c r="QJU1" s="12" t="s">
        <v>17357</v>
      </c>
      <c r="QJV1" s="12" t="s">
        <v>17358</v>
      </c>
      <c r="QJW1" s="12" t="s">
        <v>17359</v>
      </c>
      <c r="QJX1" s="12" t="s">
        <v>17360</v>
      </c>
      <c r="QJY1" s="12" t="s">
        <v>17361</v>
      </c>
      <c r="QJZ1" s="12" t="s">
        <v>17362</v>
      </c>
      <c r="QKA1" s="12" t="s">
        <v>17363</v>
      </c>
      <c r="QKB1" s="12" t="s">
        <v>17364</v>
      </c>
      <c r="QKC1" s="12" t="s">
        <v>17365</v>
      </c>
      <c r="QKD1" s="12" t="s">
        <v>17366</v>
      </c>
      <c r="QKE1" s="12" t="s">
        <v>17367</v>
      </c>
      <c r="QKF1" s="12" t="s">
        <v>17368</v>
      </c>
      <c r="QKG1" s="12" t="s">
        <v>17369</v>
      </c>
      <c r="QKH1" s="12" t="s">
        <v>17370</v>
      </c>
      <c r="QKI1" s="12" t="s">
        <v>17371</v>
      </c>
      <c r="QKJ1" s="12" t="s">
        <v>17372</v>
      </c>
      <c r="QKK1" s="12" t="s">
        <v>17373</v>
      </c>
      <c r="QKL1" s="12" t="s">
        <v>17374</v>
      </c>
      <c r="QKM1" s="12" t="s">
        <v>17375</v>
      </c>
      <c r="QKN1" s="12" t="s">
        <v>17376</v>
      </c>
      <c r="QKO1" s="12" t="s">
        <v>17377</v>
      </c>
      <c r="QKP1" s="12" t="s">
        <v>17378</v>
      </c>
      <c r="QKQ1" s="12" t="s">
        <v>17379</v>
      </c>
      <c r="QKR1" s="12" t="s">
        <v>17380</v>
      </c>
      <c r="QKS1" s="12" t="s">
        <v>17381</v>
      </c>
      <c r="QKT1" s="12" t="s">
        <v>17382</v>
      </c>
      <c r="QKU1" s="12" t="s">
        <v>17383</v>
      </c>
      <c r="QKV1" s="12" t="s">
        <v>17384</v>
      </c>
      <c r="QKW1" s="12" t="s">
        <v>17385</v>
      </c>
      <c r="QKX1" s="12" t="s">
        <v>17386</v>
      </c>
      <c r="QKY1" s="12" t="s">
        <v>17387</v>
      </c>
      <c r="QKZ1" s="12" t="s">
        <v>17388</v>
      </c>
      <c r="QLA1" s="12" t="s">
        <v>17389</v>
      </c>
      <c r="QLB1" s="12" t="s">
        <v>17390</v>
      </c>
      <c r="QLC1" s="12" t="s">
        <v>17391</v>
      </c>
      <c r="QLD1" s="12" t="s">
        <v>17392</v>
      </c>
      <c r="QLE1" s="12" t="s">
        <v>17393</v>
      </c>
      <c r="QLF1" s="12" t="s">
        <v>17394</v>
      </c>
      <c r="QLG1" s="12" t="s">
        <v>17395</v>
      </c>
      <c r="QLH1" s="12" t="s">
        <v>17396</v>
      </c>
      <c r="QLI1" s="12" t="s">
        <v>17397</v>
      </c>
      <c r="QLJ1" s="12" t="s">
        <v>17398</v>
      </c>
      <c r="QLK1" s="12" t="s">
        <v>17399</v>
      </c>
      <c r="QLL1" s="12" t="s">
        <v>17400</v>
      </c>
      <c r="QLM1" s="12" t="s">
        <v>17401</v>
      </c>
      <c r="QLN1" s="12" t="s">
        <v>17402</v>
      </c>
      <c r="QLO1" s="12" t="s">
        <v>17403</v>
      </c>
      <c r="QLP1" s="12" t="s">
        <v>17404</v>
      </c>
      <c r="QLQ1" s="12" t="s">
        <v>17405</v>
      </c>
      <c r="QLR1" s="12" t="s">
        <v>17406</v>
      </c>
      <c r="QLS1" s="12" t="s">
        <v>17407</v>
      </c>
      <c r="QLT1" s="12" t="s">
        <v>17408</v>
      </c>
      <c r="QLU1" s="12" t="s">
        <v>17409</v>
      </c>
      <c r="QLV1" s="12" t="s">
        <v>17410</v>
      </c>
      <c r="QLW1" s="12" t="s">
        <v>17411</v>
      </c>
      <c r="QLX1" s="12" t="s">
        <v>17412</v>
      </c>
      <c r="QLY1" s="12" t="s">
        <v>17413</v>
      </c>
      <c r="QLZ1" s="12" t="s">
        <v>17414</v>
      </c>
      <c r="QMA1" s="12" t="s">
        <v>17415</v>
      </c>
      <c r="QMB1" s="12" t="s">
        <v>17416</v>
      </c>
      <c r="QMC1" s="12" t="s">
        <v>17417</v>
      </c>
      <c r="QMD1" s="12" t="s">
        <v>17418</v>
      </c>
      <c r="QME1" s="12" t="s">
        <v>17419</v>
      </c>
      <c r="QMF1" s="12" t="s">
        <v>17420</v>
      </c>
      <c r="QMG1" s="12" t="s">
        <v>17421</v>
      </c>
      <c r="QMH1" s="12" t="s">
        <v>17422</v>
      </c>
      <c r="QMI1" s="12" t="s">
        <v>17423</v>
      </c>
      <c r="QMJ1" s="12" t="s">
        <v>17424</v>
      </c>
      <c r="QMK1" s="12" t="s">
        <v>17425</v>
      </c>
      <c r="QML1" s="12" t="s">
        <v>17426</v>
      </c>
      <c r="QMM1" s="12" t="s">
        <v>17427</v>
      </c>
      <c r="QMN1" s="12" t="s">
        <v>17428</v>
      </c>
      <c r="QMO1" s="12" t="s">
        <v>17429</v>
      </c>
      <c r="QMP1" s="12" t="s">
        <v>17430</v>
      </c>
      <c r="QMQ1" s="12" t="s">
        <v>17431</v>
      </c>
      <c r="QMR1" s="12" t="s">
        <v>17432</v>
      </c>
      <c r="QMS1" s="12" t="s">
        <v>17433</v>
      </c>
      <c r="QMT1" s="12" t="s">
        <v>17434</v>
      </c>
      <c r="QMU1" s="12" t="s">
        <v>17435</v>
      </c>
      <c r="QMV1" s="12" t="s">
        <v>17436</v>
      </c>
      <c r="QMW1" s="12" t="s">
        <v>17437</v>
      </c>
      <c r="QMX1" s="12" t="s">
        <v>17438</v>
      </c>
      <c r="QMY1" s="12" t="s">
        <v>17439</v>
      </c>
      <c r="QMZ1" s="12" t="s">
        <v>17440</v>
      </c>
      <c r="QNA1" s="12" t="s">
        <v>17441</v>
      </c>
      <c r="QNB1" s="12" t="s">
        <v>17442</v>
      </c>
      <c r="QNC1" s="12" t="s">
        <v>17443</v>
      </c>
      <c r="QND1" s="12" t="s">
        <v>17444</v>
      </c>
      <c r="QNE1" s="12" t="s">
        <v>17445</v>
      </c>
      <c r="QNF1" s="12" t="s">
        <v>17446</v>
      </c>
      <c r="QNG1" s="12" t="s">
        <v>17447</v>
      </c>
      <c r="QNH1" s="12" t="s">
        <v>17448</v>
      </c>
      <c r="QNI1" s="12" t="s">
        <v>17449</v>
      </c>
      <c r="QNJ1" s="12" t="s">
        <v>17450</v>
      </c>
      <c r="QNK1" s="12" t="s">
        <v>17451</v>
      </c>
      <c r="QNL1" s="12" t="s">
        <v>17452</v>
      </c>
      <c r="QNM1" s="12" t="s">
        <v>17453</v>
      </c>
      <c r="QNN1" s="12" t="s">
        <v>17454</v>
      </c>
      <c r="QNO1" s="12" t="s">
        <v>17455</v>
      </c>
      <c r="QNP1" s="12" t="s">
        <v>17456</v>
      </c>
      <c r="QNQ1" s="12" t="s">
        <v>17457</v>
      </c>
      <c r="QNR1" s="12" t="s">
        <v>17458</v>
      </c>
      <c r="QNS1" s="12" t="s">
        <v>17459</v>
      </c>
      <c r="QNT1" s="12" t="s">
        <v>17460</v>
      </c>
      <c r="QNU1" s="12" t="s">
        <v>17461</v>
      </c>
      <c r="QNV1" s="12" t="s">
        <v>17462</v>
      </c>
      <c r="QNW1" s="12" t="s">
        <v>17463</v>
      </c>
      <c r="QNX1" s="12" t="s">
        <v>17464</v>
      </c>
      <c r="QNY1" s="12" t="s">
        <v>17465</v>
      </c>
      <c r="QNZ1" s="12" t="s">
        <v>17466</v>
      </c>
      <c r="QOA1" s="12" t="s">
        <v>17467</v>
      </c>
      <c r="QOB1" s="12" t="s">
        <v>17468</v>
      </c>
      <c r="QOC1" s="12" t="s">
        <v>17469</v>
      </c>
      <c r="QOD1" s="12" t="s">
        <v>17470</v>
      </c>
      <c r="QOE1" s="12" t="s">
        <v>17471</v>
      </c>
      <c r="QOF1" s="12" t="s">
        <v>17472</v>
      </c>
      <c r="QOG1" s="12" t="s">
        <v>17473</v>
      </c>
      <c r="QOH1" s="12" t="s">
        <v>17474</v>
      </c>
      <c r="QOI1" s="12" t="s">
        <v>17475</v>
      </c>
      <c r="QOJ1" s="12" t="s">
        <v>17476</v>
      </c>
      <c r="QOK1" s="12" t="s">
        <v>17477</v>
      </c>
      <c r="QOL1" s="12" t="s">
        <v>17478</v>
      </c>
      <c r="QOM1" s="12" t="s">
        <v>17479</v>
      </c>
      <c r="QON1" s="12" t="s">
        <v>17480</v>
      </c>
      <c r="QOO1" s="12" t="s">
        <v>17481</v>
      </c>
      <c r="QOP1" s="12" t="s">
        <v>17482</v>
      </c>
      <c r="QOQ1" s="12" t="s">
        <v>17483</v>
      </c>
      <c r="QOR1" s="12" t="s">
        <v>17484</v>
      </c>
      <c r="QOS1" s="12" t="s">
        <v>17485</v>
      </c>
      <c r="QOT1" s="12" t="s">
        <v>17486</v>
      </c>
      <c r="QOU1" s="12" t="s">
        <v>17487</v>
      </c>
      <c r="QOV1" s="12" t="s">
        <v>17488</v>
      </c>
      <c r="QOW1" s="12" t="s">
        <v>17489</v>
      </c>
      <c r="QOX1" s="12" t="s">
        <v>17490</v>
      </c>
      <c r="QOY1" s="12" t="s">
        <v>17491</v>
      </c>
      <c r="QOZ1" s="12" t="s">
        <v>17492</v>
      </c>
      <c r="QPA1" s="12" t="s">
        <v>17493</v>
      </c>
      <c r="QPB1" s="12" t="s">
        <v>17494</v>
      </c>
      <c r="QPC1" s="12" t="s">
        <v>17495</v>
      </c>
      <c r="QPD1" s="12" t="s">
        <v>17496</v>
      </c>
      <c r="QPE1" s="12" t="s">
        <v>17497</v>
      </c>
      <c r="QPF1" s="12" t="s">
        <v>17498</v>
      </c>
      <c r="QPG1" s="12" t="s">
        <v>17499</v>
      </c>
      <c r="QPH1" s="12" t="s">
        <v>17500</v>
      </c>
      <c r="QPI1" s="12" t="s">
        <v>17501</v>
      </c>
      <c r="QPJ1" s="12" t="s">
        <v>17502</v>
      </c>
      <c r="QPK1" s="12" t="s">
        <v>17503</v>
      </c>
      <c r="QPL1" s="12" t="s">
        <v>17504</v>
      </c>
      <c r="QPM1" s="12" t="s">
        <v>17505</v>
      </c>
      <c r="QPN1" s="12" t="s">
        <v>17506</v>
      </c>
      <c r="QPO1" s="12" t="s">
        <v>17507</v>
      </c>
      <c r="QPP1" s="12" t="s">
        <v>17508</v>
      </c>
      <c r="QPQ1" s="12" t="s">
        <v>17509</v>
      </c>
      <c r="QPR1" s="12" t="s">
        <v>17510</v>
      </c>
      <c r="QPS1" s="12" t="s">
        <v>17511</v>
      </c>
      <c r="QPT1" s="12" t="s">
        <v>17512</v>
      </c>
      <c r="QPU1" s="12" t="s">
        <v>17513</v>
      </c>
      <c r="QPV1" s="12" t="s">
        <v>17514</v>
      </c>
      <c r="QPW1" s="12" t="s">
        <v>17515</v>
      </c>
      <c r="QPX1" s="12" t="s">
        <v>17516</v>
      </c>
      <c r="QPY1" s="12" t="s">
        <v>17517</v>
      </c>
      <c r="QPZ1" s="12" t="s">
        <v>17518</v>
      </c>
      <c r="QQA1" s="12" t="s">
        <v>17519</v>
      </c>
      <c r="QQB1" s="12" t="s">
        <v>17520</v>
      </c>
      <c r="QQC1" s="12" t="s">
        <v>17521</v>
      </c>
      <c r="QQD1" s="12" t="s">
        <v>17522</v>
      </c>
      <c r="QQE1" s="12" t="s">
        <v>17523</v>
      </c>
      <c r="QQF1" s="12" t="s">
        <v>17524</v>
      </c>
      <c r="QQG1" s="12" t="s">
        <v>17525</v>
      </c>
      <c r="QQH1" s="12" t="s">
        <v>17526</v>
      </c>
      <c r="QQI1" s="12" t="s">
        <v>17527</v>
      </c>
      <c r="QQJ1" s="12" t="s">
        <v>17528</v>
      </c>
      <c r="QQK1" s="12" t="s">
        <v>17529</v>
      </c>
      <c r="QQL1" s="12" t="s">
        <v>17530</v>
      </c>
      <c r="QQM1" s="12" t="s">
        <v>17531</v>
      </c>
      <c r="QQN1" s="12" t="s">
        <v>17532</v>
      </c>
      <c r="QQO1" s="12" t="s">
        <v>17533</v>
      </c>
      <c r="QQP1" s="12" t="s">
        <v>17534</v>
      </c>
      <c r="QQQ1" s="12" t="s">
        <v>17535</v>
      </c>
      <c r="QQR1" s="12" t="s">
        <v>17536</v>
      </c>
      <c r="QQS1" s="12" t="s">
        <v>17537</v>
      </c>
      <c r="QQT1" s="12" t="s">
        <v>17538</v>
      </c>
      <c r="QQU1" s="12" t="s">
        <v>17539</v>
      </c>
      <c r="QQV1" s="12" t="s">
        <v>17540</v>
      </c>
      <c r="QQW1" s="12" t="s">
        <v>17541</v>
      </c>
      <c r="QQX1" s="12" t="s">
        <v>17542</v>
      </c>
      <c r="QQY1" s="12" t="s">
        <v>17543</v>
      </c>
      <c r="QQZ1" s="12" t="s">
        <v>17544</v>
      </c>
      <c r="QRA1" s="12" t="s">
        <v>17545</v>
      </c>
      <c r="QRB1" s="12" t="s">
        <v>17546</v>
      </c>
      <c r="QRC1" s="12" t="s">
        <v>17547</v>
      </c>
      <c r="QRD1" s="12" t="s">
        <v>17548</v>
      </c>
      <c r="QRE1" s="12" t="s">
        <v>17549</v>
      </c>
      <c r="QRF1" s="12" t="s">
        <v>17550</v>
      </c>
      <c r="QRG1" s="12" t="s">
        <v>17551</v>
      </c>
      <c r="QRH1" s="12" t="s">
        <v>17552</v>
      </c>
      <c r="QRI1" s="12" t="s">
        <v>17553</v>
      </c>
      <c r="QRJ1" s="12" t="s">
        <v>17554</v>
      </c>
      <c r="QRK1" s="12" t="s">
        <v>17555</v>
      </c>
      <c r="QRL1" s="12" t="s">
        <v>17556</v>
      </c>
      <c r="QRM1" s="12" t="s">
        <v>17557</v>
      </c>
      <c r="QRN1" s="12" t="s">
        <v>17558</v>
      </c>
      <c r="QRO1" s="12" t="s">
        <v>17559</v>
      </c>
      <c r="QRP1" s="12" t="s">
        <v>17560</v>
      </c>
      <c r="QRQ1" s="12" t="s">
        <v>17561</v>
      </c>
      <c r="QRR1" s="12" t="s">
        <v>17562</v>
      </c>
      <c r="QRS1" s="12" t="s">
        <v>17563</v>
      </c>
      <c r="QRT1" s="12" t="s">
        <v>17564</v>
      </c>
      <c r="QRU1" s="12" t="s">
        <v>17565</v>
      </c>
      <c r="QRV1" s="12" t="s">
        <v>17566</v>
      </c>
      <c r="QRW1" s="12" t="s">
        <v>17567</v>
      </c>
      <c r="QRX1" s="12" t="s">
        <v>17568</v>
      </c>
      <c r="QRY1" s="12" t="s">
        <v>17569</v>
      </c>
      <c r="QRZ1" s="12" t="s">
        <v>17570</v>
      </c>
      <c r="QSA1" s="12" t="s">
        <v>17571</v>
      </c>
      <c r="QSB1" s="12" t="s">
        <v>17572</v>
      </c>
      <c r="QSC1" s="12" t="s">
        <v>17573</v>
      </c>
      <c r="QSD1" s="12" t="s">
        <v>17574</v>
      </c>
      <c r="QSE1" s="12" t="s">
        <v>17575</v>
      </c>
      <c r="QSF1" s="12" t="s">
        <v>17576</v>
      </c>
      <c r="QSG1" s="12" t="s">
        <v>17577</v>
      </c>
      <c r="QSH1" s="12" t="s">
        <v>17578</v>
      </c>
      <c r="QSI1" s="12" t="s">
        <v>17579</v>
      </c>
      <c r="QSJ1" s="12" t="s">
        <v>17580</v>
      </c>
      <c r="QSK1" s="12" t="s">
        <v>17581</v>
      </c>
      <c r="QSL1" s="12" t="s">
        <v>17582</v>
      </c>
      <c r="QSM1" s="12" t="s">
        <v>17583</v>
      </c>
      <c r="QSN1" s="12" t="s">
        <v>17584</v>
      </c>
      <c r="QSO1" s="12" t="s">
        <v>17585</v>
      </c>
      <c r="QSP1" s="12" t="s">
        <v>17586</v>
      </c>
      <c r="QSQ1" s="12" t="s">
        <v>17587</v>
      </c>
      <c r="QSR1" s="12" t="s">
        <v>17588</v>
      </c>
      <c r="QSS1" s="12" t="s">
        <v>17589</v>
      </c>
      <c r="QST1" s="12" t="s">
        <v>17590</v>
      </c>
      <c r="QSU1" s="12" t="s">
        <v>17591</v>
      </c>
      <c r="QSV1" s="12" t="s">
        <v>17592</v>
      </c>
      <c r="QSW1" s="12" t="s">
        <v>17593</v>
      </c>
      <c r="QSX1" s="12" t="s">
        <v>17594</v>
      </c>
      <c r="QSY1" s="12" t="s">
        <v>17595</v>
      </c>
      <c r="QSZ1" s="12" t="s">
        <v>17596</v>
      </c>
      <c r="QTA1" s="12" t="s">
        <v>17597</v>
      </c>
      <c r="QTB1" s="12" t="s">
        <v>17598</v>
      </c>
      <c r="QTC1" s="12" t="s">
        <v>17599</v>
      </c>
      <c r="QTD1" s="12" t="s">
        <v>17600</v>
      </c>
      <c r="QTE1" s="12" t="s">
        <v>17601</v>
      </c>
      <c r="QTF1" s="12" t="s">
        <v>17602</v>
      </c>
      <c r="QTG1" s="12" t="s">
        <v>17603</v>
      </c>
      <c r="QTH1" s="12" t="s">
        <v>17604</v>
      </c>
      <c r="QTI1" s="12" t="s">
        <v>17605</v>
      </c>
      <c r="QTJ1" s="12" t="s">
        <v>17606</v>
      </c>
      <c r="QTK1" s="12" t="s">
        <v>17607</v>
      </c>
      <c r="QTL1" s="12" t="s">
        <v>17608</v>
      </c>
      <c r="QTM1" s="12" t="s">
        <v>17609</v>
      </c>
      <c r="QTN1" s="12" t="s">
        <v>17610</v>
      </c>
      <c r="QTO1" s="12" t="s">
        <v>17611</v>
      </c>
      <c r="QTP1" s="12" t="s">
        <v>17612</v>
      </c>
      <c r="QTQ1" s="12" t="s">
        <v>17613</v>
      </c>
      <c r="QTR1" s="12" t="s">
        <v>17614</v>
      </c>
      <c r="QTS1" s="12" t="s">
        <v>17615</v>
      </c>
      <c r="QTT1" s="12" t="s">
        <v>17616</v>
      </c>
      <c r="QTU1" s="12" t="s">
        <v>17617</v>
      </c>
      <c r="QTV1" s="12" t="s">
        <v>17618</v>
      </c>
      <c r="QTW1" s="12" t="s">
        <v>17619</v>
      </c>
      <c r="QTX1" s="12" t="s">
        <v>17620</v>
      </c>
      <c r="QTY1" s="12" t="s">
        <v>17621</v>
      </c>
      <c r="QTZ1" s="12" t="s">
        <v>17622</v>
      </c>
      <c r="QUA1" s="12" t="s">
        <v>17623</v>
      </c>
      <c r="QUB1" s="12" t="s">
        <v>17624</v>
      </c>
      <c r="QUC1" s="12" t="s">
        <v>17625</v>
      </c>
      <c r="QUD1" s="12" t="s">
        <v>17626</v>
      </c>
      <c r="QUE1" s="12" t="s">
        <v>17627</v>
      </c>
      <c r="QUF1" s="12" t="s">
        <v>17628</v>
      </c>
      <c r="QUG1" s="12" t="s">
        <v>17629</v>
      </c>
      <c r="QUH1" s="12" t="s">
        <v>17630</v>
      </c>
      <c r="QUI1" s="12" t="s">
        <v>17631</v>
      </c>
      <c r="QUJ1" s="12" t="s">
        <v>17632</v>
      </c>
      <c r="QUK1" s="12" t="s">
        <v>17633</v>
      </c>
      <c r="QUL1" s="12" t="s">
        <v>17634</v>
      </c>
      <c r="QUM1" s="12" t="s">
        <v>17635</v>
      </c>
      <c r="QUN1" s="12" t="s">
        <v>17636</v>
      </c>
      <c r="QUO1" s="12" t="s">
        <v>17637</v>
      </c>
      <c r="QUP1" s="12" t="s">
        <v>17638</v>
      </c>
      <c r="QUQ1" s="12" t="s">
        <v>17639</v>
      </c>
      <c r="QUR1" s="12" t="s">
        <v>17640</v>
      </c>
      <c r="QUS1" s="12" t="s">
        <v>17641</v>
      </c>
      <c r="QUT1" s="12" t="s">
        <v>17642</v>
      </c>
      <c r="QUU1" s="12" t="s">
        <v>17643</v>
      </c>
      <c r="QUV1" s="12" t="s">
        <v>17644</v>
      </c>
      <c r="QUW1" s="12" t="s">
        <v>17645</v>
      </c>
      <c r="QUX1" s="12" t="s">
        <v>17646</v>
      </c>
      <c r="QUY1" s="12" t="s">
        <v>17647</v>
      </c>
      <c r="QUZ1" s="12" t="s">
        <v>17648</v>
      </c>
      <c r="QVA1" s="12" t="s">
        <v>17649</v>
      </c>
      <c r="QVB1" s="12" t="s">
        <v>17650</v>
      </c>
      <c r="QVC1" s="12" t="s">
        <v>17651</v>
      </c>
      <c r="QVD1" s="12" t="s">
        <v>17652</v>
      </c>
      <c r="QVE1" s="12" t="s">
        <v>17653</v>
      </c>
      <c r="QVF1" s="12" t="s">
        <v>17654</v>
      </c>
      <c r="QVG1" s="12" t="s">
        <v>17655</v>
      </c>
      <c r="QVH1" s="12" t="s">
        <v>17656</v>
      </c>
      <c r="QVI1" s="12" t="s">
        <v>17657</v>
      </c>
      <c r="QVJ1" s="12" t="s">
        <v>17658</v>
      </c>
      <c r="QVK1" s="12" t="s">
        <v>17659</v>
      </c>
      <c r="QVL1" s="12" t="s">
        <v>17660</v>
      </c>
      <c r="QVM1" s="12" t="s">
        <v>17661</v>
      </c>
      <c r="QVN1" s="12" t="s">
        <v>17662</v>
      </c>
      <c r="QVO1" s="12" t="s">
        <v>17663</v>
      </c>
      <c r="QVP1" s="12" t="s">
        <v>17664</v>
      </c>
      <c r="QVQ1" s="12" t="s">
        <v>17665</v>
      </c>
      <c r="QVR1" s="12" t="s">
        <v>17666</v>
      </c>
      <c r="QVS1" s="12" t="s">
        <v>17667</v>
      </c>
      <c r="QVT1" s="12" t="s">
        <v>17668</v>
      </c>
      <c r="QVU1" s="12" t="s">
        <v>17669</v>
      </c>
      <c r="QVV1" s="12" t="s">
        <v>17670</v>
      </c>
      <c r="QVW1" s="12" t="s">
        <v>17671</v>
      </c>
      <c r="QVX1" s="12" t="s">
        <v>17672</v>
      </c>
      <c r="QVY1" s="12" t="s">
        <v>17673</v>
      </c>
      <c r="QVZ1" s="12" t="s">
        <v>17674</v>
      </c>
      <c r="QWA1" s="12" t="s">
        <v>17675</v>
      </c>
      <c r="QWB1" s="12" t="s">
        <v>17676</v>
      </c>
      <c r="QWC1" s="12" t="s">
        <v>17677</v>
      </c>
      <c r="QWD1" s="12" t="s">
        <v>17678</v>
      </c>
      <c r="QWE1" s="12" t="s">
        <v>17679</v>
      </c>
      <c r="QWF1" s="12" t="s">
        <v>17680</v>
      </c>
      <c r="QWG1" s="12" t="s">
        <v>17681</v>
      </c>
      <c r="QWH1" s="12" t="s">
        <v>17682</v>
      </c>
      <c r="QWI1" s="12" t="s">
        <v>17683</v>
      </c>
      <c r="QWJ1" s="12" t="s">
        <v>17684</v>
      </c>
      <c r="QWK1" s="12" t="s">
        <v>17685</v>
      </c>
      <c r="QWL1" s="12" t="s">
        <v>17686</v>
      </c>
      <c r="QWM1" s="12" t="s">
        <v>17687</v>
      </c>
      <c r="QWN1" s="12" t="s">
        <v>17688</v>
      </c>
      <c r="QWO1" s="12" t="s">
        <v>17689</v>
      </c>
      <c r="QWP1" s="12" t="s">
        <v>17690</v>
      </c>
      <c r="QWQ1" s="12" t="s">
        <v>17691</v>
      </c>
      <c r="QWR1" s="12" t="s">
        <v>17692</v>
      </c>
      <c r="QWS1" s="12" t="s">
        <v>17693</v>
      </c>
      <c r="QWT1" s="12" t="s">
        <v>17694</v>
      </c>
      <c r="QWU1" s="12" t="s">
        <v>17695</v>
      </c>
      <c r="QWV1" s="12" t="s">
        <v>17696</v>
      </c>
      <c r="QWW1" s="12" t="s">
        <v>17697</v>
      </c>
      <c r="QWX1" s="12" t="s">
        <v>17698</v>
      </c>
      <c r="QWY1" s="12" t="s">
        <v>17699</v>
      </c>
      <c r="QWZ1" s="12" t="s">
        <v>17700</v>
      </c>
      <c r="QXA1" s="12" t="s">
        <v>17701</v>
      </c>
      <c r="QXB1" s="12" t="s">
        <v>17702</v>
      </c>
      <c r="QXC1" s="12" t="s">
        <v>17703</v>
      </c>
      <c r="QXD1" s="12" t="s">
        <v>17704</v>
      </c>
      <c r="QXE1" s="12" t="s">
        <v>17705</v>
      </c>
      <c r="QXF1" s="12" t="s">
        <v>17706</v>
      </c>
      <c r="QXG1" s="12" t="s">
        <v>17707</v>
      </c>
      <c r="QXH1" s="12" t="s">
        <v>17708</v>
      </c>
      <c r="QXI1" s="12" t="s">
        <v>17709</v>
      </c>
      <c r="QXJ1" s="12" t="s">
        <v>17710</v>
      </c>
      <c r="QXK1" s="12" t="s">
        <v>17711</v>
      </c>
      <c r="QXL1" s="12" t="s">
        <v>17712</v>
      </c>
      <c r="QXM1" s="12" t="s">
        <v>17713</v>
      </c>
      <c r="QXN1" s="12" t="s">
        <v>17714</v>
      </c>
      <c r="QXO1" s="12" t="s">
        <v>17715</v>
      </c>
      <c r="QXP1" s="12" t="s">
        <v>17716</v>
      </c>
      <c r="QXQ1" s="12" t="s">
        <v>17717</v>
      </c>
      <c r="QXR1" s="12" t="s">
        <v>17718</v>
      </c>
      <c r="QXS1" s="12" t="s">
        <v>17719</v>
      </c>
      <c r="QXT1" s="12" t="s">
        <v>17720</v>
      </c>
      <c r="QXU1" s="12" t="s">
        <v>17721</v>
      </c>
      <c r="QXV1" s="12" t="s">
        <v>17722</v>
      </c>
      <c r="QXW1" s="12" t="s">
        <v>17723</v>
      </c>
      <c r="QXX1" s="12" t="s">
        <v>17724</v>
      </c>
      <c r="QXY1" s="12" t="s">
        <v>17725</v>
      </c>
      <c r="QXZ1" s="12" t="s">
        <v>17726</v>
      </c>
      <c r="QYA1" s="12" t="s">
        <v>17727</v>
      </c>
      <c r="QYB1" s="12" t="s">
        <v>17728</v>
      </c>
      <c r="QYC1" s="12" t="s">
        <v>17729</v>
      </c>
      <c r="QYD1" s="12" t="s">
        <v>17730</v>
      </c>
      <c r="QYE1" s="12" t="s">
        <v>17731</v>
      </c>
      <c r="QYF1" s="12" t="s">
        <v>17732</v>
      </c>
      <c r="QYG1" s="12" t="s">
        <v>17733</v>
      </c>
      <c r="QYH1" s="12" t="s">
        <v>17734</v>
      </c>
      <c r="QYI1" s="12" t="s">
        <v>17735</v>
      </c>
      <c r="QYJ1" s="12" t="s">
        <v>17736</v>
      </c>
      <c r="QYK1" s="12" t="s">
        <v>17737</v>
      </c>
      <c r="QYL1" s="12" t="s">
        <v>17738</v>
      </c>
      <c r="QYM1" s="12" t="s">
        <v>17739</v>
      </c>
      <c r="QYN1" s="12" t="s">
        <v>17740</v>
      </c>
      <c r="QYO1" s="12" t="s">
        <v>17741</v>
      </c>
      <c r="QYP1" s="12" t="s">
        <v>17742</v>
      </c>
      <c r="QYQ1" s="12" t="s">
        <v>17743</v>
      </c>
      <c r="QYR1" s="12" t="s">
        <v>17744</v>
      </c>
      <c r="QYS1" s="12" t="s">
        <v>17745</v>
      </c>
      <c r="QYT1" s="12" t="s">
        <v>17746</v>
      </c>
      <c r="QYU1" s="12" t="s">
        <v>17747</v>
      </c>
      <c r="QYV1" s="12" t="s">
        <v>17748</v>
      </c>
      <c r="QYW1" s="12" t="s">
        <v>17749</v>
      </c>
      <c r="QYX1" s="12" t="s">
        <v>17750</v>
      </c>
      <c r="QYY1" s="12" t="s">
        <v>17751</v>
      </c>
      <c r="QYZ1" s="12" t="s">
        <v>17752</v>
      </c>
      <c r="QZA1" s="12" t="s">
        <v>17753</v>
      </c>
      <c r="QZB1" s="12" t="s">
        <v>17754</v>
      </c>
      <c r="QZC1" s="12" t="s">
        <v>17755</v>
      </c>
      <c r="QZD1" s="12" t="s">
        <v>17756</v>
      </c>
      <c r="QZE1" s="12" t="s">
        <v>17757</v>
      </c>
      <c r="QZF1" s="12" t="s">
        <v>17758</v>
      </c>
      <c r="QZG1" s="12" t="s">
        <v>17759</v>
      </c>
      <c r="QZH1" s="12" t="s">
        <v>17760</v>
      </c>
      <c r="QZI1" s="12" t="s">
        <v>17761</v>
      </c>
      <c r="QZJ1" s="12" t="s">
        <v>17762</v>
      </c>
      <c r="QZK1" s="12" t="s">
        <v>17763</v>
      </c>
      <c r="QZL1" s="12" t="s">
        <v>17764</v>
      </c>
      <c r="QZM1" s="12" t="s">
        <v>17765</v>
      </c>
      <c r="QZN1" s="12" t="s">
        <v>17766</v>
      </c>
      <c r="QZO1" s="12" t="s">
        <v>17767</v>
      </c>
      <c r="QZP1" s="12" t="s">
        <v>17768</v>
      </c>
      <c r="QZQ1" s="12" t="s">
        <v>17769</v>
      </c>
      <c r="QZR1" s="12" t="s">
        <v>17770</v>
      </c>
      <c r="QZS1" s="12" t="s">
        <v>17771</v>
      </c>
      <c r="QZT1" s="12" t="s">
        <v>17772</v>
      </c>
      <c r="QZU1" s="12" t="s">
        <v>17773</v>
      </c>
      <c r="QZV1" s="12" t="s">
        <v>17774</v>
      </c>
      <c r="QZW1" s="12" t="s">
        <v>17775</v>
      </c>
      <c r="QZX1" s="12" t="s">
        <v>17776</v>
      </c>
      <c r="QZY1" s="12" t="s">
        <v>17777</v>
      </c>
      <c r="QZZ1" s="12" t="s">
        <v>17778</v>
      </c>
      <c r="RAA1" s="12" t="s">
        <v>17779</v>
      </c>
      <c r="RAB1" s="12" t="s">
        <v>17780</v>
      </c>
      <c r="RAC1" s="12" t="s">
        <v>17781</v>
      </c>
      <c r="RAD1" s="12" t="s">
        <v>17782</v>
      </c>
      <c r="RAE1" s="12" t="s">
        <v>17783</v>
      </c>
      <c r="RAF1" s="12" t="s">
        <v>17784</v>
      </c>
      <c r="RAG1" s="12" t="s">
        <v>17785</v>
      </c>
      <c r="RAH1" s="12" t="s">
        <v>17786</v>
      </c>
      <c r="RAI1" s="12" t="s">
        <v>17787</v>
      </c>
      <c r="RAJ1" s="12" t="s">
        <v>17788</v>
      </c>
      <c r="RAK1" s="12" t="s">
        <v>17789</v>
      </c>
      <c r="RAL1" s="12" t="s">
        <v>17790</v>
      </c>
      <c r="RAM1" s="12" t="s">
        <v>17791</v>
      </c>
      <c r="RAN1" s="12" t="s">
        <v>17792</v>
      </c>
      <c r="RAO1" s="12" t="s">
        <v>17793</v>
      </c>
      <c r="RAP1" s="12" t="s">
        <v>17794</v>
      </c>
      <c r="RAQ1" s="12" t="s">
        <v>17795</v>
      </c>
      <c r="RAR1" s="12" t="s">
        <v>17796</v>
      </c>
      <c r="RAS1" s="12" t="s">
        <v>17797</v>
      </c>
      <c r="RAT1" s="12" t="s">
        <v>17798</v>
      </c>
      <c r="RAU1" s="12" t="s">
        <v>17799</v>
      </c>
      <c r="RAV1" s="12" t="s">
        <v>17800</v>
      </c>
      <c r="RAW1" s="12" t="s">
        <v>17801</v>
      </c>
      <c r="RAX1" s="12" t="s">
        <v>17802</v>
      </c>
      <c r="RAY1" s="12" t="s">
        <v>17803</v>
      </c>
      <c r="RAZ1" s="12" t="s">
        <v>17804</v>
      </c>
      <c r="RBA1" s="12" t="s">
        <v>17805</v>
      </c>
      <c r="RBB1" s="12" t="s">
        <v>17806</v>
      </c>
      <c r="RBC1" s="12" t="s">
        <v>17807</v>
      </c>
      <c r="RBD1" s="12" t="s">
        <v>17808</v>
      </c>
      <c r="RBE1" s="12" t="s">
        <v>17809</v>
      </c>
      <c r="RBF1" s="12" t="s">
        <v>17810</v>
      </c>
      <c r="RBG1" s="12" t="s">
        <v>17811</v>
      </c>
      <c r="RBH1" s="12" t="s">
        <v>17812</v>
      </c>
      <c r="RBI1" s="12" t="s">
        <v>17813</v>
      </c>
      <c r="RBJ1" s="12" t="s">
        <v>17814</v>
      </c>
      <c r="RBK1" s="12" t="s">
        <v>17815</v>
      </c>
      <c r="RBL1" s="12" t="s">
        <v>17816</v>
      </c>
      <c r="RBM1" s="12" t="s">
        <v>17817</v>
      </c>
      <c r="RBN1" s="12" t="s">
        <v>17818</v>
      </c>
      <c r="RBO1" s="12" t="s">
        <v>17819</v>
      </c>
      <c r="RBP1" s="12" t="s">
        <v>17820</v>
      </c>
      <c r="RBQ1" s="12" t="s">
        <v>17821</v>
      </c>
      <c r="RBR1" s="12" t="s">
        <v>17822</v>
      </c>
      <c r="RBS1" s="12" t="s">
        <v>17823</v>
      </c>
      <c r="RBT1" s="12" t="s">
        <v>17824</v>
      </c>
      <c r="RBU1" s="12" t="s">
        <v>17825</v>
      </c>
      <c r="RBV1" s="12" t="s">
        <v>17826</v>
      </c>
      <c r="RBW1" s="12" t="s">
        <v>17827</v>
      </c>
      <c r="RBX1" s="12" t="s">
        <v>17828</v>
      </c>
      <c r="RBY1" s="12" t="s">
        <v>17829</v>
      </c>
      <c r="RBZ1" s="12" t="s">
        <v>17830</v>
      </c>
      <c r="RCA1" s="12" t="s">
        <v>17831</v>
      </c>
      <c r="RCB1" s="12" t="s">
        <v>17832</v>
      </c>
      <c r="RCC1" s="12" t="s">
        <v>17833</v>
      </c>
      <c r="RCD1" s="12" t="s">
        <v>17834</v>
      </c>
      <c r="RCE1" s="12" t="s">
        <v>17835</v>
      </c>
      <c r="RCF1" s="12" t="s">
        <v>17836</v>
      </c>
      <c r="RCG1" s="12" t="s">
        <v>17837</v>
      </c>
      <c r="RCH1" s="12" t="s">
        <v>17838</v>
      </c>
      <c r="RCI1" s="12" t="s">
        <v>17839</v>
      </c>
      <c r="RCJ1" s="12" t="s">
        <v>17840</v>
      </c>
      <c r="RCK1" s="12" t="s">
        <v>17841</v>
      </c>
      <c r="RCL1" s="12" t="s">
        <v>17842</v>
      </c>
      <c r="RCM1" s="12" t="s">
        <v>17843</v>
      </c>
      <c r="RCN1" s="12" t="s">
        <v>17844</v>
      </c>
      <c r="RCO1" s="12" t="s">
        <v>17845</v>
      </c>
      <c r="RCP1" s="12" t="s">
        <v>17846</v>
      </c>
      <c r="RCQ1" s="12" t="s">
        <v>17847</v>
      </c>
      <c r="RCR1" s="12" t="s">
        <v>17848</v>
      </c>
      <c r="RCS1" s="12" t="s">
        <v>17849</v>
      </c>
      <c r="RCT1" s="12" t="s">
        <v>17850</v>
      </c>
      <c r="RCU1" s="12" t="s">
        <v>17851</v>
      </c>
      <c r="RCV1" s="12" t="s">
        <v>17852</v>
      </c>
      <c r="RCW1" s="12" t="s">
        <v>17853</v>
      </c>
      <c r="RCX1" s="12" t="s">
        <v>17854</v>
      </c>
      <c r="RCY1" s="12" t="s">
        <v>17855</v>
      </c>
      <c r="RCZ1" s="12" t="s">
        <v>17856</v>
      </c>
      <c r="RDA1" s="12" t="s">
        <v>17857</v>
      </c>
      <c r="RDB1" s="12" t="s">
        <v>17858</v>
      </c>
      <c r="RDC1" s="12" t="s">
        <v>17859</v>
      </c>
      <c r="RDD1" s="12" t="s">
        <v>17860</v>
      </c>
      <c r="RDE1" s="12" t="s">
        <v>17861</v>
      </c>
      <c r="RDF1" s="12" t="s">
        <v>17862</v>
      </c>
      <c r="RDG1" s="12" t="s">
        <v>17863</v>
      </c>
      <c r="RDH1" s="12" t="s">
        <v>17864</v>
      </c>
      <c r="RDI1" s="12" t="s">
        <v>17865</v>
      </c>
      <c r="RDJ1" s="12" t="s">
        <v>17866</v>
      </c>
      <c r="RDK1" s="12" t="s">
        <v>17867</v>
      </c>
      <c r="RDL1" s="12" t="s">
        <v>17868</v>
      </c>
      <c r="RDM1" s="12" t="s">
        <v>17869</v>
      </c>
      <c r="RDN1" s="12" t="s">
        <v>17870</v>
      </c>
      <c r="RDO1" s="12" t="s">
        <v>17871</v>
      </c>
      <c r="RDP1" s="12" t="s">
        <v>17872</v>
      </c>
      <c r="RDQ1" s="12" t="s">
        <v>17873</v>
      </c>
      <c r="RDR1" s="12" t="s">
        <v>17874</v>
      </c>
      <c r="RDS1" s="12" t="s">
        <v>17875</v>
      </c>
      <c r="RDT1" s="12" t="s">
        <v>17876</v>
      </c>
      <c r="RDU1" s="12" t="s">
        <v>17877</v>
      </c>
      <c r="RDV1" s="12" t="s">
        <v>17878</v>
      </c>
      <c r="RDW1" s="12" t="s">
        <v>17879</v>
      </c>
      <c r="RDX1" s="12" t="s">
        <v>17880</v>
      </c>
      <c r="RDY1" s="12" t="s">
        <v>17881</v>
      </c>
      <c r="RDZ1" s="12" t="s">
        <v>17882</v>
      </c>
      <c r="REA1" s="12" t="s">
        <v>17883</v>
      </c>
      <c r="REB1" s="12" t="s">
        <v>17884</v>
      </c>
      <c r="REC1" s="12" t="s">
        <v>17885</v>
      </c>
      <c r="RED1" s="12" t="s">
        <v>17886</v>
      </c>
      <c r="REE1" s="12" t="s">
        <v>17887</v>
      </c>
      <c r="REF1" s="12" t="s">
        <v>17888</v>
      </c>
      <c r="REG1" s="12" t="s">
        <v>17889</v>
      </c>
      <c r="REH1" s="12" t="s">
        <v>17890</v>
      </c>
      <c r="REI1" s="12" t="s">
        <v>17891</v>
      </c>
      <c r="REJ1" s="12" t="s">
        <v>17892</v>
      </c>
      <c r="REK1" s="12" t="s">
        <v>17893</v>
      </c>
      <c r="REL1" s="12" t="s">
        <v>17894</v>
      </c>
      <c r="REM1" s="12" t="s">
        <v>17895</v>
      </c>
      <c r="REN1" s="12" t="s">
        <v>17896</v>
      </c>
      <c r="REO1" s="12" t="s">
        <v>17897</v>
      </c>
      <c r="REP1" s="12" t="s">
        <v>17898</v>
      </c>
      <c r="REQ1" s="12" t="s">
        <v>17899</v>
      </c>
      <c r="RER1" s="12" t="s">
        <v>17900</v>
      </c>
      <c r="RES1" s="12" t="s">
        <v>17901</v>
      </c>
      <c r="RET1" s="12" t="s">
        <v>17902</v>
      </c>
      <c r="REU1" s="12" t="s">
        <v>17903</v>
      </c>
      <c r="REV1" s="12" t="s">
        <v>17904</v>
      </c>
      <c r="REW1" s="12" t="s">
        <v>17905</v>
      </c>
      <c r="REX1" s="12" t="s">
        <v>17906</v>
      </c>
      <c r="REY1" s="12" t="s">
        <v>17907</v>
      </c>
      <c r="REZ1" s="12" t="s">
        <v>17908</v>
      </c>
      <c r="RFA1" s="12" t="s">
        <v>17909</v>
      </c>
      <c r="RFB1" s="12" t="s">
        <v>17910</v>
      </c>
      <c r="RFC1" s="12" t="s">
        <v>17911</v>
      </c>
      <c r="RFD1" s="12" t="s">
        <v>17912</v>
      </c>
      <c r="RFE1" s="12" t="s">
        <v>17913</v>
      </c>
      <c r="RFF1" s="12" t="s">
        <v>17914</v>
      </c>
      <c r="RFG1" s="12" t="s">
        <v>17915</v>
      </c>
      <c r="RFH1" s="12" t="s">
        <v>17916</v>
      </c>
      <c r="RFI1" s="12" t="s">
        <v>17917</v>
      </c>
      <c r="RFJ1" s="12" t="s">
        <v>17918</v>
      </c>
      <c r="RFK1" s="12" t="s">
        <v>17919</v>
      </c>
      <c r="RFL1" s="12" t="s">
        <v>17920</v>
      </c>
      <c r="RFM1" s="12" t="s">
        <v>17921</v>
      </c>
      <c r="RFN1" s="12" t="s">
        <v>17922</v>
      </c>
      <c r="RFO1" s="12" t="s">
        <v>17923</v>
      </c>
      <c r="RFP1" s="12" t="s">
        <v>17924</v>
      </c>
      <c r="RFQ1" s="12" t="s">
        <v>17925</v>
      </c>
      <c r="RFR1" s="12" t="s">
        <v>17926</v>
      </c>
      <c r="RFS1" s="12" t="s">
        <v>17927</v>
      </c>
      <c r="RFT1" s="12" t="s">
        <v>17928</v>
      </c>
      <c r="RFU1" s="12" t="s">
        <v>17929</v>
      </c>
      <c r="RFV1" s="12" t="s">
        <v>17930</v>
      </c>
      <c r="RFW1" s="12" t="s">
        <v>17931</v>
      </c>
      <c r="RFX1" s="12" t="s">
        <v>17932</v>
      </c>
      <c r="RFY1" s="12" t="s">
        <v>17933</v>
      </c>
      <c r="RFZ1" s="12" t="s">
        <v>17934</v>
      </c>
      <c r="RGA1" s="12" t="s">
        <v>17935</v>
      </c>
      <c r="RGB1" s="12" t="s">
        <v>17936</v>
      </c>
      <c r="RGC1" s="12" t="s">
        <v>17937</v>
      </c>
      <c r="RGD1" s="12" t="s">
        <v>17938</v>
      </c>
      <c r="RGE1" s="12" t="s">
        <v>17939</v>
      </c>
      <c r="RGF1" s="12" t="s">
        <v>17940</v>
      </c>
      <c r="RGG1" s="12" t="s">
        <v>17941</v>
      </c>
      <c r="RGH1" s="12" t="s">
        <v>17942</v>
      </c>
      <c r="RGI1" s="12" t="s">
        <v>17943</v>
      </c>
      <c r="RGJ1" s="12" t="s">
        <v>17944</v>
      </c>
      <c r="RGK1" s="12" t="s">
        <v>17945</v>
      </c>
      <c r="RGL1" s="12" t="s">
        <v>17946</v>
      </c>
      <c r="RGM1" s="12" t="s">
        <v>17947</v>
      </c>
      <c r="RGN1" s="12" t="s">
        <v>17948</v>
      </c>
      <c r="RGO1" s="12" t="s">
        <v>17949</v>
      </c>
      <c r="RGP1" s="12" t="s">
        <v>17950</v>
      </c>
      <c r="RGQ1" s="12" t="s">
        <v>17951</v>
      </c>
      <c r="RGR1" s="12" t="s">
        <v>17952</v>
      </c>
      <c r="RGS1" s="12" t="s">
        <v>17953</v>
      </c>
      <c r="RGT1" s="12" t="s">
        <v>17954</v>
      </c>
      <c r="RGU1" s="12" t="s">
        <v>17955</v>
      </c>
      <c r="RGV1" s="12" t="s">
        <v>17956</v>
      </c>
      <c r="RGW1" s="12" t="s">
        <v>17957</v>
      </c>
      <c r="RGX1" s="12" t="s">
        <v>17958</v>
      </c>
      <c r="RGY1" s="12" t="s">
        <v>17959</v>
      </c>
      <c r="RGZ1" s="12" t="s">
        <v>17960</v>
      </c>
      <c r="RHA1" s="12" t="s">
        <v>17961</v>
      </c>
      <c r="RHB1" s="12" t="s">
        <v>17962</v>
      </c>
      <c r="RHC1" s="12" t="s">
        <v>17963</v>
      </c>
      <c r="RHD1" s="12" t="s">
        <v>17964</v>
      </c>
      <c r="RHE1" s="12" t="s">
        <v>17965</v>
      </c>
      <c r="RHF1" s="12" t="s">
        <v>17966</v>
      </c>
      <c r="RHG1" s="12" t="s">
        <v>17967</v>
      </c>
      <c r="RHH1" s="12" t="s">
        <v>17968</v>
      </c>
      <c r="RHI1" s="12" t="s">
        <v>17969</v>
      </c>
      <c r="RHJ1" s="12" t="s">
        <v>17970</v>
      </c>
      <c r="RHK1" s="12" t="s">
        <v>17971</v>
      </c>
      <c r="RHL1" s="12" t="s">
        <v>17972</v>
      </c>
      <c r="RHM1" s="12" t="s">
        <v>17973</v>
      </c>
      <c r="RHN1" s="12" t="s">
        <v>17974</v>
      </c>
      <c r="RHO1" s="12" t="s">
        <v>17975</v>
      </c>
      <c r="RHP1" s="12" t="s">
        <v>17976</v>
      </c>
      <c r="RHQ1" s="12" t="s">
        <v>17977</v>
      </c>
      <c r="RHR1" s="12" t="s">
        <v>17978</v>
      </c>
      <c r="RHS1" s="12" t="s">
        <v>17979</v>
      </c>
      <c r="RHT1" s="12" t="s">
        <v>17980</v>
      </c>
      <c r="RHU1" s="12" t="s">
        <v>17981</v>
      </c>
      <c r="RHV1" s="12" t="s">
        <v>17982</v>
      </c>
      <c r="RHW1" s="12" t="s">
        <v>17983</v>
      </c>
      <c r="RHX1" s="12" t="s">
        <v>17984</v>
      </c>
      <c r="RHY1" s="12" t="s">
        <v>17985</v>
      </c>
      <c r="RHZ1" s="12" t="s">
        <v>17986</v>
      </c>
      <c r="RIA1" s="12" t="s">
        <v>17987</v>
      </c>
      <c r="RIB1" s="12" t="s">
        <v>17988</v>
      </c>
      <c r="RIC1" s="12" t="s">
        <v>17989</v>
      </c>
      <c r="RID1" s="12" t="s">
        <v>17990</v>
      </c>
      <c r="RIE1" s="12" t="s">
        <v>17991</v>
      </c>
      <c r="RIF1" s="12" t="s">
        <v>17992</v>
      </c>
      <c r="RIG1" s="12" t="s">
        <v>17993</v>
      </c>
      <c r="RIH1" s="12" t="s">
        <v>17994</v>
      </c>
      <c r="RII1" s="12" t="s">
        <v>17995</v>
      </c>
      <c r="RIJ1" s="12" t="s">
        <v>17996</v>
      </c>
      <c r="RIK1" s="12" t="s">
        <v>17997</v>
      </c>
      <c r="RIL1" s="12" t="s">
        <v>17998</v>
      </c>
      <c r="RIM1" s="12" t="s">
        <v>17999</v>
      </c>
      <c r="RIN1" s="12" t="s">
        <v>18000</v>
      </c>
      <c r="RIO1" s="12" t="s">
        <v>18001</v>
      </c>
      <c r="RIP1" s="12" t="s">
        <v>18002</v>
      </c>
      <c r="RIQ1" s="12" t="s">
        <v>18003</v>
      </c>
      <c r="RIR1" s="12" t="s">
        <v>18004</v>
      </c>
      <c r="RIS1" s="12" t="s">
        <v>18005</v>
      </c>
      <c r="RIT1" s="12" t="s">
        <v>18006</v>
      </c>
      <c r="RIU1" s="12" t="s">
        <v>18007</v>
      </c>
      <c r="RIV1" s="12" t="s">
        <v>18008</v>
      </c>
      <c r="RIW1" s="12" t="s">
        <v>18009</v>
      </c>
      <c r="RIX1" s="12" t="s">
        <v>18010</v>
      </c>
      <c r="RIY1" s="12" t="s">
        <v>18011</v>
      </c>
      <c r="RIZ1" s="12" t="s">
        <v>18012</v>
      </c>
      <c r="RJA1" s="12" t="s">
        <v>18013</v>
      </c>
      <c r="RJB1" s="12" t="s">
        <v>18014</v>
      </c>
      <c r="RJC1" s="12" t="s">
        <v>18015</v>
      </c>
      <c r="RJD1" s="12" t="s">
        <v>18016</v>
      </c>
      <c r="RJE1" s="12" t="s">
        <v>18017</v>
      </c>
      <c r="RJF1" s="12" t="s">
        <v>18018</v>
      </c>
      <c r="RJG1" s="12" t="s">
        <v>18019</v>
      </c>
      <c r="RJH1" s="12" t="s">
        <v>18020</v>
      </c>
      <c r="RJI1" s="12" t="s">
        <v>18021</v>
      </c>
      <c r="RJJ1" s="12" t="s">
        <v>18022</v>
      </c>
      <c r="RJK1" s="12" t="s">
        <v>18023</v>
      </c>
      <c r="RJL1" s="12" t="s">
        <v>18024</v>
      </c>
      <c r="RJM1" s="12" t="s">
        <v>18025</v>
      </c>
      <c r="RJN1" s="12" t="s">
        <v>18026</v>
      </c>
      <c r="RJO1" s="12" t="s">
        <v>18027</v>
      </c>
      <c r="RJP1" s="12" t="s">
        <v>18028</v>
      </c>
      <c r="RJQ1" s="12" t="s">
        <v>18029</v>
      </c>
      <c r="RJR1" s="12" t="s">
        <v>18030</v>
      </c>
      <c r="RJS1" s="12" t="s">
        <v>18031</v>
      </c>
      <c r="RJT1" s="12" t="s">
        <v>18032</v>
      </c>
      <c r="RJU1" s="12" t="s">
        <v>18033</v>
      </c>
      <c r="RJV1" s="12" t="s">
        <v>18034</v>
      </c>
      <c r="RJW1" s="12" t="s">
        <v>18035</v>
      </c>
      <c r="RJX1" s="12" t="s">
        <v>18036</v>
      </c>
      <c r="RJY1" s="12" t="s">
        <v>18037</v>
      </c>
      <c r="RJZ1" s="12" t="s">
        <v>18038</v>
      </c>
      <c r="RKA1" s="12" t="s">
        <v>18039</v>
      </c>
      <c r="RKB1" s="12" t="s">
        <v>18040</v>
      </c>
      <c r="RKC1" s="12" t="s">
        <v>18041</v>
      </c>
      <c r="RKD1" s="12" t="s">
        <v>18042</v>
      </c>
      <c r="RKE1" s="12" t="s">
        <v>18043</v>
      </c>
      <c r="RKF1" s="12" t="s">
        <v>18044</v>
      </c>
      <c r="RKG1" s="12" t="s">
        <v>18045</v>
      </c>
      <c r="RKH1" s="12" t="s">
        <v>18046</v>
      </c>
      <c r="RKI1" s="12" t="s">
        <v>18047</v>
      </c>
      <c r="RKJ1" s="12" t="s">
        <v>18048</v>
      </c>
      <c r="RKK1" s="12" t="s">
        <v>18049</v>
      </c>
      <c r="RKL1" s="12" t="s">
        <v>18050</v>
      </c>
      <c r="RKM1" s="12" t="s">
        <v>18051</v>
      </c>
      <c r="RKN1" s="12" t="s">
        <v>18052</v>
      </c>
      <c r="RKO1" s="12" t="s">
        <v>18053</v>
      </c>
      <c r="RKP1" s="12" t="s">
        <v>18054</v>
      </c>
      <c r="RKQ1" s="12" t="s">
        <v>18055</v>
      </c>
      <c r="RKR1" s="12" t="s">
        <v>18056</v>
      </c>
      <c r="RKS1" s="12" t="s">
        <v>18057</v>
      </c>
      <c r="RKT1" s="12" t="s">
        <v>18058</v>
      </c>
      <c r="RKU1" s="12" t="s">
        <v>18059</v>
      </c>
      <c r="RKV1" s="12" t="s">
        <v>18060</v>
      </c>
      <c r="RKW1" s="12" t="s">
        <v>18061</v>
      </c>
      <c r="RKX1" s="12" t="s">
        <v>18062</v>
      </c>
      <c r="RKY1" s="12" t="s">
        <v>18063</v>
      </c>
      <c r="RKZ1" s="12" t="s">
        <v>18064</v>
      </c>
      <c r="RLA1" s="12" t="s">
        <v>18065</v>
      </c>
      <c r="RLB1" s="12" t="s">
        <v>18066</v>
      </c>
      <c r="RLC1" s="12" t="s">
        <v>18067</v>
      </c>
      <c r="RLD1" s="12" t="s">
        <v>18068</v>
      </c>
      <c r="RLE1" s="12" t="s">
        <v>18069</v>
      </c>
      <c r="RLF1" s="12" t="s">
        <v>18070</v>
      </c>
      <c r="RLG1" s="12" t="s">
        <v>18071</v>
      </c>
      <c r="RLH1" s="12" t="s">
        <v>18072</v>
      </c>
      <c r="RLI1" s="12" t="s">
        <v>18073</v>
      </c>
      <c r="RLJ1" s="12" t="s">
        <v>18074</v>
      </c>
      <c r="RLK1" s="12" t="s">
        <v>18075</v>
      </c>
      <c r="RLL1" s="12" t="s">
        <v>18076</v>
      </c>
      <c r="RLM1" s="12" t="s">
        <v>18077</v>
      </c>
      <c r="RLN1" s="12" t="s">
        <v>18078</v>
      </c>
      <c r="RLO1" s="12" t="s">
        <v>18079</v>
      </c>
      <c r="RLP1" s="12" t="s">
        <v>18080</v>
      </c>
      <c r="RLQ1" s="12" t="s">
        <v>18081</v>
      </c>
      <c r="RLR1" s="12" t="s">
        <v>18082</v>
      </c>
      <c r="RLS1" s="12" t="s">
        <v>18083</v>
      </c>
      <c r="RLT1" s="12" t="s">
        <v>18084</v>
      </c>
      <c r="RLU1" s="12" t="s">
        <v>18085</v>
      </c>
      <c r="RLV1" s="12" t="s">
        <v>18086</v>
      </c>
      <c r="RLW1" s="12" t="s">
        <v>18087</v>
      </c>
      <c r="RLX1" s="12" t="s">
        <v>18088</v>
      </c>
      <c r="RLY1" s="12" t="s">
        <v>18089</v>
      </c>
      <c r="RLZ1" s="12" t="s">
        <v>18090</v>
      </c>
      <c r="RMA1" s="12" t="s">
        <v>18091</v>
      </c>
      <c r="RMB1" s="12" t="s">
        <v>18092</v>
      </c>
      <c r="RMC1" s="12" t="s">
        <v>18093</v>
      </c>
      <c r="RMD1" s="12" t="s">
        <v>18094</v>
      </c>
      <c r="RME1" s="12" t="s">
        <v>18095</v>
      </c>
      <c r="RMF1" s="12" t="s">
        <v>18096</v>
      </c>
      <c r="RMG1" s="12" t="s">
        <v>18097</v>
      </c>
      <c r="RMH1" s="12" t="s">
        <v>18098</v>
      </c>
      <c r="RMI1" s="12" t="s">
        <v>18099</v>
      </c>
      <c r="RMJ1" s="12" t="s">
        <v>18100</v>
      </c>
      <c r="RMK1" s="12" t="s">
        <v>18101</v>
      </c>
      <c r="RML1" s="12" t="s">
        <v>18102</v>
      </c>
      <c r="RMM1" s="12" t="s">
        <v>18103</v>
      </c>
      <c r="RMN1" s="12" t="s">
        <v>18104</v>
      </c>
      <c r="RMO1" s="12" t="s">
        <v>18105</v>
      </c>
      <c r="RMP1" s="12" t="s">
        <v>18106</v>
      </c>
      <c r="RMQ1" s="12" t="s">
        <v>18107</v>
      </c>
      <c r="RMR1" s="12" t="s">
        <v>18108</v>
      </c>
      <c r="RMS1" s="12" t="s">
        <v>18109</v>
      </c>
      <c r="RMT1" s="12" t="s">
        <v>18110</v>
      </c>
      <c r="RMU1" s="12" t="s">
        <v>18111</v>
      </c>
      <c r="RMV1" s="12" t="s">
        <v>18112</v>
      </c>
      <c r="RMW1" s="12" t="s">
        <v>18113</v>
      </c>
      <c r="RMX1" s="12" t="s">
        <v>18114</v>
      </c>
      <c r="RMY1" s="12" t="s">
        <v>18115</v>
      </c>
      <c r="RMZ1" s="12" t="s">
        <v>18116</v>
      </c>
      <c r="RNA1" s="12" t="s">
        <v>18117</v>
      </c>
      <c r="RNB1" s="12" t="s">
        <v>18118</v>
      </c>
      <c r="RNC1" s="12" t="s">
        <v>18119</v>
      </c>
      <c r="RND1" s="12" t="s">
        <v>18120</v>
      </c>
      <c r="RNE1" s="12" t="s">
        <v>18121</v>
      </c>
      <c r="RNF1" s="12" t="s">
        <v>18122</v>
      </c>
      <c r="RNG1" s="12" t="s">
        <v>18123</v>
      </c>
      <c r="RNH1" s="12" t="s">
        <v>18124</v>
      </c>
      <c r="RNI1" s="12" t="s">
        <v>18125</v>
      </c>
      <c r="RNJ1" s="12" t="s">
        <v>18126</v>
      </c>
      <c r="RNK1" s="12" t="s">
        <v>18127</v>
      </c>
      <c r="RNL1" s="12" t="s">
        <v>18128</v>
      </c>
      <c r="RNM1" s="12" t="s">
        <v>18129</v>
      </c>
      <c r="RNN1" s="12" t="s">
        <v>18130</v>
      </c>
      <c r="RNO1" s="12" t="s">
        <v>18131</v>
      </c>
      <c r="RNP1" s="12" t="s">
        <v>18132</v>
      </c>
      <c r="RNQ1" s="12" t="s">
        <v>18133</v>
      </c>
      <c r="RNR1" s="12" t="s">
        <v>18134</v>
      </c>
      <c r="RNS1" s="12" t="s">
        <v>18135</v>
      </c>
      <c r="RNT1" s="12" t="s">
        <v>18136</v>
      </c>
      <c r="RNU1" s="12" t="s">
        <v>18137</v>
      </c>
      <c r="RNV1" s="12" t="s">
        <v>18138</v>
      </c>
      <c r="RNW1" s="12" t="s">
        <v>18139</v>
      </c>
      <c r="RNX1" s="12" t="s">
        <v>18140</v>
      </c>
      <c r="RNY1" s="12" t="s">
        <v>18141</v>
      </c>
      <c r="RNZ1" s="12" t="s">
        <v>18142</v>
      </c>
      <c r="ROA1" s="12" t="s">
        <v>18143</v>
      </c>
      <c r="ROB1" s="12" t="s">
        <v>18144</v>
      </c>
      <c r="ROC1" s="12" t="s">
        <v>18145</v>
      </c>
      <c r="ROD1" s="12" t="s">
        <v>18146</v>
      </c>
      <c r="ROE1" s="12" t="s">
        <v>18147</v>
      </c>
      <c r="ROF1" s="12" t="s">
        <v>18148</v>
      </c>
      <c r="ROG1" s="12" t="s">
        <v>18149</v>
      </c>
      <c r="ROH1" s="12" t="s">
        <v>18150</v>
      </c>
      <c r="ROI1" s="12" t="s">
        <v>18151</v>
      </c>
      <c r="ROJ1" s="12" t="s">
        <v>18152</v>
      </c>
      <c r="ROK1" s="12" t="s">
        <v>18153</v>
      </c>
      <c r="ROL1" s="12" t="s">
        <v>18154</v>
      </c>
      <c r="ROM1" s="12" t="s">
        <v>18155</v>
      </c>
      <c r="RON1" s="12" t="s">
        <v>18156</v>
      </c>
      <c r="ROO1" s="12" t="s">
        <v>18157</v>
      </c>
      <c r="ROP1" s="12" t="s">
        <v>18158</v>
      </c>
      <c r="ROQ1" s="12" t="s">
        <v>18159</v>
      </c>
      <c r="ROR1" s="12" t="s">
        <v>18160</v>
      </c>
      <c r="ROS1" s="12" t="s">
        <v>18161</v>
      </c>
      <c r="ROT1" s="12" t="s">
        <v>18162</v>
      </c>
      <c r="ROU1" s="12" t="s">
        <v>18163</v>
      </c>
      <c r="ROV1" s="12" t="s">
        <v>18164</v>
      </c>
      <c r="ROW1" s="12" t="s">
        <v>18165</v>
      </c>
      <c r="ROX1" s="12" t="s">
        <v>18166</v>
      </c>
      <c r="ROY1" s="12" t="s">
        <v>18167</v>
      </c>
      <c r="ROZ1" s="12" t="s">
        <v>18168</v>
      </c>
      <c r="RPA1" s="12" t="s">
        <v>18169</v>
      </c>
      <c r="RPB1" s="12" t="s">
        <v>18170</v>
      </c>
      <c r="RPC1" s="12" t="s">
        <v>18171</v>
      </c>
      <c r="RPD1" s="12" t="s">
        <v>18172</v>
      </c>
      <c r="RPE1" s="12" t="s">
        <v>18173</v>
      </c>
      <c r="RPF1" s="12" t="s">
        <v>18174</v>
      </c>
      <c r="RPG1" s="12" t="s">
        <v>18175</v>
      </c>
      <c r="RPH1" s="12" t="s">
        <v>18176</v>
      </c>
      <c r="RPI1" s="12" t="s">
        <v>18177</v>
      </c>
      <c r="RPJ1" s="12" t="s">
        <v>18178</v>
      </c>
      <c r="RPK1" s="12" t="s">
        <v>18179</v>
      </c>
      <c r="RPL1" s="12" t="s">
        <v>18180</v>
      </c>
      <c r="RPM1" s="12" t="s">
        <v>18181</v>
      </c>
      <c r="RPN1" s="12" t="s">
        <v>18182</v>
      </c>
      <c r="RPO1" s="12" t="s">
        <v>18183</v>
      </c>
      <c r="RPP1" s="12" t="s">
        <v>18184</v>
      </c>
      <c r="RPQ1" s="12" t="s">
        <v>18185</v>
      </c>
      <c r="RPR1" s="12" t="s">
        <v>18186</v>
      </c>
      <c r="RPS1" s="12" t="s">
        <v>18187</v>
      </c>
      <c r="RPT1" s="12" t="s">
        <v>18188</v>
      </c>
      <c r="RPU1" s="12" t="s">
        <v>18189</v>
      </c>
      <c r="RPV1" s="12" t="s">
        <v>18190</v>
      </c>
      <c r="RPW1" s="12" t="s">
        <v>18191</v>
      </c>
      <c r="RPX1" s="12" t="s">
        <v>18192</v>
      </c>
      <c r="RPY1" s="12" t="s">
        <v>18193</v>
      </c>
      <c r="RPZ1" s="12" t="s">
        <v>18194</v>
      </c>
      <c r="RQA1" s="12" t="s">
        <v>18195</v>
      </c>
      <c r="RQB1" s="12" t="s">
        <v>18196</v>
      </c>
      <c r="RQC1" s="12" t="s">
        <v>18197</v>
      </c>
      <c r="RQD1" s="12" t="s">
        <v>18198</v>
      </c>
      <c r="RQE1" s="12" t="s">
        <v>18199</v>
      </c>
      <c r="RQF1" s="12" t="s">
        <v>18200</v>
      </c>
      <c r="RQG1" s="12" t="s">
        <v>18201</v>
      </c>
      <c r="RQH1" s="12" t="s">
        <v>18202</v>
      </c>
      <c r="RQI1" s="12" t="s">
        <v>18203</v>
      </c>
      <c r="RQJ1" s="12" t="s">
        <v>18204</v>
      </c>
      <c r="RQK1" s="12" t="s">
        <v>18205</v>
      </c>
      <c r="RQL1" s="12" t="s">
        <v>18206</v>
      </c>
      <c r="RQM1" s="12" t="s">
        <v>18207</v>
      </c>
      <c r="RQN1" s="12" t="s">
        <v>18208</v>
      </c>
      <c r="RQO1" s="12" t="s">
        <v>18209</v>
      </c>
      <c r="RQP1" s="12" t="s">
        <v>18210</v>
      </c>
      <c r="RQQ1" s="12" t="s">
        <v>18211</v>
      </c>
      <c r="RQR1" s="12" t="s">
        <v>18212</v>
      </c>
      <c r="RQS1" s="12" t="s">
        <v>18213</v>
      </c>
      <c r="RQT1" s="12" t="s">
        <v>18214</v>
      </c>
      <c r="RQU1" s="12" t="s">
        <v>18215</v>
      </c>
      <c r="RQV1" s="12" t="s">
        <v>18216</v>
      </c>
      <c r="RQW1" s="12" t="s">
        <v>18217</v>
      </c>
      <c r="RQX1" s="12" t="s">
        <v>18218</v>
      </c>
      <c r="RQY1" s="12" t="s">
        <v>18219</v>
      </c>
      <c r="RQZ1" s="12" t="s">
        <v>18220</v>
      </c>
      <c r="RRA1" s="12" t="s">
        <v>18221</v>
      </c>
      <c r="RRB1" s="12" t="s">
        <v>18222</v>
      </c>
      <c r="RRC1" s="12" t="s">
        <v>18223</v>
      </c>
      <c r="RRD1" s="12" t="s">
        <v>18224</v>
      </c>
      <c r="RRE1" s="12" t="s">
        <v>18225</v>
      </c>
      <c r="RRF1" s="12" t="s">
        <v>18226</v>
      </c>
      <c r="RRG1" s="12" t="s">
        <v>18227</v>
      </c>
      <c r="RRH1" s="12" t="s">
        <v>18228</v>
      </c>
      <c r="RRI1" s="12" t="s">
        <v>18229</v>
      </c>
      <c r="RRJ1" s="12" t="s">
        <v>18230</v>
      </c>
      <c r="RRK1" s="12" t="s">
        <v>18231</v>
      </c>
      <c r="RRL1" s="12" t="s">
        <v>18232</v>
      </c>
      <c r="RRM1" s="12" t="s">
        <v>18233</v>
      </c>
      <c r="RRN1" s="12" t="s">
        <v>18234</v>
      </c>
      <c r="RRO1" s="12" t="s">
        <v>18235</v>
      </c>
      <c r="RRP1" s="12" t="s">
        <v>18236</v>
      </c>
      <c r="RRQ1" s="12" t="s">
        <v>18237</v>
      </c>
      <c r="RRR1" s="12" t="s">
        <v>18238</v>
      </c>
      <c r="RRS1" s="12" t="s">
        <v>18239</v>
      </c>
      <c r="RRT1" s="12" t="s">
        <v>18240</v>
      </c>
      <c r="RRU1" s="12" t="s">
        <v>18241</v>
      </c>
      <c r="RRV1" s="12" t="s">
        <v>18242</v>
      </c>
      <c r="RRW1" s="12" t="s">
        <v>18243</v>
      </c>
      <c r="RRX1" s="12" t="s">
        <v>18244</v>
      </c>
      <c r="RRY1" s="12" t="s">
        <v>18245</v>
      </c>
      <c r="RRZ1" s="12" t="s">
        <v>18246</v>
      </c>
      <c r="RSA1" s="12" t="s">
        <v>18247</v>
      </c>
      <c r="RSB1" s="12" t="s">
        <v>18248</v>
      </c>
      <c r="RSC1" s="12" t="s">
        <v>18249</v>
      </c>
      <c r="RSD1" s="12" t="s">
        <v>18250</v>
      </c>
      <c r="RSE1" s="12" t="s">
        <v>18251</v>
      </c>
      <c r="RSF1" s="12" t="s">
        <v>18252</v>
      </c>
      <c r="RSG1" s="12" t="s">
        <v>18253</v>
      </c>
      <c r="RSH1" s="12" t="s">
        <v>18254</v>
      </c>
      <c r="RSI1" s="12" t="s">
        <v>18255</v>
      </c>
      <c r="RSJ1" s="12" t="s">
        <v>18256</v>
      </c>
      <c r="RSK1" s="12" t="s">
        <v>18257</v>
      </c>
      <c r="RSL1" s="12" t="s">
        <v>18258</v>
      </c>
      <c r="RSM1" s="12" t="s">
        <v>18259</v>
      </c>
      <c r="RSN1" s="12" t="s">
        <v>18260</v>
      </c>
      <c r="RSO1" s="12" t="s">
        <v>18261</v>
      </c>
      <c r="RSP1" s="12" t="s">
        <v>18262</v>
      </c>
      <c r="RSQ1" s="12" t="s">
        <v>18263</v>
      </c>
      <c r="RSR1" s="12" t="s">
        <v>18264</v>
      </c>
      <c r="RSS1" s="12" t="s">
        <v>18265</v>
      </c>
      <c r="RST1" s="12" t="s">
        <v>18266</v>
      </c>
      <c r="RSU1" s="12" t="s">
        <v>18267</v>
      </c>
      <c r="RSV1" s="12" t="s">
        <v>18268</v>
      </c>
      <c r="RSW1" s="12" t="s">
        <v>18269</v>
      </c>
      <c r="RSX1" s="12" t="s">
        <v>18270</v>
      </c>
      <c r="RSY1" s="12" t="s">
        <v>18271</v>
      </c>
      <c r="RSZ1" s="12" t="s">
        <v>18272</v>
      </c>
      <c r="RTA1" s="12" t="s">
        <v>18273</v>
      </c>
      <c r="RTB1" s="12" t="s">
        <v>18274</v>
      </c>
      <c r="RTC1" s="12" t="s">
        <v>18275</v>
      </c>
      <c r="RTD1" s="12" t="s">
        <v>18276</v>
      </c>
      <c r="RTE1" s="12" t="s">
        <v>18277</v>
      </c>
      <c r="RTF1" s="12" t="s">
        <v>18278</v>
      </c>
      <c r="RTG1" s="12" t="s">
        <v>18279</v>
      </c>
      <c r="RTH1" s="12" t="s">
        <v>18280</v>
      </c>
      <c r="RTI1" s="12" t="s">
        <v>18281</v>
      </c>
      <c r="RTJ1" s="12" t="s">
        <v>18282</v>
      </c>
      <c r="RTK1" s="12" t="s">
        <v>18283</v>
      </c>
      <c r="RTL1" s="12" t="s">
        <v>18284</v>
      </c>
      <c r="RTM1" s="12" t="s">
        <v>18285</v>
      </c>
      <c r="RTN1" s="12" t="s">
        <v>18286</v>
      </c>
      <c r="RTO1" s="12" t="s">
        <v>18287</v>
      </c>
      <c r="RTP1" s="12" t="s">
        <v>18288</v>
      </c>
      <c r="RTQ1" s="12" t="s">
        <v>18289</v>
      </c>
      <c r="RTR1" s="12" t="s">
        <v>18290</v>
      </c>
      <c r="RTS1" s="12" t="s">
        <v>18291</v>
      </c>
      <c r="RTT1" s="12" t="s">
        <v>18292</v>
      </c>
      <c r="RTU1" s="12" t="s">
        <v>18293</v>
      </c>
      <c r="RTV1" s="12" t="s">
        <v>18294</v>
      </c>
      <c r="RTW1" s="12" t="s">
        <v>18295</v>
      </c>
      <c r="RTX1" s="12" t="s">
        <v>18296</v>
      </c>
      <c r="RTY1" s="12" t="s">
        <v>18297</v>
      </c>
      <c r="RTZ1" s="12" t="s">
        <v>18298</v>
      </c>
      <c r="RUA1" s="12" t="s">
        <v>18299</v>
      </c>
      <c r="RUB1" s="12" t="s">
        <v>18300</v>
      </c>
      <c r="RUC1" s="12" t="s">
        <v>18301</v>
      </c>
      <c r="RUD1" s="12" t="s">
        <v>18302</v>
      </c>
      <c r="RUE1" s="12" t="s">
        <v>18303</v>
      </c>
      <c r="RUF1" s="12" t="s">
        <v>18304</v>
      </c>
      <c r="RUG1" s="12" t="s">
        <v>18305</v>
      </c>
      <c r="RUH1" s="12" t="s">
        <v>18306</v>
      </c>
      <c r="RUI1" s="12" t="s">
        <v>18307</v>
      </c>
      <c r="RUJ1" s="12" t="s">
        <v>18308</v>
      </c>
      <c r="RUK1" s="12" t="s">
        <v>18309</v>
      </c>
      <c r="RUL1" s="12" t="s">
        <v>18310</v>
      </c>
      <c r="RUM1" s="12" t="s">
        <v>18311</v>
      </c>
      <c r="RUN1" s="12" t="s">
        <v>18312</v>
      </c>
      <c r="RUO1" s="12" t="s">
        <v>18313</v>
      </c>
      <c r="RUP1" s="12" t="s">
        <v>18314</v>
      </c>
      <c r="RUQ1" s="12" t="s">
        <v>18315</v>
      </c>
      <c r="RUR1" s="12" t="s">
        <v>18316</v>
      </c>
      <c r="RUS1" s="12" t="s">
        <v>18317</v>
      </c>
      <c r="RUT1" s="12" t="s">
        <v>18318</v>
      </c>
      <c r="RUU1" s="12" t="s">
        <v>18319</v>
      </c>
      <c r="RUV1" s="12" t="s">
        <v>18320</v>
      </c>
      <c r="RUW1" s="12" t="s">
        <v>18321</v>
      </c>
      <c r="RUX1" s="12" t="s">
        <v>18322</v>
      </c>
      <c r="RUY1" s="12" t="s">
        <v>18323</v>
      </c>
      <c r="RUZ1" s="12" t="s">
        <v>18324</v>
      </c>
      <c r="RVA1" s="12" t="s">
        <v>18325</v>
      </c>
      <c r="RVB1" s="12" t="s">
        <v>18326</v>
      </c>
      <c r="RVC1" s="12" t="s">
        <v>18327</v>
      </c>
      <c r="RVD1" s="12" t="s">
        <v>18328</v>
      </c>
      <c r="RVE1" s="12" t="s">
        <v>18329</v>
      </c>
      <c r="RVF1" s="12" t="s">
        <v>18330</v>
      </c>
      <c r="RVG1" s="12" t="s">
        <v>18331</v>
      </c>
      <c r="RVH1" s="12" t="s">
        <v>18332</v>
      </c>
      <c r="RVI1" s="12" t="s">
        <v>18333</v>
      </c>
      <c r="RVJ1" s="12" t="s">
        <v>18334</v>
      </c>
      <c r="RVK1" s="12" t="s">
        <v>18335</v>
      </c>
      <c r="RVL1" s="12" t="s">
        <v>18336</v>
      </c>
      <c r="RVM1" s="12" t="s">
        <v>18337</v>
      </c>
      <c r="RVN1" s="12" t="s">
        <v>18338</v>
      </c>
      <c r="RVO1" s="12" t="s">
        <v>18339</v>
      </c>
      <c r="RVP1" s="12" t="s">
        <v>18340</v>
      </c>
      <c r="RVQ1" s="12" t="s">
        <v>18341</v>
      </c>
      <c r="RVR1" s="12" t="s">
        <v>18342</v>
      </c>
      <c r="RVS1" s="12" t="s">
        <v>18343</v>
      </c>
      <c r="RVT1" s="12" t="s">
        <v>18344</v>
      </c>
      <c r="RVU1" s="12" t="s">
        <v>18345</v>
      </c>
      <c r="RVV1" s="12" t="s">
        <v>18346</v>
      </c>
      <c r="RVW1" s="12" t="s">
        <v>18347</v>
      </c>
      <c r="RVX1" s="12" t="s">
        <v>18348</v>
      </c>
      <c r="RVY1" s="12" t="s">
        <v>18349</v>
      </c>
      <c r="RVZ1" s="12" t="s">
        <v>18350</v>
      </c>
      <c r="RWA1" s="12" t="s">
        <v>18351</v>
      </c>
      <c r="RWB1" s="12" t="s">
        <v>18352</v>
      </c>
      <c r="RWC1" s="12" t="s">
        <v>18353</v>
      </c>
      <c r="RWD1" s="12" t="s">
        <v>18354</v>
      </c>
      <c r="RWE1" s="12" t="s">
        <v>18355</v>
      </c>
      <c r="RWF1" s="12" t="s">
        <v>18356</v>
      </c>
      <c r="RWG1" s="12" t="s">
        <v>18357</v>
      </c>
      <c r="RWH1" s="12" t="s">
        <v>18358</v>
      </c>
      <c r="RWI1" s="12" t="s">
        <v>18359</v>
      </c>
      <c r="RWJ1" s="12" t="s">
        <v>18360</v>
      </c>
      <c r="RWK1" s="12" t="s">
        <v>18361</v>
      </c>
      <c r="RWL1" s="12" t="s">
        <v>18362</v>
      </c>
      <c r="RWM1" s="12" t="s">
        <v>18363</v>
      </c>
      <c r="RWN1" s="12" t="s">
        <v>18364</v>
      </c>
      <c r="RWO1" s="12" t="s">
        <v>18365</v>
      </c>
      <c r="RWP1" s="12" t="s">
        <v>18366</v>
      </c>
      <c r="RWQ1" s="12" t="s">
        <v>18367</v>
      </c>
      <c r="RWR1" s="12" t="s">
        <v>18368</v>
      </c>
      <c r="RWS1" s="12" t="s">
        <v>18369</v>
      </c>
      <c r="RWT1" s="12" t="s">
        <v>18370</v>
      </c>
      <c r="RWU1" s="12" t="s">
        <v>18371</v>
      </c>
      <c r="RWV1" s="12" t="s">
        <v>18372</v>
      </c>
      <c r="RWW1" s="12" t="s">
        <v>18373</v>
      </c>
      <c r="RWX1" s="12" t="s">
        <v>18374</v>
      </c>
      <c r="RWY1" s="12" t="s">
        <v>18375</v>
      </c>
      <c r="RWZ1" s="12" t="s">
        <v>18376</v>
      </c>
      <c r="RXA1" s="12" t="s">
        <v>18377</v>
      </c>
      <c r="RXB1" s="12" t="s">
        <v>18378</v>
      </c>
      <c r="RXC1" s="12" t="s">
        <v>18379</v>
      </c>
      <c r="RXD1" s="12" t="s">
        <v>18380</v>
      </c>
      <c r="RXE1" s="12" t="s">
        <v>18381</v>
      </c>
      <c r="RXF1" s="12" t="s">
        <v>18382</v>
      </c>
      <c r="RXG1" s="12" t="s">
        <v>18383</v>
      </c>
      <c r="RXH1" s="12" t="s">
        <v>18384</v>
      </c>
      <c r="RXI1" s="12" t="s">
        <v>18385</v>
      </c>
      <c r="RXJ1" s="12" t="s">
        <v>18386</v>
      </c>
      <c r="RXK1" s="12" t="s">
        <v>18387</v>
      </c>
      <c r="RXL1" s="12" t="s">
        <v>18388</v>
      </c>
      <c r="RXM1" s="12" t="s">
        <v>18389</v>
      </c>
      <c r="RXN1" s="12" t="s">
        <v>18390</v>
      </c>
      <c r="RXO1" s="12" t="s">
        <v>18391</v>
      </c>
      <c r="RXP1" s="12" t="s">
        <v>18392</v>
      </c>
      <c r="RXQ1" s="12" t="s">
        <v>18393</v>
      </c>
      <c r="RXR1" s="12" t="s">
        <v>18394</v>
      </c>
      <c r="RXS1" s="12" t="s">
        <v>18395</v>
      </c>
      <c r="RXT1" s="12" t="s">
        <v>18396</v>
      </c>
      <c r="RXU1" s="12" t="s">
        <v>18397</v>
      </c>
      <c r="RXV1" s="12" t="s">
        <v>18398</v>
      </c>
      <c r="RXW1" s="12" t="s">
        <v>18399</v>
      </c>
      <c r="RXX1" s="12" t="s">
        <v>18400</v>
      </c>
      <c r="RXY1" s="12" t="s">
        <v>18401</v>
      </c>
      <c r="RXZ1" s="12" t="s">
        <v>18402</v>
      </c>
      <c r="RYA1" s="12" t="s">
        <v>18403</v>
      </c>
      <c r="RYB1" s="12" t="s">
        <v>18404</v>
      </c>
      <c r="RYC1" s="12" t="s">
        <v>18405</v>
      </c>
      <c r="RYD1" s="12" t="s">
        <v>18406</v>
      </c>
      <c r="RYE1" s="12" t="s">
        <v>18407</v>
      </c>
      <c r="RYF1" s="12" t="s">
        <v>18408</v>
      </c>
      <c r="RYG1" s="12" t="s">
        <v>18409</v>
      </c>
      <c r="RYH1" s="12" t="s">
        <v>18410</v>
      </c>
      <c r="RYI1" s="12" t="s">
        <v>18411</v>
      </c>
      <c r="RYJ1" s="12" t="s">
        <v>18412</v>
      </c>
      <c r="RYK1" s="12" t="s">
        <v>18413</v>
      </c>
      <c r="RYL1" s="12" t="s">
        <v>18414</v>
      </c>
      <c r="RYM1" s="12" t="s">
        <v>18415</v>
      </c>
      <c r="RYN1" s="12" t="s">
        <v>18416</v>
      </c>
      <c r="RYO1" s="12" t="s">
        <v>18417</v>
      </c>
      <c r="RYP1" s="12" t="s">
        <v>18418</v>
      </c>
      <c r="RYQ1" s="12" t="s">
        <v>18419</v>
      </c>
      <c r="RYR1" s="12" t="s">
        <v>18420</v>
      </c>
      <c r="RYS1" s="12" t="s">
        <v>18421</v>
      </c>
      <c r="RYT1" s="12" t="s">
        <v>18422</v>
      </c>
      <c r="RYU1" s="12" t="s">
        <v>18423</v>
      </c>
      <c r="RYV1" s="12" t="s">
        <v>18424</v>
      </c>
      <c r="RYW1" s="12" t="s">
        <v>18425</v>
      </c>
      <c r="RYX1" s="12" t="s">
        <v>18426</v>
      </c>
      <c r="RYY1" s="12" t="s">
        <v>18427</v>
      </c>
      <c r="RYZ1" s="12" t="s">
        <v>18428</v>
      </c>
      <c r="RZA1" s="12" t="s">
        <v>18429</v>
      </c>
      <c r="RZB1" s="12" t="s">
        <v>18430</v>
      </c>
      <c r="RZC1" s="12" t="s">
        <v>18431</v>
      </c>
      <c r="RZD1" s="12" t="s">
        <v>18432</v>
      </c>
      <c r="RZE1" s="12" t="s">
        <v>18433</v>
      </c>
      <c r="RZF1" s="12" t="s">
        <v>18434</v>
      </c>
      <c r="RZG1" s="12" t="s">
        <v>18435</v>
      </c>
      <c r="RZH1" s="12" t="s">
        <v>18436</v>
      </c>
      <c r="RZI1" s="12" t="s">
        <v>18437</v>
      </c>
      <c r="RZJ1" s="12" t="s">
        <v>18438</v>
      </c>
      <c r="RZK1" s="12" t="s">
        <v>18439</v>
      </c>
      <c r="RZL1" s="12" t="s">
        <v>18440</v>
      </c>
      <c r="RZM1" s="12" t="s">
        <v>18441</v>
      </c>
      <c r="RZN1" s="12" t="s">
        <v>18442</v>
      </c>
      <c r="RZO1" s="12" t="s">
        <v>18443</v>
      </c>
      <c r="RZP1" s="12" t="s">
        <v>18444</v>
      </c>
      <c r="RZQ1" s="12" t="s">
        <v>18445</v>
      </c>
      <c r="RZR1" s="12" t="s">
        <v>18446</v>
      </c>
      <c r="RZS1" s="12" t="s">
        <v>18447</v>
      </c>
      <c r="RZT1" s="12" t="s">
        <v>18448</v>
      </c>
      <c r="RZU1" s="12" t="s">
        <v>18449</v>
      </c>
      <c r="RZV1" s="12" t="s">
        <v>18450</v>
      </c>
      <c r="RZW1" s="12" t="s">
        <v>18451</v>
      </c>
      <c r="RZX1" s="12" t="s">
        <v>18452</v>
      </c>
      <c r="RZY1" s="12" t="s">
        <v>18453</v>
      </c>
      <c r="RZZ1" s="12" t="s">
        <v>18454</v>
      </c>
      <c r="SAA1" s="12" t="s">
        <v>18455</v>
      </c>
      <c r="SAB1" s="12" t="s">
        <v>18456</v>
      </c>
      <c r="SAC1" s="12" t="s">
        <v>18457</v>
      </c>
      <c r="SAD1" s="12" t="s">
        <v>18458</v>
      </c>
      <c r="SAE1" s="12" t="s">
        <v>18459</v>
      </c>
      <c r="SAF1" s="12" t="s">
        <v>18460</v>
      </c>
      <c r="SAG1" s="12" t="s">
        <v>18461</v>
      </c>
      <c r="SAH1" s="12" t="s">
        <v>18462</v>
      </c>
      <c r="SAI1" s="12" t="s">
        <v>18463</v>
      </c>
      <c r="SAJ1" s="12" t="s">
        <v>18464</v>
      </c>
      <c r="SAK1" s="12" t="s">
        <v>18465</v>
      </c>
      <c r="SAL1" s="12" t="s">
        <v>18466</v>
      </c>
      <c r="SAM1" s="12" t="s">
        <v>18467</v>
      </c>
      <c r="SAN1" s="12" t="s">
        <v>18468</v>
      </c>
      <c r="SAO1" s="12" t="s">
        <v>18469</v>
      </c>
      <c r="SAP1" s="12" t="s">
        <v>18470</v>
      </c>
      <c r="SAQ1" s="12" t="s">
        <v>18471</v>
      </c>
      <c r="SAR1" s="12" t="s">
        <v>18472</v>
      </c>
      <c r="SAS1" s="12" t="s">
        <v>18473</v>
      </c>
      <c r="SAT1" s="12" t="s">
        <v>18474</v>
      </c>
      <c r="SAU1" s="12" t="s">
        <v>18475</v>
      </c>
      <c r="SAV1" s="12" t="s">
        <v>18476</v>
      </c>
      <c r="SAW1" s="12" t="s">
        <v>18477</v>
      </c>
      <c r="SAX1" s="12" t="s">
        <v>18478</v>
      </c>
      <c r="SAY1" s="12" t="s">
        <v>18479</v>
      </c>
      <c r="SAZ1" s="12" t="s">
        <v>18480</v>
      </c>
      <c r="SBA1" s="12" t="s">
        <v>18481</v>
      </c>
      <c r="SBB1" s="12" t="s">
        <v>18482</v>
      </c>
      <c r="SBC1" s="12" t="s">
        <v>18483</v>
      </c>
      <c r="SBD1" s="12" t="s">
        <v>18484</v>
      </c>
      <c r="SBE1" s="12" t="s">
        <v>18485</v>
      </c>
      <c r="SBF1" s="12" t="s">
        <v>18486</v>
      </c>
      <c r="SBG1" s="12" t="s">
        <v>18487</v>
      </c>
      <c r="SBH1" s="12" t="s">
        <v>18488</v>
      </c>
      <c r="SBI1" s="12" t="s">
        <v>18489</v>
      </c>
      <c r="SBJ1" s="12" t="s">
        <v>18490</v>
      </c>
      <c r="SBK1" s="12" t="s">
        <v>18491</v>
      </c>
      <c r="SBL1" s="12" t="s">
        <v>18492</v>
      </c>
      <c r="SBM1" s="12" t="s">
        <v>18493</v>
      </c>
      <c r="SBN1" s="12" t="s">
        <v>18494</v>
      </c>
      <c r="SBO1" s="12" t="s">
        <v>18495</v>
      </c>
      <c r="SBP1" s="12" t="s">
        <v>18496</v>
      </c>
      <c r="SBQ1" s="12" t="s">
        <v>18497</v>
      </c>
      <c r="SBR1" s="12" t="s">
        <v>18498</v>
      </c>
      <c r="SBS1" s="12" t="s">
        <v>18499</v>
      </c>
      <c r="SBT1" s="12" t="s">
        <v>18500</v>
      </c>
      <c r="SBU1" s="12" t="s">
        <v>18501</v>
      </c>
      <c r="SBV1" s="12" t="s">
        <v>18502</v>
      </c>
      <c r="SBW1" s="12" t="s">
        <v>18503</v>
      </c>
      <c r="SBX1" s="12" t="s">
        <v>18504</v>
      </c>
      <c r="SBY1" s="12" t="s">
        <v>18505</v>
      </c>
      <c r="SBZ1" s="12" t="s">
        <v>18506</v>
      </c>
      <c r="SCA1" s="12" t="s">
        <v>18507</v>
      </c>
      <c r="SCB1" s="12" t="s">
        <v>18508</v>
      </c>
      <c r="SCC1" s="12" t="s">
        <v>18509</v>
      </c>
      <c r="SCD1" s="12" t="s">
        <v>18510</v>
      </c>
      <c r="SCE1" s="12" t="s">
        <v>18511</v>
      </c>
      <c r="SCF1" s="12" t="s">
        <v>18512</v>
      </c>
      <c r="SCG1" s="12" t="s">
        <v>18513</v>
      </c>
      <c r="SCH1" s="12" t="s">
        <v>18514</v>
      </c>
      <c r="SCI1" s="12" t="s">
        <v>18515</v>
      </c>
      <c r="SCJ1" s="12" t="s">
        <v>18516</v>
      </c>
      <c r="SCK1" s="12" t="s">
        <v>18517</v>
      </c>
      <c r="SCL1" s="12" t="s">
        <v>18518</v>
      </c>
      <c r="SCM1" s="12" t="s">
        <v>18519</v>
      </c>
      <c r="SCN1" s="12" t="s">
        <v>18520</v>
      </c>
      <c r="SCO1" s="12" t="s">
        <v>18521</v>
      </c>
      <c r="SCP1" s="12" t="s">
        <v>18522</v>
      </c>
      <c r="SCQ1" s="12" t="s">
        <v>18523</v>
      </c>
      <c r="SCR1" s="12" t="s">
        <v>18524</v>
      </c>
      <c r="SCS1" s="12" t="s">
        <v>18525</v>
      </c>
      <c r="SCT1" s="12" t="s">
        <v>18526</v>
      </c>
      <c r="SCU1" s="12" t="s">
        <v>18527</v>
      </c>
      <c r="SCV1" s="12" t="s">
        <v>18528</v>
      </c>
      <c r="SCW1" s="12" t="s">
        <v>18529</v>
      </c>
      <c r="SCX1" s="12" t="s">
        <v>18530</v>
      </c>
      <c r="SCY1" s="12" t="s">
        <v>18531</v>
      </c>
      <c r="SCZ1" s="12" t="s">
        <v>18532</v>
      </c>
      <c r="SDA1" s="12" t="s">
        <v>18533</v>
      </c>
      <c r="SDB1" s="12" t="s">
        <v>18534</v>
      </c>
      <c r="SDC1" s="12" t="s">
        <v>18535</v>
      </c>
      <c r="SDD1" s="12" t="s">
        <v>18536</v>
      </c>
      <c r="SDE1" s="12" t="s">
        <v>18537</v>
      </c>
      <c r="SDF1" s="12" t="s">
        <v>18538</v>
      </c>
      <c r="SDG1" s="12" t="s">
        <v>18539</v>
      </c>
      <c r="SDH1" s="12" t="s">
        <v>18540</v>
      </c>
      <c r="SDI1" s="12" t="s">
        <v>18541</v>
      </c>
      <c r="SDJ1" s="12" t="s">
        <v>18542</v>
      </c>
      <c r="SDK1" s="12" t="s">
        <v>18543</v>
      </c>
      <c r="SDL1" s="12" t="s">
        <v>18544</v>
      </c>
      <c r="SDM1" s="12" t="s">
        <v>18545</v>
      </c>
      <c r="SDN1" s="12" t="s">
        <v>18546</v>
      </c>
      <c r="SDO1" s="12" t="s">
        <v>18547</v>
      </c>
      <c r="SDP1" s="12" t="s">
        <v>18548</v>
      </c>
      <c r="SDQ1" s="12" t="s">
        <v>18549</v>
      </c>
      <c r="SDR1" s="12" t="s">
        <v>18550</v>
      </c>
      <c r="SDS1" s="12" t="s">
        <v>18551</v>
      </c>
      <c r="SDT1" s="12" t="s">
        <v>18552</v>
      </c>
      <c r="SDU1" s="12" t="s">
        <v>18553</v>
      </c>
      <c r="SDV1" s="12" t="s">
        <v>18554</v>
      </c>
      <c r="SDW1" s="12" t="s">
        <v>18555</v>
      </c>
      <c r="SDX1" s="12" t="s">
        <v>18556</v>
      </c>
      <c r="SDY1" s="12" t="s">
        <v>18557</v>
      </c>
      <c r="SDZ1" s="12" t="s">
        <v>18558</v>
      </c>
      <c r="SEA1" s="12" t="s">
        <v>18559</v>
      </c>
      <c r="SEB1" s="12" t="s">
        <v>18560</v>
      </c>
      <c r="SEC1" s="12" t="s">
        <v>18561</v>
      </c>
      <c r="SED1" s="12" t="s">
        <v>18562</v>
      </c>
      <c r="SEE1" s="12" t="s">
        <v>18563</v>
      </c>
      <c r="SEF1" s="12" t="s">
        <v>18564</v>
      </c>
      <c r="SEG1" s="12" t="s">
        <v>18565</v>
      </c>
      <c r="SEH1" s="12" t="s">
        <v>18566</v>
      </c>
      <c r="SEI1" s="12" t="s">
        <v>18567</v>
      </c>
      <c r="SEJ1" s="12" t="s">
        <v>18568</v>
      </c>
      <c r="SEK1" s="12" t="s">
        <v>18569</v>
      </c>
      <c r="SEL1" s="12" t="s">
        <v>18570</v>
      </c>
      <c r="SEM1" s="12" t="s">
        <v>18571</v>
      </c>
      <c r="SEN1" s="12" t="s">
        <v>18572</v>
      </c>
      <c r="SEO1" s="12" t="s">
        <v>18573</v>
      </c>
      <c r="SEP1" s="12" t="s">
        <v>18574</v>
      </c>
      <c r="SEQ1" s="12" t="s">
        <v>18575</v>
      </c>
      <c r="SER1" s="12" t="s">
        <v>18576</v>
      </c>
      <c r="SES1" s="12" t="s">
        <v>18577</v>
      </c>
      <c r="SET1" s="12" t="s">
        <v>18578</v>
      </c>
      <c r="SEU1" s="12" t="s">
        <v>18579</v>
      </c>
      <c r="SEV1" s="12" t="s">
        <v>18580</v>
      </c>
      <c r="SEW1" s="12" t="s">
        <v>18581</v>
      </c>
      <c r="SEX1" s="12" t="s">
        <v>18582</v>
      </c>
      <c r="SEY1" s="12" t="s">
        <v>18583</v>
      </c>
      <c r="SEZ1" s="12" t="s">
        <v>18584</v>
      </c>
      <c r="SFA1" s="12" t="s">
        <v>18585</v>
      </c>
      <c r="SFB1" s="12" t="s">
        <v>18586</v>
      </c>
      <c r="SFC1" s="12" t="s">
        <v>18587</v>
      </c>
      <c r="SFD1" s="12" t="s">
        <v>18588</v>
      </c>
      <c r="SFE1" s="12" t="s">
        <v>18589</v>
      </c>
      <c r="SFF1" s="12" t="s">
        <v>18590</v>
      </c>
      <c r="SFG1" s="12" t="s">
        <v>18591</v>
      </c>
      <c r="SFH1" s="12" t="s">
        <v>18592</v>
      </c>
      <c r="SFI1" s="12" t="s">
        <v>18593</v>
      </c>
      <c r="SFJ1" s="12" t="s">
        <v>18594</v>
      </c>
      <c r="SFK1" s="12" t="s">
        <v>18595</v>
      </c>
      <c r="SFL1" s="12" t="s">
        <v>18596</v>
      </c>
      <c r="SFM1" s="12" t="s">
        <v>18597</v>
      </c>
      <c r="SFN1" s="12" t="s">
        <v>18598</v>
      </c>
      <c r="SFO1" s="12" t="s">
        <v>18599</v>
      </c>
      <c r="SFP1" s="12" t="s">
        <v>18600</v>
      </c>
      <c r="SFQ1" s="12" t="s">
        <v>18601</v>
      </c>
      <c r="SFR1" s="12" t="s">
        <v>18602</v>
      </c>
      <c r="SFS1" s="12" t="s">
        <v>18603</v>
      </c>
      <c r="SFT1" s="12" t="s">
        <v>18604</v>
      </c>
      <c r="SFU1" s="12" t="s">
        <v>18605</v>
      </c>
      <c r="SFV1" s="12" t="s">
        <v>18606</v>
      </c>
      <c r="SFW1" s="12" t="s">
        <v>18607</v>
      </c>
      <c r="SFX1" s="12" t="s">
        <v>18608</v>
      </c>
      <c r="SFY1" s="12" t="s">
        <v>18609</v>
      </c>
      <c r="SFZ1" s="12" t="s">
        <v>18610</v>
      </c>
      <c r="SGA1" s="12" t="s">
        <v>18611</v>
      </c>
      <c r="SGB1" s="12" t="s">
        <v>18612</v>
      </c>
      <c r="SGC1" s="12" t="s">
        <v>18613</v>
      </c>
      <c r="SGD1" s="12" t="s">
        <v>18614</v>
      </c>
      <c r="SGE1" s="12" t="s">
        <v>18615</v>
      </c>
      <c r="SGF1" s="12" t="s">
        <v>18616</v>
      </c>
      <c r="SGG1" s="12" t="s">
        <v>18617</v>
      </c>
      <c r="SGH1" s="12" t="s">
        <v>18618</v>
      </c>
      <c r="SGI1" s="12" t="s">
        <v>18619</v>
      </c>
      <c r="SGJ1" s="12" t="s">
        <v>18620</v>
      </c>
      <c r="SGK1" s="12" t="s">
        <v>18621</v>
      </c>
      <c r="SGL1" s="12" t="s">
        <v>18622</v>
      </c>
      <c r="SGM1" s="12" t="s">
        <v>18623</v>
      </c>
      <c r="SGN1" s="12" t="s">
        <v>18624</v>
      </c>
      <c r="SGO1" s="12" t="s">
        <v>18625</v>
      </c>
      <c r="SGP1" s="12" t="s">
        <v>18626</v>
      </c>
      <c r="SGQ1" s="12" t="s">
        <v>18627</v>
      </c>
      <c r="SGR1" s="12" t="s">
        <v>18628</v>
      </c>
      <c r="SGS1" s="12" t="s">
        <v>18629</v>
      </c>
      <c r="SGT1" s="12" t="s">
        <v>18630</v>
      </c>
      <c r="SGU1" s="12" t="s">
        <v>18631</v>
      </c>
      <c r="SGV1" s="12" t="s">
        <v>18632</v>
      </c>
      <c r="SGW1" s="12" t="s">
        <v>18633</v>
      </c>
      <c r="SGX1" s="12" t="s">
        <v>18634</v>
      </c>
      <c r="SGY1" s="12" t="s">
        <v>18635</v>
      </c>
      <c r="SGZ1" s="12" t="s">
        <v>18636</v>
      </c>
      <c r="SHA1" s="12" t="s">
        <v>18637</v>
      </c>
      <c r="SHB1" s="12" t="s">
        <v>18638</v>
      </c>
      <c r="SHC1" s="12" t="s">
        <v>18639</v>
      </c>
      <c r="SHD1" s="12" t="s">
        <v>18640</v>
      </c>
      <c r="SHE1" s="12" t="s">
        <v>18641</v>
      </c>
      <c r="SHF1" s="12" t="s">
        <v>18642</v>
      </c>
      <c r="SHG1" s="12" t="s">
        <v>18643</v>
      </c>
      <c r="SHH1" s="12" t="s">
        <v>18644</v>
      </c>
      <c r="SHI1" s="12" t="s">
        <v>18645</v>
      </c>
      <c r="SHJ1" s="12" t="s">
        <v>18646</v>
      </c>
      <c r="SHK1" s="12" t="s">
        <v>18647</v>
      </c>
      <c r="SHL1" s="12" t="s">
        <v>18648</v>
      </c>
      <c r="SHM1" s="12" t="s">
        <v>18649</v>
      </c>
      <c r="SHN1" s="12" t="s">
        <v>18650</v>
      </c>
      <c r="SHO1" s="12" t="s">
        <v>18651</v>
      </c>
      <c r="SHP1" s="12" t="s">
        <v>18652</v>
      </c>
      <c r="SHQ1" s="12" t="s">
        <v>18653</v>
      </c>
      <c r="SHR1" s="12" t="s">
        <v>18654</v>
      </c>
      <c r="SHS1" s="12" t="s">
        <v>18655</v>
      </c>
      <c r="SHT1" s="12" t="s">
        <v>18656</v>
      </c>
      <c r="SHU1" s="12" t="s">
        <v>18657</v>
      </c>
      <c r="SHV1" s="12" t="s">
        <v>18658</v>
      </c>
      <c r="SHW1" s="12" t="s">
        <v>18659</v>
      </c>
      <c r="SHX1" s="12" t="s">
        <v>18660</v>
      </c>
      <c r="SHY1" s="12" t="s">
        <v>18661</v>
      </c>
      <c r="SHZ1" s="12" t="s">
        <v>18662</v>
      </c>
      <c r="SIA1" s="12" t="s">
        <v>18663</v>
      </c>
      <c r="SIB1" s="12" t="s">
        <v>18664</v>
      </c>
      <c r="SIC1" s="12" t="s">
        <v>18665</v>
      </c>
      <c r="SID1" s="12" t="s">
        <v>18666</v>
      </c>
      <c r="SIE1" s="12" t="s">
        <v>18667</v>
      </c>
      <c r="SIF1" s="12" t="s">
        <v>18668</v>
      </c>
      <c r="SIG1" s="12" t="s">
        <v>18669</v>
      </c>
      <c r="SIH1" s="12" t="s">
        <v>18670</v>
      </c>
      <c r="SII1" s="12" t="s">
        <v>18671</v>
      </c>
      <c r="SIJ1" s="12" t="s">
        <v>18672</v>
      </c>
      <c r="SIK1" s="12" t="s">
        <v>18673</v>
      </c>
      <c r="SIL1" s="12" t="s">
        <v>18674</v>
      </c>
      <c r="SIM1" s="12" t="s">
        <v>18675</v>
      </c>
      <c r="SIN1" s="12" t="s">
        <v>18676</v>
      </c>
      <c r="SIO1" s="12" t="s">
        <v>18677</v>
      </c>
      <c r="SIP1" s="12" t="s">
        <v>18678</v>
      </c>
      <c r="SIQ1" s="12" t="s">
        <v>18679</v>
      </c>
      <c r="SIR1" s="12" t="s">
        <v>18680</v>
      </c>
      <c r="SIS1" s="12" t="s">
        <v>18681</v>
      </c>
      <c r="SIT1" s="12" t="s">
        <v>18682</v>
      </c>
      <c r="SIU1" s="12" t="s">
        <v>18683</v>
      </c>
      <c r="SIV1" s="12" t="s">
        <v>18684</v>
      </c>
      <c r="SIW1" s="12" t="s">
        <v>18685</v>
      </c>
      <c r="SIX1" s="12" t="s">
        <v>18686</v>
      </c>
      <c r="SIY1" s="12" t="s">
        <v>18687</v>
      </c>
      <c r="SIZ1" s="12" t="s">
        <v>18688</v>
      </c>
      <c r="SJA1" s="12" t="s">
        <v>18689</v>
      </c>
      <c r="SJB1" s="12" t="s">
        <v>18690</v>
      </c>
      <c r="SJC1" s="12" t="s">
        <v>18691</v>
      </c>
      <c r="SJD1" s="12" t="s">
        <v>18692</v>
      </c>
      <c r="SJE1" s="12" t="s">
        <v>18693</v>
      </c>
      <c r="SJF1" s="12" t="s">
        <v>18694</v>
      </c>
      <c r="SJG1" s="12" t="s">
        <v>18695</v>
      </c>
      <c r="SJH1" s="12" t="s">
        <v>18696</v>
      </c>
      <c r="SJI1" s="12" t="s">
        <v>18697</v>
      </c>
      <c r="SJJ1" s="12" t="s">
        <v>18698</v>
      </c>
      <c r="SJK1" s="12" t="s">
        <v>18699</v>
      </c>
      <c r="SJL1" s="12" t="s">
        <v>18700</v>
      </c>
      <c r="SJM1" s="12" t="s">
        <v>18701</v>
      </c>
      <c r="SJN1" s="12" t="s">
        <v>18702</v>
      </c>
      <c r="SJO1" s="12" t="s">
        <v>18703</v>
      </c>
      <c r="SJP1" s="12" t="s">
        <v>18704</v>
      </c>
      <c r="SJQ1" s="12" t="s">
        <v>18705</v>
      </c>
      <c r="SJR1" s="12" t="s">
        <v>18706</v>
      </c>
      <c r="SJS1" s="12" t="s">
        <v>18707</v>
      </c>
      <c r="SJT1" s="12" t="s">
        <v>18708</v>
      </c>
      <c r="SJU1" s="12" t="s">
        <v>18709</v>
      </c>
      <c r="SJV1" s="12" t="s">
        <v>18710</v>
      </c>
      <c r="SJW1" s="12" t="s">
        <v>18711</v>
      </c>
      <c r="SJX1" s="12" t="s">
        <v>18712</v>
      </c>
      <c r="SJY1" s="12" t="s">
        <v>18713</v>
      </c>
      <c r="SJZ1" s="12" t="s">
        <v>18714</v>
      </c>
      <c r="SKA1" s="12" t="s">
        <v>18715</v>
      </c>
      <c r="SKB1" s="12" t="s">
        <v>18716</v>
      </c>
      <c r="SKC1" s="12" t="s">
        <v>18717</v>
      </c>
      <c r="SKD1" s="12" t="s">
        <v>18718</v>
      </c>
      <c r="SKE1" s="12" t="s">
        <v>18719</v>
      </c>
      <c r="SKF1" s="12" t="s">
        <v>18720</v>
      </c>
      <c r="SKG1" s="12" t="s">
        <v>18721</v>
      </c>
      <c r="SKH1" s="12" t="s">
        <v>18722</v>
      </c>
      <c r="SKI1" s="12" t="s">
        <v>18723</v>
      </c>
      <c r="SKJ1" s="12" t="s">
        <v>18724</v>
      </c>
      <c r="SKK1" s="12" t="s">
        <v>18725</v>
      </c>
      <c r="SKL1" s="12" t="s">
        <v>18726</v>
      </c>
      <c r="SKM1" s="12" t="s">
        <v>18727</v>
      </c>
      <c r="SKN1" s="12" t="s">
        <v>18728</v>
      </c>
      <c r="SKO1" s="12" t="s">
        <v>18729</v>
      </c>
      <c r="SKP1" s="12" t="s">
        <v>18730</v>
      </c>
      <c r="SKQ1" s="12" t="s">
        <v>18731</v>
      </c>
      <c r="SKR1" s="12" t="s">
        <v>18732</v>
      </c>
      <c r="SKS1" s="12" t="s">
        <v>18733</v>
      </c>
      <c r="SKT1" s="12" t="s">
        <v>18734</v>
      </c>
      <c r="SKU1" s="12" t="s">
        <v>18735</v>
      </c>
      <c r="SKV1" s="12" t="s">
        <v>18736</v>
      </c>
      <c r="SKW1" s="12" t="s">
        <v>18737</v>
      </c>
      <c r="SKX1" s="12" t="s">
        <v>18738</v>
      </c>
      <c r="SKY1" s="12" t="s">
        <v>18739</v>
      </c>
      <c r="SKZ1" s="12" t="s">
        <v>18740</v>
      </c>
      <c r="SLA1" s="12" t="s">
        <v>18741</v>
      </c>
      <c r="SLB1" s="12" t="s">
        <v>18742</v>
      </c>
      <c r="SLC1" s="12" t="s">
        <v>18743</v>
      </c>
      <c r="SLD1" s="12" t="s">
        <v>18744</v>
      </c>
      <c r="SLE1" s="12" t="s">
        <v>18745</v>
      </c>
      <c r="SLF1" s="12" t="s">
        <v>18746</v>
      </c>
      <c r="SLG1" s="12" t="s">
        <v>18747</v>
      </c>
      <c r="SLH1" s="12" t="s">
        <v>18748</v>
      </c>
      <c r="SLI1" s="12" t="s">
        <v>18749</v>
      </c>
      <c r="SLJ1" s="12" t="s">
        <v>18750</v>
      </c>
      <c r="SLK1" s="12" t="s">
        <v>18751</v>
      </c>
      <c r="SLL1" s="12" t="s">
        <v>18752</v>
      </c>
      <c r="SLM1" s="12" t="s">
        <v>18753</v>
      </c>
      <c r="SLN1" s="12" t="s">
        <v>18754</v>
      </c>
      <c r="SLO1" s="12" t="s">
        <v>18755</v>
      </c>
      <c r="SLP1" s="12" t="s">
        <v>18756</v>
      </c>
      <c r="SLQ1" s="12" t="s">
        <v>18757</v>
      </c>
      <c r="SLR1" s="12" t="s">
        <v>18758</v>
      </c>
      <c r="SLS1" s="12" t="s">
        <v>18759</v>
      </c>
      <c r="SLT1" s="12" t="s">
        <v>18760</v>
      </c>
      <c r="SLU1" s="12" t="s">
        <v>18761</v>
      </c>
      <c r="SLV1" s="12" t="s">
        <v>18762</v>
      </c>
      <c r="SLW1" s="12" t="s">
        <v>18763</v>
      </c>
      <c r="SLX1" s="12" t="s">
        <v>18764</v>
      </c>
      <c r="SLY1" s="12" t="s">
        <v>18765</v>
      </c>
      <c r="SLZ1" s="12" t="s">
        <v>18766</v>
      </c>
      <c r="SMA1" s="12" t="s">
        <v>18767</v>
      </c>
      <c r="SMB1" s="12" t="s">
        <v>18768</v>
      </c>
      <c r="SMC1" s="12" t="s">
        <v>18769</v>
      </c>
      <c r="SMD1" s="12" t="s">
        <v>18770</v>
      </c>
      <c r="SME1" s="12" t="s">
        <v>18771</v>
      </c>
      <c r="SMF1" s="12" t="s">
        <v>18772</v>
      </c>
      <c r="SMG1" s="12" t="s">
        <v>18773</v>
      </c>
      <c r="SMH1" s="12" t="s">
        <v>18774</v>
      </c>
      <c r="SMI1" s="12" t="s">
        <v>18775</v>
      </c>
      <c r="SMJ1" s="12" t="s">
        <v>18776</v>
      </c>
      <c r="SMK1" s="12" t="s">
        <v>18777</v>
      </c>
      <c r="SML1" s="12" t="s">
        <v>18778</v>
      </c>
      <c r="SMM1" s="12" t="s">
        <v>18779</v>
      </c>
      <c r="SMN1" s="12" t="s">
        <v>18780</v>
      </c>
      <c r="SMO1" s="12" t="s">
        <v>18781</v>
      </c>
      <c r="SMP1" s="12" t="s">
        <v>18782</v>
      </c>
      <c r="SMQ1" s="12" t="s">
        <v>18783</v>
      </c>
      <c r="SMR1" s="12" t="s">
        <v>18784</v>
      </c>
      <c r="SMS1" s="12" t="s">
        <v>18785</v>
      </c>
      <c r="SMT1" s="12" t="s">
        <v>18786</v>
      </c>
      <c r="SMU1" s="12" t="s">
        <v>18787</v>
      </c>
      <c r="SMV1" s="12" t="s">
        <v>18788</v>
      </c>
      <c r="SMW1" s="12" t="s">
        <v>18789</v>
      </c>
      <c r="SMX1" s="12" t="s">
        <v>18790</v>
      </c>
      <c r="SMY1" s="12" t="s">
        <v>18791</v>
      </c>
      <c r="SMZ1" s="12" t="s">
        <v>18792</v>
      </c>
      <c r="SNA1" s="12" t="s">
        <v>18793</v>
      </c>
      <c r="SNB1" s="12" t="s">
        <v>18794</v>
      </c>
      <c r="SNC1" s="12" t="s">
        <v>18795</v>
      </c>
      <c r="SND1" s="12" t="s">
        <v>18796</v>
      </c>
      <c r="SNE1" s="12" t="s">
        <v>18797</v>
      </c>
      <c r="SNF1" s="12" t="s">
        <v>18798</v>
      </c>
      <c r="SNG1" s="12" t="s">
        <v>18799</v>
      </c>
      <c r="SNH1" s="12" t="s">
        <v>18800</v>
      </c>
      <c r="SNI1" s="12" t="s">
        <v>18801</v>
      </c>
      <c r="SNJ1" s="12" t="s">
        <v>18802</v>
      </c>
      <c r="SNK1" s="12" t="s">
        <v>18803</v>
      </c>
      <c r="SNL1" s="12" t="s">
        <v>18804</v>
      </c>
      <c r="SNM1" s="12" t="s">
        <v>18805</v>
      </c>
      <c r="SNN1" s="12" t="s">
        <v>18806</v>
      </c>
      <c r="SNO1" s="12" t="s">
        <v>18807</v>
      </c>
      <c r="SNP1" s="12" t="s">
        <v>18808</v>
      </c>
      <c r="SNQ1" s="12" t="s">
        <v>18809</v>
      </c>
      <c r="SNR1" s="12" t="s">
        <v>18810</v>
      </c>
      <c r="SNS1" s="12" t="s">
        <v>18811</v>
      </c>
      <c r="SNT1" s="12" t="s">
        <v>18812</v>
      </c>
      <c r="SNU1" s="12" t="s">
        <v>18813</v>
      </c>
      <c r="SNV1" s="12" t="s">
        <v>18814</v>
      </c>
      <c r="SNW1" s="12" t="s">
        <v>18815</v>
      </c>
      <c r="SNX1" s="12" t="s">
        <v>18816</v>
      </c>
      <c r="SNY1" s="12" t="s">
        <v>18817</v>
      </c>
      <c r="SNZ1" s="12" t="s">
        <v>18818</v>
      </c>
      <c r="SOA1" s="12" t="s">
        <v>18819</v>
      </c>
      <c r="SOB1" s="12" t="s">
        <v>18820</v>
      </c>
      <c r="SOC1" s="12" t="s">
        <v>18821</v>
      </c>
      <c r="SOD1" s="12" t="s">
        <v>18822</v>
      </c>
      <c r="SOE1" s="12" t="s">
        <v>18823</v>
      </c>
      <c r="SOF1" s="12" t="s">
        <v>18824</v>
      </c>
      <c r="SOG1" s="12" t="s">
        <v>18825</v>
      </c>
      <c r="SOH1" s="12" t="s">
        <v>18826</v>
      </c>
      <c r="SOI1" s="12" t="s">
        <v>18827</v>
      </c>
      <c r="SOJ1" s="12" t="s">
        <v>18828</v>
      </c>
      <c r="SOK1" s="12" t="s">
        <v>18829</v>
      </c>
      <c r="SOL1" s="12" t="s">
        <v>18830</v>
      </c>
      <c r="SOM1" s="12" t="s">
        <v>18831</v>
      </c>
      <c r="SON1" s="12" t="s">
        <v>18832</v>
      </c>
      <c r="SOO1" s="12" t="s">
        <v>18833</v>
      </c>
      <c r="SOP1" s="12" t="s">
        <v>18834</v>
      </c>
      <c r="SOQ1" s="12" t="s">
        <v>18835</v>
      </c>
      <c r="SOR1" s="12" t="s">
        <v>18836</v>
      </c>
      <c r="SOS1" s="12" t="s">
        <v>18837</v>
      </c>
      <c r="SOT1" s="12" t="s">
        <v>18838</v>
      </c>
      <c r="SOU1" s="12" t="s">
        <v>18839</v>
      </c>
      <c r="SOV1" s="12" t="s">
        <v>18840</v>
      </c>
      <c r="SOW1" s="12" t="s">
        <v>18841</v>
      </c>
      <c r="SOX1" s="12" t="s">
        <v>18842</v>
      </c>
      <c r="SOY1" s="12" t="s">
        <v>18843</v>
      </c>
      <c r="SOZ1" s="12" t="s">
        <v>18844</v>
      </c>
      <c r="SPA1" s="12" t="s">
        <v>18845</v>
      </c>
      <c r="SPB1" s="12" t="s">
        <v>18846</v>
      </c>
      <c r="SPC1" s="12" t="s">
        <v>18847</v>
      </c>
      <c r="SPD1" s="12" t="s">
        <v>18848</v>
      </c>
      <c r="SPE1" s="12" t="s">
        <v>18849</v>
      </c>
      <c r="SPF1" s="12" t="s">
        <v>18850</v>
      </c>
      <c r="SPG1" s="12" t="s">
        <v>18851</v>
      </c>
      <c r="SPH1" s="12" t="s">
        <v>18852</v>
      </c>
      <c r="SPI1" s="12" t="s">
        <v>18853</v>
      </c>
      <c r="SPJ1" s="12" t="s">
        <v>18854</v>
      </c>
      <c r="SPK1" s="12" t="s">
        <v>18855</v>
      </c>
      <c r="SPL1" s="12" t="s">
        <v>18856</v>
      </c>
      <c r="SPM1" s="12" t="s">
        <v>18857</v>
      </c>
      <c r="SPN1" s="12" t="s">
        <v>18858</v>
      </c>
      <c r="SPO1" s="12" t="s">
        <v>18859</v>
      </c>
      <c r="SPP1" s="12" t="s">
        <v>18860</v>
      </c>
      <c r="SPQ1" s="12" t="s">
        <v>18861</v>
      </c>
      <c r="SPR1" s="12" t="s">
        <v>18862</v>
      </c>
      <c r="SPS1" s="12" t="s">
        <v>18863</v>
      </c>
      <c r="SPT1" s="12" t="s">
        <v>18864</v>
      </c>
      <c r="SPU1" s="12" t="s">
        <v>18865</v>
      </c>
      <c r="SPV1" s="12" t="s">
        <v>18866</v>
      </c>
      <c r="SPW1" s="12" t="s">
        <v>18867</v>
      </c>
      <c r="SPX1" s="12" t="s">
        <v>18868</v>
      </c>
      <c r="SPY1" s="12" t="s">
        <v>18869</v>
      </c>
      <c r="SPZ1" s="12" t="s">
        <v>18870</v>
      </c>
      <c r="SQA1" s="12" t="s">
        <v>18871</v>
      </c>
      <c r="SQB1" s="12" t="s">
        <v>18872</v>
      </c>
      <c r="SQC1" s="12" t="s">
        <v>18873</v>
      </c>
      <c r="SQD1" s="12" t="s">
        <v>18874</v>
      </c>
      <c r="SQE1" s="12" t="s">
        <v>18875</v>
      </c>
      <c r="SQF1" s="12" t="s">
        <v>18876</v>
      </c>
      <c r="SQG1" s="12" t="s">
        <v>18877</v>
      </c>
      <c r="SQH1" s="12" t="s">
        <v>18878</v>
      </c>
      <c r="SQI1" s="12" t="s">
        <v>18879</v>
      </c>
      <c r="SQJ1" s="12" t="s">
        <v>18880</v>
      </c>
      <c r="SQK1" s="12" t="s">
        <v>18881</v>
      </c>
      <c r="SQL1" s="12" t="s">
        <v>18882</v>
      </c>
      <c r="SQM1" s="12" t="s">
        <v>18883</v>
      </c>
      <c r="SQN1" s="12" t="s">
        <v>18884</v>
      </c>
      <c r="SQO1" s="12" t="s">
        <v>18885</v>
      </c>
      <c r="SQP1" s="12" t="s">
        <v>18886</v>
      </c>
      <c r="SQQ1" s="12" t="s">
        <v>18887</v>
      </c>
      <c r="SQR1" s="12" t="s">
        <v>18888</v>
      </c>
      <c r="SQS1" s="12" t="s">
        <v>18889</v>
      </c>
      <c r="SQT1" s="12" t="s">
        <v>18890</v>
      </c>
      <c r="SQU1" s="12" t="s">
        <v>18891</v>
      </c>
      <c r="SQV1" s="12" t="s">
        <v>18892</v>
      </c>
      <c r="SQW1" s="12" t="s">
        <v>18893</v>
      </c>
      <c r="SQX1" s="12" t="s">
        <v>18894</v>
      </c>
      <c r="SQY1" s="12" t="s">
        <v>18895</v>
      </c>
      <c r="SQZ1" s="12" t="s">
        <v>18896</v>
      </c>
      <c r="SRA1" s="12" t="s">
        <v>18897</v>
      </c>
      <c r="SRB1" s="12" t="s">
        <v>18898</v>
      </c>
      <c r="SRC1" s="12" t="s">
        <v>18899</v>
      </c>
      <c r="SRD1" s="12" t="s">
        <v>18900</v>
      </c>
      <c r="SRE1" s="12" t="s">
        <v>18901</v>
      </c>
      <c r="SRF1" s="12" t="s">
        <v>18902</v>
      </c>
      <c r="SRG1" s="12" t="s">
        <v>18903</v>
      </c>
      <c r="SRH1" s="12" t="s">
        <v>18904</v>
      </c>
      <c r="SRI1" s="12" t="s">
        <v>18905</v>
      </c>
      <c r="SRJ1" s="12" t="s">
        <v>18906</v>
      </c>
      <c r="SRK1" s="12" t="s">
        <v>18907</v>
      </c>
      <c r="SRL1" s="12" t="s">
        <v>18908</v>
      </c>
      <c r="SRM1" s="12" t="s">
        <v>18909</v>
      </c>
      <c r="SRN1" s="12" t="s">
        <v>18910</v>
      </c>
      <c r="SRO1" s="12" t="s">
        <v>18911</v>
      </c>
      <c r="SRP1" s="12" t="s">
        <v>18912</v>
      </c>
      <c r="SRQ1" s="12" t="s">
        <v>18913</v>
      </c>
      <c r="SRR1" s="12" t="s">
        <v>18914</v>
      </c>
      <c r="SRS1" s="12" t="s">
        <v>18915</v>
      </c>
      <c r="SRT1" s="12" t="s">
        <v>18916</v>
      </c>
      <c r="SRU1" s="12" t="s">
        <v>18917</v>
      </c>
      <c r="SRV1" s="12" t="s">
        <v>18918</v>
      </c>
      <c r="SRW1" s="12" t="s">
        <v>18919</v>
      </c>
      <c r="SRX1" s="12" t="s">
        <v>18920</v>
      </c>
      <c r="SRY1" s="12" t="s">
        <v>18921</v>
      </c>
      <c r="SRZ1" s="12" t="s">
        <v>18922</v>
      </c>
      <c r="SSA1" s="12" t="s">
        <v>18923</v>
      </c>
      <c r="SSB1" s="12" t="s">
        <v>18924</v>
      </c>
      <c r="SSC1" s="12" t="s">
        <v>18925</v>
      </c>
      <c r="SSD1" s="12" t="s">
        <v>18926</v>
      </c>
      <c r="SSE1" s="12" t="s">
        <v>18927</v>
      </c>
      <c r="SSF1" s="12" t="s">
        <v>18928</v>
      </c>
      <c r="SSG1" s="12" t="s">
        <v>18929</v>
      </c>
      <c r="SSH1" s="12" t="s">
        <v>18930</v>
      </c>
      <c r="SSI1" s="12" t="s">
        <v>18931</v>
      </c>
      <c r="SSJ1" s="12" t="s">
        <v>18932</v>
      </c>
      <c r="SSK1" s="12" t="s">
        <v>18933</v>
      </c>
      <c r="SSL1" s="12" t="s">
        <v>18934</v>
      </c>
      <c r="SSM1" s="12" t="s">
        <v>18935</v>
      </c>
      <c r="SSN1" s="12" t="s">
        <v>18936</v>
      </c>
      <c r="SSO1" s="12" t="s">
        <v>18937</v>
      </c>
      <c r="SSP1" s="12" t="s">
        <v>18938</v>
      </c>
      <c r="SSQ1" s="12" t="s">
        <v>18939</v>
      </c>
      <c r="SSR1" s="12" t="s">
        <v>18940</v>
      </c>
      <c r="SSS1" s="12" t="s">
        <v>18941</v>
      </c>
      <c r="SST1" s="12" t="s">
        <v>18942</v>
      </c>
      <c r="SSU1" s="12" t="s">
        <v>18943</v>
      </c>
      <c r="SSV1" s="12" t="s">
        <v>18944</v>
      </c>
      <c r="SSW1" s="12" t="s">
        <v>18945</v>
      </c>
      <c r="SSX1" s="12" t="s">
        <v>18946</v>
      </c>
      <c r="SSY1" s="12" t="s">
        <v>18947</v>
      </c>
      <c r="SSZ1" s="12" t="s">
        <v>18948</v>
      </c>
      <c r="STA1" s="12" t="s">
        <v>18949</v>
      </c>
      <c r="STB1" s="12" t="s">
        <v>18950</v>
      </c>
      <c r="STC1" s="12" t="s">
        <v>18951</v>
      </c>
      <c r="STD1" s="12" t="s">
        <v>18952</v>
      </c>
      <c r="STE1" s="12" t="s">
        <v>18953</v>
      </c>
      <c r="STF1" s="12" t="s">
        <v>18954</v>
      </c>
      <c r="STG1" s="12" t="s">
        <v>18955</v>
      </c>
      <c r="STH1" s="12" t="s">
        <v>18956</v>
      </c>
      <c r="STI1" s="12" t="s">
        <v>18957</v>
      </c>
      <c r="STJ1" s="12" t="s">
        <v>18958</v>
      </c>
      <c r="STK1" s="12" t="s">
        <v>18959</v>
      </c>
      <c r="STL1" s="12" t="s">
        <v>18960</v>
      </c>
      <c r="STM1" s="12" t="s">
        <v>18961</v>
      </c>
      <c r="STN1" s="12" t="s">
        <v>18962</v>
      </c>
      <c r="STO1" s="12" t="s">
        <v>18963</v>
      </c>
      <c r="STP1" s="12" t="s">
        <v>18964</v>
      </c>
      <c r="STQ1" s="12" t="s">
        <v>18965</v>
      </c>
      <c r="STR1" s="12" t="s">
        <v>18966</v>
      </c>
      <c r="STS1" s="12" t="s">
        <v>18967</v>
      </c>
      <c r="STT1" s="12" t="s">
        <v>18968</v>
      </c>
      <c r="STU1" s="12" t="s">
        <v>18969</v>
      </c>
      <c r="STV1" s="12" t="s">
        <v>18970</v>
      </c>
      <c r="STW1" s="12" t="s">
        <v>18971</v>
      </c>
      <c r="STX1" s="12" t="s">
        <v>18972</v>
      </c>
      <c r="STY1" s="12" t="s">
        <v>18973</v>
      </c>
      <c r="STZ1" s="12" t="s">
        <v>18974</v>
      </c>
      <c r="SUA1" s="12" t="s">
        <v>18975</v>
      </c>
      <c r="SUB1" s="12" t="s">
        <v>18976</v>
      </c>
      <c r="SUC1" s="12" t="s">
        <v>18977</v>
      </c>
      <c r="SUD1" s="12" t="s">
        <v>18978</v>
      </c>
      <c r="SUE1" s="12" t="s">
        <v>18979</v>
      </c>
      <c r="SUF1" s="12" t="s">
        <v>18980</v>
      </c>
      <c r="SUG1" s="12" t="s">
        <v>18981</v>
      </c>
      <c r="SUH1" s="12" t="s">
        <v>18982</v>
      </c>
      <c r="SUI1" s="12" t="s">
        <v>18983</v>
      </c>
      <c r="SUJ1" s="12" t="s">
        <v>18984</v>
      </c>
      <c r="SUK1" s="12" t="s">
        <v>18985</v>
      </c>
      <c r="SUL1" s="12" t="s">
        <v>18986</v>
      </c>
      <c r="SUM1" s="12" t="s">
        <v>18987</v>
      </c>
      <c r="SUN1" s="12" t="s">
        <v>18988</v>
      </c>
      <c r="SUO1" s="12" t="s">
        <v>18989</v>
      </c>
      <c r="SUP1" s="12" t="s">
        <v>18990</v>
      </c>
      <c r="SUQ1" s="12" t="s">
        <v>18991</v>
      </c>
      <c r="SUR1" s="12" t="s">
        <v>18992</v>
      </c>
      <c r="SUS1" s="12" t="s">
        <v>18993</v>
      </c>
      <c r="SUT1" s="12" t="s">
        <v>18994</v>
      </c>
      <c r="SUU1" s="12" t="s">
        <v>18995</v>
      </c>
      <c r="SUV1" s="12" t="s">
        <v>18996</v>
      </c>
      <c r="SUW1" s="12" t="s">
        <v>18997</v>
      </c>
      <c r="SUX1" s="12" t="s">
        <v>18998</v>
      </c>
      <c r="SUY1" s="12" t="s">
        <v>18999</v>
      </c>
      <c r="SUZ1" s="12" t="s">
        <v>19000</v>
      </c>
      <c r="SVA1" s="12" t="s">
        <v>19001</v>
      </c>
      <c r="SVB1" s="12" t="s">
        <v>19002</v>
      </c>
      <c r="SVC1" s="12" t="s">
        <v>19003</v>
      </c>
      <c r="SVD1" s="12" t="s">
        <v>19004</v>
      </c>
      <c r="SVE1" s="12" t="s">
        <v>19005</v>
      </c>
      <c r="SVF1" s="12" t="s">
        <v>19006</v>
      </c>
      <c r="SVG1" s="12" t="s">
        <v>19007</v>
      </c>
      <c r="SVH1" s="12" t="s">
        <v>19008</v>
      </c>
      <c r="SVI1" s="12" t="s">
        <v>19009</v>
      </c>
      <c r="SVJ1" s="12" t="s">
        <v>19010</v>
      </c>
      <c r="SVK1" s="12" t="s">
        <v>19011</v>
      </c>
      <c r="SVL1" s="12" t="s">
        <v>19012</v>
      </c>
      <c r="SVM1" s="12" t="s">
        <v>19013</v>
      </c>
      <c r="SVN1" s="12" t="s">
        <v>19014</v>
      </c>
      <c r="SVO1" s="12" t="s">
        <v>19015</v>
      </c>
      <c r="SVP1" s="12" t="s">
        <v>19016</v>
      </c>
      <c r="SVQ1" s="12" t="s">
        <v>19017</v>
      </c>
      <c r="SVR1" s="12" t="s">
        <v>19018</v>
      </c>
      <c r="SVS1" s="12" t="s">
        <v>19019</v>
      </c>
      <c r="SVT1" s="12" t="s">
        <v>19020</v>
      </c>
      <c r="SVU1" s="12" t="s">
        <v>19021</v>
      </c>
      <c r="SVV1" s="12" t="s">
        <v>19022</v>
      </c>
      <c r="SVW1" s="12" t="s">
        <v>19023</v>
      </c>
      <c r="SVX1" s="12" t="s">
        <v>19024</v>
      </c>
      <c r="SVY1" s="12" t="s">
        <v>19025</v>
      </c>
      <c r="SVZ1" s="12" t="s">
        <v>19026</v>
      </c>
      <c r="SWA1" s="12" t="s">
        <v>19027</v>
      </c>
      <c r="SWB1" s="12" t="s">
        <v>19028</v>
      </c>
      <c r="SWC1" s="12" t="s">
        <v>19029</v>
      </c>
      <c r="SWD1" s="12" t="s">
        <v>19030</v>
      </c>
      <c r="SWE1" s="12" t="s">
        <v>19031</v>
      </c>
      <c r="SWF1" s="12" t="s">
        <v>19032</v>
      </c>
      <c r="SWG1" s="12" t="s">
        <v>19033</v>
      </c>
      <c r="SWH1" s="12" t="s">
        <v>19034</v>
      </c>
      <c r="SWI1" s="12" t="s">
        <v>19035</v>
      </c>
      <c r="SWJ1" s="12" t="s">
        <v>19036</v>
      </c>
      <c r="SWK1" s="12" t="s">
        <v>19037</v>
      </c>
      <c r="SWL1" s="12" t="s">
        <v>19038</v>
      </c>
      <c r="SWM1" s="12" t="s">
        <v>19039</v>
      </c>
      <c r="SWN1" s="12" t="s">
        <v>19040</v>
      </c>
      <c r="SWO1" s="12" t="s">
        <v>19041</v>
      </c>
      <c r="SWP1" s="12" t="s">
        <v>19042</v>
      </c>
      <c r="SWQ1" s="12" t="s">
        <v>19043</v>
      </c>
      <c r="SWR1" s="12" t="s">
        <v>19044</v>
      </c>
      <c r="SWS1" s="12" t="s">
        <v>19045</v>
      </c>
      <c r="SWT1" s="12" t="s">
        <v>19046</v>
      </c>
      <c r="SWU1" s="12" t="s">
        <v>19047</v>
      </c>
      <c r="SWV1" s="12" t="s">
        <v>19048</v>
      </c>
      <c r="SWW1" s="12" t="s">
        <v>19049</v>
      </c>
      <c r="SWX1" s="12" t="s">
        <v>19050</v>
      </c>
      <c r="SWY1" s="12" t="s">
        <v>19051</v>
      </c>
      <c r="SWZ1" s="12" t="s">
        <v>19052</v>
      </c>
      <c r="SXA1" s="12" t="s">
        <v>19053</v>
      </c>
      <c r="SXB1" s="12" t="s">
        <v>19054</v>
      </c>
      <c r="SXC1" s="12" t="s">
        <v>19055</v>
      </c>
      <c r="SXD1" s="12" t="s">
        <v>19056</v>
      </c>
      <c r="SXE1" s="12" t="s">
        <v>19057</v>
      </c>
      <c r="SXF1" s="12" t="s">
        <v>19058</v>
      </c>
      <c r="SXG1" s="12" t="s">
        <v>19059</v>
      </c>
      <c r="SXH1" s="12" t="s">
        <v>19060</v>
      </c>
      <c r="SXI1" s="12" t="s">
        <v>19061</v>
      </c>
      <c r="SXJ1" s="12" t="s">
        <v>19062</v>
      </c>
      <c r="SXK1" s="12" t="s">
        <v>19063</v>
      </c>
      <c r="SXL1" s="12" t="s">
        <v>19064</v>
      </c>
      <c r="SXM1" s="12" t="s">
        <v>19065</v>
      </c>
      <c r="SXN1" s="12" t="s">
        <v>19066</v>
      </c>
      <c r="SXO1" s="12" t="s">
        <v>19067</v>
      </c>
      <c r="SXP1" s="12" t="s">
        <v>19068</v>
      </c>
      <c r="SXQ1" s="12" t="s">
        <v>19069</v>
      </c>
      <c r="SXR1" s="12" t="s">
        <v>19070</v>
      </c>
      <c r="SXS1" s="12" t="s">
        <v>19071</v>
      </c>
      <c r="SXT1" s="12" t="s">
        <v>19072</v>
      </c>
      <c r="SXU1" s="12" t="s">
        <v>19073</v>
      </c>
      <c r="SXV1" s="12" t="s">
        <v>19074</v>
      </c>
      <c r="SXW1" s="12" t="s">
        <v>19075</v>
      </c>
      <c r="SXX1" s="12" t="s">
        <v>19076</v>
      </c>
      <c r="SXY1" s="12" t="s">
        <v>19077</v>
      </c>
      <c r="SXZ1" s="12" t="s">
        <v>19078</v>
      </c>
      <c r="SYA1" s="12" t="s">
        <v>19079</v>
      </c>
      <c r="SYB1" s="12" t="s">
        <v>19080</v>
      </c>
      <c r="SYC1" s="12" t="s">
        <v>19081</v>
      </c>
      <c r="SYD1" s="12" t="s">
        <v>19082</v>
      </c>
      <c r="SYE1" s="12" t="s">
        <v>19083</v>
      </c>
      <c r="SYF1" s="12" t="s">
        <v>19084</v>
      </c>
      <c r="SYG1" s="12" t="s">
        <v>19085</v>
      </c>
      <c r="SYH1" s="12" t="s">
        <v>19086</v>
      </c>
      <c r="SYI1" s="12" t="s">
        <v>19087</v>
      </c>
      <c r="SYJ1" s="12" t="s">
        <v>19088</v>
      </c>
      <c r="SYK1" s="12" t="s">
        <v>19089</v>
      </c>
      <c r="SYL1" s="12" t="s">
        <v>19090</v>
      </c>
      <c r="SYM1" s="12" t="s">
        <v>19091</v>
      </c>
      <c r="SYN1" s="12" t="s">
        <v>19092</v>
      </c>
      <c r="SYO1" s="12" t="s">
        <v>19093</v>
      </c>
      <c r="SYP1" s="12" t="s">
        <v>19094</v>
      </c>
      <c r="SYQ1" s="12" t="s">
        <v>19095</v>
      </c>
      <c r="SYR1" s="12" t="s">
        <v>19096</v>
      </c>
      <c r="SYS1" s="12" t="s">
        <v>19097</v>
      </c>
      <c r="SYT1" s="12" t="s">
        <v>19098</v>
      </c>
      <c r="SYU1" s="12" t="s">
        <v>19099</v>
      </c>
      <c r="SYV1" s="12" t="s">
        <v>19100</v>
      </c>
      <c r="SYW1" s="12" t="s">
        <v>19101</v>
      </c>
      <c r="SYX1" s="12" t="s">
        <v>19102</v>
      </c>
      <c r="SYY1" s="12" t="s">
        <v>19103</v>
      </c>
      <c r="SYZ1" s="12" t="s">
        <v>19104</v>
      </c>
      <c r="SZA1" s="12" t="s">
        <v>19105</v>
      </c>
      <c r="SZB1" s="12" t="s">
        <v>19106</v>
      </c>
      <c r="SZC1" s="12" t="s">
        <v>19107</v>
      </c>
      <c r="SZD1" s="12" t="s">
        <v>19108</v>
      </c>
      <c r="SZE1" s="12" t="s">
        <v>19109</v>
      </c>
      <c r="SZF1" s="12" t="s">
        <v>19110</v>
      </c>
      <c r="SZG1" s="12" t="s">
        <v>19111</v>
      </c>
      <c r="SZH1" s="12" t="s">
        <v>19112</v>
      </c>
      <c r="SZI1" s="12" t="s">
        <v>19113</v>
      </c>
      <c r="SZJ1" s="12" t="s">
        <v>19114</v>
      </c>
      <c r="SZK1" s="12" t="s">
        <v>19115</v>
      </c>
      <c r="SZL1" s="12" t="s">
        <v>19116</v>
      </c>
      <c r="SZM1" s="12" t="s">
        <v>19117</v>
      </c>
      <c r="SZN1" s="12" t="s">
        <v>19118</v>
      </c>
      <c r="SZO1" s="12" t="s">
        <v>19119</v>
      </c>
      <c r="SZP1" s="12" t="s">
        <v>19120</v>
      </c>
      <c r="SZQ1" s="12" t="s">
        <v>19121</v>
      </c>
      <c r="SZR1" s="12" t="s">
        <v>19122</v>
      </c>
      <c r="SZS1" s="12" t="s">
        <v>19123</v>
      </c>
      <c r="SZT1" s="12" t="s">
        <v>19124</v>
      </c>
      <c r="SZU1" s="12" t="s">
        <v>19125</v>
      </c>
      <c r="SZV1" s="12" t="s">
        <v>19126</v>
      </c>
      <c r="SZW1" s="12" t="s">
        <v>19127</v>
      </c>
      <c r="SZX1" s="12" t="s">
        <v>19128</v>
      </c>
      <c r="SZY1" s="12" t="s">
        <v>19129</v>
      </c>
      <c r="SZZ1" s="12" t="s">
        <v>19130</v>
      </c>
      <c r="TAA1" s="12" t="s">
        <v>19131</v>
      </c>
      <c r="TAB1" s="12" t="s">
        <v>19132</v>
      </c>
      <c r="TAC1" s="12" t="s">
        <v>19133</v>
      </c>
      <c r="TAD1" s="12" t="s">
        <v>19134</v>
      </c>
      <c r="TAE1" s="12" t="s">
        <v>19135</v>
      </c>
      <c r="TAF1" s="12" t="s">
        <v>19136</v>
      </c>
      <c r="TAG1" s="12" t="s">
        <v>19137</v>
      </c>
      <c r="TAH1" s="12" t="s">
        <v>19138</v>
      </c>
      <c r="TAI1" s="12" t="s">
        <v>19139</v>
      </c>
      <c r="TAJ1" s="12" t="s">
        <v>19140</v>
      </c>
      <c r="TAK1" s="12" t="s">
        <v>19141</v>
      </c>
      <c r="TAL1" s="12" t="s">
        <v>19142</v>
      </c>
      <c r="TAM1" s="12" t="s">
        <v>19143</v>
      </c>
      <c r="TAN1" s="12" t="s">
        <v>19144</v>
      </c>
      <c r="TAO1" s="12" t="s">
        <v>19145</v>
      </c>
      <c r="TAP1" s="12" t="s">
        <v>19146</v>
      </c>
      <c r="TAQ1" s="12" t="s">
        <v>19147</v>
      </c>
      <c r="TAR1" s="12" t="s">
        <v>19148</v>
      </c>
      <c r="TAS1" s="12" t="s">
        <v>19149</v>
      </c>
      <c r="TAT1" s="12" t="s">
        <v>19150</v>
      </c>
      <c r="TAU1" s="12" t="s">
        <v>19151</v>
      </c>
      <c r="TAV1" s="12" t="s">
        <v>19152</v>
      </c>
      <c r="TAW1" s="12" t="s">
        <v>19153</v>
      </c>
      <c r="TAX1" s="12" t="s">
        <v>19154</v>
      </c>
      <c r="TAY1" s="12" t="s">
        <v>19155</v>
      </c>
      <c r="TAZ1" s="12" t="s">
        <v>19156</v>
      </c>
      <c r="TBA1" s="12" t="s">
        <v>19157</v>
      </c>
      <c r="TBB1" s="12" t="s">
        <v>19158</v>
      </c>
      <c r="TBC1" s="12" t="s">
        <v>19159</v>
      </c>
      <c r="TBD1" s="12" t="s">
        <v>19160</v>
      </c>
      <c r="TBE1" s="12" t="s">
        <v>19161</v>
      </c>
      <c r="TBF1" s="12" t="s">
        <v>19162</v>
      </c>
      <c r="TBG1" s="12" t="s">
        <v>19163</v>
      </c>
      <c r="TBH1" s="12" t="s">
        <v>19164</v>
      </c>
      <c r="TBI1" s="12" t="s">
        <v>19165</v>
      </c>
      <c r="TBJ1" s="12" t="s">
        <v>19166</v>
      </c>
      <c r="TBK1" s="12" t="s">
        <v>19167</v>
      </c>
      <c r="TBL1" s="12" t="s">
        <v>19168</v>
      </c>
      <c r="TBM1" s="12" t="s">
        <v>19169</v>
      </c>
      <c r="TBN1" s="12" t="s">
        <v>19170</v>
      </c>
      <c r="TBO1" s="12" t="s">
        <v>19171</v>
      </c>
      <c r="TBP1" s="12" t="s">
        <v>19172</v>
      </c>
      <c r="TBQ1" s="12" t="s">
        <v>19173</v>
      </c>
      <c r="TBR1" s="12" t="s">
        <v>19174</v>
      </c>
      <c r="TBS1" s="12" t="s">
        <v>19175</v>
      </c>
      <c r="TBT1" s="12" t="s">
        <v>19176</v>
      </c>
      <c r="TBU1" s="12" t="s">
        <v>19177</v>
      </c>
      <c r="TBV1" s="12" t="s">
        <v>19178</v>
      </c>
      <c r="TBW1" s="12" t="s">
        <v>19179</v>
      </c>
      <c r="TBX1" s="12" t="s">
        <v>19180</v>
      </c>
      <c r="TBY1" s="12" t="s">
        <v>19181</v>
      </c>
      <c r="TBZ1" s="12" t="s">
        <v>19182</v>
      </c>
      <c r="TCA1" s="12" t="s">
        <v>19183</v>
      </c>
      <c r="TCB1" s="12" t="s">
        <v>19184</v>
      </c>
      <c r="TCC1" s="12" t="s">
        <v>19185</v>
      </c>
      <c r="TCD1" s="12" t="s">
        <v>19186</v>
      </c>
      <c r="TCE1" s="12" t="s">
        <v>19187</v>
      </c>
      <c r="TCF1" s="12" t="s">
        <v>19188</v>
      </c>
      <c r="TCG1" s="12" t="s">
        <v>19189</v>
      </c>
      <c r="TCH1" s="12" t="s">
        <v>19190</v>
      </c>
      <c r="TCI1" s="12" t="s">
        <v>19191</v>
      </c>
      <c r="TCJ1" s="12" t="s">
        <v>19192</v>
      </c>
      <c r="TCK1" s="12" t="s">
        <v>19193</v>
      </c>
      <c r="TCL1" s="12" t="s">
        <v>19194</v>
      </c>
      <c r="TCM1" s="12" t="s">
        <v>19195</v>
      </c>
      <c r="TCN1" s="12" t="s">
        <v>19196</v>
      </c>
      <c r="TCO1" s="12" t="s">
        <v>19197</v>
      </c>
      <c r="TCP1" s="12" t="s">
        <v>19198</v>
      </c>
      <c r="TCQ1" s="12" t="s">
        <v>19199</v>
      </c>
      <c r="TCR1" s="12" t="s">
        <v>19200</v>
      </c>
      <c r="TCS1" s="12" t="s">
        <v>19201</v>
      </c>
      <c r="TCT1" s="12" t="s">
        <v>19202</v>
      </c>
      <c r="TCU1" s="12" t="s">
        <v>19203</v>
      </c>
      <c r="TCV1" s="12" t="s">
        <v>19204</v>
      </c>
      <c r="TCW1" s="12" t="s">
        <v>19205</v>
      </c>
      <c r="TCX1" s="12" t="s">
        <v>19206</v>
      </c>
      <c r="TCY1" s="12" t="s">
        <v>19207</v>
      </c>
      <c r="TCZ1" s="12" t="s">
        <v>19208</v>
      </c>
      <c r="TDA1" s="12" t="s">
        <v>19209</v>
      </c>
      <c r="TDB1" s="12" t="s">
        <v>19210</v>
      </c>
      <c r="TDC1" s="12" t="s">
        <v>19211</v>
      </c>
      <c r="TDD1" s="12" t="s">
        <v>19212</v>
      </c>
      <c r="TDE1" s="12" t="s">
        <v>19213</v>
      </c>
      <c r="TDF1" s="12" t="s">
        <v>19214</v>
      </c>
      <c r="TDG1" s="12" t="s">
        <v>19215</v>
      </c>
      <c r="TDH1" s="12" t="s">
        <v>19216</v>
      </c>
      <c r="TDI1" s="12" t="s">
        <v>19217</v>
      </c>
      <c r="TDJ1" s="12" t="s">
        <v>19218</v>
      </c>
      <c r="TDK1" s="12" t="s">
        <v>19219</v>
      </c>
      <c r="TDL1" s="12" t="s">
        <v>19220</v>
      </c>
      <c r="TDM1" s="12" t="s">
        <v>19221</v>
      </c>
      <c r="TDN1" s="12" t="s">
        <v>19222</v>
      </c>
      <c r="TDO1" s="12" t="s">
        <v>19223</v>
      </c>
      <c r="TDP1" s="12" t="s">
        <v>19224</v>
      </c>
      <c r="TDQ1" s="12" t="s">
        <v>19225</v>
      </c>
      <c r="TDR1" s="12" t="s">
        <v>19226</v>
      </c>
      <c r="TDS1" s="12" t="s">
        <v>19227</v>
      </c>
      <c r="TDT1" s="12" t="s">
        <v>19228</v>
      </c>
      <c r="TDU1" s="12" t="s">
        <v>19229</v>
      </c>
      <c r="TDV1" s="12" t="s">
        <v>19230</v>
      </c>
      <c r="TDW1" s="12" t="s">
        <v>19231</v>
      </c>
      <c r="TDX1" s="12" t="s">
        <v>19232</v>
      </c>
      <c r="TDY1" s="12" t="s">
        <v>19233</v>
      </c>
      <c r="TDZ1" s="12" t="s">
        <v>19234</v>
      </c>
      <c r="TEA1" s="12" t="s">
        <v>19235</v>
      </c>
      <c r="TEB1" s="12" t="s">
        <v>19236</v>
      </c>
      <c r="TEC1" s="12" t="s">
        <v>19237</v>
      </c>
      <c r="TED1" s="12" t="s">
        <v>19238</v>
      </c>
      <c r="TEE1" s="12" t="s">
        <v>19239</v>
      </c>
      <c r="TEF1" s="12" t="s">
        <v>19240</v>
      </c>
      <c r="TEG1" s="12" t="s">
        <v>19241</v>
      </c>
      <c r="TEH1" s="12" t="s">
        <v>19242</v>
      </c>
      <c r="TEI1" s="12" t="s">
        <v>19243</v>
      </c>
      <c r="TEJ1" s="12" t="s">
        <v>19244</v>
      </c>
      <c r="TEK1" s="12" t="s">
        <v>19245</v>
      </c>
      <c r="TEL1" s="12" t="s">
        <v>19246</v>
      </c>
      <c r="TEM1" s="12" t="s">
        <v>19247</v>
      </c>
      <c r="TEN1" s="12" t="s">
        <v>19248</v>
      </c>
      <c r="TEO1" s="12" t="s">
        <v>19249</v>
      </c>
      <c r="TEP1" s="12" t="s">
        <v>19250</v>
      </c>
      <c r="TEQ1" s="12" t="s">
        <v>19251</v>
      </c>
      <c r="TER1" s="12" t="s">
        <v>19252</v>
      </c>
      <c r="TES1" s="12" t="s">
        <v>19253</v>
      </c>
      <c r="TET1" s="12" t="s">
        <v>19254</v>
      </c>
      <c r="TEU1" s="12" t="s">
        <v>19255</v>
      </c>
      <c r="TEV1" s="12" t="s">
        <v>19256</v>
      </c>
      <c r="TEW1" s="12" t="s">
        <v>19257</v>
      </c>
      <c r="TEX1" s="12" t="s">
        <v>19258</v>
      </c>
      <c r="TEY1" s="12" t="s">
        <v>19259</v>
      </c>
      <c r="TEZ1" s="12" t="s">
        <v>19260</v>
      </c>
      <c r="TFA1" s="12" t="s">
        <v>19261</v>
      </c>
      <c r="TFB1" s="12" t="s">
        <v>19262</v>
      </c>
      <c r="TFC1" s="12" t="s">
        <v>19263</v>
      </c>
      <c r="TFD1" s="12" t="s">
        <v>19264</v>
      </c>
      <c r="TFE1" s="12" t="s">
        <v>19265</v>
      </c>
      <c r="TFF1" s="12" t="s">
        <v>19266</v>
      </c>
      <c r="TFG1" s="12" t="s">
        <v>19267</v>
      </c>
      <c r="TFH1" s="12" t="s">
        <v>19268</v>
      </c>
      <c r="TFI1" s="12" t="s">
        <v>19269</v>
      </c>
      <c r="TFJ1" s="12" t="s">
        <v>19270</v>
      </c>
      <c r="TFK1" s="12" t="s">
        <v>19271</v>
      </c>
      <c r="TFL1" s="12" t="s">
        <v>19272</v>
      </c>
      <c r="TFM1" s="12" t="s">
        <v>19273</v>
      </c>
      <c r="TFN1" s="12" t="s">
        <v>19274</v>
      </c>
      <c r="TFO1" s="12" t="s">
        <v>19275</v>
      </c>
      <c r="TFP1" s="12" t="s">
        <v>19276</v>
      </c>
      <c r="TFQ1" s="12" t="s">
        <v>19277</v>
      </c>
      <c r="TFR1" s="12" t="s">
        <v>19278</v>
      </c>
      <c r="TFS1" s="12" t="s">
        <v>19279</v>
      </c>
      <c r="TFT1" s="12" t="s">
        <v>19280</v>
      </c>
      <c r="TFU1" s="12" t="s">
        <v>19281</v>
      </c>
      <c r="TFV1" s="12" t="s">
        <v>19282</v>
      </c>
      <c r="TFW1" s="12" t="s">
        <v>19283</v>
      </c>
      <c r="TFX1" s="12" t="s">
        <v>19284</v>
      </c>
      <c r="TFY1" s="12" t="s">
        <v>19285</v>
      </c>
      <c r="TFZ1" s="12" t="s">
        <v>19286</v>
      </c>
      <c r="TGA1" s="12" t="s">
        <v>19287</v>
      </c>
      <c r="TGB1" s="12" t="s">
        <v>19288</v>
      </c>
      <c r="TGC1" s="12" t="s">
        <v>19289</v>
      </c>
      <c r="TGD1" s="12" t="s">
        <v>19290</v>
      </c>
      <c r="TGE1" s="12" t="s">
        <v>19291</v>
      </c>
      <c r="TGF1" s="12" t="s">
        <v>19292</v>
      </c>
      <c r="TGG1" s="12" t="s">
        <v>19293</v>
      </c>
      <c r="TGH1" s="12" t="s">
        <v>19294</v>
      </c>
      <c r="TGI1" s="12" t="s">
        <v>19295</v>
      </c>
      <c r="TGJ1" s="12" t="s">
        <v>19296</v>
      </c>
      <c r="TGK1" s="12" t="s">
        <v>19297</v>
      </c>
      <c r="TGL1" s="12" t="s">
        <v>19298</v>
      </c>
      <c r="TGM1" s="12" t="s">
        <v>19299</v>
      </c>
      <c r="TGN1" s="12" t="s">
        <v>19300</v>
      </c>
      <c r="TGO1" s="12" t="s">
        <v>19301</v>
      </c>
      <c r="TGP1" s="12" t="s">
        <v>19302</v>
      </c>
      <c r="TGQ1" s="12" t="s">
        <v>19303</v>
      </c>
      <c r="TGR1" s="12" t="s">
        <v>19304</v>
      </c>
      <c r="TGS1" s="12" t="s">
        <v>19305</v>
      </c>
      <c r="TGT1" s="12" t="s">
        <v>19306</v>
      </c>
      <c r="TGU1" s="12" t="s">
        <v>19307</v>
      </c>
      <c r="TGV1" s="12" t="s">
        <v>19308</v>
      </c>
      <c r="TGW1" s="12" t="s">
        <v>19309</v>
      </c>
      <c r="TGX1" s="12" t="s">
        <v>19310</v>
      </c>
      <c r="TGY1" s="12" t="s">
        <v>19311</v>
      </c>
      <c r="TGZ1" s="12" t="s">
        <v>19312</v>
      </c>
      <c r="THA1" s="12" t="s">
        <v>19313</v>
      </c>
      <c r="THB1" s="12" t="s">
        <v>19314</v>
      </c>
      <c r="THC1" s="12" t="s">
        <v>19315</v>
      </c>
      <c r="THD1" s="12" t="s">
        <v>19316</v>
      </c>
      <c r="THE1" s="12" t="s">
        <v>19317</v>
      </c>
      <c r="THF1" s="12" t="s">
        <v>19318</v>
      </c>
      <c r="THG1" s="12" t="s">
        <v>19319</v>
      </c>
      <c r="THH1" s="12" t="s">
        <v>19320</v>
      </c>
      <c r="THI1" s="12" t="s">
        <v>19321</v>
      </c>
      <c r="THJ1" s="12" t="s">
        <v>19322</v>
      </c>
      <c r="THK1" s="12" t="s">
        <v>19323</v>
      </c>
      <c r="THL1" s="12" t="s">
        <v>19324</v>
      </c>
      <c r="THM1" s="12" t="s">
        <v>19325</v>
      </c>
      <c r="THN1" s="12" t="s">
        <v>19326</v>
      </c>
      <c r="THO1" s="12" t="s">
        <v>19327</v>
      </c>
      <c r="THP1" s="12" t="s">
        <v>19328</v>
      </c>
      <c r="THQ1" s="12" t="s">
        <v>19329</v>
      </c>
      <c r="THR1" s="12" t="s">
        <v>19330</v>
      </c>
      <c r="THS1" s="12" t="s">
        <v>19331</v>
      </c>
      <c r="THT1" s="12" t="s">
        <v>19332</v>
      </c>
      <c r="THU1" s="12" t="s">
        <v>19333</v>
      </c>
      <c r="THV1" s="12" t="s">
        <v>19334</v>
      </c>
      <c r="THW1" s="12" t="s">
        <v>19335</v>
      </c>
      <c r="THX1" s="12" t="s">
        <v>19336</v>
      </c>
      <c r="THY1" s="12" t="s">
        <v>19337</v>
      </c>
      <c r="THZ1" s="12" t="s">
        <v>19338</v>
      </c>
      <c r="TIA1" s="12" t="s">
        <v>19339</v>
      </c>
      <c r="TIB1" s="12" t="s">
        <v>19340</v>
      </c>
      <c r="TIC1" s="12" t="s">
        <v>19341</v>
      </c>
      <c r="TID1" s="12" t="s">
        <v>19342</v>
      </c>
      <c r="TIE1" s="12" t="s">
        <v>19343</v>
      </c>
      <c r="TIF1" s="12" t="s">
        <v>19344</v>
      </c>
      <c r="TIG1" s="12" t="s">
        <v>19345</v>
      </c>
      <c r="TIH1" s="12" t="s">
        <v>19346</v>
      </c>
      <c r="TII1" s="12" t="s">
        <v>19347</v>
      </c>
      <c r="TIJ1" s="12" t="s">
        <v>19348</v>
      </c>
      <c r="TIK1" s="12" t="s">
        <v>19349</v>
      </c>
      <c r="TIL1" s="12" t="s">
        <v>19350</v>
      </c>
      <c r="TIM1" s="12" t="s">
        <v>19351</v>
      </c>
      <c r="TIN1" s="12" t="s">
        <v>19352</v>
      </c>
      <c r="TIO1" s="12" t="s">
        <v>19353</v>
      </c>
      <c r="TIP1" s="12" t="s">
        <v>19354</v>
      </c>
      <c r="TIQ1" s="12" t="s">
        <v>19355</v>
      </c>
      <c r="TIR1" s="12" t="s">
        <v>19356</v>
      </c>
      <c r="TIS1" s="12" t="s">
        <v>19357</v>
      </c>
      <c r="TIT1" s="12" t="s">
        <v>19358</v>
      </c>
      <c r="TIU1" s="12" t="s">
        <v>19359</v>
      </c>
      <c r="TIV1" s="12" t="s">
        <v>19360</v>
      </c>
      <c r="TIW1" s="12" t="s">
        <v>19361</v>
      </c>
      <c r="TIX1" s="12" t="s">
        <v>19362</v>
      </c>
      <c r="TIY1" s="12" t="s">
        <v>19363</v>
      </c>
      <c r="TIZ1" s="12" t="s">
        <v>19364</v>
      </c>
      <c r="TJA1" s="12" t="s">
        <v>19365</v>
      </c>
      <c r="TJB1" s="12" t="s">
        <v>19366</v>
      </c>
      <c r="TJC1" s="12" t="s">
        <v>19367</v>
      </c>
      <c r="TJD1" s="12" t="s">
        <v>19368</v>
      </c>
      <c r="TJE1" s="12" t="s">
        <v>19369</v>
      </c>
      <c r="TJF1" s="12" t="s">
        <v>19370</v>
      </c>
      <c r="TJG1" s="12" t="s">
        <v>19371</v>
      </c>
      <c r="TJH1" s="12" t="s">
        <v>19372</v>
      </c>
      <c r="TJI1" s="12" t="s">
        <v>19373</v>
      </c>
      <c r="TJJ1" s="12" t="s">
        <v>19374</v>
      </c>
      <c r="TJK1" s="12" t="s">
        <v>19375</v>
      </c>
      <c r="TJL1" s="12" t="s">
        <v>19376</v>
      </c>
      <c r="TJM1" s="12" t="s">
        <v>19377</v>
      </c>
      <c r="TJN1" s="12" t="s">
        <v>19378</v>
      </c>
      <c r="TJO1" s="12" t="s">
        <v>19379</v>
      </c>
      <c r="TJP1" s="12" t="s">
        <v>19380</v>
      </c>
      <c r="TJQ1" s="12" t="s">
        <v>19381</v>
      </c>
      <c r="TJR1" s="12" t="s">
        <v>19382</v>
      </c>
      <c r="TJS1" s="12" t="s">
        <v>19383</v>
      </c>
      <c r="TJT1" s="12" t="s">
        <v>19384</v>
      </c>
      <c r="TJU1" s="12" t="s">
        <v>19385</v>
      </c>
      <c r="TJV1" s="12" t="s">
        <v>19386</v>
      </c>
      <c r="TJW1" s="12" t="s">
        <v>19387</v>
      </c>
      <c r="TJX1" s="12" t="s">
        <v>19388</v>
      </c>
      <c r="TJY1" s="12" t="s">
        <v>19389</v>
      </c>
      <c r="TJZ1" s="12" t="s">
        <v>19390</v>
      </c>
      <c r="TKA1" s="12" t="s">
        <v>19391</v>
      </c>
      <c r="TKB1" s="12" t="s">
        <v>19392</v>
      </c>
      <c r="TKC1" s="12" t="s">
        <v>19393</v>
      </c>
      <c r="TKD1" s="12" t="s">
        <v>19394</v>
      </c>
      <c r="TKE1" s="12" t="s">
        <v>19395</v>
      </c>
      <c r="TKF1" s="12" t="s">
        <v>19396</v>
      </c>
      <c r="TKG1" s="12" t="s">
        <v>19397</v>
      </c>
      <c r="TKH1" s="12" t="s">
        <v>19398</v>
      </c>
      <c r="TKI1" s="12" t="s">
        <v>19399</v>
      </c>
      <c r="TKJ1" s="12" t="s">
        <v>19400</v>
      </c>
      <c r="TKK1" s="12" t="s">
        <v>19401</v>
      </c>
      <c r="TKL1" s="12" t="s">
        <v>19402</v>
      </c>
      <c r="TKM1" s="12" t="s">
        <v>19403</v>
      </c>
      <c r="TKN1" s="12" t="s">
        <v>19404</v>
      </c>
      <c r="TKO1" s="12" t="s">
        <v>19405</v>
      </c>
      <c r="TKP1" s="12" t="s">
        <v>19406</v>
      </c>
      <c r="TKQ1" s="12" t="s">
        <v>19407</v>
      </c>
      <c r="TKR1" s="12" t="s">
        <v>19408</v>
      </c>
      <c r="TKS1" s="12" t="s">
        <v>19409</v>
      </c>
      <c r="TKT1" s="12" t="s">
        <v>19410</v>
      </c>
      <c r="TKU1" s="12" t="s">
        <v>19411</v>
      </c>
      <c r="TKV1" s="12" t="s">
        <v>19412</v>
      </c>
      <c r="TKW1" s="12" t="s">
        <v>19413</v>
      </c>
      <c r="TKX1" s="12" t="s">
        <v>19414</v>
      </c>
      <c r="TKY1" s="12" t="s">
        <v>19415</v>
      </c>
      <c r="TKZ1" s="12" t="s">
        <v>19416</v>
      </c>
      <c r="TLA1" s="12" t="s">
        <v>19417</v>
      </c>
      <c r="TLB1" s="12" t="s">
        <v>19418</v>
      </c>
      <c r="TLC1" s="12" t="s">
        <v>19419</v>
      </c>
      <c r="TLD1" s="12" t="s">
        <v>19420</v>
      </c>
      <c r="TLE1" s="12" t="s">
        <v>19421</v>
      </c>
      <c r="TLF1" s="12" t="s">
        <v>19422</v>
      </c>
      <c r="TLG1" s="12" t="s">
        <v>19423</v>
      </c>
      <c r="TLH1" s="12" t="s">
        <v>19424</v>
      </c>
      <c r="TLI1" s="12" t="s">
        <v>19425</v>
      </c>
      <c r="TLJ1" s="12" t="s">
        <v>19426</v>
      </c>
      <c r="TLK1" s="12" t="s">
        <v>19427</v>
      </c>
      <c r="TLL1" s="12" t="s">
        <v>19428</v>
      </c>
      <c r="TLM1" s="12" t="s">
        <v>19429</v>
      </c>
      <c r="TLN1" s="12" t="s">
        <v>19430</v>
      </c>
      <c r="TLO1" s="12" t="s">
        <v>19431</v>
      </c>
      <c r="TLP1" s="12" t="s">
        <v>19432</v>
      </c>
      <c r="TLQ1" s="12" t="s">
        <v>19433</v>
      </c>
      <c r="TLR1" s="12" t="s">
        <v>19434</v>
      </c>
      <c r="TLS1" s="12" t="s">
        <v>19435</v>
      </c>
      <c r="TLT1" s="12" t="s">
        <v>19436</v>
      </c>
      <c r="TLU1" s="12" t="s">
        <v>19437</v>
      </c>
      <c r="TLV1" s="12" t="s">
        <v>19438</v>
      </c>
      <c r="TLW1" s="12" t="s">
        <v>19439</v>
      </c>
      <c r="TLX1" s="12" t="s">
        <v>19440</v>
      </c>
      <c r="TLY1" s="12" t="s">
        <v>19441</v>
      </c>
      <c r="TLZ1" s="12" t="s">
        <v>19442</v>
      </c>
      <c r="TMA1" s="12" t="s">
        <v>19443</v>
      </c>
      <c r="TMB1" s="12" t="s">
        <v>19444</v>
      </c>
      <c r="TMC1" s="12" t="s">
        <v>19445</v>
      </c>
      <c r="TMD1" s="12" t="s">
        <v>19446</v>
      </c>
      <c r="TME1" s="12" t="s">
        <v>19447</v>
      </c>
      <c r="TMF1" s="12" t="s">
        <v>19448</v>
      </c>
      <c r="TMG1" s="12" t="s">
        <v>19449</v>
      </c>
      <c r="TMH1" s="12" t="s">
        <v>19450</v>
      </c>
      <c r="TMI1" s="12" t="s">
        <v>19451</v>
      </c>
      <c r="TMJ1" s="12" t="s">
        <v>19452</v>
      </c>
      <c r="TMK1" s="12" t="s">
        <v>19453</v>
      </c>
      <c r="TML1" s="12" t="s">
        <v>19454</v>
      </c>
      <c r="TMM1" s="12" t="s">
        <v>19455</v>
      </c>
      <c r="TMN1" s="12" t="s">
        <v>19456</v>
      </c>
      <c r="TMO1" s="12" t="s">
        <v>19457</v>
      </c>
      <c r="TMP1" s="12" t="s">
        <v>19458</v>
      </c>
      <c r="TMQ1" s="12" t="s">
        <v>19459</v>
      </c>
      <c r="TMR1" s="12" t="s">
        <v>19460</v>
      </c>
      <c r="TMS1" s="12" t="s">
        <v>19461</v>
      </c>
      <c r="TMT1" s="12" t="s">
        <v>19462</v>
      </c>
      <c r="TMU1" s="12" t="s">
        <v>19463</v>
      </c>
      <c r="TMV1" s="12" t="s">
        <v>19464</v>
      </c>
      <c r="TMW1" s="12" t="s">
        <v>19465</v>
      </c>
      <c r="TMX1" s="12" t="s">
        <v>19466</v>
      </c>
      <c r="TMY1" s="12" t="s">
        <v>19467</v>
      </c>
      <c r="TMZ1" s="12" t="s">
        <v>19468</v>
      </c>
      <c r="TNA1" s="12" t="s">
        <v>19469</v>
      </c>
      <c r="TNB1" s="12" t="s">
        <v>19470</v>
      </c>
      <c r="TNC1" s="12" t="s">
        <v>19471</v>
      </c>
      <c r="TND1" s="12" t="s">
        <v>19472</v>
      </c>
      <c r="TNE1" s="12" t="s">
        <v>19473</v>
      </c>
      <c r="TNF1" s="12" t="s">
        <v>19474</v>
      </c>
      <c r="TNG1" s="12" t="s">
        <v>19475</v>
      </c>
      <c r="TNH1" s="12" t="s">
        <v>19476</v>
      </c>
      <c r="TNI1" s="12" t="s">
        <v>19477</v>
      </c>
      <c r="TNJ1" s="12" t="s">
        <v>19478</v>
      </c>
      <c r="TNK1" s="12" t="s">
        <v>19479</v>
      </c>
      <c r="TNL1" s="12" t="s">
        <v>19480</v>
      </c>
      <c r="TNM1" s="12" t="s">
        <v>19481</v>
      </c>
      <c r="TNN1" s="12" t="s">
        <v>19482</v>
      </c>
      <c r="TNO1" s="12" t="s">
        <v>19483</v>
      </c>
      <c r="TNP1" s="12" t="s">
        <v>19484</v>
      </c>
      <c r="TNQ1" s="12" t="s">
        <v>19485</v>
      </c>
      <c r="TNR1" s="12" t="s">
        <v>19486</v>
      </c>
      <c r="TNS1" s="12" t="s">
        <v>19487</v>
      </c>
      <c r="TNT1" s="12" t="s">
        <v>19488</v>
      </c>
      <c r="TNU1" s="12" t="s">
        <v>19489</v>
      </c>
      <c r="TNV1" s="12" t="s">
        <v>19490</v>
      </c>
      <c r="TNW1" s="12" t="s">
        <v>19491</v>
      </c>
      <c r="TNX1" s="12" t="s">
        <v>19492</v>
      </c>
      <c r="TNY1" s="12" t="s">
        <v>19493</v>
      </c>
      <c r="TNZ1" s="12" t="s">
        <v>19494</v>
      </c>
      <c r="TOA1" s="12" t="s">
        <v>19495</v>
      </c>
      <c r="TOB1" s="12" t="s">
        <v>19496</v>
      </c>
      <c r="TOC1" s="12" t="s">
        <v>19497</v>
      </c>
      <c r="TOD1" s="12" t="s">
        <v>19498</v>
      </c>
      <c r="TOE1" s="12" t="s">
        <v>19499</v>
      </c>
      <c r="TOF1" s="12" t="s">
        <v>19500</v>
      </c>
      <c r="TOG1" s="12" t="s">
        <v>19501</v>
      </c>
      <c r="TOH1" s="12" t="s">
        <v>19502</v>
      </c>
      <c r="TOI1" s="12" t="s">
        <v>19503</v>
      </c>
      <c r="TOJ1" s="12" t="s">
        <v>19504</v>
      </c>
      <c r="TOK1" s="12" t="s">
        <v>19505</v>
      </c>
      <c r="TOL1" s="12" t="s">
        <v>19506</v>
      </c>
      <c r="TOM1" s="12" t="s">
        <v>19507</v>
      </c>
      <c r="TON1" s="12" t="s">
        <v>19508</v>
      </c>
      <c r="TOO1" s="12" t="s">
        <v>19509</v>
      </c>
      <c r="TOP1" s="12" t="s">
        <v>19510</v>
      </c>
      <c r="TOQ1" s="12" t="s">
        <v>19511</v>
      </c>
      <c r="TOR1" s="12" t="s">
        <v>19512</v>
      </c>
      <c r="TOS1" s="12" t="s">
        <v>19513</v>
      </c>
      <c r="TOT1" s="12" t="s">
        <v>19514</v>
      </c>
      <c r="TOU1" s="12" t="s">
        <v>19515</v>
      </c>
      <c r="TOV1" s="12" t="s">
        <v>19516</v>
      </c>
      <c r="TOW1" s="12" t="s">
        <v>19517</v>
      </c>
      <c r="TOX1" s="12" t="s">
        <v>19518</v>
      </c>
      <c r="TOY1" s="12" t="s">
        <v>19519</v>
      </c>
      <c r="TOZ1" s="12" t="s">
        <v>19520</v>
      </c>
      <c r="TPA1" s="12" t="s">
        <v>19521</v>
      </c>
      <c r="TPB1" s="12" t="s">
        <v>19522</v>
      </c>
      <c r="TPC1" s="12" t="s">
        <v>19523</v>
      </c>
      <c r="TPD1" s="12" t="s">
        <v>19524</v>
      </c>
      <c r="TPE1" s="12" t="s">
        <v>19525</v>
      </c>
      <c r="TPF1" s="12" t="s">
        <v>19526</v>
      </c>
      <c r="TPG1" s="12" t="s">
        <v>19527</v>
      </c>
      <c r="TPH1" s="12" t="s">
        <v>19528</v>
      </c>
      <c r="TPI1" s="12" t="s">
        <v>19529</v>
      </c>
      <c r="TPJ1" s="12" t="s">
        <v>19530</v>
      </c>
      <c r="TPK1" s="12" t="s">
        <v>19531</v>
      </c>
      <c r="TPL1" s="12" t="s">
        <v>19532</v>
      </c>
      <c r="TPM1" s="12" t="s">
        <v>19533</v>
      </c>
      <c r="TPN1" s="12" t="s">
        <v>19534</v>
      </c>
      <c r="TPO1" s="12" t="s">
        <v>19535</v>
      </c>
      <c r="TPP1" s="12" t="s">
        <v>19536</v>
      </c>
      <c r="TPQ1" s="12" t="s">
        <v>19537</v>
      </c>
      <c r="TPR1" s="12" t="s">
        <v>19538</v>
      </c>
      <c r="TPS1" s="12" t="s">
        <v>19539</v>
      </c>
      <c r="TPT1" s="12" t="s">
        <v>19540</v>
      </c>
      <c r="TPU1" s="12" t="s">
        <v>19541</v>
      </c>
      <c r="TPV1" s="12" t="s">
        <v>19542</v>
      </c>
      <c r="TPW1" s="12" t="s">
        <v>19543</v>
      </c>
      <c r="TPX1" s="12" t="s">
        <v>19544</v>
      </c>
      <c r="TPY1" s="12" t="s">
        <v>19545</v>
      </c>
      <c r="TPZ1" s="12" t="s">
        <v>19546</v>
      </c>
      <c r="TQA1" s="12" t="s">
        <v>19547</v>
      </c>
      <c r="TQB1" s="12" t="s">
        <v>19548</v>
      </c>
      <c r="TQC1" s="12" t="s">
        <v>19549</v>
      </c>
      <c r="TQD1" s="12" t="s">
        <v>19550</v>
      </c>
      <c r="TQE1" s="12" t="s">
        <v>19551</v>
      </c>
      <c r="TQF1" s="12" t="s">
        <v>19552</v>
      </c>
      <c r="TQG1" s="12" t="s">
        <v>19553</v>
      </c>
      <c r="TQH1" s="12" t="s">
        <v>19554</v>
      </c>
      <c r="TQI1" s="12" t="s">
        <v>19555</v>
      </c>
      <c r="TQJ1" s="12" t="s">
        <v>19556</v>
      </c>
      <c r="TQK1" s="12" t="s">
        <v>19557</v>
      </c>
      <c r="TQL1" s="12" t="s">
        <v>19558</v>
      </c>
      <c r="TQM1" s="12" t="s">
        <v>19559</v>
      </c>
      <c r="TQN1" s="12" t="s">
        <v>19560</v>
      </c>
      <c r="TQO1" s="12" t="s">
        <v>19561</v>
      </c>
      <c r="TQP1" s="12" t="s">
        <v>19562</v>
      </c>
      <c r="TQQ1" s="12" t="s">
        <v>19563</v>
      </c>
      <c r="TQR1" s="12" t="s">
        <v>19564</v>
      </c>
      <c r="TQS1" s="12" t="s">
        <v>19565</v>
      </c>
      <c r="TQT1" s="12" t="s">
        <v>19566</v>
      </c>
      <c r="TQU1" s="12" t="s">
        <v>19567</v>
      </c>
      <c r="TQV1" s="12" t="s">
        <v>19568</v>
      </c>
      <c r="TQW1" s="12" t="s">
        <v>19569</v>
      </c>
      <c r="TQX1" s="12" t="s">
        <v>19570</v>
      </c>
      <c r="TQY1" s="12" t="s">
        <v>19571</v>
      </c>
      <c r="TQZ1" s="12" t="s">
        <v>19572</v>
      </c>
      <c r="TRA1" s="12" t="s">
        <v>19573</v>
      </c>
      <c r="TRB1" s="12" t="s">
        <v>19574</v>
      </c>
      <c r="TRC1" s="12" t="s">
        <v>19575</v>
      </c>
      <c r="TRD1" s="12" t="s">
        <v>19576</v>
      </c>
      <c r="TRE1" s="12" t="s">
        <v>19577</v>
      </c>
      <c r="TRF1" s="12" t="s">
        <v>19578</v>
      </c>
      <c r="TRG1" s="12" t="s">
        <v>19579</v>
      </c>
      <c r="TRH1" s="12" t="s">
        <v>19580</v>
      </c>
      <c r="TRI1" s="12" t="s">
        <v>19581</v>
      </c>
      <c r="TRJ1" s="12" t="s">
        <v>19582</v>
      </c>
      <c r="TRK1" s="12" t="s">
        <v>19583</v>
      </c>
      <c r="TRL1" s="12" t="s">
        <v>19584</v>
      </c>
      <c r="TRM1" s="12" t="s">
        <v>19585</v>
      </c>
      <c r="TRN1" s="12" t="s">
        <v>19586</v>
      </c>
      <c r="TRO1" s="12" t="s">
        <v>19587</v>
      </c>
      <c r="TRP1" s="12" t="s">
        <v>19588</v>
      </c>
      <c r="TRQ1" s="12" t="s">
        <v>19589</v>
      </c>
      <c r="TRR1" s="12" t="s">
        <v>19590</v>
      </c>
      <c r="TRS1" s="12" t="s">
        <v>19591</v>
      </c>
      <c r="TRT1" s="12" t="s">
        <v>19592</v>
      </c>
      <c r="TRU1" s="12" t="s">
        <v>19593</v>
      </c>
      <c r="TRV1" s="12" t="s">
        <v>19594</v>
      </c>
      <c r="TRW1" s="12" t="s">
        <v>19595</v>
      </c>
      <c r="TRX1" s="12" t="s">
        <v>19596</v>
      </c>
      <c r="TRY1" s="12" t="s">
        <v>19597</v>
      </c>
      <c r="TRZ1" s="12" t="s">
        <v>19598</v>
      </c>
      <c r="TSA1" s="12" t="s">
        <v>19599</v>
      </c>
      <c r="TSB1" s="12" t="s">
        <v>19600</v>
      </c>
      <c r="TSC1" s="12" t="s">
        <v>19601</v>
      </c>
      <c r="TSD1" s="12" t="s">
        <v>19602</v>
      </c>
      <c r="TSE1" s="12" t="s">
        <v>19603</v>
      </c>
      <c r="TSF1" s="12" t="s">
        <v>19604</v>
      </c>
      <c r="TSG1" s="12" t="s">
        <v>19605</v>
      </c>
      <c r="TSH1" s="12" t="s">
        <v>19606</v>
      </c>
      <c r="TSI1" s="12" t="s">
        <v>19607</v>
      </c>
      <c r="TSJ1" s="12" t="s">
        <v>19608</v>
      </c>
      <c r="TSK1" s="12" t="s">
        <v>19609</v>
      </c>
      <c r="TSL1" s="12" t="s">
        <v>19610</v>
      </c>
      <c r="TSM1" s="12" t="s">
        <v>19611</v>
      </c>
      <c r="TSN1" s="12" t="s">
        <v>19612</v>
      </c>
      <c r="TSO1" s="12" t="s">
        <v>19613</v>
      </c>
      <c r="TSP1" s="12" t="s">
        <v>19614</v>
      </c>
      <c r="TSQ1" s="12" t="s">
        <v>19615</v>
      </c>
      <c r="TSR1" s="12" t="s">
        <v>19616</v>
      </c>
      <c r="TSS1" s="12" t="s">
        <v>19617</v>
      </c>
      <c r="TST1" s="12" t="s">
        <v>19618</v>
      </c>
      <c r="TSU1" s="12" t="s">
        <v>19619</v>
      </c>
      <c r="TSV1" s="12" t="s">
        <v>19620</v>
      </c>
      <c r="TSW1" s="12" t="s">
        <v>19621</v>
      </c>
      <c r="TSX1" s="12" t="s">
        <v>19622</v>
      </c>
      <c r="TSY1" s="12" t="s">
        <v>19623</v>
      </c>
      <c r="TSZ1" s="12" t="s">
        <v>19624</v>
      </c>
      <c r="TTA1" s="12" t="s">
        <v>19625</v>
      </c>
      <c r="TTB1" s="12" t="s">
        <v>19626</v>
      </c>
      <c r="TTC1" s="12" t="s">
        <v>19627</v>
      </c>
      <c r="TTD1" s="12" t="s">
        <v>19628</v>
      </c>
      <c r="TTE1" s="12" t="s">
        <v>19629</v>
      </c>
      <c r="TTF1" s="12" t="s">
        <v>19630</v>
      </c>
      <c r="TTG1" s="12" t="s">
        <v>19631</v>
      </c>
      <c r="TTH1" s="12" t="s">
        <v>19632</v>
      </c>
      <c r="TTI1" s="12" t="s">
        <v>19633</v>
      </c>
      <c r="TTJ1" s="12" t="s">
        <v>19634</v>
      </c>
      <c r="TTK1" s="12" t="s">
        <v>19635</v>
      </c>
      <c r="TTL1" s="12" t="s">
        <v>19636</v>
      </c>
      <c r="TTM1" s="12" t="s">
        <v>19637</v>
      </c>
      <c r="TTN1" s="12" t="s">
        <v>19638</v>
      </c>
      <c r="TTO1" s="12" t="s">
        <v>19639</v>
      </c>
      <c r="TTP1" s="12" t="s">
        <v>19640</v>
      </c>
      <c r="TTQ1" s="12" t="s">
        <v>19641</v>
      </c>
      <c r="TTR1" s="12" t="s">
        <v>19642</v>
      </c>
      <c r="TTS1" s="12" t="s">
        <v>19643</v>
      </c>
      <c r="TTT1" s="12" t="s">
        <v>19644</v>
      </c>
      <c r="TTU1" s="12" t="s">
        <v>19645</v>
      </c>
      <c r="TTV1" s="12" t="s">
        <v>19646</v>
      </c>
      <c r="TTW1" s="12" t="s">
        <v>19647</v>
      </c>
      <c r="TTX1" s="12" t="s">
        <v>19648</v>
      </c>
      <c r="TTY1" s="12" t="s">
        <v>19649</v>
      </c>
      <c r="TTZ1" s="12" t="s">
        <v>19650</v>
      </c>
      <c r="TUA1" s="12" t="s">
        <v>19651</v>
      </c>
      <c r="TUB1" s="12" t="s">
        <v>19652</v>
      </c>
      <c r="TUC1" s="12" t="s">
        <v>19653</v>
      </c>
      <c r="TUD1" s="12" t="s">
        <v>19654</v>
      </c>
      <c r="TUE1" s="12" t="s">
        <v>19655</v>
      </c>
      <c r="TUF1" s="12" t="s">
        <v>19656</v>
      </c>
      <c r="TUG1" s="12" t="s">
        <v>19657</v>
      </c>
      <c r="TUH1" s="12" t="s">
        <v>19658</v>
      </c>
      <c r="TUI1" s="12" t="s">
        <v>19659</v>
      </c>
      <c r="TUJ1" s="12" t="s">
        <v>19660</v>
      </c>
      <c r="TUK1" s="12" t="s">
        <v>19661</v>
      </c>
      <c r="TUL1" s="12" t="s">
        <v>19662</v>
      </c>
      <c r="TUM1" s="12" t="s">
        <v>19663</v>
      </c>
      <c r="TUN1" s="12" t="s">
        <v>19664</v>
      </c>
      <c r="TUO1" s="12" t="s">
        <v>19665</v>
      </c>
      <c r="TUP1" s="12" t="s">
        <v>19666</v>
      </c>
      <c r="TUQ1" s="12" t="s">
        <v>19667</v>
      </c>
      <c r="TUR1" s="12" t="s">
        <v>19668</v>
      </c>
      <c r="TUS1" s="12" t="s">
        <v>19669</v>
      </c>
      <c r="TUT1" s="12" t="s">
        <v>19670</v>
      </c>
      <c r="TUU1" s="12" t="s">
        <v>19671</v>
      </c>
      <c r="TUV1" s="12" t="s">
        <v>19672</v>
      </c>
      <c r="TUW1" s="12" t="s">
        <v>19673</v>
      </c>
      <c r="TUX1" s="12" t="s">
        <v>19674</v>
      </c>
      <c r="TUY1" s="12" t="s">
        <v>19675</v>
      </c>
      <c r="TUZ1" s="12" t="s">
        <v>19676</v>
      </c>
      <c r="TVA1" s="12" t="s">
        <v>19677</v>
      </c>
      <c r="TVB1" s="12" t="s">
        <v>19678</v>
      </c>
      <c r="TVC1" s="12" t="s">
        <v>19679</v>
      </c>
      <c r="TVD1" s="12" t="s">
        <v>19680</v>
      </c>
      <c r="TVE1" s="12" t="s">
        <v>19681</v>
      </c>
      <c r="TVF1" s="12" t="s">
        <v>19682</v>
      </c>
      <c r="TVG1" s="12" t="s">
        <v>19683</v>
      </c>
      <c r="TVH1" s="12" t="s">
        <v>19684</v>
      </c>
      <c r="TVI1" s="12" t="s">
        <v>19685</v>
      </c>
      <c r="TVJ1" s="12" t="s">
        <v>19686</v>
      </c>
      <c r="TVK1" s="12" t="s">
        <v>19687</v>
      </c>
      <c r="TVL1" s="12" t="s">
        <v>19688</v>
      </c>
      <c r="TVM1" s="12" t="s">
        <v>19689</v>
      </c>
      <c r="TVN1" s="12" t="s">
        <v>19690</v>
      </c>
      <c r="TVO1" s="12" t="s">
        <v>19691</v>
      </c>
      <c r="TVP1" s="12" t="s">
        <v>19692</v>
      </c>
      <c r="TVQ1" s="12" t="s">
        <v>19693</v>
      </c>
      <c r="TVR1" s="12" t="s">
        <v>19694</v>
      </c>
      <c r="TVS1" s="12" t="s">
        <v>19695</v>
      </c>
      <c r="TVT1" s="12" t="s">
        <v>19696</v>
      </c>
      <c r="TVU1" s="12" t="s">
        <v>19697</v>
      </c>
      <c r="TVV1" s="12" t="s">
        <v>19698</v>
      </c>
      <c r="TVW1" s="12" t="s">
        <v>19699</v>
      </c>
      <c r="TVX1" s="12" t="s">
        <v>19700</v>
      </c>
      <c r="TVY1" s="12" t="s">
        <v>19701</v>
      </c>
      <c r="TVZ1" s="12" t="s">
        <v>19702</v>
      </c>
      <c r="TWA1" s="12" t="s">
        <v>19703</v>
      </c>
      <c r="TWB1" s="12" t="s">
        <v>19704</v>
      </c>
      <c r="TWC1" s="12" t="s">
        <v>19705</v>
      </c>
      <c r="TWD1" s="12" t="s">
        <v>19706</v>
      </c>
      <c r="TWE1" s="12" t="s">
        <v>19707</v>
      </c>
      <c r="TWF1" s="12" t="s">
        <v>19708</v>
      </c>
      <c r="TWG1" s="12" t="s">
        <v>19709</v>
      </c>
      <c r="TWH1" s="12" t="s">
        <v>19710</v>
      </c>
      <c r="TWI1" s="12" t="s">
        <v>19711</v>
      </c>
      <c r="TWJ1" s="12" t="s">
        <v>19712</v>
      </c>
      <c r="TWK1" s="12" t="s">
        <v>19713</v>
      </c>
      <c r="TWL1" s="12" t="s">
        <v>19714</v>
      </c>
      <c r="TWM1" s="12" t="s">
        <v>19715</v>
      </c>
      <c r="TWN1" s="12" t="s">
        <v>19716</v>
      </c>
      <c r="TWO1" s="12" t="s">
        <v>19717</v>
      </c>
      <c r="TWP1" s="12" t="s">
        <v>19718</v>
      </c>
      <c r="TWQ1" s="12" t="s">
        <v>19719</v>
      </c>
      <c r="TWR1" s="12" t="s">
        <v>19720</v>
      </c>
      <c r="TWS1" s="12" t="s">
        <v>19721</v>
      </c>
      <c r="TWT1" s="12" t="s">
        <v>19722</v>
      </c>
      <c r="TWU1" s="12" t="s">
        <v>19723</v>
      </c>
      <c r="TWV1" s="12" t="s">
        <v>19724</v>
      </c>
      <c r="TWW1" s="12" t="s">
        <v>19725</v>
      </c>
      <c r="TWX1" s="12" t="s">
        <v>19726</v>
      </c>
      <c r="TWY1" s="12" t="s">
        <v>19727</v>
      </c>
      <c r="TWZ1" s="12" t="s">
        <v>19728</v>
      </c>
      <c r="TXA1" s="12" t="s">
        <v>19729</v>
      </c>
      <c r="TXB1" s="12" t="s">
        <v>19730</v>
      </c>
      <c r="TXC1" s="12" t="s">
        <v>19731</v>
      </c>
      <c r="TXD1" s="12" t="s">
        <v>19732</v>
      </c>
      <c r="TXE1" s="12" t="s">
        <v>19733</v>
      </c>
      <c r="TXF1" s="12" t="s">
        <v>19734</v>
      </c>
      <c r="TXG1" s="12" t="s">
        <v>19735</v>
      </c>
      <c r="TXH1" s="12" t="s">
        <v>19736</v>
      </c>
      <c r="TXI1" s="12" t="s">
        <v>19737</v>
      </c>
      <c r="TXJ1" s="12" t="s">
        <v>19738</v>
      </c>
      <c r="TXK1" s="12" t="s">
        <v>19739</v>
      </c>
      <c r="TXL1" s="12" t="s">
        <v>19740</v>
      </c>
      <c r="TXM1" s="12" t="s">
        <v>19741</v>
      </c>
      <c r="TXN1" s="12" t="s">
        <v>19742</v>
      </c>
      <c r="TXO1" s="12" t="s">
        <v>19743</v>
      </c>
      <c r="TXP1" s="12" t="s">
        <v>19744</v>
      </c>
      <c r="TXQ1" s="12" t="s">
        <v>19745</v>
      </c>
      <c r="TXR1" s="12" t="s">
        <v>19746</v>
      </c>
      <c r="TXS1" s="12" t="s">
        <v>19747</v>
      </c>
      <c r="TXT1" s="12" t="s">
        <v>19748</v>
      </c>
      <c r="TXU1" s="12" t="s">
        <v>19749</v>
      </c>
      <c r="TXV1" s="12" t="s">
        <v>19750</v>
      </c>
      <c r="TXW1" s="12" t="s">
        <v>19751</v>
      </c>
      <c r="TXX1" s="12" t="s">
        <v>19752</v>
      </c>
      <c r="TXY1" s="12" t="s">
        <v>19753</v>
      </c>
      <c r="TXZ1" s="12" t="s">
        <v>19754</v>
      </c>
      <c r="TYA1" s="12" t="s">
        <v>19755</v>
      </c>
      <c r="TYB1" s="12" t="s">
        <v>19756</v>
      </c>
      <c r="TYC1" s="12" t="s">
        <v>19757</v>
      </c>
      <c r="TYD1" s="12" t="s">
        <v>19758</v>
      </c>
      <c r="TYE1" s="12" t="s">
        <v>19759</v>
      </c>
      <c r="TYF1" s="12" t="s">
        <v>19760</v>
      </c>
      <c r="TYG1" s="12" t="s">
        <v>19761</v>
      </c>
      <c r="TYH1" s="12" t="s">
        <v>19762</v>
      </c>
      <c r="TYI1" s="12" t="s">
        <v>19763</v>
      </c>
      <c r="TYJ1" s="12" t="s">
        <v>19764</v>
      </c>
      <c r="TYK1" s="12" t="s">
        <v>19765</v>
      </c>
      <c r="TYL1" s="12" t="s">
        <v>19766</v>
      </c>
      <c r="TYM1" s="12" t="s">
        <v>19767</v>
      </c>
      <c r="TYN1" s="12" t="s">
        <v>19768</v>
      </c>
      <c r="TYO1" s="12" t="s">
        <v>19769</v>
      </c>
      <c r="TYP1" s="12" t="s">
        <v>19770</v>
      </c>
      <c r="TYQ1" s="12" t="s">
        <v>19771</v>
      </c>
      <c r="TYR1" s="12" t="s">
        <v>19772</v>
      </c>
      <c r="TYS1" s="12" t="s">
        <v>19773</v>
      </c>
      <c r="TYT1" s="12" t="s">
        <v>19774</v>
      </c>
      <c r="TYU1" s="12" t="s">
        <v>19775</v>
      </c>
      <c r="TYV1" s="12" t="s">
        <v>19776</v>
      </c>
      <c r="TYW1" s="12" t="s">
        <v>19777</v>
      </c>
      <c r="TYX1" s="12" t="s">
        <v>19778</v>
      </c>
      <c r="TYY1" s="12" t="s">
        <v>19779</v>
      </c>
      <c r="TYZ1" s="12" t="s">
        <v>19780</v>
      </c>
      <c r="TZA1" s="12" t="s">
        <v>19781</v>
      </c>
      <c r="TZB1" s="12" t="s">
        <v>19782</v>
      </c>
      <c r="TZC1" s="12" t="s">
        <v>19783</v>
      </c>
      <c r="TZD1" s="12" t="s">
        <v>19784</v>
      </c>
      <c r="TZE1" s="12" t="s">
        <v>19785</v>
      </c>
      <c r="TZF1" s="12" t="s">
        <v>19786</v>
      </c>
      <c r="TZG1" s="12" t="s">
        <v>19787</v>
      </c>
      <c r="TZH1" s="12" t="s">
        <v>19788</v>
      </c>
      <c r="TZI1" s="12" t="s">
        <v>19789</v>
      </c>
      <c r="TZJ1" s="12" t="s">
        <v>19790</v>
      </c>
      <c r="TZK1" s="12" t="s">
        <v>19791</v>
      </c>
      <c r="TZL1" s="12" t="s">
        <v>19792</v>
      </c>
      <c r="TZM1" s="12" t="s">
        <v>19793</v>
      </c>
      <c r="TZN1" s="12" t="s">
        <v>19794</v>
      </c>
      <c r="TZO1" s="12" t="s">
        <v>19795</v>
      </c>
      <c r="TZP1" s="12" t="s">
        <v>19796</v>
      </c>
      <c r="TZQ1" s="12" t="s">
        <v>19797</v>
      </c>
      <c r="TZR1" s="12" t="s">
        <v>19798</v>
      </c>
      <c r="TZS1" s="12" t="s">
        <v>19799</v>
      </c>
      <c r="TZT1" s="12" t="s">
        <v>19800</v>
      </c>
      <c r="TZU1" s="12" t="s">
        <v>19801</v>
      </c>
      <c r="TZV1" s="12" t="s">
        <v>19802</v>
      </c>
      <c r="TZW1" s="12" t="s">
        <v>19803</v>
      </c>
      <c r="TZX1" s="12" t="s">
        <v>19804</v>
      </c>
      <c r="TZY1" s="12" t="s">
        <v>19805</v>
      </c>
      <c r="TZZ1" s="12" t="s">
        <v>19806</v>
      </c>
      <c r="UAA1" s="12" t="s">
        <v>19807</v>
      </c>
      <c r="UAB1" s="12" t="s">
        <v>19808</v>
      </c>
      <c r="UAC1" s="12" t="s">
        <v>19809</v>
      </c>
      <c r="UAD1" s="12" t="s">
        <v>19810</v>
      </c>
      <c r="UAE1" s="12" t="s">
        <v>19811</v>
      </c>
      <c r="UAF1" s="12" t="s">
        <v>19812</v>
      </c>
      <c r="UAG1" s="12" t="s">
        <v>19813</v>
      </c>
      <c r="UAH1" s="12" t="s">
        <v>19814</v>
      </c>
      <c r="UAI1" s="12" t="s">
        <v>19815</v>
      </c>
      <c r="UAJ1" s="12" t="s">
        <v>19816</v>
      </c>
      <c r="UAK1" s="12" t="s">
        <v>19817</v>
      </c>
      <c r="UAL1" s="12" t="s">
        <v>19818</v>
      </c>
      <c r="UAM1" s="12" t="s">
        <v>19819</v>
      </c>
      <c r="UAN1" s="12" t="s">
        <v>19820</v>
      </c>
      <c r="UAO1" s="12" t="s">
        <v>19821</v>
      </c>
      <c r="UAP1" s="12" t="s">
        <v>19822</v>
      </c>
      <c r="UAQ1" s="12" t="s">
        <v>19823</v>
      </c>
      <c r="UAR1" s="12" t="s">
        <v>19824</v>
      </c>
      <c r="UAS1" s="12" t="s">
        <v>19825</v>
      </c>
      <c r="UAT1" s="12" t="s">
        <v>19826</v>
      </c>
      <c r="UAU1" s="12" t="s">
        <v>19827</v>
      </c>
      <c r="UAV1" s="12" t="s">
        <v>19828</v>
      </c>
      <c r="UAW1" s="12" t="s">
        <v>19829</v>
      </c>
      <c r="UAX1" s="12" t="s">
        <v>19830</v>
      </c>
      <c r="UAY1" s="12" t="s">
        <v>19831</v>
      </c>
      <c r="UAZ1" s="12" t="s">
        <v>19832</v>
      </c>
      <c r="UBA1" s="12" t="s">
        <v>19833</v>
      </c>
      <c r="UBB1" s="12" t="s">
        <v>19834</v>
      </c>
      <c r="UBC1" s="12" t="s">
        <v>19835</v>
      </c>
      <c r="UBD1" s="12" t="s">
        <v>19836</v>
      </c>
      <c r="UBE1" s="12" t="s">
        <v>19837</v>
      </c>
      <c r="UBF1" s="12" t="s">
        <v>19838</v>
      </c>
      <c r="UBG1" s="12" t="s">
        <v>19839</v>
      </c>
      <c r="UBH1" s="12" t="s">
        <v>19840</v>
      </c>
      <c r="UBI1" s="12" t="s">
        <v>19841</v>
      </c>
      <c r="UBJ1" s="12" t="s">
        <v>19842</v>
      </c>
      <c r="UBK1" s="12" t="s">
        <v>19843</v>
      </c>
      <c r="UBL1" s="12" t="s">
        <v>19844</v>
      </c>
      <c r="UBM1" s="12" t="s">
        <v>19845</v>
      </c>
      <c r="UBN1" s="12" t="s">
        <v>19846</v>
      </c>
      <c r="UBO1" s="12" t="s">
        <v>19847</v>
      </c>
      <c r="UBP1" s="12" t="s">
        <v>19848</v>
      </c>
      <c r="UBQ1" s="12" t="s">
        <v>19849</v>
      </c>
      <c r="UBR1" s="12" t="s">
        <v>19850</v>
      </c>
      <c r="UBS1" s="12" t="s">
        <v>19851</v>
      </c>
      <c r="UBT1" s="12" t="s">
        <v>19852</v>
      </c>
      <c r="UBU1" s="12" t="s">
        <v>19853</v>
      </c>
      <c r="UBV1" s="12" t="s">
        <v>19854</v>
      </c>
      <c r="UBW1" s="12" t="s">
        <v>19855</v>
      </c>
      <c r="UBX1" s="12" t="s">
        <v>19856</v>
      </c>
      <c r="UBY1" s="12" t="s">
        <v>19857</v>
      </c>
      <c r="UBZ1" s="12" t="s">
        <v>19858</v>
      </c>
      <c r="UCA1" s="12" t="s">
        <v>19859</v>
      </c>
      <c r="UCB1" s="12" t="s">
        <v>19860</v>
      </c>
      <c r="UCC1" s="12" t="s">
        <v>19861</v>
      </c>
      <c r="UCD1" s="12" t="s">
        <v>19862</v>
      </c>
      <c r="UCE1" s="12" t="s">
        <v>19863</v>
      </c>
      <c r="UCF1" s="12" t="s">
        <v>19864</v>
      </c>
      <c r="UCG1" s="12" t="s">
        <v>19865</v>
      </c>
      <c r="UCH1" s="12" t="s">
        <v>19866</v>
      </c>
      <c r="UCI1" s="12" t="s">
        <v>19867</v>
      </c>
      <c r="UCJ1" s="12" t="s">
        <v>19868</v>
      </c>
      <c r="UCK1" s="12" t="s">
        <v>19869</v>
      </c>
      <c r="UCL1" s="12" t="s">
        <v>19870</v>
      </c>
      <c r="UCM1" s="12" t="s">
        <v>19871</v>
      </c>
      <c r="UCN1" s="12" t="s">
        <v>19872</v>
      </c>
      <c r="UCO1" s="12" t="s">
        <v>19873</v>
      </c>
      <c r="UCP1" s="12" t="s">
        <v>19874</v>
      </c>
      <c r="UCQ1" s="12" t="s">
        <v>19875</v>
      </c>
      <c r="UCR1" s="12" t="s">
        <v>19876</v>
      </c>
      <c r="UCS1" s="12" t="s">
        <v>19877</v>
      </c>
      <c r="UCT1" s="12" t="s">
        <v>19878</v>
      </c>
      <c r="UCU1" s="12" t="s">
        <v>19879</v>
      </c>
      <c r="UCV1" s="12" t="s">
        <v>19880</v>
      </c>
      <c r="UCW1" s="12" t="s">
        <v>19881</v>
      </c>
      <c r="UCX1" s="12" t="s">
        <v>19882</v>
      </c>
      <c r="UCY1" s="12" t="s">
        <v>19883</v>
      </c>
      <c r="UCZ1" s="12" t="s">
        <v>19884</v>
      </c>
      <c r="UDA1" s="12" t="s">
        <v>19885</v>
      </c>
      <c r="UDB1" s="12" t="s">
        <v>19886</v>
      </c>
      <c r="UDC1" s="12" t="s">
        <v>19887</v>
      </c>
      <c r="UDD1" s="12" t="s">
        <v>19888</v>
      </c>
      <c r="UDE1" s="12" t="s">
        <v>19889</v>
      </c>
      <c r="UDF1" s="12" t="s">
        <v>19890</v>
      </c>
      <c r="UDG1" s="12" t="s">
        <v>19891</v>
      </c>
      <c r="UDH1" s="12" t="s">
        <v>19892</v>
      </c>
      <c r="UDI1" s="12" t="s">
        <v>19893</v>
      </c>
      <c r="UDJ1" s="12" t="s">
        <v>19894</v>
      </c>
      <c r="UDK1" s="12" t="s">
        <v>19895</v>
      </c>
      <c r="UDL1" s="12" t="s">
        <v>19896</v>
      </c>
      <c r="UDM1" s="12" t="s">
        <v>19897</v>
      </c>
      <c r="UDN1" s="12" t="s">
        <v>19898</v>
      </c>
      <c r="UDO1" s="12" t="s">
        <v>19899</v>
      </c>
      <c r="UDP1" s="12" t="s">
        <v>19900</v>
      </c>
      <c r="UDQ1" s="12" t="s">
        <v>19901</v>
      </c>
      <c r="UDR1" s="12" t="s">
        <v>19902</v>
      </c>
      <c r="UDS1" s="12" t="s">
        <v>19903</v>
      </c>
      <c r="UDT1" s="12" t="s">
        <v>19904</v>
      </c>
      <c r="UDU1" s="12" t="s">
        <v>19905</v>
      </c>
      <c r="UDV1" s="12" t="s">
        <v>19906</v>
      </c>
      <c r="UDW1" s="12" t="s">
        <v>19907</v>
      </c>
      <c r="UDX1" s="12" t="s">
        <v>19908</v>
      </c>
      <c r="UDY1" s="12" t="s">
        <v>19909</v>
      </c>
      <c r="UDZ1" s="12" t="s">
        <v>19910</v>
      </c>
      <c r="UEA1" s="12" t="s">
        <v>19911</v>
      </c>
      <c r="UEB1" s="12" t="s">
        <v>19912</v>
      </c>
      <c r="UEC1" s="12" t="s">
        <v>19913</v>
      </c>
      <c r="UED1" s="12" t="s">
        <v>19914</v>
      </c>
      <c r="UEE1" s="12" t="s">
        <v>19915</v>
      </c>
      <c r="UEF1" s="12" t="s">
        <v>19916</v>
      </c>
      <c r="UEG1" s="12" t="s">
        <v>19917</v>
      </c>
      <c r="UEH1" s="12" t="s">
        <v>19918</v>
      </c>
      <c r="UEI1" s="12" t="s">
        <v>19919</v>
      </c>
      <c r="UEJ1" s="12" t="s">
        <v>19920</v>
      </c>
      <c r="UEK1" s="12" t="s">
        <v>19921</v>
      </c>
      <c r="UEL1" s="12" t="s">
        <v>19922</v>
      </c>
      <c r="UEM1" s="12" t="s">
        <v>19923</v>
      </c>
      <c r="UEN1" s="12" t="s">
        <v>19924</v>
      </c>
      <c r="UEO1" s="12" t="s">
        <v>19925</v>
      </c>
      <c r="UEP1" s="12" t="s">
        <v>19926</v>
      </c>
      <c r="UEQ1" s="12" t="s">
        <v>19927</v>
      </c>
      <c r="UER1" s="12" t="s">
        <v>19928</v>
      </c>
      <c r="UES1" s="12" t="s">
        <v>19929</v>
      </c>
      <c r="UET1" s="12" t="s">
        <v>19930</v>
      </c>
      <c r="UEU1" s="12" t="s">
        <v>19931</v>
      </c>
      <c r="UEV1" s="12" t="s">
        <v>19932</v>
      </c>
      <c r="UEW1" s="12" t="s">
        <v>19933</v>
      </c>
      <c r="UEX1" s="12" t="s">
        <v>19934</v>
      </c>
      <c r="UEY1" s="12" t="s">
        <v>19935</v>
      </c>
      <c r="UEZ1" s="12" t="s">
        <v>19936</v>
      </c>
      <c r="UFA1" s="12" t="s">
        <v>19937</v>
      </c>
      <c r="UFB1" s="12" t="s">
        <v>19938</v>
      </c>
      <c r="UFC1" s="12" t="s">
        <v>19939</v>
      </c>
      <c r="UFD1" s="12" t="s">
        <v>19940</v>
      </c>
      <c r="UFE1" s="12" t="s">
        <v>19941</v>
      </c>
      <c r="UFF1" s="12" t="s">
        <v>19942</v>
      </c>
      <c r="UFG1" s="12" t="s">
        <v>19943</v>
      </c>
      <c r="UFH1" s="12" t="s">
        <v>19944</v>
      </c>
      <c r="UFI1" s="12" t="s">
        <v>19945</v>
      </c>
      <c r="UFJ1" s="12" t="s">
        <v>19946</v>
      </c>
      <c r="UFK1" s="12" t="s">
        <v>19947</v>
      </c>
      <c r="UFL1" s="12" t="s">
        <v>19948</v>
      </c>
      <c r="UFM1" s="12" t="s">
        <v>19949</v>
      </c>
      <c r="UFN1" s="12" t="s">
        <v>19950</v>
      </c>
      <c r="UFO1" s="12" t="s">
        <v>19951</v>
      </c>
      <c r="UFP1" s="12" t="s">
        <v>19952</v>
      </c>
      <c r="UFQ1" s="12" t="s">
        <v>19953</v>
      </c>
      <c r="UFR1" s="12" t="s">
        <v>19954</v>
      </c>
      <c r="UFS1" s="12" t="s">
        <v>19955</v>
      </c>
      <c r="UFT1" s="12" t="s">
        <v>19956</v>
      </c>
      <c r="UFU1" s="12" t="s">
        <v>19957</v>
      </c>
      <c r="UFV1" s="12" t="s">
        <v>19958</v>
      </c>
      <c r="UFW1" s="12" t="s">
        <v>19959</v>
      </c>
      <c r="UFX1" s="12" t="s">
        <v>19960</v>
      </c>
      <c r="UFY1" s="12" t="s">
        <v>19961</v>
      </c>
      <c r="UFZ1" s="12" t="s">
        <v>19962</v>
      </c>
      <c r="UGA1" s="12" t="s">
        <v>19963</v>
      </c>
      <c r="UGB1" s="12" t="s">
        <v>19964</v>
      </c>
      <c r="UGC1" s="12" t="s">
        <v>19965</v>
      </c>
      <c r="UGD1" s="12" t="s">
        <v>19966</v>
      </c>
      <c r="UGE1" s="12" t="s">
        <v>19967</v>
      </c>
      <c r="UGF1" s="12" t="s">
        <v>19968</v>
      </c>
      <c r="UGG1" s="12" t="s">
        <v>19969</v>
      </c>
      <c r="UGH1" s="12" t="s">
        <v>19970</v>
      </c>
      <c r="UGI1" s="12" t="s">
        <v>19971</v>
      </c>
      <c r="UGJ1" s="12" t="s">
        <v>19972</v>
      </c>
      <c r="UGK1" s="12" t="s">
        <v>19973</v>
      </c>
      <c r="UGL1" s="12" t="s">
        <v>19974</v>
      </c>
      <c r="UGM1" s="12" t="s">
        <v>19975</v>
      </c>
      <c r="UGN1" s="12" t="s">
        <v>19976</v>
      </c>
      <c r="UGO1" s="12" t="s">
        <v>19977</v>
      </c>
      <c r="UGP1" s="12" t="s">
        <v>19978</v>
      </c>
      <c r="UGQ1" s="12" t="s">
        <v>19979</v>
      </c>
      <c r="UGR1" s="12" t="s">
        <v>19980</v>
      </c>
      <c r="UGS1" s="12" t="s">
        <v>19981</v>
      </c>
      <c r="UGT1" s="12" t="s">
        <v>19982</v>
      </c>
      <c r="UGU1" s="12" t="s">
        <v>19983</v>
      </c>
      <c r="UGV1" s="12" t="s">
        <v>19984</v>
      </c>
      <c r="UGW1" s="12" t="s">
        <v>19985</v>
      </c>
      <c r="UGX1" s="12" t="s">
        <v>19986</v>
      </c>
      <c r="UGY1" s="12" t="s">
        <v>19987</v>
      </c>
      <c r="UGZ1" s="12" t="s">
        <v>19988</v>
      </c>
      <c r="UHA1" s="12" t="s">
        <v>19989</v>
      </c>
      <c r="UHB1" s="12" t="s">
        <v>19990</v>
      </c>
      <c r="UHC1" s="12" t="s">
        <v>19991</v>
      </c>
      <c r="UHD1" s="12" t="s">
        <v>19992</v>
      </c>
      <c r="UHE1" s="12" t="s">
        <v>19993</v>
      </c>
      <c r="UHF1" s="12" t="s">
        <v>19994</v>
      </c>
      <c r="UHG1" s="12" t="s">
        <v>19995</v>
      </c>
      <c r="UHH1" s="12" t="s">
        <v>19996</v>
      </c>
      <c r="UHI1" s="12" t="s">
        <v>19997</v>
      </c>
      <c r="UHJ1" s="12" t="s">
        <v>19998</v>
      </c>
      <c r="UHK1" s="12" t="s">
        <v>19999</v>
      </c>
      <c r="UHL1" s="12" t="s">
        <v>20000</v>
      </c>
      <c r="UHM1" s="12" t="s">
        <v>20001</v>
      </c>
      <c r="UHN1" s="12" t="s">
        <v>20002</v>
      </c>
      <c r="UHO1" s="12" t="s">
        <v>20003</v>
      </c>
      <c r="UHP1" s="12" t="s">
        <v>20004</v>
      </c>
      <c r="UHQ1" s="12" t="s">
        <v>20005</v>
      </c>
      <c r="UHR1" s="12" t="s">
        <v>20006</v>
      </c>
      <c r="UHS1" s="12" t="s">
        <v>20007</v>
      </c>
      <c r="UHT1" s="12" t="s">
        <v>20008</v>
      </c>
      <c r="UHU1" s="12" t="s">
        <v>20009</v>
      </c>
      <c r="UHV1" s="12" t="s">
        <v>20010</v>
      </c>
      <c r="UHW1" s="12" t="s">
        <v>20011</v>
      </c>
      <c r="UHX1" s="12" t="s">
        <v>20012</v>
      </c>
      <c r="UHY1" s="12" t="s">
        <v>20013</v>
      </c>
      <c r="UHZ1" s="12" t="s">
        <v>20014</v>
      </c>
      <c r="UIA1" s="12" t="s">
        <v>20015</v>
      </c>
      <c r="UIB1" s="12" t="s">
        <v>20016</v>
      </c>
      <c r="UIC1" s="12" t="s">
        <v>20017</v>
      </c>
      <c r="UID1" s="12" t="s">
        <v>20018</v>
      </c>
      <c r="UIE1" s="12" t="s">
        <v>20019</v>
      </c>
      <c r="UIF1" s="12" t="s">
        <v>20020</v>
      </c>
      <c r="UIG1" s="12" t="s">
        <v>20021</v>
      </c>
      <c r="UIH1" s="12" t="s">
        <v>20022</v>
      </c>
      <c r="UII1" s="12" t="s">
        <v>20023</v>
      </c>
      <c r="UIJ1" s="12" t="s">
        <v>20024</v>
      </c>
      <c r="UIK1" s="12" t="s">
        <v>20025</v>
      </c>
      <c r="UIL1" s="12" t="s">
        <v>20026</v>
      </c>
      <c r="UIM1" s="12" t="s">
        <v>20027</v>
      </c>
      <c r="UIN1" s="12" t="s">
        <v>20028</v>
      </c>
      <c r="UIO1" s="12" t="s">
        <v>20029</v>
      </c>
      <c r="UIP1" s="12" t="s">
        <v>20030</v>
      </c>
      <c r="UIQ1" s="12" t="s">
        <v>20031</v>
      </c>
      <c r="UIR1" s="12" t="s">
        <v>20032</v>
      </c>
      <c r="UIS1" s="12" t="s">
        <v>20033</v>
      </c>
      <c r="UIT1" s="12" t="s">
        <v>20034</v>
      </c>
      <c r="UIU1" s="12" t="s">
        <v>20035</v>
      </c>
      <c r="UIV1" s="12" t="s">
        <v>20036</v>
      </c>
      <c r="UIW1" s="12" t="s">
        <v>20037</v>
      </c>
      <c r="UIX1" s="12" t="s">
        <v>20038</v>
      </c>
      <c r="UIY1" s="12" t="s">
        <v>20039</v>
      </c>
      <c r="UIZ1" s="12" t="s">
        <v>20040</v>
      </c>
      <c r="UJA1" s="12" t="s">
        <v>20041</v>
      </c>
      <c r="UJB1" s="12" t="s">
        <v>20042</v>
      </c>
      <c r="UJC1" s="12" t="s">
        <v>20043</v>
      </c>
      <c r="UJD1" s="12" t="s">
        <v>20044</v>
      </c>
      <c r="UJE1" s="12" t="s">
        <v>20045</v>
      </c>
      <c r="UJF1" s="12" t="s">
        <v>20046</v>
      </c>
      <c r="UJG1" s="12" t="s">
        <v>20047</v>
      </c>
      <c r="UJH1" s="12" t="s">
        <v>20048</v>
      </c>
      <c r="UJI1" s="12" t="s">
        <v>20049</v>
      </c>
      <c r="UJJ1" s="12" t="s">
        <v>20050</v>
      </c>
      <c r="UJK1" s="12" t="s">
        <v>20051</v>
      </c>
      <c r="UJL1" s="12" t="s">
        <v>20052</v>
      </c>
      <c r="UJM1" s="12" t="s">
        <v>20053</v>
      </c>
      <c r="UJN1" s="12" t="s">
        <v>20054</v>
      </c>
      <c r="UJO1" s="12" t="s">
        <v>20055</v>
      </c>
      <c r="UJP1" s="12" t="s">
        <v>20056</v>
      </c>
      <c r="UJQ1" s="12" t="s">
        <v>20057</v>
      </c>
      <c r="UJR1" s="12" t="s">
        <v>20058</v>
      </c>
      <c r="UJS1" s="12" t="s">
        <v>20059</v>
      </c>
      <c r="UJT1" s="12" t="s">
        <v>20060</v>
      </c>
      <c r="UJU1" s="12" t="s">
        <v>20061</v>
      </c>
      <c r="UJV1" s="12" t="s">
        <v>20062</v>
      </c>
      <c r="UJW1" s="12" t="s">
        <v>20063</v>
      </c>
      <c r="UJX1" s="12" t="s">
        <v>20064</v>
      </c>
      <c r="UJY1" s="12" t="s">
        <v>20065</v>
      </c>
      <c r="UJZ1" s="12" t="s">
        <v>20066</v>
      </c>
      <c r="UKA1" s="12" t="s">
        <v>20067</v>
      </c>
      <c r="UKB1" s="12" t="s">
        <v>20068</v>
      </c>
      <c r="UKC1" s="12" t="s">
        <v>20069</v>
      </c>
      <c r="UKD1" s="12" t="s">
        <v>20070</v>
      </c>
      <c r="UKE1" s="12" t="s">
        <v>20071</v>
      </c>
      <c r="UKF1" s="12" t="s">
        <v>20072</v>
      </c>
      <c r="UKG1" s="12" t="s">
        <v>20073</v>
      </c>
      <c r="UKH1" s="12" t="s">
        <v>20074</v>
      </c>
      <c r="UKI1" s="12" t="s">
        <v>20075</v>
      </c>
      <c r="UKJ1" s="12" t="s">
        <v>20076</v>
      </c>
      <c r="UKK1" s="12" t="s">
        <v>20077</v>
      </c>
      <c r="UKL1" s="12" t="s">
        <v>20078</v>
      </c>
      <c r="UKM1" s="12" t="s">
        <v>20079</v>
      </c>
      <c r="UKN1" s="12" t="s">
        <v>20080</v>
      </c>
      <c r="UKO1" s="12" t="s">
        <v>20081</v>
      </c>
      <c r="UKP1" s="12" t="s">
        <v>20082</v>
      </c>
      <c r="UKQ1" s="12" t="s">
        <v>20083</v>
      </c>
      <c r="UKR1" s="12" t="s">
        <v>20084</v>
      </c>
      <c r="UKS1" s="12" t="s">
        <v>20085</v>
      </c>
      <c r="UKT1" s="12" t="s">
        <v>20086</v>
      </c>
      <c r="UKU1" s="12" t="s">
        <v>20087</v>
      </c>
      <c r="UKV1" s="12" t="s">
        <v>20088</v>
      </c>
      <c r="UKW1" s="12" t="s">
        <v>20089</v>
      </c>
      <c r="UKX1" s="12" t="s">
        <v>20090</v>
      </c>
      <c r="UKY1" s="12" t="s">
        <v>20091</v>
      </c>
      <c r="UKZ1" s="12" t="s">
        <v>20092</v>
      </c>
      <c r="ULA1" s="12" t="s">
        <v>20093</v>
      </c>
      <c r="ULB1" s="12" t="s">
        <v>20094</v>
      </c>
      <c r="ULC1" s="12" t="s">
        <v>20095</v>
      </c>
      <c r="ULD1" s="12" t="s">
        <v>20096</v>
      </c>
      <c r="ULE1" s="12" t="s">
        <v>20097</v>
      </c>
      <c r="ULF1" s="12" t="s">
        <v>20098</v>
      </c>
      <c r="ULG1" s="12" t="s">
        <v>20099</v>
      </c>
      <c r="ULH1" s="12" t="s">
        <v>20100</v>
      </c>
      <c r="ULI1" s="12" t="s">
        <v>20101</v>
      </c>
      <c r="ULJ1" s="12" t="s">
        <v>20102</v>
      </c>
      <c r="ULK1" s="12" t="s">
        <v>20103</v>
      </c>
      <c r="ULL1" s="12" t="s">
        <v>20104</v>
      </c>
      <c r="ULM1" s="12" t="s">
        <v>20105</v>
      </c>
      <c r="ULN1" s="12" t="s">
        <v>20106</v>
      </c>
      <c r="ULO1" s="12" t="s">
        <v>20107</v>
      </c>
      <c r="ULP1" s="12" t="s">
        <v>20108</v>
      </c>
      <c r="ULQ1" s="12" t="s">
        <v>20109</v>
      </c>
      <c r="ULR1" s="12" t="s">
        <v>20110</v>
      </c>
      <c r="ULS1" s="12" t="s">
        <v>20111</v>
      </c>
      <c r="ULT1" s="12" t="s">
        <v>20112</v>
      </c>
      <c r="ULU1" s="12" t="s">
        <v>20113</v>
      </c>
      <c r="ULV1" s="12" t="s">
        <v>20114</v>
      </c>
      <c r="ULW1" s="12" t="s">
        <v>20115</v>
      </c>
      <c r="ULX1" s="12" t="s">
        <v>20116</v>
      </c>
      <c r="ULY1" s="12" t="s">
        <v>20117</v>
      </c>
      <c r="ULZ1" s="12" t="s">
        <v>20118</v>
      </c>
      <c r="UMA1" s="12" t="s">
        <v>20119</v>
      </c>
      <c r="UMB1" s="12" t="s">
        <v>20120</v>
      </c>
      <c r="UMC1" s="12" t="s">
        <v>20121</v>
      </c>
      <c r="UMD1" s="12" t="s">
        <v>20122</v>
      </c>
      <c r="UME1" s="12" t="s">
        <v>20123</v>
      </c>
      <c r="UMF1" s="12" t="s">
        <v>20124</v>
      </c>
      <c r="UMG1" s="12" t="s">
        <v>20125</v>
      </c>
      <c r="UMH1" s="12" t="s">
        <v>20126</v>
      </c>
      <c r="UMI1" s="12" t="s">
        <v>20127</v>
      </c>
      <c r="UMJ1" s="12" t="s">
        <v>20128</v>
      </c>
      <c r="UMK1" s="12" t="s">
        <v>20129</v>
      </c>
      <c r="UML1" s="12" t="s">
        <v>20130</v>
      </c>
      <c r="UMM1" s="12" t="s">
        <v>20131</v>
      </c>
      <c r="UMN1" s="12" t="s">
        <v>20132</v>
      </c>
      <c r="UMO1" s="12" t="s">
        <v>20133</v>
      </c>
      <c r="UMP1" s="12" t="s">
        <v>20134</v>
      </c>
      <c r="UMQ1" s="12" t="s">
        <v>20135</v>
      </c>
      <c r="UMR1" s="12" t="s">
        <v>20136</v>
      </c>
      <c r="UMS1" s="12" t="s">
        <v>20137</v>
      </c>
      <c r="UMT1" s="12" t="s">
        <v>20138</v>
      </c>
      <c r="UMU1" s="12" t="s">
        <v>20139</v>
      </c>
      <c r="UMV1" s="12" t="s">
        <v>20140</v>
      </c>
      <c r="UMW1" s="12" t="s">
        <v>20141</v>
      </c>
      <c r="UMX1" s="12" t="s">
        <v>20142</v>
      </c>
      <c r="UMY1" s="12" t="s">
        <v>20143</v>
      </c>
      <c r="UMZ1" s="12" t="s">
        <v>20144</v>
      </c>
      <c r="UNA1" s="12" t="s">
        <v>20145</v>
      </c>
      <c r="UNB1" s="12" t="s">
        <v>20146</v>
      </c>
      <c r="UNC1" s="12" t="s">
        <v>20147</v>
      </c>
      <c r="UND1" s="12" t="s">
        <v>20148</v>
      </c>
      <c r="UNE1" s="12" t="s">
        <v>20149</v>
      </c>
      <c r="UNF1" s="12" t="s">
        <v>20150</v>
      </c>
      <c r="UNG1" s="12" t="s">
        <v>20151</v>
      </c>
      <c r="UNH1" s="12" t="s">
        <v>20152</v>
      </c>
      <c r="UNI1" s="12" t="s">
        <v>20153</v>
      </c>
      <c r="UNJ1" s="12" t="s">
        <v>20154</v>
      </c>
      <c r="UNK1" s="12" t="s">
        <v>20155</v>
      </c>
      <c r="UNL1" s="12" t="s">
        <v>20156</v>
      </c>
      <c r="UNM1" s="12" t="s">
        <v>20157</v>
      </c>
      <c r="UNN1" s="12" t="s">
        <v>20158</v>
      </c>
      <c r="UNO1" s="12" t="s">
        <v>20159</v>
      </c>
      <c r="UNP1" s="12" t="s">
        <v>20160</v>
      </c>
      <c r="UNQ1" s="12" t="s">
        <v>20161</v>
      </c>
      <c r="UNR1" s="12" t="s">
        <v>20162</v>
      </c>
      <c r="UNS1" s="12" t="s">
        <v>20163</v>
      </c>
      <c r="UNT1" s="12" t="s">
        <v>20164</v>
      </c>
      <c r="UNU1" s="12" t="s">
        <v>20165</v>
      </c>
      <c r="UNV1" s="12" t="s">
        <v>20166</v>
      </c>
      <c r="UNW1" s="12" t="s">
        <v>20167</v>
      </c>
      <c r="UNX1" s="12" t="s">
        <v>20168</v>
      </c>
      <c r="UNY1" s="12" t="s">
        <v>20169</v>
      </c>
      <c r="UNZ1" s="12" t="s">
        <v>20170</v>
      </c>
      <c r="UOA1" s="12" t="s">
        <v>20171</v>
      </c>
      <c r="UOB1" s="12" t="s">
        <v>20172</v>
      </c>
      <c r="UOC1" s="12" t="s">
        <v>20173</v>
      </c>
      <c r="UOD1" s="12" t="s">
        <v>20174</v>
      </c>
      <c r="UOE1" s="12" t="s">
        <v>20175</v>
      </c>
      <c r="UOF1" s="12" t="s">
        <v>20176</v>
      </c>
      <c r="UOG1" s="12" t="s">
        <v>20177</v>
      </c>
      <c r="UOH1" s="12" t="s">
        <v>20178</v>
      </c>
      <c r="UOI1" s="12" t="s">
        <v>20179</v>
      </c>
      <c r="UOJ1" s="12" t="s">
        <v>20180</v>
      </c>
      <c r="UOK1" s="12" t="s">
        <v>20181</v>
      </c>
      <c r="UOL1" s="12" t="s">
        <v>20182</v>
      </c>
      <c r="UOM1" s="12" t="s">
        <v>20183</v>
      </c>
      <c r="UON1" s="12" t="s">
        <v>20184</v>
      </c>
      <c r="UOO1" s="12" t="s">
        <v>20185</v>
      </c>
      <c r="UOP1" s="12" t="s">
        <v>20186</v>
      </c>
      <c r="UOQ1" s="12" t="s">
        <v>20187</v>
      </c>
      <c r="UOR1" s="12" t="s">
        <v>20188</v>
      </c>
      <c r="UOS1" s="12" t="s">
        <v>20189</v>
      </c>
      <c r="UOT1" s="12" t="s">
        <v>20190</v>
      </c>
      <c r="UOU1" s="12" t="s">
        <v>20191</v>
      </c>
      <c r="UOV1" s="12" t="s">
        <v>20192</v>
      </c>
      <c r="UOW1" s="12" t="s">
        <v>20193</v>
      </c>
      <c r="UOX1" s="12" t="s">
        <v>20194</v>
      </c>
      <c r="UOY1" s="12" t="s">
        <v>20195</v>
      </c>
      <c r="UOZ1" s="12" t="s">
        <v>20196</v>
      </c>
      <c r="UPA1" s="12" t="s">
        <v>20197</v>
      </c>
      <c r="UPB1" s="12" t="s">
        <v>20198</v>
      </c>
      <c r="UPC1" s="12" t="s">
        <v>20199</v>
      </c>
      <c r="UPD1" s="12" t="s">
        <v>20200</v>
      </c>
      <c r="UPE1" s="12" t="s">
        <v>20201</v>
      </c>
      <c r="UPF1" s="12" t="s">
        <v>20202</v>
      </c>
      <c r="UPG1" s="12" t="s">
        <v>20203</v>
      </c>
      <c r="UPH1" s="12" t="s">
        <v>20204</v>
      </c>
      <c r="UPI1" s="12" t="s">
        <v>20205</v>
      </c>
      <c r="UPJ1" s="12" t="s">
        <v>20206</v>
      </c>
      <c r="UPK1" s="12" t="s">
        <v>20207</v>
      </c>
      <c r="UPL1" s="12" t="s">
        <v>20208</v>
      </c>
      <c r="UPM1" s="12" t="s">
        <v>20209</v>
      </c>
      <c r="UPN1" s="12" t="s">
        <v>20210</v>
      </c>
      <c r="UPO1" s="12" t="s">
        <v>20211</v>
      </c>
      <c r="UPP1" s="12" t="s">
        <v>20212</v>
      </c>
      <c r="UPQ1" s="12" t="s">
        <v>20213</v>
      </c>
      <c r="UPR1" s="12" t="s">
        <v>20214</v>
      </c>
      <c r="UPS1" s="12" t="s">
        <v>20215</v>
      </c>
      <c r="UPT1" s="12" t="s">
        <v>20216</v>
      </c>
      <c r="UPU1" s="12" t="s">
        <v>20217</v>
      </c>
      <c r="UPV1" s="12" t="s">
        <v>20218</v>
      </c>
      <c r="UPW1" s="12" t="s">
        <v>20219</v>
      </c>
      <c r="UPX1" s="12" t="s">
        <v>20220</v>
      </c>
      <c r="UPY1" s="12" t="s">
        <v>20221</v>
      </c>
      <c r="UPZ1" s="12" t="s">
        <v>20222</v>
      </c>
      <c r="UQA1" s="12" t="s">
        <v>20223</v>
      </c>
      <c r="UQB1" s="12" t="s">
        <v>20224</v>
      </c>
      <c r="UQC1" s="12" t="s">
        <v>20225</v>
      </c>
      <c r="UQD1" s="12" t="s">
        <v>20226</v>
      </c>
      <c r="UQE1" s="12" t="s">
        <v>20227</v>
      </c>
      <c r="UQF1" s="12" t="s">
        <v>20228</v>
      </c>
      <c r="UQG1" s="12" t="s">
        <v>20229</v>
      </c>
      <c r="UQH1" s="12" t="s">
        <v>20230</v>
      </c>
      <c r="UQI1" s="12" t="s">
        <v>20231</v>
      </c>
      <c r="UQJ1" s="12" t="s">
        <v>20232</v>
      </c>
      <c r="UQK1" s="12" t="s">
        <v>20233</v>
      </c>
      <c r="UQL1" s="12" t="s">
        <v>20234</v>
      </c>
      <c r="UQM1" s="12" t="s">
        <v>20235</v>
      </c>
      <c r="UQN1" s="12" t="s">
        <v>20236</v>
      </c>
      <c r="UQO1" s="12" t="s">
        <v>20237</v>
      </c>
      <c r="UQP1" s="12" t="s">
        <v>20238</v>
      </c>
      <c r="UQQ1" s="12" t="s">
        <v>20239</v>
      </c>
      <c r="UQR1" s="12" t="s">
        <v>20240</v>
      </c>
      <c r="UQS1" s="12" t="s">
        <v>20241</v>
      </c>
      <c r="UQT1" s="12" t="s">
        <v>20242</v>
      </c>
      <c r="UQU1" s="12" t="s">
        <v>20243</v>
      </c>
      <c r="UQV1" s="12" t="s">
        <v>20244</v>
      </c>
      <c r="UQW1" s="12" t="s">
        <v>20245</v>
      </c>
      <c r="UQX1" s="12" t="s">
        <v>20246</v>
      </c>
      <c r="UQY1" s="12" t="s">
        <v>20247</v>
      </c>
      <c r="UQZ1" s="12" t="s">
        <v>20248</v>
      </c>
      <c r="URA1" s="12" t="s">
        <v>20249</v>
      </c>
      <c r="URB1" s="12" t="s">
        <v>20250</v>
      </c>
      <c r="URC1" s="12" t="s">
        <v>20251</v>
      </c>
      <c r="URD1" s="12" t="s">
        <v>20252</v>
      </c>
      <c r="URE1" s="12" t="s">
        <v>20253</v>
      </c>
      <c r="URF1" s="12" t="s">
        <v>20254</v>
      </c>
      <c r="URG1" s="12" t="s">
        <v>20255</v>
      </c>
      <c r="URH1" s="12" t="s">
        <v>20256</v>
      </c>
      <c r="URI1" s="12" t="s">
        <v>20257</v>
      </c>
      <c r="URJ1" s="12" t="s">
        <v>20258</v>
      </c>
      <c r="URK1" s="12" t="s">
        <v>20259</v>
      </c>
      <c r="URL1" s="12" t="s">
        <v>20260</v>
      </c>
      <c r="URM1" s="12" t="s">
        <v>20261</v>
      </c>
      <c r="URN1" s="12" t="s">
        <v>20262</v>
      </c>
      <c r="URO1" s="12" t="s">
        <v>20263</v>
      </c>
      <c r="URP1" s="12" t="s">
        <v>20264</v>
      </c>
      <c r="URQ1" s="12" t="s">
        <v>20265</v>
      </c>
      <c r="URR1" s="12" t="s">
        <v>20266</v>
      </c>
      <c r="URS1" s="12" t="s">
        <v>20267</v>
      </c>
      <c r="URT1" s="12" t="s">
        <v>20268</v>
      </c>
      <c r="URU1" s="12" t="s">
        <v>20269</v>
      </c>
      <c r="URV1" s="12" t="s">
        <v>20270</v>
      </c>
      <c r="URW1" s="12" t="s">
        <v>20271</v>
      </c>
      <c r="URX1" s="12" t="s">
        <v>20272</v>
      </c>
      <c r="URY1" s="12" t="s">
        <v>20273</v>
      </c>
      <c r="URZ1" s="12" t="s">
        <v>20274</v>
      </c>
      <c r="USA1" s="12" t="s">
        <v>20275</v>
      </c>
      <c r="USB1" s="12" t="s">
        <v>20276</v>
      </c>
      <c r="USC1" s="12" t="s">
        <v>20277</v>
      </c>
      <c r="USD1" s="12" t="s">
        <v>20278</v>
      </c>
      <c r="USE1" s="12" t="s">
        <v>20279</v>
      </c>
      <c r="USF1" s="12" t="s">
        <v>20280</v>
      </c>
      <c r="USG1" s="12" t="s">
        <v>20281</v>
      </c>
      <c r="USH1" s="12" t="s">
        <v>20282</v>
      </c>
      <c r="USI1" s="12" t="s">
        <v>20283</v>
      </c>
      <c r="USJ1" s="12" t="s">
        <v>20284</v>
      </c>
      <c r="USK1" s="12" t="s">
        <v>20285</v>
      </c>
      <c r="USL1" s="12" t="s">
        <v>20286</v>
      </c>
      <c r="USM1" s="12" t="s">
        <v>20287</v>
      </c>
      <c r="USN1" s="12" t="s">
        <v>20288</v>
      </c>
      <c r="USO1" s="12" t="s">
        <v>20289</v>
      </c>
      <c r="USP1" s="12" t="s">
        <v>20290</v>
      </c>
      <c r="USQ1" s="12" t="s">
        <v>20291</v>
      </c>
      <c r="USR1" s="12" t="s">
        <v>20292</v>
      </c>
      <c r="USS1" s="12" t="s">
        <v>20293</v>
      </c>
      <c r="UST1" s="12" t="s">
        <v>20294</v>
      </c>
      <c r="USU1" s="12" t="s">
        <v>20295</v>
      </c>
      <c r="USV1" s="12" t="s">
        <v>20296</v>
      </c>
      <c r="USW1" s="12" t="s">
        <v>20297</v>
      </c>
      <c r="USX1" s="12" t="s">
        <v>20298</v>
      </c>
      <c r="USY1" s="12" t="s">
        <v>20299</v>
      </c>
      <c r="USZ1" s="12" t="s">
        <v>20300</v>
      </c>
      <c r="UTA1" s="12" t="s">
        <v>20301</v>
      </c>
      <c r="UTB1" s="12" t="s">
        <v>20302</v>
      </c>
      <c r="UTC1" s="12" t="s">
        <v>20303</v>
      </c>
      <c r="UTD1" s="12" t="s">
        <v>20304</v>
      </c>
      <c r="UTE1" s="12" t="s">
        <v>20305</v>
      </c>
      <c r="UTF1" s="12" t="s">
        <v>20306</v>
      </c>
      <c r="UTG1" s="12" t="s">
        <v>20307</v>
      </c>
      <c r="UTH1" s="12" t="s">
        <v>20308</v>
      </c>
      <c r="UTI1" s="12" t="s">
        <v>20309</v>
      </c>
      <c r="UTJ1" s="12" t="s">
        <v>20310</v>
      </c>
      <c r="UTK1" s="12" t="s">
        <v>20311</v>
      </c>
      <c r="UTL1" s="12" t="s">
        <v>20312</v>
      </c>
      <c r="UTM1" s="12" t="s">
        <v>20313</v>
      </c>
      <c r="UTN1" s="12" t="s">
        <v>20314</v>
      </c>
      <c r="UTO1" s="12" t="s">
        <v>20315</v>
      </c>
      <c r="UTP1" s="12" t="s">
        <v>20316</v>
      </c>
      <c r="UTQ1" s="12" t="s">
        <v>20317</v>
      </c>
      <c r="UTR1" s="12" t="s">
        <v>20318</v>
      </c>
      <c r="UTS1" s="12" t="s">
        <v>20319</v>
      </c>
      <c r="UTT1" s="12" t="s">
        <v>20320</v>
      </c>
      <c r="UTU1" s="12" t="s">
        <v>20321</v>
      </c>
      <c r="UTV1" s="12" t="s">
        <v>20322</v>
      </c>
      <c r="UTW1" s="12" t="s">
        <v>20323</v>
      </c>
      <c r="UTX1" s="12" t="s">
        <v>20324</v>
      </c>
      <c r="UTY1" s="12" t="s">
        <v>20325</v>
      </c>
      <c r="UTZ1" s="12" t="s">
        <v>20326</v>
      </c>
      <c r="UUA1" s="12" t="s">
        <v>20327</v>
      </c>
      <c r="UUB1" s="12" t="s">
        <v>20328</v>
      </c>
      <c r="UUC1" s="12" t="s">
        <v>20329</v>
      </c>
      <c r="UUD1" s="12" t="s">
        <v>20330</v>
      </c>
      <c r="UUE1" s="12" t="s">
        <v>20331</v>
      </c>
      <c r="UUF1" s="12" t="s">
        <v>20332</v>
      </c>
      <c r="UUG1" s="12" t="s">
        <v>20333</v>
      </c>
      <c r="UUH1" s="12" t="s">
        <v>20334</v>
      </c>
      <c r="UUI1" s="12" t="s">
        <v>20335</v>
      </c>
      <c r="UUJ1" s="12" t="s">
        <v>20336</v>
      </c>
      <c r="UUK1" s="12" t="s">
        <v>20337</v>
      </c>
      <c r="UUL1" s="12" t="s">
        <v>20338</v>
      </c>
      <c r="UUM1" s="12" t="s">
        <v>20339</v>
      </c>
      <c r="UUN1" s="12" t="s">
        <v>20340</v>
      </c>
      <c r="UUO1" s="12" t="s">
        <v>20341</v>
      </c>
      <c r="UUP1" s="12" t="s">
        <v>20342</v>
      </c>
      <c r="UUQ1" s="12" t="s">
        <v>20343</v>
      </c>
      <c r="UUR1" s="12" t="s">
        <v>20344</v>
      </c>
      <c r="UUS1" s="12" t="s">
        <v>20345</v>
      </c>
      <c r="UUT1" s="12" t="s">
        <v>20346</v>
      </c>
      <c r="UUU1" s="12" t="s">
        <v>20347</v>
      </c>
      <c r="UUV1" s="12" t="s">
        <v>20348</v>
      </c>
      <c r="UUW1" s="12" t="s">
        <v>20349</v>
      </c>
      <c r="UUX1" s="12" t="s">
        <v>20350</v>
      </c>
      <c r="UUY1" s="12" t="s">
        <v>20351</v>
      </c>
      <c r="UUZ1" s="12" t="s">
        <v>20352</v>
      </c>
      <c r="UVA1" s="12" t="s">
        <v>20353</v>
      </c>
      <c r="UVB1" s="12" t="s">
        <v>20354</v>
      </c>
      <c r="UVC1" s="12" t="s">
        <v>20355</v>
      </c>
      <c r="UVD1" s="12" t="s">
        <v>20356</v>
      </c>
      <c r="UVE1" s="12" t="s">
        <v>20357</v>
      </c>
      <c r="UVF1" s="12" t="s">
        <v>20358</v>
      </c>
      <c r="UVG1" s="12" t="s">
        <v>20359</v>
      </c>
      <c r="UVH1" s="12" t="s">
        <v>20360</v>
      </c>
      <c r="UVI1" s="12" t="s">
        <v>20361</v>
      </c>
      <c r="UVJ1" s="12" t="s">
        <v>20362</v>
      </c>
      <c r="UVK1" s="12" t="s">
        <v>20363</v>
      </c>
      <c r="UVL1" s="12" t="s">
        <v>20364</v>
      </c>
      <c r="UVM1" s="12" t="s">
        <v>20365</v>
      </c>
      <c r="UVN1" s="12" t="s">
        <v>20366</v>
      </c>
      <c r="UVO1" s="12" t="s">
        <v>20367</v>
      </c>
      <c r="UVP1" s="12" t="s">
        <v>20368</v>
      </c>
      <c r="UVQ1" s="12" t="s">
        <v>20369</v>
      </c>
      <c r="UVR1" s="12" t="s">
        <v>20370</v>
      </c>
      <c r="UVS1" s="12" t="s">
        <v>20371</v>
      </c>
      <c r="UVT1" s="12" t="s">
        <v>20372</v>
      </c>
      <c r="UVU1" s="12" t="s">
        <v>20373</v>
      </c>
      <c r="UVV1" s="12" t="s">
        <v>20374</v>
      </c>
      <c r="UVW1" s="12" t="s">
        <v>20375</v>
      </c>
      <c r="UVX1" s="12" t="s">
        <v>20376</v>
      </c>
      <c r="UVY1" s="12" t="s">
        <v>20377</v>
      </c>
      <c r="UVZ1" s="12" t="s">
        <v>20378</v>
      </c>
      <c r="UWA1" s="12" t="s">
        <v>20379</v>
      </c>
      <c r="UWB1" s="12" t="s">
        <v>20380</v>
      </c>
      <c r="UWC1" s="12" t="s">
        <v>20381</v>
      </c>
      <c r="UWD1" s="12" t="s">
        <v>20382</v>
      </c>
      <c r="UWE1" s="12" t="s">
        <v>20383</v>
      </c>
      <c r="UWF1" s="12" t="s">
        <v>20384</v>
      </c>
      <c r="UWG1" s="12" t="s">
        <v>20385</v>
      </c>
      <c r="UWH1" s="12" t="s">
        <v>20386</v>
      </c>
      <c r="UWI1" s="12" t="s">
        <v>20387</v>
      </c>
      <c r="UWJ1" s="12" t="s">
        <v>20388</v>
      </c>
      <c r="UWK1" s="12" t="s">
        <v>20389</v>
      </c>
      <c r="UWL1" s="12" t="s">
        <v>20390</v>
      </c>
      <c r="UWM1" s="12" t="s">
        <v>20391</v>
      </c>
      <c r="UWN1" s="12" t="s">
        <v>20392</v>
      </c>
      <c r="UWO1" s="12" t="s">
        <v>20393</v>
      </c>
      <c r="UWP1" s="12" t="s">
        <v>20394</v>
      </c>
      <c r="UWQ1" s="12" t="s">
        <v>20395</v>
      </c>
      <c r="UWR1" s="12" t="s">
        <v>20396</v>
      </c>
      <c r="UWS1" s="12" t="s">
        <v>20397</v>
      </c>
      <c r="UWT1" s="12" t="s">
        <v>20398</v>
      </c>
      <c r="UWU1" s="12" t="s">
        <v>20399</v>
      </c>
      <c r="UWV1" s="12" t="s">
        <v>20400</v>
      </c>
      <c r="UWW1" s="12" t="s">
        <v>20401</v>
      </c>
      <c r="UWX1" s="12" t="s">
        <v>20402</v>
      </c>
      <c r="UWY1" s="12" t="s">
        <v>20403</v>
      </c>
      <c r="UWZ1" s="12" t="s">
        <v>20404</v>
      </c>
      <c r="UXA1" s="12" t="s">
        <v>20405</v>
      </c>
      <c r="UXB1" s="12" t="s">
        <v>20406</v>
      </c>
      <c r="UXC1" s="12" t="s">
        <v>20407</v>
      </c>
      <c r="UXD1" s="12" t="s">
        <v>20408</v>
      </c>
      <c r="UXE1" s="12" t="s">
        <v>20409</v>
      </c>
      <c r="UXF1" s="12" t="s">
        <v>20410</v>
      </c>
      <c r="UXG1" s="12" t="s">
        <v>20411</v>
      </c>
      <c r="UXH1" s="12" t="s">
        <v>20412</v>
      </c>
      <c r="UXI1" s="12" t="s">
        <v>20413</v>
      </c>
      <c r="UXJ1" s="12" t="s">
        <v>20414</v>
      </c>
      <c r="UXK1" s="12" t="s">
        <v>20415</v>
      </c>
      <c r="UXL1" s="12" t="s">
        <v>20416</v>
      </c>
      <c r="UXM1" s="12" t="s">
        <v>20417</v>
      </c>
      <c r="UXN1" s="12" t="s">
        <v>20418</v>
      </c>
      <c r="UXO1" s="12" t="s">
        <v>20419</v>
      </c>
      <c r="UXP1" s="12" t="s">
        <v>20420</v>
      </c>
      <c r="UXQ1" s="12" t="s">
        <v>20421</v>
      </c>
      <c r="UXR1" s="12" t="s">
        <v>20422</v>
      </c>
      <c r="UXS1" s="12" t="s">
        <v>20423</v>
      </c>
      <c r="UXT1" s="12" t="s">
        <v>20424</v>
      </c>
      <c r="UXU1" s="12" t="s">
        <v>20425</v>
      </c>
      <c r="UXV1" s="12" t="s">
        <v>20426</v>
      </c>
      <c r="UXW1" s="12" t="s">
        <v>20427</v>
      </c>
      <c r="UXX1" s="12" t="s">
        <v>20428</v>
      </c>
      <c r="UXY1" s="12" t="s">
        <v>20429</v>
      </c>
      <c r="UXZ1" s="12" t="s">
        <v>20430</v>
      </c>
      <c r="UYA1" s="12" t="s">
        <v>20431</v>
      </c>
      <c r="UYB1" s="12" t="s">
        <v>20432</v>
      </c>
      <c r="UYC1" s="12" t="s">
        <v>20433</v>
      </c>
      <c r="UYD1" s="12" t="s">
        <v>20434</v>
      </c>
      <c r="UYE1" s="12" t="s">
        <v>20435</v>
      </c>
      <c r="UYF1" s="12" t="s">
        <v>20436</v>
      </c>
      <c r="UYG1" s="12" t="s">
        <v>20437</v>
      </c>
      <c r="UYH1" s="12" t="s">
        <v>20438</v>
      </c>
      <c r="UYI1" s="12" t="s">
        <v>20439</v>
      </c>
      <c r="UYJ1" s="12" t="s">
        <v>20440</v>
      </c>
      <c r="UYK1" s="12" t="s">
        <v>20441</v>
      </c>
      <c r="UYL1" s="12" t="s">
        <v>20442</v>
      </c>
      <c r="UYM1" s="12" t="s">
        <v>20443</v>
      </c>
      <c r="UYN1" s="12" t="s">
        <v>20444</v>
      </c>
      <c r="UYO1" s="12" t="s">
        <v>20445</v>
      </c>
      <c r="UYP1" s="12" t="s">
        <v>20446</v>
      </c>
      <c r="UYQ1" s="12" t="s">
        <v>20447</v>
      </c>
      <c r="UYR1" s="12" t="s">
        <v>20448</v>
      </c>
      <c r="UYS1" s="12" t="s">
        <v>20449</v>
      </c>
      <c r="UYT1" s="12" t="s">
        <v>20450</v>
      </c>
      <c r="UYU1" s="12" t="s">
        <v>20451</v>
      </c>
      <c r="UYV1" s="12" t="s">
        <v>20452</v>
      </c>
      <c r="UYW1" s="12" t="s">
        <v>20453</v>
      </c>
      <c r="UYX1" s="12" t="s">
        <v>20454</v>
      </c>
      <c r="UYY1" s="12" t="s">
        <v>20455</v>
      </c>
      <c r="UYZ1" s="12" t="s">
        <v>20456</v>
      </c>
      <c r="UZA1" s="12" t="s">
        <v>20457</v>
      </c>
      <c r="UZB1" s="12" t="s">
        <v>20458</v>
      </c>
      <c r="UZC1" s="12" t="s">
        <v>20459</v>
      </c>
      <c r="UZD1" s="12" t="s">
        <v>20460</v>
      </c>
      <c r="UZE1" s="12" t="s">
        <v>20461</v>
      </c>
      <c r="UZF1" s="12" t="s">
        <v>20462</v>
      </c>
      <c r="UZG1" s="12" t="s">
        <v>20463</v>
      </c>
      <c r="UZH1" s="12" t="s">
        <v>20464</v>
      </c>
      <c r="UZI1" s="12" t="s">
        <v>20465</v>
      </c>
      <c r="UZJ1" s="12" t="s">
        <v>20466</v>
      </c>
      <c r="UZK1" s="12" t="s">
        <v>20467</v>
      </c>
      <c r="UZL1" s="12" t="s">
        <v>20468</v>
      </c>
      <c r="UZM1" s="12" t="s">
        <v>20469</v>
      </c>
      <c r="UZN1" s="12" t="s">
        <v>20470</v>
      </c>
      <c r="UZO1" s="12" t="s">
        <v>20471</v>
      </c>
      <c r="UZP1" s="12" t="s">
        <v>20472</v>
      </c>
      <c r="UZQ1" s="12" t="s">
        <v>20473</v>
      </c>
      <c r="UZR1" s="12" t="s">
        <v>20474</v>
      </c>
      <c r="UZS1" s="12" t="s">
        <v>20475</v>
      </c>
      <c r="UZT1" s="12" t="s">
        <v>20476</v>
      </c>
      <c r="UZU1" s="12" t="s">
        <v>20477</v>
      </c>
      <c r="UZV1" s="12" t="s">
        <v>20478</v>
      </c>
      <c r="UZW1" s="12" t="s">
        <v>20479</v>
      </c>
      <c r="UZX1" s="12" t="s">
        <v>20480</v>
      </c>
      <c r="UZY1" s="12" t="s">
        <v>20481</v>
      </c>
      <c r="UZZ1" s="12" t="s">
        <v>20482</v>
      </c>
      <c r="VAA1" s="12" t="s">
        <v>20483</v>
      </c>
      <c r="VAB1" s="12" t="s">
        <v>20484</v>
      </c>
      <c r="VAC1" s="12" t="s">
        <v>20485</v>
      </c>
      <c r="VAD1" s="12" t="s">
        <v>20486</v>
      </c>
      <c r="VAE1" s="12" t="s">
        <v>20487</v>
      </c>
      <c r="VAF1" s="12" t="s">
        <v>20488</v>
      </c>
      <c r="VAG1" s="12" t="s">
        <v>20489</v>
      </c>
      <c r="VAH1" s="12" t="s">
        <v>20490</v>
      </c>
      <c r="VAI1" s="12" t="s">
        <v>20491</v>
      </c>
      <c r="VAJ1" s="12" t="s">
        <v>20492</v>
      </c>
      <c r="VAK1" s="12" t="s">
        <v>20493</v>
      </c>
      <c r="VAL1" s="12" t="s">
        <v>20494</v>
      </c>
      <c r="VAM1" s="12" t="s">
        <v>20495</v>
      </c>
      <c r="VAN1" s="12" t="s">
        <v>20496</v>
      </c>
      <c r="VAO1" s="12" t="s">
        <v>20497</v>
      </c>
      <c r="VAP1" s="12" t="s">
        <v>20498</v>
      </c>
      <c r="VAQ1" s="12" t="s">
        <v>20499</v>
      </c>
      <c r="VAR1" s="12" t="s">
        <v>20500</v>
      </c>
      <c r="VAS1" s="12" t="s">
        <v>20501</v>
      </c>
      <c r="VAT1" s="12" t="s">
        <v>20502</v>
      </c>
      <c r="VAU1" s="12" t="s">
        <v>20503</v>
      </c>
      <c r="VAV1" s="12" t="s">
        <v>20504</v>
      </c>
      <c r="VAW1" s="12" t="s">
        <v>20505</v>
      </c>
      <c r="VAX1" s="12" t="s">
        <v>20506</v>
      </c>
      <c r="VAY1" s="12" t="s">
        <v>20507</v>
      </c>
      <c r="VAZ1" s="12" t="s">
        <v>20508</v>
      </c>
      <c r="VBA1" s="12" t="s">
        <v>20509</v>
      </c>
      <c r="VBB1" s="12" t="s">
        <v>20510</v>
      </c>
      <c r="VBC1" s="12" t="s">
        <v>20511</v>
      </c>
      <c r="VBD1" s="12" t="s">
        <v>20512</v>
      </c>
      <c r="VBE1" s="12" t="s">
        <v>20513</v>
      </c>
      <c r="VBF1" s="12" t="s">
        <v>20514</v>
      </c>
      <c r="VBG1" s="12" t="s">
        <v>20515</v>
      </c>
      <c r="VBH1" s="12" t="s">
        <v>20516</v>
      </c>
      <c r="VBI1" s="12" t="s">
        <v>20517</v>
      </c>
      <c r="VBJ1" s="12" t="s">
        <v>20518</v>
      </c>
      <c r="VBK1" s="12" t="s">
        <v>20519</v>
      </c>
      <c r="VBL1" s="12" t="s">
        <v>20520</v>
      </c>
      <c r="VBM1" s="12" t="s">
        <v>20521</v>
      </c>
      <c r="VBN1" s="12" t="s">
        <v>20522</v>
      </c>
      <c r="VBO1" s="12" t="s">
        <v>20523</v>
      </c>
      <c r="VBP1" s="12" t="s">
        <v>20524</v>
      </c>
      <c r="VBQ1" s="12" t="s">
        <v>20525</v>
      </c>
      <c r="VBR1" s="12" t="s">
        <v>20526</v>
      </c>
      <c r="VBS1" s="12" t="s">
        <v>20527</v>
      </c>
      <c r="VBT1" s="12" t="s">
        <v>20528</v>
      </c>
      <c r="VBU1" s="12" t="s">
        <v>20529</v>
      </c>
      <c r="VBV1" s="12" t="s">
        <v>20530</v>
      </c>
      <c r="VBW1" s="12" t="s">
        <v>20531</v>
      </c>
      <c r="VBX1" s="12" t="s">
        <v>20532</v>
      </c>
      <c r="VBY1" s="12" t="s">
        <v>20533</v>
      </c>
      <c r="VBZ1" s="12" t="s">
        <v>20534</v>
      </c>
      <c r="VCA1" s="12" t="s">
        <v>20535</v>
      </c>
      <c r="VCB1" s="12" t="s">
        <v>20536</v>
      </c>
      <c r="VCC1" s="12" t="s">
        <v>20537</v>
      </c>
      <c r="VCD1" s="12" t="s">
        <v>20538</v>
      </c>
      <c r="VCE1" s="12" t="s">
        <v>20539</v>
      </c>
      <c r="VCF1" s="12" t="s">
        <v>20540</v>
      </c>
      <c r="VCG1" s="12" t="s">
        <v>20541</v>
      </c>
      <c r="VCH1" s="12" t="s">
        <v>20542</v>
      </c>
      <c r="VCI1" s="12" t="s">
        <v>20543</v>
      </c>
      <c r="VCJ1" s="12" t="s">
        <v>20544</v>
      </c>
      <c r="VCK1" s="12" t="s">
        <v>20545</v>
      </c>
      <c r="VCL1" s="12" t="s">
        <v>20546</v>
      </c>
      <c r="VCM1" s="12" t="s">
        <v>20547</v>
      </c>
      <c r="VCN1" s="12" t="s">
        <v>20548</v>
      </c>
      <c r="VCO1" s="12" t="s">
        <v>20549</v>
      </c>
      <c r="VCP1" s="12" t="s">
        <v>20550</v>
      </c>
      <c r="VCQ1" s="12" t="s">
        <v>20551</v>
      </c>
      <c r="VCR1" s="12" t="s">
        <v>20552</v>
      </c>
      <c r="VCS1" s="12" t="s">
        <v>20553</v>
      </c>
      <c r="VCT1" s="12" t="s">
        <v>20554</v>
      </c>
      <c r="VCU1" s="12" t="s">
        <v>20555</v>
      </c>
      <c r="VCV1" s="12" t="s">
        <v>20556</v>
      </c>
      <c r="VCW1" s="12" t="s">
        <v>20557</v>
      </c>
      <c r="VCX1" s="12" t="s">
        <v>20558</v>
      </c>
      <c r="VCY1" s="12" t="s">
        <v>20559</v>
      </c>
      <c r="VCZ1" s="12" t="s">
        <v>20560</v>
      </c>
      <c r="VDA1" s="12" t="s">
        <v>20561</v>
      </c>
      <c r="VDB1" s="12" t="s">
        <v>20562</v>
      </c>
      <c r="VDC1" s="12" t="s">
        <v>20563</v>
      </c>
      <c r="VDD1" s="12" t="s">
        <v>20564</v>
      </c>
      <c r="VDE1" s="12" t="s">
        <v>20565</v>
      </c>
      <c r="VDF1" s="12" t="s">
        <v>20566</v>
      </c>
      <c r="VDG1" s="12" t="s">
        <v>20567</v>
      </c>
      <c r="VDH1" s="12" t="s">
        <v>20568</v>
      </c>
      <c r="VDI1" s="12" t="s">
        <v>20569</v>
      </c>
      <c r="VDJ1" s="12" t="s">
        <v>20570</v>
      </c>
      <c r="VDK1" s="12" t="s">
        <v>20571</v>
      </c>
      <c r="VDL1" s="12" t="s">
        <v>20572</v>
      </c>
      <c r="VDM1" s="12" t="s">
        <v>20573</v>
      </c>
      <c r="VDN1" s="12" t="s">
        <v>20574</v>
      </c>
      <c r="VDO1" s="12" t="s">
        <v>20575</v>
      </c>
      <c r="VDP1" s="12" t="s">
        <v>20576</v>
      </c>
      <c r="VDQ1" s="12" t="s">
        <v>20577</v>
      </c>
      <c r="VDR1" s="12" t="s">
        <v>20578</v>
      </c>
      <c r="VDS1" s="12" t="s">
        <v>20579</v>
      </c>
      <c r="VDT1" s="12" t="s">
        <v>20580</v>
      </c>
      <c r="VDU1" s="12" t="s">
        <v>20581</v>
      </c>
      <c r="VDV1" s="12" t="s">
        <v>20582</v>
      </c>
      <c r="VDW1" s="12" t="s">
        <v>20583</v>
      </c>
      <c r="VDX1" s="12" t="s">
        <v>20584</v>
      </c>
      <c r="VDY1" s="12" t="s">
        <v>20585</v>
      </c>
      <c r="VDZ1" s="12" t="s">
        <v>20586</v>
      </c>
      <c r="VEA1" s="12" t="s">
        <v>20587</v>
      </c>
      <c r="VEB1" s="12" t="s">
        <v>20588</v>
      </c>
      <c r="VEC1" s="12" t="s">
        <v>20589</v>
      </c>
      <c r="VED1" s="12" t="s">
        <v>20590</v>
      </c>
      <c r="VEE1" s="12" t="s">
        <v>20591</v>
      </c>
      <c r="VEF1" s="12" t="s">
        <v>20592</v>
      </c>
      <c r="VEG1" s="12" t="s">
        <v>20593</v>
      </c>
      <c r="VEH1" s="12" t="s">
        <v>20594</v>
      </c>
      <c r="VEI1" s="12" t="s">
        <v>20595</v>
      </c>
      <c r="VEJ1" s="12" t="s">
        <v>20596</v>
      </c>
      <c r="VEK1" s="12" t="s">
        <v>20597</v>
      </c>
      <c r="VEL1" s="12" t="s">
        <v>20598</v>
      </c>
      <c r="VEM1" s="12" t="s">
        <v>20599</v>
      </c>
      <c r="VEN1" s="12" t="s">
        <v>20600</v>
      </c>
      <c r="VEO1" s="12" t="s">
        <v>20601</v>
      </c>
      <c r="VEP1" s="12" t="s">
        <v>20602</v>
      </c>
      <c r="VEQ1" s="12" t="s">
        <v>20603</v>
      </c>
      <c r="VER1" s="12" t="s">
        <v>20604</v>
      </c>
      <c r="VES1" s="12" t="s">
        <v>20605</v>
      </c>
      <c r="VET1" s="12" t="s">
        <v>20606</v>
      </c>
      <c r="VEU1" s="12" t="s">
        <v>20607</v>
      </c>
      <c r="VEV1" s="12" t="s">
        <v>20608</v>
      </c>
      <c r="VEW1" s="12" t="s">
        <v>20609</v>
      </c>
      <c r="VEX1" s="12" t="s">
        <v>20610</v>
      </c>
      <c r="VEY1" s="12" t="s">
        <v>20611</v>
      </c>
      <c r="VEZ1" s="12" t="s">
        <v>20612</v>
      </c>
      <c r="VFA1" s="12" t="s">
        <v>20613</v>
      </c>
      <c r="VFB1" s="12" t="s">
        <v>20614</v>
      </c>
      <c r="VFC1" s="12" t="s">
        <v>20615</v>
      </c>
      <c r="VFD1" s="12" t="s">
        <v>20616</v>
      </c>
      <c r="VFE1" s="12" t="s">
        <v>20617</v>
      </c>
      <c r="VFF1" s="12" t="s">
        <v>20618</v>
      </c>
      <c r="VFG1" s="12" t="s">
        <v>20619</v>
      </c>
      <c r="VFH1" s="12" t="s">
        <v>20620</v>
      </c>
      <c r="VFI1" s="12" t="s">
        <v>20621</v>
      </c>
      <c r="VFJ1" s="12" t="s">
        <v>20622</v>
      </c>
      <c r="VFK1" s="12" t="s">
        <v>20623</v>
      </c>
      <c r="VFL1" s="12" t="s">
        <v>20624</v>
      </c>
      <c r="VFM1" s="12" t="s">
        <v>20625</v>
      </c>
      <c r="VFN1" s="12" t="s">
        <v>20626</v>
      </c>
      <c r="VFO1" s="12" t="s">
        <v>20627</v>
      </c>
      <c r="VFP1" s="12" t="s">
        <v>20628</v>
      </c>
      <c r="VFQ1" s="12" t="s">
        <v>20629</v>
      </c>
      <c r="VFR1" s="12" t="s">
        <v>20630</v>
      </c>
      <c r="VFS1" s="12" t="s">
        <v>20631</v>
      </c>
      <c r="VFT1" s="12" t="s">
        <v>20632</v>
      </c>
      <c r="VFU1" s="12" t="s">
        <v>20633</v>
      </c>
      <c r="VFV1" s="12" t="s">
        <v>20634</v>
      </c>
      <c r="VFW1" s="12" t="s">
        <v>20635</v>
      </c>
      <c r="VFX1" s="12" t="s">
        <v>20636</v>
      </c>
      <c r="VFY1" s="12" t="s">
        <v>20637</v>
      </c>
      <c r="VFZ1" s="12" t="s">
        <v>20638</v>
      </c>
      <c r="VGA1" s="12" t="s">
        <v>20639</v>
      </c>
      <c r="VGB1" s="12" t="s">
        <v>20640</v>
      </c>
      <c r="VGC1" s="12" t="s">
        <v>20641</v>
      </c>
      <c r="VGD1" s="12" t="s">
        <v>20642</v>
      </c>
      <c r="VGE1" s="12" t="s">
        <v>20643</v>
      </c>
      <c r="VGF1" s="12" t="s">
        <v>20644</v>
      </c>
      <c r="VGG1" s="12" t="s">
        <v>20645</v>
      </c>
      <c r="VGH1" s="12" t="s">
        <v>20646</v>
      </c>
      <c r="VGI1" s="12" t="s">
        <v>20647</v>
      </c>
      <c r="VGJ1" s="12" t="s">
        <v>20648</v>
      </c>
      <c r="VGK1" s="12" t="s">
        <v>20649</v>
      </c>
      <c r="VGL1" s="12" t="s">
        <v>20650</v>
      </c>
      <c r="VGM1" s="12" t="s">
        <v>20651</v>
      </c>
      <c r="VGN1" s="12" t="s">
        <v>20652</v>
      </c>
      <c r="VGO1" s="12" t="s">
        <v>20653</v>
      </c>
      <c r="VGP1" s="12" t="s">
        <v>20654</v>
      </c>
      <c r="VGQ1" s="12" t="s">
        <v>20655</v>
      </c>
      <c r="VGR1" s="12" t="s">
        <v>20656</v>
      </c>
      <c r="VGS1" s="12" t="s">
        <v>20657</v>
      </c>
      <c r="VGT1" s="12" t="s">
        <v>20658</v>
      </c>
      <c r="VGU1" s="12" t="s">
        <v>20659</v>
      </c>
      <c r="VGV1" s="12" t="s">
        <v>20660</v>
      </c>
      <c r="VGW1" s="12" t="s">
        <v>20661</v>
      </c>
      <c r="VGX1" s="12" t="s">
        <v>20662</v>
      </c>
      <c r="VGY1" s="12" t="s">
        <v>20663</v>
      </c>
      <c r="VGZ1" s="12" t="s">
        <v>20664</v>
      </c>
      <c r="VHA1" s="12" t="s">
        <v>20665</v>
      </c>
      <c r="VHB1" s="12" t="s">
        <v>20666</v>
      </c>
      <c r="VHC1" s="12" t="s">
        <v>20667</v>
      </c>
      <c r="VHD1" s="12" t="s">
        <v>20668</v>
      </c>
      <c r="VHE1" s="12" t="s">
        <v>20669</v>
      </c>
      <c r="VHF1" s="12" t="s">
        <v>20670</v>
      </c>
      <c r="VHG1" s="12" t="s">
        <v>20671</v>
      </c>
      <c r="VHH1" s="12" t="s">
        <v>20672</v>
      </c>
      <c r="VHI1" s="12" t="s">
        <v>20673</v>
      </c>
      <c r="VHJ1" s="12" t="s">
        <v>20674</v>
      </c>
      <c r="VHK1" s="12" t="s">
        <v>20675</v>
      </c>
      <c r="VHL1" s="12" t="s">
        <v>20676</v>
      </c>
      <c r="VHM1" s="12" t="s">
        <v>20677</v>
      </c>
      <c r="VHN1" s="12" t="s">
        <v>20678</v>
      </c>
      <c r="VHO1" s="12" t="s">
        <v>20679</v>
      </c>
      <c r="VHP1" s="12" t="s">
        <v>20680</v>
      </c>
      <c r="VHQ1" s="12" t="s">
        <v>20681</v>
      </c>
      <c r="VHR1" s="12" t="s">
        <v>20682</v>
      </c>
      <c r="VHS1" s="12" t="s">
        <v>20683</v>
      </c>
      <c r="VHT1" s="12" t="s">
        <v>20684</v>
      </c>
      <c r="VHU1" s="12" t="s">
        <v>20685</v>
      </c>
      <c r="VHV1" s="12" t="s">
        <v>20686</v>
      </c>
      <c r="VHW1" s="12" t="s">
        <v>20687</v>
      </c>
      <c r="VHX1" s="12" t="s">
        <v>20688</v>
      </c>
      <c r="VHY1" s="12" t="s">
        <v>20689</v>
      </c>
      <c r="VHZ1" s="12" t="s">
        <v>20690</v>
      </c>
      <c r="VIA1" s="12" t="s">
        <v>20691</v>
      </c>
      <c r="VIB1" s="12" t="s">
        <v>20692</v>
      </c>
      <c r="VIC1" s="12" t="s">
        <v>20693</v>
      </c>
      <c r="VID1" s="12" t="s">
        <v>20694</v>
      </c>
      <c r="VIE1" s="12" t="s">
        <v>20695</v>
      </c>
      <c r="VIF1" s="12" t="s">
        <v>20696</v>
      </c>
      <c r="VIG1" s="12" t="s">
        <v>20697</v>
      </c>
      <c r="VIH1" s="12" t="s">
        <v>20698</v>
      </c>
      <c r="VII1" s="12" t="s">
        <v>20699</v>
      </c>
      <c r="VIJ1" s="12" t="s">
        <v>20700</v>
      </c>
      <c r="VIK1" s="12" t="s">
        <v>20701</v>
      </c>
      <c r="VIL1" s="12" t="s">
        <v>20702</v>
      </c>
      <c r="VIM1" s="12" t="s">
        <v>20703</v>
      </c>
      <c r="VIN1" s="12" t="s">
        <v>20704</v>
      </c>
      <c r="VIO1" s="12" t="s">
        <v>20705</v>
      </c>
      <c r="VIP1" s="12" t="s">
        <v>20706</v>
      </c>
      <c r="VIQ1" s="12" t="s">
        <v>20707</v>
      </c>
      <c r="VIR1" s="12" t="s">
        <v>20708</v>
      </c>
      <c r="VIS1" s="12" t="s">
        <v>20709</v>
      </c>
      <c r="VIT1" s="12" t="s">
        <v>20710</v>
      </c>
      <c r="VIU1" s="12" t="s">
        <v>20711</v>
      </c>
      <c r="VIV1" s="12" t="s">
        <v>20712</v>
      </c>
      <c r="VIW1" s="12" t="s">
        <v>20713</v>
      </c>
      <c r="VIX1" s="12" t="s">
        <v>20714</v>
      </c>
      <c r="VIY1" s="12" t="s">
        <v>20715</v>
      </c>
      <c r="VIZ1" s="12" t="s">
        <v>20716</v>
      </c>
      <c r="VJA1" s="12" t="s">
        <v>20717</v>
      </c>
      <c r="VJB1" s="12" t="s">
        <v>20718</v>
      </c>
      <c r="VJC1" s="12" t="s">
        <v>20719</v>
      </c>
      <c r="VJD1" s="12" t="s">
        <v>20720</v>
      </c>
      <c r="VJE1" s="12" t="s">
        <v>20721</v>
      </c>
      <c r="VJF1" s="12" t="s">
        <v>20722</v>
      </c>
      <c r="VJG1" s="12" t="s">
        <v>20723</v>
      </c>
      <c r="VJH1" s="12" t="s">
        <v>20724</v>
      </c>
      <c r="VJI1" s="12" t="s">
        <v>20725</v>
      </c>
      <c r="VJJ1" s="12" t="s">
        <v>20726</v>
      </c>
      <c r="VJK1" s="12" t="s">
        <v>20727</v>
      </c>
      <c r="VJL1" s="12" t="s">
        <v>20728</v>
      </c>
      <c r="VJM1" s="12" t="s">
        <v>20729</v>
      </c>
      <c r="VJN1" s="12" t="s">
        <v>20730</v>
      </c>
      <c r="VJO1" s="12" t="s">
        <v>20731</v>
      </c>
      <c r="VJP1" s="12" t="s">
        <v>20732</v>
      </c>
      <c r="VJQ1" s="12" t="s">
        <v>20733</v>
      </c>
      <c r="VJR1" s="12" t="s">
        <v>20734</v>
      </c>
      <c r="VJS1" s="12" t="s">
        <v>20735</v>
      </c>
      <c r="VJT1" s="12" t="s">
        <v>20736</v>
      </c>
      <c r="VJU1" s="12" t="s">
        <v>20737</v>
      </c>
      <c r="VJV1" s="12" t="s">
        <v>20738</v>
      </c>
      <c r="VJW1" s="12" t="s">
        <v>20739</v>
      </c>
      <c r="VJX1" s="12" t="s">
        <v>20740</v>
      </c>
      <c r="VJY1" s="12" t="s">
        <v>20741</v>
      </c>
      <c r="VJZ1" s="12" t="s">
        <v>20742</v>
      </c>
      <c r="VKA1" s="12" t="s">
        <v>20743</v>
      </c>
      <c r="VKB1" s="12" t="s">
        <v>20744</v>
      </c>
      <c r="VKC1" s="12" t="s">
        <v>20745</v>
      </c>
      <c r="VKD1" s="12" t="s">
        <v>20746</v>
      </c>
      <c r="VKE1" s="12" t="s">
        <v>20747</v>
      </c>
      <c r="VKF1" s="12" t="s">
        <v>20748</v>
      </c>
      <c r="VKG1" s="12" t="s">
        <v>20749</v>
      </c>
      <c r="VKH1" s="12" t="s">
        <v>20750</v>
      </c>
      <c r="VKI1" s="12" t="s">
        <v>20751</v>
      </c>
      <c r="VKJ1" s="12" t="s">
        <v>20752</v>
      </c>
      <c r="VKK1" s="12" t="s">
        <v>20753</v>
      </c>
      <c r="VKL1" s="12" t="s">
        <v>20754</v>
      </c>
      <c r="VKM1" s="12" t="s">
        <v>20755</v>
      </c>
      <c r="VKN1" s="12" t="s">
        <v>20756</v>
      </c>
      <c r="VKO1" s="12" t="s">
        <v>20757</v>
      </c>
      <c r="VKP1" s="12" t="s">
        <v>20758</v>
      </c>
      <c r="VKQ1" s="12" t="s">
        <v>20759</v>
      </c>
      <c r="VKR1" s="12" t="s">
        <v>20760</v>
      </c>
      <c r="VKS1" s="12" t="s">
        <v>20761</v>
      </c>
      <c r="VKT1" s="12" t="s">
        <v>20762</v>
      </c>
      <c r="VKU1" s="12" t="s">
        <v>20763</v>
      </c>
      <c r="VKV1" s="12" t="s">
        <v>20764</v>
      </c>
      <c r="VKW1" s="12" t="s">
        <v>20765</v>
      </c>
      <c r="VKX1" s="12" t="s">
        <v>20766</v>
      </c>
      <c r="VKY1" s="12" t="s">
        <v>20767</v>
      </c>
      <c r="VKZ1" s="12" t="s">
        <v>20768</v>
      </c>
      <c r="VLA1" s="12" t="s">
        <v>20769</v>
      </c>
      <c r="VLB1" s="12" t="s">
        <v>20770</v>
      </c>
      <c r="VLC1" s="12" t="s">
        <v>20771</v>
      </c>
      <c r="VLD1" s="12" t="s">
        <v>20772</v>
      </c>
      <c r="VLE1" s="12" t="s">
        <v>20773</v>
      </c>
      <c r="VLF1" s="12" t="s">
        <v>20774</v>
      </c>
      <c r="VLG1" s="12" t="s">
        <v>20775</v>
      </c>
      <c r="VLH1" s="12" t="s">
        <v>20776</v>
      </c>
      <c r="VLI1" s="12" t="s">
        <v>20777</v>
      </c>
      <c r="VLJ1" s="12" t="s">
        <v>20778</v>
      </c>
      <c r="VLK1" s="12" t="s">
        <v>20779</v>
      </c>
      <c r="VLL1" s="12" t="s">
        <v>20780</v>
      </c>
      <c r="VLM1" s="12" t="s">
        <v>20781</v>
      </c>
      <c r="VLN1" s="12" t="s">
        <v>20782</v>
      </c>
      <c r="VLO1" s="12" t="s">
        <v>20783</v>
      </c>
      <c r="VLP1" s="12" t="s">
        <v>20784</v>
      </c>
      <c r="VLQ1" s="12" t="s">
        <v>20785</v>
      </c>
      <c r="VLR1" s="12" t="s">
        <v>20786</v>
      </c>
      <c r="VLS1" s="12" t="s">
        <v>20787</v>
      </c>
      <c r="VLT1" s="12" t="s">
        <v>20788</v>
      </c>
      <c r="VLU1" s="12" t="s">
        <v>20789</v>
      </c>
      <c r="VLV1" s="12" t="s">
        <v>20790</v>
      </c>
      <c r="VLW1" s="12" t="s">
        <v>20791</v>
      </c>
      <c r="VLX1" s="12" t="s">
        <v>20792</v>
      </c>
      <c r="VLY1" s="12" t="s">
        <v>20793</v>
      </c>
      <c r="VLZ1" s="12" t="s">
        <v>20794</v>
      </c>
      <c r="VMA1" s="12" t="s">
        <v>20795</v>
      </c>
      <c r="VMB1" s="12" t="s">
        <v>20796</v>
      </c>
      <c r="VMC1" s="12" t="s">
        <v>20797</v>
      </c>
      <c r="VMD1" s="12" t="s">
        <v>20798</v>
      </c>
      <c r="VME1" s="12" t="s">
        <v>20799</v>
      </c>
      <c r="VMF1" s="12" t="s">
        <v>20800</v>
      </c>
      <c r="VMG1" s="12" t="s">
        <v>20801</v>
      </c>
      <c r="VMH1" s="12" t="s">
        <v>20802</v>
      </c>
      <c r="VMI1" s="12" t="s">
        <v>20803</v>
      </c>
      <c r="VMJ1" s="12" t="s">
        <v>20804</v>
      </c>
      <c r="VMK1" s="12" t="s">
        <v>20805</v>
      </c>
      <c r="VML1" s="12" t="s">
        <v>20806</v>
      </c>
      <c r="VMM1" s="12" t="s">
        <v>20807</v>
      </c>
      <c r="VMN1" s="12" t="s">
        <v>20808</v>
      </c>
      <c r="VMO1" s="12" t="s">
        <v>20809</v>
      </c>
      <c r="VMP1" s="12" t="s">
        <v>20810</v>
      </c>
      <c r="VMQ1" s="12" t="s">
        <v>20811</v>
      </c>
      <c r="VMR1" s="12" t="s">
        <v>20812</v>
      </c>
      <c r="VMS1" s="12" t="s">
        <v>20813</v>
      </c>
      <c r="VMT1" s="12" t="s">
        <v>20814</v>
      </c>
      <c r="VMU1" s="12" t="s">
        <v>20815</v>
      </c>
      <c r="VMV1" s="12" t="s">
        <v>20816</v>
      </c>
      <c r="VMW1" s="12" t="s">
        <v>20817</v>
      </c>
      <c r="VMX1" s="12" t="s">
        <v>20818</v>
      </c>
      <c r="VMY1" s="12" t="s">
        <v>20819</v>
      </c>
      <c r="VMZ1" s="12" t="s">
        <v>20820</v>
      </c>
      <c r="VNA1" s="12" t="s">
        <v>20821</v>
      </c>
      <c r="VNB1" s="12" t="s">
        <v>20822</v>
      </c>
      <c r="VNC1" s="12" t="s">
        <v>20823</v>
      </c>
      <c r="VND1" s="12" t="s">
        <v>20824</v>
      </c>
      <c r="VNE1" s="12" t="s">
        <v>20825</v>
      </c>
      <c r="VNF1" s="12" t="s">
        <v>20826</v>
      </c>
      <c r="VNG1" s="12" t="s">
        <v>20827</v>
      </c>
      <c r="VNH1" s="12" t="s">
        <v>20828</v>
      </c>
      <c r="VNI1" s="12" t="s">
        <v>20829</v>
      </c>
      <c r="VNJ1" s="12" t="s">
        <v>20830</v>
      </c>
      <c r="VNK1" s="12" t="s">
        <v>20831</v>
      </c>
      <c r="VNL1" s="12" t="s">
        <v>20832</v>
      </c>
      <c r="VNM1" s="12" t="s">
        <v>20833</v>
      </c>
      <c r="VNN1" s="12" t="s">
        <v>20834</v>
      </c>
      <c r="VNO1" s="12" t="s">
        <v>20835</v>
      </c>
      <c r="VNP1" s="12" t="s">
        <v>20836</v>
      </c>
      <c r="VNQ1" s="12" t="s">
        <v>20837</v>
      </c>
      <c r="VNR1" s="12" t="s">
        <v>20838</v>
      </c>
      <c r="VNS1" s="12" t="s">
        <v>20839</v>
      </c>
      <c r="VNT1" s="12" t="s">
        <v>20840</v>
      </c>
      <c r="VNU1" s="12" t="s">
        <v>20841</v>
      </c>
      <c r="VNV1" s="12" t="s">
        <v>20842</v>
      </c>
      <c r="VNW1" s="12" t="s">
        <v>20843</v>
      </c>
      <c r="VNX1" s="12" t="s">
        <v>20844</v>
      </c>
      <c r="VNY1" s="12" t="s">
        <v>20845</v>
      </c>
      <c r="VNZ1" s="12" t="s">
        <v>20846</v>
      </c>
      <c r="VOA1" s="12" t="s">
        <v>20847</v>
      </c>
      <c r="VOB1" s="12" t="s">
        <v>20848</v>
      </c>
      <c r="VOC1" s="12" t="s">
        <v>20849</v>
      </c>
      <c r="VOD1" s="12" t="s">
        <v>20850</v>
      </c>
      <c r="VOE1" s="12" t="s">
        <v>20851</v>
      </c>
      <c r="VOF1" s="12" t="s">
        <v>20852</v>
      </c>
      <c r="VOG1" s="12" t="s">
        <v>20853</v>
      </c>
      <c r="VOH1" s="12" t="s">
        <v>20854</v>
      </c>
      <c r="VOI1" s="12" t="s">
        <v>20855</v>
      </c>
      <c r="VOJ1" s="12" t="s">
        <v>20856</v>
      </c>
      <c r="VOK1" s="12" t="s">
        <v>20857</v>
      </c>
      <c r="VOL1" s="12" t="s">
        <v>20858</v>
      </c>
      <c r="VOM1" s="12" t="s">
        <v>20859</v>
      </c>
      <c r="VON1" s="12" t="s">
        <v>20860</v>
      </c>
      <c r="VOO1" s="12" t="s">
        <v>20861</v>
      </c>
      <c r="VOP1" s="12" t="s">
        <v>20862</v>
      </c>
      <c r="VOQ1" s="12" t="s">
        <v>20863</v>
      </c>
      <c r="VOR1" s="12" t="s">
        <v>20864</v>
      </c>
      <c r="VOS1" s="12" t="s">
        <v>20865</v>
      </c>
      <c r="VOT1" s="12" t="s">
        <v>20866</v>
      </c>
      <c r="VOU1" s="12" t="s">
        <v>20867</v>
      </c>
      <c r="VOV1" s="12" t="s">
        <v>20868</v>
      </c>
      <c r="VOW1" s="12" t="s">
        <v>20869</v>
      </c>
      <c r="VOX1" s="12" t="s">
        <v>20870</v>
      </c>
      <c r="VOY1" s="12" t="s">
        <v>20871</v>
      </c>
      <c r="VOZ1" s="12" t="s">
        <v>20872</v>
      </c>
      <c r="VPA1" s="12" t="s">
        <v>20873</v>
      </c>
      <c r="VPB1" s="12" t="s">
        <v>20874</v>
      </c>
      <c r="VPC1" s="12" t="s">
        <v>20875</v>
      </c>
      <c r="VPD1" s="12" t="s">
        <v>20876</v>
      </c>
      <c r="VPE1" s="12" t="s">
        <v>20877</v>
      </c>
      <c r="VPF1" s="12" t="s">
        <v>20878</v>
      </c>
      <c r="VPG1" s="12" t="s">
        <v>20879</v>
      </c>
      <c r="VPH1" s="12" t="s">
        <v>20880</v>
      </c>
      <c r="VPI1" s="12" t="s">
        <v>20881</v>
      </c>
      <c r="VPJ1" s="12" t="s">
        <v>20882</v>
      </c>
      <c r="VPK1" s="12" t="s">
        <v>20883</v>
      </c>
      <c r="VPL1" s="12" t="s">
        <v>20884</v>
      </c>
      <c r="VPM1" s="12" t="s">
        <v>20885</v>
      </c>
      <c r="VPN1" s="12" t="s">
        <v>20886</v>
      </c>
      <c r="VPO1" s="12" t="s">
        <v>20887</v>
      </c>
      <c r="VPP1" s="12" t="s">
        <v>20888</v>
      </c>
      <c r="VPQ1" s="12" t="s">
        <v>20889</v>
      </c>
      <c r="VPR1" s="12" t="s">
        <v>20890</v>
      </c>
      <c r="VPS1" s="12" t="s">
        <v>20891</v>
      </c>
      <c r="VPT1" s="12" t="s">
        <v>20892</v>
      </c>
      <c r="VPU1" s="12" t="s">
        <v>20893</v>
      </c>
      <c r="VPV1" s="12" t="s">
        <v>20894</v>
      </c>
      <c r="VPW1" s="12" t="s">
        <v>20895</v>
      </c>
      <c r="VPX1" s="12" t="s">
        <v>20896</v>
      </c>
      <c r="VPY1" s="12" t="s">
        <v>20897</v>
      </c>
      <c r="VPZ1" s="12" t="s">
        <v>20898</v>
      </c>
      <c r="VQA1" s="12" t="s">
        <v>20899</v>
      </c>
      <c r="VQB1" s="12" t="s">
        <v>20900</v>
      </c>
      <c r="VQC1" s="12" t="s">
        <v>20901</v>
      </c>
      <c r="VQD1" s="12" t="s">
        <v>20902</v>
      </c>
      <c r="VQE1" s="12" t="s">
        <v>20903</v>
      </c>
      <c r="VQF1" s="12" t="s">
        <v>20904</v>
      </c>
      <c r="VQG1" s="12" t="s">
        <v>20905</v>
      </c>
      <c r="VQH1" s="12" t="s">
        <v>20906</v>
      </c>
      <c r="VQI1" s="12" t="s">
        <v>20907</v>
      </c>
      <c r="VQJ1" s="12" t="s">
        <v>20908</v>
      </c>
      <c r="VQK1" s="12" t="s">
        <v>20909</v>
      </c>
      <c r="VQL1" s="12" t="s">
        <v>20910</v>
      </c>
      <c r="VQM1" s="12" t="s">
        <v>20911</v>
      </c>
      <c r="VQN1" s="12" t="s">
        <v>20912</v>
      </c>
      <c r="VQO1" s="12" t="s">
        <v>20913</v>
      </c>
      <c r="VQP1" s="12" t="s">
        <v>20914</v>
      </c>
      <c r="VQQ1" s="12" t="s">
        <v>20915</v>
      </c>
      <c r="VQR1" s="12" t="s">
        <v>20916</v>
      </c>
      <c r="VQS1" s="12" t="s">
        <v>20917</v>
      </c>
      <c r="VQT1" s="12" t="s">
        <v>20918</v>
      </c>
      <c r="VQU1" s="12" t="s">
        <v>20919</v>
      </c>
      <c r="VQV1" s="12" t="s">
        <v>20920</v>
      </c>
      <c r="VQW1" s="12" t="s">
        <v>20921</v>
      </c>
      <c r="VQX1" s="12" t="s">
        <v>20922</v>
      </c>
      <c r="VQY1" s="12" t="s">
        <v>20923</v>
      </c>
      <c r="VQZ1" s="12" t="s">
        <v>20924</v>
      </c>
      <c r="VRA1" s="12" t="s">
        <v>20925</v>
      </c>
      <c r="VRB1" s="12" t="s">
        <v>20926</v>
      </c>
      <c r="VRC1" s="12" t="s">
        <v>20927</v>
      </c>
      <c r="VRD1" s="12" t="s">
        <v>20928</v>
      </c>
      <c r="VRE1" s="12" t="s">
        <v>20929</v>
      </c>
      <c r="VRF1" s="12" t="s">
        <v>20930</v>
      </c>
      <c r="VRG1" s="12" t="s">
        <v>20931</v>
      </c>
      <c r="VRH1" s="12" t="s">
        <v>20932</v>
      </c>
      <c r="VRI1" s="12" t="s">
        <v>20933</v>
      </c>
      <c r="VRJ1" s="12" t="s">
        <v>20934</v>
      </c>
      <c r="VRK1" s="12" t="s">
        <v>20935</v>
      </c>
      <c r="VRL1" s="12" t="s">
        <v>20936</v>
      </c>
      <c r="VRM1" s="12" t="s">
        <v>20937</v>
      </c>
      <c r="VRN1" s="12" t="s">
        <v>20938</v>
      </c>
      <c r="VRO1" s="12" t="s">
        <v>20939</v>
      </c>
      <c r="VRP1" s="12" t="s">
        <v>20940</v>
      </c>
      <c r="VRQ1" s="12" t="s">
        <v>20941</v>
      </c>
      <c r="VRR1" s="12" t="s">
        <v>20942</v>
      </c>
      <c r="VRS1" s="12" t="s">
        <v>20943</v>
      </c>
      <c r="VRT1" s="12" t="s">
        <v>20944</v>
      </c>
      <c r="VRU1" s="12" t="s">
        <v>20945</v>
      </c>
      <c r="VRV1" s="12" t="s">
        <v>20946</v>
      </c>
      <c r="VRW1" s="12" t="s">
        <v>20947</v>
      </c>
      <c r="VRX1" s="12" t="s">
        <v>20948</v>
      </c>
      <c r="VRY1" s="12" t="s">
        <v>20949</v>
      </c>
      <c r="VRZ1" s="12" t="s">
        <v>20950</v>
      </c>
      <c r="VSA1" s="12" t="s">
        <v>20951</v>
      </c>
      <c r="VSB1" s="12" t="s">
        <v>20952</v>
      </c>
      <c r="VSC1" s="12" t="s">
        <v>20953</v>
      </c>
      <c r="VSD1" s="12" t="s">
        <v>20954</v>
      </c>
      <c r="VSE1" s="12" t="s">
        <v>20955</v>
      </c>
      <c r="VSF1" s="12" t="s">
        <v>20956</v>
      </c>
      <c r="VSG1" s="12" t="s">
        <v>20957</v>
      </c>
      <c r="VSH1" s="12" t="s">
        <v>20958</v>
      </c>
      <c r="VSI1" s="12" t="s">
        <v>20959</v>
      </c>
      <c r="VSJ1" s="12" t="s">
        <v>20960</v>
      </c>
      <c r="VSK1" s="12" t="s">
        <v>20961</v>
      </c>
      <c r="VSL1" s="12" t="s">
        <v>20962</v>
      </c>
      <c r="VSM1" s="12" t="s">
        <v>20963</v>
      </c>
      <c r="VSN1" s="12" t="s">
        <v>20964</v>
      </c>
      <c r="VSO1" s="12" t="s">
        <v>20965</v>
      </c>
      <c r="VSP1" s="12" t="s">
        <v>20966</v>
      </c>
      <c r="VSQ1" s="12" t="s">
        <v>20967</v>
      </c>
      <c r="VSR1" s="12" t="s">
        <v>20968</v>
      </c>
      <c r="VSS1" s="12" t="s">
        <v>20969</v>
      </c>
      <c r="VST1" s="12" t="s">
        <v>20970</v>
      </c>
      <c r="VSU1" s="12" t="s">
        <v>20971</v>
      </c>
      <c r="VSV1" s="12" t="s">
        <v>20972</v>
      </c>
      <c r="VSW1" s="12" t="s">
        <v>20973</v>
      </c>
      <c r="VSX1" s="12" t="s">
        <v>20974</v>
      </c>
      <c r="VSY1" s="12" t="s">
        <v>20975</v>
      </c>
      <c r="VSZ1" s="12" t="s">
        <v>20976</v>
      </c>
      <c r="VTA1" s="12" t="s">
        <v>20977</v>
      </c>
      <c r="VTB1" s="12" t="s">
        <v>20978</v>
      </c>
      <c r="VTC1" s="12" t="s">
        <v>20979</v>
      </c>
      <c r="VTD1" s="12" t="s">
        <v>20980</v>
      </c>
      <c r="VTE1" s="12" t="s">
        <v>20981</v>
      </c>
      <c r="VTF1" s="12" t="s">
        <v>20982</v>
      </c>
      <c r="VTG1" s="12" t="s">
        <v>20983</v>
      </c>
      <c r="VTH1" s="12" t="s">
        <v>20984</v>
      </c>
      <c r="VTI1" s="12" t="s">
        <v>20985</v>
      </c>
      <c r="VTJ1" s="12" t="s">
        <v>20986</v>
      </c>
      <c r="VTK1" s="12" t="s">
        <v>20987</v>
      </c>
      <c r="VTL1" s="12" t="s">
        <v>20988</v>
      </c>
      <c r="VTM1" s="12" t="s">
        <v>20989</v>
      </c>
      <c r="VTN1" s="12" t="s">
        <v>20990</v>
      </c>
      <c r="VTO1" s="12" t="s">
        <v>20991</v>
      </c>
      <c r="VTP1" s="12" t="s">
        <v>20992</v>
      </c>
      <c r="VTQ1" s="12" t="s">
        <v>20993</v>
      </c>
      <c r="VTR1" s="12" t="s">
        <v>20994</v>
      </c>
      <c r="VTS1" s="12" t="s">
        <v>20995</v>
      </c>
      <c r="VTT1" s="12" t="s">
        <v>20996</v>
      </c>
      <c r="VTU1" s="12" t="s">
        <v>20997</v>
      </c>
      <c r="VTV1" s="12" t="s">
        <v>20998</v>
      </c>
      <c r="VTW1" s="12" t="s">
        <v>20999</v>
      </c>
      <c r="VTX1" s="12" t="s">
        <v>21000</v>
      </c>
      <c r="VTY1" s="12" t="s">
        <v>21001</v>
      </c>
      <c r="VTZ1" s="12" t="s">
        <v>21002</v>
      </c>
      <c r="VUA1" s="12" t="s">
        <v>21003</v>
      </c>
      <c r="VUB1" s="12" t="s">
        <v>21004</v>
      </c>
      <c r="VUC1" s="12" t="s">
        <v>21005</v>
      </c>
      <c r="VUD1" s="12" t="s">
        <v>21006</v>
      </c>
      <c r="VUE1" s="12" t="s">
        <v>21007</v>
      </c>
      <c r="VUF1" s="12" t="s">
        <v>21008</v>
      </c>
      <c r="VUG1" s="12" t="s">
        <v>21009</v>
      </c>
      <c r="VUH1" s="12" t="s">
        <v>21010</v>
      </c>
      <c r="VUI1" s="12" t="s">
        <v>21011</v>
      </c>
      <c r="VUJ1" s="12" t="s">
        <v>21012</v>
      </c>
      <c r="VUK1" s="12" t="s">
        <v>21013</v>
      </c>
      <c r="VUL1" s="12" t="s">
        <v>21014</v>
      </c>
      <c r="VUM1" s="12" t="s">
        <v>21015</v>
      </c>
      <c r="VUN1" s="12" t="s">
        <v>21016</v>
      </c>
      <c r="VUO1" s="12" t="s">
        <v>21017</v>
      </c>
      <c r="VUP1" s="12" t="s">
        <v>21018</v>
      </c>
      <c r="VUQ1" s="12" t="s">
        <v>21019</v>
      </c>
      <c r="VUR1" s="12" t="s">
        <v>21020</v>
      </c>
      <c r="VUS1" s="12" t="s">
        <v>21021</v>
      </c>
      <c r="VUT1" s="12" t="s">
        <v>21022</v>
      </c>
      <c r="VUU1" s="12" t="s">
        <v>21023</v>
      </c>
      <c r="VUV1" s="12" t="s">
        <v>21024</v>
      </c>
      <c r="VUW1" s="12" t="s">
        <v>21025</v>
      </c>
      <c r="VUX1" s="12" t="s">
        <v>21026</v>
      </c>
      <c r="VUY1" s="12" t="s">
        <v>21027</v>
      </c>
      <c r="VUZ1" s="12" t="s">
        <v>21028</v>
      </c>
      <c r="VVA1" s="12" t="s">
        <v>21029</v>
      </c>
      <c r="VVB1" s="12" t="s">
        <v>21030</v>
      </c>
      <c r="VVC1" s="12" t="s">
        <v>21031</v>
      </c>
      <c r="VVD1" s="12" t="s">
        <v>21032</v>
      </c>
      <c r="VVE1" s="12" t="s">
        <v>21033</v>
      </c>
      <c r="VVF1" s="12" t="s">
        <v>21034</v>
      </c>
      <c r="VVG1" s="12" t="s">
        <v>21035</v>
      </c>
      <c r="VVH1" s="12" t="s">
        <v>21036</v>
      </c>
      <c r="VVI1" s="12" t="s">
        <v>21037</v>
      </c>
      <c r="VVJ1" s="12" t="s">
        <v>21038</v>
      </c>
      <c r="VVK1" s="12" t="s">
        <v>21039</v>
      </c>
      <c r="VVL1" s="12" t="s">
        <v>21040</v>
      </c>
      <c r="VVM1" s="12" t="s">
        <v>21041</v>
      </c>
      <c r="VVN1" s="12" t="s">
        <v>21042</v>
      </c>
      <c r="VVO1" s="12" t="s">
        <v>21043</v>
      </c>
      <c r="VVP1" s="12" t="s">
        <v>21044</v>
      </c>
      <c r="VVQ1" s="12" t="s">
        <v>21045</v>
      </c>
      <c r="VVR1" s="12" t="s">
        <v>21046</v>
      </c>
      <c r="VVS1" s="12" t="s">
        <v>21047</v>
      </c>
      <c r="VVT1" s="12" t="s">
        <v>21048</v>
      </c>
      <c r="VVU1" s="12" t="s">
        <v>21049</v>
      </c>
      <c r="VVV1" s="12" t="s">
        <v>21050</v>
      </c>
      <c r="VVW1" s="12" t="s">
        <v>21051</v>
      </c>
      <c r="VVX1" s="12" t="s">
        <v>21052</v>
      </c>
      <c r="VVY1" s="12" t="s">
        <v>21053</v>
      </c>
      <c r="VVZ1" s="12" t="s">
        <v>21054</v>
      </c>
      <c r="VWA1" s="12" t="s">
        <v>21055</v>
      </c>
      <c r="VWB1" s="12" t="s">
        <v>21056</v>
      </c>
      <c r="VWC1" s="12" t="s">
        <v>21057</v>
      </c>
      <c r="VWD1" s="12" t="s">
        <v>21058</v>
      </c>
      <c r="VWE1" s="12" t="s">
        <v>21059</v>
      </c>
      <c r="VWF1" s="12" t="s">
        <v>21060</v>
      </c>
      <c r="VWG1" s="12" t="s">
        <v>21061</v>
      </c>
      <c r="VWH1" s="12" t="s">
        <v>21062</v>
      </c>
      <c r="VWI1" s="12" t="s">
        <v>21063</v>
      </c>
      <c r="VWJ1" s="12" t="s">
        <v>21064</v>
      </c>
      <c r="VWK1" s="12" t="s">
        <v>21065</v>
      </c>
      <c r="VWL1" s="12" t="s">
        <v>21066</v>
      </c>
      <c r="VWM1" s="12" t="s">
        <v>21067</v>
      </c>
      <c r="VWN1" s="12" t="s">
        <v>21068</v>
      </c>
      <c r="VWO1" s="12" t="s">
        <v>21069</v>
      </c>
      <c r="VWP1" s="12" t="s">
        <v>21070</v>
      </c>
      <c r="VWQ1" s="12" t="s">
        <v>21071</v>
      </c>
      <c r="VWR1" s="12" t="s">
        <v>21072</v>
      </c>
      <c r="VWS1" s="12" t="s">
        <v>21073</v>
      </c>
      <c r="VWT1" s="12" t="s">
        <v>21074</v>
      </c>
      <c r="VWU1" s="12" t="s">
        <v>21075</v>
      </c>
      <c r="VWV1" s="12" t="s">
        <v>21076</v>
      </c>
      <c r="VWW1" s="12" t="s">
        <v>21077</v>
      </c>
      <c r="VWX1" s="12" t="s">
        <v>21078</v>
      </c>
      <c r="VWY1" s="12" t="s">
        <v>21079</v>
      </c>
      <c r="VWZ1" s="12" t="s">
        <v>21080</v>
      </c>
      <c r="VXA1" s="12" t="s">
        <v>21081</v>
      </c>
      <c r="VXB1" s="12" t="s">
        <v>21082</v>
      </c>
      <c r="VXC1" s="12" t="s">
        <v>21083</v>
      </c>
      <c r="VXD1" s="12" t="s">
        <v>21084</v>
      </c>
      <c r="VXE1" s="12" t="s">
        <v>21085</v>
      </c>
      <c r="VXF1" s="12" t="s">
        <v>21086</v>
      </c>
      <c r="VXG1" s="12" t="s">
        <v>21087</v>
      </c>
      <c r="VXH1" s="12" t="s">
        <v>21088</v>
      </c>
      <c r="VXI1" s="12" t="s">
        <v>21089</v>
      </c>
      <c r="VXJ1" s="12" t="s">
        <v>21090</v>
      </c>
      <c r="VXK1" s="12" t="s">
        <v>21091</v>
      </c>
      <c r="VXL1" s="12" t="s">
        <v>21092</v>
      </c>
      <c r="VXM1" s="12" t="s">
        <v>21093</v>
      </c>
      <c r="VXN1" s="12" t="s">
        <v>21094</v>
      </c>
      <c r="VXO1" s="12" t="s">
        <v>21095</v>
      </c>
      <c r="VXP1" s="12" t="s">
        <v>21096</v>
      </c>
      <c r="VXQ1" s="12" t="s">
        <v>21097</v>
      </c>
      <c r="VXR1" s="12" t="s">
        <v>21098</v>
      </c>
      <c r="VXS1" s="12" t="s">
        <v>21099</v>
      </c>
      <c r="VXT1" s="12" t="s">
        <v>21100</v>
      </c>
      <c r="VXU1" s="12" t="s">
        <v>21101</v>
      </c>
      <c r="VXV1" s="12" t="s">
        <v>21102</v>
      </c>
      <c r="VXW1" s="12" t="s">
        <v>21103</v>
      </c>
      <c r="VXX1" s="12" t="s">
        <v>21104</v>
      </c>
      <c r="VXY1" s="12" t="s">
        <v>21105</v>
      </c>
      <c r="VXZ1" s="12" t="s">
        <v>21106</v>
      </c>
      <c r="VYA1" s="12" t="s">
        <v>21107</v>
      </c>
      <c r="VYB1" s="12" t="s">
        <v>21108</v>
      </c>
      <c r="VYC1" s="12" t="s">
        <v>21109</v>
      </c>
      <c r="VYD1" s="12" t="s">
        <v>21110</v>
      </c>
      <c r="VYE1" s="12" t="s">
        <v>21111</v>
      </c>
      <c r="VYF1" s="12" t="s">
        <v>21112</v>
      </c>
      <c r="VYG1" s="12" t="s">
        <v>21113</v>
      </c>
      <c r="VYH1" s="12" t="s">
        <v>21114</v>
      </c>
      <c r="VYI1" s="12" t="s">
        <v>21115</v>
      </c>
      <c r="VYJ1" s="12" t="s">
        <v>21116</v>
      </c>
      <c r="VYK1" s="12" t="s">
        <v>21117</v>
      </c>
      <c r="VYL1" s="12" t="s">
        <v>21118</v>
      </c>
      <c r="VYM1" s="12" t="s">
        <v>21119</v>
      </c>
      <c r="VYN1" s="12" t="s">
        <v>21120</v>
      </c>
      <c r="VYO1" s="12" t="s">
        <v>21121</v>
      </c>
      <c r="VYP1" s="12" t="s">
        <v>21122</v>
      </c>
      <c r="VYQ1" s="12" t="s">
        <v>21123</v>
      </c>
      <c r="VYR1" s="12" t="s">
        <v>21124</v>
      </c>
      <c r="VYS1" s="12" t="s">
        <v>21125</v>
      </c>
      <c r="VYT1" s="12" t="s">
        <v>21126</v>
      </c>
      <c r="VYU1" s="12" t="s">
        <v>21127</v>
      </c>
      <c r="VYV1" s="12" t="s">
        <v>21128</v>
      </c>
      <c r="VYW1" s="12" t="s">
        <v>21129</v>
      </c>
      <c r="VYX1" s="12" t="s">
        <v>21130</v>
      </c>
      <c r="VYY1" s="12" t="s">
        <v>21131</v>
      </c>
      <c r="VYZ1" s="12" t="s">
        <v>21132</v>
      </c>
      <c r="VZA1" s="12" t="s">
        <v>21133</v>
      </c>
      <c r="VZB1" s="12" t="s">
        <v>21134</v>
      </c>
      <c r="VZC1" s="12" t="s">
        <v>21135</v>
      </c>
      <c r="VZD1" s="12" t="s">
        <v>21136</v>
      </c>
      <c r="VZE1" s="12" t="s">
        <v>21137</v>
      </c>
      <c r="VZF1" s="12" t="s">
        <v>21138</v>
      </c>
      <c r="VZG1" s="12" t="s">
        <v>21139</v>
      </c>
      <c r="VZH1" s="12" t="s">
        <v>21140</v>
      </c>
      <c r="VZI1" s="12" t="s">
        <v>21141</v>
      </c>
      <c r="VZJ1" s="12" t="s">
        <v>21142</v>
      </c>
      <c r="VZK1" s="12" t="s">
        <v>21143</v>
      </c>
      <c r="VZL1" s="12" t="s">
        <v>21144</v>
      </c>
      <c r="VZM1" s="12" t="s">
        <v>21145</v>
      </c>
      <c r="VZN1" s="12" t="s">
        <v>21146</v>
      </c>
      <c r="VZO1" s="12" t="s">
        <v>21147</v>
      </c>
      <c r="VZP1" s="12" t="s">
        <v>21148</v>
      </c>
      <c r="VZQ1" s="12" t="s">
        <v>21149</v>
      </c>
      <c r="VZR1" s="12" t="s">
        <v>21150</v>
      </c>
      <c r="VZS1" s="12" t="s">
        <v>21151</v>
      </c>
      <c r="VZT1" s="12" t="s">
        <v>21152</v>
      </c>
      <c r="VZU1" s="12" t="s">
        <v>21153</v>
      </c>
      <c r="VZV1" s="12" t="s">
        <v>21154</v>
      </c>
      <c r="VZW1" s="12" t="s">
        <v>21155</v>
      </c>
      <c r="VZX1" s="12" t="s">
        <v>21156</v>
      </c>
      <c r="VZY1" s="12" t="s">
        <v>21157</v>
      </c>
      <c r="VZZ1" s="12" t="s">
        <v>21158</v>
      </c>
      <c r="WAA1" s="12" t="s">
        <v>21159</v>
      </c>
      <c r="WAB1" s="12" t="s">
        <v>21160</v>
      </c>
      <c r="WAC1" s="12" t="s">
        <v>21161</v>
      </c>
      <c r="WAD1" s="12" t="s">
        <v>21162</v>
      </c>
      <c r="WAE1" s="12" t="s">
        <v>21163</v>
      </c>
      <c r="WAF1" s="12" t="s">
        <v>21164</v>
      </c>
      <c r="WAG1" s="12" t="s">
        <v>21165</v>
      </c>
      <c r="WAH1" s="12" t="s">
        <v>21166</v>
      </c>
      <c r="WAI1" s="12" t="s">
        <v>21167</v>
      </c>
      <c r="WAJ1" s="12" t="s">
        <v>21168</v>
      </c>
      <c r="WAK1" s="12" t="s">
        <v>21169</v>
      </c>
      <c r="WAL1" s="12" t="s">
        <v>21170</v>
      </c>
      <c r="WAM1" s="12" t="s">
        <v>21171</v>
      </c>
      <c r="WAN1" s="12" t="s">
        <v>21172</v>
      </c>
      <c r="WAO1" s="12" t="s">
        <v>21173</v>
      </c>
      <c r="WAP1" s="12" t="s">
        <v>21174</v>
      </c>
      <c r="WAQ1" s="12" t="s">
        <v>21175</v>
      </c>
      <c r="WAR1" s="12" t="s">
        <v>21176</v>
      </c>
      <c r="WAS1" s="12" t="s">
        <v>21177</v>
      </c>
      <c r="WAT1" s="12" t="s">
        <v>21178</v>
      </c>
      <c r="WAU1" s="12" t="s">
        <v>21179</v>
      </c>
      <c r="WAV1" s="12" t="s">
        <v>21180</v>
      </c>
      <c r="WAW1" s="12" t="s">
        <v>21181</v>
      </c>
      <c r="WAX1" s="12" t="s">
        <v>21182</v>
      </c>
      <c r="WAY1" s="12" t="s">
        <v>21183</v>
      </c>
      <c r="WAZ1" s="12" t="s">
        <v>21184</v>
      </c>
      <c r="WBA1" s="12" t="s">
        <v>21185</v>
      </c>
      <c r="WBB1" s="12" t="s">
        <v>21186</v>
      </c>
      <c r="WBC1" s="12" t="s">
        <v>21187</v>
      </c>
      <c r="WBD1" s="12" t="s">
        <v>21188</v>
      </c>
      <c r="WBE1" s="12" t="s">
        <v>21189</v>
      </c>
      <c r="WBF1" s="12" t="s">
        <v>21190</v>
      </c>
      <c r="WBG1" s="12" t="s">
        <v>21191</v>
      </c>
      <c r="WBH1" s="12" t="s">
        <v>21192</v>
      </c>
      <c r="WBI1" s="12" t="s">
        <v>21193</v>
      </c>
      <c r="WBJ1" s="12" t="s">
        <v>21194</v>
      </c>
      <c r="WBK1" s="12" t="s">
        <v>21195</v>
      </c>
      <c r="WBL1" s="12" t="s">
        <v>21196</v>
      </c>
      <c r="WBM1" s="12" t="s">
        <v>21197</v>
      </c>
      <c r="WBN1" s="12" t="s">
        <v>21198</v>
      </c>
      <c r="WBO1" s="12" t="s">
        <v>21199</v>
      </c>
      <c r="WBP1" s="12" t="s">
        <v>21200</v>
      </c>
      <c r="WBQ1" s="12" t="s">
        <v>21201</v>
      </c>
      <c r="WBR1" s="12" t="s">
        <v>21202</v>
      </c>
      <c r="WBS1" s="12" t="s">
        <v>21203</v>
      </c>
      <c r="WBT1" s="12" t="s">
        <v>21204</v>
      </c>
      <c r="WBU1" s="12" t="s">
        <v>21205</v>
      </c>
      <c r="WBV1" s="12" t="s">
        <v>21206</v>
      </c>
      <c r="WBW1" s="12" t="s">
        <v>21207</v>
      </c>
      <c r="WBX1" s="12" t="s">
        <v>21208</v>
      </c>
      <c r="WBY1" s="12" t="s">
        <v>21209</v>
      </c>
      <c r="WBZ1" s="12" t="s">
        <v>21210</v>
      </c>
      <c r="WCA1" s="12" t="s">
        <v>21211</v>
      </c>
      <c r="WCB1" s="12" t="s">
        <v>21212</v>
      </c>
      <c r="WCC1" s="12" t="s">
        <v>21213</v>
      </c>
      <c r="WCD1" s="12" t="s">
        <v>21214</v>
      </c>
      <c r="WCE1" s="12" t="s">
        <v>21215</v>
      </c>
      <c r="WCF1" s="12" t="s">
        <v>21216</v>
      </c>
      <c r="WCG1" s="12" t="s">
        <v>21217</v>
      </c>
      <c r="WCH1" s="12" t="s">
        <v>21218</v>
      </c>
      <c r="WCI1" s="12" t="s">
        <v>21219</v>
      </c>
      <c r="WCJ1" s="12" t="s">
        <v>21220</v>
      </c>
      <c r="WCK1" s="12" t="s">
        <v>21221</v>
      </c>
      <c r="WCL1" s="12" t="s">
        <v>21222</v>
      </c>
      <c r="WCM1" s="12" t="s">
        <v>21223</v>
      </c>
      <c r="WCN1" s="12" t="s">
        <v>21224</v>
      </c>
      <c r="WCO1" s="12" t="s">
        <v>21225</v>
      </c>
      <c r="WCP1" s="12" t="s">
        <v>21226</v>
      </c>
      <c r="WCQ1" s="12" t="s">
        <v>21227</v>
      </c>
      <c r="WCR1" s="12" t="s">
        <v>21228</v>
      </c>
      <c r="WCS1" s="12" t="s">
        <v>21229</v>
      </c>
      <c r="WCT1" s="12" t="s">
        <v>21230</v>
      </c>
      <c r="WCU1" s="12" t="s">
        <v>21231</v>
      </c>
      <c r="WCV1" s="12" t="s">
        <v>21232</v>
      </c>
      <c r="WCW1" s="12" t="s">
        <v>21233</v>
      </c>
      <c r="WCX1" s="12" t="s">
        <v>21234</v>
      </c>
      <c r="WCY1" s="12" t="s">
        <v>21235</v>
      </c>
      <c r="WCZ1" s="12" t="s">
        <v>21236</v>
      </c>
      <c r="WDA1" s="12" t="s">
        <v>21237</v>
      </c>
      <c r="WDB1" s="12" t="s">
        <v>21238</v>
      </c>
      <c r="WDC1" s="12" t="s">
        <v>21239</v>
      </c>
      <c r="WDD1" s="12" t="s">
        <v>21240</v>
      </c>
      <c r="WDE1" s="12" t="s">
        <v>21241</v>
      </c>
      <c r="WDF1" s="12" t="s">
        <v>21242</v>
      </c>
      <c r="WDG1" s="12" t="s">
        <v>21243</v>
      </c>
      <c r="WDH1" s="12" t="s">
        <v>21244</v>
      </c>
      <c r="WDI1" s="12" t="s">
        <v>21245</v>
      </c>
      <c r="WDJ1" s="12" t="s">
        <v>21246</v>
      </c>
      <c r="WDK1" s="12" t="s">
        <v>21247</v>
      </c>
      <c r="WDL1" s="12" t="s">
        <v>21248</v>
      </c>
      <c r="WDM1" s="12" t="s">
        <v>21249</v>
      </c>
      <c r="WDN1" s="12" t="s">
        <v>21250</v>
      </c>
      <c r="WDO1" s="12" t="s">
        <v>21251</v>
      </c>
      <c r="WDP1" s="12" t="s">
        <v>21252</v>
      </c>
      <c r="WDQ1" s="12" t="s">
        <v>21253</v>
      </c>
      <c r="WDR1" s="12" t="s">
        <v>21254</v>
      </c>
      <c r="WDS1" s="12" t="s">
        <v>21255</v>
      </c>
      <c r="WDT1" s="12" t="s">
        <v>21256</v>
      </c>
      <c r="WDU1" s="12" t="s">
        <v>21257</v>
      </c>
      <c r="WDV1" s="12" t="s">
        <v>21258</v>
      </c>
      <c r="WDW1" s="12" t="s">
        <v>21259</v>
      </c>
      <c r="WDX1" s="12" t="s">
        <v>21260</v>
      </c>
      <c r="WDY1" s="12" t="s">
        <v>21261</v>
      </c>
      <c r="WDZ1" s="12" t="s">
        <v>21262</v>
      </c>
      <c r="WEA1" s="12" t="s">
        <v>21263</v>
      </c>
      <c r="WEB1" s="12" t="s">
        <v>21264</v>
      </c>
      <c r="WEC1" s="12" t="s">
        <v>21265</v>
      </c>
      <c r="WED1" s="12" t="s">
        <v>21266</v>
      </c>
      <c r="WEE1" s="12" t="s">
        <v>21267</v>
      </c>
      <c r="WEF1" s="12" t="s">
        <v>21268</v>
      </c>
      <c r="WEG1" s="12" t="s">
        <v>21269</v>
      </c>
      <c r="WEH1" s="12" t="s">
        <v>21270</v>
      </c>
      <c r="WEI1" s="12" t="s">
        <v>21271</v>
      </c>
      <c r="WEJ1" s="12" t="s">
        <v>21272</v>
      </c>
      <c r="WEK1" s="12" t="s">
        <v>21273</v>
      </c>
      <c r="WEL1" s="12" t="s">
        <v>21274</v>
      </c>
      <c r="WEM1" s="12" t="s">
        <v>21275</v>
      </c>
      <c r="WEN1" s="12" t="s">
        <v>21276</v>
      </c>
      <c r="WEO1" s="12" t="s">
        <v>21277</v>
      </c>
      <c r="WEP1" s="12" t="s">
        <v>21278</v>
      </c>
      <c r="WEQ1" s="12" t="s">
        <v>21279</v>
      </c>
      <c r="WER1" s="12" t="s">
        <v>21280</v>
      </c>
      <c r="WES1" s="12" t="s">
        <v>21281</v>
      </c>
      <c r="WET1" s="12" t="s">
        <v>21282</v>
      </c>
      <c r="WEU1" s="12" t="s">
        <v>21283</v>
      </c>
      <c r="WEV1" s="12" t="s">
        <v>21284</v>
      </c>
      <c r="WEW1" s="12" t="s">
        <v>21285</v>
      </c>
      <c r="WEX1" s="12" t="s">
        <v>21286</v>
      </c>
      <c r="WEY1" s="12" t="s">
        <v>21287</v>
      </c>
      <c r="WEZ1" s="12" t="s">
        <v>21288</v>
      </c>
      <c r="WFA1" s="12" t="s">
        <v>21289</v>
      </c>
      <c r="WFB1" s="12" t="s">
        <v>21290</v>
      </c>
      <c r="WFC1" s="12" t="s">
        <v>21291</v>
      </c>
      <c r="WFD1" s="12" t="s">
        <v>21292</v>
      </c>
      <c r="WFE1" s="12" t="s">
        <v>21293</v>
      </c>
      <c r="WFF1" s="12" t="s">
        <v>21294</v>
      </c>
      <c r="WFG1" s="12" t="s">
        <v>21295</v>
      </c>
      <c r="WFH1" s="12" t="s">
        <v>21296</v>
      </c>
      <c r="WFI1" s="12" t="s">
        <v>21297</v>
      </c>
      <c r="WFJ1" s="12" t="s">
        <v>21298</v>
      </c>
      <c r="WFK1" s="12" t="s">
        <v>21299</v>
      </c>
      <c r="WFL1" s="12" t="s">
        <v>21300</v>
      </c>
      <c r="WFM1" s="12" t="s">
        <v>21301</v>
      </c>
      <c r="WFN1" s="12" t="s">
        <v>21302</v>
      </c>
      <c r="WFO1" s="12" t="s">
        <v>21303</v>
      </c>
      <c r="WFP1" s="12" t="s">
        <v>21304</v>
      </c>
      <c r="WFQ1" s="12" t="s">
        <v>21305</v>
      </c>
      <c r="WFR1" s="12" t="s">
        <v>21306</v>
      </c>
      <c r="WFS1" s="12" t="s">
        <v>21307</v>
      </c>
      <c r="WFT1" s="12" t="s">
        <v>21308</v>
      </c>
      <c r="WFU1" s="12" t="s">
        <v>21309</v>
      </c>
      <c r="WFV1" s="12" t="s">
        <v>21310</v>
      </c>
      <c r="WFW1" s="12" t="s">
        <v>21311</v>
      </c>
      <c r="WFX1" s="12" t="s">
        <v>21312</v>
      </c>
      <c r="WFY1" s="12" t="s">
        <v>21313</v>
      </c>
      <c r="WFZ1" s="12" t="s">
        <v>21314</v>
      </c>
      <c r="WGA1" s="12" t="s">
        <v>21315</v>
      </c>
      <c r="WGB1" s="12" t="s">
        <v>21316</v>
      </c>
      <c r="WGC1" s="12" t="s">
        <v>21317</v>
      </c>
      <c r="WGD1" s="12" t="s">
        <v>21318</v>
      </c>
      <c r="WGE1" s="12" t="s">
        <v>21319</v>
      </c>
      <c r="WGF1" s="12" t="s">
        <v>21320</v>
      </c>
      <c r="WGG1" s="12" t="s">
        <v>21321</v>
      </c>
      <c r="WGH1" s="12" t="s">
        <v>21322</v>
      </c>
      <c r="WGI1" s="12" t="s">
        <v>21323</v>
      </c>
      <c r="WGJ1" s="12" t="s">
        <v>21324</v>
      </c>
      <c r="WGK1" s="12" t="s">
        <v>21325</v>
      </c>
      <c r="WGL1" s="12" t="s">
        <v>21326</v>
      </c>
      <c r="WGM1" s="12" t="s">
        <v>21327</v>
      </c>
      <c r="WGN1" s="12" t="s">
        <v>21328</v>
      </c>
      <c r="WGO1" s="12" t="s">
        <v>21329</v>
      </c>
      <c r="WGP1" s="12" t="s">
        <v>21330</v>
      </c>
      <c r="WGQ1" s="12" t="s">
        <v>21331</v>
      </c>
      <c r="WGR1" s="12" t="s">
        <v>21332</v>
      </c>
      <c r="WGS1" s="12" t="s">
        <v>21333</v>
      </c>
      <c r="WGT1" s="12" t="s">
        <v>21334</v>
      </c>
      <c r="WGU1" s="12" t="s">
        <v>21335</v>
      </c>
      <c r="WGV1" s="12" t="s">
        <v>21336</v>
      </c>
      <c r="WGW1" s="12" t="s">
        <v>21337</v>
      </c>
      <c r="WGX1" s="12" t="s">
        <v>21338</v>
      </c>
      <c r="WGY1" s="12" t="s">
        <v>21339</v>
      </c>
      <c r="WGZ1" s="12" t="s">
        <v>21340</v>
      </c>
      <c r="WHA1" s="12" t="s">
        <v>21341</v>
      </c>
      <c r="WHB1" s="12" t="s">
        <v>21342</v>
      </c>
      <c r="WHC1" s="12" t="s">
        <v>21343</v>
      </c>
      <c r="WHD1" s="12" t="s">
        <v>21344</v>
      </c>
      <c r="WHE1" s="12" t="s">
        <v>21345</v>
      </c>
      <c r="WHF1" s="12" t="s">
        <v>21346</v>
      </c>
      <c r="WHG1" s="12" t="s">
        <v>21347</v>
      </c>
      <c r="WHH1" s="12" t="s">
        <v>21348</v>
      </c>
      <c r="WHI1" s="12" t="s">
        <v>21349</v>
      </c>
      <c r="WHJ1" s="12" t="s">
        <v>21350</v>
      </c>
      <c r="WHK1" s="12" t="s">
        <v>21351</v>
      </c>
      <c r="WHL1" s="12" t="s">
        <v>21352</v>
      </c>
      <c r="WHM1" s="12" t="s">
        <v>21353</v>
      </c>
      <c r="WHN1" s="12" t="s">
        <v>21354</v>
      </c>
      <c r="WHO1" s="12" t="s">
        <v>21355</v>
      </c>
      <c r="WHP1" s="12" t="s">
        <v>21356</v>
      </c>
      <c r="WHQ1" s="12" t="s">
        <v>21357</v>
      </c>
      <c r="WHR1" s="12" t="s">
        <v>21358</v>
      </c>
      <c r="WHS1" s="12" t="s">
        <v>21359</v>
      </c>
      <c r="WHT1" s="12" t="s">
        <v>21360</v>
      </c>
      <c r="WHU1" s="12" t="s">
        <v>21361</v>
      </c>
      <c r="WHV1" s="12" t="s">
        <v>21362</v>
      </c>
      <c r="WHW1" s="12" t="s">
        <v>21363</v>
      </c>
      <c r="WHX1" s="12" t="s">
        <v>21364</v>
      </c>
      <c r="WHY1" s="12" t="s">
        <v>21365</v>
      </c>
      <c r="WHZ1" s="12" t="s">
        <v>21366</v>
      </c>
      <c r="WIA1" s="12" t="s">
        <v>21367</v>
      </c>
      <c r="WIB1" s="12" t="s">
        <v>21368</v>
      </c>
      <c r="WIC1" s="12" t="s">
        <v>21369</v>
      </c>
      <c r="WID1" s="12" t="s">
        <v>21370</v>
      </c>
      <c r="WIE1" s="12" t="s">
        <v>21371</v>
      </c>
      <c r="WIF1" s="12" t="s">
        <v>21372</v>
      </c>
      <c r="WIG1" s="12" t="s">
        <v>21373</v>
      </c>
      <c r="WIH1" s="12" t="s">
        <v>21374</v>
      </c>
      <c r="WII1" s="12" t="s">
        <v>21375</v>
      </c>
      <c r="WIJ1" s="12" t="s">
        <v>21376</v>
      </c>
      <c r="WIK1" s="12" t="s">
        <v>21377</v>
      </c>
      <c r="WIL1" s="12" t="s">
        <v>21378</v>
      </c>
      <c r="WIM1" s="12" t="s">
        <v>21379</v>
      </c>
      <c r="WIN1" s="12" t="s">
        <v>21380</v>
      </c>
      <c r="WIO1" s="12" t="s">
        <v>21381</v>
      </c>
      <c r="WIP1" s="12" t="s">
        <v>21382</v>
      </c>
      <c r="WIQ1" s="12" t="s">
        <v>21383</v>
      </c>
      <c r="WIR1" s="12" t="s">
        <v>21384</v>
      </c>
      <c r="WIS1" s="12" t="s">
        <v>21385</v>
      </c>
      <c r="WIT1" s="12" t="s">
        <v>21386</v>
      </c>
      <c r="WIU1" s="12" t="s">
        <v>21387</v>
      </c>
      <c r="WIV1" s="12" t="s">
        <v>21388</v>
      </c>
      <c r="WIW1" s="12" t="s">
        <v>21389</v>
      </c>
      <c r="WIX1" s="12" t="s">
        <v>21390</v>
      </c>
      <c r="WIY1" s="12" t="s">
        <v>21391</v>
      </c>
      <c r="WIZ1" s="12" t="s">
        <v>21392</v>
      </c>
      <c r="WJA1" s="12" t="s">
        <v>21393</v>
      </c>
      <c r="WJB1" s="12" t="s">
        <v>21394</v>
      </c>
      <c r="WJC1" s="12" t="s">
        <v>21395</v>
      </c>
      <c r="WJD1" s="12" t="s">
        <v>21396</v>
      </c>
      <c r="WJE1" s="12" t="s">
        <v>21397</v>
      </c>
      <c r="WJF1" s="12" t="s">
        <v>21398</v>
      </c>
      <c r="WJG1" s="12" t="s">
        <v>21399</v>
      </c>
      <c r="WJH1" s="12" t="s">
        <v>21400</v>
      </c>
      <c r="WJI1" s="12" t="s">
        <v>21401</v>
      </c>
      <c r="WJJ1" s="12" t="s">
        <v>21402</v>
      </c>
      <c r="WJK1" s="12" t="s">
        <v>21403</v>
      </c>
      <c r="WJL1" s="12" t="s">
        <v>21404</v>
      </c>
      <c r="WJM1" s="12" t="s">
        <v>21405</v>
      </c>
      <c r="WJN1" s="12" t="s">
        <v>21406</v>
      </c>
      <c r="WJO1" s="12" t="s">
        <v>21407</v>
      </c>
      <c r="WJP1" s="12" t="s">
        <v>21408</v>
      </c>
      <c r="WJQ1" s="12" t="s">
        <v>21409</v>
      </c>
      <c r="WJR1" s="12" t="s">
        <v>21410</v>
      </c>
      <c r="WJS1" s="12" t="s">
        <v>21411</v>
      </c>
      <c r="WJT1" s="12" t="s">
        <v>21412</v>
      </c>
      <c r="WJU1" s="12" t="s">
        <v>21413</v>
      </c>
      <c r="WJV1" s="12" t="s">
        <v>21414</v>
      </c>
      <c r="WJW1" s="12" t="s">
        <v>21415</v>
      </c>
      <c r="WJX1" s="12" t="s">
        <v>21416</v>
      </c>
      <c r="WJY1" s="12" t="s">
        <v>21417</v>
      </c>
      <c r="WJZ1" s="12" t="s">
        <v>21418</v>
      </c>
      <c r="WKA1" s="12" t="s">
        <v>21419</v>
      </c>
      <c r="WKB1" s="12" t="s">
        <v>21420</v>
      </c>
      <c r="WKC1" s="12" t="s">
        <v>21421</v>
      </c>
      <c r="WKD1" s="12" t="s">
        <v>21422</v>
      </c>
      <c r="WKE1" s="12" t="s">
        <v>21423</v>
      </c>
      <c r="WKF1" s="12" t="s">
        <v>21424</v>
      </c>
      <c r="WKG1" s="12" t="s">
        <v>21425</v>
      </c>
      <c r="WKH1" s="12" t="s">
        <v>21426</v>
      </c>
      <c r="WKI1" s="12" t="s">
        <v>21427</v>
      </c>
      <c r="WKJ1" s="12" t="s">
        <v>21428</v>
      </c>
      <c r="WKK1" s="12" t="s">
        <v>21429</v>
      </c>
      <c r="WKL1" s="12" t="s">
        <v>21430</v>
      </c>
      <c r="WKM1" s="12" t="s">
        <v>21431</v>
      </c>
      <c r="WKN1" s="12" t="s">
        <v>21432</v>
      </c>
      <c r="WKO1" s="12" t="s">
        <v>21433</v>
      </c>
      <c r="WKP1" s="12" t="s">
        <v>21434</v>
      </c>
      <c r="WKQ1" s="12" t="s">
        <v>21435</v>
      </c>
      <c r="WKR1" s="12" t="s">
        <v>21436</v>
      </c>
      <c r="WKS1" s="12" t="s">
        <v>21437</v>
      </c>
      <c r="WKT1" s="12" t="s">
        <v>21438</v>
      </c>
      <c r="WKU1" s="12" t="s">
        <v>21439</v>
      </c>
      <c r="WKV1" s="12" t="s">
        <v>21440</v>
      </c>
      <c r="WKW1" s="12" t="s">
        <v>21441</v>
      </c>
      <c r="WKX1" s="12" t="s">
        <v>21442</v>
      </c>
      <c r="WKY1" s="12" t="s">
        <v>21443</v>
      </c>
      <c r="WKZ1" s="12" t="s">
        <v>21444</v>
      </c>
      <c r="WLA1" s="12" t="s">
        <v>21445</v>
      </c>
      <c r="WLB1" s="12" t="s">
        <v>21446</v>
      </c>
      <c r="WLC1" s="12" t="s">
        <v>21447</v>
      </c>
      <c r="WLD1" s="12" t="s">
        <v>21448</v>
      </c>
      <c r="WLE1" s="12" t="s">
        <v>21449</v>
      </c>
      <c r="WLF1" s="12" t="s">
        <v>21450</v>
      </c>
      <c r="WLG1" s="12" t="s">
        <v>21451</v>
      </c>
      <c r="WLH1" s="12" t="s">
        <v>21452</v>
      </c>
      <c r="WLI1" s="12" t="s">
        <v>21453</v>
      </c>
      <c r="WLJ1" s="12" t="s">
        <v>21454</v>
      </c>
      <c r="WLK1" s="12" t="s">
        <v>21455</v>
      </c>
      <c r="WLL1" s="12" t="s">
        <v>21456</v>
      </c>
      <c r="WLM1" s="12" t="s">
        <v>21457</v>
      </c>
      <c r="WLN1" s="12" t="s">
        <v>21458</v>
      </c>
      <c r="WLO1" s="12" t="s">
        <v>21459</v>
      </c>
      <c r="WLP1" s="12" t="s">
        <v>21460</v>
      </c>
      <c r="WLQ1" s="12" t="s">
        <v>21461</v>
      </c>
      <c r="WLR1" s="12" t="s">
        <v>21462</v>
      </c>
      <c r="WLS1" s="12" t="s">
        <v>21463</v>
      </c>
      <c r="WLT1" s="12" t="s">
        <v>21464</v>
      </c>
      <c r="WLU1" s="12" t="s">
        <v>21465</v>
      </c>
      <c r="WLV1" s="12" t="s">
        <v>21466</v>
      </c>
      <c r="WLW1" s="12" t="s">
        <v>21467</v>
      </c>
      <c r="WLX1" s="12" t="s">
        <v>21468</v>
      </c>
      <c r="WLY1" s="12" t="s">
        <v>21469</v>
      </c>
      <c r="WLZ1" s="12" t="s">
        <v>21470</v>
      </c>
      <c r="WMA1" s="12" t="s">
        <v>21471</v>
      </c>
      <c r="WMB1" s="12" t="s">
        <v>21472</v>
      </c>
      <c r="WMC1" s="12" t="s">
        <v>21473</v>
      </c>
      <c r="WMD1" s="12" t="s">
        <v>21474</v>
      </c>
      <c r="WME1" s="12" t="s">
        <v>21475</v>
      </c>
      <c r="WMF1" s="12" t="s">
        <v>21476</v>
      </c>
      <c r="WMG1" s="12" t="s">
        <v>21477</v>
      </c>
      <c r="WMH1" s="12" t="s">
        <v>21478</v>
      </c>
      <c r="WMI1" s="12" t="s">
        <v>21479</v>
      </c>
      <c r="WMJ1" s="12" t="s">
        <v>21480</v>
      </c>
      <c r="WMK1" s="12" t="s">
        <v>21481</v>
      </c>
      <c r="WML1" s="12" t="s">
        <v>21482</v>
      </c>
      <c r="WMM1" s="12" t="s">
        <v>21483</v>
      </c>
      <c r="WMN1" s="12" t="s">
        <v>21484</v>
      </c>
      <c r="WMO1" s="12" t="s">
        <v>21485</v>
      </c>
      <c r="WMP1" s="12" t="s">
        <v>21486</v>
      </c>
      <c r="WMQ1" s="12" t="s">
        <v>21487</v>
      </c>
      <c r="WMR1" s="12" t="s">
        <v>21488</v>
      </c>
      <c r="WMS1" s="12" t="s">
        <v>21489</v>
      </c>
      <c r="WMT1" s="12" t="s">
        <v>21490</v>
      </c>
      <c r="WMU1" s="12" t="s">
        <v>21491</v>
      </c>
      <c r="WMV1" s="12" t="s">
        <v>21492</v>
      </c>
      <c r="WMW1" s="12" t="s">
        <v>21493</v>
      </c>
      <c r="WMX1" s="12" t="s">
        <v>21494</v>
      </c>
      <c r="WMY1" s="12" t="s">
        <v>21495</v>
      </c>
      <c r="WMZ1" s="12" t="s">
        <v>21496</v>
      </c>
      <c r="WNA1" s="12" t="s">
        <v>21497</v>
      </c>
      <c r="WNB1" s="12" t="s">
        <v>21498</v>
      </c>
      <c r="WNC1" s="12" t="s">
        <v>21499</v>
      </c>
      <c r="WND1" s="12" t="s">
        <v>21500</v>
      </c>
      <c r="WNE1" s="12" t="s">
        <v>21501</v>
      </c>
      <c r="WNF1" s="12" t="s">
        <v>21502</v>
      </c>
      <c r="WNG1" s="12" t="s">
        <v>21503</v>
      </c>
      <c r="WNH1" s="12" t="s">
        <v>21504</v>
      </c>
      <c r="WNI1" s="12" t="s">
        <v>21505</v>
      </c>
      <c r="WNJ1" s="12" t="s">
        <v>21506</v>
      </c>
      <c r="WNK1" s="12" t="s">
        <v>21507</v>
      </c>
      <c r="WNL1" s="12" t="s">
        <v>21508</v>
      </c>
      <c r="WNM1" s="12" t="s">
        <v>21509</v>
      </c>
      <c r="WNN1" s="12" t="s">
        <v>21510</v>
      </c>
      <c r="WNO1" s="12" t="s">
        <v>21511</v>
      </c>
      <c r="WNP1" s="12" t="s">
        <v>21512</v>
      </c>
      <c r="WNQ1" s="12" t="s">
        <v>21513</v>
      </c>
      <c r="WNR1" s="12" t="s">
        <v>21514</v>
      </c>
      <c r="WNS1" s="12" t="s">
        <v>21515</v>
      </c>
      <c r="WNT1" s="12" t="s">
        <v>21516</v>
      </c>
      <c r="WNU1" s="12" t="s">
        <v>21517</v>
      </c>
      <c r="WNV1" s="12" t="s">
        <v>21518</v>
      </c>
      <c r="WNW1" s="12" t="s">
        <v>21519</v>
      </c>
      <c r="WNX1" s="12" t="s">
        <v>21520</v>
      </c>
      <c r="WNY1" s="12" t="s">
        <v>21521</v>
      </c>
      <c r="WNZ1" s="12" t="s">
        <v>21522</v>
      </c>
      <c r="WOA1" s="12" t="s">
        <v>21523</v>
      </c>
      <c r="WOB1" s="12" t="s">
        <v>21524</v>
      </c>
      <c r="WOC1" s="12" t="s">
        <v>21525</v>
      </c>
      <c r="WOD1" s="12" t="s">
        <v>21526</v>
      </c>
      <c r="WOE1" s="12" t="s">
        <v>21527</v>
      </c>
      <c r="WOF1" s="12" t="s">
        <v>21528</v>
      </c>
      <c r="WOG1" s="12" t="s">
        <v>21529</v>
      </c>
      <c r="WOH1" s="12" t="s">
        <v>21530</v>
      </c>
      <c r="WOI1" s="12" t="s">
        <v>21531</v>
      </c>
      <c r="WOJ1" s="12" t="s">
        <v>21532</v>
      </c>
      <c r="WOK1" s="12" t="s">
        <v>21533</v>
      </c>
      <c r="WOL1" s="12" t="s">
        <v>21534</v>
      </c>
      <c r="WOM1" s="12" t="s">
        <v>21535</v>
      </c>
      <c r="WON1" s="12" t="s">
        <v>21536</v>
      </c>
      <c r="WOO1" s="12" t="s">
        <v>21537</v>
      </c>
      <c r="WOP1" s="12" t="s">
        <v>21538</v>
      </c>
      <c r="WOQ1" s="12" t="s">
        <v>21539</v>
      </c>
      <c r="WOR1" s="12" t="s">
        <v>21540</v>
      </c>
      <c r="WOS1" s="12" t="s">
        <v>21541</v>
      </c>
      <c r="WOT1" s="12" t="s">
        <v>21542</v>
      </c>
      <c r="WOU1" s="12" t="s">
        <v>21543</v>
      </c>
      <c r="WOV1" s="12" t="s">
        <v>21544</v>
      </c>
      <c r="WOW1" s="12" t="s">
        <v>21545</v>
      </c>
      <c r="WOX1" s="12" t="s">
        <v>21546</v>
      </c>
      <c r="WOY1" s="12" t="s">
        <v>21547</v>
      </c>
      <c r="WOZ1" s="12" t="s">
        <v>21548</v>
      </c>
      <c r="WPA1" s="12" t="s">
        <v>21549</v>
      </c>
      <c r="WPB1" s="12" t="s">
        <v>21550</v>
      </c>
      <c r="WPC1" s="12" t="s">
        <v>21551</v>
      </c>
      <c r="WPD1" s="12" t="s">
        <v>21552</v>
      </c>
      <c r="WPE1" s="12" t="s">
        <v>21553</v>
      </c>
      <c r="WPF1" s="12" t="s">
        <v>21554</v>
      </c>
      <c r="WPG1" s="12" t="s">
        <v>21555</v>
      </c>
      <c r="WPH1" s="12" t="s">
        <v>21556</v>
      </c>
      <c r="WPI1" s="12" t="s">
        <v>21557</v>
      </c>
      <c r="WPJ1" s="12" t="s">
        <v>21558</v>
      </c>
      <c r="WPK1" s="12" t="s">
        <v>21559</v>
      </c>
      <c r="WPL1" s="12" t="s">
        <v>21560</v>
      </c>
      <c r="WPM1" s="12" t="s">
        <v>21561</v>
      </c>
      <c r="WPN1" s="12" t="s">
        <v>21562</v>
      </c>
      <c r="WPO1" s="12" t="s">
        <v>21563</v>
      </c>
      <c r="WPP1" s="12" t="s">
        <v>21564</v>
      </c>
      <c r="WPQ1" s="12" t="s">
        <v>21565</v>
      </c>
      <c r="WPR1" s="12" t="s">
        <v>21566</v>
      </c>
      <c r="WPS1" s="12" t="s">
        <v>21567</v>
      </c>
      <c r="WPT1" s="12" t="s">
        <v>21568</v>
      </c>
      <c r="WPU1" s="12" t="s">
        <v>21569</v>
      </c>
      <c r="WPV1" s="12" t="s">
        <v>21570</v>
      </c>
      <c r="WPW1" s="12" t="s">
        <v>21571</v>
      </c>
      <c r="WPX1" s="12" t="s">
        <v>21572</v>
      </c>
      <c r="WPY1" s="12" t="s">
        <v>21573</v>
      </c>
      <c r="WPZ1" s="12" t="s">
        <v>21574</v>
      </c>
      <c r="WQA1" s="12" t="s">
        <v>21575</v>
      </c>
      <c r="WQB1" s="12" t="s">
        <v>21576</v>
      </c>
      <c r="WQC1" s="12" t="s">
        <v>21577</v>
      </c>
      <c r="WQD1" s="12" t="s">
        <v>21578</v>
      </c>
      <c r="WQE1" s="12" t="s">
        <v>21579</v>
      </c>
      <c r="WQF1" s="12" t="s">
        <v>21580</v>
      </c>
      <c r="WQG1" s="12" t="s">
        <v>21581</v>
      </c>
      <c r="WQH1" s="12" t="s">
        <v>21582</v>
      </c>
      <c r="WQI1" s="12" t="s">
        <v>21583</v>
      </c>
      <c r="WQJ1" s="12" t="s">
        <v>21584</v>
      </c>
      <c r="WQK1" s="12" t="s">
        <v>21585</v>
      </c>
      <c r="WQL1" s="12" t="s">
        <v>21586</v>
      </c>
      <c r="WQM1" s="12" t="s">
        <v>21587</v>
      </c>
      <c r="WQN1" s="12" t="s">
        <v>21588</v>
      </c>
      <c r="WQO1" s="12" t="s">
        <v>21589</v>
      </c>
      <c r="WQP1" s="12" t="s">
        <v>21590</v>
      </c>
      <c r="WQQ1" s="12" t="s">
        <v>21591</v>
      </c>
      <c r="WQR1" s="12" t="s">
        <v>21592</v>
      </c>
      <c r="WQS1" s="12" t="s">
        <v>21593</v>
      </c>
      <c r="WQT1" s="12" t="s">
        <v>21594</v>
      </c>
      <c r="WQU1" s="12" t="s">
        <v>21595</v>
      </c>
      <c r="WQV1" s="12" t="s">
        <v>21596</v>
      </c>
      <c r="WQW1" s="12" t="s">
        <v>21597</v>
      </c>
      <c r="WQX1" s="12" t="s">
        <v>21598</v>
      </c>
      <c r="WQY1" s="12" t="s">
        <v>21599</v>
      </c>
      <c r="WQZ1" s="12" t="s">
        <v>21600</v>
      </c>
      <c r="WRA1" s="12" t="s">
        <v>21601</v>
      </c>
      <c r="WRB1" s="12" t="s">
        <v>21602</v>
      </c>
      <c r="WRC1" s="12" t="s">
        <v>21603</v>
      </c>
      <c r="WRD1" s="12" t="s">
        <v>21604</v>
      </c>
      <c r="WRE1" s="12" t="s">
        <v>21605</v>
      </c>
      <c r="WRF1" s="12" t="s">
        <v>21606</v>
      </c>
      <c r="WRG1" s="12" t="s">
        <v>21607</v>
      </c>
      <c r="WRH1" s="12" t="s">
        <v>21608</v>
      </c>
      <c r="WRI1" s="12" t="s">
        <v>21609</v>
      </c>
      <c r="WRJ1" s="12" t="s">
        <v>21610</v>
      </c>
      <c r="WRK1" s="12" t="s">
        <v>21611</v>
      </c>
      <c r="WRL1" s="12" t="s">
        <v>21612</v>
      </c>
      <c r="WRM1" s="12" t="s">
        <v>21613</v>
      </c>
      <c r="WRN1" s="12" t="s">
        <v>21614</v>
      </c>
      <c r="WRO1" s="12" t="s">
        <v>21615</v>
      </c>
      <c r="WRP1" s="12" t="s">
        <v>21616</v>
      </c>
      <c r="WRQ1" s="12" t="s">
        <v>21617</v>
      </c>
      <c r="WRR1" s="12" t="s">
        <v>21618</v>
      </c>
      <c r="WRS1" s="12" t="s">
        <v>21619</v>
      </c>
      <c r="WRT1" s="12" t="s">
        <v>21620</v>
      </c>
      <c r="WRU1" s="12" t="s">
        <v>21621</v>
      </c>
      <c r="WRV1" s="12" t="s">
        <v>21622</v>
      </c>
      <c r="WRW1" s="12" t="s">
        <v>21623</v>
      </c>
      <c r="WRX1" s="12" t="s">
        <v>21624</v>
      </c>
      <c r="WRY1" s="12" t="s">
        <v>21625</v>
      </c>
      <c r="WRZ1" s="12" t="s">
        <v>21626</v>
      </c>
      <c r="WSA1" s="12" t="s">
        <v>21627</v>
      </c>
      <c r="WSB1" s="12" t="s">
        <v>21628</v>
      </c>
      <c r="WSC1" s="12" t="s">
        <v>21629</v>
      </c>
      <c r="WSD1" s="12" t="s">
        <v>21630</v>
      </c>
      <c r="WSE1" s="12" t="s">
        <v>21631</v>
      </c>
      <c r="WSF1" s="12" t="s">
        <v>21632</v>
      </c>
      <c r="WSG1" s="12" t="s">
        <v>21633</v>
      </c>
      <c r="WSH1" s="12" t="s">
        <v>21634</v>
      </c>
      <c r="WSI1" s="12" t="s">
        <v>21635</v>
      </c>
      <c r="WSJ1" s="12" t="s">
        <v>21636</v>
      </c>
      <c r="WSK1" s="12" t="s">
        <v>21637</v>
      </c>
      <c r="WSL1" s="12" t="s">
        <v>21638</v>
      </c>
      <c r="WSM1" s="12" t="s">
        <v>21639</v>
      </c>
      <c r="WSN1" s="12" t="s">
        <v>21640</v>
      </c>
      <c r="WSO1" s="12" t="s">
        <v>21641</v>
      </c>
      <c r="WSP1" s="12" t="s">
        <v>21642</v>
      </c>
      <c r="WSQ1" s="12" t="s">
        <v>21643</v>
      </c>
      <c r="WSR1" s="12" t="s">
        <v>21644</v>
      </c>
      <c r="WSS1" s="12" t="s">
        <v>21645</v>
      </c>
      <c r="WST1" s="12" t="s">
        <v>21646</v>
      </c>
      <c r="WSU1" s="12" t="s">
        <v>21647</v>
      </c>
      <c r="WSV1" s="12" t="s">
        <v>21648</v>
      </c>
      <c r="WSW1" s="12" t="s">
        <v>21649</v>
      </c>
      <c r="WSX1" s="12" t="s">
        <v>21650</v>
      </c>
      <c r="WSY1" s="12" t="s">
        <v>21651</v>
      </c>
      <c r="WSZ1" s="12" t="s">
        <v>21652</v>
      </c>
      <c r="WTA1" s="12" t="s">
        <v>21653</v>
      </c>
      <c r="WTB1" s="12" t="s">
        <v>21654</v>
      </c>
      <c r="WTC1" s="12" t="s">
        <v>21655</v>
      </c>
      <c r="WTD1" s="12" t="s">
        <v>21656</v>
      </c>
      <c r="WTE1" s="12" t="s">
        <v>21657</v>
      </c>
      <c r="WTF1" s="12" t="s">
        <v>21658</v>
      </c>
      <c r="WTG1" s="12" t="s">
        <v>21659</v>
      </c>
      <c r="WTH1" s="12" t="s">
        <v>21660</v>
      </c>
      <c r="WTI1" s="12" t="s">
        <v>21661</v>
      </c>
      <c r="WTJ1" s="12" t="s">
        <v>21662</v>
      </c>
      <c r="WTK1" s="12" t="s">
        <v>21663</v>
      </c>
      <c r="WTL1" s="12" t="s">
        <v>21664</v>
      </c>
      <c r="WTM1" s="12" t="s">
        <v>21665</v>
      </c>
      <c r="WTN1" s="12" t="s">
        <v>21666</v>
      </c>
      <c r="WTO1" s="12" t="s">
        <v>21667</v>
      </c>
      <c r="WTP1" s="12" t="s">
        <v>21668</v>
      </c>
      <c r="WTQ1" s="12" t="s">
        <v>21669</v>
      </c>
      <c r="WTR1" s="12" t="s">
        <v>21670</v>
      </c>
      <c r="WTS1" s="12" t="s">
        <v>21671</v>
      </c>
      <c r="WTT1" s="12" t="s">
        <v>21672</v>
      </c>
      <c r="WTU1" s="12" t="s">
        <v>21673</v>
      </c>
      <c r="WTV1" s="12" t="s">
        <v>21674</v>
      </c>
      <c r="WTW1" s="12" t="s">
        <v>21675</v>
      </c>
      <c r="WTX1" s="12" t="s">
        <v>21676</v>
      </c>
      <c r="WTY1" s="12" t="s">
        <v>21677</v>
      </c>
      <c r="WTZ1" s="12" t="s">
        <v>21678</v>
      </c>
      <c r="WUA1" s="12" t="s">
        <v>21679</v>
      </c>
      <c r="WUB1" s="12" t="s">
        <v>21680</v>
      </c>
      <c r="WUC1" s="12" t="s">
        <v>21681</v>
      </c>
      <c r="WUD1" s="12" t="s">
        <v>21682</v>
      </c>
      <c r="WUE1" s="12" t="s">
        <v>21683</v>
      </c>
      <c r="WUF1" s="12" t="s">
        <v>21684</v>
      </c>
      <c r="WUG1" s="12" t="s">
        <v>21685</v>
      </c>
      <c r="WUH1" s="12" t="s">
        <v>21686</v>
      </c>
      <c r="WUI1" s="12" t="s">
        <v>21687</v>
      </c>
      <c r="WUJ1" s="12" t="s">
        <v>21688</v>
      </c>
      <c r="WUK1" s="12" t="s">
        <v>21689</v>
      </c>
      <c r="WUL1" s="12" t="s">
        <v>21690</v>
      </c>
      <c r="WUM1" s="12" t="s">
        <v>21691</v>
      </c>
      <c r="WUN1" s="12" t="s">
        <v>21692</v>
      </c>
      <c r="WUO1" s="12" t="s">
        <v>21693</v>
      </c>
      <c r="WUP1" s="12" t="s">
        <v>21694</v>
      </c>
      <c r="WUQ1" s="12" t="s">
        <v>21695</v>
      </c>
      <c r="WUR1" s="12" t="s">
        <v>21696</v>
      </c>
      <c r="WUS1" s="12" t="s">
        <v>21697</v>
      </c>
      <c r="WUT1" s="12" t="s">
        <v>21698</v>
      </c>
      <c r="WUU1" s="12" t="s">
        <v>21699</v>
      </c>
      <c r="WUV1" s="12" t="s">
        <v>21700</v>
      </c>
      <c r="WUW1" s="12" t="s">
        <v>21701</v>
      </c>
      <c r="WUX1" s="12" t="s">
        <v>21702</v>
      </c>
      <c r="WUY1" s="12" t="s">
        <v>21703</v>
      </c>
      <c r="WUZ1" s="12" t="s">
        <v>21704</v>
      </c>
      <c r="WVA1" s="12" t="s">
        <v>21705</v>
      </c>
      <c r="WVB1" s="12" t="s">
        <v>21706</v>
      </c>
      <c r="WVC1" s="12" t="s">
        <v>21707</v>
      </c>
      <c r="WVD1" s="12" t="s">
        <v>21708</v>
      </c>
      <c r="WVE1" s="12" t="s">
        <v>21709</v>
      </c>
      <c r="WVF1" s="12" t="s">
        <v>21710</v>
      </c>
      <c r="WVG1" s="12" t="s">
        <v>21711</v>
      </c>
      <c r="WVH1" s="12" t="s">
        <v>21712</v>
      </c>
      <c r="WVI1" s="12" t="s">
        <v>21713</v>
      </c>
      <c r="WVJ1" s="12" t="s">
        <v>21714</v>
      </c>
      <c r="WVK1" s="12" t="s">
        <v>21715</v>
      </c>
      <c r="WVL1" s="12" t="s">
        <v>21716</v>
      </c>
      <c r="WVM1" s="12" t="s">
        <v>21717</v>
      </c>
      <c r="WVN1" s="12" t="s">
        <v>21718</v>
      </c>
      <c r="WVO1" s="12" t="s">
        <v>21719</v>
      </c>
      <c r="WVP1" s="12" t="s">
        <v>21720</v>
      </c>
      <c r="WVQ1" s="12" t="s">
        <v>21721</v>
      </c>
      <c r="WVR1" s="12" t="s">
        <v>21722</v>
      </c>
      <c r="WVS1" s="12" t="s">
        <v>21723</v>
      </c>
      <c r="WVT1" s="12" t="s">
        <v>21724</v>
      </c>
      <c r="WVU1" s="12" t="s">
        <v>21725</v>
      </c>
      <c r="WVV1" s="12" t="s">
        <v>21726</v>
      </c>
      <c r="WVW1" s="12" t="s">
        <v>21727</v>
      </c>
      <c r="WVX1" s="12" t="s">
        <v>21728</v>
      </c>
      <c r="WVY1" s="12" t="s">
        <v>21729</v>
      </c>
      <c r="WVZ1" s="12" t="s">
        <v>21730</v>
      </c>
      <c r="WWA1" s="12" t="s">
        <v>21731</v>
      </c>
      <c r="WWB1" s="12" t="s">
        <v>21732</v>
      </c>
      <c r="WWC1" s="12" t="s">
        <v>21733</v>
      </c>
      <c r="WWD1" s="12" t="s">
        <v>21734</v>
      </c>
      <c r="WWE1" s="12" t="s">
        <v>21735</v>
      </c>
      <c r="WWF1" s="12" t="s">
        <v>21736</v>
      </c>
      <c r="WWG1" s="12" t="s">
        <v>21737</v>
      </c>
      <c r="WWH1" s="12" t="s">
        <v>21738</v>
      </c>
      <c r="WWI1" s="12" t="s">
        <v>21739</v>
      </c>
      <c r="WWJ1" s="12" t="s">
        <v>21740</v>
      </c>
      <c r="WWK1" s="12" t="s">
        <v>21741</v>
      </c>
      <c r="WWL1" s="12" t="s">
        <v>21742</v>
      </c>
      <c r="WWM1" s="12" t="s">
        <v>21743</v>
      </c>
      <c r="WWN1" s="12" t="s">
        <v>21744</v>
      </c>
      <c r="WWO1" s="12" t="s">
        <v>21745</v>
      </c>
      <c r="WWP1" s="12" t="s">
        <v>21746</v>
      </c>
      <c r="WWQ1" s="12" t="s">
        <v>21747</v>
      </c>
      <c r="WWR1" s="12" t="s">
        <v>21748</v>
      </c>
      <c r="WWS1" s="12" t="s">
        <v>21749</v>
      </c>
      <c r="WWT1" s="12" t="s">
        <v>21750</v>
      </c>
      <c r="WWU1" s="12" t="s">
        <v>21751</v>
      </c>
      <c r="WWV1" s="12" t="s">
        <v>21752</v>
      </c>
      <c r="WWW1" s="12" t="s">
        <v>21753</v>
      </c>
      <c r="WWX1" s="12" t="s">
        <v>21754</v>
      </c>
      <c r="WWY1" s="12" t="s">
        <v>21755</v>
      </c>
      <c r="WWZ1" s="12" t="s">
        <v>21756</v>
      </c>
      <c r="WXA1" s="12" t="s">
        <v>21757</v>
      </c>
      <c r="WXB1" s="12" t="s">
        <v>21758</v>
      </c>
      <c r="WXC1" s="12" t="s">
        <v>21759</v>
      </c>
      <c r="WXD1" s="12" t="s">
        <v>21760</v>
      </c>
      <c r="WXE1" s="12" t="s">
        <v>21761</v>
      </c>
      <c r="WXF1" s="12" t="s">
        <v>21762</v>
      </c>
      <c r="WXG1" s="12" t="s">
        <v>21763</v>
      </c>
      <c r="WXH1" s="12" t="s">
        <v>21764</v>
      </c>
      <c r="WXI1" s="12" t="s">
        <v>21765</v>
      </c>
      <c r="WXJ1" s="12" t="s">
        <v>21766</v>
      </c>
      <c r="WXK1" s="12" t="s">
        <v>21767</v>
      </c>
      <c r="WXL1" s="12" t="s">
        <v>21768</v>
      </c>
      <c r="WXM1" s="12" t="s">
        <v>21769</v>
      </c>
      <c r="WXN1" s="12" t="s">
        <v>21770</v>
      </c>
      <c r="WXO1" s="12" t="s">
        <v>21771</v>
      </c>
      <c r="WXP1" s="12" t="s">
        <v>21772</v>
      </c>
      <c r="WXQ1" s="12" t="s">
        <v>21773</v>
      </c>
      <c r="WXR1" s="12" t="s">
        <v>21774</v>
      </c>
      <c r="WXS1" s="12" t="s">
        <v>21775</v>
      </c>
      <c r="WXT1" s="12" t="s">
        <v>21776</v>
      </c>
      <c r="WXU1" s="12" t="s">
        <v>21777</v>
      </c>
      <c r="WXV1" s="12" t="s">
        <v>21778</v>
      </c>
      <c r="WXW1" s="12" t="s">
        <v>21779</v>
      </c>
      <c r="WXX1" s="12" t="s">
        <v>21780</v>
      </c>
      <c r="WXY1" s="12" t="s">
        <v>21781</v>
      </c>
      <c r="WXZ1" s="12" t="s">
        <v>21782</v>
      </c>
      <c r="WYA1" s="12" t="s">
        <v>21783</v>
      </c>
      <c r="WYB1" s="12" t="s">
        <v>21784</v>
      </c>
      <c r="WYC1" s="12" t="s">
        <v>21785</v>
      </c>
      <c r="WYD1" s="12" t="s">
        <v>21786</v>
      </c>
      <c r="WYE1" s="12" t="s">
        <v>21787</v>
      </c>
      <c r="WYF1" s="12" t="s">
        <v>21788</v>
      </c>
      <c r="WYG1" s="12" t="s">
        <v>21789</v>
      </c>
      <c r="WYH1" s="12" t="s">
        <v>21790</v>
      </c>
      <c r="WYI1" s="12" t="s">
        <v>21791</v>
      </c>
      <c r="WYJ1" s="12" t="s">
        <v>21792</v>
      </c>
      <c r="WYK1" s="12" t="s">
        <v>21793</v>
      </c>
      <c r="WYL1" s="12" t="s">
        <v>21794</v>
      </c>
      <c r="WYM1" s="12" t="s">
        <v>21795</v>
      </c>
      <c r="WYN1" s="12" t="s">
        <v>21796</v>
      </c>
      <c r="WYO1" s="12" t="s">
        <v>21797</v>
      </c>
      <c r="WYP1" s="12" t="s">
        <v>21798</v>
      </c>
      <c r="WYQ1" s="12" t="s">
        <v>21799</v>
      </c>
      <c r="WYR1" s="12" t="s">
        <v>21800</v>
      </c>
      <c r="WYS1" s="12" t="s">
        <v>21801</v>
      </c>
      <c r="WYT1" s="12" t="s">
        <v>21802</v>
      </c>
      <c r="WYU1" s="12" t="s">
        <v>21803</v>
      </c>
      <c r="WYV1" s="12" t="s">
        <v>21804</v>
      </c>
      <c r="WYW1" s="12" t="s">
        <v>21805</v>
      </c>
      <c r="WYX1" s="12" t="s">
        <v>21806</v>
      </c>
      <c r="WYY1" s="12" t="s">
        <v>21807</v>
      </c>
      <c r="WYZ1" s="12" t="s">
        <v>21808</v>
      </c>
      <c r="WZA1" s="12" t="s">
        <v>21809</v>
      </c>
      <c r="WZB1" s="12" t="s">
        <v>21810</v>
      </c>
      <c r="WZC1" s="12" t="s">
        <v>21811</v>
      </c>
      <c r="WZD1" s="12" t="s">
        <v>21812</v>
      </c>
      <c r="WZE1" s="12" t="s">
        <v>21813</v>
      </c>
      <c r="WZF1" s="12" t="s">
        <v>21814</v>
      </c>
      <c r="WZG1" s="12" t="s">
        <v>21815</v>
      </c>
      <c r="WZH1" s="12" t="s">
        <v>21816</v>
      </c>
      <c r="WZI1" s="12" t="s">
        <v>21817</v>
      </c>
      <c r="WZJ1" s="12" t="s">
        <v>21818</v>
      </c>
      <c r="WZK1" s="12" t="s">
        <v>21819</v>
      </c>
      <c r="WZL1" s="12" t="s">
        <v>21820</v>
      </c>
      <c r="WZM1" s="12" t="s">
        <v>21821</v>
      </c>
      <c r="WZN1" s="12" t="s">
        <v>21822</v>
      </c>
      <c r="WZO1" s="12" t="s">
        <v>21823</v>
      </c>
      <c r="WZP1" s="12" t="s">
        <v>21824</v>
      </c>
      <c r="WZQ1" s="12" t="s">
        <v>21825</v>
      </c>
      <c r="WZR1" s="12" t="s">
        <v>21826</v>
      </c>
      <c r="WZS1" s="12" t="s">
        <v>21827</v>
      </c>
      <c r="WZT1" s="12" t="s">
        <v>21828</v>
      </c>
      <c r="WZU1" s="12" t="s">
        <v>21829</v>
      </c>
      <c r="WZV1" s="12" t="s">
        <v>21830</v>
      </c>
      <c r="WZW1" s="12" t="s">
        <v>21831</v>
      </c>
      <c r="WZX1" s="12" t="s">
        <v>21832</v>
      </c>
      <c r="WZY1" s="12" t="s">
        <v>21833</v>
      </c>
      <c r="WZZ1" s="12" t="s">
        <v>21834</v>
      </c>
      <c r="XAA1" s="12" t="s">
        <v>21835</v>
      </c>
      <c r="XAB1" s="12" t="s">
        <v>21836</v>
      </c>
      <c r="XAC1" s="12" t="s">
        <v>21837</v>
      </c>
      <c r="XAD1" s="12" t="s">
        <v>21838</v>
      </c>
      <c r="XAE1" s="12" t="s">
        <v>21839</v>
      </c>
      <c r="XAF1" s="12" t="s">
        <v>21840</v>
      </c>
      <c r="XAG1" s="12" t="s">
        <v>21841</v>
      </c>
      <c r="XAH1" s="12" t="s">
        <v>21842</v>
      </c>
      <c r="XAI1" s="12" t="s">
        <v>21843</v>
      </c>
      <c r="XAJ1" s="12" t="s">
        <v>21844</v>
      </c>
      <c r="XAK1" s="12" t="s">
        <v>21845</v>
      </c>
      <c r="XAL1" s="12" t="s">
        <v>21846</v>
      </c>
      <c r="XAM1" s="12" t="s">
        <v>21847</v>
      </c>
      <c r="XAN1" s="12" t="s">
        <v>21848</v>
      </c>
      <c r="XAO1" s="12" t="s">
        <v>21849</v>
      </c>
      <c r="XAP1" s="12" t="s">
        <v>21850</v>
      </c>
      <c r="XAQ1" s="12" t="s">
        <v>21851</v>
      </c>
      <c r="XAR1" s="12" t="s">
        <v>21852</v>
      </c>
      <c r="XAS1" s="12" t="s">
        <v>21853</v>
      </c>
      <c r="XAT1" s="12" t="s">
        <v>21854</v>
      </c>
      <c r="XAU1" s="12" t="s">
        <v>21855</v>
      </c>
      <c r="XAV1" s="12" t="s">
        <v>21856</v>
      </c>
      <c r="XAW1" s="12" t="s">
        <v>21857</v>
      </c>
      <c r="XAX1" s="12" t="s">
        <v>21858</v>
      </c>
      <c r="XAY1" s="12" t="s">
        <v>21859</v>
      </c>
      <c r="XAZ1" s="12" t="s">
        <v>21860</v>
      </c>
      <c r="XBA1" s="12" t="s">
        <v>21861</v>
      </c>
      <c r="XBB1" s="12" t="s">
        <v>21862</v>
      </c>
      <c r="XBC1" s="12" t="s">
        <v>21863</v>
      </c>
      <c r="XBD1" s="12" t="s">
        <v>21864</v>
      </c>
      <c r="XBE1" s="12" t="s">
        <v>21865</v>
      </c>
      <c r="XBF1" s="12" t="s">
        <v>21866</v>
      </c>
      <c r="XBG1" s="12" t="s">
        <v>21867</v>
      </c>
      <c r="XBH1" s="12" t="s">
        <v>21868</v>
      </c>
      <c r="XBI1" s="12" t="s">
        <v>21869</v>
      </c>
      <c r="XBJ1" s="12" t="s">
        <v>21870</v>
      </c>
      <c r="XBK1" s="12" t="s">
        <v>21871</v>
      </c>
      <c r="XBL1" s="12" t="s">
        <v>21872</v>
      </c>
      <c r="XBM1" s="12" t="s">
        <v>21873</v>
      </c>
      <c r="XBN1" s="12" t="s">
        <v>21874</v>
      </c>
      <c r="XBO1" s="12" t="s">
        <v>21875</v>
      </c>
      <c r="XBP1" s="12" t="s">
        <v>21876</v>
      </c>
      <c r="XBQ1" s="12" t="s">
        <v>21877</v>
      </c>
      <c r="XBR1" s="12" t="s">
        <v>21878</v>
      </c>
      <c r="XBS1" s="12" t="s">
        <v>21879</v>
      </c>
      <c r="XBT1" s="12" t="s">
        <v>21880</v>
      </c>
      <c r="XBU1" s="12" t="s">
        <v>21881</v>
      </c>
      <c r="XBV1" s="12" t="s">
        <v>21882</v>
      </c>
      <c r="XBW1" s="12" t="s">
        <v>21883</v>
      </c>
      <c r="XBX1" s="12" t="s">
        <v>21884</v>
      </c>
      <c r="XBY1" s="12" t="s">
        <v>21885</v>
      </c>
      <c r="XBZ1" s="12" t="s">
        <v>21886</v>
      </c>
      <c r="XCA1" s="12" t="s">
        <v>21887</v>
      </c>
      <c r="XCB1" s="12" t="s">
        <v>21888</v>
      </c>
      <c r="XCC1" s="12" t="s">
        <v>21889</v>
      </c>
      <c r="XCD1" s="12" t="s">
        <v>21890</v>
      </c>
      <c r="XCE1" s="12" t="s">
        <v>21891</v>
      </c>
      <c r="XCF1" s="12" t="s">
        <v>21892</v>
      </c>
      <c r="XCG1" s="12" t="s">
        <v>21893</v>
      </c>
      <c r="XCH1" s="12" t="s">
        <v>21894</v>
      </c>
      <c r="XCI1" s="12" t="s">
        <v>21895</v>
      </c>
      <c r="XCJ1" s="12" t="s">
        <v>21896</v>
      </c>
      <c r="XCK1" s="12" t="s">
        <v>21897</v>
      </c>
      <c r="XCL1" s="12" t="s">
        <v>21898</v>
      </c>
      <c r="XCM1" s="12" t="s">
        <v>21899</v>
      </c>
      <c r="XCN1" s="12" t="s">
        <v>21900</v>
      </c>
      <c r="XCO1" s="12" t="s">
        <v>21901</v>
      </c>
      <c r="XCP1" s="12" t="s">
        <v>21902</v>
      </c>
      <c r="XCQ1" s="12" t="s">
        <v>21903</v>
      </c>
      <c r="XCR1" s="12" t="s">
        <v>21904</v>
      </c>
      <c r="XCS1" s="12" t="s">
        <v>21905</v>
      </c>
      <c r="XCT1" s="12" t="s">
        <v>21906</v>
      </c>
      <c r="XCU1" s="12" t="s">
        <v>21907</v>
      </c>
      <c r="XCV1" s="12" t="s">
        <v>21908</v>
      </c>
      <c r="XCW1" s="12" t="s">
        <v>21909</v>
      </c>
      <c r="XCX1" s="12" t="s">
        <v>21910</v>
      </c>
      <c r="XCY1" s="12" t="s">
        <v>21911</v>
      </c>
      <c r="XCZ1" s="12" t="s">
        <v>21912</v>
      </c>
      <c r="XDA1" s="12" t="s">
        <v>21913</v>
      </c>
      <c r="XDB1" s="12" t="s">
        <v>21914</v>
      </c>
      <c r="XDC1" s="12" t="s">
        <v>21915</v>
      </c>
      <c r="XDD1" s="12" t="s">
        <v>21916</v>
      </c>
      <c r="XDE1" s="12" t="s">
        <v>21917</v>
      </c>
      <c r="XDF1" s="12" t="s">
        <v>21918</v>
      </c>
      <c r="XDG1" s="12" t="s">
        <v>21919</v>
      </c>
      <c r="XDH1" s="12" t="s">
        <v>21920</v>
      </c>
      <c r="XDI1" s="12" t="s">
        <v>21921</v>
      </c>
      <c r="XDJ1" s="12" t="s">
        <v>21922</v>
      </c>
      <c r="XDK1" s="12" t="s">
        <v>21923</v>
      </c>
      <c r="XDL1" s="12" t="s">
        <v>21924</v>
      </c>
      <c r="XDM1" s="12" t="s">
        <v>21925</v>
      </c>
      <c r="XDN1" s="12" t="s">
        <v>21926</v>
      </c>
      <c r="XDO1" s="12" t="s">
        <v>21927</v>
      </c>
      <c r="XDP1" s="12" t="s">
        <v>21928</v>
      </c>
      <c r="XDQ1" s="12" t="s">
        <v>21929</v>
      </c>
      <c r="XDR1" s="12" t="s">
        <v>21930</v>
      </c>
      <c r="XDS1" s="12" t="s">
        <v>21931</v>
      </c>
      <c r="XDT1" s="12" t="s">
        <v>21932</v>
      </c>
      <c r="XDU1" s="12" t="s">
        <v>21933</v>
      </c>
      <c r="XDV1" s="12" t="s">
        <v>21934</v>
      </c>
      <c r="XDW1" s="12" t="s">
        <v>21935</v>
      </c>
      <c r="XDX1" s="12" t="s">
        <v>21936</v>
      </c>
      <c r="XDY1" s="12" t="s">
        <v>21937</v>
      </c>
      <c r="XDZ1" s="12" t="s">
        <v>21938</v>
      </c>
      <c r="XEA1" s="12" t="s">
        <v>21939</v>
      </c>
      <c r="XEB1" s="12" t="s">
        <v>21940</v>
      </c>
      <c r="XEC1" s="12" t="s">
        <v>21941</v>
      </c>
      <c r="XED1" s="12" t="s">
        <v>21942</v>
      </c>
      <c r="XEE1" s="12" t="s">
        <v>21943</v>
      </c>
      <c r="XEF1" s="12" t="s">
        <v>21944</v>
      </c>
      <c r="XEG1" s="12" t="s">
        <v>21945</v>
      </c>
      <c r="XEH1" s="12" t="s">
        <v>21946</v>
      </c>
      <c r="XEI1" s="12" t="s">
        <v>21947</v>
      </c>
      <c r="XEJ1" s="12" t="s">
        <v>21948</v>
      </c>
      <c r="XEK1" s="12" t="s">
        <v>21949</v>
      </c>
      <c r="XEL1" s="12" t="s">
        <v>21950</v>
      </c>
      <c r="XEM1" s="12" t="s">
        <v>21951</v>
      </c>
      <c r="XEN1" s="12" t="s">
        <v>21952</v>
      </c>
      <c r="XEO1" s="12" t="s">
        <v>21953</v>
      </c>
      <c r="XEP1" s="12" t="s">
        <v>21954</v>
      </c>
      <c r="XEQ1" s="12" t="s">
        <v>21955</v>
      </c>
      <c r="XER1" s="12" t="s">
        <v>21956</v>
      </c>
      <c r="XES1" s="12" t="s">
        <v>21957</v>
      </c>
      <c r="XET1" s="12" t="s">
        <v>21958</v>
      </c>
      <c r="XEU1" s="12" t="s">
        <v>21959</v>
      </c>
      <c r="XEV1" s="12" t="s">
        <v>21960</v>
      </c>
      <c r="XEW1" s="12" t="s">
        <v>21961</v>
      </c>
      <c r="XEX1" s="12" t="s">
        <v>21962</v>
      </c>
      <c r="XEY1" s="12" t="s">
        <v>21963</v>
      </c>
      <c r="XEZ1" s="12" t="s">
        <v>21964</v>
      </c>
      <c r="XFA1" s="12" t="s">
        <v>21965</v>
      </c>
      <c r="XFB1" s="12" t="s">
        <v>21966</v>
      </c>
      <c r="XFC1" s="12" t="s">
        <v>21967</v>
      </c>
      <c r="XFD1" s="12" t="s">
        <v>21968</v>
      </c>
    </row>
    <row r="2" spans="1:16384" s="750" customFormat="1" ht="24.75" customHeight="1">
      <c r="A2" s="22" t="s">
        <v>91</v>
      </c>
      <c r="B2" s="22">
        <v>20301</v>
      </c>
      <c r="C2" s="472" t="s">
        <v>33</v>
      </c>
      <c r="D2" s="23">
        <v>2581171839</v>
      </c>
      <c r="E2" s="22" t="s">
        <v>163</v>
      </c>
      <c r="F2" s="22" t="s">
        <v>92</v>
      </c>
      <c r="G2" s="22"/>
      <c r="H2" s="22" t="s">
        <v>180</v>
      </c>
      <c r="I2" s="18" t="s">
        <v>5417</v>
      </c>
      <c r="J2" s="23" t="s">
        <v>93</v>
      </c>
      <c r="K2" s="23" t="s">
        <v>1183</v>
      </c>
      <c r="L2" s="23" t="s">
        <v>1184</v>
      </c>
      <c r="M2" s="746" t="s">
        <v>94</v>
      </c>
      <c r="N2" s="22">
        <v>4155656371</v>
      </c>
      <c r="O2" s="22" t="s">
        <v>87</v>
      </c>
      <c r="P2" s="22" t="s">
        <v>183</v>
      </c>
      <c r="Q2" s="22"/>
      <c r="R2" s="22" t="s">
        <v>668</v>
      </c>
      <c r="S2" s="747" t="s">
        <v>5378</v>
      </c>
      <c r="T2" s="748" t="str">
        <f>IF(Table54[[#This Row],[تاریخ اولین  احتساب حق بیمه]]="",1403,MID(Table54[[#This Row],[تاریخ اولین  احتساب حق بیمه]],1,4))</f>
        <v>1399</v>
      </c>
      <c r="U2" s="22" t="s">
        <v>3156</v>
      </c>
      <c r="V2" s="22" t="s">
        <v>3156</v>
      </c>
      <c r="W2" s="22" t="s">
        <v>3156</v>
      </c>
      <c r="X2" s="22"/>
      <c r="Y2" s="748"/>
      <c r="Z2" s="748"/>
      <c r="AA2" s="748"/>
      <c r="AB2" s="748"/>
      <c r="AC2" s="748"/>
      <c r="AD2" s="748"/>
      <c r="AE2" s="748"/>
      <c r="AF2" s="748"/>
      <c r="AG2" s="748"/>
      <c r="AH2" s="749"/>
      <c r="AI2" s="749"/>
      <c r="AJ2" s="749"/>
      <c r="AK2" s="749"/>
      <c r="AL2" s="748">
        <v>25000000</v>
      </c>
      <c r="AM2" s="748"/>
      <c r="AN2" s="748"/>
      <c r="AO2" s="748"/>
      <c r="AP2" s="748"/>
      <c r="AQ2" s="748"/>
      <c r="AR2" s="748"/>
      <c r="AS2" s="747"/>
      <c r="AT2" s="748"/>
      <c r="AU2" s="748"/>
      <c r="AV2" s="748"/>
      <c r="AW2" s="748"/>
      <c r="AX2" s="748"/>
      <c r="AY2" s="748"/>
      <c r="BF2" s="750">
        <v>84377069</v>
      </c>
    </row>
    <row r="3" spans="1:16384" s="752" customFormat="1" ht="24.75" customHeight="1">
      <c r="A3" s="740" t="s">
        <v>26818</v>
      </c>
      <c r="B3" s="739">
        <v>20303</v>
      </c>
      <c r="C3" s="751" t="s">
        <v>33</v>
      </c>
      <c r="D3" s="739" t="s">
        <v>26819</v>
      </c>
      <c r="E3" s="740" t="s">
        <v>163</v>
      </c>
      <c r="F3" s="740" t="s">
        <v>782</v>
      </c>
      <c r="H3" s="740" t="s">
        <v>179</v>
      </c>
      <c r="I3" s="741" t="s">
        <v>5417</v>
      </c>
      <c r="J3" s="739" t="s">
        <v>26820</v>
      </c>
      <c r="K3" s="739" t="s">
        <v>1183</v>
      </c>
      <c r="L3" s="739" t="s">
        <v>1184</v>
      </c>
      <c r="M3" s="753" t="s">
        <v>26821</v>
      </c>
      <c r="N3" s="740">
        <v>4166616611</v>
      </c>
      <c r="O3" s="740" t="s">
        <v>87</v>
      </c>
      <c r="P3" s="740" t="s">
        <v>25916</v>
      </c>
      <c r="Q3" s="740" t="s">
        <v>25916</v>
      </c>
      <c r="R3" s="740" t="s">
        <v>27673</v>
      </c>
      <c r="S3" s="754"/>
      <c r="T3" s="755"/>
      <c r="U3" s="740"/>
      <c r="V3" s="740"/>
      <c r="W3" s="740"/>
      <c r="X3" s="740" t="s">
        <v>26822</v>
      </c>
      <c r="Y3" s="755"/>
      <c r="Z3" s="755"/>
      <c r="AA3" s="755"/>
      <c r="AB3" s="755"/>
      <c r="AC3" s="755"/>
      <c r="AD3" s="755"/>
      <c r="AE3" s="755"/>
      <c r="AF3" s="755"/>
      <c r="AG3" s="755"/>
      <c r="AH3" s="756"/>
      <c r="AI3" s="756"/>
      <c r="AJ3" s="756"/>
      <c r="AK3" s="756"/>
      <c r="AL3" s="755">
        <v>25000000</v>
      </c>
      <c r="AM3" s="755"/>
      <c r="AN3" s="755"/>
      <c r="AO3" s="755"/>
      <c r="AP3" s="755"/>
      <c r="AQ3" s="755"/>
      <c r="AR3" s="755"/>
      <c r="AS3" s="754"/>
      <c r="AT3" s="755"/>
      <c r="AU3" s="755"/>
      <c r="AV3" s="755"/>
      <c r="AW3" s="755"/>
      <c r="AX3" s="755"/>
      <c r="AY3" s="755"/>
      <c r="BD3" s="752">
        <v>150000000</v>
      </c>
    </row>
    <row r="4" spans="1:16384" s="750" customFormat="1" ht="24.75" customHeight="1">
      <c r="A4" s="22" t="s">
        <v>4573</v>
      </c>
      <c r="B4" s="22">
        <v>20304</v>
      </c>
      <c r="C4" s="472" t="s">
        <v>33</v>
      </c>
      <c r="D4" s="23" t="s">
        <v>4574</v>
      </c>
      <c r="E4" s="22" t="s">
        <v>163</v>
      </c>
      <c r="F4" s="22" t="s">
        <v>111</v>
      </c>
      <c r="G4" s="22"/>
      <c r="H4" s="22" t="s">
        <v>179</v>
      </c>
      <c r="I4" s="18" t="s">
        <v>5417</v>
      </c>
      <c r="J4" s="23" t="s">
        <v>4575</v>
      </c>
      <c r="K4" s="23" t="s">
        <v>1183</v>
      </c>
      <c r="L4" s="23" t="s">
        <v>1184</v>
      </c>
      <c r="M4" s="746" t="s">
        <v>4576</v>
      </c>
      <c r="N4" s="22"/>
      <c r="O4" s="22" t="s">
        <v>1551</v>
      </c>
      <c r="P4" s="22" t="s">
        <v>4293</v>
      </c>
      <c r="Q4" s="22" t="s">
        <v>4293</v>
      </c>
      <c r="R4" s="22" t="s">
        <v>4452</v>
      </c>
      <c r="S4" s="747"/>
      <c r="T4" s="748" t="str">
        <f>IF(Table54[[#This Row],[تاریخ اولین  احتساب حق بیمه]]="",1403,MID(Table54[[#This Row],[تاریخ اولین  احتساب حق بیمه]],1,4))</f>
        <v>1402</v>
      </c>
      <c r="U4" s="22"/>
      <c r="V4" s="22"/>
      <c r="W4" s="22"/>
      <c r="X4" s="22"/>
      <c r="Y4" s="748"/>
      <c r="Z4" s="748"/>
      <c r="AA4" s="748"/>
      <c r="AB4" s="748"/>
      <c r="AC4" s="748"/>
      <c r="AD4" s="748"/>
      <c r="AE4" s="748"/>
      <c r="AF4" s="748"/>
      <c r="AG4" s="748"/>
      <c r="AH4" s="749"/>
      <c r="AI4" s="749"/>
      <c r="AJ4" s="749"/>
      <c r="AK4" s="749"/>
      <c r="AL4" s="748"/>
      <c r="AM4" s="748"/>
      <c r="AN4" s="748"/>
      <c r="AO4" s="748"/>
      <c r="AP4" s="748"/>
      <c r="AQ4" s="748"/>
      <c r="AR4" s="748"/>
      <c r="AS4" s="747"/>
      <c r="AT4" s="748"/>
      <c r="AU4" s="748"/>
      <c r="AV4" s="748"/>
      <c r="AW4" s="748"/>
      <c r="AX4" s="748"/>
      <c r="AY4" s="748"/>
      <c r="BE4" s="750">
        <v>40000000</v>
      </c>
      <c r="BF4" s="750">
        <v>40000000</v>
      </c>
      <c r="BG4" s="750">
        <v>40000000</v>
      </c>
    </row>
    <row r="5" spans="1:16384" s="750" customFormat="1" ht="24.75" customHeight="1" collapsed="1">
      <c r="A5" s="21" t="s">
        <v>3668</v>
      </c>
      <c r="B5" s="21">
        <v>20403</v>
      </c>
      <c r="C5" s="757" t="s">
        <v>34</v>
      </c>
      <c r="D5" s="20" t="s">
        <v>3669</v>
      </c>
      <c r="E5" s="21" t="s">
        <v>162</v>
      </c>
      <c r="F5" s="21" t="s">
        <v>474</v>
      </c>
      <c r="G5" s="21"/>
      <c r="H5" s="21" t="s">
        <v>180</v>
      </c>
      <c r="I5" s="19" t="s">
        <v>5417</v>
      </c>
      <c r="J5" s="20" t="s">
        <v>3670</v>
      </c>
      <c r="K5" s="20" t="s">
        <v>1183</v>
      </c>
      <c r="L5" s="20" t="s">
        <v>1184</v>
      </c>
      <c r="M5" s="758" t="s">
        <v>3671</v>
      </c>
      <c r="N5" s="21"/>
      <c r="O5" s="21" t="s">
        <v>87</v>
      </c>
      <c r="P5" s="21" t="s">
        <v>3672</v>
      </c>
      <c r="Q5" s="21"/>
      <c r="R5" s="21" t="s">
        <v>3672</v>
      </c>
      <c r="S5" s="759"/>
      <c r="T5" s="760" t="str">
        <f>IF(Table54[[#This Row],[تاریخ اولین  احتساب حق بیمه]]="",1403,MID(Table54[[#This Row],[تاریخ اولین  احتساب حق بیمه]],1,4))</f>
        <v>1402</v>
      </c>
      <c r="U5" s="21"/>
      <c r="V5" s="21"/>
      <c r="W5" s="21"/>
      <c r="X5" s="21"/>
      <c r="Y5" s="760"/>
      <c r="Z5" s="760"/>
      <c r="AA5" s="760"/>
      <c r="AB5" s="760"/>
      <c r="AC5" s="760"/>
      <c r="AD5" s="760"/>
      <c r="AE5" s="760"/>
      <c r="AF5" s="760"/>
      <c r="AG5" s="760"/>
      <c r="AH5" s="761"/>
      <c r="AI5" s="761"/>
      <c r="AJ5" s="761"/>
      <c r="AK5" s="761"/>
      <c r="AL5" s="760"/>
      <c r="AM5" s="760"/>
      <c r="AN5" s="760"/>
      <c r="AO5" s="760"/>
      <c r="AP5" s="760"/>
      <c r="AQ5" s="760"/>
      <c r="AR5" s="760"/>
      <c r="AS5" s="759"/>
      <c r="AT5" s="760"/>
      <c r="AU5" s="760"/>
      <c r="AV5" s="760"/>
      <c r="AW5" s="760"/>
      <c r="AX5" s="760"/>
      <c r="AY5" s="760"/>
      <c r="BA5" s="750">
        <v>60000000</v>
      </c>
      <c r="BB5" s="750">
        <v>60000000</v>
      </c>
      <c r="BC5" s="750">
        <v>60000000</v>
      </c>
      <c r="BD5" s="750">
        <v>60000000</v>
      </c>
      <c r="BE5" s="750">
        <v>60000000</v>
      </c>
      <c r="BF5" s="750">
        <v>60000000</v>
      </c>
      <c r="BG5" s="750">
        <v>60000000</v>
      </c>
    </row>
    <row r="6" spans="1:16384" s="750" customFormat="1" ht="24.75" customHeight="1">
      <c r="A6" s="475" t="s">
        <v>97</v>
      </c>
      <c r="B6" s="22">
        <v>20502</v>
      </c>
      <c r="C6" s="472" t="s">
        <v>36</v>
      </c>
      <c r="D6" s="23">
        <v>2708339826</v>
      </c>
      <c r="E6" s="22" t="s">
        <v>163</v>
      </c>
      <c r="F6" s="22" t="s">
        <v>98</v>
      </c>
      <c r="G6" s="22"/>
      <c r="H6" s="22" t="s">
        <v>180</v>
      </c>
      <c r="I6" s="18" t="s">
        <v>5418</v>
      </c>
      <c r="J6" s="23" t="s">
        <v>99</v>
      </c>
      <c r="K6" s="23" t="s">
        <v>1183</v>
      </c>
      <c r="L6" s="23" t="s">
        <v>1184</v>
      </c>
      <c r="M6" s="746" t="s">
        <v>100</v>
      </c>
      <c r="N6" s="22">
        <v>4184694433</v>
      </c>
      <c r="O6" s="22" t="s">
        <v>2414</v>
      </c>
      <c r="P6" s="22" t="s">
        <v>1359</v>
      </c>
      <c r="Q6" s="22" t="s">
        <v>2864</v>
      </c>
      <c r="R6" s="22"/>
      <c r="S6" s="747"/>
      <c r="T6" s="748">
        <f>IF(Table54[[#This Row],[تاریخ اولین  احتساب حق بیمه]]="",1403,MID(Table54[[#This Row],[تاریخ اولین  احتساب حق بیمه]],1,4))</f>
        <v>1403</v>
      </c>
      <c r="U6" s="22"/>
      <c r="V6" s="22"/>
      <c r="W6" s="22"/>
      <c r="X6" s="22"/>
      <c r="Y6" s="748"/>
      <c r="Z6" s="748"/>
      <c r="AA6" s="748"/>
      <c r="AB6" s="748"/>
      <c r="AC6" s="748"/>
      <c r="AD6" s="748"/>
      <c r="AE6" s="748"/>
      <c r="AF6" s="748"/>
      <c r="AG6" s="748">
        <v>18610000</v>
      </c>
      <c r="AH6" s="749">
        <v>19131000</v>
      </c>
      <c r="AI6" s="749">
        <v>25040000</v>
      </c>
      <c r="AJ6" s="749"/>
      <c r="AK6" s="749">
        <v>22555000</v>
      </c>
      <c r="AL6" s="748">
        <v>28775000</v>
      </c>
      <c r="AM6" s="748">
        <v>24520000</v>
      </c>
      <c r="AN6" s="748">
        <v>42774000</v>
      </c>
      <c r="AO6" s="748">
        <v>35030000</v>
      </c>
      <c r="AP6" s="749">
        <v>42035000</v>
      </c>
      <c r="AQ6" s="748"/>
      <c r="AR6" s="748"/>
      <c r="AS6" s="747">
        <v>42357000</v>
      </c>
      <c r="AT6" s="747">
        <v>38720000</v>
      </c>
      <c r="AU6" s="748">
        <v>40830000</v>
      </c>
      <c r="AV6" s="748">
        <v>87080000</v>
      </c>
      <c r="AW6" s="748">
        <v>24450000</v>
      </c>
      <c r="AX6" s="748">
        <v>55135000</v>
      </c>
      <c r="AY6" s="748">
        <v>54300000</v>
      </c>
      <c r="AZ6" s="750">
        <v>62360000</v>
      </c>
      <c r="BA6" s="750">
        <v>49010000</v>
      </c>
      <c r="BB6" s="750">
        <v>47035000</v>
      </c>
      <c r="BC6" s="750">
        <v>4293500</v>
      </c>
      <c r="BD6" s="750">
        <v>4269000</v>
      </c>
      <c r="BE6" s="762">
        <v>3600000</v>
      </c>
      <c r="BG6" s="750">
        <v>30800000</v>
      </c>
      <c r="BH6" s="750">
        <v>12405000</v>
      </c>
    </row>
    <row r="7" spans="1:16384" s="750" customFormat="1" ht="24.75" customHeight="1">
      <c r="A7" s="22" t="s">
        <v>101</v>
      </c>
      <c r="B7" s="22">
        <v>20503</v>
      </c>
      <c r="C7" s="472" t="s">
        <v>36</v>
      </c>
      <c r="D7" s="23">
        <v>1467256641</v>
      </c>
      <c r="E7" s="22" t="s">
        <v>163</v>
      </c>
      <c r="F7" s="22" t="s">
        <v>102</v>
      </c>
      <c r="G7" s="22"/>
      <c r="H7" s="22" t="s">
        <v>180</v>
      </c>
      <c r="I7" s="18" t="s">
        <v>5509</v>
      </c>
      <c r="J7" s="23" t="s">
        <v>103</v>
      </c>
      <c r="K7" s="23" t="s">
        <v>1183</v>
      </c>
      <c r="L7" s="23" t="s">
        <v>1184</v>
      </c>
      <c r="M7" s="746" t="s">
        <v>104</v>
      </c>
      <c r="N7" s="22">
        <v>1467256641</v>
      </c>
      <c r="O7" s="22" t="s">
        <v>2414</v>
      </c>
      <c r="P7" s="22" t="s">
        <v>653</v>
      </c>
      <c r="Q7" s="22" t="s">
        <v>2864</v>
      </c>
      <c r="R7" s="22"/>
      <c r="S7" s="747"/>
      <c r="T7" s="748">
        <f>IF(Table54[[#This Row],[تاریخ اولین  احتساب حق بیمه]]="",1403,MID(Table54[[#This Row],[تاریخ اولین  احتساب حق بیمه]],1,4))</f>
        <v>1403</v>
      </c>
      <c r="U7" s="22"/>
      <c r="V7" s="22"/>
      <c r="W7" s="22"/>
      <c r="X7" s="22"/>
      <c r="Y7" s="748"/>
      <c r="Z7" s="748"/>
      <c r="AA7" s="748"/>
      <c r="AB7" s="748"/>
      <c r="AC7" s="748"/>
      <c r="AD7" s="748"/>
      <c r="AE7" s="748"/>
      <c r="AF7" s="748"/>
      <c r="AG7" s="748">
        <v>37170000</v>
      </c>
      <c r="AH7" s="749">
        <v>26170000</v>
      </c>
      <c r="AI7" s="749">
        <v>29770000</v>
      </c>
      <c r="AJ7" s="749"/>
      <c r="AK7" s="749">
        <v>52610000</v>
      </c>
      <c r="AL7" s="748">
        <v>61335000</v>
      </c>
      <c r="AM7" s="748">
        <v>59420000</v>
      </c>
      <c r="AN7" s="748">
        <v>76126500</v>
      </c>
      <c r="AO7" s="748">
        <v>72035000</v>
      </c>
      <c r="AP7" s="749">
        <v>55245000</v>
      </c>
      <c r="AQ7" s="748"/>
      <c r="AR7" s="748"/>
      <c r="AS7" s="747">
        <v>61100000</v>
      </c>
      <c r="AT7" s="747">
        <v>60810000</v>
      </c>
      <c r="AU7" s="748">
        <v>77850500</v>
      </c>
      <c r="AV7" s="748">
        <v>193940500</v>
      </c>
      <c r="AW7" s="748">
        <v>72414000</v>
      </c>
      <c r="AX7" s="748">
        <v>113380000</v>
      </c>
      <c r="AY7" s="748">
        <v>72375000</v>
      </c>
      <c r="AZ7" s="750">
        <v>174356000</v>
      </c>
      <c r="BA7" s="750">
        <v>107810000</v>
      </c>
      <c r="BB7" s="750">
        <v>127350000</v>
      </c>
      <c r="BC7" s="750">
        <v>11752000</v>
      </c>
      <c r="BD7" s="750">
        <v>8351450</v>
      </c>
      <c r="BE7" s="762">
        <v>10907000</v>
      </c>
      <c r="BF7" s="750">
        <v>72115000</v>
      </c>
      <c r="BG7" s="750">
        <v>109330000</v>
      </c>
      <c r="BH7" s="750">
        <v>25036000</v>
      </c>
    </row>
    <row r="8" spans="1:16384" s="750" customFormat="1" ht="24.75" customHeight="1">
      <c r="A8" s="22" t="s">
        <v>106</v>
      </c>
      <c r="B8" s="22">
        <v>20507</v>
      </c>
      <c r="C8" s="472" t="s">
        <v>36</v>
      </c>
      <c r="D8" s="23">
        <v>2580941460</v>
      </c>
      <c r="E8" s="22" t="s">
        <v>163</v>
      </c>
      <c r="F8" s="22" t="s">
        <v>96</v>
      </c>
      <c r="G8" s="22"/>
      <c r="H8" s="22" t="s">
        <v>179</v>
      </c>
      <c r="I8" s="18" t="s">
        <v>5417</v>
      </c>
      <c r="J8" s="23" t="s">
        <v>107</v>
      </c>
      <c r="K8" s="23" t="s">
        <v>1183</v>
      </c>
      <c r="L8" s="23" t="s">
        <v>1184</v>
      </c>
      <c r="M8" s="746" t="s">
        <v>108</v>
      </c>
      <c r="N8" s="22">
        <v>4184693987</v>
      </c>
      <c r="O8" s="22" t="s">
        <v>2414</v>
      </c>
      <c r="P8" s="22" t="s">
        <v>653</v>
      </c>
      <c r="Q8" s="22" t="s">
        <v>2864</v>
      </c>
      <c r="R8" s="22"/>
      <c r="S8" s="747"/>
      <c r="T8" s="748">
        <f>IF(Table54[[#This Row],[تاریخ اولین  احتساب حق بیمه]]="",1403,MID(Table54[[#This Row],[تاریخ اولین  احتساب حق بیمه]],1,4))</f>
        <v>1403</v>
      </c>
      <c r="U8" s="22"/>
      <c r="V8" s="22"/>
      <c r="W8" s="22"/>
      <c r="X8" s="22"/>
      <c r="Y8" s="748"/>
      <c r="Z8" s="748"/>
      <c r="AA8" s="748"/>
      <c r="AB8" s="748"/>
      <c r="AC8" s="748"/>
      <c r="AD8" s="748"/>
      <c r="AE8" s="748"/>
      <c r="AF8" s="748"/>
      <c r="AG8" s="748">
        <v>16510000</v>
      </c>
      <c r="AH8" s="749">
        <v>23020000</v>
      </c>
      <c r="AI8" s="749">
        <v>29900000</v>
      </c>
      <c r="AJ8" s="749"/>
      <c r="AK8" s="749">
        <v>46955000</v>
      </c>
      <c r="AL8" s="748">
        <v>38220000</v>
      </c>
      <c r="AM8" s="748">
        <v>47120000</v>
      </c>
      <c r="AN8" s="748">
        <v>61800000</v>
      </c>
      <c r="AO8" s="748">
        <v>74630000</v>
      </c>
      <c r="AP8" s="748">
        <v>56370000</v>
      </c>
      <c r="AQ8" s="748"/>
      <c r="AR8" s="748"/>
      <c r="AS8" s="747">
        <v>60014000</v>
      </c>
      <c r="AT8" s="747">
        <v>61500000</v>
      </c>
      <c r="AU8" s="748">
        <v>80904000</v>
      </c>
      <c r="AV8" s="748">
        <v>195062500</v>
      </c>
      <c r="AW8" s="748">
        <v>50610000</v>
      </c>
      <c r="AX8" s="748">
        <v>79100000</v>
      </c>
      <c r="AY8" s="748">
        <v>100415000</v>
      </c>
      <c r="AZ8" s="750">
        <v>140350000</v>
      </c>
      <c r="BA8" s="750">
        <v>117980000</v>
      </c>
      <c r="BB8" s="750">
        <v>122835000</v>
      </c>
      <c r="BC8" s="750">
        <v>11446500</v>
      </c>
      <c r="BD8" s="750">
        <v>10236000</v>
      </c>
      <c r="BE8" s="762">
        <v>10091000</v>
      </c>
      <c r="BF8" s="750">
        <v>135900000</v>
      </c>
      <c r="BG8" s="750">
        <v>92260000</v>
      </c>
      <c r="BH8" s="750">
        <v>26392000</v>
      </c>
    </row>
    <row r="9" spans="1:16384" s="750" customFormat="1" ht="24.75" customHeight="1">
      <c r="A9" s="22" t="s">
        <v>2737</v>
      </c>
      <c r="B9" s="22">
        <v>20510</v>
      </c>
      <c r="C9" s="472" t="s">
        <v>36</v>
      </c>
      <c r="D9" s="23" t="s">
        <v>2738</v>
      </c>
      <c r="E9" s="22" t="s">
        <v>163</v>
      </c>
      <c r="F9" s="22" t="s">
        <v>323</v>
      </c>
      <c r="G9" s="22"/>
      <c r="H9" s="22" t="s">
        <v>179</v>
      </c>
      <c r="I9" s="18" t="s">
        <v>5418</v>
      </c>
      <c r="J9" s="23">
        <v>9357132401</v>
      </c>
      <c r="K9" s="23" t="s">
        <v>1183</v>
      </c>
      <c r="L9" s="23" t="s">
        <v>1184</v>
      </c>
      <c r="M9" s="746" t="s">
        <v>2739</v>
      </c>
      <c r="N9" s="22"/>
      <c r="O9" s="22" t="s">
        <v>2414</v>
      </c>
      <c r="P9" s="22" t="s">
        <v>2709</v>
      </c>
      <c r="Q9" s="22" t="s">
        <v>2864</v>
      </c>
      <c r="R9" s="22"/>
      <c r="S9" s="747"/>
      <c r="T9" s="748">
        <f>IF(Table54[[#This Row],[تاریخ اولین  احتساب حق بیمه]]="",1403,MID(Table54[[#This Row],[تاریخ اولین  احتساب حق بیمه]],1,4))</f>
        <v>1403</v>
      </c>
      <c r="U9" s="22"/>
      <c r="V9" s="22"/>
      <c r="W9" s="22"/>
      <c r="X9" s="22"/>
      <c r="Y9" s="748"/>
      <c r="Z9" s="748"/>
      <c r="AA9" s="748"/>
      <c r="AB9" s="748"/>
      <c r="AC9" s="748"/>
      <c r="AD9" s="748"/>
      <c r="AE9" s="748"/>
      <c r="AF9" s="748"/>
      <c r="AG9" s="748"/>
      <c r="AH9" s="749"/>
      <c r="AI9" s="749"/>
      <c r="AJ9" s="749"/>
      <c r="AK9" s="749"/>
      <c r="AL9" s="748"/>
      <c r="AM9" s="748"/>
      <c r="AN9" s="748"/>
      <c r="AO9" s="748"/>
      <c r="AP9" s="748"/>
      <c r="AQ9" s="748"/>
      <c r="AR9" s="748"/>
      <c r="AS9" s="747"/>
      <c r="AT9" s="747"/>
      <c r="AU9" s="748">
        <v>17775000</v>
      </c>
      <c r="AV9" s="748">
        <v>53840000</v>
      </c>
      <c r="AW9" s="748">
        <v>20800000</v>
      </c>
      <c r="AX9" s="748">
        <v>40530000</v>
      </c>
      <c r="AY9" s="748">
        <v>33580000</v>
      </c>
      <c r="AZ9" s="750">
        <v>60610000</v>
      </c>
      <c r="BA9" s="750">
        <v>28020000</v>
      </c>
      <c r="BB9" s="750">
        <v>48800000</v>
      </c>
      <c r="BC9" s="750">
        <v>4611000</v>
      </c>
      <c r="BD9" s="750">
        <v>4806000</v>
      </c>
      <c r="BE9" s="762">
        <v>4591000</v>
      </c>
      <c r="BF9" s="750">
        <v>48310000</v>
      </c>
      <c r="BG9" s="750">
        <v>53580000</v>
      </c>
      <c r="BH9" s="750">
        <v>15128000</v>
      </c>
    </row>
    <row r="10" spans="1:16384" s="750" customFormat="1" ht="24.75" customHeight="1">
      <c r="A10" s="475" t="s">
        <v>1702</v>
      </c>
      <c r="B10" s="22">
        <v>20513</v>
      </c>
      <c r="C10" s="472" t="s">
        <v>36</v>
      </c>
      <c r="D10" s="23" t="s">
        <v>1703</v>
      </c>
      <c r="E10" s="22" t="s">
        <v>163</v>
      </c>
      <c r="F10" s="22" t="s">
        <v>316</v>
      </c>
      <c r="G10" s="22" t="s">
        <v>1577</v>
      </c>
      <c r="H10" s="22" t="s">
        <v>179</v>
      </c>
      <c r="I10" s="18" t="s">
        <v>5416</v>
      </c>
      <c r="J10" s="23"/>
      <c r="K10" s="23"/>
      <c r="L10" s="23"/>
      <c r="M10" s="746"/>
      <c r="N10" s="22"/>
      <c r="O10" s="22" t="s">
        <v>2155</v>
      </c>
      <c r="P10" s="22" t="s">
        <v>4452</v>
      </c>
      <c r="Q10" s="22" t="s">
        <v>4452</v>
      </c>
      <c r="R10" s="22"/>
      <c r="S10" s="747"/>
      <c r="T10" s="748">
        <f>IF(Table54[[#This Row],[تاریخ اولین  احتساب حق بیمه]]="",1403,MID(Table54[[#This Row],[تاریخ اولین  احتساب حق بیمه]],1,4))</f>
        <v>1403</v>
      </c>
      <c r="U10" s="22"/>
      <c r="V10" s="22"/>
      <c r="W10" s="22"/>
      <c r="X10" s="22"/>
      <c r="Y10" s="748"/>
      <c r="Z10" s="748"/>
      <c r="AA10" s="748"/>
      <c r="AB10" s="748"/>
      <c r="AC10" s="748"/>
      <c r="AD10" s="748"/>
      <c r="AE10" s="748"/>
      <c r="AF10" s="748"/>
      <c r="AG10" s="748"/>
      <c r="AH10" s="749"/>
      <c r="AI10" s="749"/>
      <c r="AJ10" s="749"/>
      <c r="AK10" s="749"/>
      <c r="AL10" s="748"/>
      <c r="AM10" s="748"/>
      <c r="AN10" s="748"/>
      <c r="AO10" s="748"/>
      <c r="AP10" s="748"/>
      <c r="AQ10" s="748"/>
      <c r="AR10" s="748"/>
      <c r="AS10" s="747"/>
      <c r="AT10" s="747"/>
      <c r="AU10" s="748"/>
      <c r="AV10" s="748"/>
      <c r="AW10" s="748"/>
      <c r="AX10" s="748"/>
      <c r="AY10" s="748"/>
      <c r="BE10" s="762"/>
    </row>
    <row r="11" spans="1:16384" s="750" customFormat="1" ht="24.75" customHeight="1">
      <c r="A11" s="21" t="s">
        <v>631</v>
      </c>
      <c r="B11" s="21">
        <v>20709</v>
      </c>
      <c r="C11" s="757" t="s">
        <v>64</v>
      </c>
      <c r="D11" s="20" t="s">
        <v>632</v>
      </c>
      <c r="E11" s="20" t="s">
        <v>162</v>
      </c>
      <c r="F11" s="21" t="s">
        <v>247</v>
      </c>
      <c r="G11" s="21"/>
      <c r="H11" s="21" t="s">
        <v>180</v>
      </c>
      <c r="I11" s="19" t="s">
        <v>5417</v>
      </c>
      <c r="J11" s="20" t="s">
        <v>634</v>
      </c>
      <c r="K11" s="20" t="s">
        <v>1183</v>
      </c>
      <c r="L11" s="20" t="s">
        <v>1184</v>
      </c>
      <c r="M11" s="758" t="s">
        <v>633</v>
      </c>
      <c r="N11" s="21">
        <v>4187863593</v>
      </c>
      <c r="O11" s="21" t="s">
        <v>87</v>
      </c>
      <c r="P11" s="20" t="s">
        <v>613</v>
      </c>
      <c r="Q11" s="22" t="s">
        <v>3764</v>
      </c>
      <c r="R11" s="21" t="s">
        <v>613</v>
      </c>
      <c r="S11" s="759" t="s">
        <v>5378</v>
      </c>
      <c r="T11" s="760" t="str">
        <f>IF(Table54[[#This Row],[تاریخ اولین  احتساب حق بیمه]]="",1403,MID(Table54[[#This Row],[تاریخ اولین  احتساب حق بیمه]],1,4))</f>
        <v>1398</v>
      </c>
      <c r="U11" s="21"/>
      <c r="V11" s="21"/>
      <c r="W11" s="21" t="s">
        <v>3156</v>
      </c>
      <c r="X11" s="21"/>
      <c r="Y11" s="760"/>
      <c r="Z11" s="760"/>
      <c r="AA11" s="760"/>
      <c r="AB11" s="760"/>
      <c r="AC11" s="760"/>
      <c r="AD11" s="760"/>
      <c r="AE11" s="760"/>
      <c r="AF11" s="760"/>
      <c r="AG11" s="760"/>
      <c r="AH11" s="761"/>
      <c r="AI11" s="761"/>
      <c r="AJ11" s="761"/>
      <c r="AK11" s="761"/>
      <c r="AL11" s="760"/>
      <c r="AM11" s="760"/>
      <c r="AN11" s="760"/>
      <c r="AO11" s="760"/>
      <c r="AP11" s="760"/>
      <c r="AQ11" s="760"/>
      <c r="AR11" s="760"/>
      <c r="AS11" s="759"/>
      <c r="AT11" s="760"/>
      <c r="AU11" s="760"/>
      <c r="AV11" s="760"/>
      <c r="AW11" s="760"/>
      <c r="AX11" s="760"/>
      <c r="AY11" s="760"/>
      <c r="BA11" s="750">
        <v>120000000</v>
      </c>
      <c r="BB11" s="750">
        <v>120000000</v>
      </c>
      <c r="BC11" s="750">
        <v>120000000</v>
      </c>
      <c r="BD11" s="750">
        <v>120000000</v>
      </c>
      <c r="BE11" s="762">
        <v>120000000</v>
      </c>
      <c r="BF11" s="750">
        <v>120000000</v>
      </c>
      <c r="BG11" s="750">
        <v>200000000</v>
      </c>
      <c r="BJ11" s="750">
        <v>200000000</v>
      </c>
    </row>
    <row r="12" spans="1:16384" s="750" customFormat="1" ht="24.75" customHeight="1" collapsed="1">
      <c r="A12" s="21" t="s">
        <v>752</v>
      </c>
      <c r="B12" s="21">
        <v>20711</v>
      </c>
      <c r="C12" s="757" t="s">
        <v>64</v>
      </c>
      <c r="D12" s="20">
        <v>2660235368</v>
      </c>
      <c r="E12" s="20" t="s">
        <v>162</v>
      </c>
      <c r="F12" s="21" t="s">
        <v>753</v>
      </c>
      <c r="G12" s="21"/>
      <c r="H12" s="21" t="s">
        <v>179</v>
      </c>
      <c r="I12" s="19" t="s">
        <v>5417</v>
      </c>
      <c r="J12" s="20" t="s">
        <v>754</v>
      </c>
      <c r="K12" s="20" t="s">
        <v>1183</v>
      </c>
      <c r="L12" s="20" t="s">
        <v>1225</v>
      </c>
      <c r="M12" s="758" t="s">
        <v>1344</v>
      </c>
      <c r="N12" s="21">
        <v>4353185178</v>
      </c>
      <c r="O12" s="21" t="s">
        <v>87</v>
      </c>
      <c r="P12" s="21" t="s">
        <v>755</v>
      </c>
      <c r="Q12" s="22" t="s">
        <v>3764</v>
      </c>
      <c r="R12" s="21" t="s">
        <v>353</v>
      </c>
      <c r="S12" s="759" t="s">
        <v>5378</v>
      </c>
      <c r="T12" s="760" t="str">
        <f>IF(Table54[[#This Row],[تاریخ اولین  احتساب حق بیمه]]="",1403,MID(Table54[[#This Row],[تاریخ اولین  احتساب حق بیمه]],1,4))</f>
        <v>1400</v>
      </c>
      <c r="U12" s="21"/>
      <c r="V12" s="21" t="s">
        <v>235</v>
      </c>
      <c r="W12" s="21" t="s">
        <v>3156</v>
      </c>
      <c r="X12" s="21"/>
      <c r="Y12" s="760"/>
      <c r="Z12" s="760"/>
      <c r="AA12" s="760"/>
      <c r="AB12" s="760"/>
      <c r="AC12" s="760"/>
      <c r="AD12" s="760"/>
      <c r="AE12" s="760"/>
      <c r="AF12" s="760"/>
      <c r="AG12" s="760"/>
      <c r="AH12" s="761"/>
      <c r="AI12" s="761"/>
      <c r="AJ12" s="761"/>
      <c r="AK12" s="761"/>
      <c r="AL12" s="760"/>
      <c r="AM12" s="760"/>
      <c r="AN12" s="760"/>
      <c r="AO12" s="760"/>
      <c r="AP12" s="760"/>
      <c r="AQ12" s="760"/>
      <c r="AR12" s="760"/>
      <c r="AS12" s="759"/>
      <c r="AT12" s="760"/>
      <c r="AU12" s="760"/>
      <c r="AV12" s="760"/>
      <c r="AW12" s="760"/>
      <c r="AX12" s="760"/>
      <c r="AY12" s="760"/>
      <c r="BA12" s="750">
        <v>120000000</v>
      </c>
      <c r="BB12" s="750">
        <v>120000000</v>
      </c>
      <c r="BC12" s="750">
        <v>137500000</v>
      </c>
      <c r="BD12" s="750">
        <v>120000000</v>
      </c>
      <c r="BE12" s="762">
        <v>120000000</v>
      </c>
      <c r="BF12" s="750">
        <v>120000000</v>
      </c>
      <c r="BG12" s="750">
        <v>130000000</v>
      </c>
      <c r="BJ12" s="750">
        <v>130000000</v>
      </c>
    </row>
    <row r="13" spans="1:16384" s="750" customFormat="1" ht="24.75" customHeight="1">
      <c r="A13" s="21" t="s">
        <v>22311</v>
      </c>
      <c r="B13" s="21">
        <v>20722</v>
      </c>
      <c r="C13" s="757" t="s">
        <v>64</v>
      </c>
      <c r="D13" s="20" t="s">
        <v>22312</v>
      </c>
      <c r="E13" s="20" t="s">
        <v>162</v>
      </c>
      <c r="F13" s="21" t="s">
        <v>138</v>
      </c>
      <c r="G13" s="21"/>
      <c r="H13" s="21" t="s">
        <v>180</v>
      </c>
      <c r="I13" s="19" t="s">
        <v>5417</v>
      </c>
      <c r="J13" s="20" t="s">
        <v>22313</v>
      </c>
      <c r="K13" s="20" t="s">
        <v>1183</v>
      </c>
      <c r="L13" s="20" t="s">
        <v>1184</v>
      </c>
      <c r="M13" s="758" t="s">
        <v>22314</v>
      </c>
      <c r="N13" s="763"/>
      <c r="O13" s="21" t="s">
        <v>87</v>
      </c>
      <c r="P13" s="21" t="s">
        <v>5595</v>
      </c>
      <c r="Q13" s="22" t="s">
        <v>5595</v>
      </c>
      <c r="R13" s="21" t="s">
        <v>22287</v>
      </c>
      <c r="S13" s="759"/>
      <c r="T13" s="760" t="str">
        <f>IF(Table54[[#This Row],[تاریخ اولین  احتساب حق بیمه]]="",1403,MID(Table54[[#This Row],[تاریخ اولین  احتساب حق بیمه]],1,4))</f>
        <v>1403</v>
      </c>
      <c r="U13" s="21"/>
      <c r="V13" s="21"/>
      <c r="W13" s="21"/>
      <c r="X13" s="21"/>
      <c r="Y13" s="760"/>
      <c r="Z13" s="760"/>
      <c r="AA13" s="760"/>
      <c r="AB13" s="760"/>
      <c r="AC13" s="760"/>
      <c r="AD13" s="760"/>
      <c r="AE13" s="760"/>
      <c r="AF13" s="760"/>
      <c r="AG13" s="760"/>
      <c r="AH13" s="761"/>
      <c r="AI13" s="761"/>
      <c r="AJ13" s="761"/>
      <c r="AK13" s="761"/>
      <c r="AL13" s="760"/>
      <c r="AM13" s="760"/>
      <c r="AN13" s="760"/>
      <c r="AO13" s="760"/>
      <c r="AP13" s="760"/>
      <c r="AQ13" s="760"/>
      <c r="AR13" s="760"/>
      <c r="AS13" s="759"/>
      <c r="AT13" s="760"/>
      <c r="AU13" s="760"/>
      <c r="AV13" s="760"/>
      <c r="AW13" s="760"/>
      <c r="AX13" s="760"/>
      <c r="AY13" s="760"/>
      <c r="BE13" s="762"/>
    </row>
    <row r="14" spans="1:16384" s="750" customFormat="1" ht="24.75" customHeight="1">
      <c r="A14" s="21" t="s">
        <v>618</v>
      </c>
      <c r="B14" s="21">
        <v>20708</v>
      </c>
      <c r="C14" s="757" t="s">
        <v>64</v>
      </c>
      <c r="D14" s="20" t="s">
        <v>22315</v>
      </c>
      <c r="E14" s="20" t="s">
        <v>162</v>
      </c>
      <c r="F14" s="21" t="s">
        <v>619</v>
      </c>
      <c r="G14" s="21"/>
      <c r="H14" s="21"/>
      <c r="I14" s="19" t="s">
        <v>5417</v>
      </c>
      <c r="J14" s="20" t="s">
        <v>620</v>
      </c>
      <c r="K14" s="20" t="s">
        <v>1183</v>
      </c>
      <c r="L14" s="20" t="s">
        <v>1184</v>
      </c>
      <c r="M14" s="758" t="s">
        <v>621</v>
      </c>
      <c r="N14" s="763">
        <v>4143953199</v>
      </c>
      <c r="O14" s="21" t="s">
        <v>87</v>
      </c>
      <c r="P14" s="21" t="s">
        <v>5595</v>
      </c>
      <c r="Q14" s="22" t="s">
        <v>5595</v>
      </c>
      <c r="R14" s="21" t="s">
        <v>22287</v>
      </c>
      <c r="S14" s="759"/>
      <c r="T14" s="760" t="str">
        <f>IF(Table54[[#This Row],[تاریخ اولین  احتساب حق بیمه]]="",1403,MID(Table54[[#This Row],[تاریخ اولین  احتساب حق بیمه]],1,4))</f>
        <v>1403</v>
      </c>
      <c r="U14" s="21"/>
      <c r="V14" s="21" t="s">
        <v>622</v>
      </c>
      <c r="W14" s="21" t="s">
        <v>22316</v>
      </c>
      <c r="X14" s="21"/>
      <c r="Y14" s="760"/>
      <c r="Z14" s="760"/>
      <c r="AA14" s="760"/>
      <c r="AB14" s="760"/>
      <c r="AC14" s="760"/>
      <c r="AD14" s="760"/>
      <c r="AE14" s="760"/>
      <c r="AF14" s="760"/>
      <c r="AG14" s="760"/>
      <c r="AH14" s="761"/>
      <c r="AI14" s="761"/>
      <c r="AJ14" s="761"/>
      <c r="AK14" s="761"/>
      <c r="AL14" s="760"/>
      <c r="AM14" s="760"/>
      <c r="AN14" s="760"/>
      <c r="AO14" s="760"/>
      <c r="AP14" s="760"/>
      <c r="AQ14" s="760"/>
      <c r="AR14" s="760"/>
      <c r="AS14" s="759"/>
      <c r="AT14" s="760"/>
      <c r="AU14" s="760"/>
      <c r="AV14" s="760"/>
      <c r="AW14" s="760"/>
      <c r="AX14" s="760"/>
      <c r="AY14" s="760"/>
      <c r="BE14" s="762"/>
    </row>
    <row r="15" spans="1:16384" s="750" customFormat="1" ht="24.75" customHeight="1">
      <c r="A15" s="21" t="s">
        <v>24331</v>
      </c>
      <c r="B15" s="21">
        <v>20709</v>
      </c>
      <c r="C15" s="757" t="s">
        <v>64</v>
      </c>
      <c r="D15" s="20" t="s">
        <v>24332</v>
      </c>
      <c r="E15" s="20" t="s">
        <v>163</v>
      </c>
      <c r="F15" s="21" t="s">
        <v>529</v>
      </c>
      <c r="G15" s="21"/>
      <c r="H15" s="21" t="s">
        <v>179</v>
      </c>
      <c r="I15" s="19" t="s">
        <v>5417</v>
      </c>
      <c r="J15" s="20"/>
      <c r="K15" s="20" t="s">
        <v>1183</v>
      </c>
      <c r="L15" s="20" t="s">
        <v>1184</v>
      </c>
      <c r="M15" s="758"/>
      <c r="N15" s="763"/>
      <c r="O15" s="21" t="s">
        <v>87</v>
      </c>
      <c r="P15" s="21" t="s">
        <v>5586</v>
      </c>
      <c r="Q15" s="22"/>
      <c r="R15" s="21" t="s">
        <v>5586</v>
      </c>
      <c r="S15" s="759"/>
      <c r="T15" s="760" t="str">
        <f>IF(Table54[[#This Row],[تاریخ اولین  احتساب حق بیمه]]="",1403,MID(Table54[[#This Row],[تاریخ اولین  احتساب حق بیمه]],1,4))</f>
        <v>1403</v>
      </c>
      <c r="U15" s="21"/>
      <c r="V15" s="21"/>
      <c r="W15" s="21"/>
      <c r="X15" s="21"/>
      <c r="Y15" s="760"/>
      <c r="Z15" s="760"/>
      <c r="AA15" s="760"/>
      <c r="AB15" s="760"/>
      <c r="AC15" s="760"/>
      <c r="AD15" s="760"/>
      <c r="AE15" s="760"/>
      <c r="AF15" s="760"/>
      <c r="AG15" s="760"/>
      <c r="AH15" s="761"/>
      <c r="AI15" s="761"/>
      <c r="AJ15" s="761"/>
      <c r="AK15" s="761"/>
      <c r="AL15" s="760"/>
      <c r="AM15" s="760"/>
      <c r="AN15" s="760"/>
      <c r="AO15" s="760"/>
      <c r="AP15" s="760"/>
      <c r="AQ15" s="760"/>
      <c r="AR15" s="760"/>
      <c r="AS15" s="759"/>
      <c r="AT15" s="760"/>
      <c r="AU15" s="760"/>
      <c r="AV15" s="760"/>
      <c r="AW15" s="760"/>
      <c r="AX15" s="760"/>
      <c r="AY15" s="760"/>
      <c r="BE15" s="762"/>
    </row>
    <row r="16" spans="1:16384" s="750" customFormat="1" ht="24.75" customHeight="1">
      <c r="A16" s="21" t="s">
        <v>24961</v>
      </c>
      <c r="B16" s="21">
        <v>20724</v>
      </c>
      <c r="C16" s="757" t="s">
        <v>64</v>
      </c>
      <c r="D16" s="20" t="s">
        <v>24962</v>
      </c>
      <c r="E16" s="20" t="s">
        <v>162</v>
      </c>
      <c r="F16" s="21" t="s">
        <v>138</v>
      </c>
      <c r="G16" s="21"/>
      <c r="H16" s="21" t="s">
        <v>180</v>
      </c>
      <c r="I16" s="19" t="s">
        <v>5417</v>
      </c>
      <c r="J16" s="20" t="s">
        <v>24963</v>
      </c>
      <c r="K16" s="20" t="s">
        <v>1183</v>
      </c>
      <c r="L16" s="20" t="s">
        <v>1184</v>
      </c>
      <c r="M16" s="758" t="s">
        <v>24964</v>
      </c>
      <c r="N16" s="763">
        <v>4187715615</v>
      </c>
      <c r="O16" s="21" t="s">
        <v>87</v>
      </c>
      <c r="P16" s="21" t="s">
        <v>23175</v>
      </c>
      <c r="Q16" s="22" t="s">
        <v>23175</v>
      </c>
      <c r="R16" s="21"/>
      <c r="S16" s="759"/>
      <c r="T16" s="760">
        <f>IF(Table54[[#This Row],[تاریخ اولین  احتساب حق بیمه]]="",1403,MID(Table54[[#This Row],[تاریخ اولین  احتساب حق بیمه]],1,4))</f>
        <v>1403</v>
      </c>
      <c r="U16" s="21"/>
      <c r="V16" s="21"/>
      <c r="W16" s="21"/>
      <c r="X16" s="21"/>
      <c r="Y16" s="760"/>
      <c r="Z16" s="760"/>
      <c r="AA16" s="760"/>
      <c r="AB16" s="760"/>
      <c r="AC16" s="760"/>
      <c r="AD16" s="760"/>
      <c r="AE16" s="760"/>
      <c r="AF16" s="760"/>
      <c r="AG16" s="760"/>
      <c r="AH16" s="761"/>
      <c r="AI16" s="761"/>
      <c r="AJ16" s="761"/>
      <c r="AK16" s="761"/>
      <c r="AL16" s="760"/>
      <c r="AM16" s="760"/>
      <c r="AN16" s="760"/>
      <c r="AO16" s="760"/>
      <c r="AP16" s="760"/>
      <c r="AQ16" s="760"/>
      <c r="AR16" s="760"/>
      <c r="AS16" s="759"/>
      <c r="AT16" s="760"/>
      <c r="AU16" s="760"/>
      <c r="AV16" s="760"/>
      <c r="AW16" s="760"/>
      <c r="AX16" s="760"/>
      <c r="AY16" s="760"/>
      <c r="BE16" s="762"/>
    </row>
    <row r="17" spans="1:67" s="750" customFormat="1" ht="24.75" customHeight="1">
      <c r="A17" s="21" t="s">
        <v>24965</v>
      </c>
      <c r="B17" s="21">
        <v>20725</v>
      </c>
      <c r="C17" s="757" t="s">
        <v>64</v>
      </c>
      <c r="D17" s="20" t="s">
        <v>24966</v>
      </c>
      <c r="E17" s="20" t="s">
        <v>162</v>
      </c>
      <c r="F17" s="21" t="s">
        <v>24967</v>
      </c>
      <c r="G17" s="21"/>
      <c r="H17" s="21" t="s">
        <v>179</v>
      </c>
      <c r="I17" s="19" t="s">
        <v>5417</v>
      </c>
      <c r="J17" s="20" t="s">
        <v>24968</v>
      </c>
      <c r="K17" s="20" t="s">
        <v>1183</v>
      </c>
      <c r="L17" s="20" t="s">
        <v>1184</v>
      </c>
      <c r="M17" s="758" t="s">
        <v>24969</v>
      </c>
      <c r="N17" s="763">
        <v>4183744359</v>
      </c>
      <c r="O17" s="21" t="s">
        <v>87</v>
      </c>
      <c r="P17" s="21" t="s">
        <v>23272</v>
      </c>
      <c r="Q17" s="22" t="s">
        <v>23272</v>
      </c>
      <c r="R17" s="21" t="s">
        <v>25353</v>
      </c>
      <c r="S17" s="759"/>
      <c r="T17" s="760" t="str">
        <f>IF(Table54[[#This Row],[تاریخ اولین  احتساب حق بیمه]]="",1403,MID(Table54[[#This Row],[تاریخ اولین  احتساب حق بیمه]],1,4))</f>
        <v>1404</v>
      </c>
      <c r="U17" s="21"/>
      <c r="V17" s="21"/>
      <c r="W17" s="21"/>
      <c r="X17" s="21"/>
      <c r="Y17" s="760"/>
      <c r="Z17" s="760"/>
      <c r="AA17" s="760"/>
      <c r="AB17" s="760"/>
      <c r="AC17" s="760"/>
      <c r="AD17" s="760"/>
      <c r="AE17" s="760"/>
      <c r="AF17" s="760"/>
      <c r="AG17" s="760"/>
      <c r="AH17" s="761"/>
      <c r="AI17" s="761"/>
      <c r="AJ17" s="761"/>
      <c r="AK17" s="761"/>
      <c r="AL17" s="760"/>
      <c r="AM17" s="760"/>
      <c r="AN17" s="760"/>
      <c r="AO17" s="760"/>
      <c r="AP17" s="760"/>
      <c r="AQ17" s="760"/>
      <c r="AR17" s="760"/>
      <c r="AS17" s="759"/>
      <c r="AT17" s="760"/>
      <c r="AU17" s="760"/>
      <c r="AV17" s="760"/>
      <c r="AW17" s="760"/>
      <c r="AX17" s="760"/>
      <c r="AY17" s="760"/>
      <c r="BE17" s="762"/>
    </row>
    <row r="18" spans="1:67" s="750" customFormat="1" ht="24.75" customHeight="1">
      <c r="A18" s="21" t="s">
        <v>29220</v>
      </c>
      <c r="B18" s="21">
        <v>20706</v>
      </c>
      <c r="C18" s="757" t="s">
        <v>64</v>
      </c>
      <c r="D18" s="20" t="s">
        <v>29221</v>
      </c>
      <c r="E18" s="20" t="s">
        <v>163</v>
      </c>
      <c r="F18" s="21" t="s">
        <v>392</v>
      </c>
      <c r="G18" s="21" t="s">
        <v>2911</v>
      </c>
      <c r="H18" s="21" t="s">
        <v>180</v>
      </c>
      <c r="I18" s="19" t="s">
        <v>5417</v>
      </c>
      <c r="J18" s="20" t="s">
        <v>29222</v>
      </c>
      <c r="K18" s="20" t="s">
        <v>1183</v>
      </c>
      <c r="L18" s="20" t="s">
        <v>1184</v>
      </c>
      <c r="M18" s="758" t="s">
        <v>29223</v>
      </c>
      <c r="N18" s="763"/>
      <c r="O18" s="21" t="s">
        <v>2155</v>
      </c>
      <c r="P18" s="21"/>
      <c r="Q18" s="22"/>
      <c r="R18" s="21"/>
      <c r="S18" s="759"/>
      <c r="T18" s="760"/>
      <c r="U18" s="21"/>
      <c r="V18" s="21"/>
      <c r="W18" s="21"/>
      <c r="X18" s="21"/>
      <c r="Y18" s="760"/>
      <c r="Z18" s="760"/>
      <c r="AA18" s="760"/>
      <c r="AB18" s="760"/>
      <c r="AC18" s="760"/>
      <c r="AD18" s="760"/>
      <c r="AE18" s="760"/>
      <c r="AF18" s="760"/>
      <c r="AG18" s="760"/>
      <c r="AH18" s="761"/>
      <c r="AI18" s="761"/>
      <c r="AJ18" s="761"/>
      <c r="AK18" s="761"/>
      <c r="AL18" s="760"/>
      <c r="AM18" s="760"/>
      <c r="AN18" s="760"/>
      <c r="AO18" s="760"/>
      <c r="AP18" s="760"/>
      <c r="AQ18" s="760"/>
      <c r="AR18" s="760"/>
      <c r="AS18" s="759"/>
      <c r="AT18" s="760"/>
      <c r="AU18" s="760"/>
      <c r="AV18" s="760"/>
      <c r="AW18" s="760"/>
      <c r="AX18" s="760"/>
      <c r="AY18" s="760"/>
      <c r="BE18" s="762"/>
    </row>
    <row r="19" spans="1:67" s="750" customFormat="1" ht="24.75" customHeight="1">
      <c r="A19" s="21" t="s">
        <v>29224</v>
      </c>
      <c r="B19" s="21">
        <v>20707</v>
      </c>
      <c r="C19" s="757" t="s">
        <v>64</v>
      </c>
      <c r="D19" s="20" t="s">
        <v>29225</v>
      </c>
      <c r="E19" s="20" t="s">
        <v>163</v>
      </c>
      <c r="F19" s="21" t="s">
        <v>123</v>
      </c>
      <c r="G19" s="21"/>
      <c r="H19" s="21" t="s">
        <v>179</v>
      </c>
      <c r="I19" s="19" t="s">
        <v>5417</v>
      </c>
      <c r="J19" s="20" t="s">
        <v>29226</v>
      </c>
      <c r="K19" s="20" t="s">
        <v>1183</v>
      </c>
      <c r="L19" s="20" t="s">
        <v>1184</v>
      </c>
      <c r="M19" s="758" t="s">
        <v>29227</v>
      </c>
      <c r="N19" s="763"/>
      <c r="O19" s="21" t="s">
        <v>2155</v>
      </c>
      <c r="P19" s="21"/>
      <c r="Q19" s="22"/>
      <c r="R19" s="21"/>
      <c r="S19" s="759"/>
      <c r="T19" s="760"/>
      <c r="U19" s="21"/>
      <c r="V19" s="21"/>
      <c r="W19" s="21"/>
      <c r="X19" s="21"/>
      <c r="Y19" s="760"/>
      <c r="Z19" s="760"/>
      <c r="AA19" s="760"/>
      <c r="AB19" s="760"/>
      <c r="AC19" s="760"/>
      <c r="AD19" s="760"/>
      <c r="AE19" s="760"/>
      <c r="AF19" s="760"/>
      <c r="AG19" s="760"/>
      <c r="AH19" s="761"/>
      <c r="AI19" s="761"/>
      <c r="AJ19" s="761"/>
      <c r="AK19" s="761"/>
      <c r="AL19" s="760"/>
      <c r="AM19" s="760"/>
      <c r="AN19" s="760"/>
      <c r="AO19" s="760"/>
      <c r="AP19" s="760"/>
      <c r="AQ19" s="760"/>
      <c r="AR19" s="760"/>
      <c r="AS19" s="759"/>
      <c r="AT19" s="760"/>
      <c r="AU19" s="760"/>
      <c r="AV19" s="760"/>
      <c r="AW19" s="760"/>
      <c r="AX19" s="760"/>
      <c r="AY19" s="760"/>
      <c r="BE19" s="762"/>
    </row>
    <row r="20" spans="1:67" s="750" customFormat="1" ht="24.75" customHeight="1">
      <c r="A20" s="21" t="s">
        <v>29228</v>
      </c>
      <c r="B20" s="21">
        <v>20728</v>
      </c>
      <c r="C20" s="757" t="s">
        <v>64</v>
      </c>
      <c r="D20" s="20" t="s">
        <v>29229</v>
      </c>
      <c r="E20" s="20" t="s">
        <v>163</v>
      </c>
      <c r="F20" s="21" t="s">
        <v>114</v>
      </c>
      <c r="G20" s="21"/>
      <c r="H20" s="21" t="s">
        <v>180</v>
      </c>
      <c r="I20" s="19" t="s">
        <v>5417</v>
      </c>
      <c r="J20" s="20" t="s">
        <v>29230</v>
      </c>
      <c r="K20" s="20" t="s">
        <v>1183</v>
      </c>
      <c r="L20" s="20" t="s">
        <v>1223</v>
      </c>
      <c r="M20" s="758" t="s">
        <v>29231</v>
      </c>
      <c r="N20" s="763"/>
      <c r="O20" s="21" t="s">
        <v>2155</v>
      </c>
      <c r="P20" s="21"/>
      <c r="Q20" s="22"/>
      <c r="R20" s="21"/>
      <c r="S20" s="759"/>
      <c r="T20" s="760"/>
      <c r="U20" s="21"/>
      <c r="V20" s="21"/>
      <c r="W20" s="21"/>
      <c r="X20" s="21"/>
      <c r="Y20" s="760"/>
      <c r="Z20" s="760"/>
      <c r="AA20" s="760"/>
      <c r="AB20" s="760"/>
      <c r="AC20" s="760"/>
      <c r="AD20" s="760"/>
      <c r="AE20" s="760"/>
      <c r="AF20" s="760"/>
      <c r="AG20" s="760"/>
      <c r="AH20" s="761"/>
      <c r="AI20" s="761"/>
      <c r="AJ20" s="761"/>
      <c r="AK20" s="761"/>
      <c r="AL20" s="760"/>
      <c r="AM20" s="760"/>
      <c r="AN20" s="760"/>
      <c r="AO20" s="760"/>
      <c r="AP20" s="760"/>
      <c r="AQ20" s="760"/>
      <c r="AR20" s="760"/>
      <c r="AS20" s="759"/>
      <c r="AT20" s="760"/>
      <c r="AU20" s="760"/>
      <c r="AV20" s="760"/>
      <c r="AW20" s="760"/>
      <c r="AX20" s="760"/>
      <c r="AY20" s="760"/>
      <c r="BE20" s="762"/>
    </row>
    <row r="21" spans="1:67" s="750" customFormat="1" ht="24.75" customHeight="1">
      <c r="A21" s="21"/>
      <c r="B21" s="21"/>
      <c r="C21" s="757"/>
      <c r="D21" s="20"/>
      <c r="E21" s="20"/>
      <c r="F21" s="21"/>
      <c r="G21" s="21"/>
      <c r="H21" s="21"/>
      <c r="I21" s="19"/>
      <c r="J21" s="20"/>
      <c r="K21" s="20"/>
      <c r="L21" s="20"/>
      <c r="M21" s="758"/>
      <c r="N21" s="763"/>
      <c r="O21" s="21"/>
      <c r="P21" s="21"/>
      <c r="Q21" s="22"/>
      <c r="R21" s="21"/>
      <c r="S21" s="759"/>
      <c r="T21" s="760"/>
      <c r="U21" s="21"/>
      <c r="V21" s="21"/>
      <c r="W21" s="21"/>
      <c r="X21" s="21"/>
      <c r="Y21" s="760"/>
      <c r="Z21" s="760"/>
      <c r="AA21" s="760"/>
      <c r="AB21" s="760"/>
      <c r="AC21" s="760"/>
      <c r="AD21" s="760"/>
      <c r="AE21" s="760"/>
      <c r="AF21" s="760"/>
      <c r="AG21" s="760"/>
      <c r="AH21" s="761"/>
      <c r="AI21" s="761"/>
      <c r="AJ21" s="761"/>
      <c r="AK21" s="761"/>
      <c r="AL21" s="760"/>
      <c r="AM21" s="760"/>
      <c r="AN21" s="760"/>
      <c r="AO21" s="760"/>
      <c r="AP21" s="760"/>
      <c r="AQ21" s="760"/>
      <c r="AR21" s="760"/>
      <c r="AS21" s="759"/>
      <c r="AT21" s="760"/>
      <c r="AU21" s="760"/>
      <c r="AV21" s="760"/>
      <c r="AW21" s="760"/>
      <c r="AX21" s="760"/>
      <c r="AY21" s="760"/>
      <c r="BE21" s="762"/>
    </row>
    <row r="22" spans="1:67" s="750" customFormat="1" ht="24.75" customHeight="1">
      <c r="A22" s="21"/>
      <c r="B22" s="21"/>
      <c r="C22" s="757"/>
      <c r="D22" s="20"/>
      <c r="E22" s="20"/>
      <c r="F22" s="21"/>
      <c r="G22" s="21"/>
      <c r="H22" s="21"/>
      <c r="I22" s="19"/>
      <c r="J22" s="20"/>
      <c r="K22" s="20"/>
      <c r="L22" s="20"/>
      <c r="M22" s="758"/>
      <c r="N22" s="763"/>
      <c r="O22" s="21"/>
      <c r="P22" s="21"/>
      <c r="Q22" s="22"/>
      <c r="R22" s="21"/>
      <c r="S22" s="759"/>
      <c r="T22" s="760"/>
      <c r="U22" s="21"/>
      <c r="V22" s="21"/>
      <c r="W22" s="21"/>
      <c r="X22" s="21"/>
      <c r="Y22" s="760"/>
      <c r="Z22" s="760"/>
      <c r="AA22" s="760"/>
      <c r="AB22" s="760"/>
      <c r="AC22" s="760"/>
      <c r="AD22" s="760"/>
      <c r="AE22" s="760"/>
      <c r="AF22" s="760"/>
      <c r="AG22" s="760"/>
      <c r="AH22" s="761"/>
      <c r="AI22" s="761"/>
      <c r="AJ22" s="761"/>
      <c r="AK22" s="761"/>
      <c r="AL22" s="760"/>
      <c r="AM22" s="760"/>
      <c r="AN22" s="760"/>
      <c r="AO22" s="760"/>
      <c r="AP22" s="760"/>
      <c r="AQ22" s="760"/>
      <c r="AR22" s="760"/>
      <c r="AS22" s="759"/>
      <c r="AT22" s="760"/>
      <c r="AU22" s="760"/>
      <c r="AV22" s="760"/>
      <c r="AW22" s="760"/>
      <c r="AX22" s="760"/>
      <c r="AY22" s="760"/>
      <c r="BE22" s="762"/>
    </row>
    <row r="23" spans="1:67" s="750" customFormat="1" ht="24.75" customHeight="1">
      <c r="A23" s="21"/>
      <c r="B23" s="21"/>
      <c r="C23" s="757"/>
      <c r="D23" s="20"/>
      <c r="E23" s="20"/>
      <c r="F23" s="21"/>
      <c r="G23" s="21"/>
      <c r="H23" s="21"/>
      <c r="I23" s="19"/>
      <c r="J23" s="20"/>
      <c r="K23" s="20"/>
      <c r="L23" s="20"/>
      <c r="M23" s="758"/>
      <c r="N23" s="763"/>
      <c r="O23" s="21"/>
      <c r="P23" s="21"/>
      <c r="Q23" s="22"/>
      <c r="R23" s="21"/>
      <c r="S23" s="759"/>
      <c r="T23" s="760"/>
      <c r="U23" s="21"/>
      <c r="V23" s="21"/>
      <c r="W23" s="21"/>
      <c r="X23" s="21"/>
      <c r="Y23" s="760"/>
      <c r="Z23" s="760"/>
      <c r="AA23" s="760"/>
      <c r="AB23" s="760"/>
      <c r="AC23" s="760"/>
      <c r="AD23" s="760"/>
      <c r="AE23" s="760"/>
      <c r="AF23" s="760"/>
      <c r="AG23" s="760"/>
      <c r="AH23" s="761"/>
      <c r="AI23" s="761"/>
      <c r="AJ23" s="761"/>
      <c r="AK23" s="761"/>
      <c r="AL23" s="760"/>
      <c r="AM23" s="760"/>
      <c r="AN23" s="760"/>
      <c r="AO23" s="760"/>
      <c r="AP23" s="760"/>
      <c r="AQ23" s="760"/>
      <c r="AR23" s="760"/>
      <c r="AS23" s="759"/>
      <c r="AT23" s="760"/>
      <c r="AU23" s="760"/>
      <c r="AV23" s="760"/>
      <c r="AW23" s="760"/>
      <c r="AX23" s="760"/>
      <c r="AY23" s="760"/>
      <c r="BE23" s="762"/>
    </row>
    <row r="24" spans="1:67" s="748" customFormat="1" ht="24.75" customHeight="1">
      <c r="A24" s="22" t="s">
        <v>22762</v>
      </c>
      <c r="B24" s="22">
        <v>21403</v>
      </c>
      <c r="C24" s="472" t="s">
        <v>42</v>
      </c>
      <c r="D24" s="23" t="s">
        <v>22763</v>
      </c>
      <c r="E24" s="23" t="s">
        <v>163</v>
      </c>
      <c r="F24" s="22" t="s">
        <v>323</v>
      </c>
      <c r="G24" s="22"/>
      <c r="H24" s="22" t="s">
        <v>180</v>
      </c>
      <c r="I24" s="18" t="s">
        <v>5509</v>
      </c>
      <c r="J24" s="23" t="s">
        <v>22764</v>
      </c>
      <c r="K24" s="23" t="s">
        <v>1183</v>
      </c>
      <c r="L24" s="23" t="s">
        <v>1184</v>
      </c>
      <c r="M24" s="746" t="s">
        <v>22765</v>
      </c>
      <c r="N24" s="22"/>
      <c r="O24" s="22"/>
      <c r="P24" s="22" t="s">
        <v>22287</v>
      </c>
      <c r="Q24" s="22" t="s">
        <v>22287</v>
      </c>
      <c r="R24" s="22" t="s">
        <v>22560</v>
      </c>
      <c r="S24" s="747"/>
      <c r="U24" s="22"/>
      <c r="V24" s="22"/>
      <c r="W24" s="23"/>
      <c r="X24" s="22"/>
      <c r="AH24" s="749"/>
      <c r="AI24" s="749"/>
      <c r="AJ24" s="749"/>
      <c r="AK24" s="749"/>
      <c r="AS24" s="747"/>
      <c r="BK24" s="750"/>
      <c r="BL24" s="750"/>
      <c r="BM24" s="750"/>
      <c r="BN24" s="750"/>
      <c r="BO24" s="750"/>
    </row>
    <row r="25" spans="1:67" s="748" customFormat="1" ht="24.75" customHeight="1">
      <c r="A25" s="22" t="s">
        <v>22766</v>
      </c>
      <c r="B25" s="22">
        <v>21404</v>
      </c>
      <c r="C25" s="472" t="s">
        <v>42</v>
      </c>
      <c r="D25" s="23" t="s">
        <v>22767</v>
      </c>
      <c r="E25" s="23" t="s">
        <v>162</v>
      </c>
      <c r="F25" s="22" t="s">
        <v>218</v>
      </c>
      <c r="G25" s="22"/>
      <c r="H25" s="22" t="s">
        <v>180</v>
      </c>
      <c r="I25" s="18" t="s">
        <v>5417</v>
      </c>
      <c r="J25" s="23"/>
      <c r="K25" s="23"/>
      <c r="L25" s="23"/>
      <c r="M25" s="746"/>
      <c r="N25" s="22"/>
      <c r="O25" s="22"/>
      <c r="P25" s="22" t="s">
        <v>22560</v>
      </c>
      <c r="Q25" s="22" t="s">
        <v>22560</v>
      </c>
      <c r="R25" s="22" t="s">
        <v>23079</v>
      </c>
      <c r="S25" s="747"/>
      <c r="U25" s="22"/>
      <c r="V25" s="22"/>
      <c r="W25" s="23"/>
      <c r="X25" s="22"/>
      <c r="AH25" s="749"/>
      <c r="AI25" s="749"/>
      <c r="AJ25" s="749"/>
      <c r="AK25" s="749"/>
      <c r="AS25" s="747"/>
      <c r="BK25" s="750"/>
      <c r="BL25" s="750"/>
      <c r="BM25" s="750"/>
      <c r="BN25" s="750"/>
      <c r="BO25" s="750"/>
    </row>
    <row r="26" spans="1:67" s="748" customFormat="1" ht="24.75" customHeight="1">
      <c r="A26" s="22"/>
      <c r="B26" s="22"/>
      <c r="C26" s="472"/>
      <c r="D26" s="23"/>
      <c r="E26" s="23"/>
      <c r="F26" s="22"/>
      <c r="G26" s="22"/>
      <c r="H26" s="22"/>
      <c r="I26" s="18" t="s">
        <v>5417</v>
      </c>
      <c r="J26" s="23"/>
      <c r="K26" s="23"/>
      <c r="L26" s="23"/>
      <c r="M26" s="746"/>
      <c r="N26" s="22"/>
      <c r="O26" s="22"/>
      <c r="P26" s="22"/>
      <c r="Q26" s="22"/>
      <c r="R26" s="22"/>
      <c r="S26" s="747"/>
      <c r="T26" s="748">
        <f>IF(Table54[[#This Row],[تاریخ اولین  احتساب حق بیمه]]="",1403,MID(Table54[[#This Row],[تاریخ اولین  احتساب حق بیمه]],1,4))</f>
        <v>1403</v>
      </c>
      <c r="U26" s="22"/>
      <c r="V26" s="22"/>
      <c r="W26" s="23"/>
      <c r="X26" s="22"/>
      <c r="AH26" s="749"/>
      <c r="AI26" s="749"/>
      <c r="AJ26" s="749"/>
      <c r="AK26" s="749"/>
      <c r="AS26" s="747"/>
      <c r="BK26" s="750"/>
      <c r="BL26" s="750"/>
      <c r="BM26" s="750"/>
      <c r="BN26" s="750"/>
      <c r="BO26" s="750"/>
    </row>
    <row r="27" spans="1:67" s="750" customFormat="1" ht="24.75" customHeight="1">
      <c r="A27" s="21" t="s">
        <v>125</v>
      </c>
      <c r="B27" s="21">
        <v>21700</v>
      </c>
      <c r="C27" s="757" t="s">
        <v>66</v>
      </c>
      <c r="D27" s="20">
        <v>2580769234</v>
      </c>
      <c r="E27" s="21" t="s">
        <v>163</v>
      </c>
      <c r="F27" s="21"/>
      <c r="G27" s="21"/>
      <c r="H27" s="21" t="s">
        <v>180</v>
      </c>
      <c r="I27" s="19" t="s">
        <v>5417</v>
      </c>
      <c r="J27" s="20"/>
      <c r="K27" s="20" t="s">
        <v>1183</v>
      </c>
      <c r="L27" s="20" t="s">
        <v>1184</v>
      </c>
      <c r="M27" s="758" t="s">
        <v>1376</v>
      </c>
      <c r="N27" s="21">
        <v>4189845827</v>
      </c>
      <c r="O27" s="21" t="s">
        <v>2414</v>
      </c>
      <c r="P27" s="21" t="s">
        <v>613</v>
      </c>
      <c r="Q27" s="21" t="s">
        <v>2100</v>
      </c>
      <c r="R27" s="21"/>
      <c r="S27" s="759"/>
      <c r="T27" s="760">
        <f>IF(Table54[[#This Row],[تاریخ اولین  احتساب حق بیمه]]="",1403,MID(Table54[[#This Row],[تاریخ اولین  احتساب حق بیمه]],1,4))</f>
        <v>1403</v>
      </c>
      <c r="U27" s="21"/>
      <c r="V27" s="21"/>
      <c r="W27" s="21"/>
      <c r="X27" s="21"/>
      <c r="Y27" s="760"/>
      <c r="Z27" s="760"/>
      <c r="AA27" s="760"/>
      <c r="AB27" s="760"/>
      <c r="AC27" s="760"/>
      <c r="AD27" s="760"/>
      <c r="AE27" s="760"/>
      <c r="AF27" s="760">
        <v>0</v>
      </c>
      <c r="AG27" s="760"/>
      <c r="AH27" s="761"/>
      <c r="AI27" s="761"/>
      <c r="AJ27" s="761"/>
      <c r="AK27" s="761"/>
      <c r="AL27" s="760"/>
      <c r="AM27" s="760"/>
      <c r="AN27" s="760"/>
      <c r="AO27" s="760"/>
      <c r="AP27" s="760"/>
      <c r="AQ27" s="760"/>
      <c r="AR27" s="760"/>
      <c r="AS27" s="759"/>
      <c r="AT27" s="760"/>
      <c r="AU27" s="760"/>
      <c r="AV27" s="760"/>
      <c r="AW27" s="760"/>
      <c r="AX27" s="760"/>
      <c r="AY27" s="760"/>
    </row>
    <row r="28" spans="1:67" s="750" customFormat="1" ht="24.75" customHeight="1">
      <c r="A28" s="21" t="s">
        <v>126</v>
      </c>
      <c r="B28" s="21">
        <v>21701</v>
      </c>
      <c r="C28" s="757" t="s">
        <v>66</v>
      </c>
      <c r="D28" s="20">
        <v>2580202838</v>
      </c>
      <c r="E28" s="21" t="s">
        <v>162</v>
      </c>
      <c r="F28" s="21" t="s">
        <v>111</v>
      </c>
      <c r="G28" s="21"/>
      <c r="H28" s="21" t="s">
        <v>180</v>
      </c>
      <c r="I28" s="19" t="s">
        <v>5417</v>
      </c>
      <c r="J28" s="20"/>
      <c r="K28" s="20" t="s">
        <v>1183</v>
      </c>
      <c r="L28" s="20" t="s">
        <v>1184</v>
      </c>
      <c r="M28" s="758" t="s">
        <v>127</v>
      </c>
      <c r="N28" s="21">
        <v>4164974563</v>
      </c>
      <c r="O28" s="21" t="s">
        <v>87</v>
      </c>
      <c r="P28" s="21" t="s">
        <v>668</v>
      </c>
      <c r="Q28" s="21"/>
      <c r="R28" s="21" t="s">
        <v>668</v>
      </c>
      <c r="S28" s="759"/>
      <c r="T28" s="760" t="str">
        <f>IF(Table54[[#This Row],[تاریخ اولین  احتساب حق بیمه]]="",1403,MID(Table54[[#This Row],[تاریخ اولین  احتساب حق بیمه]],1,4))</f>
        <v>1399</v>
      </c>
      <c r="U28" s="21"/>
      <c r="V28" s="21"/>
      <c r="W28" s="21"/>
      <c r="X28" s="21"/>
      <c r="Y28" s="760"/>
      <c r="Z28" s="760"/>
      <c r="AA28" s="760"/>
      <c r="AB28" s="760"/>
      <c r="AC28" s="760"/>
      <c r="AD28" s="760"/>
      <c r="AE28" s="760"/>
      <c r="AF28" s="760">
        <v>60400000</v>
      </c>
      <c r="AG28" s="760">
        <v>69000000</v>
      </c>
      <c r="AH28" s="761">
        <v>75000000</v>
      </c>
      <c r="AI28" s="761">
        <v>75000000</v>
      </c>
      <c r="AJ28" s="761">
        <f>75000000+45000000</f>
        <v>120000000</v>
      </c>
      <c r="AK28" s="761">
        <v>75000000</v>
      </c>
      <c r="AL28" s="760">
        <v>85000000</v>
      </c>
      <c r="AM28" s="760">
        <v>85000000</v>
      </c>
      <c r="AN28" s="760">
        <v>85000000</v>
      </c>
      <c r="AO28" s="760">
        <v>85000000</v>
      </c>
      <c r="AP28" s="760">
        <v>85000000</v>
      </c>
      <c r="AQ28" s="760"/>
      <c r="AR28" s="760">
        <v>100000000</v>
      </c>
      <c r="AS28" s="759">
        <v>85000000</v>
      </c>
      <c r="AT28" s="760">
        <v>85000000</v>
      </c>
      <c r="AU28" s="760">
        <v>85000000</v>
      </c>
      <c r="AV28" s="760">
        <v>170000000</v>
      </c>
      <c r="AW28" s="760">
        <v>100000000</v>
      </c>
      <c r="AX28" s="760">
        <v>100000000</v>
      </c>
      <c r="AY28" s="760">
        <v>100000000</v>
      </c>
      <c r="AZ28" s="760">
        <v>100000000</v>
      </c>
      <c r="BA28" s="760">
        <v>100000000</v>
      </c>
      <c r="BB28" s="760"/>
    </row>
    <row r="29" spans="1:67" s="750" customFormat="1" ht="24.75" customHeight="1">
      <c r="A29" s="21" t="s">
        <v>131</v>
      </c>
      <c r="B29" s="21">
        <v>21707</v>
      </c>
      <c r="C29" s="757" t="s">
        <v>66</v>
      </c>
      <c r="D29" s="20">
        <v>2594699421</v>
      </c>
      <c r="E29" s="21" t="s">
        <v>163</v>
      </c>
      <c r="F29" s="21" t="s">
        <v>96</v>
      </c>
      <c r="G29" s="21"/>
      <c r="H29" s="21" t="s">
        <v>180</v>
      </c>
      <c r="I29" s="19" t="s">
        <v>5418</v>
      </c>
      <c r="J29" s="20"/>
      <c r="K29" s="20" t="s">
        <v>1183</v>
      </c>
      <c r="L29" s="20" t="s">
        <v>1184</v>
      </c>
      <c r="M29" s="758" t="s">
        <v>132</v>
      </c>
      <c r="N29" s="21">
        <v>4144665655</v>
      </c>
      <c r="O29" s="21" t="s">
        <v>2414</v>
      </c>
      <c r="P29" s="21" t="s">
        <v>182</v>
      </c>
      <c r="Q29" s="21" t="s">
        <v>2864</v>
      </c>
      <c r="R29" s="21"/>
      <c r="S29" s="759" t="s">
        <v>385</v>
      </c>
      <c r="T29" s="760">
        <f>IF(Table54[[#This Row],[تاریخ اولین  احتساب حق بیمه]]="",1403,MID(Table54[[#This Row],[تاریخ اولین  احتساب حق بیمه]],1,4))</f>
        <v>1403</v>
      </c>
      <c r="U29" s="21"/>
      <c r="V29" s="21"/>
      <c r="W29" s="21"/>
      <c r="X29" s="21"/>
      <c r="Y29" s="760"/>
      <c r="Z29" s="760"/>
      <c r="AA29" s="760"/>
      <c r="AB29" s="760"/>
      <c r="AC29" s="760"/>
      <c r="AD29" s="760"/>
      <c r="AE29" s="760"/>
      <c r="AF29" s="760"/>
      <c r="AG29" s="760">
        <v>13000000</v>
      </c>
      <c r="AH29" s="761">
        <v>13000000</v>
      </c>
      <c r="AI29" s="761">
        <v>13000000</v>
      </c>
      <c r="AJ29" s="761">
        <f>13000000+20000000</f>
        <v>33000000</v>
      </c>
      <c r="AK29" s="761"/>
      <c r="AL29" s="760">
        <v>18000000</v>
      </c>
      <c r="AM29" s="760"/>
      <c r="AN29" s="760">
        <v>18000000</v>
      </c>
      <c r="AO29" s="760">
        <v>50000000</v>
      </c>
      <c r="AP29" s="760"/>
      <c r="AQ29" s="760"/>
      <c r="AR29" s="760"/>
      <c r="AS29" s="759"/>
      <c r="AT29" s="760">
        <v>65000000</v>
      </c>
      <c r="AU29" s="760">
        <v>65000000</v>
      </c>
      <c r="AV29" s="760">
        <v>80000000</v>
      </c>
      <c r="AW29" s="760">
        <v>75000000</v>
      </c>
      <c r="AX29" s="760">
        <v>75000000</v>
      </c>
      <c r="AY29" s="760">
        <v>75000000</v>
      </c>
      <c r="AZ29" s="760">
        <v>75000000</v>
      </c>
      <c r="BA29" s="760">
        <v>75000000</v>
      </c>
      <c r="BB29" s="760"/>
    </row>
    <row r="30" spans="1:67" s="750" customFormat="1" ht="24.75" customHeight="1">
      <c r="A30" s="21" t="s">
        <v>134</v>
      </c>
      <c r="B30" s="21">
        <v>21709</v>
      </c>
      <c r="C30" s="757" t="s">
        <v>66</v>
      </c>
      <c r="D30" s="20" t="s">
        <v>135</v>
      </c>
      <c r="E30" s="21" t="s">
        <v>162</v>
      </c>
      <c r="F30" s="21" t="s">
        <v>136</v>
      </c>
      <c r="G30" s="21"/>
      <c r="H30" s="21" t="s">
        <v>180</v>
      </c>
      <c r="I30" s="19" t="s">
        <v>5417</v>
      </c>
      <c r="J30" s="20"/>
      <c r="K30" s="20" t="s">
        <v>1183</v>
      </c>
      <c r="L30" s="20" t="s">
        <v>1184</v>
      </c>
      <c r="M30" s="758" t="s">
        <v>1592</v>
      </c>
      <c r="N30" s="763">
        <v>4193974461</v>
      </c>
      <c r="O30" s="21" t="s">
        <v>87</v>
      </c>
      <c r="P30" s="21" t="s">
        <v>668</v>
      </c>
      <c r="Q30" s="21"/>
      <c r="R30" s="21" t="s">
        <v>668</v>
      </c>
      <c r="S30" s="759"/>
      <c r="T30" s="760" t="str">
        <f>IF(Table54[[#This Row],[تاریخ اولین  احتساب حق بیمه]]="",1403,MID(Table54[[#This Row],[تاریخ اولین  احتساب حق بیمه]],1,4))</f>
        <v>1399</v>
      </c>
      <c r="U30" s="21"/>
      <c r="V30" s="21"/>
      <c r="W30" s="21"/>
      <c r="X30" s="21"/>
      <c r="Y30" s="760"/>
      <c r="Z30" s="760"/>
      <c r="AA30" s="760"/>
      <c r="AB30" s="760"/>
      <c r="AC30" s="760"/>
      <c r="AD30" s="760"/>
      <c r="AE30" s="760"/>
      <c r="AF30" s="760">
        <v>42350000</v>
      </c>
      <c r="AG30" s="760">
        <v>44450000</v>
      </c>
      <c r="AH30" s="761">
        <v>40000000</v>
      </c>
      <c r="AI30" s="761">
        <v>36750000</v>
      </c>
      <c r="AJ30" s="761">
        <f>42700000+45000000</f>
        <v>87700000</v>
      </c>
      <c r="AK30" s="761">
        <v>40000000</v>
      </c>
      <c r="AL30" s="760">
        <v>52000000</v>
      </c>
      <c r="AM30" s="760">
        <v>57000000</v>
      </c>
      <c r="AN30" s="760">
        <v>60000000</v>
      </c>
      <c r="AO30" s="760">
        <v>57000000</v>
      </c>
      <c r="AP30" s="760">
        <v>50000000</v>
      </c>
      <c r="AQ30" s="760"/>
      <c r="AR30" s="760">
        <v>51000000</v>
      </c>
      <c r="AS30" s="759">
        <v>55000000</v>
      </c>
      <c r="AT30" s="760">
        <v>52000000</v>
      </c>
      <c r="AU30" s="760">
        <v>45000000</v>
      </c>
      <c r="AV30" s="760">
        <v>90000000</v>
      </c>
      <c r="AW30" s="760">
        <v>30000000</v>
      </c>
      <c r="AX30" s="760">
        <v>52000000</v>
      </c>
      <c r="AY30" s="760">
        <v>64000000</v>
      </c>
      <c r="AZ30" s="750">
        <v>40000000</v>
      </c>
      <c r="BA30" s="750">
        <v>50000000</v>
      </c>
      <c r="BB30" s="750">
        <v>35000000</v>
      </c>
    </row>
    <row r="31" spans="1:67" s="750" customFormat="1" ht="24.75" customHeight="1">
      <c r="A31" s="21" t="s">
        <v>139</v>
      </c>
      <c r="B31" s="21">
        <v>21711</v>
      </c>
      <c r="C31" s="757" t="s">
        <v>66</v>
      </c>
      <c r="D31" s="20">
        <v>2580470387</v>
      </c>
      <c r="E31" s="21" t="s">
        <v>162</v>
      </c>
      <c r="F31" s="21" t="s">
        <v>115</v>
      </c>
      <c r="G31" s="21"/>
      <c r="H31" s="21" t="s">
        <v>180</v>
      </c>
      <c r="I31" s="19" t="s">
        <v>5417</v>
      </c>
      <c r="J31" s="20"/>
      <c r="K31" s="20" t="s">
        <v>1183</v>
      </c>
      <c r="L31" s="20" t="s">
        <v>1184</v>
      </c>
      <c r="M31" s="758" t="s">
        <v>1377</v>
      </c>
      <c r="N31" s="21"/>
      <c r="O31" s="21" t="s">
        <v>1551</v>
      </c>
      <c r="P31" s="21" t="s">
        <v>3093</v>
      </c>
      <c r="Q31" s="21"/>
      <c r="R31" s="21" t="s">
        <v>4128</v>
      </c>
      <c r="S31" s="759"/>
      <c r="T31" s="760" t="str">
        <f>IF(Table54[[#This Row],[تاریخ اولین  احتساب حق بیمه]]="",1403,MID(Table54[[#This Row],[تاریخ اولین  احتساب حق بیمه]],1,4))</f>
        <v>1402</v>
      </c>
      <c r="U31" s="21"/>
      <c r="V31" s="21"/>
      <c r="W31" s="21"/>
      <c r="X31" s="21"/>
      <c r="Y31" s="760"/>
      <c r="Z31" s="760"/>
      <c r="AA31" s="760"/>
      <c r="AB31" s="760"/>
      <c r="AC31" s="760"/>
      <c r="AD31" s="760"/>
      <c r="AE31" s="760"/>
      <c r="AF31" s="760"/>
      <c r="AG31" s="760">
        <v>20000000</v>
      </c>
      <c r="AH31" s="761">
        <v>30000000</v>
      </c>
      <c r="AI31" s="761">
        <v>30000000</v>
      </c>
      <c r="AJ31" s="761">
        <f>30000000+45000000</f>
        <v>75000000</v>
      </c>
      <c r="AK31" s="761">
        <v>30000000</v>
      </c>
      <c r="AL31" s="760">
        <v>40000000</v>
      </c>
      <c r="AM31" s="760">
        <v>40000000</v>
      </c>
      <c r="AN31" s="760">
        <v>40000000</v>
      </c>
      <c r="AO31" s="760">
        <v>40000000</v>
      </c>
      <c r="AP31" s="760">
        <v>50000000</v>
      </c>
      <c r="AQ31" s="760"/>
      <c r="AR31" s="760"/>
      <c r="AS31" s="759"/>
      <c r="AT31" s="760"/>
      <c r="AU31" s="760"/>
      <c r="AV31" s="760"/>
      <c r="AW31" s="760"/>
      <c r="AX31" s="760"/>
      <c r="AY31" s="760"/>
      <c r="BC31" s="750">
        <v>100000000</v>
      </c>
      <c r="BD31" s="750">
        <v>75000000</v>
      </c>
      <c r="BE31" s="750">
        <v>75000000</v>
      </c>
      <c r="BF31" s="750">
        <v>75000000</v>
      </c>
      <c r="BG31" s="750">
        <v>75000000</v>
      </c>
    </row>
    <row r="32" spans="1:67" s="750" customFormat="1" ht="24.75" customHeight="1">
      <c r="A32" s="21" t="s">
        <v>260</v>
      </c>
      <c r="B32" s="21">
        <v>21714</v>
      </c>
      <c r="C32" s="757" t="s">
        <v>66</v>
      </c>
      <c r="D32" s="20" t="s">
        <v>261</v>
      </c>
      <c r="E32" s="21" t="s">
        <v>162</v>
      </c>
      <c r="F32" s="21" t="s">
        <v>262</v>
      </c>
      <c r="G32" s="21"/>
      <c r="H32" s="21" t="s">
        <v>180</v>
      </c>
      <c r="I32" s="19" t="s">
        <v>5417</v>
      </c>
      <c r="J32" s="20"/>
      <c r="K32" s="20" t="s">
        <v>1183</v>
      </c>
      <c r="L32" s="20" t="s">
        <v>1184</v>
      </c>
      <c r="M32" s="758" t="s">
        <v>263</v>
      </c>
      <c r="N32" s="21">
        <v>4153757624</v>
      </c>
      <c r="O32" s="21" t="s">
        <v>87</v>
      </c>
      <c r="P32" s="21" t="s">
        <v>623</v>
      </c>
      <c r="Q32" s="21"/>
      <c r="R32" s="21" t="s">
        <v>623</v>
      </c>
      <c r="S32" s="759"/>
      <c r="T32" s="760" t="str">
        <f>IF(Table54[[#This Row],[تاریخ اولین  احتساب حق بیمه]]="",1403,MID(Table54[[#This Row],[تاریخ اولین  احتساب حق بیمه]],1,4))</f>
        <v>1400</v>
      </c>
      <c r="U32" s="21"/>
      <c r="V32" s="21"/>
      <c r="W32" s="21"/>
      <c r="X32" s="21"/>
      <c r="Y32" s="760"/>
      <c r="Z32" s="760"/>
      <c r="AA32" s="760"/>
      <c r="AB32" s="760"/>
      <c r="AC32" s="760"/>
      <c r="AD32" s="760"/>
      <c r="AE32" s="760"/>
      <c r="AF32" s="760">
        <v>33000000</v>
      </c>
      <c r="AG32" s="760">
        <v>33300000</v>
      </c>
      <c r="AH32" s="761">
        <v>35000000</v>
      </c>
      <c r="AI32" s="761">
        <v>36000000</v>
      </c>
      <c r="AJ32" s="761">
        <f>35400000+45000000</f>
        <v>80400000</v>
      </c>
      <c r="AK32" s="761"/>
      <c r="AL32" s="760">
        <v>54000000</v>
      </c>
      <c r="AM32" s="760">
        <v>59000000</v>
      </c>
      <c r="AN32" s="760">
        <v>56000000</v>
      </c>
      <c r="AO32" s="760">
        <v>56000000</v>
      </c>
      <c r="AP32" s="760"/>
      <c r="AQ32" s="760"/>
      <c r="AR32" s="760">
        <v>54000000</v>
      </c>
      <c r="AS32" s="759">
        <v>60000000</v>
      </c>
      <c r="AT32" s="760">
        <v>46800000</v>
      </c>
      <c r="AU32" s="760">
        <v>35000000</v>
      </c>
      <c r="AV32" s="760">
        <v>85000000</v>
      </c>
      <c r="AW32" s="760">
        <v>25000000</v>
      </c>
      <c r="AX32" s="760">
        <v>42000000</v>
      </c>
      <c r="AY32" s="760">
        <v>54000000</v>
      </c>
      <c r="AZ32" s="750">
        <v>40000000</v>
      </c>
      <c r="BA32" s="750">
        <v>36000000</v>
      </c>
      <c r="BB32" s="750">
        <v>21000000</v>
      </c>
    </row>
    <row r="33" spans="1:60" s="750" customFormat="1" ht="24.75" customHeight="1">
      <c r="A33" s="21" t="s">
        <v>264</v>
      </c>
      <c r="B33" s="21">
        <v>21715</v>
      </c>
      <c r="C33" s="757" t="s">
        <v>66</v>
      </c>
      <c r="D33" s="20" t="s">
        <v>266</v>
      </c>
      <c r="E33" s="20" t="s">
        <v>162</v>
      </c>
      <c r="F33" s="21" t="s">
        <v>265</v>
      </c>
      <c r="G33" s="21"/>
      <c r="H33" s="21" t="s">
        <v>180</v>
      </c>
      <c r="I33" s="19" t="s">
        <v>5417</v>
      </c>
      <c r="J33" s="20"/>
      <c r="K33" s="20" t="s">
        <v>1183</v>
      </c>
      <c r="L33" s="20" t="s">
        <v>1184</v>
      </c>
      <c r="M33" s="758" t="s">
        <v>267</v>
      </c>
      <c r="N33" s="21">
        <v>4196935983</v>
      </c>
      <c r="O33" s="21" t="s">
        <v>87</v>
      </c>
      <c r="P33" s="21" t="s">
        <v>623</v>
      </c>
      <c r="Q33" s="21"/>
      <c r="R33" s="21" t="s">
        <v>623</v>
      </c>
      <c r="S33" s="759" t="s">
        <v>5378</v>
      </c>
      <c r="T33" s="760" t="str">
        <f>IF(Table54[[#This Row],[تاریخ اولین  احتساب حق بیمه]]="",1403,MID(Table54[[#This Row],[تاریخ اولین  احتساب حق بیمه]],1,4))</f>
        <v>1400</v>
      </c>
      <c r="U33" s="21" t="s">
        <v>3156</v>
      </c>
      <c r="V33" s="21" t="s">
        <v>3156</v>
      </c>
      <c r="W33" s="21" t="s">
        <v>3156</v>
      </c>
      <c r="X33" s="21"/>
      <c r="Y33" s="760"/>
      <c r="Z33" s="760"/>
      <c r="AA33" s="760"/>
      <c r="AB33" s="760"/>
      <c r="AC33" s="760"/>
      <c r="AD33" s="760"/>
      <c r="AE33" s="760"/>
      <c r="AF33" s="760">
        <v>33300000</v>
      </c>
      <c r="AG33" s="760">
        <v>35100000</v>
      </c>
      <c r="AH33" s="761">
        <v>36000000</v>
      </c>
      <c r="AI33" s="761">
        <v>27000000</v>
      </c>
      <c r="AJ33" s="761">
        <f>36600000+45000000</f>
        <v>81600000</v>
      </c>
      <c r="AK33" s="761">
        <v>43000000</v>
      </c>
      <c r="AL33" s="760">
        <v>35200000</v>
      </c>
      <c r="AM33" s="760">
        <v>54000000</v>
      </c>
      <c r="AN33" s="760">
        <v>55000000</v>
      </c>
      <c r="AO33" s="760">
        <v>52000000</v>
      </c>
      <c r="AP33" s="760">
        <v>49000000</v>
      </c>
      <c r="AQ33" s="760"/>
      <c r="AR33" s="760">
        <v>53000000</v>
      </c>
      <c r="AS33" s="759">
        <v>43000000</v>
      </c>
      <c r="AT33" s="760">
        <v>46500000</v>
      </c>
      <c r="AU33" s="760">
        <v>35000000</v>
      </c>
      <c r="AV33" s="760">
        <v>85000000</v>
      </c>
      <c r="AW33" s="760">
        <v>20000000</v>
      </c>
      <c r="AX33" s="760">
        <v>46000000</v>
      </c>
      <c r="AY33" s="760"/>
    </row>
    <row r="34" spans="1:60" s="750" customFormat="1" ht="24.75" customHeight="1">
      <c r="A34" s="21" t="s">
        <v>390</v>
      </c>
      <c r="B34" s="21">
        <v>37117</v>
      </c>
      <c r="C34" s="757" t="s">
        <v>5199</v>
      </c>
      <c r="D34" s="20" t="s">
        <v>391</v>
      </c>
      <c r="E34" s="20" t="s">
        <v>162</v>
      </c>
      <c r="F34" s="21" t="s">
        <v>392</v>
      </c>
      <c r="G34" s="21"/>
      <c r="H34" s="21" t="s">
        <v>179</v>
      </c>
      <c r="I34" s="19" t="s">
        <v>5417</v>
      </c>
      <c r="J34" s="20"/>
      <c r="K34" s="20" t="s">
        <v>1183</v>
      </c>
      <c r="L34" s="20" t="s">
        <v>1184</v>
      </c>
      <c r="M34" s="758" t="s">
        <v>393</v>
      </c>
      <c r="N34" s="21">
        <v>4157867365</v>
      </c>
      <c r="O34" s="21" t="s">
        <v>87</v>
      </c>
      <c r="P34" s="21" t="s">
        <v>4601</v>
      </c>
      <c r="Q34" s="21"/>
      <c r="R34" s="21" t="s">
        <v>4601</v>
      </c>
      <c r="S34" s="759"/>
      <c r="T34" s="760" t="str">
        <f>IF(Table54[[#This Row],[تاریخ اولین  احتساب حق بیمه]]="",1403,MID(Table54[[#This Row],[تاریخ اولین  احتساب حق بیمه]],1,4))</f>
        <v>1402</v>
      </c>
      <c r="U34" s="21"/>
      <c r="V34" s="21"/>
      <c r="W34" s="21"/>
      <c r="X34" s="21"/>
      <c r="Y34" s="760"/>
      <c r="Z34" s="760"/>
      <c r="AA34" s="760"/>
      <c r="AB34" s="760"/>
      <c r="AC34" s="760"/>
      <c r="AD34" s="760"/>
      <c r="AE34" s="760"/>
      <c r="AF34" s="760">
        <v>37200000</v>
      </c>
      <c r="AG34" s="760">
        <v>45500000</v>
      </c>
      <c r="AH34" s="761">
        <v>47000000</v>
      </c>
      <c r="AI34" s="761">
        <v>47500000</v>
      </c>
      <c r="AJ34" s="761">
        <f>52500000+45000000</f>
        <v>97500000</v>
      </c>
      <c r="AK34" s="761">
        <v>57400000</v>
      </c>
      <c r="AL34" s="760">
        <v>70000000</v>
      </c>
      <c r="AM34" s="760">
        <v>75000000</v>
      </c>
      <c r="AN34" s="760">
        <v>66150000</v>
      </c>
      <c r="AO34" s="760">
        <v>68000000</v>
      </c>
      <c r="AP34" s="760">
        <v>63000000</v>
      </c>
      <c r="AQ34" s="760"/>
      <c r="AR34" s="760">
        <v>82000000</v>
      </c>
      <c r="AS34" s="759">
        <v>80000000</v>
      </c>
      <c r="AT34" s="760">
        <v>67000000</v>
      </c>
      <c r="AU34" s="760">
        <v>60000000</v>
      </c>
      <c r="AV34" s="760">
        <v>100000000</v>
      </c>
      <c r="AW34" s="760">
        <v>35000000</v>
      </c>
      <c r="AX34" s="760">
        <v>65000000</v>
      </c>
      <c r="AY34" s="760">
        <v>68000000</v>
      </c>
      <c r="AZ34" s="750">
        <v>55000000</v>
      </c>
      <c r="BA34" s="750">
        <v>40000000</v>
      </c>
      <c r="BB34" s="750">
        <v>45000000</v>
      </c>
    </row>
    <row r="35" spans="1:60" s="750" customFormat="1" ht="24.75" customHeight="1">
      <c r="A35" s="21" t="s">
        <v>797</v>
      </c>
      <c r="B35" s="21">
        <v>21721</v>
      </c>
      <c r="C35" s="757" t="s">
        <v>66</v>
      </c>
      <c r="D35" s="20" t="s">
        <v>798</v>
      </c>
      <c r="E35" s="20" t="s">
        <v>162</v>
      </c>
      <c r="F35" s="21" t="s">
        <v>111</v>
      </c>
      <c r="G35" s="21"/>
      <c r="H35" s="21" t="s">
        <v>180</v>
      </c>
      <c r="I35" s="19" t="s">
        <v>5417</v>
      </c>
      <c r="J35" s="20"/>
      <c r="K35" s="20" t="s">
        <v>1183</v>
      </c>
      <c r="L35" s="20" t="s">
        <v>1184</v>
      </c>
      <c r="M35" s="758" t="s">
        <v>799</v>
      </c>
      <c r="N35" s="763">
        <v>4144755434</v>
      </c>
      <c r="O35" s="21" t="s">
        <v>87</v>
      </c>
      <c r="P35" s="21" t="s">
        <v>847</v>
      </c>
      <c r="Q35" s="21"/>
      <c r="R35" s="21" t="s">
        <v>1039</v>
      </c>
      <c r="S35" s="759"/>
      <c r="T35" s="760" t="str">
        <f>IF(Table54[[#This Row],[تاریخ اولین  احتساب حق بیمه]]="",1403,MID(Table54[[#This Row],[تاریخ اولین  احتساب حق بیمه]],1,4))</f>
        <v>1400</v>
      </c>
      <c r="U35" s="21"/>
      <c r="V35" s="21"/>
      <c r="W35" s="21"/>
      <c r="X35" s="21"/>
      <c r="Y35" s="760"/>
      <c r="Z35" s="760"/>
      <c r="AA35" s="760"/>
      <c r="AB35" s="760"/>
      <c r="AC35" s="760"/>
      <c r="AD35" s="760"/>
      <c r="AE35" s="760"/>
      <c r="AF35" s="760"/>
      <c r="AG35" s="760"/>
      <c r="AH35" s="761">
        <v>25000000</v>
      </c>
      <c r="AI35" s="761">
        <v>25000000</v>
      </c>
      <c r="AJ35" s="761">
        <f>25000000+45000000</f>
        <v>70000000</v>
      </c>
      <c r="AK35" s="761"/>
      <c r="AL35" s="760">
        <v>35000000</v>
      </c>
      <c r="AM35" s="760">
        <v>40000000</v>
      </c>
      <c r="AN35" s="760">
        <v>40000000</v>
      </c>
      <c r="AO35" s="760">
        <v>40000000</v>
      </c>
      <c r="AP35" s="760">
        <v>40000000</v>
      </c>
      <c r="AQ35" s="760"/>
      <c r="AR35" s="760">
        <v>40000000</v>
      </c>
      <c r="AS35" s="759">
        <v>40000000</v>
      </c>
      <c r="AT35" s="760">
        <v>45000000</v>
      </c>
      <c r="AU35" s="760">
        <v>50000000</v>
      </c>
      <c r="AV35" s="760">
        <v>90000000</v>
      </c>
      <c r="AW35" s="760">
        <v>50000000</v>
      </c>
      <c r="AX35" s="760">
        <v>50000000</v>
      </c>
      <c r="AY35" s="760">
        <v>50000000</v>
      </c>
      <c r="AZ35" s="760">
        <v>50000000</v>
      </c>
      <c r="BA35" s="760">
        <v>50000000</v>
      </c>
      <c r="BB35" s="760">
        <v>50000000</v>
      </c>
    </row>
    <row r="36" spans="1:60" s="750" customFormat="1" ht="24.75" customHeight="1">
      <c r="A36" s="21" t="s">
        <v>4016</v>
      </c>
      <c r="B36" s="21">
        <v>21723</v>
      </c>
      <c r="C36" s="757" t="s">
        <v>66</v>
      </c>
      <c r="D36" s="20" t="s">
        <v>1581</v>
      </c>
      <c r="E36" s="20" t="s">
        <v>162</v>
      </c>
      <c r="F36" s="21" t="s">
        <v>199</v>
      </c>
      <c r="G36" s="21"/>
      <c r="H36" s="21" t="s">
        <v>180</v>
      </c>
      <c r="I36" s="19" t="s">
        <v>5418</v>
      </c>
      <c r="J36" s="20" t="s">
        <v>1582</v>
      </c>
      <c r="K36" s="763" t="s">
        <v>1183</v>
      </c>
      <c r="L36" s="763" t="s">
        <v>1184</v>
      </c>
      <c r="M36" s="758" t="s">
        <v>1583</v>
      </c>
      <c r="N36" s="21">
        <v>4178613926</v>
      </c>
      <c r="O36" s="21" t="s">
        <v>87</v>
      </c>
      <c r="P36" s="21" t="s">
        <v>1584</v>
      </c>
      <c r="Q36" s="21"/>
      <c r="R36" s="21" t="s">
        <v>1841</v>
      </c>
      <c r="S36" s="759"/>
      <c r="T36" s="760" t="str">
        <f>IF(Table54[[#This Row],[تاریخ اولین  احتساب حق بیمه]]="",1403,MID(Table54[[#This Row],[تاریخ اولین  احتساب حق بیمه]],1,4))</f>
        <v>1401</v>
      </c>
      <c r="U36" s="21"/>
      <c r="V36" s="21"/>
      <c r="W36" s="21"/>
      <c r="X36" s="21"/>
      <c r="Y36" s="760"/>
      <c r="Z36" s="760"/>
      <c r="AA36" s="760"/>
      <c r="AB36" s="760"/>
      <c r="AC36" s="760"/>
      <c r="AD36" s="760"/>
      <c r="AE36" s="760"/>
      <c r="AF36" s="760"/>
      <c r="AG36" s="760"/>
      <c r="AH36" s="761"/>
      <c r="AI36" s="761"/>
      <c r="AJ36" s="761"/>
      <c r="AK36" s="761"/>
      <c r="AL36" s="760">
        <v>35000000</v>
      </c>
      <c r="AM36" s="760">
        <v>40000000</v>
      </c>
      <c r="AN36" s="760">
        <v>40000000</v>
      </c>
      <c r="AO36" s="760">
        <v>40000000</v>
      </c>
      <c r="AP36" s="760">
        <v>40000000</v>
      </c>
      <c r="AQ36" s="760"/>
      <c r="AR36" s="760">
        <v>40000000</v>
      </c>
      <c r="AS36" s="759">
        <v>40000000</v>
      </c>
      <c r="AT36" s="760">
        <v>45000000</v>
      </c>
      <c r="AU36" s="760">
        <v>50000000</v>
      </c>
      <c r="AV36" s="760">
        <v>90000000</v>
      </c>
      <c r="AW36" s="760">
        <v>50000000</v>
      </c>
      <c r="AX36" s="760">
        <v>50000000</v>
      </c>
      <c r="AY36" s="760">
        <v>50000000</v>
      </c>
      <c r="AZ36" s="760">
        <v>50000000</v>
      </c>
      <c r="BA36" s="760">
        <v>50000000</v>
      </c>
      <c r="BB36" s="760"/>
    </row>
    <row r="37" spans="1:60" s="750" customFormat="1" ht="24.75" customHeight="1">
      <c r="A37" s="21" t="s">
        <v>2102</v>
      </c>
      <c r="B37" s="21">
        <v>21724</v>
      </c>
      <c r="C37" s="757" t="s">
        <v>66</v>
      </c>
      <c r="D37" s="20" t="s">
        <v>1585</v>
      </c>
      <c r="E37" s="20" t="s">
        <v>162</v>
      </c>
      <c r="F37" s="21" t="s">
        <v>138</v>
      </c>
      <c r="G37" s="21"/>
      <c r="H37" s="21" t="s">
        <v>179</v>
      </c>
      <c r="I37" s="19" t="s">
        <v>5418</v>
      </c>
      <c r="J37" s="20" t="s">
        <v>1586</v>
      </c>
      <c r="K37" s="763" t="s">
        <v>1183</v>
      </c>
      <c r="L37" s="763" t="s">
        <v>1184</v>
      </c>
      <c r="M37" s="758" t="s">
        <v>1587</v>
      </c>
      <c r="N37" s="21">
        <v>4153895649</v>
      </c>
      <c r="O37" s="21" t="s">
        <v>87</v>
      </c>
      <c r="P37" s="21" t="s">
        <v>1584</v>
      </c>
      <c r="Q37" s="21"/>
      <c r="R37" s="21" t="s">
        <v>1841</v>
      </c>
      <c r="S37" s="759"/>
      <c r="T37" s="760" t="str">
        <f>IF(Table54[[#This Row],[تاریخ اولین  احتساب حق بیمه]]="",1403,MID(Table54[[#This Row],[تاریخ اولین  احتساب حق بیمه]],1,4))</f>
        <v>1401</v>
      </c>
      <c r="U37" s="21"/>
      <c r="V37" s="21"/>
      <c r="W37" s="21"/>
      <c r="X37" s="21"/>
      <c r="Y37" s="760"/>
      <c r="Z37" s="760"/>
      <c r="AA37" s="760"/>
      <c r="AB37" s="760"/>
      <c r="AC37" s="760"/>
      <c r="AD37" s="760"/>
      <c r="AE37" s="760"/>
      <c r="AF37" s="760"/>
      <c r="AG37" s="760"/>
      <c r="AH37" s="761"/>
      <c r="AI37" s="761"/>
      <c r="AJ37" s="761"/>
      <c r="AK37" s="761">
        <v>25000000</v>
      </c>
      <c r="AL37" s="760">
        <v>25000000</v>
      </c>
      <c r="AM37" s="760"/>
      <c r="AN37" s="760">
        <v>25000000</v>
      </c>
      <c r="AO37" s="760">
        <v>25000000</v>
      </c>
      <c r="AP37" s="760">
        <v>25000000</v>
      </c>
      <c r="AQ37" s="760"/>
      <c r="AR37" s="760">
        <v>25000000</v>
      </c>
      <c r="AS37" s="759">
        <v>25000000</v>
      </c>
      <c r="AT37" s="760">
        <v>30000000</v>
      </c>
      <c r="AU37" s="760">
        <v>30000000</v>
      </c>
      <c r="AV37" s="760">
        <v>70000000</v>
      </c>
      <c r="AW37" s="760">
        <v>30000000</v>
      </c>
      <c r="AX37" s="760">
        <v>30000000</v>
      </c>
      <c r="AY37" s="760">
        <v>35000000</v>
      </c>
      <c r="AZ37" s="750">
        <v>35000000</v>
      </c>
      <c r="BA37" s="750">
        <v>35000000</v>
      </c>
      <c r="BB37" s="750">
        <v>35000000</v>
      </c>
    </row>
    <row r="38" spans="1:60" s="750" customFormat="1" ht="24.75" customHeight="1">
      <c r="A38" s="21" t="s">
        <v>1588</v>
      </c>
      <c r="B38" s="21">
        <v>21725</v>
      </c>
      <c r="C38" s="757" t="s">
        <v>66</v>
      </c>
      <c r="D38" s="20" t="s">
        <v>1589</v>
      </c>
      <c r="E38" s="20" t="s">
        <v>162</v>
      </c>
      <c r="F38" s="21" t="s">
        <v>138</v>
      </c>
      <c r="G38" s="21"/>
      <c r="H38" s="21" t="s">
        <v>179</v>
      </c>
      <c r="I38" s="19" t="s">
        <v>5416</v>
      </c>
      <c r="J38" s="20" t="s">
        <v>1590</v>
      </c>
      <c r="K38" s="763" t="s">
        <v>1183</v>
      </c>
      <c r="L38" s="763" t="s">
        <v>1184</v>
      </c>
      <c r="M38" s="758" t="s">
        <v>1591</v>
      </c>
      <c r="N38" s="763">
        <v>4178917771</v>
      </c>
      <c r="O38" s="21" t="s">
        <v>87</v>
      </c>
      <c r="P38" s="21" t="s">
        <v>1584</v>
      </c>
      <c r="Q38" s="21"/>
      <c r="R38" s="21" t="s">
        <v>1841</v>
      </c>
      <c r="S38" s="759"/>
      <c r="T38" s="760" t="str">
        <f>IF(Table54[[#This Row],[تاریخ اولین  احتساب حق بیمه]]="",1403,MID(Table54[[#This Row],[تاریخ اولین  احتساب حق بیمه]],1,4))</f>
        <v>1401</v>
      </c>
      <c r="U38" s="21"/>
      <c r="V38" s="21"/>
      <c r="W38" s="21"/>
      <c r="X38" s="21"/>
      <c r="Y38" s="760"/>
      <c r="Z38" s="760"/>
      <c r="AA38" s="760"/>
      <c r="AB38" s="760"/>
      <c r="AC38" s="760"/>
      <c r="AD38" s="760"/>
      <c r="AE38" s="760"/>
      <c r="AF38" s="760"/>
      <c r="AG38" s="760"/>
      <c r="AH38" s="761"/>
      <c r="AI38" s="761"/>
      <c r="AJ38" s="761"/>
      <c r="AK38" s="761"/>
      <c r="AL38" s="760">
        <v>25000000</v>
      </c>
      <c r="AM38" s="760"/>
      <c r="AN38" s="760">
        <v>25000000</v>
      </c>
      <c r="AO38" s="760">
        <v>25000000</v>
      </c>
      <c r="AP38" s="760"/>
      <c r="AQ38" s="760"/>
      <c r="AR38" s="760">
        <v>25000000</v>
      </c>
      <c r="AS38" s="759">
        <v>25000000</v>
      </c>
      <c r="AT38" s="760">
        <v>30000000</v>
      </c>
      <c r="AU38" s="760">
        <v>30000000</v>
      </c>
      <c r="AV38" s="760">
        <v>70000000</v>
      </c>
      <c r="AW38" s="760">
        <v>30000000</v>
      </c>
      <c r="AX38" s="760">
        <v>30000000</v>
      </c>
      <c r="AY38" s="760">
        <v>35000000</v>
      </c>
      <c r="AZ38" s="750">
        <v>35000000</v>
      </c>
      <c r="BA38" s="750">
        <v>35000000</v>
      </c>
      <c r="BB38" s="750">
        <v>35000000</v>
      </c>
    </row>
    <row r="39" spans="1:60" s="750" customFormat="1" ht="24.75" customHeight="1">
      <c r="A39" s="21" t="s">
        <v>1937</v>
      </c>
      <c r="B39" s="21">
        <v>21727</v>
      </c>
      <c r="C39" s="757" t="s">
        <v>66</v>
      </c>
      <c r="D39" s="20" t="s">
        <v>1938</v>
      </c>
      <c r="E39" s="20" t="s">
        <v>162</v>
      </c>
      <c r="F39" s="21" t="s">
        <v>314</v>
      </c>
      <c r="G39" s="21" t="s">
        <v>1577</v>
      </c>
      <c r="H39" s="21" t="s">
        <v>180</v>
      </c>
      <c r="I39" s="19" t="s">
        <v>5418</v>
      </c>
      <c r="J39" s="20" t="s">
        <v>1939</v>
      </c>
      <c r="K39" s="763" t="s">
        <v>1183</v>
      </c>
      <c r="L39" s="763" t="s">
        <v>1221</v>
      </c>
      <c r="M39" s="758" t="s">
        <v>1940</v>
      </c>
      <c r="N39" s="763">
        <v>9567543619</v>
      </c>
      <c r="O39" s="21" t="s">
        <v>87</v>
      </c>
      <c r="P39" s="21" t="s">
        <v>1941</v>
      </c>
      <c r="Q39" s="21"/>
      <c r="R39" s="21" t="s">
        <v>2100</v>
      </c>
      <c r="S39" s="759"/>
      <c r="T39" s="760" t="str">
        <f>IF(Table54[[#This Row],[تاریخ اولین  احتساب حق بیمه]]="",1403,MID(Table54[[#This Row],[تاریخ اولین  احتساب حق بیمه]],1,4))</f>
        <v>1401</v>
      </c>
      <c r="U39" s="21"/>
      <c r="V39" s="21"/>
      <c r="W39" s="21"/>
      <c r="X39" s="21"/>
      <c r="Y39" s="760"/>
      <c r="Z39" s="760"/>
      <c r="AA39" s="760"/>
      <c r="AB39" s="760"/>
      <c r="AC39" s="760"/>
      <c r="AD39" s="760"/>
      <c r="AE39" s="760"/>
      <c r="AF39" s="760"/>
      <c r="AG39" s="760"/>
      <c r="AH39" s="761"/>
      <c r="AI39" s="761"/>
      <c r="AJ39" s="761"/>
      <c r="AK39" s="761"/>
      <c r="AL39" s="760"/>
      <c r="AM39" s="760"/>
      <c r="AN39" s="760"/>
      <c r="AO39" s="760"/>
      <c r="AP39" s="760"/>
      <c r="AQ39" s="760"/>
      <c r="AR39" s="760">
        <v>50000000</v>
      </c>
      <c r="AS39" s="759">
        <v>50000000</v>
      </c>
      <c r="AT39" s="760">
        <v>50000000</v>
      </c>
      <c r="AU39" s="760">
        <v>50000000</v>
      </c>
      <c r="AV39" s="760">
        <v>80000000</v>
      </c>
      <c r="AW39" s="760">
        <v>50000000</v>
      </c>
      <c r="AX39" s="760">
        <v>50000000</v>
      </c>
      <c r="AY39" s="760">
        <v>50000000</v>
      </c>
      <c r="AZ39" s="760">
        <v>50000000</v>
      </c>
      <c r="BA39" s="760">
        <v>50000000</v>
      </c>
      <c r="BB39" s="760">
        <v>50000000</v>
      </c>
    </row>
    <row r="40" spans="1:60" s="750" customFormat="1" ht="24.75" customHeight="1">
      <c r="A40" s="21" t="s">
        <v>2710</v>
      </c>
      <c r="B40" s="21">
        <v>21729</v>
      </c>
      <c r="C40" s="757" t="s">
        <v>66</v>
      </c>
      <c r="D40" s="20" t="s">
        <v>1943</v>
      </c>
      <c r="E40" s="20" t="s">
        <v>163</v>
      </c>
      <c r="F40" s="21" t="s">
        <v>1944</v>
      </c>
      <c r="G40" s="21"/>
      <c r="H40" s="21" t="s">
        <v>180</v>
      </c>
      <c r="I40" s="19" t="s">
        <v>5417</v>
      </c>
      <c r="J40" s="20" t="s">
        <v>1945</v>
      </c>
      <c r="K40" s="763" t="s">
        <v>1183</v>
      </c>
      <c r="L40" s="20" t="s">
        <v>1184</v>
      </c>
      <c r="M40" s="758" t="s">
        <v>1946</v>
      </c>
      <c r="N40" s="763">
        <v>4156663563</v>
      </c>
      <c r="O40" s="21" t="s">
        <v>2414</v>
      </c>
      <c r="P40" s="21" t="s">
        <v>1841</v>
      </c>
      <c r="Q40" s="21" t="s">
        <v>3672</v>
      </c>
      <c r="R40" s="21"/>
      <c r="S40" s="759" t="s">
        <v>385</v>
      </c>
      <c r="T40" s="760">
        <f>IF(Table54[[#This Row],[تاریخ اولین  احتساب حق بیمه]]="",1403,MID(Table54[[#This Row],[تاریخ اولین  احتساب حق بیمه]],1,4))</f>
        <v>1403</v>
      </c>
      <c r="U40" s="21"/>
      <c r="V40" s="21"/>
      <c r="W40" s="21"/>
      <c r="X40" s="21"/>
      <c r="Y40" s="760"/>
      <c r="Z40" s="760"/>
      <c r="AA40" s="760"/>
      <c r="AB40" s="760"/>
      <c r="AC40" s="760"/>
      <c r="AD40" s="760"/>
      <c r="AE40" s="760"/>
      <c r="AF40" s="760"/>
      <c r="AG40" s="760"/>
      <c r="AH40" s="761"/>
      <c r="AI40" s="761"/>
      <c r="AJ40" s="761"/>
      <c r="AK40" s="761"/>
      <c r="AL40" s="760"/>
      <c r="AM40" s="760"/>
      <c r="AN40" s="760">
        <v>40000000</v>
      </c>
      <c r="AO40" s="760">
        <v>75000000</v>
      </c>
      <c r="AP40" s="760"/>
      <c r="AQ40" s="760"/>
      <c r="AR40" s="760"/>
      <c r="AS40" s="759"/>
      <c r="AT40" s="760">
        <v>65000000</v>
      </c>
      <c r="AU40" s="760">
        <v>65000000</v>
      </c>
      <c r="AV40" s="760">
        <v>85000000</v>
      </c>
      <c r="AW40" s="760">
        <v>75000000</v>
      </c>
      <c r="AX40" s="760">
        <v>75000000</v>
      </c>
      <c r="AY40" s="760">
        <v>75000000</v>
      </c>
      <c r="AZ40" s="760">
        <v>75000000</v>
      </c>
      <c r="BA40" s="760">
        <v>75000000</v>
      </c>
      <c r="BB40" s="760">
        <v>75000000</v>
      </c>
    </row>
    <row r="41" spans="1:60" s="750" customFormat="1" ht="24.75" customHeight="1">
      <c r="A41" s="21" t="s">
        <v>2702</v>
      </c>
      <c r="B41" s="21">
        <v>21736</v>
      </c>
      <c r="C41" s="757" t="s">
        <v>66</v>
      </c>
      <c r="D41" s="20" t="s">
        <v>2703</v>
      </c>
      <c r="E41" s="20" t="s">
        <v>163</v>
      </c>
      <c r="F41" s="21" t="s">
        <v>322</v>
      </c>
      <c r="G41" s="21"/>
      <c r="H41" s="21" t="s">
        <v>180</v>
      </c>
      <c r="I41" s="19" t="s">
        <v>5417</v>
      </c>
      <c r="J41" s="20"/>
      <c r="K41" s="20" t="s">
        <v>1183</v>
      </c>
      <c r="L41" s="20" t="s">
        <v>2704</v>
      </c>
      <c r="M41" s="758" t="s">
        <v>2705</v>
      </c>
      <c r="N41" s="763">
        <v>4315858698</v>
      </c>
      <c r="O41" s="21" t="s">
        <v>2414</v>
      </c>
      <c r="P41" s="21" t="s">
        <v>2565</v>
      </c>
      <c r="Q41" s="21" t="s">
        <v>3672</v>
      </c>
      <c r="R41" s="21"/>
      <c r="S41" s="759" t="s">
        <v>385</v>
      </c>
      <c r="T41" s="760">
        <f>IF(Table54[[#This Row],[تاریخ اولین  احتساب حق بیمه]]="",1403,MID(Table54[[#This Row],[تاریخ اولین  احتساب حق بیمه]],1,4))</f>
        <v>1403</v>
      </c>
      <c r="U41" s="21"/>
      <c r="V41" s="21"/>
      <c r="W41" s="21"/>
      <c r="X41" s="21"/>
      <c r="Y41" s="760"/>
      <c r="Z41" s="760"/>
      <c r="AA41" s="760"/>
      <c r="AB41" s="760"/>
      <c r="AC41" s="760"/>
      <c r="AD41" s="760"/>
      <c r="AE41" s="760"/>
      <c r="AF41" s="760"/>
      <c r="AG41" s="760"/>
      <c r="AH41" s="761"/>
      <c r="AI41" s="761"/>
      <c r="AJ41" s="761"/>
      <c r="AK41" s="761"/>
      <c r="AL41" s="760"/>
      <c r="AM41" s="760"/>
      <c r="AN41" s="760"/>
      <c r="AO41" s="760"/>
      <c r="AP41" s="760"/>
      <c r="AQ41" s="760"/>
      <c r="AR41" s="760"/>
      <c r="AS41" s="759"/>
      <c r="AT41" s="760">
        <v>25000000</v>
      </c>
      <c r="AU41" s="760">
        <v>65000000</v>
      </c>
      <c r="AV41" s="760">
        <v>40000000</v>
      </c>
      <c r="AW41" s="760">
        <v>75000000</v>
      </c>
      <c r="AX41" s="760">
        <v>75000000</v>
      </c>
      <c r="AY41" s="760">
        <v>75000000</v>
      </c>
      <c r="AZ41" s="760">
        <v>75000000</v>
      </c>
      <c r="BA41" s="760">
        <v>75000000</v>
      </c>
      <c r="BB41" s="760">
        <v>75000000</v>
      </c>
    </row>
    <row r="42" spans="1:60" s="750" customFormat="1" ht="24.75" customHeight="1">
      <c r="A42" s="21" t="s">
        <v>2844</v>
      </c>
      <c r="B42" s="21">
        <v>21737</v>
      </c>
      <c r="C42" s="757" t="s">
        <v>66</v>
      </c>
      <c r="D42" s="20" t="s">
        <v>2706</v>
      </c>
      <c r="E42" s="20" t="s">
        <v>163</v>
      </c>
      <c r="F42" s="21" t="s">
        <v>308</v>
      </c>
      <c r="G42" s="21"/>
      <c r="H42" s="21" t="s">
        <v>180</v>
      </c>
      <c r="I42" s="19" t="s">
        <v>5417</v>
      </c>
      <c r="J42" s="20"/>
      <c r="K42" s="20" t="s">
        <v>1183</v>
      </c>
      <c r="L42" s="20" t="s">
        <v>2707</v>
      </c>
      <c r="M42" s="758" t="s">
        <v>2708</v>
      </c>
      <c r="N42" s="763">
        <v>4343176154</v>
      </c>
      <c r="O42" s="21" t="s">
        <v>2414</v>
      </c>
      <c r="P42" s="21" t="s">
        <v>2565</v>
      </c>
      <c r="Q42" s="21" t="s">
        <v>3672</v>
      </c>
      <c r="R42" s="21"/>
      <c r="S42" s="759" t="s">
        <v>385</v>
      </c>
      <c r="T42" s="760">
        <f>IF(Table54[[#This Row],[تاریخ اولین  احتساب حق بیمه]]="",1403,MID(Table54[[#This Row],[تاریخ اولین  احتساب حق بیمه]],1,4))</f>
        <v>1403</v>
      </c>
      <c r="U42" s="21"/>
      <c r="V42" s="21"/>
      <c r="W42" s="21"/>
      <c r="X42" s="21"/>
      <c r="Y42" s="760"/>
      <c r="Z42" s="760"/>
      <c r="AA42" s="760"/>
      <c r="AB42" s="760"/>
      <c r="AC42" s="760"/>
      <c r="AD42" s="760"/>
      <c r="AE42" s="760"/>
      <c r="AF42" s="760"/>
      <c r="AG42" s="760"/>
      <c r="AH42" s="761"/>
      <c r="AI42" s="761"/>
      <c r="AJ42" s="761"/>
      <c r="AK42" s="761"/>
      <c r="AL42" s="760"/>
      <c r="AM42" s="760"/>
      <c r="AN42" s="760"/>
      <c r="AO42" s="760"/>
      <c r="AP42" s="760"/>
      <c r="AQ42" s="760"/>
      <c r="AR42" s="760"/>
      <c r="AS42" s="759"/>
      <c r="AT42" s="760">
        <v>25000000</v>
      </c>
      <c r="AU42" s="760">
        <v>65000000</v>
      </c>
      <c r="AV42" s="760">
        <v>45000000</v>
      </c>
      <c r="AW42" s="760">
        <v>75000000</v>
      </c>
      <c r="AX42" s="760">
        <v>75000000</v>
      </c>
      <c r="AY42" s="760"/>
    </row>
    <row r="43" spans="1:60" s="750" customFormat="1" ht="24.75" customHeight="1">
      <c r="A43" s="21" t="s">
        <v>3226</v>
      </c>
      <c r="B43" s="21">
        <v>21739</v>
      </c>
      <c r="C43" s="757" t="s">
        <v>66</v>
      </c>
      <c r="D43" s="20" t="s">
        <v>3227</v>
      </c>
      <c r="E43" s="20" t="s">
        <v>163</v>
      </c>
      <c r="F43" s="21" t="s">
        <v>138</v>
      </c>
      <c r="G43" s="21"/>
      <c r="H43" s="21" t="s">
        <v>180</v>
      </c>
      <c r="I43" s="19" t="s">
        <v>5417</v>
      </c>
      <c r="J43" s="20" t="s">
        <v>3229</v>
      </c>
      <c r="K43" s="20" t="s">
        <v>1183</v>
      </c>
      <c r="L43" s="20" t="s">
        <v>1184</v>
      </c>
      <c r="M43" s="758" t="s">
        <v>3228</v>
      </c>
      <c r="N43" s="763">
        <v>4144763539</v>
      </c>
      <c r="O43" s="21" t="s">
        <v>2414</v>
      </c>
      <c r="P43" s="21" t="s">
        <v>2955</v>
      </c>
      <c r="Q43" s="21" t="s">
        <v>3672</v>
      </c>
      <c r="R43" s="21"/>
      <c r="S43" s="759" t="s">
        <v>385</v>
      </c>
      <c r="T43" s="760">
        <f>IF(Table54[[#This Row],[تاریخ اولین  احتساب حق بیمه]]="",1403,MID(Table54[[#This Row],[تاریخ اولین  احتساب حق بیمه]],1,4))</f>
        <v>1403</v>
      </c>
      <c r="U43" s="21"/>
      <c r="V43" s="21"/>
      <c r="W43" s="21"/>
      <c r="X43" s="21"/>
      <c r="Y43" s="760"/>
      <c r="Z43" s="760"/>
      <c r="AA43" s="760"/>
      <c r="AB43" s="760"/>
      <c r="AC43" s="760"/>
      <c r="AD43" s="760"/>
      <c r="AE43" s="760"/>
      <c r="AF43" s="760"/>
      <c r="AG43" s="760"/>
      <c r="AH43" s="761"/>
      <c r="AI43" s="761"/>
      <c r="AJ43" s="761"/>
      <c r="AK43" s="761"/>
      <c r="AL43" s="760"/>
      <c r="AM43" s="760"/>
      <c r="AN43" s="760"/>
      <c r="AO43" s="760"/>
      <c r="AP43" s="760"/>
      <c r="AQ43" s="760"/>
      <c r="AR43" s="760"/>
      <c r="AS43" s="759"/>
      <c r="AT43" s="760"/>
      <c r="AU43" s="760"/>
      <c r="AV43" s="760"/>
      <c r="AW43" s="760"/>
      <c r="AX43" s="760">
        <v>75000000</v>
      </c>
      <c r="AY43" s="760">
        <v>75000000</v>
      </c>
      <c r="AZ43" s="760">
        <v>75000000</v>
      </c>
      <c r="BA43" s="760">
        <v>75000000</v>
      </c>
      <c r="BB43" s="760">
        <v>75000000</v>
      </c>
    </row>
    <row r="44" spans="1:60" s="750" customFormat="1" ht="24.75" customHeight="1">
      <c r="A44" s="21" t="s">
        <v>4186</v>
      </c>
      <c r="B44" s="21">
        <v>21740</v>
      </c>
      <c r="C44" s="757" t="s">
        <v>66</v>
      </c>
      <c r="D44" s="20" t="s">
        <v>4161</v>
      </c>
      <c r="E44" s="20" t="s">
        <v>163</v>
      </c>
      <c r="F44" s="21" t="s">
        <v>4162</v>
      </c>
      <c r="G44" s="21"/>
      <c r="H44" s="21" t="s">
        <v>180</v>
      </c>
      <c r="I44" s="19" t="s">
        <v>5417</v>
      </c>
      <c r="J44" s="20" t="s">
        <v>4163</v>
      </c>
      <c r="K44" s="20" t="s">
        <v>1183</v>
      </c>
      <c r="L44" s="20" t="s">
        <v>1184</v>
      </c>
      <c r="M44" s="758" t="s">
        <v>4164</v>
      </c>
      <c r="N44" s="763"/>
      <c r="O44" s="21" t="s">
        <v>2155</v>
      </c>
      <c r="P44" s="21" t="s">
        <v>3273</v>
      </c>
      <c r="Q44" s="21" t="s">
        <v>3273</v>
      </c>
      <c r="R44" s="21"/>
      <c r="S44" s="759"/>
      <c r="T44" s="760">
        <f>IF(Table54[[#This Row],[تاریخ اولین  احتساب حق بیمه]]="",1403,MID(Table54[[#This Row],[تاریخ اولین  احتساب حق بیمه]],1,4))</f>
        <v>1403</v>
      </c>
      <c r="U44" s="21"/>
      <c r="V44" s="21"/>
      <c r="W44" s="21"/>
      <c r="X44" s="21"/>
      <c r="Y44" s="760"/>
      <c r="Z44" s="760"/>
      <c r="AA44" s="760"/>
      <c r="AB44" s="760"/>
      <c r="AC44" s="760"/>
      <c r="AD44" s="760"/>
      <c r="AE44" s="760"/>
      <c r="AF44" s="760"/>
      <c r="AG44" s="760"/>
      <c r="AH44" s="761"/>
      <c r="AI44" s="761"/>
      <c r="AJ44" s="761"/>
      <c r="AK44" s="761"/>
      <c r="AL44" s="760"/>
      <c r="AM44" s="760"/>
      <c r="AN44" s="760"/>
      <c r="AO44" s="760"/>
      <c r="AP44" s="760"/>
      <c r="AQ44" s="760"/>
      <c r="AR44" s="760"/>
      <c r="AS44" s="759"/>
      <c r="AT44" s="760"/>
      <c r="AU44" s="760"/>
      <c r="AV44" s="760"/>
      <c r="AW44" s="760"/>
      <c r="AX44" s="760"/>
      <c r="AY44" s="760"/>
    </row>
    <row r="45" spans="1:60" s="750" customFormat="1" ht="24.75" customHeight="1">
      <c r="A45" s="21" t="s">
        <v>4185</v>
      </c>
      <c r="B45" s="21">
        <v>21741</v>
      </c>
      <c r="C45" s="757" t="s">
        <v>66</v>
      </c>
      <c r="D45" s="20" t="s">
        <v>4165</v>
      </c>
      <c r="E45" s="20" t="s">
        <v>163</v>
      </c>
      <c r="F45" s="21" t="s">
        <v>4166</v>
      </c>
      <c r="G45" s="21"/>
      <c r="H45" s="21" t="s">
        <v>180</v>
      </c>
      <c r="I45" s="19" t="s">
        <v>5417</v>
      </c>
      <c r="J45" s="20" t="s">
        <v>4167</v>
      </c>
      <c r="K45" s="20" t="s">
        <v>1183</v>
      </c>
      <c r="L45" s="20" t="s">
        <v>1184</v>
      </c>
      <c r="M45" s="758" t="s">
        <v>4168</v>
      </c>
      <c r="N45" s="763"/>
      <c r="O45" s="21" t="s">
        <v>2155</v>
      </c>
      <c r="P45" s="21" t="s">
        <v>3273</v>
      </c>
      <c r="Q45" s="21" t="s">
        <v>3273</v>
      </c>
      <c r="R45" s="21"/>
      <c r="S45" s="759"/>
      <c r="T45" s="760">
        <f>IF(Table54[[#This Row],[تاریخ اولین  احتساب حق بیمه]]="",1403,MID(Table54[[#This Row],[تاریخ اولین  احتساب حق بیمه]],1,4))</f>
        <v>1403</v>
      </c>
      <c r="U45" s="21"/>
      <c r="V45" s="21"/>
      <c r="W45" s="21"/>
      <c r="X45" s="21"/>
      <c r="Y45" s="760"/>
      <c r="Z45" s="760"/>
      <c r="AA45" s="760"/>
      <c r="AB45" s="760"/>
      <c r="AC45" s="760"/>
      <c r="AD45" s="760"/>
      <c r="AE45" s="760"/>
      <c r="AF45" s="760"/>
      <c r="AG45" s="760"/>
      <c r="AH45" s="761"/>
      <c r="AI45" s="761"/>
      <c r="AJ45" s="761"/>
      <c r="AK45" s="761"/>
      <c r="AL45" s="760"/>
      <c r="AM45" s="760"/>
      <c r="AN45" s="760"/>
      <c r="AO45" s="760"/>
      <c r="AP45" s="760"/>
      <c r="AQ45" s="760"/>
      <c r="AR45" s="760"/>
      <c r="AS45" s="759"/>
      <c r="AT45" s="760"/>
      <c r="AU45" s="760"/>
      <c r="AV45" s="760"/>
      <c r="AW45" s="760"/>
      <c r="AX45" s="760"/>
      <c r="AY45" s="760"/>
    </row>
    <row r="46" spans="1:60" s="750" customFormat="1" ht="24.75" customHeight="1">
      <c r="A46" s="21" t="s">
        <v>4169</v>
      </c>
      <c r="B46" s="21">
        <v>21742</v>
      </c>
      <c r="C46" s="757" t="s">
        <v>66</v>
      </c>
      <c r="D46" s="20" t="s">
        <v>4170</v>
      </c>
      <c r="E46" s="20" t="s">
        <v>162</v>
      </c>
      <c r="F46" s="21" t="s">
        <v>122</v>
      </c>
      <c r="G46" s="21"/>
      <c r="H46" s="21" t="s">
        <v>180</v>
      </c>
      <c r="I46" s="19" t="s">
        <v>5417</v>
      </c>
      <c r="J46" s="20" t="s">
        <v>4171</v>
      </c>
      <c r="K46" s="20" t="s">
        <v>1183</v>
      </c>
      <c r="L46" s="20" t="s">
        <v>1184</v>
      </c>
      <c r="M46" s="758" t="s">
        <v>4172</v>
      </c>
      <c r="N46" s="763"/>
      <c r="O46" s="21" t="s">
        <v>2155</v>
      </c>
      <c r="P46" s="21" t="s">
        <v>4128</v>
      </c>
      <c r="Q46" s="21" t="s">
        <v>4128</v>
      </c>
      <c r="R46" s="21" t="s">
        <v>5595</v>
      </c>
      <c r="S46" s="759"/>
      <c r="T46" s="760" t="str">
        <f>IF(Table54[[#This Row],[تاریخ اولین  احتساب حق بیمه]]="",1403,MID(Table54[[#This Row],[تاریخ اولین  احتساب حق بیمه]],1,4))</f>
        <v>1403</v>
      </c>
      <c r="U46" s="21"/>
      <c r="V46" s="21"/>
      <c r="W46" s="21"/>
      <c r="X46" s="21"/>
      <c r="Y46" s="760"/>
      <c r="Z46" s="760"/>
      <c r="AA46" s="760"/>
      <c r="AB46" s="760"/>
      <c r="AC46" s="760"/>
      <c r="AD46" s="760"/>
      <c r="AE46" s="760"/>
      <c r="AF46" s="760"/>
      <c r="AG46" s="760"/>
      <c r="AH46" s="761"/>
      <c r="AI46" s="761"/>
      <c r="AJ46" s="761"/>
      <c r="AK46" s="761"/>
      <c r="AL46" s="760"/>
      <c r="AM46" s="760"/>
      <c r="AN46" s="760"/>
      <c r="AO46" s="760"/>
      <c r="AP46" s="760"/>
      <c r="AQ46" s="760"/>
      <c r="AR46" s="760"/>
      <c r="AS46" s="759"/>
      <c r="AT46" s="760"/>
      <c r="AU46" s="760"/>
      <c r="AV46" s="760"/>
      <c r="AW46" s="760"/>
      <c r="AX46" s="760"/>
      <c r="AY46" s="760"/>
      <c r="BD46" s="750">
        <v>75000000</v>
      </c>
      <c r="BE46" s="750">
        <v>75000000</v>
      </c>
      <c r="BF46" s="750">
        <v>75000000</v>
      </c>
      <c r="BG46" s="750">
        <v>75000000</v>
      </c>
      <c r="BH46" s="750">
        <v>75000000</v>
      </c>
    </row>
    <row r="47" spans="1:60" s="750" customFormat="1" ht="24.75" customHeight="1">
      <c r="A47" s="21" t="s">
        <v>4173</v>
      </c>
      <c r="B47" s="21">
        <v>21743</v>
      </c>
      <c r="C47" s="757" t="s">
        <v>66</v>
      </c>
      <c r="D47" s="20" t="s">
        <v>4174</v>
      </c>
      <c r="E47" s="20" t="s">
        <v>163</v>
      </c>
      <c r="F47" s="21" t="s">
        <v>111</v>
      </c>
      <c r="G47" s="21"/>
      <c r="H47" s="21" t="s">
        <v>179</v>
      </c>
      <c r="I47" s="19" t="s">
        <v>5417</v>
      </c>
      <c r="J47" s="20" t="s">
        <v>4175</v>
      </c>
      <c r="K47" s="20" t="s">
        <v>1183</v>
      </c>
      <c r="L47" s="20" t="s">
        <v>1184</v>
      </c>
      <c r="M47" s="758" t="s">
        <v>4176</v>
      </c>
      <c r="N47" s="763">
        <v>4168646691</v>
      </c>
      <c r="O47" s="21" t="s">
        <v>2155</v>
      </c>
      <c r="P47" s="21" t="s">
        <v>4128</v>
      </c>
      <c r="Q47" s="21" t="s">
        <v>4128</v>
      </c>
      <c r="R47" s="21"/>
      <c r="S47" s="759"/>
      <c r="T47" s="760">
        <f>IF(Table54[[#This Row],[تاریخ اولین  احتساب حق بیمه]]="",1403,MID(Table54[[#This Row],[تاریخ اولین  احتساب حق بیمه]],1,4))</f>
        <v>1403</v>
      </c>
      <c r="U47" s="21"/>
      <c r="V47" s="21"/>
      <c r="W47" s="21"/>
      <c r="X47" s="21"/>
      <c r="Y47" s="760"/>
      <c r="Z47" s="760"/>
      <c r="AA47" s="760"/>
      <c r="AB47" s="760"/>
      <c r="AC47" s="760"/>
      <c r="AD47" s="760"/>
      <c r="AE47" s="760"/>
      <c r="AF47" s="760"/>
      <c r="AG47" s="760"/>
      <c r="AH47" s="761"/>
      <c r="AI47" s="761"/>
      <c r="AJ47" s="761"/>
      <c r="AK47" s="761"/>
      <c r="AL47" s="760"/>
      <c r="AM47" s="760"/>
      <c r="AN47" s="760"/>
      <c r="AO47" s="760"/>
      <c r="AP47" s="760"/>
      <c r="AQ47" s="760"/>
      <c r="AR47" s="760"/>
      <c r="AS47" s="759"/>
      <c r="AT47" s="760"/>
      <c r="AU47" s="760"/>
      <c r="AV47" s="760"/>
      <c r="AW47" s="760"/>
      <c r="AX47" s="760"/>
      <c r="AY47" s="760"/>
      <c r="BD47" s="750">
        <v>75000000</v>
      </c>
      <c r="BE47" s="750">
        <v>75000000</v>
      </c>
      <c r="BF47" s="750">
        <v>75000000</v>
      </c>
      <c r="BG47" s="750">
        <v>75000000</v>
      </c>
    </row>
    <row r="48" spans="1:60" s="750" customFormat="1" ht="24.75" customHeight="1">
      <c r="A48" s="21" t="s">
        <v>4177</v>
      </c>
      <c r="B48" s="21">
        <v>21744</v>
      </c>
      <c r="C48" s="757" t="s">
        <v>66</v>
      </c>
      <c r="D48" s="20" t="s">
        <v>4178</v>
      </c>
      <c r="E48" s="20" t="s">
        <v>163</v>
      </c>
      <c r="F48" s="21" t="s">
        <v>308</v>
      </c>
      <c r="G48" s="21"/>
      <c r="H48" s="21" t="s">
        <v>180</v>
      </c>
      <c r="I48" s="19" t="s">
        <v>5417</v>
      </c>
      <c r="J48" s="20" t="s">
        <v>4179</v>
      </c>
      <c r="K48" s="20" t="s">
        <v>1183</v>
      </c>
      <c r="L48" s="20" t="s">
        <v>1184</v>
      </c>
      <c r="M48" s="758" t="s">
        <v>4180</v>
      </c>
      <c r="N48" s="763">
        <v>4159633879</v>
      </c>
      <c r="O48" s="21" t="s">
        <v>2155</v>
      </c>
      <c r="P48" s="21" t="s">
        <v>4128</v>
      </c>
      <c r="Q48" s="21" t="s">
        <v>4128</v>
      </c>
      <c r="R48" s="21"/>
      <c r="S48" s="759"/>
      <c r="T48" s="760">
        <f>IF(Table54[[#This Row],[تاریخ اولین  احتساب حق بیمه]]="",1403,MID(Table54[[#This Row],[تاریخ اولین  احتساب حق بیمه]],1,4))</f>
        <v>1403</v>
      </c>
      <c r="U48" s="21"/>
      <c r="V48" s="21"/>
      <c r="W48" s="21"/>
      <c r="X48" s="21"/>
      <c r="Y48" s="760"/>
      <c r="Z48" s="760"/>
      <c r="AA48" s="760"/>
      <c r="AB48" s="760"/>
      <c r="AC48" s="760"/>
      <c r="AD48" s="760"/>
      <c r="AE48" s="760"/>
      <c r="AF48" s="760"/>
      <c r="AG48" s="760"/>
      <c r="AH48" s="761"/>
      <c r="AI48" s="761"/>
      <c r="AJ48" s="761"/>
      <c r="AK48" s="761"/>
      <c r="AL48" s="760"/>
      <c r="AM48" s="760"/>
      <c r="AN48" s="760"/>
      <c r="AO48" s="760"/>
      <c r="AP48" s="760"/>
      <c r="AQ48" s="760"/>
      <c r="AR48" s="760"/>
      <c r="AS48" s="759"/>
      <c r="AT48" s="760"/>
      <c r="AU48" s="760"/>
      <c r="AV48" s="760"/>
      <c r="AW48" s="760"/>
      <c r="AX48" s="760"/>
      <c r="AY48" s="760"/>
    </row>
    <row r="49" spans="1:67" s="750" customFormat="1" ht="24.75" customHeight="1">
      <c r="A49" s="21" t="s">
        <v>4181</v>
      </c>
      <c r="B49" s="21">
        <v>21745</v>
      </c>
      <c r="C49" s="757" t="s">
        <v>66</v>
      </c>
      <c r="D49" s="20" t="s">
        <v>4182</v>
      </c>
      <c r="E49" s="20" t="s">
        <v>163</v>
      </c>
      <c r="F49" s="21" t="s">
        <v>86</v>
      </c>
      <c r="G49" s="21"/>
      <c r="H49" s="21" t="s">
        <v>180</v>
      </c>
      <c r="I49" s="19" t="s">
        <v>5417</v>
      </c>
      <c r="J49" s="20" t="s">
        <v>4183</v>
      </c>
      <c r="K49" s="20" t="s">
        <v>1183</v>
      </c>
      <c r="L49" s="20" t="s">
        <v>1184</v>
      </c>
      <c r="M49" s="758" t="s">
        <v>4184</v>
      </c>
      <c r="N49" s="763">
        <v>4154835316</v>
      </c>
      <c r="O49" s="21" t="s">
        <v>2155</v>
      </c>
      <c r="P49" s="21" t="s">
        <v>4128</v>
      </c>
      <c r="Q49" s="21" t="s">
        <v>4128</v>
      </c>
      <c r="R49" s="21"/>
      <c r="S49" s="759"/>
      <c r="T49" s="760">
        <f>IF(Table54[[#This Row],[تاریخ اولین  احتساب حق بیمه]]="",1403,MID(Table54[[#This Row],[تاریخ اولین  احتساب حق بیمه]],1,4))</f>
        <v>1403</v>
      </c>
      <c r="U49" s="21"/>
      <c r="V49" s="21"/>
      <c r="W49" s="21"/>
      <c r="X49" s="21"/>
      <c r="Y49" s="760"/>
      <c r="Z49" s="760"/>
      <c r="AA49" s="760"/>
      <c r="AB49" s="760"/>
      <c r="AC49" s="760"/>
      <c r="AD49" s="760"/>
      <c r="AE49" s="760"/>
      <c r="AF49" s="760"/>
      <c r="AG49" s="760"/>
      <c r="AH49" s="761"/>
      <c r="AI49" s="761"/>
      <c r="AJ49" s="761"/>
      <c r="AK49" s="761"/>
      <c r="AL49" s="760"/>
      <c r="AM49" s="760"/>
      <c r="AN49" s="760"/>
      <c r="AO49" s="760"/>
      <c r="AP49" s="760"/>
      <c r="AQ49" s="760"/>
      <c r="AR49" s="760"/>
      <c r="AS49" s="759"/>
      <c r="AT49" s="760"/>
      <c r="AU49" s="760"/>
      <c r="AV49" s="760"/>
      <c r="AW49" s="760"/>
      <c r="AX49" s="760"/>
      <c r="AY49" s="760"/>
      <c r="BC49" s="750">
        <v>66500000</v>
      </c>
      <c r="BD49" s="750">
        <v>66500000</v>
      </c>
      <c r="BE49" s="750">
        <v>66500000</v>
      </c>
      <c r="BF49" s="750">
        <v>66500000</v>
      </c>
      <c r="BG49" s="750">
        <v>66500000</v>
      </c>
    </row>
    <row r="50" spans="1:67" s="750" customFormat="1" ht="24.75" customHeight="1">
      <c r="A50" s="21" t="s">
        <v>22457</v>
      </c>
      <c r="B50" s="21">
        <v>21746</v>
      </c>
      <c r="C50" s="757" t="s">
        <v>66</v>
      </c>
      <c r="D50" s="20" t="s">
        <v>22458</v>
      </c>
      <c r="E50" s="20" t="s">
        <v>163</v>
      </c>
      <c r="F50" s="21" t="s">
        <v>1705</v>
      </c>
      <c r="G50" s="21"/>
      <c r="H50" s="21"/>
      <c r="I50" s="19" t="s">
        <v>5417</v>
      </c>
      <c r="J50" s="20" t="s">
        <v>22459</v>
      </c>
      <c r="K50" s="20" t="s">
        <v>1183</v>
      </c>
      <c r="L50" s="20" t="s">
        <v>1184</v>
      </c>
      <c r="M50" s="758" t="s">
        <v>22460</v>
      </c>
      <c r="N50" s="763">
        <v>4157679367</v>
      </c>
      <c r="O50" s="21" t="s">
        <v>2155</v>
      </c>
      <c r="P50" s="21" t="s">
        <v>22461</v>
      </c>
      <c r="Q50" s="21" t="s">
        <v>22461</v>
      </c>
      <c r="R50" s="21"/>
      <c r="S50" s="759"/>
      <c r="T50" s="760"/>
      <c r="U50" s="21"/>
      <c r="V50" s="21"/>
      <c r="W50" s="21"/>
      <c r="X50" s="21"/>
      <c r="Y50" s="760"/>
      <c r="Z50" s="760"/>
      <c r="AA50" s="760"/>
      <c r="AB50" s="760"/>
      <c r="AC50" s="760"/>
      <c r="AD50" s="760"/>
      <c r="AE50" s="760"/>
      <c r="AF50" s="760"/>
      <c r="AG50" s="760"/>
      <c r="AH50" s="761"/>
      <c r="AI50" s="761"/>
      <c r="AJ50" s="761"/>
      <c r="AK50" s="761"/>
      <c r="AL50" s="760"/>
      <c r="AM50" s="760"/>
      <c r="AN50" s="760"/>
      <c r="AO50" s="760"/>
      <c r="AP50" s="760"/>
      <c r="AQ50" s="760"/>
      <c r="AR50" s="760"/>
      <c r="AS50" s="759"/>
      <c r="AT50" s="760"/>
      <c r="AU50" s="760"/>
      <c r="AV50" s="760"/>
      <c r="AW50" s="760"/>
      <c r="AX50" s="760"/>
      <c r="AY50" s="760"/>
    </row>
    <row r="51" spans="1:67" s="750" customFormat="1" ht="24.75" customHeight="1">
      <c r="A51" s="21" t="s">
        <v>22462</v>
      </c>
      <c r="B51" s="21">
        <v>21747</v>
      </c>
      <c r="C51" s="757" t="s">
        <v>66</v>
      </c>
      <c r="D51" s="20" t="s">
        <v>22463</v>
      </c>
      <c r="E51" s="20" t="s">
        <v>163</v>
      </c>
      <c r="F51" s="21" t="s">
        <v>745</v>
      </c>
      <c r="G51" s="21"/>
      <c r="H51" s="21"/>
      <c r="I51" s="19" t="s">
        <v>5417</v>
      </c>
      <c r="J51" s="20" t="s">
        <v>22464</v>
      </c>
      <c r="K51" s="20" t="s">
        <v>1183</v>
      </c>
      <c r="L51" s="20" t="s">
        <v>1184</v>
      </c>
      <c r="M51" s="758" t="s">
        <v>22460</v>
      </c>
      <c r="N51" s="763">
        <v>4157679367</v>
      </c>
      <c r="O51" s="21" t="s">
        <v>2155</v>
      </c>
      <c r="P51" s="21" t="s">
        <v>22461</v>
      </c>
      <c r="Q51" s="21" t="s">
        <v>22461</v>
      </c>
      <c r="R51" s="21"/>
      <c r="S51" s="759"/>
      <c r="T51" s="760"/>
      <c r="U51" s="21"/>
      <c r="V51" s="21"/>
      <c r="W51" s="21"/>
      <c r="X51" s="21"/>
      <c r="Y51" s="760"/>
      <c r="Z51" s="760"/>
      <c r="AA51" s="760"/>
      <c r="AB51" s="760"/>
      <c r="AC51" s="760"/>
      <c r="AD51" s="760"/>
      <c r="AE51" s="760"/>
      <c r="AF51" s="760"/>
      <c r="AG51" s="760"/>
      <c r="AH51" s="761"/>
      <c r="AI51" s="761"/>
      <c r="AJ51" s="761"/>
      <c r="AK51" s="761"/>
      <c r="AL51" s="760"/>
      <c r="AM51" s="760"/>
      <c r="AN51" s="760"/>
      <c r="AO51" s="760"/>
      <c r="AP51" s="760"/>
      <c r="AQ51" s="760"/>
      <c r="AR51" s="760"/>
      <c r="AS51" s="759"/>
      <c r="AT51" s="760"/>
      <c r="AU51" s="760"/>
      <c r="AV51" s="760"/>
      <c r="AW51" s="760"/>
      <c r="AX51" s="760"/>
      <c r="AY51" s="760"/>
    </row>
    <row r="52" spans="1:67" s="750" customFormat="1" ht="24.75" customHeight="1">
      <c r="A52" s="21" t="s">
        <v>22465</v>
      </c>
      <c r="B52" s="21">
        <v>21748</v>
      </c>
      <c r="C52" s="757" t="s">
        <v>66</v>
      </c>
      <c r="D52" s="20" t="s">
        <v>22466</v>
      </c>
      <c r="E52" s="20" t="s">
        <v>163</v>
      </c>
      <c r="F52" s="21" t="s">
        <v>219</v>
      </c>
      <c r="G52" s="21"/>
      <c r="H52" s="21"/>
      <c r="I52" s="19" t="s">
        <v>5417</v>
      </c>
      <c r="J52" s="20" t="s">
        <v>22467</v>
      </c>
      <c r="K52" s="20" t="s">
        <v>1183</v>
      </c>
      <c r="L52" s="20" t="s">
        <v>1223</v>
      </c>
      <c r="M52" s="758" t="s">
        <v>22468</v>
      </c>
      <c r="N52" s="763">
        <v>4341986151</v>
      </c>
      <c r="O52" s="21" t="s">
        <v>2155</v>
      </c>
      <c r="P52" s="21" t="s">
        <v>22461</v>
      </c>
      <c r="Q52" s="21" t="s">
        <v>22461</v>
      </c>
      <c r="R52" s="21"/>
      <c r="S52" s="759"/>
      <c r="T52" s="760"/>
      <c r="U52" s="21"/>
      <c r="V52" s="21"/>
      <c r="W52" s="21"/>
      <c r="X52" s="21"/>
      <c r="Y52" s="760"/>
      <c r="Z52" s="760"/>
      <c r="AA52" s="760"/>
      <c r="AB52" s="760"/>
      <c r="AC52" s="760"/>
      <c r="AD52" s="760"/>
      <c r="AE52" s="760"/>
      <c r="AF52" s="760"/>
      <c r="AG52" s="760"/>
      <c r="AH52" s="761"/>
      <c r="AI52" s="761"/>
      <c r="AJ52" s="761"/>
      <c r="AK52" s="761"/>
      <c r="AL52" s="760"/>
      <c r="AM52" s="760"/>
      <c r="AN52" s="760"/>
      <c r="AO52" s="760"/>
      <c r="AP52" s="760"/>
      <c r="AQ52" s="760"/>
      <c r="AR52" s="760"/>
      <c r="AS52" s="759"/>
      <c r="AT52" s="760"/>
      <c r="AU52" s="760"/>
      <c r="AV52" s="760"/>
      <c r="AW52" s="760"/>
      <c r="AX52" s="760"/>
      <c r="AY52" s="760"/>
    </row>
    <row r="53" spans="1:67" s="750" customFormat="1" ht="24.75" customHeight="1">
      <c r="A53" s="21" t="s">
        <v>22469</v>
      </c>
      <c r="B53" s="21">
        <v>21749</v>
      </c>
      <c r="C53" s="757" t="s">
        <v>66</v>
      </c>
      <c r="D53" s="20" t="s">
        <v>22470</v>
      </c>
      <c r="E53" s="20" t="s">
        <v>163</v>
      </c>
      <c r="F53" s="21" t="s">
        <v>321</v>
      </c>
      <c r="G53" s="21"/>
      <c r="H53" s="21"/>
      <c r="I53" s="19" t="s">
        <v>5417</v>
      </c>
      <c r="J53" s="20" t="s">
        <v>22471</v>
      </c>
      <c r="K53" s="20" t="s">
        <v>1183</v>
      </c>
      <c r="L53" s="20" t="s">
        <v>1184</v>
      </c>
      <c r="M53" s="758" t="s">
        <v>22472</v>
      </c>
      <c r="N53" s="763">
        <v>4173934613</v>
      </c>
      <c r="O53" s="21" t="s">
        <v>2155</v>
      </c>
      <c r="P53" s="21" t="s">
        <v>5586</v>
      </c>
      <c r="Q53" s="21" t="s">
        <v>5337</v>
      </c>
      <c r="R53" s="21"/>
      <c r="S53" s="759"/>
      <c r="T53" s="760"/>
      <c r="U53" s="21"/>
      <c r="V53" s="21"/>
      <c r="W53" s="21"/>
      <c r="X53" s="21"/>
      <c r="Y53" s="760"/>
      <c r="Z53" s="760"/>
      <c r="AA53" s="760"/>
      <c r="AB53" s="760"/>
      <c r="AC53" s="760"/>
      <c r="AD53" s="760"/>
      <c r="AE53" s="760"/>
      <c r="AF53" s="760"/>
      <c r="AG53" s="760"/>
      <c r="AH53" s="761"/>
      <c r="AI53" s="761"/>
      <c r="AJ53" s="761"/>
      <c r="AK53" s="761"/>
      <c r="AL53" s="760"/>
      <c r="AM53" s="760"/>
      <c r="AN53" s="760"/>
      <c r="AO53" s="760"/>
      <c r="AP53" s="760"/>
      <c r="AQ53" s="760"/>
      <c r="AR53" s="760"/>
      <c r="AS53" s="759"/>
      <c r="AT53" s="760"/>
      <c r="AU53" s="760"/>
      <c r="AV53" s="760"/>
      <c r="AW53" s="760"/>
      <c r="AX53" s="760"/>
      <c r="AY53" s="760"/>
    </row>
    <row r="54" spans="1:67" s="750" customFormat="1" ht="24.75" customHeight="1">
      <c r="A54" s="21" t="s">
        <v>22473</v>
      </c>
      <c r="B54" s="21">
        <v>21750</v>
      </c>
      <c r="C54" s="757" t="s">
        <v>66</v>
      </c>
      <c r="D54" s="20" t="s">
        <v>22474</v>
      </c>
      <c r="E54" s="20" t="s">
        <v>163</v>
      </c>
      <c r="F54" s="21" t="s">
        <v>2604</v>
      </c>
      <c r="G54" s="21"/>
      <c r="H54" s="21"/>
      <c r="I54" s="19" t="s">
        <v>5417</v>
      </c>
      <c r="J54" s="20" t="s">
        <v>22475</v>
      </c>
      <c r="K54" s="20" t="s">
        <v>1183</v>
      </c>
      <c r="L54" s="20" t="s">
        <v>1184</v>
      </c>
      <c r="M54" s="758" t="s">
        <v>22476</v>
      </c>
      <c r="N54" s="763">
        <v>4168683964</v>
      </c>
      <c r="O54" s="21" t="s">
        <v>2155</v>
      </c>
      <c r="P54" s="21" t="s">
        <v>22461</v>
      </c>
      <c r="Q54" s="21" t="s">
        <v>22461</v>
      </c>
      <c r="R54" s="21"/>
      <c r="S54" s="759"/>
      <c r="T54" s="760"/>
      <c r="U54" s="21"/>
      <c r="V54" s="21"/>
      <c r="W54" s="21"/>
      <c r="X54" s="21"/>
      <c r="Y54" s="760"/>
      <c r="Z54" s="760"/>
      <c r="AA54" s="760"/>
      <c r="AB54" s="760"/>
      <c r="AC54" s="760"/>
      <c r="AD54" s="760"/>
      <c r="AE54" s="760"/>
      <c r="AF54" s="760"/>
      <c r="AG54" s="760"/>
      <c r="AH54" s="761"/>
      <c r="AI54" s="761"/>
      <c r="AJ54" s="761"/>
      <c r="AK54" s="761"/>
      <c r="AL54" s="760"/>
      <c r="AM54" s="760"/>
      <c r="AN54" s="760"/>
      <c r="AO54" s="760"/>
      <c r="AP54" s="760"/>
      <c r="AQ54" s="760"/>
      <c r="AR54" s="760"/>
      <c r="AS54" s="759"/>
      <c r="AT54" s="760"/>
      <c r="AU54" s="760"/>
      <c r="AV54" s="760"/>
      <c r="AW54" s="760"/>
      <c r="AX54" s="760"/>
      <c r="AY54" s="760"/>
    </row>
    <row r="55" spans="1:67" s="750" customFormat="1" ht="24.75" customHeight="1">
      <c r="A55" s="21" t="s">
        <v>22477</v>
      </c>
      <c r="B55" s="21">
        <v>21751</v>
      </c>
      <c r="C55" s="757" t="s">
        <v>66</v>
      </c>
      <c r="D55" s="20" t="s">
        <v>22478</v>
      </c>
      <c r="E55" s="20" t="s">
        <v>163</v>
      </c>
      <c r="F55" s="21" t="s">
        <v>1118</v>
      </c>
      <c r="G55" s="21"/>
      <c r="H55" s="21"/>
      <c r="I55" s="19" t="s">
        <v>5417</v>
      </c>
      <c r="J55" s="20" t="s">
        <v>22479</v>
      </c>
      <c r="K55" s="20" t="s">
        <v>1183</v>
      </c>
      <c r="L55" s="20" t="s">
        <v>1184</v>
      </c>
      <c r="M55" s="758" t="s">
        <v>22480</v>
      </c>
      <c r="N55" s="763">
        <v>4158819718</v>
      </c>
      <c r="O55" s="21" t="s">
        <v>2155</v>
      </c>
      <c r="P55" s="21" t="s">
        <v>5337</v>
      </c>
      <c r="Q55" s="21" t="s">
        <v>5337</v>
      </c>
      <c r="R55" s="21"/>
      <c r="S55" s="759"/>
      <c r="T55" s="760"/>
      <c r="U55" s="21"/>
      <c r="V55" s="21"/>
      <c r="W55" s="21"/>
      <c r="X55" s="21"/>
      <c r="Y55" s="760"/>
      <c r="Z55" s="760"/>
      <c r="AA55" s="760"/>
      <c r="AB55" s="760"/>
      <c r="AC55" s="760"/>
      <c r="AD55" s="760"/>
      <c r="AE55" s="760"/>
      <c r="AF55" s="760"/>
      <c r="AG55" s="760"/>
      <c r="AH55" s="761"/>
      <c r="AI55" s="761"/>
      <c r="AJ55" s="761"/>
      <c r="AK55" s="761"/>
      <c r="AL55" s="760"/>
      <c r="AM55" s="760"/>
      <c r="AN55" s="760"/>
      <c r="AO55" s="760"/>
      <c r="AP55" s="760"/>
      <c r="AQ55" s="760"/>
      <c r="AR55" s="760"/>
      <c r="AS55" s="759"/>
      <c r="AT55" s="760"/>
      <c r="AU55" s="760"/>
      <c r="AV55" s="760"/>
      <c r="AW55" s="760"/>
      <c r="AX55" s="760"/>
      <c r="AY55" s="760"/>
    </row>
    <row r="56" spans="1:67" s="750" customFormat="1" ht="25.5" customHeight="1">
      <c r="A56" s="21" t="s">
        <v>22481</v>
      </c>
      <c r="B56" s="21">
        <v>21752</v>
      </c>
      <c r="C56" s="757" t="s">
        <v>66</v>
      </c>
      <c r="D56" s="20" t="s">
        <v>22482</v>
      </c>
      <c r="E56" s="20" t="s">
        <v>163</v>
      </c>
      <c r="F56" s="21" t="s">
        <v>123</v>
      </c>
      <c r="G56" s="21"/>
      <c r="H56" s="21"/>
      <c r="I56" s="19" t="s">
        <v>5417</v>
      </c>
      <c r="J56" s="20" t="s">
        <v>22483</v>
      </c>
      <c r="K56" s="20" t="s">
        <v>1183</v>
      </c>
      <c r="L56" s="20" t="s">
        <v>1184</v>
      </c>
      <c r="M56" s="758" t="s">
        <v>22484</v>
      </c>
      <c r="N56" s="763">
        <v>4155644431</v>
      </c>
      <c r="O56" s="21" t="s">
        <v>2155</v>
      </c>
      <c r="P56" s="21" t="s">
        <v>5586</v>
      </c>
      <c r="Q56" s="21" t="s">
        <v>5586</v>
      </c>
      <c r="R56" s="21"/>
      <c r="S56" s="759"/>
      <c r="T56" s="760"/>
      <c r="U56" s="21"/>
      <c r="V56" s="21"/>
      <c r="W56" s="21"/>
      <c r="X56" s="21"/>
      <c r="Y56" s="760"/>
      <c r="Z56" s="760"/>
      <c r="AA56" s="760"/>
      <c r="AB56" s="760"/>
      <c r="AC56" s="760"/>
      <c r="AD56" s="760"/>
      <c r="AE56" s="760"/>
      <c r="AF56" s="760"/>
      <c r="AG56" s="760"/>
      <c r="AH56" s="761"/>
      <c r="AI56" s="761"/>
      <c r="AJ56" s="761"/>
      <c r="AK56" s="761"/>
      <c r="AL56" s="760"/>
      <c r="AM56" s="760"/>
      <c r="AN56" s="760"/>
      <c r="AO56" s="760"/>
      <c r="AP56" s="760"/>
      <c r="AQ56" s="760"/>
      <c r="AR56" s="760"/>
      <c r="AS56" s="759"/>
      <c r="AT56" s="760"/>
      <c r="AU56" s="760"/>
      <c r="AV56" s="760"/>
      <c r="AW56" s="760"/>
      <c r="AX56" s="760"/>
      <c r="AY56" s="760"/>
    </row>
    <row r="57" spans="1:67" s="750" customFormat="1" ht="25.5" customHeight="1">
      <c r="A57" s="21" t="s">
        <v>22485</v>
      </c>
      <c r="B57" s="21">
        <v>21753</v>
      </c>
      <c r="C57" s="757" t="s">
        <v>66</v>
      </c>
      <c r="D57" s="20" t="s">
        <v>22486</v>
      </c>
      <c r="E57" s="20" t="s">
        <v>163</v>
      </c>
      <c r="F57" s="21" t="s">
        <v>198</v>
      </c>
      <c r="G57" s="21"/>
      <c r="H57" s="21"/>
      <c r="I57" s="19" t="s">
        <v>5417</v>
      </c>
      <c r="J57" s="20" t="s">
        <v>22487</v>
      </c>
      <c r="K57" s="20" t="s">
        <v>1183</v>
      </c>
      <c r="L57" s="20" t="s">
        <v>1184</v>
      </c>
      <c r="M57" s="758" t="s">
        <v>22488</v>
      </c>
      <c r="N57" s="763"/>
      <c r="O57" s="21" t="s">
        <v>2155</v>
      </c>
      <c r="P57" s="21" t="s">
        <v>5586</v>
      </c>
      <c r="Q57" s="21" t="s">
        <v>5586</v>
      </c>
      <c r="R57" s="21"/>
      <c r="S57" s="759"/>
      <c r="T57" s="760"/>
      <c r="U57" s="21"/>
      <c r="V57" s="21"/>
      <c r="W57" s="21"/>
      <c r="X57" s="21"/>
      <c r="Y57" s="760"/>
      <c r="Z57" s="760"/>
      <c r="AA57" s="760"/>
      <c r="AB57" s="760"/>
      <c r="AC57" s="760"/>
      <c r="AD57" s="760"/>
      <c r="AE57" s="760"/>
      <c r="AF57" s="760"/>
      <c r="AG57" s="760"/>
      <c r="AH57" s="761"/>
      <c r="AI57" s="761"/>
      <c r="AJ57" s="761"/>
      <c r="AK57" s="761"/>
      <c r="AL57" s="760"/>
      <c r="AM57" s="760"/>
      <c r="AN57" s="760"/>
      <c r="AO57" s="760"/>
      <c r="AP57" s="760"/>
      <c r="AQ57" s="760"/>
      <c r="AR57" s="760"/>
      <c r="AS57" s="759"/>
      <c r="AT57" s="760"/>
      <c r="AU57" s="760"/>
      <c r="AV57" s="760"/>
      <c r="AW57" s="760"/>
      <c r="AX57" s="760"/>
      <c r="AY57" s="760"/>
    </row>
    <row r="58" spans="1:67" s="750" customFormat="1" ht="25.5" customHeight="1">
      <c r="A58" s="21" t="s">
        <v>22489</v>
      </c>
      <c r="B58" s="21">
        <v>21754</v>
      </c>
      <c r="C58" s="757" t="s">
        <v>66</v>
      </c>
      <c r="D58" s="20" t="s">
        <v>22490</v>
      </c>
      <c r="E58" s="20" t="s">
        <v>163</v>
      </c>
      <c r="F58" s="21" t="s">
        <v>1852</v>
      </c>
      <c r="G58" s="21"/>
      <c r="H58" s="21"/>
      <c r="I58" s="19" t="s">
        <v>5417</v>
      </c>
      <c r="J58" s="20" t="s">
        <v>22491</v>
      </c>
      <c r="K58" s="20" t="s">
        <v>1183</v>
      </c>
      <c r="L58" s="20" t="s">
        <v>1184</v>
      </c>
      <c r="M58" s="758" t="s">
        <v>22492</v>
      </c>
      <c r="N58" s="763"/>
      <c r="O58" s="21" t="s">
        <v>2155</v>
      </c>
      <c r="P58" s="21" t="s">
        <v>22287</v>
      </c>
      <c r="Q58" s="21" t="s">
        <v>22287</v>
      </c>
      <c r="R58" s="21"/>
      <c r="S58" s="759"/>
      <c r="T58" s="760"/>
      <c r="U58" s="21"/>
      <c r="V58" s="21"/>
      <c r="W58" s="21"/>
      <c r="X58" s="21"/>
      <c r="Y58" s="760"/>
      <c r="Z58" s="760"/>
      <c r="AA58" s="760"/>
      <c r="AB58" s="760"/>
      <c r="AC58" s="760"/>
      <c r="AD58" s="760"/>
      <c r="AE58" s="760"/>
      <c r="AF58" s="760"/>
      <c r="AG58" s="760"/>
      <c r="AH58" s="761"/>
      <c r="AI58" s="761"/>
      <c r="AJ58" s="761"/>
      <c r="AK58" s="761"/>
      <c r="AL58" s="760"/>
      <c r="AM58" s="760"/>
      <c r="AN58" s="760"/>
      <c r="AO58" s="760"/>
      <c r="AP58" s="760"/>
      <c r="AQ58" s="760"/>
      <c r="AR58" s="760"/>
      <c r="AS58" s="759"/>
      <c r="AT58" s="760"/>
      <c r="AU58" s="760"/>
      <c r="AV58" s="760"/>
      <c r="AW58" s="760"/>
      <c r="AX58" s="760"/>
      <c r="AY58" s="760"/>
    </row>
    <row r="59" spans="1:67" s="750" customFormat="1" ht="25.5" customHeight="1">
      <c r="A59" s="21" t="s">
        <v>22493</v>
      </c>
      <c r="B59" s="21">
        <v>21755</v>
      </c>
      <c r="C59" s="757" t="s">
        <v>66</v>
      </c>
      <c r="D59" s="20" t="s">
        <v>22494</v>
      </c>
      <c r="E59" s="20" t="s">
        <v>163</v>
      </c>
      <c r="F59" s="21" t="s">
        <v>342</v>
      </c>
      <c r="G59" s="21"/>
      <c r="H59" s="21"/>
      <c r="I59" s="19" t="s">
        <v>5417</v>
      </c>
      <c r="J59" s="20" t="s">
        <v>22495</v>
      </c>
      <c r="K59" s="20" t="s">
        <v>1183</v>
      </c>
      <c r="L59" s="20" t="s">
        <v>1184</v>
      </c>
      <c r="M59" s="758" t="s">
        <v>22496</v>
      </c>
      <c r="N59" s="763"/>
      <c r="O59" s="21" t="s">
        <v>2155</v>
      </c>
      <c r="P59" s="21" t="s">
        <v>22287</v>
      </c>
      <c r="Q59" s="21" t="s">
        <v>22287</v>
      </c>
      <c r="R59" s="21"/>
      <c r="S59" s="759"/>
      <c r="T59" s="760"/>
      <c r="U59" s="21"/>
      <c r="V59" s="21"/>
      <c r="W59" s="21"/>
      <c r="X59" s="21"/>
      <c r="Y59" s="760"/>
      <c r="Z59" s="760"/>
      <c r="AA59" s="760"/>
      <c r="AB59" s="760"/>
      <c r="AC59" s="760"/>
      <c r="AD59" s="760"/>
      <c r="AE59" s="760"/>
      <c r="AF59" s="760"/>
      <c r="AG59" s="760"/>
      <c r="AH59" s="761"/>
      <c r="AI59" s="761"/>
      <c r="AJ59" s="761"/>
      <c r="AK59" s="761"/>
      <c r="AL59" s="760"/>
      <c r="AM59" s="760"/>
      <c r="AN59" s="760"/>
      <c r="AO59" s="760"/>
      <c r="AP59" s="760"/>
      <c r="AQ59" s="760"/>
      <c r="AR59" s="760"/>
      <c r="AS59" s="759"/>
      <c r="AT59" s="760"/>
      <c r="AU59" s="760"/>
      <c r="AV59" s="760"/>
      <c r="AW59" s="760"/>
      <c r="AX59" s="760"/>
      <c r="AY59" s="760"/>
    </row>
    <row r="60" spans="1:67" s="748" customFormat="1" ht="24.75" customHeight="1">
      <c r="A60" s="22" t="s">
        <v>148</v>
      </c>
      <c r="B60" s="22">
        <v>22102</v>
      </c>
      <c r="C60" s="472" t="s">
        <v>47</v>
      </c>
      <c r="D60" s="23" t="s">
        <v>149</v>
      </c>
      <c r="E60" s="22" t="s">
        <v>162</v>
      </c>
      <c r="F60" s="22" t="s">
        <v>150</v>
      </c>
      <c r="G60" s="22"/>
      <c r="H60" s="22" t="s">
        <v>180</v>
      </c>
      <c r="I60" s="18" t="s">
        <v>5417</v>
      </c>
      <c r="J60" s="23" t="s">
        <v>151</v>
      </c>
      <c r="K60" s="23" t="s">
        <v>1183</v>
      </c>
      <c r="L60" s="23" t="s">
        <v>1336</v>
      </c>
      <c r="M60" s="746" t="s">
        <v>152</v>
      </c>
      <c r="N60" s="22"/>
      <c r="O60" s="22" t="s">
        <v>1551</v>
      </c>
      <c r="P60" s="22" t="s">
        <v>1389</v>
      </c>
      <c r="Q60" s="22" t="s">
        <v>2864</v>
      </c>
      <c r="R60" s="22" t="s">
        <v>1584</v>
      </c>
      <c r="S60" s="747"/>
      <c r="T60" s="748" t="str">
        <f>IF(Table54[[#This Row],[تاریخ اولین  احتساب حق بیمه]]="",1403,MID(Table54[[#This Row],[تاریخ اولین  احتساب حق بیمه]],1,4))</f>
        <v>1401</v>
      </c>
      <c r="U60" s="22"/>
      <c r="V60" s="22"/>
      <c r="W60" s="22"/>
      <c r="X60" s="22"/>
      <c r="AH60" s="749"/>
      <c r="AI60" s="749"/>
      <c r="AJ60" s="749"/>
      <c r="AK60" s="749">
        <v>16000000</v>
      </c>
      <c r="AL60" s="748">
        <v>1600000</v>
      </c>
      <c r="AM60" s="748">
        <v>34000000</v>
      </c>
      <c r="AN60" s="748">
        <v>22000000</v>
      </c>
      <c r="AO60" s="748">
        <v>22000000</v>
      </c>
      <c r="AP60" s="748">
        <v>22000000</v>
      </c>
      <c r="AQ60" s="748">
        <v>22000000</v>
      </c>
      <c r="AR60" s="748">
        <v>22000000</v>
      </c>
      <c r="AS60" s="747">
        <v>22000000</v>
      </c>
      <c r="AT60" s="748">
        <v>22000000</v>
      </c>
      <c r="AU60" s="748">
        <v>22000000</v>
      </c>
      <c r="AV60" s="748">
        <v>45000000</v>
      </c>
      <c r="AW60" s="748">
        <v>45000000</v>
      </c>
      <c r="AX60" s="748">
        <v>45000000</v>
      </c>
      <c r="AY60" s="748">
        <v>45000000</v>
      </c>
      <c r="AZ60" s="748">
        <v>55000000</v>
      </c>
      <c r="BA60" s="748">
        <v>45000000</v>
      </c>
      <c r="BB60" s="435">
        <v>4500000</v>
      </c>
      <c r="BC60" s="748">
        <v>45000000</v>
      </c>
      <c r="BD60" s="748">
        <v>4500000</v>
      </c>
      <c r="BE60" s="748">
        <v>45000000</v>
      </c>
      <c r="BF60" s="748">
        <v>45000000</v>
      </c>
      <c r="BG60" s="748">
        <v>45000000</v>
      </c>
      <c r="BK60" s="750"/>
      <c r="BL60" s="750"/>
      <c r="BM60" s="750"/>
      <c r="BN60" s="750"/>
      <c r="BO60" s="750"/>
    </row>
    <row r="61" spans="1:67" s="748" customFormat="1" ht="24.75" customHeight="1">
      <c r="A61" s="22" t="s">
        <v>657</v>
      </c>
      <c r="B61" s="22">
        <v>22103</v>
      </c>
      <c r="C61" s="472" t="s">
        <v>47</v>
      </c>
      <c r="D61" s="23" t="s">
        <v>658</v>
      </c>
      <c r="E61" s="23" t="s">
        <v>162</v>
      </c>
      <c r="F61" s="22" t="s">
        <v>130</v>
      </c>
      <c r="G61" s="22"/>
      <c r="H61" s="22" t="s">
        <v>179</v>
      </c>
      <c r="I61" s="18" t="s">
        <v>5417</v>
      </c>
      <c r="J61" s="23" t="s">
        <v>146</v>
      </c>
      <c r="K61" s="23" t="s">
        <v>1183</v>
      </c>
      <c r="L61" s="23" t="s">
        <v>1336</v>
      </c>
      <c r="M61" s="746" t="s">
        <v>147</v>
      </c>
      <c r="N61" s="22">
        <v>4441718411</v>
      </c>
      <c r="O61" s="22" t="s">
        <v>87</v>
      </c>
      <c r="P61" s="22" t="s">
        <v>1034</v>
      </c>
      <c r="Q61" s="22"/>
      <c r="R61" s="22" t="s">
        <v>642</v>
      </c>
      <c r="S61" s="747"/>
      <c r="T61" s="748" t="str">
        <f>IF(Table54[[#This Row],[تاریخ اولین  احتساب حق بیمه]]="",1403,MID(Table54[[#This Row],[تاریخ اولین  احتساب حق بیمه]],1,4))</f>
        <v>1400</v>
      </c>
      <c r="U61" s="22"/>
      <c r="V61" s="22"/>
      <c r="W61" s="22"/>
      <c r="X61" s="22"/>
      <c r="AH61" s="749">
        <v>50000000</v>
      </c>
      <c r="AI61" s="749">
        <v>50000000</v>
      </c>
      <c r="AJ61" s="749">
        <v>120000000</v>
      </c>
      <c r="AK61" s="749">
        <v>61860000</v>
      </c>
      <c r="AL61" s="748">
        <v>5524000</v>
      </c>
      <c r="AM61" s="748">
        <v>80000000</v>
      </c>
      <c r="AN61" s="748">
        <v>60000000</v>
      </c>
      <c r="AO61" s="748">
        <v>60000000</v>
      </c>
      <c r="AP61" s="748">
        <v>105800000</v>
      </c>
      <c r="AQ61" s="748">
        <v>60000000</v>
      </c>
      <c r="AR61" s="748">
        <v>60000000</v>
      </c>
      <c r="AS61" s="747">
        <v>60000000</v>
      </c>
      <c r="AT61" s="748">
        <v>207500000</v>
      </c>
      <c r="AU61" s="748">
        <v>155500000</v>
      </c>
      <c r="AV61" s="748">
        <v>80000000</v>
      </c>
      <c r="AW61" s="748">
        <v>239000000</v>
      </c>
      <c r="AX61" s="748">
        <v>239000000</v>
      </c>
      <c r="AY61" s="748">
        <v>80000000</v>
      </c>
      <c r="AZ61" s="748">
        <v>147200000</v>
      </c>
      <c r="BA61" s="748">
        <v>175000000</v>
      </c>
      <c r="BB61" s="435">
        <v>12000000</v>
      </c>
      <c r="BC61" s="748">
        <v>310000000</v>
      </c>
      <c r="BD61" s="748">
        <v>70600000</v>
      </c>
      <c r="BE61" s="748">
        <v>360000000</v>
      </c>
      <c r="BF61" s="748">
        <v>200000000</v>
      </c>
      <c r="BG61" s="748">
        <v>650000000</v>
      </c>
      <c r="BK61" s="750"/>
      <c r="BL61" s="750"/>
      <c r="BM61" s="750"/>
      <c r="BN61" s="750"/>
      <c r="BO61" s="750"/>
    </row>
    <row r="62" spans="1:67" s="748" customFormat="1" ht="24.75" customHeight="1">
      <c r="A62" s="22" t="s">
        <v>3248</v>
      </c>
      <c r="B62" s="22">
        <v>22104</v>
      </c>
      <c r="C62" s="472" t="s">
        <v>47</v>
      </c>
      <c r="D62" s="23" t="s">
        <v>3249</v>
      </c>
      <c r="E62" s="23" t="s">
        <v>162</v>
      </c>
      <c r="F62" s="22" t="s">
        <v>90</v>
      </c>
      <c r="G62" s="22" t="s">
        <v>2434</v>
      </c>
      <c r="H62" s="22" t="s">
        <v>179</v>
      </c>
      <c r="I62" s="18" t="s">
        <v>5417</v>
      </c>
      <c r="J62" s="23" t="s">
        <v>3250</v>
      </c>
      <c r="K62" s="23" t="s">
        <v>1183</v>
      </c>
      <c r="L62" s="23" t="s">
        <v>1184</v>
      </c>
      <c r="M62" s="746" t="s">
        <v>3251</v>
      </c>
      <c r="N62" s="22"/>
      <c r="O62" s="22" t="s">
        <v>87</v>
      </c>
      <c r="P62" s="22" t="s">
        <v>2955</v>
      </c>
      <c r="Q62" s="22"/>
      <c r="R62" s="22" t="s">
        <v>2955</v>
      </c>
      <c r="S62" s="747"/>
      <c r="T62" s="748" t="str">
        <f>IF(Table54[[#This Row],[تاریخ اولین  احتساب حق بیمه]]="",1403,MID(Table54[[#This Row],[تاریخ اولین  احتساب حق بیمه]],1,4))</f>
        <v>1402</v>
      </c>
      <c r="U62" s="22"/>
      <c r="V62" s="22"/>
      <c r="W62" s="22"/>
      <c r="X62" s="22"/>
      <c r="AH62" s="749"/>
      <c r="AI62" s="749"/>
      <c r="AJ62" s="749"/>
      <c r="AK62" s="749"/>
      <c r="AS62" s="747"/>
      <c r="BK62" s="750"/>
      <c r="BL62" s="750"/>
      <c r="BM62" s="750"/>
      <c r="BN62" s="750"/>
      <c r="BO62" s="750"/>
    </row>
    <row r="63" spans="1:67" s="750" customFormat="1" ht="25.5" customHeight="1">
      <c r="A63" s="21" t="s">
        <v>23369</v>
      </c>
      <c r="B63" s="21">
        <v>22514</v>
      </c>
      <c r="C63" s="757" t="s">
        <v>72</v>
      </c>
      <c r="D63" s="20">
        <v>5690073695</v>
      </c>
      <c r="E63" s="20" t="s">
        <v>163</v>
      </c>
      <c r="F63" s="21" t="s">
        <v>471</v>
      </c>
      <c r="G63" s="21" t="s">
        <v>23370</v>
      </c>
      <c r="H63" s="21" t="s">
        <v>180</v>
      </c>
      <c r="I63" s="19" t="s">
        <v>5417</v>
      </c>
      <c r="J63" s="20" t="s">
        <v>23371</v>
      </c>
      <c r="K63" s="20" t="s">
        <v>1183</v>
      </c>
      <c r="L63" s="20" t="s">
        <v>1184</v>
      </c>
      <c r="M63" s="758" t="s">
        <v>23372</v>
      </c>
      <c r="N63" s="763">
        <v>4156939330</v>
      </c>
      <c r="O63" s="21" t="s">
        <v>2414</v>
      </c>
      <c r="P63" s="21" t="s">
        <v>841</v>
      </c>
      <c r="Q63" s="21" t="s">
        <v>2864</v>
      </c>
      <c r="R63" s="21"/>
      <c r="S63" s="759"/>
      <c r="T63" s="760" t="s">
        <v>5621</v>
      </c>
      <c r="U63" s="21"/>
      <c r="V63" s="21"/>
      <c r="W63" s="21"/>
      <c r="X63" s="21"/>
      <c r="Y63" s="760"/>
      <c r="Z63" s="760"/>
      <c r="AA63" s="760"/>
      <c r="AB63" s="760"/>
      <c r="AC63" s="760"/>
      <c r="AD63" s="760"/>
      <c r="AE63" s="760"/>
      <c r="AF63" s="760"/>
      <c r="AG63" s="760"/>
      <c r="AH63" s="761"/>
      <c r="AI63" s="761"/>
      <c r="AJ63" s="761"/>
      <c r="AK63" s="761"/>
      <c r="AL63" s="760"/>
      <c r="AM63" s="760"/>
      <c r="AN63" s="760">
        <v>24000000</v>
      </c>
      <c r="AO63" s="760">
        <v>24000000</v>
      </c>
      <c r="AP63" s="760">
        <v>20000000</v>
      </c>
      <c r="AQ63" s="760"/>
      <c r="AR63" s="760"/>
      <c r="AS63" s="759">
        <v>43000000</v>
      </c>
      <c r="AT63" s="760">
        <v>33000000</v>
      </c>
      <c r="AU63" s="760">
        <v>34000000</v>
      </c>
      <c r="AV63" s="760">
        <v>42600000</v>
      </c>
      <c r="AW63" s="760"/>
      <c r="AX63" s="760"/>
      <c r="AY63" s="760"/>
    </row>
    <row r="64" spans="1:67" s="750" customFormat="1" ht="25.5" customHeight="1">
      <c r="A64" s="21" t="s">
        <v>23373</v>
      </c>
      <c r="B64" s="21">
        <v>22525</v>
      </c>
      <c r="C64" s="757" t="s">
        <v>72</v>
      </c>
      <c r="D64" s="20">
        <v>2650186739</v>
      </c>
      <c r="E64" s="20" t="s">
        <v>163</v>
      </c>
      <c r="F64" s="21" t="s">
        <v>102</v>
      </c>
      <c r="G64" s="21" t="s">
        <v>4294</v>
      </c>
      <c r="H64" s="21" t="s">
        <v>179</v>
      </c>
      <c r="I64" s="19" t="s">
        <v>5418</v>
      </c>
      <c r="J64" s="20" t="s">
        <v>23374</v>
      </c>
      <c r="K64" s="20" t="s">
        <v>1183</v>
      </c>
      <c r="L64" s="20" t="s">
        <v>1184</v>
      </c>
      <c r="M64" s="758" t="s">
        <v>23375</v>
      </c>
      <c r="N64" s="763">
        <v>4194965009</v>
      </c>
      <c r="O64" s="21" t="s">
        <v>2155</v>
      </c>
      <c r="P64" s="21" t="s">
        <v>2675</v>
      </c>
      <c r="Q64" s="21" t="s">
        <v>2675</v>
      </c>
      <c r="R64" s="21"/>
      <c r="S64" s="759"/>
      <c r="T64" s="760"/>
      <c r="U64" s="21"/>
      <c r="V64" s="21"/>
      <c r="W64" s="21"/>
      <c r="X64" s="21"/>
      <c r="Y64" s="760"/>
      <c r="Z64" s="760"/>
      <c r="AA64" s="760"/>
      <c r="AB64" s="760"/>
      <c r="AC64" s="760"/>
      <c r="AD64" s="760"/>
      <c r="AE64" s="760"/>
      <c r="AF64" s="760"/>
      <c r="AG64" s="760"/>
      <c r="AH64" s="761"/>
      <c r="AI64" s="761"/>
      <c r="AJ64" s="761"/>
      <c r="AK64" s="761"/>
      <c r="AL64" s="760"/>
      <c r="AM64" s="760"/>
      <c r="AN64" s="760"/>
      <c r="AO64" s="760"/>
      <c r="AP64" s="760"/>
      <c r="AQ64" s="760"/>
      <c r="AR64" s="760"/>
      <c r="AS64" s="759"/>
      <c r="AT64" s="760"/>
      <c r="AU64" s="760"/>
      <c r="AV64" s="760"/>
      <c r="AW64" s="760"/>
      <c r="AX64" s="760"/>
      <c r="AY64" s="760"/>
    </row>
    <row r="65" spans="1:67" s="750" customFormat="1" ht="25.5" customHeight="1">
      <c r="A65" s="21" t="s">
        <v>23376</v>
      </c>
      <c r="B65" s="21">
        <v>22526</v>
      </c>
      <c r="C65" s="757" t="s">
        <v>72</v>
      </c>
      <c r="D65" s="20">
        <v>2595912399</v>
      </c>
      <c r="E65" s="20" t="s">
        <v>163</v>
      </c>
      <c r="F65" s="21" t="s">
        <v>23377</v>
      </c>
      <c r="G65" s="21" t="s">
        <v>23378</v>
      </c>
      <c r="H65" s="21" t="s">
        <v>180</v>
      </c>
      <c r="I65" s="19" t="s">
        <v>5417</v>
      </c>
      <c r="J65" s="20" t="s">
        <v>23379</v>
      </c>
      <c r="K65" s="20" t="s">
        <v>1183</v>
      </c>
      <c r="L65" s="20" t="s">
        <v>1184</v>
      </c>
      <c r="M65" s="758" t="s">
        <v>23380</v>
      </c>
      <c r="N65" s="763">
        <v>4154143636</v>
      </c>
      <c r="O65" s="21" t="s">
        <v>2155</v>
      </c>
      <c r="P65" s="21" t="s">
        <v>2675</v>
      </c>
      <c r="Q65" s="21" t="s">
        <v>2675</v>
      </c>
      <c r="R65" s="21"/>
      <c r="S65" s="759"/>
      <c r="T65" s="760"/>
      <c r="U65" s="21"/>
      <c r="V65" s="21"/>
      <c r="W65" s="21"/>
      <c r="X65" s="21"/>
      <c r="Y65" s="760"/>
      <c r="Z65" s="760"/>
      <c r="AA65" s="760"/>
      <c r="AB65" s="760"/>
      <c r="AC65" s="760"/>
      <c r="AD65" s="760"/>
      <c r="AE65" s="760"/>
      <c r="AF65" s="760"/>
      <c r="AG65" s="760"/>
      <c r="AH65" s="761"/>
      <c r="AI65" s="761"/>
      <c r="AJ65" s="761"/>
      <c r="AK65" s="761"/>
      <c r="AL65" s="760"/>
      <c r="AM65" s="760"/>
      <c r="AN65" s="760"/>
      <c r="AO65" s="760"/>
      <c r="AP65" s="760"/>
      <c r="AQ65" s="760"/>
      <c r="AR65" s="760"/>
      <c r="AS65" s="759"/>
      <c r="AT65" s="760"/>
      <c r="AU65" s="760"/>
      <c r="AV65" s="760"/>
      <c r="AW65" s="760"/>
      <c r="AX65" s="760"/>
      <c r="AY65" s="760"/>
    </row>
    <row r="66" spans="1:67" s="750" customFormat="1" ht="25.5" customHeight="1">
      <c r="A66" s="21" t="s">
        <v>23381</v>
      </c>
      <c r="B66" s="21">
        <v>22527</v>
      </c>
      <c r="C66" s="757" t="s">
        <v>72</v>
      </c>
      <c r="D66" s="20">
        <v>2581125241</v>
      </c>
      <c r="E66" s="20" t="s">
        <v>163</v>
      </c>
      <c r="F66" s="21" t="s">
        <v>123</v>
      </c>
      <c r="G66" s="21" t="s">
        <v>23382</v>
      </c>
      <c r="H66" s="21" t="s">
        <v>179</v>
      </c>
      <c r="I66" s="19" t="s">
        <v>5417</v>
      </c>
      <c r="J66" s="20" t="s">
        <v>23383</v>
      </c>
      <c r="K66" s="20" t="s">
        <v>1183</v>
      </c>
      <c r="L66" s="20" t="s">
        <v>1184</v>
      </c>
      <c r="M66" s="758" t="s">
        <v>23384</v>
      </c>
      <c r="N66" s="763">
        <v>4194171166</v>
      </c>
      <c r="O66" s="21" t="s">
        <v>2155</v>
      </c>
      <c r="P66" s="21" t="s">
        <v>4631</v>
      </c>
      <c r="Q66" s="21" t="s">
        <v>4631</v>
      </c>
      <c r="R66" s="21"/>
      <c r="S66" s="759"/>
      <c r="T66" s="760"/>
      <c r="U66" s="21"/>
      <c r="V66" s="21"/>
      <c r="W66" s="21"/>
      <c r="X66" s="21"/>
      <c r="Y66" s="760"/>
      <c r="Z66" s="760"/>
      <c r="AA66" s="760"/>
      <c r="AB66" s="760"/>
      <c r="AC66" s="760"/>
      <c r="AD66" s="760"/>
      <c r="AE66" s="760"/>
      <c r="AF66" s="760"/>
      <c r="AG66" s="760"/>
      <c r="AH66" s="761"/>
      <c r="AI66" s="761"/>
      <c r="AJ66" s="761"/>
      <c r="AK66" s="761"/>
      <c r="AL66" s="760"/>
      <c r="AM66" s="760"/>
      <c r="AN66" s="760"/>
      <c r="AO66" s="760"/>
      <c r="AP66" s="760"/>
      <c r="AQ66" s="760"/>
      <c r="AR66" s="760"/>
      <c r="AS66" s="759"/>
      <c r="AT66" s="760"/>
      <c r="AU66" s="760"/>
      <c r="AV66" s="760"/>
      <c r="AW66" s="760"/>
      <c r="AX66" s="760"/>
      <c r="AY66" s="760"/>
    </row>
    <row r="67" spans="1:67" s="750" customFormat="1" ht="25.5" customHeight="1">
      <c r="A67" s="21" t="s">
        <v>23385</v>
      </c>
      <c r="B67" s="21">
        <v>22528</v>
      </c>
      <c r="C67" s="757" t="s">
        <v>72</v>
      </c>
      <c r="D67" s="20">
        <v>2659865205</v>
      </c>
      <c r="E67" s="20" t="s">
        <v>163</v>
      </c>
      <c r="F67" s="21" t="s">
        <v>753</v>
      </c>
      <c r="G67" s="21" t="s">
        <v>5401</v>
      </c>
      <c r="H67" s="21" t="s">
        <v>179</v>
      </c>
      <c r="I67" s="19" t="s">
        <v>5417</v>
      </c>
      <c r="J67" s="20" t="s">
        <v>23386</v>
      </c>
      <c r="K67" s="20" t="s">
        <v>1183</v>
      </c>
      <c r="L67" s="20" t="s">
        <v>1184</v>
      </c>
      <c r="M67" s="758" t="s">
        <v>23387</v>
      </c>
      <c r="N67" s="763">
        <v>4145754797</v>
      </c>
      <c r="O67" s="21" t="s">
        <v>2155</v>
      </c>
      <c r="P67" s="21" t="s">
        <v>22975</v>
      </c>
      <c r="Q67" s="21" t="s">
        <v>22975</v>
      </c>
      <c r="R67" s="21"/>
      <c r="S67" s="759"/>
      <c r="T67" s="760"/>
      <c r="U67" s="21"/>
      <c r="V67" s="21"/>
      <c r="W67" s="21"/>
      <c r="X67" s="21"/>
      <c r="Y67" s="760"/>
      <c r="Z67" s="760"/>
      <c r="AA67" s="760"/>
      <c r="AB67" s="760"/>
      <c r="AC67" s="760"/>
      <c r="AD67" s="760"/>
      <c r="AE67" s="760"/>
      <c r="AF67" s="760"/>
      <c r="AG67" s="760"/>
      <c r="AH67" s="761"/>
      <c r="AI67" s="761"/>
      <c r="AJ67" s="761"/>
      <c r="AK67" s="761"/>
      <c r="AL67" s="760"/>
      <c r="AM67" s="760"/>
      <c r="AN67" s="760"/>
      <c r="AO67" s="760"/>
      <c r="AP67" s="760"/>
      <c r="AQ67" s="760"/>
      <c r="AR67" s="760"/>
      <c r="AS67" s="759"/>
      <c r="AT67" s="760"/>
      <c r="AU67" s="760"/>
      <c r="AV67" s="760"/>
      <c r="AW67" s="760"/>
      <c r="AX67" s="760"/>
      <c r="AY67" s="760"/>
    </row>
    <row r="68" spans="1:67" s="750" customFormat="1" ht="25.5" customHeight="1">
      <c r="A68" s="21" t="s">
        <v>23388</v>
      </c>
      <c r="B68" s="21">
        <v>22531</v>
      </c>
      <c r="C68" s="757" t="s">
        <v>72</v>
      </c>
      <c r="D68" s="20">
        <v>4270085932</v>
      </c>
      <c r="E68" s="20" t="s">
        <v>163</v>
      </c>
      <c r="F68" s="21" t="s">
        <v>23389</v>
      </c>
      <c r="G68" s="21" t="s">
        <v>23390</v>
      </c>
      <c r="H68" s="21" t="s">
        <v>179</v>
      </c>
      <c r="I68" s="19" t="s">
        <v>5416</v>
      </c>
      <c r="J68" s="20" t="s">
        <v>23391</v>
      </c>
      <c r="K68" s="20" t="s">
        <v>1183</v>
      </c>
      <c r="L68" s="20" t="s">
        <v>1184</v>
      </c>
      <c r="M68" s="758" t="s">
        <v>23392</v>
      </c>
      <c r="N68" s="763">
        <v>4159845133</v>
      </c>
      <c r="O68" s="21" t="s">
        <v>2155</v>
      </c>
      <c r="P68" s="21" t="s">
        <v>23261</v>
      </c>
      <c r="Q68" s="21" t="s">
        <v>23261</v>
      </c>
      <c r="R68" s="21"/>
      <c r="S68" s="759"/>
      <c r="T68" s="760"/>
      <c r="U68" s="21"/>
      <c r="V68" s="21"/>
      <c r="W68" s="21"/>
      <c r="X68" s="21"/>
      <c r="Y68" s="760"/>
      <c r="Z68" s="760"/>
      <c r="AA68" s="760"/>
      <c r="AB68" s="760"/>
      <c r="AC68" s="760"/>
      <c r="AD68" s="760"/>
      <c r="AE68" s="760"/>
      <c r="AF68" s="760"/>
      <c r="AG68" s="760"/>
      <c r="AH68" s="761"/>
      <c r="AI68" s="761"/>
      <c r="AJ68" s="761"/>
      <c r="AK68" s="761"/>
      <c r="AL68" s="760"/>
      <c r="AM68" s="760"/>
      <c r="AN68" s="760"/>
      <c r="AO68" s="760"/>
      <c r="AP68" s="760"/>
      <c r="AQ68" s="760"/>
      <c r="AR68" s="760"/>
      <c r="AS68" s="759"/>
      <c r="AT68" s="760"/>
      <c r="AU68" s="760"/>
      <c r="AV68" s="760"/>
      <c r="AW68" s="760"/>
      <c r="AX68" s="760"/>
      <c r="AY68" s="760"/>
    </row>
    <row r="69" spans="1:67" s="750" customFormat="1" ht="25.5" customHeight="1">
      <c r="A69" s="21" t="s">
        <v>23393</v>
      </c>
      <c r="B69" s="21">
        <v>22534</v>
      </c>
      <c r="C69" s="757" t="s">
        <v>72</v>
      </c>
      <c r="D69" s="20">
        <v>5690101176</v>
      </c>
      <c r="E69" s="20" t="s">
        <v>163</v>
      </c>
      <c r="F69" s="21" t="s">
        <v>123</v>
      </c>
      <c r="G69" s="21" t="s">
        <v>4294</v>
      </c>
      <c r="H69" s="21" t="s">
        <v>180</v>
      </c>
      <c r="I69" s="19" t="s">
        <v>5417</v>
      </c>
      <c r="J69" s="20" t="s">
        <v>23394</v>
      </c>
      <c r="K69" s="20" t="s">
        <v>1183</v>
      </c>
      <c r="L69" s="20" t="s">
        <v>1184</v>
      </c>
      <c r="M69" s="758" t="s">
        <v>23395</v>
      </c>
      <c r="N69" s="763">
        <v>4155643660</v>
      </c>
      <c r="O69" s="21" t="s">
        <v>2155</v>
      </c>
      <c r="P69" s="21" t="s">
        <v>23396</v>
      </c>
      <c r="Q69" s="21" t="s">
        <v>23396</v>
      </c>
      <c r="R69" s="21"/>
      <c r="S69" s="759"/>
      <c r="T69" s="760"/>
      <c r="U69" s="21"/>
      <c r="V69" s="21"/>
      <c r="W69" s="21"/>
      <c r="X69" s="21"/>
      <c r="Y69" s="760"/>
      <c r="Z69" s="760"/>
      <c r="AA69" s="760"/>
      <c r="AB69" s="760"/>
      <c r="AC69" s="760"/>
      <c r="AD69" s="760"/>
      <c r="AE69" s="760"/>
      <c r="AF69" s="760"/>
      <c r="AG69" s="760"/>
      <c r="AH69" s="761"/>
      <c r="AI69" s="761"/>
      <c r="AJ69" s="761"/>
      <c r="AK69" s="761"/>
      <c r="AL69" s="760"/>
      <c r="AM69" s="760"/>
      <c r="AN69" s="760"/>
      <c r="AO69" s="760"/>
      <c r="AP69" s="760"/>
      <c r="AQ69" s="760"/>
      <c r="AR69" s="760"/>
      <c r="AS69" s="759"/>
      <c r="AT69" s="760"/>
      <c r="AU69" s="760"/>
      <c r="AV69" s="760"/>
      <c r="AW69" s="760"/>
      <c r="AX69" s="760"/>
      <c r="AY69" s="760"/>
    </row>
    <row r="70" spans="1:67" s="750" customFormat="1" ht="25.5" customHeight="1">
      <c r="A70" s="21" t="s">
        <v>23397</v>
      </c>
      <c r="B70" s="21">
        <v>22535</v>
      </c>
      <c r="C70" s="757" t="s">
        <v>72</v>
      </c>
      <c r="D70" s="20">
        <v>2596020440</v>
      </c>
      <c r="E70" s="20" t="s">
        <v>163</v>
      </c>
      <c r="F70" s="21" t="s">
        <v>114</v>
      </c>
      <c r="G70" s="21" t="s">
        <v>23398</v>
      </c>
      <c r="H70" s="21" t="s">
        <v>179</v>
      </c>
      <c r="I70" s="19" t="s">
        <v>5416</v>
      </c>
      <c r="J70" s="20" t="s">
        <v>23399</v>
      </c>
      <c r="K70" s="20" t="s">
        <v>1183</v>
      </c>
      <c r="L70" s="20" t="s">
        <v>1307</v>
      </c>
      <c r="M70" s="758" t="s">
        <v>23400</v>
      </c>
      <c r="N70" s="763">
        <v>4346117199</v>
      </c>
      <c r="O70" s="21" t="s">
        <v>2155</v>
      </c>
      <c r="P70" s="21" t="s">
        <v>23401</v>
      </c>
      <c r="Q70" s="21" t="s">
        <v>23401</v>
      </c>
      <c r="R70" s="21"/>
      <c r="S70" s="759"/>
      <c r="T70" s="760"/>
      <c r="U70" s="21"/>
      <c r="V70" s="21"/>
      <c r="W70" s="21"/>
      <c r="X70" s="21"/>
      <c r="Y70" s="760"/>
      <c r="Z70" s="760"/>
      <c r="AA70" s="760"/>
      <c r="AB70" s="760"/>
      <c r="AC70" s="760"/>
      <c r="AD70" s="760"/>
      <c r="AE70" s="760"/>
      <c r="AF70" s="760"/>
      <c r="AG70" s="760"/>
      <c r="AH70" s="761"/>
      <c r="AI70" s="761"/>
      <c r="AJ70" s="761"/>
      <c r="AK70" s="761"/>
      <c r="AL70" s="760"/>
      <c r="AM70" s="760"/>
      <c r="AN70" s="760"/>
      <c r="AO70" s="760"/>
      <c r="AP70" s="760"/>
      <c r="AQ70" s="760"/>
      <c r="AR70" s="760"/>
      <c r="AS70" s="759"/>
      <c r="AT70" s="760"/>
      <c r="AU70" s="760"/>
      <c r="AV70" s="760"/>
      <c r="AW70" s="760"/>
      <c r="AX70" s="760"/>
      <c r="AY70" s="760"/>
    </row>
    <row r="71" spans="1:67" s="750" customFormat="1" ht="25.5" customHeight="1">
      <c r="A71" s="21" t="s">
        <v>23402</v>
      </c>
      <c r="B71" s="21">
        <v>22536</v>
      </c>
      <c r="C71" s="757" t="s">
        <v>72</v>
      </c>
      <c r="D71" s="20">
        <v>5180175143</v>
      </c>
      <c r="E71" s="20" t="s">
        <v>163</v>
      </c>
      <c r="F71" s="21" t="s">
        <v>281</v>
      </c>
      <c r="G71" s="21" t="s">
        <v>5401</v>
      </c>
      <c r="H71" s="21" t="s">
        <v>180</v>
      </c>
      <c r="I71" s="19" t="s">
        <v>5417</v>
      </c>
      <c r="J71" s="20" t="s">
        <v>23403</v>
      </c>
      <c r="K71" s="20" t="s">
        <v>1183</v>
      </c>
      <c r="L71" s="20" t="s">
        <v>1184</v>
      </c>
      <c r="M71" s="758" t="s">
        <v>23404</v>
      </c>
      <c r="N71" s="763"/>
      <c r="O71" s="21" t="s">
        <v>2155</v>
      </c>
      <c r="P71" s="21" t="s">
        <v>23071</v>
      </c>
      <c r="Q71" s="21" t="s">
        <v>23071</v>
      </c>
      <c r="R71" s="21"/>
      <c r="S71" s="759"/>
      <c r="T71" s="760"/>
      <c r="U71" s="21"/>
      <c r="V71" s="21"/>
      <c r="W71" s="21"/>
      <c r="X71" s="21"/>
      <c r="Y71" s="760"/>
      <c r="Z71" s="760"/>
      <c r="AA71" s="760"/>
      <c r="AB71" s="760"/>
      <c r="AC71" s="760"/>
      <c r="AD71" s="760"/>
      <c r="AE71" s="760"/>
      <c r="AF71" s="760"/>
      <c r="AG71" s="760"/>
      <c r="AH71" s="761"/>
      <c r="AI71" s="761"/>
      <c r="AJ71" s="761"/>
      <c r="AK71" s="761"/>
      <c r="AL71" s="760"/>
      <c r="AM71" s="760"/>
      <c r="AN71" s="760"/>
      <c r="AO71" s="760"/>
      <c r="AP71" s="760"/>
      <c r="AQ71" s="760"/>
      <c r="AR71" s="760"/>
      <c r="AS71" s="759"/>
      <c r="AT71" s="760"/>
      <c r="AU71" s="760"/>
      <c r="AV71" s="760"/>
      <c r="AW71" s="760"/>
      <c r="AX71" s="760"/>
      <c r="AY71" s="760"/>
    </row>
    <row r="72" spans="1:67" s="22" customFormat="1" ht="24.75" customHeight="1">
      <c r="BK72" s="750"/>
      <c r="BL72" s="750"/>
      <c r="BM72" s="750"/>
      <c r="BN72" s="750"/>
      <c r="BO72" s="750"/>
    </row>
    <row r="73" spans="1:67" s="22" customFormat="1" ht="24.75" customHeight="1">
      <c r="A73" s="22" t="s">
        <v>194</v>
      </c>
      <c r="B73" s="22">
        <v>23004</v>
      </c>
      <c r="C73" s="22" t="s">
        <v>2909</v>
      </c>
      <c r="D73" s="22">
        <v>2592779922</v>
      </c>
      <c r="E73" s="22" t="s">
        <v>163</v>
      </c>
      <c r="F73" s="22" t="s">
        <v>130</v>
      </c>
      <c r="H73" s="22" t="s">
        <v>179</v>
      </c>
      <c r="I73" s="22" t="s">
        <v>5416</v>
      </c>
      <c r="J73" s="22" t="s">
        <v>204</v>
      </c>
      <c r="K73" s="22" t="s">
        <v>1183</v>
      </c>
      <c r="L73" s="22" t="s">
        <v>1184</v>
      </c>
      <c r="M73" s="22" t="s">
        <v>1315</v>
      </c>
      <c r="N73" s="22">
        <v>4154113133</v>
      </c>
      <c r="O73" s="22" t="s">
        <v>2414</v>
      </c>
      <c r="P73" s="22" t="s">
        <v>2423</v>
      </c>
      <c r="Q73" s="22" t="s">
        <v>2864</v>
      </c>
      <c r="S73" s="22" t="s">
        <v>226</v>
      </c>
      <c r="T73" s="22">
        <f>IF(Table54[[#This Row],[تاریخ اولین  احتساب حق بیمه]]="",1403,MID(Table54[[#This Row],[تاریخ اولین  احتساب حق بیمه]],1,4))</f>
        <v>1403</v>
      </c>
      <c r="W73" s="22" t="s">
        <v>678</v>
      </c>
      <c r="AG73" s="22">
        <v>24000000</v>
      </c>
      <c r="AH73" s="22">
        <v>9600000</v>
      </c>
      <c r="AR73" s="22">
        <v>41000000</v>
      </c>
      <c r="AS73" s="22">
        <v>35550000</v>
      </c>
      <c r="AT73" s="22">
        <v>44750000</v>
      </c>
      <c r="AU73" s="22">
        <v>46250000</v>
      </c>
      <c r="AV73" s="22">
        <v>60700000</v>
      </c>
      <c r="AW73" s="22">
        <v>89000000</v>
      </c>
      <c r="AX73" s="22">
        <v>78800000</v>
      </c>
      <c r="AY73" s="22">
        <v>69200000</v>
      </c>
      <c r="AZ73" s="22">
        <v>65550000</v>
      </c>
      <c r="BA73" s="22">
        <v>59550000</v>
      </c>
      <c r="BB73" s="22">
        <v>59450000</v>
      </c>
      <c r="BC73" s="22">
        <v>61800000</v>
      </c>
      <c r="BD73" s="22">
        <v>78750000</v>
      </c>
      <c r="BE73" s="22">
        <v>78250000</v>
      </c>
      <c r="BF73" s="22">
        <v>89990000</v>
      </c>
      <c r="BG73" s="22">
        <v>82180000</v>
      </c>
      <c r="BH73" s="22">
        <v>81970000</v>
      </c>
      <c r="BK73" s="750"/>
      <c r="BL73" s="750"/>
      <c r="BM73" s="750"/>
      <c r="BN73" s="750"/>
      <c r="BO73" s="750"/>
    </row>
    <row r="74" spans="1:67" s="22" customFormat="1" ht="24.75" customHeight="1">
      <c r="A74" s="22" t="s">
        <v>195</v>
      </c>
      <c r="B74" s="22">
        <v>23008</v>
      </c>
      <c r="C74" s="22" t="s">
        <v>2909</v>
      </c>
      <c r="D74" s="22">
        <v>2590382308</v>
      </c>
      <c r="E74" s="22" t="s">
        <v>163</v>
      </c>
      <c r="F74" s="22" t="s">
        <v>199</v>
      </c>
      <c r="H74" s="22" t="s">
        <v>179</v>
      </c>
      <c r="I74" s="22" t="s">
        <v>5417</v>
      </c>
      <c r="J74" s="22" t="s">
        <v>205</v>
      </c>
      <c r="K74" s="22" t="s">
        <v>1183</v>
      </c>
      <c r="L74" s="22" t="s">
        <v>1184</v>
      </c>
      <c r="M74" s="22" t="s">
        <v>207</v>
      </c>
      <c r="N74" s="22">
        <v>4144643199</v>
      </c>
      <c r="O74" s="22" t="s">
        <v>2414</v>
      </c>
      <c r="P74" s="22" t="s">
        <v>188</v>
      </c>
      <c r="Q74" s="22" t="s">
        <v>2864</v>
      </c>
      <c r="S74" s="22" t="s">
        <v>226</v>
      </c>
      <c r="T74" s="22">
        <f>IF(Table54[[#This Row],[تاریخ اولین  احتساب حق بیمه]]="",1403,MID(Table54[[#This Row],[تاریخ اولین  احتساب حق بیمه]],1,4))</f>
        <v>1403</v>
      </c>
      <c r="AK74" s="22">
        <v>15650000</v>
      </c>
      <c r="AL74" s="22">
        <v>20700000</v>
      </c>
      <c r="AM74" s="22">
        <v>16100000</v>
      </c>
      <c r="AN74" s="22">
        <v>16650000</v>
      </c>
      <c r="AO74" s="22">
        <v>31250000</v>
      </c>
      <c r="AP74" s="22">
        <v>30800000</v>
      </c>
      <c r="AQ74" s="22">
        <v>31000000</v>
      </c>
      <c r="AR74" s="22">
        <v>26750000</v>
      </c>
      <c r="AS74" s="22">
        <v>27550000</v>
      </c>
      <c r="AT74" s="22">
        <v>31000000</v>
      </c>
      <c r="AU74" s="22">
        <v>23000000</v>
      </c>
      <c r="AV74" s="22">
        <v>41100000</v>
      </c>
      <c r="AW74" s="22">
        <v>37850000</v>
      </c>
      <c r="AX74" s="22">
        <v>38950000</v>
      </c>
      <c r="AY74" s="22">
        <v>43550000</v>
      </c>
      <c r="AZ74" s="22">
        <v>40000000</v>
      </c>
      <c r="BA74" s="22">
        <v>40350000</v>
      </c>
      <c r="BB74" s="22">
        <v>34840000</v>
      </c>
      <c r="BC74" s="22">
        <v>46500000</v>
      </c>
      <c r="BD74" s="22">
        <v>42500000</v>
      </c>
      <c r="BE74" s="22">
        <v>33150000</v>
      </c>
      <c r="BF74" s="22">
        <v>44570000</v>
      </c>
      <c r="BG74" s="22">
        <v>35700000</v>
      </c>
      <c r="BH74" s="22">
        <v>37150000</v>
      </c>
      <c r="BK74" s="750"/>
      <c r="BL74" s="750"/>
      <c r="BM74" s="750"/>
      <c r="BN74" s="750"/>
      <c r="BO74" s="750"/>
    </row>
    <row r="75" spans="1:67" s="22" customFormat="1" ht="24.75" customHeight="1">
      <c r="A75" s="22" t="s">
        <v>196</v>
      </c>
      <c r="B75" s="22">
        <v>23009</v>
      </c>
      <c r="C75" s="22" t="s">
        <v>2909</v>
      </c>
      <c r="D75" s="22">
        <v>2592496270</v>
      </c>
      <c r="E75" s="22" t="s">
        <v>163</v>
      </c>
      <c r="F75" s="22" t="s">
        <v>200</v>
      </c>
      <c r="H75" s="22" t="s">
        <v>179</v>
      </c>
      <c r="I75" s="22" t="s">
        <v>5416</v>
      </c>
      <c r="J75" s="22" t="s">
        <v>206</v>
      </c>
      <c r="K75" s="22" t="s">
        <v>1183</v>
      </c>
      <c r="L75" s="22" t="s">
        <v>1184</v>
      </c>
      <c r="M75" s="22" t="s">
        <v>208</v>
      </c>
      <c r="N75" s="22">
        <v>41848716684</v>
      </c>
      <c r="O75" s="22" t="s">
        <v>1551</v>
      </c>
      <c r="P75" s="22" t="s">
        <v>710</v>
      </c>
      <c r="Q75" s="22" t="s">
        <v>2864</v>
      </c>
      <c r="R75" s="22" t="s">
        <v>3722</v>
      </c>
      <c r="S75" s="22" t="s">
        <v>226</v>
      </c>
      <c r="T75" s="22" t="str">
        <f>IF(Table54[[#This Row],[تاریخ اولین  احتساب حق بیمه]]="",1403,MID(Table54[[#This Row],[تاریخ اولین  احتساب حق بیمه]],1,4))</f>
        <v>1402</v>
      </c>
      <c r="W75" s="22" t="s">
        <v>679</v>
      </c>
      <c r="AG75" s="22">
        <v>24000000</v>
      </c>
      <c r="AH75" s="22">
        <v>21940000</v>
      </c>
      <c r="AI75" s="22">
        <v>24290000</v>
      </c>
      <c r="AJ75" s="22">
        <v>25880000</v>
      </c>
      <c r="AK75" s="22">
        <v>64100000</v>
      </c>
      <c r="AL75" s="22">
        <v>25480000</v>
      </c>
      <c r="AM75" s="22">
        <v>24300000</v>
      </c>
      <c r="AN75" s="22">
        <v>24750000</v>
      </c>
      <c r="AO75" s="22">
        <v>25550000</v>
      </c>
      <c r="AP75" s="22">
        <v>31800000</v>
      </c>
      <c r="AQ75" s="22">
        <v>31900000</v>
      </c>
      <c r="AR75" s="22">
        <v>28350000</v>
      </c>
      <c r="AS75" s="22">
        <v>33055000</v>
      </c>
      <c r="AT75" s="22">
        <v>33050000</v>
      </c>
      <c r="AU75" s="22">
        <v>28100000</v>
      </c>
      <c r="AV75" s="22">
        <v>39600000</v>
      </c>
      <c r="AW75" s="22">
        <v>31450000</v>
      </c>
      <c r="AX75" s="22">
        <v>12350000</v>
      </c>
      <c r="AY75" s="22">
        <v>12650000</v>
      </c>
      <c r="BA75" s="22">
        <v>28700000</v>
      </c>
      <c r="BB75" s="22">
        <v>33550000</v>
      </c>
      <c r="BC75" s="22">
        <v>76500000</v>
      </c>
      <c r="BD75" s="22">
        <v>22200000</v>
      </c>
      <c r="BE75" s="22">
        <v>16750000</v>
      </c>
      <c r="BF75" s="22">
        <v>24580000</v>
      </c>
      <c r="BG75" s="22">
        <v>35140000</v>
      </c>
      <c r="BH75" s="22">
        <v>37820000</v>
      </c>
      <c r="BK75" s="750"/>
      <c r="BL75" s="750"/>
      <c r="BM75" s="750"/>
      <c r="BN75" s="750"/>
      <c r="BO75" s="750"/>
    </row>
    <row r="76" spans="1:67" s="22" customFormat="1" ht="24.75" customHeight="1">
      <c r="A76" s="22" t="s">
        <v>394</v>
      </c>
      <c r="B76" s="22">
        <v>23014</v>
      </c>
      <c r="C76" s="22" t="s">
        <v>2909</v>
      </c>
      <c r="D76" s="22" t="s">
        <v>395</v>
      </c>
      <c r="E76" s="22" t="s">
        <v>162</v>
      </c>
      <c r="F76" s="22" t="s">
        <v>396</v>
      </c>
      <c r="H76" s="22" t="s">
        <v>179</v>
      </c>
      <c r="I76" s="22" t="s">
        <v>5418</v>
      </c>
      <c r="J76" s="22" t="s">
        <v>397</v>
      </c>
      <c r="K76" s="22" t="s">
        <v>1183</v>
      </c>
      <c r="L76" s="22" t="s">
        <v>1184</v>
      </c>
      <c r="M76" s="22" t="s">
        <v>398</v>
      </c>
      <c r="N76" s="22">
        <v>4169748375</v>
      </c>
      <c r="O76" s="22" t="s">
        <v>87</v>
      </c>
      <c r="P76" s="22" t="s">
        <v>681</v>
      </c>
      <c r="Q76" s="22" t="s">
        <v>2864</v>
      </c>
      <c r="R76" s="22" t="s">
        <v>577</v>
      </c>
      <c r="T76" s="22" t="str">
        <f>IF(Table54[[#This Row],[تاریخ اولین  احتساب حق بیمه]]="",1403,MID(Table54[[#This Row],[تاریخ اولین  احتساب حق بیمه]],1,4))</f>
        <v>1400</v>
      </c>
      <c r="W76" s="22" t="s">
        <v>682</v>
      </c>
      <c r="AH76" s="22">
        <v>27625000</v>
      </c>
      <c r="AI76" s="22">
        <v>25040000</v>
      </c>
      <c r="AJ76" s="22">
        <v>31185000</v>
      </c>
      <c r="AK76" s="22">
        <v>44500000</v>
      </c>
      <c r="AL76" s="22">
        <v>29550000</v>
      </c>
      <c r="AM76" s="22">
        <v>26350000</v>
      </c>
      <c r="AN76" s="22">
        <v>25600000</v>
      </c>
      <c r="AO76" s="22">
        <v>39360000</v>
      </c>
      <c r="AP76" s="22">
        <v>39550000</v>
      </c>
      <c r="AQ76" s="22">
        <v>37550000</v>
      </c>
      <c r="AR76" s="22">
        <v>23500000</v>
      </c>
      <c r="AS76" s="22">
        <v>35600000</v>
      </c>
      <c r="AT76" s="22">
        <v>36350000</v>
      </c>
      <c r="AU76" s="22">
        <v>38750000</v>
      </c>
      <c r="AV76" s="22">
        <v>48150000</v>
      </c>
      <c r="AW76" s="22">
        <v>45250000</v>
      </c>
      <c r="AX76" s="22">
        <v>43500000</v>
      </c>
      <c r="AY76" s="22">
        <v>57300000</v>
      </c>
      <c r="AZ76" s="22">
        <v>2050000</v>
      </c>
      <c r="BA76" s="22">
        <v>40000000</v>
      </c>
      <c r="BB76" s="22">
        <v>51700000</v>
      </c>
      <c r="BC76" s="22">
        <v>51150000</v>
      </c>
      <c r="BD76" s="22">
        <v>81100000</v>
      </c>
      <c r="BE76" s="22">
        <v>62750000</v>
      </c>
      <c r="BF76" s="22">
        <v>54130000</v>
      </c>
      <c r="BG76" s="22">
        <v>84950000</v>
      </c>
      <c r="BH76" s="22">
        <v>96120000</v>
      </c>
      <c r="BK76" s="750"/>
      <c r="BL76" s="750"/>
      <c r="BM76" s="750"/>
      <c r="BN76" s="750"/>
      <c r="BO76" s="750"/>
    </row>
    <row r="77" spans="1:67" s="22" customFormat="1" ht="24.75" customHeight="1">
      <c r="A77" s="22" t="s">
        <v>2461</v>
      </c>
      <c r="B77" s="22">
        <v>23040</v>
      </c>
      <c r="C77" s="22" t="s">
        <v>2909</v>
      </c>
      <c r="D77" s="22" t="s">
        <v>2462</v>
      </c>
      <c r="E77" s="22" t="s">
        <v>163</v>
      </c>
      <c r="F77" s="22" t="s">
        <v>172</v>
      </c>
      <c r="H77" s="22" t="s">
        <v>179</v>
      </c>
      <c r="I77" s="22" t="s">
        <v>5417</v>
      </c>
      <c r="J77" s="22" t="s">
        <v>2463</v>
      </c>
      <c r="K77" s="22" t="s">
        <v>1183</v>
      </c>
      <c r="L77" s="22" t="s">
        <v>1184</v>
      </c>
      <c r="M77" s="22" t="s">
        <v>2464</v>
      </c>
      <c r="O77" s="22" t="s">
        <v>2414</v>
      </c>
      <c r="P77" s="22" t="s">
        <v>2455</v>
      </c>
      <c r="Q77" s="22" t="s">
        <v>2864</v>
      </c>
      <c r="T77" s="22">
        <f>IF(Table54[[#This Row],[تاریخ اولین  احتساب حق بیمه]]="",1403,MID(Table54[[#This Row],[تاریخ اولین  احتساب حق بیمه]],1,4))</f>
        <v>1403</v>
      </c>
      <c r="AR77" s="22">
        <v>71000000</v>
      </c>
      <c r="AS77" s="22">
        <v>120000000</v>
      </c>
      <c r="AT77" s="22">
        <v>141350000</v>
      </c>
      <c r="AU77" s="22">
        <v>124650000</v>
      </c>
      <c r="AV77" s="22">
        <v>116100000</v>
      </c>
      <c r="AW77" s="22">
        <v>118150000</v>
      </c>
      <c r="AX77" s="22">
        <v>121200000</v>
      </c>
      <c r="AY77" s="22">
        <v>134150000</v>
      </c>
      <c r="AZ77" s="22">
        <v>131700000</v>
      </c>
      <c r="BA77" s="22">
        <v>148600000</v>
      </c>
      <c r="BB77" s="22">
        <v>149400000</v>
      </c>
      <c r="BC77" s="22">
        <v>137850000</v>
      </c>
      <c r="BD77" s="22">
        <v>147200000</v>
      </c>
      <c r="BE77" s="22">
        <v>148950000</v>
      </c>
      <c r="BF77" s="22">
        <v>150760000</v>
      </c>
      <c r="BG77" s="22">
        <v>148320000</v>
      </c>
      <c r="BH77" s="22">
        <v>158820000</v>
      </c>
      <c r="BK77" s="750"/>
      <c r="BL77" s="750"/>
      <c r="BM77" s="750"/>
      <c r="BN77" s="750"/>
      <c r="BO77" s="750"/>
    </row>
    <row r="78" spans="1:67" s="22" customFormat="1" ht="24.75" customHeight="1">
      <c r="A78" s="22" t="s">
        <v>2465</v>
      </c>
      <c r="B78" s="22">
        <v>23044</v>
      </c>
      <c r="C78" s="22" t="s">
        <v>2909</v>
      </c>
      <c r="D78" s="22" t="s">
        <v>2466</v>
      </c>
      <c r="E78" s="22" t="s">
        <v>162</v>
      </c>
      <c r="F78" s="22" t="s">
        <v>309</v>
      </c>
      <c r="H78" s="22" t="s">
        <v>179</v>
      </c>
      <c r="I78" s="22" t="s">
        <v>5417</v>
      </c>
      <c r="J78" s="22" t="s">
        <v>181</v>
      </c>
      <c r="K78" s="22" t="s">
        <v>1183</v>
      </c>
      <c r="L78" s="22" t="s">
        <v>1184</v>
      </c>
      <c r="M78" s="22" t="s">
        <v>2467</v>
      </c>
      <c r="O78" s="22" t="s">
        <v>1551</v>
      </c>
      <c r="P78" s="22" t="s">
        <v>2455</v>
      </c>
      <c r="Q78" s="22" t="s">
        <v>2864</v>
      </c>
      <c r="R78" s="22" t="s">
        <v>3672</v>
      </c>
      <c r="T78" s="22" t="str">
        <f>IF(Table54[[#This Row],[تاریخ اولین  احتساب حق بیمه]]="",1403,MID(Table54[[#This Row],[تاریخ اولین  احتساب حق بیمه]],1,4))</f>
        <v>1402</v>
      </c>
      <c r="AR78" s="22">
        <v>44500000</v>
      </c>
      <c r="AS78" s="22">
        <v>75000000</v>
      </c>
      <c r="AT78" s="22">
        <v>70650000</v>
      </c>
      <c r="AU78" s="22">
        <v>73000000</v>
      </c>
      <c r="AV78" s="22">
        <v>69450000</v>
      </c>
      <c r="AW78" s="22">
        <v>64150000</v>
      </c>
      <c r="AX78" s="22">
        <v>68450000</v>
      </c>
      <c r="AY78" s="22">
        <v>87750000</v>
      </c>
      <c r="AZ78" s="22">
        <v>84000000</v>
      </c>
      <c r="BA78" s="22">
        <v>88800000</v>
      </c>
      <c r="BB78" s="22">
        <v>92900000</v>
      </c>
      <c r="BC78" s="22">
        <v>90700000</v>
      </c>
      <c r="BD78" s="22">
        <v>76750000</v>
      </c>
      <c r="BE78" s="22">
        <v>83200000</v>
      </c>
      <c r="BF78" s="22">
        <v>82780000</v>
      </c>
      <c r="BG78" s="22">
        <v>81710000</v>
      </c>
      <c r="BH78" s="22">
        <v>94940000</v>
      </c>
      <c r="BK78" s="750"/>
      <c r="BL78" s="750"/>
      <c r="BM78" s="750"/>
      <c r="BN78" s="750"/>
      <c r="BO78" s="750"/>
    </row>
    <row r="79" spans="1:67" s="22" customFormat="1" ht="24.75" customHeight="1">
      <c r="BK79" s="750"/>
      <c r="BL79" s="750"/>
      <c r="BM79" s="750"/>
      <c r="BN79" s="750"/>
      <c r="BO79" s="750"/>
    </row>
    <row r="80" spans="1:67" s="22" customFormat="1" ht="24.75" customHeight="1">
      <c r="A80" s="22" t="s">
        <v>3679</v>
      </c>
      <c r="B80" s="22">
        <v>230103</v>
      </c>
      <c r="C80" s="22" t="s">
        <v>2909</v>
      </c>
      <c r="D80" s="22">
        <v>5709880124</v>
      </c>
      <c r="E80" s="22" t="s">
        <v>163</v>
      </c>
      <c r="F80" s="22" t="s">
        <v>3680</v>
      </c>
      <c r="H80" s="22" t="s">
        <v>180</v>
      </c>
      <c r="I80" s="22" t="s">
        <v>5417</v>
      </c>
      <c r="J80" s="22">
        <v>9116391692</v>
      </c>
      <c r="K80" s="22" t="s">
        <v>1183</v>
      </c>
      <c r="L80" s="22" t="s">
        <v>1447</v>
      </c>
      <c r="M80" s="22" t="s">
        <v>3681</v>
      </c>
      <c r="O80" s="22" t="s">
        <v>2155</v>
      </c>
      <c r="P80" s="22" t="s">
        <v>3331</v>
      </c>
      <c r="Q80" s="22" t="s">
        <v>3331</v>
      </c>
      <c r="T80" s="22">
        <f>IF(Table54[[#This Row],[تاریخ اولین  احتساب حق بیمه]]="",1403,MID(Table54[[#This Row],[تاریخ اولین  احتساب حق بیمه]],1,4))</f>
        <v>1403</v>
      </c>
      <c r="AZ80" s="22">
        <v>36750000</v>
      </c>
      <c r="BA80" s="22">
        <v>60000000</v>
      </c>
      <c r="BB80" s="22">
        <v>58050000</v>
      </c>
      <c r="BC80" s="22">
        <v>62000000</v>
      </c>
      <c r="BD80" s="22">
        <v>60000000</v>
      </c>
      <c r="BE80" s="22">
        <v>62000000</v>
      </c>
      <c r="BF80" s="22">
        <v>67470000</v>
      </c>
      <c r="BG80" s="22">
        <v>76540000</v>
      </c>
      <c r="BH80" s="22">
        <v>75300000</v>
      </c>
      <c r="BK80" s="750"/>
      <c r="BL80" s="750"/>
      <c r="BM80" s="750"/>
      <c r="BN80" s="750"/>
      <c r="BO80" s="750"/>
    </row>
    <row r="81" spans="1:67" s="22" customFormat="1" ht="24.75" customHeight="1">
      <c r="A81" s="22" t="s">
        <v>4017</v>
      </c>
      <c r="B81" s="22">
        <v>230109</v>
      </c>
      <c r="C81" s="22" t="s">
        <v>2909</v>
      </c>
      <c r="D81" s="22" t="s">
        <v>4018</v>
      </c>
      <c r="E81" s="22" t="s">
        <v>163</v>
      </c>
      <c r="F81" s="22" t="s">
        <v>724</v>
      </c>
      <c r="G81" s="22" t="s">
        <v>2452</v>
      </c>
      <c r="H81" s="22" t="s">
        <v>180</v>
      </c>
      <c r="I81" s="22" t="s">
        <v>5417</v>
      </c>
      <c r="J81" s="22" t="s">
        <v>4019</v>
      </c>
      <c r="K81" s="22" t="s">
        <v>1183</v>
      </c>
      <c r="L81" s="22" t="s">
        <v>1184</v>
      </c>
      <c r="M81" s="22" t="s">
        <v>4020</v>
      </c>
      <c r="O81" s="22" t="s">
        <v>2155</v>
      </c>
      <c r="P81" s="22" t="s">
        <v>4013</v>
      </c>
      <c r="Q81" s="22" t="s">
        <v>4013</v>
      </c>
      <c r="T81" s="22">
        <f>IF(Table54[[#This Row],[تاریخ اولین  احتساب حق بیمه]]="",1403,MID(Table54[[#This Row],[تاریخ اولین  احتساب حق بیمه]],1,4))</f>
        <v>1403</v>
      </c>
      <c r="BB81" s="22">
        <v>5800000</v>
      </c>
      <c r="BC81" s="22">
        <v>65600000</v>
      </c>
      <c r="BD81" s="22">
        <v>57250000</v>
      </c>
      <c r="BE81" s="22">
        <v>62000000</v>
      </c>
      <c r="BF81" s="22">
        <v>60830000</v>
      </c>
      <c r="BG81" s="22">
        <v>61850000</v>
      </c>
      <c r="BH81" s="22">
        <v>59560000</v>
      </c>
      <c r="BK81" s="750"/>
      <c r="BL81" s="750"/>
      <c r="BM81" s="750"/>
      <c r="BN81" s="750"/>
      <c r="BO81" s="750"/>
    </row>
    <row r="82" spans="1:67" s="22" customFormat="1" ht="24.75" customHeight="1">
      <c r="A82" s="22" t="s">
        <v>4213</v>
      </c>
      <c r="B82" s="22">
        <v>230114</v>
      </c>
      <c r="C82" s="22" t="s">
        <v>2909</v>
      </c>
      <c r="D82" s="22" t="s">
        <v>2765</v>
      </c>
      <c r="E82" s="22" t="s">
        <v>163</v>
      </c>
      <c r="F82" s="22" t="s">
        <v>173</v>
      </c>
      <c r="G82" s="22" t="s">
        <v>4142</v>
      </c>
      <c r="H82" s="22" t="s">
        <v>180</v>
      </c>
      <c r="I82" s="22" t="s">
        <v>5417</v>
      </c>
      <c r="J82" s="22" t="s">
        <v>4214</v>
      </c>
      <c r="K82" s="22" t="s">
        <v>1183</v>
      </c>
      <c r="L82" s="22" t="s">
        <v>1184</v>
      </c>
      <c r="M82" s="22" t="s">
        <v>4215</v>
      </c>
      <c r="O82" s="22" t="s">
        <v>2155</v>
      </c>
      <c r="P82" s="22" t="s">
        <v>4138</v>
      </c>
      <c r="Q82" s="22" t="s">
        <v>4138</v>
      </c>
      <c r="T82" s="22">
        <f>IF(Table54[[#This Row],[تاریخ اولین  احتساب حق بیمه]]="",1403,MID(Table54[[#This Row],[تاریخ اولین  احتساب حق بیمه]],1,4))</f>
        <v>1403</v>
      </c>
      <c r="BC82" s="22">
        <v>58000000</v>
      </c>
      <c r="BD82" s="22">
        <v>49550000</v>
      </c>
      <c r="BE82" s="22">
        <v>16400000</v>
      </c>
      <c r="BF82" s="22">
        <v>19750000</v>
      </c>
      <c r="BG82" s="22">
        <v>44390000</v>
      </c>
      <c r="BH82" s="22">
        <v>50360000</v>
      </c>
      <c r="BK82" s="750"/>
      <c r="BL82" s="750"/>
      <c r="BM82" s="750"/>
      <c r="BN82" s="750"/>
      <c r="BO82" s="750"/>
    </row>
    <row r="83" spans="1:67" s="22" customFormat="1" ht="24.75" customHeight="1">
      <c r="A83" s="22" t="s">
        <v>4236</v>
      </c>
      <c r="B83" s="22">
        <v>230118</v>
      </c>
      <c r="C83" s="22" t="s">
        <v>2909</v>
      </c>
      <c r="D83" s="22" t="s">
        <v>4237</v>
      </c>
      <c r="E83" s="22" t="s">
        <v>162</v>
      </c>
      <c r="F83" s="22" t="s">
        <v>3449</v>
      </c>
      <c r="G83" s="22" t="s">
        <v>4238</v>
      </c>
      <c r="H83" s="22" t="s">
        <v>179</v>
      </c>
      <c r="I83" s="22" t="s">
        <v>5416</v>
      </c>
      <c r="J83" s="22" t="s">
        <v>4239</v>
      </c>
      <c r="K83" s="22" t="s">
        <v>1183</v>
      </c>
      <c r="L83" s="22" t="s">
        <v>1184</v>
      </c>
      <c r="M83" s="22" t="s">
        <v>4240</v>
      </c>
      <c r="O83" s="22" t="s">
        <v>2155</v>
      </c>
      <c r="P83" s="22" t="s">
        <v>4241</v>
      </c>
      <c r="Q83" s="22" t="s">
        <v>4241</v>
      </c>
      <c r="R83" s="22" t="s">
        <v>24808</v>
      </c>
      <c r="T83" s="22" t="str">
        <f>IF(Table54[[#This Row],[تاریخ اولین  احتساب حق بیمه]]="",1403,MID(Table54[[#This Row],[تاریخ اولین  احتساب حق بیمه]],1,4))</f>
        <v>1403</v>
      </c>
      <c r="BC83" s="22">
        <v>18660000</v>
      </c>
      <c r="BD83" s="22">
        <v>95650000</v>
      </c>
      <c r="BE83" s="22">
        <v>165600000</v>
      </c>
      <c r="BF83" s="22">
        <v>123980000</v>
      </c>
      <c r="BG83" s="22">
        <v>126090000</v>
      </c>
      <c r="BH83" s="22">
        <v>113300000</v>
      </c>
      <c r="BK83" s="750"/>
      <c r="BL83" s="750"/>
      <c r="BM83" s="750"/>
      <c r="BN83" s="750"/>
      <c r="BO83" s="750"/>
    </row>
    <row r="84" spans="1:67" s="22" customFormat="1" ht="24.75" customHeight="1">
      <c r="A84" s="22" t="s">
        <v>4242</v>
      </c>
      <c r="B84" s="22">
        <v>230119</v>
      </c>
      <c r="C84" s="22" t="s">
        <v>2909</v>
      </c>
      <c r="D84" s="22" t="s">
        <v>4243</v>
      </c>
      <c r="E84" s="22" t="s">
        <v>386</v>
      </c>
      <c r="F84" s="22" t="s">
        <v>176</v>
      </c>
      <c r="H84" s="22" t="s">
        <v>180</v>
      </c>
      <c r="I84" s="22" t="s">
        <v>5417</v>
      </c>
      <c r="J84" s="22" t="s">
        <v>4244</v>
      </c>
      <c r="K84" s="22" t="s">
        <v>1183</v>
      </c>
      <c r="L84" s="22" t="s">
        <v>1184</v>
      </c>
      <c r="M84" s="22" t="s">
        <v>4245</v>
      </c>
      <c r="O84" s="22" t="s">
        <v>2155</v>
      </c>
      <c r="P84" s="22" t="s">
        <v>4246</v>
      </c>
      <c r="Q84" s="22" t="s">
        <v>4246</v>
      </c>
      <c r="T84" s="22">
        <f>IF(Table54[[#This Row],[تاریخ اولین  احتساب حق بیمه]]="",1403,MID(Table54[[#This Row],[تاریخ اولین  احتساب حق بیمه]],1,4))</f>
        <v>1403</v>
      </c>
      <c r="BD84" s="22">
        <v>54000000</v>
      </c>
      <c r="BF84" s="22">
        <v>32530000</v>
      </c>
      <c r="BG84" s="22">
        <v>59050000</v>
      </c>
      <c r="BH84" s="22">
        <v>61010000</v>
      </c>
      <c r="BK84" s="750"/>
      <c r="BL84" s="750"/>
      <c r="BM84" s="750"/>
      <c r="BN84" s="750"/>
      <c r="BO84" s="750"/>
    </row>
    <row r="85" spans="1:67" s="22" customFormat="1" ht="24.75" customHeight="1">
      <c r="A85" s="22" t="s">
        <v>4247</v>
      </c>
      <c r="B85" s="22">
        <v>230120</v>
      </c>
      <c r="C85" s="22" t="s">
        <v>2909</v>
      </c>
      <c r="D85" s="22" t="s">
        <v>4248</v>
      </c>
      <c r="E85" s="22" t="s">
        <v>163</v>
      </c>
      <c r="F85" s="22" t="s">
        <v>794</v>
      </c>
      <c r="G85" s="22" t="s">
        <v>2833</v>
      </c>
      <c r="H85" s="22" t="s">
        <v>179</v>
      </c>
      <c r="I85" s="22" t="s">
        <v>5418</v>
      </c>
      <c r="J85" s="22" t="s">
        <v>4249</v>
      </c>
      <c r="K85" s="22" t="s">
        <v>1183</v>
      </c>
      <c r="L85" s="22" t="s">
        <v>1184</v>
      </c>
      <c r="M85" s="22" t="s">
        <v>4250</v>
      </c>
      <c r="O85" s="22" t="s">
        <v>2155</v>
      </c>
      <c r="P85" s="22" t="s">
        <v>4118</v>
      </c>
      <c r="Q85" s="22" t="s">
        <v>4118</v>
      </c>
      <c r="T85" s="22">
        <f>IF(Table54[[#This Row],[تاریخ اولین  احتساب حق بیمه]]="",1403,MID(Table54[[#This Row],[تاریخ اولین  احتساب حق بیمه]],1,4))</f>
        <v>1403</v>
      </c>
      <c r="BC85" s="22">
        <v>45000000</v>
      </c>
      <c r="BD85" s="22">
        <v>87000000</v>
      </c>
      <c r="BE85" s="22">
        <v>89750000</v>
      </c>
      <c r="BF85" s="22">
        <v>90000000</v>
      </c>
      <c r="BG85" s="22">
        <v>87950000</v>
      </c>
      <c r="BH85" s="22">
        <v>83130000</v>
      </c>
      <c r="BK85" s="750"/>
      <c r="BL85" s="750"/>
      <c r="BM85" s="750"/>
      <c r="BN85" s="750"/>
      <c r="BO85" s="750"/>
    </row>
    <row r="86" spans="1:67" s="22" customFormat="1" ht="24.75" customHeight="1">
      <c r="A86" s="22" t="s">
        <v>2447</v>
      </c>
      <c r="B86" s="22">
        <v>230121</v>
      </c>
      <c r="C86" s="22" t="s">
        <v>2909</v>
      </c>
      <c r="D86" s="22">
        <v>2593824441</v>
      </c>
      <c r="E86" s="22" t="s">
        <v>386</v>
      </c>
      <c r="F86" s="22" t="s">
        <v>200</v>
      </c>
      <c r="H86" s="22" t="s">
        <v>180</v>
      </c>
      <c r="I86" s="22" t="s">
        <v>5417</v>
      </c>
      <c r="J86" s="22">
        <v>9118889927</v>
      </c>
      <c r="K86" s="22" t="s">
        <v>1183</v>
      </c>
      <c r="L86" s="22" t="s">
        <v>1184</v>
      </c>
      <c r="M86" s="22" t="s">
        <v>2449</v>
      </c>
      <c r="O86" s="22" t="s">
        <v>2414</v>
      </c>
      <c r="P86" s="22" t="s">
        <v>3764</v>
      </c>
      <c r="Q86" s="22" t="s">
        <v>3764</v>
      </c>
      <c r="T86" s="22">
        <f>IF(Table54[[#This Row],[تاریخ اولین  احتساب حق بیمه]]="",1403,MID(Table54[[#This Row],[تاریخ اولین  احتساب حق بیمه]],1,4))</f>
        <v>1403</v>
      </c>
      <c r="AR86" s="22">
        <v>66000000</v>
      </c>
      <c r="AS86" s="22">
        <v>73900000</v>
      </c>
      <c r="AT86" s="22">
        <v>73950000</v>
      </c>
      <c r="AU86" s="22">
        <v>76450000</v>
      </c>
      <c r="AV86" s="22">
        <v>101400000</v>
      </c>
      <c r="AW86" s="22">
        <v>125500000</v>
      </c>
      <c r="AX86" s="22">
        <v>92450000</v>
      </c>
      <c r="AY86" s="22">
        <v>11750000</v>
      </c>
      <c r="AZ86" s="22">
        <v>107350000</v>
      </c>
      <c r="BA86" s="22">
        <v>96750000</v>
      </c>
      <c r="BB86" s="22">
        <v>116130000</v>
      </c>
      <c r="BC86" s="22">
        <v>116800000</v>
      </c>
      <c r="BD86" s="22">
        <v>125100000</v>
      </c>
      <c r="BE86" s="22">
        <v>132650000</v>
      </c>
      <c r="BF86" s="22">
        <v>131590000</v>
      </c>
      <c r="BG86" s="22">
        <v>153390000</v>
      </c>
      <c r="BH86" s="22">
        <v>142710000</v>
      </c>
      <c r="BK86" s="750"/>
      <c r="BL86" s="750"/>
      <c r="BM86" s="750"/>
      <c r="BN86" s="750"/>
      <c r="BO86" s="750"/>
    </row>
    <row r="87" spans="1:67" s="22" customFormat="1" ht="24.75" customHeight="1">
      <c r="A87" s="22" t="s">
        <v>828</v>
      </c>
      <c r="B87" s="22">
        <v>230122</v>
      </c>
      <c r="C87" s="22" t="s">
        <v>2909</v>
      </c>
      <c r="D87" s="22" t="s">
        <v>829</v>
      </c>
      <c r="E87" s="22" t="s">
        <v>163</v>
      </c>
      <c r="F87" s="22" t="s">
        <v>830</v>
      </c>
      <c r="H87" s="22" t="s">
        <v>179</v>
      </c>
      <c r="I87" s="22" t="s">
        <v>5417</v>
      </c>
      <c r="J87" s="22" t="s">
        <v>831</v>
      </c>
      <c r="K87" s="22" t="s">
        <v>1183</v>
      </c>
      <c r="L87" s="22" t="s">
        <v>1184</v>
      </c>
      <c r="M87" s="22" t="s">
        <v>836</v>
      </c>
      <c r="O87" s="22" t="s">
        <v>2414</v>
      </c>
      <c r="P87" s="22" t="s">
        <v>4347</v>
      </c>
      <c r="Q87" s="22" t="s">
        <v>4347</v>
      </c>
      <c r="S87" s="22" t="s">
        <v>226</v>
      </c>
      <c r="T87" s="22">
        <f>IF(Table54[[#This Row],[تاریخ اولین  احتساب حق بیمه]]="",1403,MID(Table54[[#This Row],[تاریخ اولین  احتساب حق بیمه]],1,4))</f>
        <v>1403</v>
      </c>
      <c r="V87" s="22" t="s">
        <v>239</v>
      </c>
      <c r="W87" s="22" t="s">
        <v>832</v>
      </c>
      <c r="BD87" s="22">
        <v>49850000</v>
      </c>
      <c r="BE87" s="22">
        <v>83900000</v>
      </c>
      <c r="BF87" s="22">
        <v>80580000</v>
      </c>
      <c r="BG87" s="22">
        <v>75940000</v>
      </c>
      <c r="BH87" s="22">
        <v>69340000</v>
      </c>
      <c r="BK87" s="750"/>
      <c r="BL87" s="750"/>
      <c r="BM87" s="750"/>
      <c r="BN87" s="750"/>
      <c r="BO87" s="750"/>
    </row>
    <row r="88" spans="1:67" s="22" customFormat="1" ht="24.75" customHeight="1">
      <c r="A88" s="22" t="s">
        <v>2878</v>
      </c>
      <c r="B88" s="22">
        <v>230123</v>
      </c>
      <c r="C88" s="22" t="s">
        <v>2909</v>
      </c>
      <c r="D88" s="22" t="s">
        <v>2879</v>
      </c>
      <c r="E88" s="22" t="s">
        <v>163</v>
      </c>
      <c r="F88" s="22" t="s">
        <v>138</v>
      </c>
      <c r="G88" s="22" t="s">
        <v>2877</v>
      </c>
      <c r="H88" s="22" t="s">
        <v>180</v>
      </c>
      <c r="I88" s="22" t="s">
        <v>5417</v>
      </c>
      <c r="J88" s="22" t="s">
        <v>2880</v>
      </c>
      <c r="K88" s="22" t="s">
        <v>1183</v>
      </c>
      <c r="L88" s="22" t="s">
        <v>1184</v>
      </c>
      <c r="M88" s="22" t="s">
        <v>2881</v>
      </c>
      <c r="O88" s="22" t="s">
        <v>2414</v>
      </c>
      <c r="P88" s="22" t="s">
        <v>4303</v>
      </c>
      <c r="Q88" s="22" t="s">
        <v>4303</v>
      </c>
      <c r="T88" s="22">
        <f>IF(Table54[[#This Row],[تاریخ اولین  احتساب حق بیمه]]="",1403,MID(Table54[[#This Row],[تاریخ اولین  احتساب حق بیمه]],1,4))</f>
        <v>1403</v>
      </c>
      <c r="AV88" s="22">
        <v>32000000</v>
      </c>
      <c r="AW88" s="22">
        <v>30950000</v>
      </c>
      <c r="AX88" s="22">
        <v>38800000</v>
      </c>
      <c r="AZ88" s="22">
        <v>34750000</v>
      </c>
      <c r="BA88" s="22">
        <v>43050000</v>
      </c>
      <c r="BB88" s="22">
        <v>47550000</v>
      </c>
      <c r="BC88" s="22">
        <v>51450000</v>
      </c>
      <c r="BD88" s="22">
        <v>18550000</v>
      </c>
      <c r="BE88" s="22">
        <v>37640000</v>
      </c>
      <c r="BF88" s="22">
        <v>46010000</v>
      </c>
      <c r="BG88" s="22">
        <v>41390000</v>
      </c>
      <c r="BH88" s="22">
        <v>38660000</v>
      </c>
      <c r="BK88" s="750"/>
      <c r="BL88" s="750"/>
      <c r="BM88" s="750"/>
      <c r="BN88" s="750"/>
      <c r="BO88" s="750"/>
    </row>
    <row r="89" spans="1:67" s="22" customFormat="1" ht="24.75" customHeight="1">
      <c r="A89" s="22" t="s">
        <v>4459</v>
      </c>
      <c r="B89" s="22">
        <v>230125</v>
      </c>
      <c r="C89" s="22" t="s">
        <v>2909</v>
      </c>
      <c r="D89" s="22" t="s">
        <v>4460</v>
      </c>
      <c r="E89" s="22" t="s">
        <v>163</v>
      </c>
      <c r="F89" s="22" t="s">
        <v>117</v>
      </c>
      <c r="G89" s="22" t="s">
        <v>2877</v>
      </c>
      <c r="H89" s="22" t="s">
        <v>180</v>
      </c>
      <c r="I89" s="22" t="s">
        <v>5417</v>
      </c>
      <c r="J89" s="22" t="s">
        <v>4461</v>
      </c>
      <c r="K89" s="22" t="s">
        <v>1183</v>
      </c>
      <c r="L89" s="22" t="s">
        <v>1184</v>
      </c>
      <c r="M89" s="22" t="s">
        <v>4462</v>
      </c>
      <c r="O89" s="22" t="s">
        <v>2155</v>
      </c>
      <c r="P89" s="22" t="s">
        <v>4347</v>
      </c>
      <c r="Q89" s="22" t="s">
        <v>4347</v>
      </c>
      <c r="T89" s="22">
        <f>IF(Table54[[#This Row],[تاریخ اولین  احتساب حق بیمه]]="",1403,MID(Table54[[#This Row],[تاریخ اولین  احتساب حق بیمه]],1,4))</f>
        <v>1403</v>
      </c>
      <c r="BE89" s="22">
        <v>55000000</v>
      </c>
      <c r="BF89" s="22">
        <v>45280000</v>
      </c>
      <c r="BG89" s="22">
        <v>22400000</v>
      </c>
      <c r="BH89" s="22">
        <v>55110000</v>
      </c>
      <c r="BK89" s="750"/>
      <c r="BL89" s="750"/>
      <c r="BM89" s="750"/>
      <c r="BN89" s="750"/>
      <c r="BO89" s="750"/>
    </row>
    <row r="90" spans="1:67" s="22" customFormat="1" ht="24.75" customHeight="1">
      <c r="A90" s="22" t="s">
        <v>2404</v>
      </c>
      <c r="B90" s="22">
        <v>230127</v>
      </c>
      <c r="C90" s="22" t="s">
        <v>2909</v>
      </c>
      <c r="D90" s="22" t="s">
        <v>2405</v>
      </c>
      <c r="E90" s="22" t="s">
        <v>163</v>
      </c>
      <c r="F90" s="22" t="s">
        <v>559</v>
      </c>
      <c r="G90" s="22" t="s">
        <v>4579</v>
      </c>
      <c r="H90" s="22" t="s">
        <v>180</v>
      </c>
      <c r="I90" s="22" t="s">
        <v>5417</v>
      </c>
      <c r="J90" s="22" t="s">
        <v>2406</v>
      </c>
      <c r="K90" s="22" t="s">
        <v>1183</v>
      </c>
      <c r="L90" s="22" t="s">
        <v>1184</v>
      </c>
      <c r="M90" s="22" t="s">
        <v>4580</v>
      </c>
      <c r="O90" s="22" t="s">
        <v>2155</v>
      </c>
      <c r="P90" s="22" t="s">
        <v>4581</v>
      </c>
      <c r="Q90" s="22" t="s">
        <v>4581</v>
      </c>
      <c r="T90" s="22">
        <f>IF(Table54[[#This Row],[تاریخ اولین  احتساب حق بیمه]]="",1403,MID(Table54[[#This Row],[تاریخ اولین  احتساب حق بیمه]],1,4))</f>
        <v>1403</v>
      </c>
      <c r="BF90" s="22">
        <v>65670000</v>
      </c>
      <c r="BG90" s="22">
        <v>61500000</v>
      </c>
      <c r="BH90" s="22">
        <v>59720000</v>
      </c>
      <c r="BK90" s="750"/>
      <c r="BL90" s="750"/>
      <c r="BM90" s="750"/>
      <c r="BN90" s="750"/>
      <c r="BO90" s="750"/>
    </row>
    <row r="91" spans="1:67" s="22" customFormat="1" ht="24.75" customHeight="1">
      <c r="A91" s="22" t="s">
        <v>4582</v>
      </c>
      <c r="B91" s="22">
        <v>230128</v>
      </c>
      <c r="C91" s="22" t="s">
        <v>2909</v>
      </c>
      <c r="D91" s="22" t="s">
        <v>4583</v>
      </c>
      <c r="E91" s="22" t="s">
        <v>163</v>
      </c>
      <c r="F91" s="22" t="s">
        <v>262</v>
      </c>
      <c r="G91" s="22" t="s">
        <v>2452</v>
      </c>
      <c r="H91" s="22" t="s">
        <v>180</v>
      </c>
      <c r="I91" s="22" t="s">
        <v>5417</v>
      </c>
      <c r="J91" s="22" t="s">
        <v>4584</v>
      </c>
      <c r="K91" s="22" t="s">
        <v>1183</v>
      </c>
      <c r="L91" s="22" t="s">
        <v>1184</v>
      </c>
      <c r="M91" s="22" t="s">
        <v>4585</v>
      </c>
      <c r="O91" s="22" t="s">
        <v>2155</v>
      </c>
      <c r="P91" s="22" t="s">
        <v>4586</v>
      </c>
      <c r="Q91" s="22" t="s">
        <v>4586</v>
      </c>
      <c r="T91" s="22">
        <f>IF(Table54[[#This Row],[تاریخ اولین  احتساب حق بیمه]]="",1403,MID(Table54[[#This Row],[تاریخ اولین  احتساب حق بیمه]],1,4))</f>
        <v>1403</v>
      </c>
      <c r="BF91" s="22">
        <v>58910000</v>
      </c>
      <c r="BG91" s="22">
        <v>59180000</v>
      </c>
      <c r="BH91" s="22">
        <v>59020000</v>
      </c>
      <c r="BK91" s="750"/>
      <c r="BL91" s="750"/>
      <c r="BM91" s="750"/>
      <c r="BN91" s="750"/>
      <c r="BO91" s="750"/>
    </row>
    <row r="92" spans="1:67" s="22" customFormat="1" ht="24.75" customHeight="1">
      <c r="A92" s="22" t="s">
        <v>4587</v>
      </c>
      <c r="B92" s="22">
        <v>230129</v>
      </c>
      <c r="C92" s="22" t="s">
        <v>2909</v>
      </c>
      <c r="D92" s="22" t="s">
        <v>4588</v>
      </c>
      <c r="E92" s="22" t="s">
        <v>163</v>
      </c>
      <c r="F92" s="22" t="s">
        <v>86</v>
      </c>
      <c r="G92" s="22" t="s">
        <v>2452</v>
      </c>
      <c r="H92" s="22" t="s">
        <v>180</v>
      </c>
      <c r="I92" s="22" t="s">
        <v>5417</v>
      </c>
      <c r="J92" s="22" t="s">
        <v>4589</v>
      </c>
      <c r="K92" s="22" t="s">
        <v>1183</v>
      </c>
      <c r="L92" s="22" t="s">
        <v>1184</v>
      </c>
      <c r="M92" s="22" t="s">
        <v>4590</v>
      </c>
      <c r="O92" s="22" t="s">
        <v>2155</v>
      </c>
      <c r="P92" s="22" t="s">
        <v>4591</v>
      </c>
      <c r="Q92" s="22" t="s">
        <v>4591</v>
      </c>
      <c r="T92" s="22">
        <f>IF(Table54[[#This Row],[تاریخ اولین  احتساب حق بیمه]]="",1403,MID(Table54[[#This Row],[تاریخ اولین  احتساب حق بیمه]],1,4))</f>
        <v>1403</v>
      </c>
      <c r="BF92" s="22">
        <v>62830000</v>
      </c>
      <c r="BG92" s="22">
        <v>61100000</v>
      </c>
      <c r="BH92" s="22">
        <v>55650000</v>
      </c>
      <c r="BK92" s="750"/>
      <c r="BL92" s="750"/>
      <c r="BM92" s="750"/>
      <c r="BN92" s="750"/>
      <c r="BO92" s="750"/>
    </row>
    <row r="93" spans="1:67" s="22" customFormat="1" ht="24.75" customHeight="1">
      <c r="A93" s="22" t="s">
        <v>4881</v>
      </c>
      <c r="B93" s="22">
        <v>230131</v>
      </c>
      <c r="C93" s="22" t="s">
        <v>2909</v>
      </c>
      <c r="D93" s="22">
        <v>2581671769</v>
      </c>
      <c r="E93" s="22" t="s">
        <v>163</v>
      </c>
      <c r="F93" s="22" t="s">
        <v>711</v>
      </c>
      <c r="G93" s="22" t="s">
        <v>4882</v>
      </c>
      <c r="H93" s="22" t="s">
        <v>180</v>
      </c>
      <c r="I93" s="22" t="s">
        <v>5417</v>
      </c>
      <c r="J93" s="22">
        <v>9365449565</v>
      </c>
      <c r="K93" s="22" t="s">
        <v>1183</v>
      </c>
      <c r="L93" s="22" t="s">
        <v>1184</v>
      </c>
      <c r="M93" s="22" t="s">
        <v>4883</v>
      </c>
      <c r="O93" s="22" t="s">
        <v>2155</v>
      </c>
      <c r="P93" s="22" t="s">
        <v>4884</v>
      </c>
      <c r="Q93" s="22" t="s">
        <v>4884</v>
      </c>
      <c r="T93" s="22">
        <f>IF(Table54[[#This Row],[تاریخ اولین  احتساب حق بیمه]]="",1403,MID(Table54[[#This Row],[تاریخ اولین  احتساب حق بیمه]],1,4))</f>
        <v>1403</v>
      </c>
      <c r="BG93" s="22">
        <v>52920000</v>
      </c>
      <c r="BH93" s="22">
        <v>51300000</v>
      </c>
      <c r="BK93" s="750"/>
      <c r="BL93" s="750"/>
      <c r="BM93" s="750"/>
      <c r="BN93" s="750"/>
      <c r="BO93" s="750"/>
    </row>
    <row r="94" spans="1:67" s="22" customFormat="1" ht="24.75" customHeight="1">
      <c r="A94" s="22" t="s">
        <v>4886</v>
      </c>
      <c r="B94" s="22">
        <v>230134</v>
      </c>
      <c r="C94" s="22" t="s">
        <v>2909</v>
      </c>
      <c r="D94" s="22">
        <v>2581338814</v>
      </c>
      <c r="E94" s="22" t="s">
        <v>163</v>
      </c>
      <c r="F94" s="22" t="s">
        <v>142</v>
      </c>
      <c r="G94" s="22" t="s">
        <v>4887</v>
      </c>
      <c r="H94" s="22" t="s">
        <v>180</v>
      </c>
      <c r="I94" s="22" t="s">
        <v>5417</v>
      </c>
      <c r="J94" s="22">
        <v>9116075646</v>
      </c>
      <c r="K94" s="22" t="s">
        <v>1183</v>
      </c>
      <c r="L94" s="22" t="s">
        <v>1184</v>
      </c>
      <c r="M94" s="22" t="s">
        <v>4888</v>
      </c>
      <c r="O94" s="22" t="s">
        <v>2155</v>
      </c>
      <c r="P94" s="22" t="s">
        <v>4889</v>
      </c>
      <c r="Q94" s="22" t="s">
        <v>4889</v>
      </c>
      <c r="T94" s="22">
        <f>IF(Table54[[#This Row],[تاریخ اولین  احتساب حق بیمه]]="",1403,MID(Table54[[#This Row],[تاریخ اولین  احتساب حق بیمه]],1,4))</f>
        <v>1403</v>
      </c>
      <c r="BF94" s="22">
        <v>23330000</v>
      </c>
      <c r="BG94" s="22">
        <v>59920000</v>
      </c>
      <c r="BH94" s="22">
        <v>59440000</v>
      </c>
      <c r="BK94" s="750"/>
      <c r="BL94" s="750"/>
      <c r="BM94" s="750"/>
      <c r="BN94" s="750"/>
      <c r="BO94" s="750"/>
    </row>
    <row r="95" spans="1:67" s="22" customFormat="1" ht="24.75" customHeight="1">
      <c r="A95" s="22" t="s">
        <v>4890</v>
      </c>
      <c r="B95" s="22">
        <v>230135</v>
      </c>
      <c r="C95" s="22" t="s">
        <v>2909</v>
      </c>
      <c r="D95" s="22">
        <v>2581457831</v>
      </c>
      <c r="E95" s="22" t="s">
        <v>163</v>
      </c>
      <c r="F95" s="22" t="s">
        <v>122</v>
      </c>
      <c r="G95" s="22" t="s">
        <v>2452</v>
      </c>
      <c r="H95" s="22" t="s">
        <v>180</v>
      </c>
      <c r="I95" s="22" t="s">
        <v>5417</v>
      </c>
      <c r="J95" s="22">
        <v>9118171912</v>
      </c>
      <c r="K95" s="22" t="s">
        <v>1183</v>
      </c>
      <c r="L95" s="22" t="s">
        <v>1184</v>
      </c>
      <c r="M95" s="22" t="s">
        <v>4891</v>
      </c>
      <c r="O95" s="22" t="s">
        <v>2155</v>
      </c>
      <c r="P95" s="22" t="s">
        <v>4578</v>
      </c>
      <c r="Q95" s="22" t="s">
        <v>4578</v>
      </c>
      <c r="T95" s="22">
        <f>IF(Table54[[#This Row],[تاریخ اولین  احتساب حق بیمه]]="",1403,MID(Table54[[#This Row],[تاریخ اولین  احتساب حق بیمه]],1,4))</f>
        <v>1403</v>
      </c>
      <c r="BF95" s="22">
        <v>24860000</v>
      </c>
      <c r="BG95" s="22">
        <v>63470000</v>
      </c>
      <c r="BH95" s="22">
        <v>61950000</v>
      </c>
      <c r="BK95" s="750"/>
      <c r="BL95" s="750"/>
      <c r="BM95" s="750"/>
      <c r="BN95" s="750"/>
      <c r="BO95" s="750"/>
    </row>
    <row r="96" spans="1:67" s="22" customFormat="1" ht="24.75" customHeight="1">
      <c r="A96" s="22" t="s">
        <v>4892</v>
      </c>
      <c r="B96" s="22">
        <v>230136</v>
      </c>
      <c r="C96" s="22" t="s">
        <v>2909</v>
      </c>
      <c r="D96" s="22">
        <v>2710266350</v>
      </c>
      <c r="E96" s="22" t="s">
        <v>163</v>
      </c>
      <c r="F96" s="22" t="s">
        <v>4893</v>
      </c>
      <c r="G96" s="22" t="s">
        <v>587</v>
      </c>
      <c r="H96" s="22" t="s">
        <v>180</v>
      </c>
      <c r="I96" s="22" t="s">
        <v>5417</v>
      </c>
      <c r="J96" s="22">
        <v>9030150651</v>
      </c>
      <c r="K96" s="22" t="s">
        <v>1183</v>
      </c>
      <c r="L96" s="22" t="s">
        <v>1184</v>
      </c>
      <c r="M96" s="22" t="s">
        <v>4894</v>
      </c>
      <c r="O96" s="22" t="s">
        <v>2155</v>
      </c>
      <c r="P96" s="22" t="s">
        <v>4772</v>
      </c>
      <c r="Q96" s="22" t="s">
        <v>4772</v>
      </c>
      <c r="T96" s="22">
        <f>IF(Table54[[#This Row],[تاریخ اولین  احتساب حق بیمه]]="",1403,MID(Table54[[#This Row],[تاریخ اولین  احتساب حق بیمه]],1,4))</f>
        <v>1403</v>
      </c>
      <c r="BF96" s="22">
        <v>48000000</v>
      </c>
      <c r="BG96" s="22">
        <v>60250000</v>
      </c>
      <c r="BH96" s="22">
        <v>62690000</v>
      </c>
      <c r="BK96" s="750"/>
      <c r="BL96" s="750"/>
      <c r="BM96" s="750"/>
      <c r="BN96" s="750"/>
      <c r="BO96" s="750"/>
    </row>
    <row r="97" spans="1:67" s="22" customFormat="1" ht="24.75" customHeight="1">
      <c r="A97" s="22" t="s">
        <v>4895</v>
      </c>
      <c r="B97" s="22">
        <v>230137</v>
      </c>
      <c r="C97" s="22" t="s">
        <v>2909</v>
      </c>
      <c r="D97" s="22">
        <v>2581586974</v>
      </c>
      <c r="E97" s="22" t="s">
        <v>163</v>
      </c>
      <c r="F97" s="22" t="s">
        <v>763</v>
      </c>
      <c r="H97" s="22" t="s">
        <v>180</v>
      </c>
      <c r="I97" s="22" t="s">
        <v>5417</v>
      </c>
      <c r="J97" s="22">
        <v>9038487455</v>
      </c>
      <c r="K97" s="22" t="s">
        <v>1183</v>
      </c>
      <c r="L97" s="22" t="s">
        <v>1184</v>
      </c>
      <c r="M97" s="22" t="s">
        <v>4896</v>
      </c>
      <c r="O97" s="22" t="s">
        <v>2155</v>
      </c>
      <c r="P97" s="22" t="s">
        <v>4617</v>
      </c>
      <c r="Q97" s="22" t="s">
        <v>4617</v>
      </c>
      <c r="T97" s="22">
        <f>IF(Table54[[#This Row],[تاریخ اولین  احتساب حق بیمه]]="",1403,MID(Table54[[#This Row],[تاریخ اولین  احتساب حق بیمه]],1,4))</f>
        <v>1403</v>
      </c>
      <c r="BF97" s="22">
        <v>51520000</v>
      </c>
      <c r="BG97" s="22">
        <v>57440000</v>
      </c>
      <c r="BH97" s="22">
        <v>59590000</v>
      </c>
      <c r="BK97" s="750"/>
      <c r="BL97" s="750"/>
      <c r="BM97" s="750"/>
      <c r="BN97" s="750"/>
      <c r="BO97" s="750"/>
    </row>
    <row r="98" spans="1:67" s="22" customFormat="1" ht="24.75" customHeight="1">
      <c r="A98" s="22" t="s">
        <v>4897</v>
      </c>
      <c r="B98" s="22">
        <v>230138</v>
      </c>
      <c r="C98" s="22" t="s">
        <v>2909</v>
      </c>
      <c r="D98" s="22">
        <v>2581422777</v>
      </c>
      <c r="E98" s="22" t="s">
        <v>163</v>
      </c>
      <c r="F98" s="22" t="s">
        <v>792</v>
      </c>
      <c r="G98" s="22" t="s">
        <v>3988</v>
      </c>
      <c r="H98" s="22" t="s">
        <v>180</v>
      </c>
      <c r="I98" s="22" t="s">
        <v>5417</v>
      </c>
      <c r="J98" s="22">
        <v>9115361921</v>
      </c>
      <c r="K98" s="22" t="s">
        <v>1183</v>
      </c>
      <c r="L98" s="22" t="s">
        <v>1184</v>
      </c>
      <c r="M98" s="22" t="s">
        <v>4898</v>
      </c>
      <c r="O98" s="22" t="s">
        <v>2155</v>
      </c>
      <c r="P98" s="22" t="s">
        <v>4899</v>
      </c>
      <c r="Q98" s="22" t="s">
        <v>4899</v>
      </c>
      <c r="T98" s="22">
        <f>IF(Table54[[#This Row],[تاریخ اولین  احتساب حق بیمه]]="",1403,MID(Table54[[#This Row],[تاریخ اولین  احتساب حق بیمه]],1,4))</f>
        <v>1403</v>
      </c>
      <c r="BF98" s="22">
        <v>47660000</v>
      </c>
      <c r="BG98" s="22">
        <v>54610000</v>
      </c>
      <c r="BK98" s="750"/>
      <c r="BL98" s="750"/>
      <c r="BM98" s="750"/>
      <c r="BN98" s="750"/>
      <c r="BO98" s="750"/>
    </row>
    <row r="99" spans="1:67" s="22" customFormat="1" ht="24.75" customHeight="1">
      <c r="A99" s="22" t="s">
        <v>4900</v>
      </c>
      <c r="B99" s="22">
        <v>230139</v>
      </c>
      <c r="C99" s="22" t="s">
        <v>2909</v>
      </c>
      <c r="D99" s="22">
        <v>2581389435</v>
      </c>
      <c r="E99" s="22" t="s">
        <v>163</v>
      </c>
      <c r="F99" s="22" t="s">
        <v>2468</v>
      </c>
      <c r="G99" s="22" t="s">
        <v>3988</v>
      </c>
      <c r="H99" s="22" t="s">
        <v>180</v>
      </c>
      <c r="I99" s="22" t="s">
        <v>5417</v>
      </c>
      <c r="J99" s="22">
        <v>9371316496</v>
      </c>
      <c r="K99" s="22" t="s">
        <v>1183</v>
      </c>
      <c r="L99" s="22" t="s">
        <v>1184</v>
      </c>
      <c r="M99" s="22" t="s">
        <v>4901</v>
      </c>
      <c r="O99" s="22" t="s">
        <v>2155</v>
      </c>
      <c r="P99" s="22" t="s">
        <v>4899</v>
      </c>
      <c r="Q99" s="22" t="s">
        <v>4899</v>
      </c>
      <c r="T99" s="22">
        <f>IF(Table54[[#This Row],[تاریخ اولین  احتساب حق بیمه]]="",1403,MID(Table54[[#This Row],[تاریخ اولین  احتساب حق بیمه]],1,4))</f>
        <v>1403</v>
      </c>
      <c r="BF99" s="22">
        <v>47660000</v>
      </c>
      <c r="BG99" s="22">
        <v>81390000</v>
      </c>
      <c r="BH99" s="22">
        <v>97200000</v>
      </c>
      <c r="BK99" s="750"/>
      <c r="BL99" s="750"/>
      <c r="BM99" s="750"/>
      <c r="BN99" s="750"/>
      <c r="BO99" s="750"/>
    </row>
    <row r="100" spans="1:67" s="22" customFormat="1" ht="24.75" customHeight="1">
      <c r="A100" s="22" t="s">
        <v>4902</v>
      </c>
      <c r="B100" s="22">
        <v>230140</v>
      </c>
      <c r="C100" s="22" t="s">
        <v>2909</v>
      </c>
      <c r="D100" s="22">
        <v>2580040277</v>
      </c>
      <c r="E100" s="22" t="s">
        <v>163</v>
      </c>
      <c r="F100" s="22" t="s">
        <v>2098</v>
      </c>
      <c r="G100" s="22" t="s">
        <v>587</v>
      </c>
      <c r="H100" s="22" t="s">
        <v>179</v>
      </c>
      <c r="I100" s="22" t="s">
        <v>5417</v>
      </c>
      <c r="J100" s="22">
        <v>9112348108</v>
      </c>
      <c r="K100" s="22" t="s">
        <v>1183</v>
      </c>
      <c r="L100" s="22" t="s">
        <v>1184</v>
      </c>
      <c r="M100" s="22" t="s">
        <v>4903</v>
      </c>
      <c r="O100" s="22" t="s">
        <v>2155</v>
      </c>
      <c r="P100" s="22" t="s">
        <v>4884</v>
      </c>
      <c r="Q100" s="22" t="s">
        <v>4884</v>
      </c>
      <c r="T100" s="22">
        <f>IF(Table54[[#This Row],[تاریخ اولین  احتساب حق بیمه]]="",1403,MID(Table54[[#This Row],[تاریخ اولین  احتساب حق بیمه]],1,4))</f>
        <v>1403</v>
      </c>
      <c r="BG100" s="22">
        <v>58220000</v>
      </c>
      <c r="BH100" s="22">
        <v>57670000</v>
      </c>
      <c r="BK100" s="750"/>
      <c r="BL100" s="750"/>
      <c r="BM100" s="750"/>
      <c r="BN100" s="750"/>
      <c r="BO100" s="750"/>
    </row>
    <row r="101" spans="1:67" s="22" customFormat="1" ht="24.75" customHeight="1">
      <c r="A101" s="22" t="s">
        <v>4904</v>
      </c>
      <c r="B101" s="22">
        <v>230141</v>
      </c>
      <c r="C101" s="22" t="s">
        <v>2909</v>
      </c>
      <c r="D101" s="22">
        <v>640688519</v>
      </c>
      <c r="E101" s="22" t="s">
        <v>163</v>
      </c>
      <c r="F101" s="22" t="s">
        <v>129</v>
      </c>
      <c r="G101" s="22" t="s">
        <v>4885</v>
      </c>
      <c r="H101" s="22" t="s">
        <v>180</v>
      </c>
      <c r="I101" s="22" t="s">
        <v>5417</v>
      </c>
      <c r="J101" s="22">
        <v>9384970205</v>
      </c>
      <c r="K101" s="22" t="s">
        <v>1183</v>
      </c>
      <c r="L101" s="22" t="s">
        <v>1184</v>
      </c>
      <c r="M101" s="22" t="s">
        <v>4905</v>
      </c>
      <c r="O101" s="22" t="s">
        <v>2155</v>
      </c>
      <c r="P101" s="22" t="s">
        <v>4631</v>
      </c>
      <c r="Q101" s="22" t="s">
        <v>4631</v>
      </c>
      <c r="T101" s="22">
        <f>IF(Table54[[#This Row],[تاریخ اولین  احتساب حق بیمه]]="",1403,MID(Table54[[#This Row],[تاریخ اولین  احتساب حق بیمه]],1,4))</f>
        <v>1403</v>
      </c>
      <c r="BF101" s="22">
        <v>36050000</v>
      </c>
      <c r="BG101" s="22">
        <v>52090000</v>
      </c>
      <c r="BH101" s="22">
        <v>51620000</v>
      </c>
      <c r="BK101" s="750"/>
      <c r="BL101" s="750"/>
      <c r="BM101" s="750"/>
      <c r="BN101" s="750"/>
      <c r="BO101" s="750"/>
    </row>
    <row r="102" spans="1:67" s="22" customFormat="1" ht="24.75" customHeight="1">
      <c r="A102" s="22" t="s">
        <v>4822</v>
      </c>
      <c r="B102" s="22">
        <v>230142</v>
      </c>
      <c r="C102" s="22" t="s">
        <v>2909</v>
      </c>
      <c r="D102" s="22" t="s">
        <v>4823</v>
      </c>
      <c r="E102" s="22" t="s">
        <v>163</v>
      </c>
      <c r="F102" s="22" t="s">
        <v>508</v>
      </c>
      <c r="H102" s="22" t="s">
        <v>180</v>
      </c>
      <c r="I102" s="22" t="s">
        <v>5417</v>
      </c>
      <c r="J102" s="22" t="s">
        <v>4824</v>
      </c>
      <c r="K102" s="22" t="s">
        <v>1183</v>
      </c>
      <c r="L102" s="22" t="s">
        <v>1184</v>
      </c>
      <c r="M102" s="22" t="s">
        <v>4825</v>
      </c>
      <c r="O102" s="22" t="s">
        <v>2155</v>
      </c>
      <c r="P102" s="22" t="s">
        <v>4374</v>
      </c>
      <c r="Q102" s="22" t="s">
        <v>4374</v>
      </c>
      <c r="T102" s="22">
        <f>IF(Table54[[#This Row],[تاریخ اولین  احتساب حق بیمه]]="",1403,MID(Table54[[#This Row],[تاریخ اولین  احتساب حق بیمه]],1,4))</f>
        <v>1403</v>
      </c>
      <c r="BE102" s="22">
        <v>100000000</v>
      </c>
      <c r="BF102" s="22">
        <v>92730000</v>
      </c>
      <c r="BG102" s="22">
        <v>97620000</v>
      </c>
      <c r="BH102" s="22">
        <v>78940000</v>
      </c>
      <c r="BK102" s="750"/>
      <c r="BL102" s="750"/>
      <c r="BM102" s="750"/>
      <c r="BN102" s="750"/>
      <c r="BO102" s="750"/>
    </row>
    <row r="103" spans="1:67" s="22" customFormat="1" ht="24.75" customHeight="1">
      <c r="A103" s="22" t="s">
        <v>5154</v>
      </c>
      <c r="B103" s="22">
        <v>230145</v>
      </c>
      <c r="C103" s="22" t="s">
        <v>2909</v>
      </c>
      <c r="D103" s="22" t="s">
        <v>5155</v>
      </c>
      <c r="E103" s="22" t="s">
        <v>163</v>
      </c>
      <c r="F103" s="22" t="s">
        <v>98</v>
      </c>
      <c r="G103" s="22" t="s">
        <v>2764</v>
      </c>
      <c r="H103" s="22" t="s">
        <v>179</v>
      </c>
      <c r="I103" s="22" t="s">
        <v>5416</v>
      </c>
      <c r="J103" s="22" t="s">
        <v>5156</v>
      </c>
      <c r="K103" s="22" t="s">
        <v>1183</v>
      </c>
      <c r="L103" s="22" t="s">
        <v>1184</v>
      </c>
      <c r="M103" s="22" t="s">
        <v>5157</v>
      </c>
      <c r="O103" s="22" t="s">
        <v>2155</v>
      </c>
      <c r="P103" s="22" t="s">
        <v>5067</v>
      </c>
      <c r="Q103" s="22" t="s">
        <v>5067</v>
      </c>
      <c r="T103" s="22">
        <f>IF(Table54[[#This Row],[تاریخ اولین  احتساب حق بیمه]]="",1403,MID(Table54[[#This Row],[تاریخ اولین  احتساب حق بیمه]],1,4))</f>
        <v>1403</v>
      </c>
      <c r="BF103" s="22">
        <v>18000000</v>
      </c>
      <c r="BK103" s="750"/>
      <c r="BL103" s="750"/>
      <c r="BM103" s="750"/>
      <c r="BN103" s="750"/>
      <c r="BO103" s="750"/>
    </row>
    <row r="104" spans="1:67" s="22" customFormat="1" ht="24.75" customHeight="1">
      <c r="A104" s="22" t="s">
        <v>5158</v>
      </c>
      <c r="B104" s="22">
        <v>230148</v>
      </c>
      <c r="C104" s="22" t="s">
        <v>2909</v>
      </c>
      <c r="D104" s="22">
        <v>110720946</v>
      </c>
      <c r="E104" s="22" t="s">
        <v>163</v>
      </c>
      <c r="F104" s="22" t="s">
        <v>763</v>
      </c>
      <c r="G104" s="22" t="s">
        <v>2448</v>
      </c>
      <c r="H104" s="22" t="s">
        <v>180</v>
      </c>
      <c r="I104" s="22" t="s">
        <v>5417</v>
      </c>
      <c r="J104" s="22">
        <v>9116305699</v>
      </c>
      <c r="K104" s="22" t="s">
        <v>1183</v>
      </c>
      <c r="L104" s="22" t="s">
        <v>1184</v>
      </c>
      <c r="M104" s="22" t="s">
        <v>5159</v>
      </c>
      <c r="O104" s="22" t="s">
        <v>2155</v>
      </c>
      <c r="P104" s="22" t="s">
        <v>5053</v>
      </c>
      <c r="Q104" s="22" t="s">
        <v>5053</v>
      </c>
      <c r="T104" s="22">
        <f>IF(Table54[[#This Row],[تاریخ اولین  احتساب حق بیمه]]="",1403,MID(Table54[[#This Row],[تاریخ اولین  احتساب حق بیمه]],1,4))</f>
        <v>1403</v>
      </c>
      <c r="BK104" s="750"/>
      <c r="BL104" s="750"/>
      <c r="BM104" s="750"/>
      <c r="BN104" s="750"/>
      <c r="BO104" s="750"/>
    </row>
    <row r="105" spans="1:67" s="22" customFormat="1" ht="24.75" customHeight="1">
      <c r="A105" s="22" t="s">
        <v>5160</v>
      </c>
      <c r="B105" s="22">
        <v>230149</v>
      </c>
      <c r="C105" s="22" t="s">
        <v>2909</v>
      </c>
      <c r="D105" s="22">
        <v>2581541687</v>
      </c>
      <c r="E105" s="22" t="s">
        <v>163</v>
      </c>
      <c r="F105" s="22" t="s">
        <v>5161</v>
      </c>
      <c r="G105" s="22" t="s">
        <v>5162</v>
      </c>
      <c r="H105" s="22" t="s">
        <v>180</v>
      </c>
      <c r="I105" s="22" t="s">
        <v>5417</v>
      </c>
      <c r="J105" s="22">
        <v>933101508</v>
      </c>
      <c r="K105" s="22" t="s">
        <v>1183</v>
      </c>
      <c r="L105" s="22" t="s">
        <v>1184</v>
      </c>
      <c r="M105" s="22" t="s">
        <v>5163</v>
      </c>
      <c r="O105" s="22" t="s">
        <v>2155</v>
      </c>
      <c r="P105" s="22" t="s">
        <v>5164</v>
      </c>
      <c r="Q105" s="22" t="s">
        <v>5164</v>
      </c>
      <c r="T105" s="22">
        <f>IF(Table54[[#This Row],[تاریخ اولین  احتساب حق بیمه]]="",1403,MID(Table54[[#This Row],[تاریخ اولین  احتساب حق بیمه]],1,4))</f>
        <v>1403</v>
      </c>
      <c r="BK105" s="750"/>
      <c r="BL105" s="750"/>
      <c r="BM105" s="750"/>
      <c r="BN105" s="750"/>
      <c r="BO105" s="750"/>
    </row>
    <row r="106" spans="1:67" s="22" customFormat="1" ht="24.75" customHeight="1">
      <c r="A106" s="22" t="s">
        <v>5580</v>
      </c>
      <c r="B106" s="22">
        <v>230147</v>
      </c>
      <c r="C106" s="22" t="s">
        <v>2909</v>
      </c>
      <c r="D106" s="22">
        <v>2581258276</v>
      </c>
      <c r="E106" s="22" t="s">
        <v>163</v>
      </c>
      <c r="F106" s="22" t="s">
        <v>198</v>
      </c>
      <c r="G106" s="22" t="s">
        <v>4334</v>
      </c>
      <c r="H106" s="22" t="s">
        <v>180</v>
      </c>
      <c r="I106" s="22" t="s">
        <v>5417</v>
      </c>
      <c r="J106" s="22">
        <v>9339655238</v>
      </c>
      <c r="K106" s="22" t="s">
        <v>1183</v>
      </c>
      <c r="L106" s="22" t="s">
        <v>1184</v>
      </c>
      <c r="M106" s="22" t="s">
        <v>5165</v>
      </c>
      <c r="O106" s="22" t="s">
        <v>2155</v>
      </c>
      <c r="P106" s="22" t="s">
        <v>4347</v>
      </c>
      <c r="Q106" s="22" t="s">
        <v>4347</v>
      </c>
      <c r="T106" s="22">
        <f>IF(Table54[[#This Row],[تاریخ اولین  احتساب حق بیمه]]="",1403,MID(Table54[[#This Row],[تاریخ اولین  احتساب حق بیمه]],1,4))</f>
        <v>1403</v>
      </c>
      <c r="BK106" s="750"/>
      <c r="BL106" s="750"/>
      <c r="BM106" s="750"/>
      <c r="BN106" s="750"/>
      <c r="BO106" s="750"/>
    </row>
    <row r="107" spans="1:67" s="22" customFormat="1" ht="24.75" customHeight="1">
      <c r="A107" s="22" t="s">
        <v>833</v>
      </c>
      <c r="B107" s="22">
        <v>230148</v>
      </c>
      <c r="C107" s="22" t="s">
        <v>2909</v>
      </c>
      <c r="D107" s="22" t="s">
        <v>834</v>
      </c>
      <c r="E107" s="22" t="s">
        <v>163</v>
      </c>
      <c r="F107" s="22" t="s">
        <v>366</v>
      </c>
      <c r="H107" s="22" t="s">
        <v>179</v>
      </c>
      <c r="I107" s="22" t="s">
        <v>5417</v>
      </c>
      <c r="J107" s="22" t="s">
        <v>835</v>
      </c>
      <c r="K107" s="22" t="s">
        <v>1183</v>
      </c>
      <c r="L107" s="22" t="s">
        <v>1184</v>
      </c>
      <c r="M107" s="22" t="s">
        <v>836</v>
      </c>
      <c r="O107" s="22" t="s">
        <v>2414</v>
      </c>
      <c r="P107" s="22" t="s">
        <v>4347</v>
      </c>
      <c r="Q107" s="22" t="s">
        <v>4347</v>
      </c>
      <c r="S107" s="22" t="s">
        <v>226</v>
      </c>
      <c r="T107" s="22">
        <f>IF(Table54[[#This Row],[تاریخ اولین  احتساب حق بیمه]]="",1403,MID(Table54[[#This Row],[تاریخ اولین  احتساب حق بیمه]],1,4))</f>
        <v>1403</v>
      </c>
      <c r="V107" s="22" t="s">
        <v>641</v>
      </c>
      <c r="W107" s="22" t="s">
        <v>837</v>
      </c>
      <c r="AG107" s="22">
        <v>47410000</v>
      </c>
      <c r="AH107" s="22">
        <v>47590000</v>
      </c>
      <c r="AI107" s="22">
        <v>48920000</v>
      </c>
      <c r="AJ107" s="22">
        <v>57550000</v>
      </c>
      <c r="AK107" s="22">
        <v>62400000</v>
      </c>
      <c r="AL107" s="22">
        <v>34750000</v>
      </c>
      <c r="AM107" s="22">
        <v>52450000</v>
      </c>
      <c r="AN107" s="22">
        <v>69950000</v>
      </c>
      <c r="AO107" s="22">
        <v>67400000</v>
      </c>
      <c r="AP107" s="22">
        <v>69150000</v>
      </c>
      <c r="AR107" s="22">
        <v>53100000</v>
      </c>
      <c r="AS107" s="22">
        <v>64900000</v>
      </c>
      <c r="AT107" s="22">
        <v>67050000</v>
      </c>
      <c r="AU107" s="22">
        <v>81000000</v>
      </c>
      <c r="AV107" s="22">
        <v>67450000</v>
      </c>
      <c r="AW107" s="22">
        <v>66050000</v>
      </c>
      <c r="AX107" s="22">
        <v>45150000</v>
      </c>
      <c r="AY107" s="22">
        <v>81000000</v>
      </c>
      <c r="AZ107" s="22">
        <v>104900000</v>
      </c>
      <c r="BA107" s="22">
        <v>67500000</v>
      </c>
      <c r="BB107" s="22">
        <v>77900000</v>
      </c>
      <c r="BD107" s="22">
        <v>48050000</v>
      </c>
      <c r="BF107" s="22">
        <v>72760000</v>
      </c>
      <c r="BG107" s="22">
        <v>70030000</v>
      </c>
      <c r="BK107" s="750"/>
      <c r="BL107" s="750"/>
      <c r="BM107" s="750"/>
      <c r="BN107" s="750"/>
      <c r="BO107" s="750"/>
    </row>
    <row r="108" spans="1:67" s="750" customFormat="1" ht="24.75" customHeight="1">
      <c r="A108" s="23" t="s">
        <v>23405</v>
      </c>
      <c r="B108" s="23" t="s">
        <v>23406</v>
      </c>
      <c r="C108" s="764" t="s">
        <v>2909</v>
      </c>
      <c r="D108" s="23" t="s">
        <v>23407</v>
      </c>
      <c r="E108" s="23" t="s">
        <v>163</v>
      </c>
      <c r="F108" s="23" t="s">
        <v>5075</v>
      </c>
      <c r="G108" s="23" t="s">
        <v>4334</v>
      </c>
      <c r="H108" s="23" t="s">
        <v>180</v>
      </c>
      <c r="I108" s="23" t="s">
        <v>5417</v>
      </c>
      <c r="J108" s="23" t="s">
        <v>23408</v>
      </c>
      <c r="K108" s="23" t="s">
        <v>1183</v>
      </c>
      <c r="L108" s="23" t="s">
        <v>1184</v>
      </c>
      <c r="M108" s="23" t="s">
        <v>23409</v>
      </c>
      <c r="N108" s="23"/>
      <c r="O108" s="23" t="s">
        <v>2155</v>
      </c>
      <c r="P108" s="23" t="s">
        <v>23410</v>
      </c>
      <c r="Q108" s="23" t="s">
        <v>23410</v>
      </c>
      <c r="R108" s="178"/>
      <c r="S108" s="23"/>
      <c r="T108" s="23"/>
      <c r="U108" s="23"/>
      <c r="V108" s="23"/>
      <c r="W108" s="23"/>
      <c r="X108" s="23"/>
      <c r="Y108" s="23"/>
      <c r="Z108" s="23"/>
      <c r="AA108" s="23"/>
      <c r="AB108" s="23"/>
      <c r="AC108" s="23"/>
      <c r="AD108" s="23"/>
      <c r="AE108" s="23"/>
      <c r="AF108" s="23"/>
      <c r="AG108" s="23"/>
      <c r="AH108" s="23"/>
      <c r="AI108" s="23"/>
      <c r="AJ108" s="23"/>
      <c r="AK108" s="23"/>
      <c r="AL108" s="23"/>
      <c r="AM108" s="23"/>
      <c r="AN108" s="23"/>
      <c r="AO108" s="23"/>
      <c r="AP108" s="23"/>
      <c r="AQ108" s="23"/>
      <c r="AR108" s="23"/>
      <c r="AS108" s="23"/>
      <c r="AT108" s="23"/>
      <c r="AU108" s="23"/>
      <c r="AV108" s="23"/>
      <c r="AW108" s="23"/>
      <c r="AX108" s="23"/>
      <c r="AY108" s="23"/>
      <c r="AZ108" s="23"/>
      <c r="BA108" s="23"/>
      <c r="BB108" s="23"/>
      <c r="BC108" s="23"/>
      <c r="BD108" s="23"/>
      <c r="BE108" s="23"/>
      <c r="BF108" s="23"/>
      <c r="BH108" s="23"/>
    </row>
    <row r="109" spans="1:67" s="750" customFormat="1" ht="24.75" customHeight="1">
      <c r="A109" s="23" t="s">
        <v>5341</v>
      </c>
      <c r="B109" s="23">
        <v>230156</v>
      </c>
      <c r="C109" s="764" t="s">
        <v>2909</v>
      </c>
      <c r="D109" s="23" t="s">
        <v>23411</v>
      </c>
      <c r="E109" s="23" t="s">
        <v>163</v>
      </c>
      <c r="F109" s="23" t="s">
        <v>5342</v>
      </c>
      <c r="G109" s="23" t="s">
        <v>4911</v>
      </c>
      <c r="H109" s="23" t="s">
        <v>180</v>
      </c>
      <c r="I109" s="23" t="s">
        <v>5417</v>
      </c>
      <c r="J109" s="23" t="s">
        <v>23412</v>
      </c>
      <c r="K109" s="23" t="s">
        <v>1183</v>
      </c>
      <c r="L109" s="23" t="s">
        <v>1184</v>
      </c>
      <c r="M109" s="23" t="s">
        <v>23413</v>
      </c>
      <c r="N109" s="23"/>
      <c r="O109" s="23" t="s">
        <v>2155</v>
      </c>
      <c r="P109" s="23" t="s">
        <v>22419</v>
      </c>
      <c r="Q109" s="23" t="s">
        <v>22419</v>
      </c>
      <c r="R109" s="178"/>
      <c r="S109" s="23"/>
      <c r="T109" s="23"/>
      <c r="U109" s="23"/>
      <c r="V109" s="23"/>
      <c r="W109" s="23"/>
      <c r="X109" s="23"/>
      <c r="Y109" s="23"/>
      <c r="Z109" s="23"/>
      <c r="AA109" s="23"/>
      <c r="AB109" s="23"/>
      <c r="AC109" s="23"/>
      <c r="AD109" s="23"/>
      <c r="AE109" s="23"/>
      <c r="AF109" s="23"/>
      <c r="AG109" s="23"/>
      <c r="AH109" s="23"/>
      <c r="AI109" s="23"/>
      <c r="AJ109" s="23"/>
      <c r="AK109" s="23"/>
      <c r="AL109" s="23"/>
      <c r="AM109" s="23"/>
      <c r="AN109" s="23"/>
      <c r="AO109" s="23"/>
      <c r="AP109" s="23"/>
      <c r="AQ109" s="23"/>
      <c r="AR109" s="23"/>
      <c r="AS109" s="23"/>
      <c r="AT109" s="23"/>
      <c r="AU109" s="23"/>
      <c r="AV109" s="23"/>
      <c r="AW109" s="23"/>
      <c r="AX109" s="23"/>
      <c r="AY109" s="23"/>
      <c r="AZ109" s="23"/>
      <c r="BA109" s="23"/>
      <c r="BB109" s="23"/>
      <c r="BC109" s="23"/>
      <c r="BD109" s="23"/>
      <c r="BE109" s="23"/>
      <c r="BF109" s="23"/>
      <c r="BH109" s="23"/>
    </row>
    <row r="110" spans="1:67" s="750" customFormat="1" ht="24.75" customHeight="1">
      <c r="A110" s="23" t="s">
        <v>5344</v>
      </c>
      <c r="B110" s="23">
        <v>230157</v>
      </c>
      <c r="C110" s="764" t="s">
        <v>2909</v>
      </c>
      <c r="D110" s="23" t="s">
        <v>23414</v>
      </c>
      <c r="E110" s="23" t="s">
        <v>163</v>
      </c>
      <c r="F110" s="23" t="s">
        <v>215</v>
      </c>
      <c r="G110" s="23" t="s">
        <v>2877</v>
      </c>
      <c r="H110" s="23" t="s">
        <v>180</v>
      </c>
      <c r="I110" s="23" t="s">
        <v>5417</v>
      </c>
      <c r="J110" s="23" t="s">
        <v>23415</v>
      </c>
      <c r="K110" s="23" t="s">
        <v>1183</v>
      </c>
      <c r="L110" s="23" t="s">
        <v>1184</v>
      </c>
      <c r="M110" s="23" t="s">
        <v>5345</v>
      </c>
      <c r="N110" s="23"/>
      <c r="O110" s="23" t="s">
        <v>2155</v>
      </c>
      <c r="P110" s="23" t="s">
        <v>22203</v>
      </c>
      <c r="Q110" s="23" t="s">
        <v>22203</v>
      </c>
      <c r="R110" s="178"/>
      <c r="S110" s="23"/>
      <c r="T110" s="23"/>
      <c r="U110" s="23"/>
      <c r="V110" s="23"/>
      <c r="W110" s="23"/>
      <c r="X110" s="23"/>
      <c r="Y110" s="23"/>
      <c r="Z110" s="23"/>
      <c r="AA110" s="23"/>
      <c r="AB110" s="23"/>
      <c r="AC110" s="23"/>
      <c r="AD110" s="23"/>
      <c r="AE110" s="23"/>
      <c r="AF110" s="23"/>
      <c r="AG110" s="23"/>
      <c r="AH110" s="23"/>
      <c r="AI110" s="23"/>
      <c r="AJ110" s="23"/>
      <c r="AK110" s="23"/>
      <c r="AL110" s="23"/>
      <c r="AM110" s="23"/>
      <c r="AN110" s="23"/>
      <c r="AO110" s="23"/>
      <c r="AP110" s="23"/>
      <c r="AQ110" s="23"/>
      <c r="AR110" s="23"/>
      <c r="AS110" s="23"/>
      <c r="AT110" s="23"/>
      <c r="AU110" s="23"/>
      <c r="AV110" s="23"/>
      <c r="AW110" s="23"/>
      <c r="AX110" s="23"/>
      <c r="AY110" s="23"/>
      <c r="AZ110" s="23"/>
      <c r="BA110" s="23"/>
      <c r="BB110" s="23"/>
      <c r="BC110" s="23"/>
      <c r="BD110" s="23"/>
      <c r="BE110" s="23"/>
      <c r="BF110" s="23"/>
      <c r="BH110" s="23"/>
    </row>
    <row r="111" spans="1:67" s="750" customFormat="1" ht="24.75" customHeight="1">
      <c r="A111" s="23" t="s">
        <v>23416</v>
      </c>
      <c r="B111" s="23" t="s">
        <v>23417</v>
      </c>
      <c r="C111" s="764" t="s">
        <v>2909</v>
      </c>
      <c r="D111" s="23" t="s">
        <v>23418</v>
      </c>
      <c r="E111" s="23" t="s">
        <v>163</v>
      </c>
      <c r="F111" s="23" t="s">
        <v>2899</v>
      </c>
      <c r="G111" s="23" t="s">
        <v>2877</v>
      </c>
      <c r="H111" s="23" t="s">
        <v>180</v>
      </c>
      <c r="I111" s="23" t="s">
        <v>5417</v>
      </c>
      <c r="J111" s="23" t="s">
        <v>23419</v>
      </c>
      <c r="K111" s="23" t="s">
        <v>1183</v>
      </c>
      <c r="L111" s="23" t="s">
        <v>1184</v>
      </c>
      <c r="M111" s="23" t="s">
        <v>23420</v>
      </c>
      <c r="N111" s="23"/>
      <c r="O111" s="23" t="s">
        <v>2155</v>
      </c>
      <c r="P111" s="23" t="s">
        <v>23421</v>
      </c>
      <c r="Q111" s="23" t="s">
        <v>23421</v>
      </c>
      <c r="R111" s="178"/>
      <c r="S111" s="23"/>
      <c r="T111" s="23"/>
      <c r="U111" s="23"/>
      <c r="V111" s="23"/>
      <c r="W111" s="23"/>
      <c r="X111" s="23"/>
      <c r="Y111" s="23"/>
      <c r="Z111" s="23"/>
      <c r="AA111" s="23"/>
      <c r="AB111" s="23"/>
      <c r="AC111" s="23"/>
      <c r="AD111" s="23"/>
      <c r="AE111" s="23"/>
      <c r="AF111" s="23"/>
      <c r="AG111" s="23"/>
      <c r="AH111" s="23"/>
      <c r="AI111" s="23"/>
      <c r="AJ111" s="23"/>
      <c r="AK111" s="23"/>
      <c r="AL111" s="23"/>
      <c r="AM111" s="23"/>
      <c r="AN111" s="23"/>
      <c r="AO111" s="23"/>
      <c r="AP111" s="23"/>
      <c r="AQ111" s="23"/>
      <c r="AR111" s="23"/>
      <c r="AS111" s="23"/>
      <c r="AT111" s="23"/>
      <c r="AU111" s="23"/>
      <c r="AV111" s="23"/>
      <c r="AW111" s="23"/>
      <c r="AX111" s="23"/>
      <c r="AY111" s="23"/>
      <c r="AZ111" s="23"/>
      <c r="BA111" s="23"/>
      <c r="BB111" s="23"/>
      <c r="BC111" s="23"/>
      <c r="BD111" s="23"/>
      <c r="BE111" s="23"/>
      <c r="BF111" s="23"/>
      <c r="BH111" s="23"/>
    </row>
    <row r="112" spans="1:67" s="765" customFormat="1" ht="24.75" customHeight="1">
      <c r="A112" s="764" t="s">
        <v>23422</v>
      </c>
      <c r="B112" s="764">
        <v>230161</v>
      </c>
      <c r="C112" s="764" t="s">
        <v>2909</v>
      </c>
      <c r="D112" s="764">
        <v>2594553816</v>
      </c>
      <c r="E112" s="764" t="s">
        <v>163</v>
      </c>
      <c r="F112" s="764" t="s">
        <v>111</v>
      </c>
      <c r="G112" s="764" t="s">
        <v>2764</v>
      </c>
      <c r="H112" s="764" t="s">
        <v>372</v>
      </c>
      <c r="I112" s="764" t="s">
        <v>5418</v>
      </c>
      <c r="J112" s="764">
        <v>9120267615</v>
      </c>
      <c r="K112" s="764" t="s">
        <v>1183</v>
      </c>
      <c r="L112" s="764" t="s">
        <v>1184</v>
      </c>
      <c r="M112" s="764" t="s">
        <v>23423</v>
      </c>
      <c r="N112" s="764"/>
      <c r="O112" s="764" t="s">
        <v>2155</v>
      </c>
      <c r="P112" s="764" t="s">
        <v>4857</v>
      </c>
      <c r="Q112" s="764" t="s">
        <v>4857</v>
      </c>
      <c r="R112" s="764"/>
      <c r="S112" s="764"/>
      <c r="T112" s="764"/>
      <c r="U112" s="764"/>
      <c r="V112" s="764"/>
      <c r="W112" s="764"/>
      <c r="X112" s="764"/>
      <c r="Y112" s="764"/>
      <c r="Z112" s="764"/>
      <c r="AA112" s="764"/>
      <c r="AB112" s="764"/>
      <c r="AC112" s="764"/>
      <c r="AD112" s="764"/>
      <c r="AE112" s="764"/>
      <c r="AF112" s="764"/>
      <c r="AG112" s="764"/>
      <c r="AH112" s="764"/>
      <c r="AI112" s="764"/>
      <c r="AJ112" s="764"/>
      <c r="AK112" s="764"/>
      <c r="AL112" s="764"/>
      <c r="AM112" s="764"/>
      <c r="AN112" s="764"/>
      <c r="AO112" s="764"/>
      <c r="AP112" s="764"/>
      <c r="AQ112" s="764"/>
      <c r="AR112" s="764"/>
      <c r="AS112" s="764"/>
      <c r="AT112" s="764"/>
      <c r="AU112" s="764"/>
      <c r="AV112" s="764"/>
      <c r="AW112" s="764"/>
      <c r="AX112" s="764"/>
      <c r="AY112" s="764"/>
      <c r="AZ112" s="764"/>
      <c r="BA112" s="764"/>
      <c r="BB112" s="764"/>
      <c r="BC112" s="764"/>
      <c r="BD112" s="764"/>
      <c r="BE112" s="764"/>
      <c r="BF112" s="748"/>
      <c r="BG112" s="764"/>
      <c r="BH112" s="764"/>
      <c r="BI112" s="764"/>
      <c r="BK112" s="750"/>
      <c r="BL112" s="750"/>
      <c r="BM112" s="750"/>
      <c r="BN112" s="750"/>
      <c r="BO112" s="750"/>
    </row>
    <row r="113" spans="1:67" s="750" customFormat="1" ht="24.75" customHeight="1">
      <c r="A113" s="21" t="s">
        <v>838</v>
      </c>
      <c r="B113" s="21">
        <v>230163</v>
      </c>
      <c r="C113" s="21" t="s">
        <v>2909</v>
      </c>
      <c r="D113" s="21" t="s">
        <v>839</v>
      </c>
      <c r="E113" s="21" t="s">
        <v>163</v>
      </c>
      <c r="F113" s="21" t="s">
        <v>473</v>
      </c>
      <c r="G113" s="21"/>
      <c r="H113" s="21" t="s">
        <v>179</v>
      </c>
      <c r="I113" s="21" t="s">
        <v>22176</v>
      </c>
      <c r="J113" s="21" t="s">
        <v>840</v>
      </c>
      <c r="K113" s="21" t="s">
        <v>1183</v>
      </c>
      <c r="L113" s="21" t="s">
        <v>1306</v>
      </c>
      <c r="M113" s="21" t="s">
        <v>1305</v>
      </c>
      <c r="N113" s="21"/>
      <c r="O113" s="21" t="s">
        <v>2414</v>
      </c>
      <c r="P113" s="21" t="s">
        <v>22297</v>
      </c>
      <c r="Q113" s="21" t="s">
        <v>22297</v>
      </c>
      <c r="R113" s="21"/>
      <c r="S113" s="21"/>
      <c r="T113" s="760"/>
      <c r="U113" s="21"/>
      <c r="V113" s="21"/>
      <c r="W113" s="21"/>
      <c r="X113" s="21"/>
      <c r="Y113" s="21"/>
      <c r="Z113" s="21"/>
      <c r="AA113" s="21"/>
      <c r="AB113" s="21"/>
      <c r="AC113" s="21"/>
      <c r="AD113" s="21"/>
      <c r="AE113" s="21"/>
      <c r="AF113" s="21"/>
      <c r="AG113" s="21">
        <v>35000000</v>
      </c>
      <c r="AH113" s="21">
        <v>30500000</v>
      </c>
      <c r="AI113" s="21">
        <v>19680000</v>
      </c>
      <c r="AJ113" s="21">
        <v>26515000</v>
      </c>
      <c r="AK113" s="21">
        <v>21600000</v>
      </c>
      <c r="AL113" s="21">
        <v>17900000</v>
      </c>
      <c r="AM113" s="21">
        <v>26350000</v>
      </c>
      <c r="AN113" s="21">
        <v>25500000</v>
      </c>
      <c r="AO113" s="21">
        <v>19350000</v>
      </c>
      <c r="AP113" s="21">
        <v>29050000</v>
      </c>
      <c r="AQ113" s="21"/>
      <c r="AR113" s="21">
        <v>29050000</v>
      </c>
      <c r="AS113" s="21">
        <v>25750000</v>
      </c>
      <c r="AT113" s="21">
        <v>11500000</v>
      </c>
      <c r="AU113" s="21">
        <v>31850000</v>
      </c>
      <c r="AV113" s="21">
        <v>36000000</v>
      </c>
      <c r="AW113" s="21">
        <v>26450000</v>
      </c>
      <c r="AX113" s="21">
        <v>18600000</v>
      </c>
      <c r="AY113" s="21">
        <v>12450000</v>
      </c>
      <c r="AZ113" s="21">
        <v>20000000</v>
      </c>
      <c r="BA113" s="21">
        <v>30850000</v>
      </c>
      <c r="BB113" s="21">
        <v>29250000</v>
      </c>
      <c r="BC113" s="21">
        <v>20000000</v>
      </c>
      <c r="BD113" s="21">
        <v>10000000</v>
      </c>
      <c r="BE113" s="21">
        <v>12500000</v>
      </c>
      <c r="BF113" s="21">
        <v>19800000</v>
      </c>
      <c r="BG113" s="750">
        <v>18320000</v>
      </c>
      <c r="BH113" s="21"/>
      <c r="BI113" s="21"/>
    </row>
    <row r="114" spans="1:67" s="750" customFormat="1" ht="24.75" customHeight="1" collapsed="1">
      <c r="A114" s="21" t="s">
        <v>4021</v>
      </c>
      <c r="B114" s="21">
        <v>230165</v>
      </c>
      <c r="C114" s="21" t="s">
        <v>2909</v>
      </c>
      <c r="D114" s="21">
        <v>2581501601</v>
      </c>
      <c r="E114" s="21" t="s">
        <v>163</v>
      </c>
      <c r="F114" s="21" t="s">
        <v>318</v>
      </c>
      <c r="G114" s="21" t="s">
        <v>2066</v>
      </c>
      <c r="H114" s="21" t="s">
        <v>180</v>
      </c>
      <c r="I114" s="21" t="s">
        <v>5417</v>
      </c>
      <c r="J114" s="21" t="s">
        <v>4022</v>
      </c>
      <c r="K114" s="21" t="s">
        <v>1183</v>
      </c>
      <c r="L114" s="21" t="s">
        <v>1184</v>
      </c>
      <c r="M114" s="21" t="s">
        <v>4023</v>
      </c>
      <c r="N114" s="21"/>
      <c r="O114" s="21" t="s">
        <v>2155</v>
      </c>
      <c r="P114" s="21" t="s">
        <v>22391</v>
      </c>
      <c r="Q114" s="21" t="s">
        <v>22391</v>
      </c>
      <c r="R114" s="21"/>
      <c r="S114" s="21"/>
      <c r="T114" s="760"/>
      <c r="U114" s="21"/>
      <c r="V114" s="21"/>
      <c r="W114" s="21"/>
      <c r="X114" s="21"/>
      <c r="Y114" s="21"/>
      <c r="Z114" s="21"/>
      <c r="AA114" s="21"/>
      <c r="AB114" s="21"/>
      <c r="AC114" s="21"/>
      <c r="AD114" s="21"/>
      <c r="AE114" s="21"/>
      <c r="AF114" s="21"/>
      <c r="AG114" s="21"/>
      <c r="AH114" s="21"/>
      <c r="AI114" s="21"/>
      <c r="AJ114" s="21"/>
      <c r="AK114" s="21"/>
      <c r="AL114" s="21"/>
      <c r="AM114" s="21"/>
      <c r="AN114" s="21"/>
      <c r="AO114" s="21"/>
      <c r="AP114" s="21"/>
      <c r="AQ114" s="21"/>
      <c r="AR114" s="21"/>
      <c r="AS114" s="21"/>
      <c r="AT114" s="21"/>
      <c r="AU114" s="21"/>
      <c r="AV114" s="21"/>
      <c r="AW114" s="21"/>
      <c r="AX114" s="21"/>
      <c r="AY114" s="21"/>
      <c r="AZ114" s="21"/>
      <c r="BA114" s="21"/>
      <c r="BB114" s="21">
        <v>9650000</v>
      </c>
      <c r="BC114" s="21">
        <v>60650000</v>
      </c>
      <c r="BD114" s="21">
        <v>57250000</v>
      </c>
      <c r="BE114" s="21">
        <v>63900000</v>
      </c>
      <c r="BF114" s="21">
        <v>62450000</v>
      </c>
      <c r="BG114" s="750">
        <v>65220000</v>
      </c>
      <c r="BH114" s="21"/>
      <c r="BI114" s="21"/>
    </row>
    <row r="115" spans="1:67" s="750" customFormat="1" ht="24.75" customHeight="1">
      <c r="A115" s="21" t="s">
        <v>4024</v>
      </c>
      <c r="B115" s="21">
        <v>230166</v>
      </c>
      <c r="C115" s="21" t="s">
        <v>2909</v>
      </c>
      <c r="D115" s="21" t="s">
        <v>4025</v>
      </c>
      <c r="E115" s="21" t="s">
        <v>163</v>
      </c>
      <c r="F115" s="21" t="s">
        <v>318</v>
      </c>
      <c r="G115" s="21" t="s">
        <v>2452</v>
      </c>
      <c r="H115" s="21" t="s">
        <v>180</v>
      </c>
      <c r="I115" s="21" t="s">
        <v>5417</v>
      </c>
      <c r="J115" s="21" t="s">
        <v>4026</v>
      </c>
      <c r="K115" s="21" t="s">
        <v>1183</v>
      </c>
      <c r="L115" s="21" t="s">
        <v>1184</v>
      </c>
      <c r="M115" s="21" t="s">
        <v>4027</v>
      </c>
      <c r="N115" s="21"/>
      <c r="O115" s="21" t="s">
        <v>2155</v>
      </c>
      <c r="P115" s="21" t="s">
        <v>22391</v>
      </c>
      <c r="Q115" s="21" t="s">
        <v>22391</v>
      </c>
      <c r="R115" s="21"/>
      <c r="S115" s="21"/>
      <c r="T115" s="760"/>
      <c r="U115" s="21"/>
      <c r="V115" s="21"/>
      <c r="W115" s="21"/>
      <c r="X115" s="21"/>
      <c r="Y115" s="21"/>
      <c r="Z115" s="21"/>
      <c r="AA115" s="21"/>
      <c r="AB115" s="21"/>
      <c r="AC115" s="21"/>
      <c r="AD115" s="21"/>
      <c r="AE115" s="21"/>
      <c r="AF115" s="21"/>
      <c r="AG115" s="21"/>
      <c r="AH115" s="21"/>
      <c r="AI115" s="21"/>
      <c r="AJ115" s="21"/>
      <c r="AK115" s="21"/>
      <c r="AL115" s="21"/>
      <c r="AM115" s="21"/>
      <c r="AN115" s="21"/>
      <c r="AO115" s="21"/>
      <c r="AP115" s="21"/>
      <c r="AQ115" s="21"/>
      <c r="AR115" s="21"/>
      <c r="AS115" s="21"/>
      <c r="AT115" s="21"/>
      <c r="AU115" s="21"/>
      <c r="AV115" s="21"/>
      <c r="AW115" s="21"/>
      <c r="AX115" s="21"/>
      <c r="AY115" s="21"/>
      <c r="AZ115" s="21"/>
      <c r="BA115" s="21"/>
      <c r="BB115" s="21">
        <v>9650000</v>
      </c>
      <c r="BC115" s="21">
        <v>61150000</v>
      </c>
      <c r="BD115" s="21">
        <v>55150000</v>
      </c>
      <c r="BE115" s="21">
        <v>56750000</v>
      </c>
      <c r="BF115" s="21">
        <v>65790000</v>
      </c>
      <c r="BG115" s="750">
        <v>64970000</v>
      </c>
      <c r="BH115" s="21"/>
      <c r="BI115" s="21"/>
    </row>
    <row r="116" spans="1:67" s="750" customFormat="1" ht="24.75" customHeight="1">
      <c r="A116" s="21" t="s">
        <v>714</v>
      </c>
      <c r="B116" s="21">
        <v>230167</v>
      </c>
      <c r="C116" s="21" t="s">
        <v>2909</v>
      </c>
      <c r="D116" s="21" t="s">
        <v>716</v>
      </c>
      <c r="E116" s="21" t="s">
        <v>162</v>
      </c>
      <c r="F116" s="21" t="s">
        <v>89</v>
      </c>
      <c r="G116" s="21"/>
      <c r="H116" s="21" t="s">
        <v>180</v>
      </c>
      <c r="I116" s="21" t="s">
        <v>5417</v>
      </c>
      <c r="J116" s="21" t="s">
        <v>718</v>
      </c>
      <c r="K116" s="21" t="s">
        <v>1183</v>
      </c>
      <c r="L116" s="21" t="s">
        <v>1184</v>
      </c>
      <c r="M116" s="21" t="s">
        <v>720</v>
      </c>
      <c r="N116" s="21"/>
      <c r="O116" s="21" t="s">
        <v>2414</v>
      </c>
      <c r="P116" s="21" t="s">
        <v>22391</v>
      </c>
      <c r="Q116" s="21" t="s">
        <v>22391</v>
      </c>
      <c r="R116" s="21">
        <v>1403</v>
      </c>
      <c r="S116" s="21"/>
      <c r="T116" s="760"/>
      <c r="U116" s="21"/>
      <c r="V116" s="21"/>
      <c r="W116" s="21"/>
      <c r="X116" s="21"/>
      <c r="Y116" s="21"/>
      <c r="Z116" s="21"/>
      <c r="AA116" s="21"/>
      <c r="AB116" s="21"/>
      <c r="AC116" s="21"/>
      <c r="AD116" s="21"/>
      <c r="AE116" s="21"/>
      <c r="AF116" s="21"/>
      <c r="AG116" s="21">
        <v>30375000</v>
      </c>
      <c r="AH116" s="21">
        <v>29990000</v>
      </c>
      <c r="AI116" s="21">
        <v>26060000</v>
      </c>
      <c r="AJ116" s="21">
        <v>30515000</v>
      </c>
      <c r="AK116" s="21">
        <v>40600000</v>
      </c>
      <c r="AL116" s="21">
        <v>29000000</v>
      </c>
      <c r="AM116" s="21">
        <v>28250000</v>
      </c>
      <c r="AN116" s="21">
        <v>26000000</v>
      </c>
      <c r="AO116" s="21">
        <v>31800000</v>
      </c>
      <c r="AP116" s="21">
        <v>31150000</v>
      </c>
      <c r="AQ116" s="21"/>
      <c r="AR116" s="21">
        <v>31250000</v>
      </c>
      <c r="AS116" s="21">
        <v>32650000</v>
      </c>
      <c r="AT116" s="21">
        <v>39200000</v>
      </c>
      <c r="AU116" s="21">
        <v>56000000</v>
      </c>
      <c r="AV116" s="21">
        <v>38850000</v>
      </c>
      <c r="AW116" s="21">
        <v>38100000</v>
      </c>
      <c r="AX116" s="21">
        <v>56250000</v>
      </c>
      <c r="AY116" s="21">
        <v>44850000</v>
      </c>
      <c r="AZ116" s="21">
        <v>55150000</v>
      </c>
      <c r="BA116" s="21">
        <v>51150000</v>
      </c>
      <c r="BB116" s="21">
        <v>53800000</v>
      </c>
      <c r="BC116" s="21">
        <v>51190000</v>
      </c>
      <c r="BD116" s="21">
        <v>57000000</v>
      </c>
      <c r="BE116" s="21">
        <v>59550000</v>
      </c>
      <c r="BF116" s="21">
        <v>65610000</v>
      </c>
      <c r="BG116" s="750">
        <v>67740000</v>
      </c>
      <c r="BH116" s="21"/>
      <c r="BI116" s="21"/>
    </row>
    <row r="117" spans="1:67" s="750" customFormat="1" ht="24.75" customHeight="1">
      <c r="A117" s="21" t="s">
        <v>23424</v>
      </c>
      <c r="B117" s="21">
        <v>230169</v>
      </c>
      <c r="C117" s="21" t="s">
        <v>2909</v>
      </c>
      <c r="D117" s="21">
        <v>2580104542</v>
      </c>
      <c r="E117" s="21" t="s">
        <v>163</v>
      </c>
      <c r="F117" s="21" t="s">
        <v>608</v>
      </c>
      <c r="G117" s="21"/>
      <c r="H117" s="21" t="s">
        <v>179</v>
      </c>
      <c r="I117" s="21" t="s">
        <v>5416</v>
      </c>
      <c r="J117" s="21"/>
      <c r="K117" s="21" t="s">
        <v>1183</v>
      </c>
      <c r="L117" s="21" t="s">
        <v>1184</v>
      </c>
      <c r="M117" s="21" t="s">
        <v>1103</v>
      </c>
      <c r="N117" s="21"/>
      <c r="O117" s="21" t="s">
        <v>2414</v>
      </c>
      <c r="P117" s="21" t="s">
        <v>22535</v>
      </c>
      <c r="Q117" s="21" t="s">
        <v>22535</v>
      </c>
      <c r="R117" s="21"/>
      <c r="S117" s="21"/>
      <c r="T117" s="760" t="s">
        <v>5621</v>
      </c>
      <c r="U117" s="21"/>
      <c r="V117" s="21"/>
      <c r="W117" s="21"/>
      <c r="X117" s="21"/>
      <c r="Y117" s="21"/>
      <c r="Z117" s="21"/>
      <c r="AA117" s="21"/>
      <c r="AB117" s="21"/>
      <c r="AC117" s="21"/>
      <c r="AD117" s="21"/>
      <c r="AE117" s="21"/>
      <c r="AF117" s="21"/>
      <c r="AG117" s="21"/>
      <c r="AH117" s="21"/>
      <c r="AI117" s="21">
        <v>15295000</v>
      </c>
      <c r="AJ117" s="21">
        <v>38665000</v>
      </c>
      <c r="AK117" s="21">
        <v>42000000</v>
      </c>
      <c r="AL117" s="21">
        <v>47900000</v>
      </c>
      <c r="AM117" s="21">
        <v>39550000</v>
      </c>
      <c r="AN117" s="21">
        <v>32750000</v>
      </c>
      <c r="AO117" s="21">
        <v>25850000</v>
      </c>
      <c r="AP117" s="21">
        <v>34100000</v>
      </c>
      <c r="AQ117" s="21"/>
      <c r="AR117" s="21">
        <v>28150000</v>
      </c>
      <c r="AS117" s="21">
        <v>34300000</v>
      </c>
      <c r="AT117" s="21">
        <v>39400000</v>
      </c>
      <c r="AU117" s="21">
        <v>28000000</v>
      </c>
      <c r="AV117" s="21"/>
      <c r="AW117" s="21"/>
      <c r="AX117" s="21"/>
      <c r="AY117" s="21"/>
      <c r="AZ117" s="21"/>
      <c r="BA117" s="21"/>
      <c r="BB117" s="21"/>
      <c r="BC117" s="21"/>
      <c r="BD117" s="21"/>
      <c r="BE117" s="21"/>
      <c r="BF117" s="21"/>
      <c r="BH117" s="21"/>
      <c r="BI117" s="21"/>
    </row>
    <row r="118" spans="1:67" s="750" customFormat="1" ht="24.75" customHeight="1">
      <c r="A118" s="21" t="s">
        <v>23425</v>
      </c>
      <c r="B118" s="21">
        <v>230171</v>
      </c>
      <c r="C118" s="21" t="s">
        <v>2909</v>
      </c>
      <c r="D118" s="21">
        <v>4220529187</v>
      </c>
      <c r="E118" s="21" t="s">
        <v>386</v>
      </c>
      <c r="F118" s="21" t="s">
        <v>3469</v>
      </c>
      <c r="G118" s="21" t="s">
        <v>23426</v>
      </c>
      <c r="H118" s="21" t="s">
        <v>180</v>
      </c>
      <c r="I118" s="21" t="s">
        <v>5417</v>
      </c>
      <c r="J118" s="21">
        <v>9918809891</v>
      </c>
      <c r="K118" s="21" t="s">
        <v>1183</v>
      </c>
      <c r="L118" s="21" t="s">
        <v>1184</v>
      </c>
      <c r="M118" s="21" t="s">
        <v>23427</v>
      </c>
      <c r="N118" s="21"/>
      <c r="O118" s="21" t="s">
        <v>2155</v>
      </c>
      <c r="P118" s="21" t="s">
        <v>22847</v>
      </c>
      <c r="Q118" s="21" t="s">
        <v>22847</v>
      </c>
      <c r="R118" s="21"/>
      <c r="S118" s="21"/>
      <c r="T118" s="760"/>
      <c r="U118" s="21"/>
      <c r="V118" s="21"/>
      <c r="W118" s="21"/>
      <c r="X118" s="21"/>
      <c r="Y118" s="21"/>
      <c r="Z118" s="21"/>
      <c r="AA118" s="21"/>
      <c r="AB118" s="21"/>
      <c r="AC118" s="21"/>
      <c r="AD118" s="21"/>
      <c r="AE118" s="21"/>
      <c r="AF118" s="21"/>
      <c r="AG118" s="21"/>
      <c r="AH118" s="21"/>
      <c r="AI118" s="21"/>
      <c r="AJ118" s="21"/>
      <c r="AK118" s="21"/>
      <c r="AL118" s="21"/>
      <c r="AM118" s="21"/>
      <c r="AN118" s="21"/>
      <c r="AO118" s="21"/>
      <c r="AP118" s="21"/>
      <c r="AQ118" s="21"/>
      <c r="AR118" s="21"/>
      <c r="AS118" s="21"/>
      <c r="AT118" s="21"/>
      <c r="AU118" s="21"/>
      <c r="AV118" s="21"/>
      <c r="AW118" s="21"/>
      <c r="AX118" s="21"/>
      <c r="AY118" s="21"/>
      <c r="AZ118" s="21"/>
      <c r="BA118" s="21"/>
      <c r="BB118" s="21"/>
      <c r="BC118" s="21"/>
      <c r="BD118" s="21"/>
      <c r="BE118" s="21"/>
      <c r="BF118" s="21"/>
      <c r="BH118" s="21"/>
      <c r="BI118" s="21"/>
    </row>
    <row r="119" spans="1:67" s="750" customFormat="1" ht="24.75" customHeight="1">
      <c r="A119" s="21" t="s">
        <v>23428</v>
      </c>
      <c r="B119" s="21">
        <v>230173</v>
      </c>
      <c r="C119" s="21" t="s">
        <v>2909</v>
      </c>
      <c r="D119" s="21">
        <v>5690105104</v>
      </c>
      <c r="E119" s="21" t="s">
        <v>386</v>
      </c>
      <c r="F119" s="21" t="s">
        <v>745</v>
      </c>
      <c r="G119" s="21" t="s">
        <v>2448</v>
      </c>
      <c r="H119" s="21" t="s">
        <v>180</v>
      </c>
      <c r="I119" s="21" t="s">
        <v>5417</v>
      </c>
      <c r="J119" s="21">
        <v>9058222635</v>
      </c>
      <c r="K119" s="21" t="s">
        <v>1183</v>
      </c>
      <c r="L119" s="21" t="s">
        <v>1184</v>
      </c>
      <c r="M119" s="21" t="s">
        <v>23429</v>
      </c>
      <c r="N119" s="21"/>
      <c r="O119" s="21" t="s">
        <v>2155</v>
      </c>
      <c r="P119" s="21" t="s">
        <v>23430</v>
      </c>
      <c r="Q119" s="21" t="s">
        <v>23430</v>
      </c>
      <c r="R119" s="21"/>
      <c r="S119" s="21"/>
      <c r="T119" s="760"/>
      <c r="U119" s="21"/>
      <c r="V119" s="21"/>
      <c r="W119" s="21"/>
      <c r="X119" s="21"/>
      <c r="Y119" s="21"/>
      <c r="Z119" s="21"/>
      <c r="AA119" s="21"/>
      <c r="AB119" s="21"/>
      <c r="AC119" s="21"/>
      <c r="AD119" s="21"/>
      <c r="AE119" s="21"/>
      <c r="AF119" s="21"/>
      <c r="AG119" s="21"/>
      <c r="AH119" s="21"/>
      <c r="AI119" s="21"/>
      <c r="AJ119" s="21"/>
      <c r="AK119" s="21"/>
      <c r="AL119" s="21"/>
      <c r="AM119" s="21"/>
      <c r="AN119" s="21"/>
      <c r="AO119" s="21"/>
      <c r="AP119" s="21"/>
      <c r="AQ119" s="21"/>
      <c r="AR119" s="21"/>
      <c r="AS119" s="21"/>
      <c r="AT119" s="21"/>
      <c r="AU119" s="21"/>
      <c r="AV119" s="21"/>
      <c r="AW119" s="21"/>
      <c r="AX119" s="21"/>
      <c r="AY119" s="21"/>
      <c r="AZ119" s="21"/>
      <c r="BA119" s="21"/>
      <c r="BB119" s="21"/>
      <c r="BC119" s="21"/>
      <c r="BD119" s="21"/>
      <c r="BE119" s="21"/>
      <c r="BF119" s="21"/>
      <c r="BH119" s="21"/>
      <c r="BI119" s="21"/>
    </row>
    <row r="120" spans="1:67" s="750" customFormat="1" ht="24.75" customHeight="1">
      <c r="A120" s="21" t="s">
        <v>23431</v>
      </c>
      <c r="B120" s="21">
        <v>230175</v>
      </c>
      <c r="C120" s="21" t="s">
        <v>2909</v>
      </c>
      <c r="D120" s="21">
        <v>2581344164</v>
      </c>
      <c r="E120" s="21" t="s">
        <v>386</v>
      </c>
      <c r="F120" s="21" t="s">
        <v>138</v>
      </c>
      <c r="G120" s="21" t="s">
        <v>2448</v>
      </c>
      <c r="H120" s="21" t="s">
        <v>180</v>
      </c>
      <c r="I120" s="21" t="s">
        <v>5417</v>
      </c>
      <c r="J120" s="21">
        <v>9364587908</v>
      </c>
      <c r="K120" s="21" t="s">
        <v>1183</v>
      </c>
      <c r="L120" s="21" t="s">
        <v>1184</v>
      </c>
      <c r="M120" s="21" t="s">
        <v>23432</v>
      </c>
      <c r="N120" s="21"/>
      <c r="O120" s="21" t="s">
        <v>2155</v>
      </c>
      <c r="P120" s="21" t="s">
        <v>23433</v>
      </c>
      <c r="Q120" s="21" t="s">
        <v>23433</v>
      </c>
      <c r="R120" s="21"/>
      <c r="S120" s="21"/>
      <c r="T120" s="760"/>
      <c r="U120" s="21"/>
      <c r="V120" s="21"/>
      <c r="W120" s="21"/>
      <c r="X120" s="21"/>
      <c r="Y120" s="21"/>
      <c r="Z120" s="21"/>
      <c r="AA120" s="21"/>
      <c r="AB120" s="21"/>
      <c r="AC120" s="21"/>
      <c r="AD120" s="21"/>
      <c r="AE120" s="21"/>
      <c r="AF120" s="21"/>
      <c r="AG120" s="21"/>
      <c r="AH120" s="21"/>
      <c r="AI120" s="21"/>
      <c r="AJ120" s="21"/>
      <c r="AK120" s="21"/>
      <c r="AL120" s="21"/>
      <c r="AM120" s="21"/>
      <c r="AN120" s="21"/>
      <c r="AO120" s="21"/>
      <c r="AP120" s="21"/>
      <c r="AQ120" s="21"/>
      <c r="AR120" s="21"/>
      <c r="AS120" s="21"/>
      <c r="AT120" s="21"/>
      <c r="AU120" s="21"/>
      <c r="AV120" s="21"/>
      <c r="AW120" s="21"/>
      <c r="AX120" s="21"/>
      <c r="AY120" s="21"/>
      <c r="AZ120" s="21"/>
      <c r="BA120" s="21"/>
      <c r="BB120" s="21"/>
      <c r="BC120" s="21"/>
      <c r="BD120" s="21"/>
      <c r="BE120" s="21"/>
      <c r="BF120" s="21"/>
      <c r="BH120" s="21"/>
      <c r="BI120" s="21"/>
    </row>
    <row r="121" spans="1:67" s="750" customFormat="1" ht="24.75" customHeight="1">
      <c r="A121" s="21" t="s">
        <v>23434</v>
      </c>
      <c r="B121" s="21">
        <v>230176</v>
      </c>
      <c r="C121" s="21" t="s">
        <v>2909</v>
      </c>
      <c r="D121" s="21">
        <v>781023432</v>
      </c>
      <c r="E121" s="21" t="s">
        <v>386</v>
      </c>
      <c r="F121" s="21" t="s">
        <v>363</v>
      </c>
      <c r="G121" s="21" t="s">
        <v>2877</v>
      </c>
      <c r="H121" s="21" t="s">
        <v>180</v>
      </c>
      <c r="I121" s="21" t="s">
        <v>5417</v>
      </c>
      <c r="J121" s="21">
        <v>9028598620</v>
      </c>
      <c r="K121" s="21" t="s">
        <v>1183</v>
      </c>
      <c r="L121" s="21" t="s">
        <v>1184</v>
      </c>
      <c r="M121" s="21" t="s">
        <v>23435</v>
      </c>
      <c r="N121" s="21"/>
      <c r="O121" s="21" t="s">
        <v>2155</v>
      </c>
      <c r="P121" s="21" t="s">
        <v>23436</v>
      </c>
      <c r="Q121" s="21" t="s">
        <v>23436</v>
      </c>
      <c r="R121" s="21"/>
      <c r="S121" s="21"/>
      <c r="T121" s="760"/>
      <c r="U121" s="21"/>
      <c r="V121" s="21"/>
      <c r="W121" s="21"/>
      <c r="X121" s="21"/>
      <c r="Y121" s="21"/>
      <c r="Z121" s="21"/>
      <c r="AA121" s="21"/>
      <c r="AB121" s="21"/>
      <c r="AC121" s="21"/>
      <c r="AD121" s="21"/>
      <c r="AE121" s="21"/>
      <c r="AF121" s="21"/>
      <c r="AG121" s="21"/>
      <c r="AH121" s="21"/>
      <c r="AI121" s="21"/>
      <c r="AJ121" s="21"/>
      <c r="AK121" s="21"/>
      <c r="AL121" s="21"/>
      <c r="AM121" s="21"/>
      <c r="AN121" s="21"/>
      <c r="AO121" s="21"/>
      <c r="AP121" s="21"/>
      <c r="AQ121" s="21"/>
      <c r="AR121" s="21"/>
      <c r="AS121" s="21"/>
      <c r="AT121" s="21"/>
      <c r="AU121" s="21"/>
      <c r="AV121" s="21"/>
      <c r="AW121" s="21"/>
      <c r="AX121" s="21"/>
      <c r="AY121" s="21"/>
      <c r="AZ121" s="21"/>
      <c r="BA121" s="21"/>
      <c r="BB121" s="21"/>
      <c r="BC121" s="21"/>
      <c r="BD121" s="21"/>
      <c r="BE121" s="21"/>
      <c r="BF121" s="21"/>
      <c r="BH121" s="21"/>
      <c r="BI121" s="21"/>
    </row>
    <row r="122" spans="1:67" s="750" customFormat="1" ht="24.75" customHeight="1">
      <c r="A122" s="21" t="s">
        <v>23437</v>
      </c>
      <c r="B122" s="21">
        <v>230177</v>
      </c>
      <c r="C122" s="21" t="s">
        <v>2909</v>
      </c>
      <c r="D122" s="21">
        <v>2581676507</v>
      </c>
      <c r="E122" s="21" t="s">
        <v>386</v>
      </c>
      <c r="F122" s="21" t="s">
        <v>23438</v>
      </c>
      <c r="G122" s="21" t="s">
        <v>23439</v>
      </c>
      <c r="H122" s="21" t="s">
        <v>481</v>
      </c>
      <c r="I122" s="21" t="s">
        <v>5417</v>
      </c>
      <c r="J122" s="21">
        <v>9112374780</v>
      </c>
      <c r="K122" s="21" t="s">
        <v>1183</v>
      </c>
      <c r="L122" s="21" t="s">
        <v>1184</v>
      </c>
      <c r="M122" s="21" t="s">
        <v>23440</v>
      </c>
      <c r="N122" s="21"/>
      <c r="O122" s="21" t="s">
        <v>2155</v>
      </c>
      <c r="P122" s="21" t="s">
        <v>23441</v>
      </c>
      <c r="Q122" s="21" t="s">
        <v>23441</v>
      </c>
      <c r="R122" s="21"/>
      <c r="S122" s="21"/>
      <c r="T122" s="760"/>
      <c r="U122" s="21"/>
      <c r="V122" s="21"/>
      <c r="W122" s="21"/>
      <c r="X122" s="21"/>
      <c r="Y122" s="21"/>
      <c r="Z122" s="21"/>
      <c r="AA122" s="21"/>
      <c r="AB122" s="21"/>
      <c r="AC122" s="21"/>
      <c r="AD122" s="21"/>
      <c r="AE122" s="21"/>
      <c r="AF122" s="21"/>
      <c r="AG122" s="21"/>
      <c r="AH122" s="21"/>
      <c r="AI122" s="21"/>
      <c r="AJ122" s="21"/>
      <c r="AK122" s="21"/>
      <c r="AL122" s="21"/>
      <c r="AM122" s="21"/>
      <c r="AN122" s="21"/>
      <c r="AO122" s="21"/>
      <c r="AP122" s="21"/>
      <c r="AQ122" s="21"/>
      <c r="AR122" s="21"/>
      <c r="AS122" s="21"/>
      <c r="AT122" s="21"/>
      <c r="AU122" s="21"/>
      <c r="AV122" s="21"/>
      <c r="AW122" s="21"/>
      <c r="AX122" s="21"/>
      <c r="AY122" s="21"/>
      <c r="AZ122" s="21"/>
      <c r="BA122" s="21"/>
      <c r="BB122" s="21"/>
      <c r="BC122" s="21"/>
      <c r="BD122" s="21"/>
      <c r="BE122" s="21"/>
      <c r="BF122" s="21"/>
      <c r="BH122" s="21"/>
      <c r="BI122" s="21"/>
    </row>
    <row r="123" spans="1:67" s="750" customFormat="1" ht="24.75" customHeight="1">
      <c r="A123" s="21" t="s">
        <v>715</v>
      </c>
      <c r="B123" s="21">
        <v>230178</v>
      </c>
      <c r="C123" s="21" t="s">
        <v>2909</v>
      </c>
      <c r="D123" s="21" t="s">
        <v>717</v>
      </c>
      <c r="E123" s="21" t="s">
        <v>162</v>
      </c>
      <c r="F123" s="21" t="s">
        <v>89</v>
      </c>
      <c r="G123" s="21"/>
      <c r="H123" s="21" t="s">
        <v>180</v>
      </c>
      <c r="I123" s="21" t="s">
        <v>5417</v>
      </c>
      <c r="J123" s="21" t="s">
        <v>719</v>
      </c>
      <c r="K123" s="21" t="s">
        <v>1183</v>
      </c>
      <c r="L123" s="21" t="s">
        <v>1184</v>
      </c>
      <c r="M123" s="21" t="s">
        <v>720</v>
      </c>
      <c r="N123" s="21"/>
      <c r="O123" s="21" t="s">
        <v>2414</v>
      </c>
      <c r="P123" s="21" t="s">
        <v>23442</v>
      </c>
      <c r="Q123" s="21" t="s">
        <v>23442</v>
      </c>
      <c r="R123" s="21" t="s">
        <v>22256</v>
      </c>
      <c r="S123" s="21"/>
      <c r="T123" s="760" t="s">
        <v>5621</v>
      </c>
      <c r="U123" s="21"/>
      <c r="V123" s="21"/>
      <c r="W123" s="21"/>
      <c r="X123" s="21"/>
      <c r="Y123" s="21"/>
      <c r="Z123" s="21"/>
      <c r="AA123" s="21"/>
      <c r="AB123" s="21"/>
      <c r="AC123" s="21"/>
      <c r="AD123" s="21"/>
      <c r="AE123" s="21"/>
      <c r="AF123" s="21"/>
      <c r="AG123" s="21">
        <v>30375000</v>
      </c>
      <c r="AH123" s="21">
        <v>26970000</v>
      </c>
      <c r="AI123" s="21">
        <v>17390000</v>
      </c>
      <c r="AJ123" s="21">
        <v>30515000</v>
      </c>
      <c r="AK123" s="21">
        <v>40000000</v>
      </c>
      <c r="AL123" s="21">
        <v>29150000</v>
      </c>
      <c r="AM123" s="21">
        <v>27700000</v>
      </c>
      <c r="AN123" s="21">
        <v>22950000</v>
      </c>
      <c r="AO123" s="21">
        <v>32300000</v>
      </c>
      <c r="AP123" s="21">
        <v>35300000</v>
      </c>
      <c r="AQ123" s="21"/>
      <c r="AR123" s="21">
        <v>33100000</v>
      </c>
      <c r="AS123" s="21">
        <v>38450000</v>
      </c>
      <c r="AT123" s="21">
        <v>40350000</v>
      </c>
      <c r="AU123" s="21">
        <v>54650000</v>
      </c>
      <c r="AV123" s="21">
        <v>38500000</v>
      </c>
      <c r="AW123" s="21">
        <v>41700000</v>
      </c>
      <c r="AX123" s="21">
        <v>50300000</v>
      </c>
      <c r="AY123" s="21"/>
      <c r="AZ123" s="21">
        <v>57600000</v>
      </c>
      <c r="BA123" s="21">
        <v>51750000</v>
      </c>
      <c r="BB123" s="21">
        <v>55400000</v>
      </c>
      <c r="BC123" s="21">
        <v>55500000</v>
      </c>
      <c r="BD123" s="21">
        <v>56500000</v>
      </c>
      <c r="BE123" s="21">
        <v>61500000</v>
      </c>
      <c r="BF123" s="21">
        <v>81430000</v>
      </c>
      <c r="BG123" s="750">
        <v>83110000</v>
      </c>
      <c r="BH123" s="21"/>
      <c r="BI123" s="21"/>
    </row>
    <row r="124" spans="1:67" s="750" customFormat="1" ht="24.75" customHeight="1">
      <c r="A124" s="21" t="s">
        <v>23443</v>
      </c>
      <c r="B124" s="21">
        <v>230179</v>
      </c>
      <c r="C124" s="21" t="s">
        <v>2909</v>
      </c>
      <c r="D124" s="21">
        <v>2051200505</v>
      </c>
      <c r="E124" s="21" t="s">
        <v>163</v>
      </c>
      <c r="F124" s="21" t="s">
        <v>172</v>
      </c>
      <c r="G124" s="21" t="s">
        <v>4885</v>
      </c>
      <c r="H124" s="21" t="s">
        <v>180</v>
      </c>
      <c r="I124" s="21" t="s">
        <v>5417</v>
      </c>
      <c r="J124" s="21">
        <v>9383183718</v>
      </c>
      <c r="K124" s="21" t="s">
        <v>1183</v>
      </c>
      <c r="L124" s="21" t="s">
        <v>1184</v>
      </c>
      <c r="M124" s="21" t="s">
        <v>23444</v>
      </c>
      <c r="N124" s="21"/>
      <c r="O124" s="21" t="s">
        <v>2155</v>
      </c>
      <c r="P124" s="21" t="s">
        <v>23048</v>
      </c>
      <c r="Q124" s="21" t="s">
        <v>23048</v>
      </c>
      <c r="R124" s="21"/>
      <c r="S124" s="21"/>
      <c r="T124" s="21"/>
      <c r="U124" s="21"/>
      <c r="V124" s="21"/>
      <c r="W124" s="21"/>
      <c r="X124" s="21"/>
      <c r="Y124" s="21"/>
      <c r="Z124" s="21"/>
      <c r="AA124" s="21"/>
      <c r="AB124" s="21"/>
      <c r="AC124" s="21"/>
      <c r="AD124" s="21"/>
      <c r="AE124" s="21"/>
      <c r="AF124" s="21"/>
      <c r="AG124" s="21"/>
      <c r="AH124" s="21"/>
      <c r="AI124" s="21"/>
      <c r="AJ124" s="21"/>
      <c r="AK124" s="21"/>
      <c r="AL124" s="21"/>
      <c r="AM124" s="21"/>
      <c r="AN124" s="21"/>
      <c r="AO124" s="21"/>
      <c r="AP124" s="21"/>
      <c r="AQ124" s="21"/>
      <c r="AR124" s="21"/>
      <c r="AS124" s="21"/>
      <c r="AT124" s="21"/>
      <c r="AU124" s="21"/>
      <c r="AV124" s="21"/>
      <c r="AW124" s="21"/>
      <c r="AX124" s="21"/>
      <c r="AY124" s="21"/>
      <c r="AZ124" s="21"/>
      <c r="BA124" s="21"/>
      <c r="BB124" s="21"/>
    </row>
    <row r="125" spans="1:67" s="750" customFormat="1" ht="24.75" customHeight="1">
      <c r="A125" s="21" t="s">
        <v>23445</v>
      </c>
      <c r="B125" s="21">
        <v>230180</v>
      </c>
      <c r="C125" s="21" t="s">
        <v>2909</v>
      </c>
      <c r="D125" s="21">
        <v>2581037792</v>
      </c>
      <c r="E125" s="21" t="s">
        <v>163</v>
      </c>
      <c r="F125" s="21" t="s">
        <v>2458</v>
      </c>
      <c r="G125" s="21" t="s">
        <v>2452</v>
      </c>
      <c r="H125" s="21" t="s">
        <v>180</v>
      </c>
      <c r="I125" s="21" t="s">
        <v>5417</v>
      </c>
      <c r="J125" s="21">
        <v>9027192033</v>
      </c>
      <c r="K125" s="21" t="s">
        <v>1183</v>
      </c>
      <c r="L125" s="21" t="s">
        <v>1184</v>
      </c>
      <c r="M125" s="21" t="s">
        <v>23446</v>
      </c>
      <c r="N125" s="21"/>
      <c r="O125" s="21" t="s">
        <v>2155</v>
      </c>
      <c r="P125" s="21" t="s">
        <v>23447</v>
      </c>
      <c r="Q125" s="21" t="s">
        <v>23447</v>
      </c>
      <c r="R125" s="21"/>
      <c r="S125" s="21"/>
      <c r="T125" s="21"/>
      <c r="U125" s="21"/>
      <c r="V125" s="21"/>
      <c r="W125" s="21"/>
      <c r="X125" s="21"/>
      <c r="Y125" s="21"/>
      <c r="Z125" s="21"/>
      <c r="AA125" s="21"/>
      <c r="AB125" s="21"/>
      <c r="AC125" s="21"/>
      <c r="AD125" s="21"/>
      <c r="AE125" s="21"/>
      <c r="AF125" s="21"/>
      <c r="AG125" s="21"/>
      <c r="AH125" s="21"/>
      <c r="AI125" s="21"/>
      <c r="AJ125" s="21"/>
      <c r="AK125" s="21"/>
      <c r="AL125" s="21"/>
      <c r="AM125" s="21"/>
      <c r="AN125" s="21"/>
      <c r="AO125" s="21"/>
      <c r="AP125" s="21"/>
      <c r="AQ125" s="21"/>
      <c r="AR125" s="21"/>
      <c r="AS125" s="21"/>
      <c r="AT125" s="21"/>
      <c r="AU125" s="21"/>
      <c r="AV125" s="21"/>
      <c r="AW125" s="21"/>
      <c r="AX125" s="21"/>
      <c r="AY125" s="21"/>
      <c r="AZ125" s="21"/>
      <c r="BA125" s="21"/>
      <c r="BB125" s="21"/>
      <c r="BC125" s="21"/>
      <c r="BD125" s="21"/>
      <c r="BE125" s="21"/>
      <c r="BF125" s="21"/>
      <c r="BO125" s="750">
        <v>12500000</v>
      </c>
    </row>
    <row r="126" spans="1:67" s="750" customFormat="1" ht="24.75" customHeight="1">
      <c r="A126" s="21"/>
      <c r="B126" s="21"/>
      <c r="C126" s="21"/>
      <c r="D126" s="21"/>
      <c r="E126" s="21"/>
      <c r="F126" s="21"/>
      <c r="G126" s="21"/>
      <c r="H126" s="21"/>
      <c r="I126" s="21" t="s">
        <v>5417</v>
      </c>
      <c r="J126" s="21"/>
      <c r="K126" s="21"/>
      <c r="L126" s="21"/>
      <c r="M126" s="21"/>
      <c r="N126" s="21"/>
      <c r="O126" s="21"/>
      <c r="P126" s="21"/>
      <c r="Q126" s="21"/>
      <c r="R126" s="21"/>
      <c r="S126" s="21"/>
      <c r="T126" s="21"/>
      <c r="U126" s="21"/>
      <c r="V126" s="21"/>
      <c r="W126" s="21"/>
      <c r="X126" s="21"/>
      <c r="Y126" s="21"/>
      <c r="Z126" s="21"/>
      <c r="AA126" s="21"/>
      <c r="AB126" s="21"/>
      <c r="AC126" s="21"/>
      <c r="AD126" s="21"/>
      <c r="AE126" s="21"/>
      <c r="AF126" s="21"/>
      <c r="AG126" s="21"/>
      <c r="AH126" s="21"/>
      <c r="AI126" s="21"/>
      <c r="AJ126" s="21"/>
      <c r="AK126" s="21"/>
      <c r="AL126" s="21"/>
      <c r="AM126" s="21"/>
      <c r="AN126" s="21"/>
      <c r="AO126" s="21"/>
      <c r="AP126" s="21"/>
      <c r="AQ126" s="21"/>
      <c r="AR126" s="21"/>
      <c r="AS126" s="21"/>
      <c r="AT126" s="21"/>
      <c r="AU126" s="21"/>
      <c r="AV126" s="21"/>
      <c r="AW126" s="21"/>
      <c r="AX126" s="21"/>
      <c r="AY126" s="21"/>
      <c r="AZ126" s="21"/>
      <c r="BA126" s="21"/>
      <c r="BB126" s="21"/>
      <c r="BC126" s="21"/>
      <c r="BD126" s="21"/>
      <c r="BE126" s="21"/>
      <c r="BF126" s="21"/>
    </row>
    <row r="127" spans="1:67" s="750" customFormat="1" ht="24.75" customHeight="1">
      <c r="A127" s="21"/>
      <c r="B127" s="21"/>
      <c r="C127" s="21"/>
      <c r="D127" s="21"/>
      <c r="E127" s="21"/>
      <c r="F127" s="21"/>
      <c r="G127" s="21"/>
      <c r="H127" s="21"/>
      <c r="I127" s="21" t="s">
        <v>5417</v>
      </c>
      <c r="J127" s="21"/>
      <c r="K127" s="21"/>
      <c r="L127" s="21"/>
      <c r="M127" s="21"/>
      <c r="N127" s="21"/>
      <c r="O127" s="21"/>
      <c r="P127" s="21"/>
      <c r="Q127" s="21"/>
      <c r="R127" s="21"/>
      <c r="S127" s="21"/>
      <c r="T127" s="21"/>
      <c r="U127" s="21"/>
      <c r="V127" s="21"/>
      <c r="W127" s="21"/>
      <c r="X127" s="21"/>
      <c r="Y127" s="21"/>
      <c r="Z127" s="21"/>
      <c r="AA127" s="21"/>
      <c r="AB127" s="21"/>
      <c r="AC127" s="21"/>
      <c r="AD127" s="21"/>
      <c r="AE127" s="21"/>
      <c r="AF127" s="21"/>
      <c r="AG127" s="21"/>
      <c r="AH127" s="21"/>
      <c r="AI127" s="21"/>
      <c r="AJ127" s="21"/>
      <c r="AK127" s="21"/>
      <c r="AL127" s="21"/>
      <c r="AM127" s="21"/>
      <c r="AN127" s="21"/>
      <c r="AO127" s="21"/>
      <c r="AP127" s="21"/>
      <c r="AQ127" s="21"/>
      <c r="AR127" s="21"/>
      <c r="AS127" s="21"/>
      <c r="AT127" s="21"/>
      <c r="AU127" s="21"/>
      <c r="AV127" s="21"/>
      <c r="AW127" s="21"/>
      <c r="AX127" s="21"/>
      <c r="AY127" s="21"/>
      <c r="AZ127" s="21"/>
      <c r="BA127" s="21"/>
      <c r="BB127" s="21"/>
      <c r="BC127" s="21"/>
      <c r="BD127" s="21"/>
      <c r="BE127" s="21"/>
      <c r="BF127" s="21"/>
      <c r="BK127" s="155"/>
      <c r="BL127" s="155"/>
      <c r="BM127" s="155"/>
      <c r="BN127" s="155"/>
    </row>
    <row r="128" spans="1:67" s="750" customFormat="1" ht="24.75" customHeight="1">
      <c r="A128" s="21"/>
      <c r="B128" s="21"/>
      <c r="C128" s="21"/>
      <c r="D128" s="21"/>
      <c r="E128" s="21"/>
      <c r="F128" s="21"/>
      <c r="G128" s="21"/>
      <c r="H128" s="21"/>
      <c r="I128" s="21" t="s">
        <v>5417</v>
      </c>
      <c r="J128" s="21"/>
      <c r="K128" s="21"/>
      <c r="L128" s="21"/>
      <c r="M128" s="21"/>
      <c r="N128" s="21"/>
      <c r="O128" s="21"/>
      <c r="P128" s="21"/>
      <c r="Q128" s="21"/>
      <c r="R128" s="21"/>
      <c r="S128" s="21"/>
      <c r="T128" s="21"/>
      <c r="U128" s="21"/>
      <c r="V128" s="21"/>
      <c r="W128" s="21"/>
      <c r="X128" s="21"/>
      <c r="Y128" s="21"/>
      <c r="Z128" s="21"/>
      <c r="AA128" s="21"/>
      <c r="AB128" s="21"/>
      <c r="AC128" s="21"/>
      <c r="AD128" s="21"/>
      <c r="AE128" s="21"/>
      <c r="AF128" s="21"/>
      <c r="AG128" s="21"/>
      <c r="AH128" s="21"/>
      <c r="AI128" s="21"/>
      <c r="AJ128" s="21"/>
      <c r="AK128" s="21"/>
      <c r="AL128" s="21"/>
      <c r="AM128" s="21"/>
      <c r="AN128" s="21"/>
      <c r="AO128" s="21"/>
      <c r="AP128" s="21"/>
      <c r="AQ128" s="21"/>
      <c r="AR128" s="21"/>
      <c r="AS128" s="21"/>
      <c r="AT128" s="21"/>
      <c r="AU128" s="21"/>
      <c r="AV128" s="21"/>
      <c r="AW128" s="21"/>
      <c r="AX128" s="21"/>
      <c r="AY128" s="21"/>
      <c r="AZ128" s="21"/>
      <c r="BA128" s="21"/>
      <c r="BB128" s="21"/>
      <c r="BC128" s="21"/>
      <c r="BD128" s="21"/>
      <c r="BE128" s="21"/>
      <c r="BF128" s="21"/>
      <c r="BK128" s="155"/>
      <c r="BL128" s="155"/>
      <c r="BM128" s="155"/>
      <c r="BN128" s="155"/>
    </row>
    <row r="129" spans="1:66" s="750" customFormat="1" ht="24.75" customHeight="1">
      <c r="A129" s="21"/>
      <c r="B129" s="21"/>
      <c r="C129" s="21"/>
      <c r="D129" s="21"/>
      <c r="E129" s="21"/>
      <c r="F129" s="21"/>
      <c r="G129" s="21"/>
      <c r="H129" s="21"/>
      <c r="I129" s="21" t="s">
        <v>5417</v>
      </c>
      <c r="J129" s="21"/>
      <c r="K129" s="21"/>
      <c r="L129" s="21"/>
      <c r="M129" s="21"/>
      <c r="N129" s="21"/>
      <c r="O129" s="21"/>
      <c r="P129" s="21"/>
      <c r="Q129" s="21"/>
      <c r="R129" s="21"/>
      <c r="S129" s="21"/>
      <c r="T129" s="21"/>
      <c r="U129" s="21"/>
      <c r="V129" s="21"/>
      <c r="W129" s="21"/>
      <c r="X129" s="21"/>
      <c r="Y129" s="21"/>
      <c r="Z129" s="21"/>
      <c r="AA129" s="21"/>
      <c r="AB129" s="21"/>
      <c r="AC129" s="21"/>
      <c r="AD129" s="21"/>
      <c r="AE129" s="21"/>
      <c r="AF129" s="21"/>
      <c r="AG129" s="21"/>
      <c r="AH129" s="21"/>
      <c r="AI129" s="21"/>
      <c r="AJ129" s="21"/>
      <c r="AK129" s="21"/>
      <c r="AL129" s="21"/>
      <c r="AM129" s="21"/>
      <c r="AN129" s="21"/>
      <c r="AO129" s="21"/>
      <c r="AP129" s="21"/>
      <c r="AQ129" s="21"/>
      <c r="AR129" s="21"/>
      <c r="AS129" s="21"/>
      <c r="AT129" s="21"/>
      <c r="AU129" s="21"/>
      <c r="AV129" s="21"/>
      <c r="AW129" s="21"/>
      <c r="AX129" s="21"/>
      <c r="AY129" s="21"/>
      <c r="AZ129" s="21"/>
      <c r="BA129" s="21"/>
      <c r="BB129" s="21"/>
      <c r="BC129" s="21"/>
      <c r="BD129" s="21"/>
      <c r="BE129" s="21"/>
      <c r="BF129" s="21"/>
      <c r="BK129" s="155"/>
      <c r="BL129" s="155"/>
      <c r="BM129" s="155"/>
      <c r="BN129" s="155"/>
    </row>
    <row r="130" spans="1:66" s="750" customFormat="1" ht="24.75" customHeight="1">
      <c r="A130" s="21"/>
      <c r="B130" s="21"/>
      <c r="C130" s="21"/>
      <c r="D130" s="21"/>
      <c r="E130" s="21"/>
      <c r="F130" s="21"/>
      <c r="G130" s="21"/>
      <c r="H130" s="21"/>
      <c r="I130" s="21" t="s">
        <v>5417</v>
      </c>
      <c r="J130" s="21"/>
      <c r="K130" s="21"/>
      <c r="L130" s="21"/>
      <c r="M130" s="21"/>
      <c r="N130" s="21"/>
      <c r="O130" s="21"/>
      <c r="P130" s="21"/>
      <c r="Q130" s="21"/>
      <c r="R130" s="21"/>
      <c r="S130" s="21"/>
      <c r="T130" s="21"/>
      <c r="U130" s="21"/>
      <c r="V130" s="21"/>
      <c r="W130" s="21"/>
      <c r="X130" s="21"/>
      <c r="Y130" s="21"/>
      <c r="Z130" s="21"/>
      <c r="AA130" s="21"/>
      <c r="AB130" s="21"/>
      <c r="AC130" s="21"/>
      <c r="AD130" s="21"/>
      <c r="AE130" s="21"/>
      <c r="AF130" s="21"/>
      <c r="AG130" s="21"/>
      <c r="AH130" s="21"/>
      <c r="AI130" s="21"/>
      <c r="AJ130" s="21"/>
      <c r="AK130" s="21"/>
      <c r="AL130" s="21"/>
      <c r="AM130" s="21"/>
      <c r="AN130" s="21"/>
      <c r="AO130" s="21"/>
      <c r="AP130" s="21"/>
      <c r="AQ130" s="21"/>
      <c r="AR130" s="21"/>
      <c r="AS130" s="21"/>
      <c r="AT130" s="21"/>
      <c r="AU130" s="21"/>
      <c r="AV130" s="21"/>
      <c r="AW130" s="21"/>
      <c r="AX130" s="21"/>
      <c r="AY130" s="21"/>
      <c r="AZ130" s="21"/>
      <c r="BA130" s="21"/>
      <c r="BB130" s="21"/>
      <c r="BC130" s="21"/>
      <c r="BD130" s="21"/>
      <c r="BE130" s="21"/>
      <c r="BF130" s="21"/>
      <c r="BK130" s="155"/>
      <c r="BL130" s="155"/>
      <c r="BM130" s="155"/>
      <c r="BN130" s="155"/>
    </row>
    <row r="131" spans="1:66" s="750" customFormat="1" ht="24.75" customHeight="1">
      <c r="A131" s="21"/>
      <c r="B131" s="21"/>
      <c r="C131" s="21"/>
      <c r="D131" s="21"/>
      <c r="E131" s="21"/>
      <c r="F131" s="21"/>
      <c r="G131" s="21"/>
      <c r="H131" s="21"/>
      <c r="I131" s="21" t="s">
        <v>5417</v>
      </c>
      <c r="J131" s="21"/>
      <c r="K131" s="21"/>
      <c r="L131" s="21"/>
      <c r="M131" s="21"/>
      <c r="N131" s="21"/>
      <c r="O131" s="21"/>
      <c r="P131" s="21"/>
      <c r="Q131" s="21"/>
      <c r="R131" s="21"/>
      <c r="S131" s="21"/>
      <c r="T131" s="21"/>
      <c r="U131" s="21"/>
      <c r="V131" s="21"/>
      <c r="W131" s="21"/>
      <c r="X131" s="21"/>
      <c r="Y131" s="21"/>
      <c r="Z131" s="21"/>
      <c r="AA131" s="21"/>
      <c r="AB131" s="21"/>
      <c r="AC131" s="21"/>
      <c r="AD131" s="21"/>
      <c r="AE131" s="21"/>
      <c r="AF131" s="21"/>
      <c r="AG131" s="21"/>
      <c r="AH131" s="21"/>
      <c r="AI131" s="21"/>
      <c r="AJ131" s="21"/>
      <c r="AK131" s="21"/>
      <c r="AL131" s="21"/>
      <c r="AM131" s="21"/>
      <c r="AN131" s="21"/>
      <c r="AO131" s="21"/>
      <c r="AP131" s="21"/>
      <c r="AQ131" s="21"/>
      <c r="AR131" s="21"/>
      <c r="AS131" s="21"/>
      <c r="AT131" s="21"/>
      <c r="AU131" s="21"/>
      <c r="AV131" s="21"/>
      <c r="AW131" s="21"/>
      <c r="AX131" s="21"/>
      <c r="AY131" s="21"/>
      <c r="AZ131" s="21"/>
      <c r="BA131" s="21"/>
      <c r="BB131" s="21"/>
      <c r="BC131" s="21"/>
      <c r="BD131" s="21"/>
      <c r="BE131" s="21"/>
      <c r="BF131" s="21"/>
      <c r="BK131" s="155"/>
      <c r="BL131" s="155"/>
      <c r="BM131" s="155"/>
      <c r="BN131" s="155"/>
    </row>
    <row r="132" spans="1:66" s="750" customFormat="1" ht="24.75" customHeight="1">
      <c r="A132" s="21"/>
      <c r="B132" s="21"/>
      <c r="C132" s="21"/>
      <c r="D132" s="21"/>
      <c r="E132" s="21"/>
      <c r="F132" s="21"/>
      <c r="G132" s="21"/>
      <c r="H132" s="21"/>
      <c r="I132" s="21" t="s">
        <v>5417</v>
      </c>
      <c r="J132" s="21"/>
      <c r="K132" s="21"/>
      <c r="L132" s="21"/>
      <c r="M132" s="21"/>
      <c r="N132" s="21"/>
      <c r="O132" s="21"/>
      <c r="P132" s="21"/>
      <c r="Q132" s="21"/>
      <c r="R132" s="21"/>
      <c r="S132" s="21"/>
      <c r="T132" s="21"/>
      <c r="U132" s="21"/>
      <c r="V132" s="21"/>
      <c r="W132" s="21"/>
      <c r="X132" s="21"/>
      <c r="Y132" s="21"/>
      <c r="Z132" s="21"/>
      <c r="AA132" s="21"/>
      <c r="AB132" s="21"/>
      <c r="AC132" s="21"/>
      <c r="AD132" s="21"/>
      <c r="AE132" s="21"/>
      <c r="AF132" s="21"/>
      <c r="AG132" s="21"/>
      <c r="AH132" s="21"/>
      <c r="AI132" s="21"/>
      <c r="AJ132" s="21"/>
      <c r="AK132" s="21"/>
      <c r="AL132" s="21"/>
      <c r="AM132" s="21"/>
      <c r="AN132" s="21"/>
      <c r="AO132" s="21"/>
      <c r="AP132" s="21"/>
      <c r="AQ132" s="21"/>
      <c r="AR132" s="21"/>
      <c r="AS132" s="21"/>
      <c r="AT132" s="21"/>
      <c r="AU132" s="21"/>
      <c r="AV132" s="21"/>
      <c r="AW132" s="21"/>
      <c r="AX132" s="21"/>
      <c r="AY132" s="21"/>
      <c r="AZ132" s="21"/>
      <c r="BA132" s="21"/>
      <c r="BB132" s="21"/>
      <c r="BC132" s="21"/>
      <c r="BD132" s="21"/>
      <c r="BE132" s="21"/>
      <c r="BF132" s="21"/>
      <c r="BK132" s="155"/>
      <c r="BL132" s="155"/>
      <c r="BM132" s="155"/>
      <c r="BN132" s="155"/>
    </row>
    <row r="133" spans="1:66" s="750" customFormat="1" ht="24.75" customHeight="1">
      <c r="A133" s="23" t="s">
        <v>778</v>
      </c>
      <c r="B133" s="23">
        <v>23224</v>
      </c>
      <c r="C133" s="764" t="s">
        <v>1043</v>
      </c>
      <c r="D133" s="23" t="s">
        <v>779</v>
      </c>
      <c r="E133" s="23" t="s">
        <v>163</v>
      </c>
      <c r="F133" s="23" t="s">
        <v>344</v>
      </c>
      <c r="G133" s="23" t="s">
        <v>1285</v>
      </c>
      <c r="H133" s="23" t="s">
        <v>179</v>
      </c>
      <c r="I133" s="23" t="s">
        <v>5416</v>
      </c>
      <c r="J133" s="23" t="s">
        <v>780</v>
      </c>
      <c r="K133" s="23" t="s">
        <v>1183</v>
      </c>
      <c r="L133" s="23" t="s">
        <v>1184</v>
      </c>
      <c r="M133" s="23" t="s">
        <v>781</v>
      </c>
      <c r="N133" s="23"/>
      <c r="O133" s="23" t="s">
        <v>1551</v>
      </c>
      <c r="P133" s="23" t="s">
        <v>768</v>
      </c>
      <c r="Q133" s="23" t="s">
        <v>4452</v>
      </c>
      <c r="R133" s="178"/>
      <c r="S133" s="23"/>
      <c r="T133" s="23">
        <f>IF(Table54[[#This Row],[تاریخ اولین  احتساب حق بیمه]]="",1403,MID(Table54[[#This Row],[تاریخ اولین  احتساب حق بیمه]],1,4))</f>
        <v>1403</v>
      </c>
      <c r="U133" s="23"/>
      <c r="V133" s="23"/>
      <c r="W133" s="23"/>
      <c r="X133" s="23"/>
      <c r="Y133" s="23"/>
      <c r="Z133" s="23"/>
      <c r="AA133" s="23"/>
      <c r="AB133" s="23"/>
      <c r="AC133" s="23"/>
      <c r="AD133" s="23"/>
      <c r="AE133" s="23"/>
      <c r="AF133" s="23"/>
      <c r="AG133" s="23"/>
      <c r="AH133" s="23"/>
      <c r="AI133" s="23"/>
      <c r="AJ133" s="23"/>
      <c r="AK133" s="23"/>
      <c r="AL133" s="23"/>
      <c r="AM133" s="23"/>
      <c r="AN133" s="23"/>
      <c r="AO133" s="23"/>
      <c r="AP133" s="23"/>
      <c r="AQ133" s="23"/>
      <c r="AR133" s="23"/>
      <c r="AS133" s="23"/>
      <c r="AT133" s="23"/>
      <c r="AU133" s="23"/>
      <c r="AV133" s="23"/>
      <c r="AW133" s="23"/>
      <c r="AX133" s="23"/>
      <c r="AY133" s="23"/>
      <c r="AZ133" s="23"/>
      <c r="BA133" s="23"/>
      <c r="BB133" s="23"/>
      <c r="BC133" s="23"/>
      <c r="BD133" s="23"/>
      <c r="BE133" s="23"/>
      <c r="BF133" s="23"/>
      <c r="BH133" s="23"/>
      <c r="BK133" s="155"/>
      <c r="BL133" s="155"/>
      <c r="BM133" s="155"/>
      <c r="BN133" s="155"/>
    </row>
    <row r="134" spans="1:66" s="750" customFormat="1" ht="24.75" customHeight="1">
      <c r="A134" s="23" t="s">
        <v>210</v>
      </c>
      <c r="B134" s="23">
        <v>23201</v>
      </c>
      <c r="C134" s="764" t="s">
        <v>1043</v>
      </c>
      <c r="D134" s="23">
        <v>2595749293</v>
      </c>
      <c r="E134" s="23" t="s">
        <v>163</v>
      </c>
      <c r="F134" s="23" t="s">
        <v>199</v>
      </c>
      <c r="G134" s="23"/>
      <c r="H134" s="23" t="s">
        <v>180</v>
      </c>
      <c r="I134" s="23" t="s">
        <v>5417</v>
      </c>
      <c r="J134" s="23">
        <v>9117051055</v>
      </c>
      <c r="K134" s="23" t="s">
        <v>1183</v>
      </c>
      <c r="L134" s="23" t="s">
        <v>1184</v>
      </c>
      <c r="M134" s="23" t="s">
        <v>1333</v>
      </c>
      <c r="N134" s="23"/>
      <c r="O134" s="23" t="s">
        <v>1551</v>
      </c>
      <c r="P134" s="23" t="s">
        <v>1912</v>
      </c>
      <c r="Q134" s="23" t="s">
        <v>4452</v>
      </c>
      <c r="R134" s="178" t="s">
        <v>1912</v>
      </c>
      <c r="S134" s="23" t="s">
        <v>226</v>
      </c>
      <c r="T134" s="23" t="str">
        <f>IF(Table54[[#This Row],[تاریخ اولین  احتساب حق بیمه]]="",1403,MID(Table54[[#This Row],[تاریخ اولین  احتساب حق بیمه]],1,4))</f>
        <v>1392</v>
      </c>
      <c r="U134" s="23"/>
      <c r="V134" s="23" t="s">
        <v>240</v>
      </c>
      <c r="W134" s="23" t="s">
        <v>232</v>
      </c>
      <c r="X134" s="23"/>
      <c r="Y134" s="23"/>
      <c r="Z134" s="23"/>
      <c r="AA134" s="23"/>
      <c r="AB134" s="23"/>
      <c r="AC134" s="23"/>
      <c r="AD134" s="23"/>
      <c r="AE134" s="23"/>
      <c r="AF134" s="23"/>
      <c r="AG134" s="23"/>
      <c r="AH134" s="23"/>
      <c r="AI134" s="23"/>
      <c r="AJ134" s="23"/>
      <c r="AK134" s="23"/>
      <c r="AL134" s="23"/>
      <c r="AM134" s="23"/>
      <c r="AN134" s="23"/>
      <c r="AO134" s="23"/>
      <c r="AP134" s="23"/>
      <c r="AQ134" s="23"/>
      <c r="AR134" s="23"/>
      <c r="AS134" s="23"/>
      <c r="AT134" s="23"/>
      <c r="AU134" s="23"/>
      <c r="AV134" s="23"/>
      <c r="AW134" s="23"/>
      <c r="AX134" s="23"/>
      <c r="AY134" s="23"/>
      <c r="AZ134" s="23"/>
      <c r="BA134" s="23"/>
      <c r="BB134" s="23"/>
      <c r="BC134" s="23"/>
      <c r="BD134" s="23"/>
      <c r="BE134" s="23"/>
      <c r="BF134" s="23"/>
      <c r="BH134" s="23"/>
      <c r="BK134" s="155"/>
      <c r="BL134" s="155"/>
      <c r="BM134" s="155"/>
      <c r="BN134" s="155"/>
    </row>
    <row r="135" spans="1:66" s="750" customFormat="1" ht="24.75" customHeight="1">
      <c r="A135" s="23" t="s">
        <v>211</v>
      </c>
      <c r="B135" s="23">
        <v>23203</v>
      </c>
      <c r="C135" s="764" t="s">
        <v>1043</v>
      </c>
      <c r="D135" s="23" t="s">
        <v>213</v>
      </c>
      <c r="E135" s="23" t="s">
        <v>162</v>
      </c>
      <c r="F135" s="23" t="s">
        <v>219</v>
      </c>
      <c r="G135" s="23"/>
      <c r="H135" s="23" t="s">
        <v>180</v>
      </c>
      <c r="I135" s="23" t="s">
        <v>5418</v>
      </c>
      <c r="J135" s="23" t="s">
        <v>224</v>
      </c>
      <c r="K135" s="23" t="s">
        <v>1183</v>
      </c>
      <c r="L135" s="23" t="s">
        <v>1184</v>
      </c>
      <c r="M135" s="23" t="s">
        <v>1334</v>
      </c>
      <c r="N135" s="23"/>
      <c r="O135" s="23" t="s">
        <v>1551</v>
      </c>
      <c r="P135" s="23" t="s">
        <v>1347</v>
      </c>
      <c r="Q135" s="23" t="s">
        <v>4452</v>
      </c>
      <c r="R135" s="178" t="s">
        <v>1347</v>
      </c>
      <c r="S135" s="23" t="s">
        <v>226</v>
      </c>
      <c r="T135" s="23" t="str">
        <f>IF(Table54[[#This Row],[تاریخ اولین  احتساب حق بیمه]]="",1403,MID(Table54[[#This Row],[تاریخ اولین  احتساب حق بیمه]],1,4))</f>
        <v>1397</v>
      </c>
      <c r="U135" s="23"/>
      <c r="V135" s="23" t="s">
        <v>237</v>
      </c>
      <c r="W135" s="23" t="s">
        <v>233</v>
      </c>
      <c r="X135" s="23"/>
      <c r="Y135" s="23"/>
      <c r="Z135" s="23"/>
      <c r="AA135" s="23"/>
      <c r="AB135" s="23"/>
      <c r="AC135" s="23"/>
      <c r="AD135" s="23"/>
      <c r="AE135" s="23"/>
      <c r="AF135" s="23"/>
      <c r="AG135" s="23"/>
      <c r="AH135" s="23"/>
      <c r="AI135" s="23"/>
      <c r="AJ135" s="23"/>
      <c r="AK135" s="23"/>
      <c r="AL135" s="23"/>
      <c r="AM135" s="23"/>
      <c r="AN135" s="23"/>
      <c r="AO135" s="23"/>
      <c r="AP135" s="23"/>
      <c r="AQ135" s="23"/>
      <c r="AR135" s="23"/>
      <c r="AS135" s="23"/>
      <c r="AT135" s="23"/>
      <c r="AU135" s="23"/>
      <c r="AV135" s="23"/>
      <c r="AW135" s="23"/>
      <c r="AX135" s="23"/>
      <c r="AY135" s="23"/>
      <c r="AZ135" s="23"/>
      <c r="BA135" s="23"/>
      <c r="BB135" s="23"/>
      <c r="BC135" s="23"/>
      <c r="BD135" s="23"/>
      <c r="BE135" s="23"/>
      <c r="BF135" s="23"/>
      <c r="BH135" s="23"/>
      <c r="BK135" s="155"/>
      <c r="BL135" s="155"/>
      <c r="BM135" s="155"/>
      <c r="BN135" s="155"/>
    </row>
    <row r="136" spans="1:66" s="750" customFormat="1" ht="24.75" customHeight="1">
      <c r="A136" s="23" t="s">
        <v>212</v>
      </c>
      <c r="B136" s="23">
        <v>23202</v>
      </c>
      <c r="C136" s="764" t="s">
        <v>1043</v>
      </c>
      <c r="D136" s="23" t="s">
        <v>214</v>
      </c>
      <c r="E136" s="23" t="s">
        <v>163</v>
      </c>
      <c r="F136" s="23" t="s">
        <v>220</v>
      </c>
      <c r="G136" s="23"/>
      <c r="H136" s="23" t="s">
        <v>179</v>
      </c>
      <c r="I136" s="23" t="s">
        <v>5416</v>
      </c>
      <c r="J136" s="23" t="s">
        <v>225</v>
      </c>
      <c r="K136" s="23" t="s">
        <v>1183</v>
      </c>
      <c r="L136" s="23" t="s">
        <v>1184</v>
      </c>
      <c r="M136" s="23" t="s">
        <v>1335</v>
      </c>
      <c r="N136" s="23"/>
      <c r="O136" s="23" t="s">
        <v>1551</v>
      </c>
      <c r="P136" s="23" t="s">
        <v>1913</v>
      </c>
      <c r="Q136" s="23" t="s">
        <v>4452</v>
      </c>
      <c r="R136" s="178" t="s">
        <v>1913</v>
      </c>
      <c r="S136" s="23" t="s">
        <v>226</v>
      </c>
      <c r="T136" s="23" t="str">
        <f>IF(Table54[[#This Row],[تاریخ اولین  احتساب حق بیمه]]="",1403,MID(Table54[[#This Row],[تاریخ اولین  احتساب حق بیمه]],1,4))</f>
        <v>1389</v>
      </c>
      <c r="U136" s="23"/>
      <c r="V136" s="23" t="s">
        <v>240</v>
      </c>
      <c r="W136" s="23" t="s">
        <v>234</v>
      </c>
      <c r="X136" s="23"/>
      <c r="Y136" s="23"/>
      <c r="Z136" s="23"/>
      <c r="AA136" s="23"/>
      <c r="AB136" s="23"/>
      <c r="AC136" s="23"/>
      <c r="AD136" s="23"/>
      <c r="AE136" s="23"/>
      <c r="AF136" s="23"/>
      <c r="AG136" s="23"/>
      <c r="AH136" s="23"/>
      <c r="AI136" s="23"/>
      <c r="AJ136" s="23"/>
      <c r="AK136" s="23"/>
      <c r="AL136" s="23"/>
      <c r="AM136" s="23"/>
      <c r="AN136" s="23"/>
      <c r="AO136" s="23"/>
      <c r="AP136" s="23"/>
      <c r="AQ136" s="23"/>
      <c r="AR136" s="23"/>
      <c r="AS136" s="23"/>
      <c r="AT136" s="23"/>
      <c r="AU136" s="23"/>
      <c r="AV136" s="23"/>
      <c r="AW136" s="23"/>
      <c r="AX136" s="23"/>
      <c r="AY136" s="23"/>
      <c r="AZ136" s="23"/>
      <c r="BA136" s="23"/>
      <c r="BB136" s="23"/>
      <c r="BC136" s="23"/>
      <c r="BD136" s="23"/>
      <c r="BE136" s="23"/>
      <c r="BF136" s="23"/>
      <c r="BH136" s="23"/>
      <c r="BK136" s="155"/>
      <c r="BL136" s="155"/>
      <c r="BM136" s="155"/>
      <c r="BN136" s="155"/>
    </row>
    <row r="137" spans="1:66" s="750" customFormat="1" ht="24.75" customHeight="1">
      <c r="A137" s="23" t="s">
        <v>1766</v>
      </c>
      <c r="B137" s="23">
        <v>23206</v>
      </c>
      <c r="C137" s="764" t="s">
        <v>1043</v>
      </c>
      <c r="D137" s="23">
        <v>2580655972</v>
      </c>
      <c r="E137" s="23" t="s">
        <v>162</v>
      </c>
      <c r="F137" s="23" t="s">
        <v>216</v>
      </c>
      <c r="G137" s="23"/>
      <c r="H137" s="23" t="s">
        <v>180</v>
      </c>
      <c r="I137" s="23" t="s">
        <v>5417</v>
      </c>
      <c r="J137" s="23" t="s">
        <v>222</v>
      </c>
      <c r="K137" s="23" t="s">
        <v>1183</v>
      </c>
      <c r="L137" s="23" t="s">
        <v>1184</v>
      </c>
      <c r="M137" s="23" t="s">
        <v>1329</v>
      </c>
      <c r="N137" s="23"/>
      <c r="O137" s="23" t="s">
        <v>1551</v>
      </c>
      <c r="P137" s="23" t="s">
        <v>1914</v>
      </c>
      <c r="Q137" s="23" t="s">
        <v>4452</v>
      </c>
      <c r="R137" s="178" t="s">
        <v>1309</v>
      </c>
      <c r="S137" s="23" t="s">
        <v>226</v>
      </c>
      <c r="T137" s="23" t="str">
        <f>IF(Table54[[#This Row],[تاریخ اولین  احتساب حق بیمه]]="",1403,MID(Table54[[#This Row],[تاریخ اولین  احتساب حق بیمه]],1,4))</f>
        <v>1401</v>
      </c>
      <c r="U137" s="23"/>
      <c r="V137" s="23" t="s">
        <v>236</v>
      </c>
      <c r="W137" s="23" t="s">
        <v>228</v>
      </c>
      <c r="X137" s="23"/>
      <c r="Y137" s="23"/>
      <c r="Z137" s="23"/>
      <c r="AA137" s="23"/>
      <c r="AB137" s="23"/>
      <c r="AC137" s="23"/>
      <c r="AD137" s="23"/>
      <c r="AE137" s="23"/>
      <c r="AF137" s="23"/>
      <c r="AG137" s="23"/>
      <c r="AH137" s="23"/>
      <c r="AI137" s="23"/>
      <c r="AJ137" s="23"/>
      <c r="AK137" s="23"/>
      <c r="AL137" s="23"/>
      <c r="AM137" s="23"/>
      <c r="AN137" s="23"/>
      <c r="AO137" s="23"/>
      <c r="AP137" s="23"/>
      <c r="AQ137" s="23"/>
      <c r="AR137" s="23"/>
      <c r="AS137" s="23"/>
      <c r="AT137" s="23"/>
      <c r="AU137" s="23"/>
      <c r="AV137" s="23"/>
      <c r="AW137" s="23"/>
      <c r="AX137" s="23"/>
      <c r="AY137" s="23"/>
      <c r="AZ137" s="23"/>
      <c r="BA137" s="23"/>
      <c r="BB137" s="23"/>
      <c r="BC137" s="23"/>
      <c r="BD137" s="23"/>
      <c r="BE137" s="23"/>
      <c r="BF137" s="23"/>
      <c r="BH137" s="23"/>
      <c r="BK137" s="155"/>
      <c r="BL137" s="155"/>
      <c r="BM137" s="155"/>
      <c r="BN137" s="155"/>
    </row>
    <row r="138" spans="1:66" s="750" customFormat="1" ht="24.75" customHeight="1">
      <c r="A138" s="23" t="s">
        <v>245</v>
      </c>
      <c r="B138" s="23">
        <v>23204</v>
      </c>
      <c r="C138" s="764" t="s">
        <v>1043</v>
      </c>
      <c r="D138" s="23">
        <v>73635669</v>
      </c>
      <c r="E138" s="23" t="s">
        <v>163</v>
      </c>
      <c r="F138" s="23" t="s">
        <v>111</v>
      </c>
      <c r="G138" s="23"/>
      <c r="H138" s="23" t="s">
        <v>180</v>
      </c>
      <c r="I138" s="23" t="s">
        <v>5417</v>
      </c>
      <c r="J138" s="23">
        <v>9032480014</v>
      </c>
      <c r="K138" s="23" t="s">
        <v>1183</v>
      </c>
      <c r="L138" s="23" t="s">
        <v>1184</v>
      </c>
      <c r="M138" s="23" t="s">
        <v>1331</v>
      </c>
      <c r="N138" s="23"/>
      <c r="O138" s="23" t="s">
        <v>1551</v>
      </c>
      <c r="P138" s="23" t="s">
        <v>872</v>
      </c>
      <c r="Q138" s="23" t="s">
        <v>4452</v>
      </c>
      <c r="R138" s="178" t="s">
        <v>1309</v>
      </c>
      <c r="S138" s="23" t="s">
        <v>226</v>
      </c>
      <c r="T138" s="23" t="str">
        <f>IF(Table54[[#This Row],[تاریخ اولین  احتساب حق بیمه]]="",1403,MID(Table54[[#This Row],[تاریخ اولین  احتساب حق بیمه]],1,4))</f>
        <v>1401</v>
      </c>
      <c r="U138" s="23"/>
      <c r="V138" s="23" t="s">
        <v>240</v>
      </c>
      <c r="W138" s="23" t="s">
        <v>230</v>
      </c>
      <c r="X138" s="23"/>
      <c r="Y138" s="23"/>
      <c r="Z138" s="23"/>
      <c r="AA138" s="23"/>
      <c r="AB138" s="23"/>
      <c r="AC138" s="23"/>
      <c r="AD138" s="23"/>
      <c r="AE138" s="23"/>
      <c r="AF138" s="23"/>
      <c r="AG138" s="23"/>
      <c r="AH138" s="23"/>
      <c r="AI138" s="23"/>
      <c r="AJ138" s="23"/>
      <c r="AK138" s="23"/>
      <c r="AL138" s="23"/>
      <c r="AM138" s="23"/>
      <c r="AN138" s="23"/>
      <c r="AO138" s="23"/>
      <c r="AP138" s="23"/>
      <c r="AQ138" s="23"/>
      <c r="AR138" s="23"/>
      <c r="AS138" s="23"/>
      <c r="AT138" s="23"/>
      <c r="AU138" s="23"/>
      <c r="AV138" s="23"/>
      <c r="AW138" s="23"/>
      <c r="AX138" s="23"/>
      <c r="AY138" s="23"/>
      <c r="AZ138" s="23"/>
      <c r="BA138" s="23"/>
      <c r="BB138" s="23"/>
      <c r="BC138" s="23"/>
      <c r="BD138" s="23"/>
      <c r="BE138" s="23"/>
      <c r="BF138" s="23"/>
      <c r="BH138" s="23"/>
      <c r="BK138" s="155"/>
      <c r="BL138" s="155"/>
      <c r="BM138" s="155"/>
      <c r="BN138" s="155"/>
    </row>
    <row r="139" spans="1:66" s="750" customFormat="1" ht="24.75" customHeight="1">
      <c r="A139" s="23" t="s">
        <v>1765</v>
      </c>
      <c r="B139" s="23">
        <v>23212</v>
      </c>
      <c r="C139" s="764" t="s">
        <v>1043</v>
      </c>
      <c r="D139" s="23">
        <v>2595930753</v>
      </c>
      <c r="E139" s="23" t="s">
        <v>162</v>
      </c>
      <c r="F139" s="23" t="s">
        <v>123</v>
      </c>
      <c r="G139" s="23"/>
      <c r="H139" s="23" t="s">
        <v>180</v>
      </c>
      <c r="I139" s="23" t="s">
        <v>5417</v>
      </c>
      <c r="J139" s="23">
        <v>9117163766</v>
      </c>
      <c r="K139" s="23" t="s">
        <v>1183</v>
      </c>
      <c r="L139" s="23" t="s">
        <v>1184</v>
      </c>
      <c r="M139" s="23" t="s">
        <v>1332</v>
      </c>
      <c r="N139" s="23"/>
      <c r="O139" s="23" t="s">
        <v>1551</v>
      </c>
      <c r="P139" s="23" t="s">
        <v>1915</v>
      </c>
      <c r="Q139" s="23" t="s">
        <v>4452</v>
      </c>
      <c r="R139" s="178" t="s">
        <v>1309</v>
      </c>
      <c r="S139" s="23" t="s">
        <v>226</v>
      </c>
      <c r="T139" s="23" t="str">
        <f>IF(Table54[[#This Row],[تاریخ اولین  احتساب حق بیمه]]="",1403,MID(Table54[[#This Row],[تاریخ اولین  احتساب حق بیمه]],1,4))</f>
        <v>1401</v>
      </c>
      <c r="U139" s="23"/>
      <c r="V139" s="23" t="s">
        <v>239</v>
      </c>
      <c r="W139" s="23" t="s">
        <v>231</v>
      </c>
      <c r="X139" s="23"/>
      <c r="Y139" s="23"/>
      <c r="Z139" s="23"/>
      <c r="AA139" s="23"/>
      <c r="AB139" s="23"/>
      <c r="AC139" s="23"/>
      <c r="AD139" s="23"/>
      <c r="AE139" s="23"/>
      <c r="AF139" s="23"/>
      <c r="AG139" s="23"/>
      <c r="AH139" s="23"/>
      <c r="AI139" s="23"/>
      <c r="AJ139" s="23"/>
      <c r="AK139" s="23"/>
      <c r="AL139" s="23"/>
      <c r="AM139" s="23"/>
      <c r="AN139" s="23"/>
      <c r="AO139" s="23"/>
      <c r="AP139" s="23"/>
      <c r="AQ139" s="23"/>
      <c r="AR139" s="23"/>
      <c r="AS139" s="23"/>
      <c r="AT139" s="23"/>
      <c r="AU139" s="23"/>
      <c r="AV139" s="23"/>
      <c r="AW139" s="23"/>
      <c r="AX139" s="23"/>
      <c r="AY139" s="23"/>
      <c r="AZ139" s="23"/>
      <c r="BA139" s="23"/>
      <c r="BB139" s="23"/>
      <c r="BC139" s="23"/>
      <c r="BD139" s="23"/>
      <c r="BE139" s="23"/>
      <c r="BF139" s="23"/>
      <c r="BH139" s="23"/>
      <c r="BK139" s="155"/>
      <c r="BL139" s="155"/>
      <c r="BM139" s="155"/>
      <c r="BN139" s="155"/>
    </row>
    <row r="140" spans="1:66" s="750" customFormat="1" ht="24.75" customHeight="1">
      <c r="A140" s="23" t="s">
        <v>209</v>
      </c>
      <c r="B140" s="23">
        <v>23209</v>
      </c>
      <c r="C140" s="764" t="s">
        <v>1043</v>
      </c>
      <c r="D140" s="23">
        <v>2580451986</v>
      </c>
      <c r="E140" s="23" t="s">
        <v>162</v>
      </c>
      <c r="F140" s="23" t="s">
        <v>114</v>
      </c>
      <c r="G140" s="23"/>
      <c r="H140" s="23" t="s">
        <v>180</v>
      </c>
      <c r="I140" s="23" t="s">
        <v>5417</v>
      </c>
      <c r="J140" s="23" t="s">
        <v>223</v>
      </c>
      <c r="K140" s="23" t="s">
        <v>1183</v>
      </c>
      <c r="L140" s="23" t="s">
        <v>1184</v>
      </c>
      <c r="M140" s="23" t="s">
        <v>1330</v>
      </c>
      <c r="N140" s="23"/>
      <c r="O140" s="23" t="s">
        <v>1551</v>
      </c>
      <c r="P140" s="23" t="s">
        <v>612</v>
      </c>
      <c r="Q140" s="23" t="s">
        <v>4452</v>
      </c>
      <c r="R140" s="178" t="s">
        <v>1309</v>
      </c>
      <c r="S140" s="23" t="s">
        <v>226</v>
      </c>
      <c r="T140" s="23" t="str">
        <f>IF(Table54[[#This Row],[تاریخ اولین  احتساب حق بیمه]]="",1403,MID(Table54[[#This Row],[تاریخ اولین  احتساب حق بیمه]],1,4))</f>
        <v>1401</v>
      </c>
      <c r="U140" s="23"/>
      <c r="V140" s="23" t="s">
        <v>238</v>
      </c>
      <c r="W140" s="23" t="s">
        <v>229</v>
      </c>
      <c r="X140" s="23"/>
      <c r="Y140" s="23"/>
      <c r="Z140" s="23"/>
      <c r="AA140" s="23"/>
      <c r="AB140" s="23"/>
      <c r="AC140" s="23"/>
      <c r="AD140" s="23"/>
      <c r="AE140" s="23"/>
      <c r="AF140" s="23"/>
      <c r="AG140" s="23"/>
      <c r="AH140" s="23"/>
      <c r="AI140" s="23"/>
      <c r="AJ140" s="23"/>
      <c r="AK140" s="23"/>
      <c r="AL140" s="23"/>
      <c r="AM140" s="23"/>
      <c r="AN140" s="23"/>
      <c r="AO140" s="23"/>
      <c r="AP140" s="23"/>
      <c r="AQ140" s="23"/>
      <c r="AR140" s="23"/>
      <c r="AS140" s="23"/>
      <c r="AT140" s="23"/>
      <c r="AU140" s="23"/>
      <c r="AV140" s="23"/>
      <c r="AW140" s="23"/>
      <c r="AX140" s="23"/>
      <c r="AY140" s="23"/>
      <c r="AZ140" s="23"/>
      <c r="BA140" s="23"/>
      <c r="BB140" s="23"/>
      <c r="BC140" s="23"/>
      <c r="BD140" s="23"/>
      <c r="BE140" s="23"/>
      <c r="BF140" s="23"/>
      <c r="BH140" s="23"/>
      <c r="BK140" s="155"/>
      <c r="BL140" s="155"/>
      <c r="BM140" s="155"/>
      <c r="BN140" s="155"/>
    </row>
    <row r="141" spans="1:66" s="750" customFormat="1" ht="24.75" customHeight="1">
      <c r="A141" s="23" t="s">
        <v>848</v>
      </c>
      <c r="B141" s="23">
        <v>23225</v>
      </c>
      <c r="C141" s="764" t="s">
        <v>1043</v>
      </c>
      <c r="D141" s="23" t="s">
        <v>844</v>
      </c>
      <c r="E141" s="23" t="s">
        <v>163</v>
      </c>
      <c r="F141" s="23" t="s">
        <v>123</v>
      </c>
      <c r="G141" s="23" t="s">
        <v>1285</v>
      </c>
      <c r="H141" s="23" t="s">
        <v>179</v>
      </c>
      <c r="I141" s="23" t="s">
        <v>5416</v>
      </c>
      <c r="J141" s="23" t="s">
        <v>845</v>
      </c>
      <c r="K141" s="23" t="s">
        <v>1183</v>
      </c>
      <c r="L141" s="23" t="s">
        <v>1184</v>
      </c>
      <c r="M141" s="23" t="s">
        <v>846</v>
      </c>
      <c r="N141" s="23"/>
      <c r="O141" s="23" t="s">
        <v>1551</v>
      </c>
      <c r="P141" s="23" t="s">
        <v>847</v>
      </c>
      <c r="Q141" s="23" t="s">
        <v>4452</v>
      </c>
      <c r="R141" s="178"/>
      <c r="S141" s="23"/>
      <c r="T141" s="23">
        <f>IF(Table54[[#This Row],[تاریخ اولین  احتساب حق بیمه]]="",1403,MID(Table54[[#This Row],[تاریخ اولین  احتساب حق بیمه]],1,4))</f>
        <v>1403</v>
      </c>
      <c r="U141" s="23"/>
      <c r="V141" s="23"/>
      <c r="W141" s="23"/>
      <c r="X141" s="23"/>
      <c r="Y141" s="23"/>
      <c r="Z141" s="23"/>
      <c r="AA141" s="23"/>
      <c r="AB141" s="23"/>
      <c r="AC141" s="23"/>
      <c r="AD141" s="23"/>
      <c r="AE141" s="23"/>
      <c r="AF141" s="23"/>
      <c r="AG141" s="23"/>
      <c r="AH141" s="23">
        <v>45000000</v>
      </c>
      <c r="AI141" s="23">
        <v>45000000</v>
      </c>
      <c r="AJ141" s="23">
        <v>45000000</v>
      </c>
      <c r="AK141" s="23"/>
      <c r="AL141" s="23"/>
      <c r="AM141" s="23"/>
      <c r="AN141" s="23"/>
      <c r="AO141" s="23"/>
      <c r="AP141" s="23"/>
      <c r="AQ141" s="23"/>
      <c r="AR141" s="23"/>
      <c r="AS141" s="23"/>
      <c r="AT141" s="23"/>
      <c r="AU141" s="23"/>
      <c r="AV141" s="23"/>
      <c r="AW141" s="23"/>
      <c r="AX141" s="23"/>
      <c r="AY141" s="23"/>
      <c r="AZ141" s="23"/>
      <c r="BA141" s="23"/>
      <c r="BB141" s="23"/>
      <c r="BC141" s="23"/>
      <c r="BD141" s="23"/>
      <c r="BE141" s="23"/>
      <c r="BF141" s="23"/>
      <c r="BH141" s="23"/>
      <c r="BK141" s="155"/>
      <c r="BL141" s="155"/>
      <c r="BM141" s="155"/>
      <c r="BN141" s="155"/>
    </row>
    <row r="142" spans="1:66" s="750" customFormat="1" ht="24.75" customHeight="1">
      <c r="A142" s="23" t="s">
        <v>2744</v>
      </c>
      <c r="B142" s="23">
        <v>23227</v>
      </c>
      <c r="C142" s="764" t="s">
        <v>1043</v>
      </c>
      <c r="D142" s="23">
        <v>2591057443</v>
      </c>
      <c r="E142" s="23" t="s">
        <v>163</v>
      </c>
      <c r="F142" s="23" t="s">
        <v>2517</v>
      </c>
      <c r="G142" s="23" t="s">
        <v>1285</v>
      </c>
      <c r="H142" s="23" t="s">
        <v>179</v>
      </c>
      <c r="I142" s="23" t="s">
        <v>5416</v>
      </c>
      <c r="J142" s="23">
        <v>9119283638</v>
      </c>
      <c r="K142" s="23" t="s">
        <v>1183</v>
      </c>
      <c r="L142" s="23" t="s">
        <v>1184</v>
      </c>
      <c r="M142" s="23" t="s">
        <v>2745</v>
      </c>
      <c r="N142" s="23"/>
      <c r="O142" s="23" t="s">
        <v>1551</v>
      </c>
      <c r="P142" s="23" t="s">
        <v>2565</v>
      </c>
      <c r="Q142" s="23" t="s">
        <v>4452</v>
      </c>
      <c r="R142" s="178"/>
      <c r="S142" s="23"/>
      <c r="T142" s="23">
        <f>IF(Table54[[#This Row],[تاریخ اولین  احتساب حق بیمه]]="",1403,MID(Table54[[#This Row],[تاریخ اولین  احتساب حق بیمه]],1,4))</f>
        <v>1403</v>
      </c>
      <c r="U142" s="23"/>
      <c r="V142" s="23"/>
      <c r="W142" s="23"/>
      <c r="X142" s="23"/>
      <c r="Y142" s="23"/>
      <c r="Z142" s="23"/>
      <c r="AA142" s="23"/>
      <c r="AB142" s="23"/>
      <c r="AC142" s="23"/>
      <c r="AD142" s="23"/>
      <c r="AE142" s="23"/>
      <c r="AF142" s="23"/>
      <c r="AG142" s="23"/>
      <c r="AH142" s="23"/>
      <c r="AI142" s="23"/>
      <c r="AJ142" s="23"/>
      <c r="AK142" s="23"/>
      <c r="AL142" s="23"/>
      <c r="AM142" s="23"/>
      <c r="AN142" s="23"/>
      <c r="AO142" s="23"/>
      <c r="AP142" s="23"/>
      <c r="AQ142" s="23"/>
      <c r="AR142" s="23"/>
      <c r="AS142" s="23"/>
      <c r="AT142" s="23"/>
      <c r="AU142" s="23"/>
      <c r="AV142" s="23"/>
      <c r="AW142" s="23"/>
      <c r="AX142" s="23"/>
      <c r="AY142" s="23"/>
      <c r="AZ142" s="23"/>
      <c r="BA142" s="23"/>
      <c r="BB142" s="23"/>
      <c r="BC142" s="23"/>
      <c r="BD142" s="23"/>
      <c r="BE142" s="23"/>
      <c r="BF142" s="23"/>
      <c r="BH142" s="23"/>
      <c r="BK142" s="155"/>
      <c r="BL142" s="155"/>
      <c r="BM142" s="155"/>
      <c r="BN142" s="155"/>
    </row>
    <row r="143" spans="1:66" s="750" customFormat="1" ht="24.75" customHeight="1">
      <c r="A143" s="23" t="s">
        <v>2746</v>
      </c>
      <c r="B143" s="23">
        <v>23228</v>
      </c>
      <c r="C143" s="764" t="s">
        <v>1043</v>
      </c>
      <c r="D143" s="23">
        <v>2678003698</v>
      </c>
      <c r="E143" s="23" t="s">
        <v>163</v>
      </c>
      <c r="F143" s="23" t="s">
        <v>114</v>
      </c>
      <c r="G143" s="23" t="s">
        <v>1285</v>
      </c>
      <c r="H143" s="23" t="s">
        <v>179</v>
      </c>
      <c r="I143" s="23" t="s">
        <v>22176</v>
      </c>
      <c r="J143" s="23">
        <v>9373714452</v>
      </c>
      <c r="K143" s="23" t="s">
        <v>1183</v>
      </c>
      <c r="L143" s="23" t="s">
        <v>1184</v>
      </c>
      <c r="M143" s="23" t="s">
        <v>2747</v>
      </c>
      <c r="N143" s="23"/>
      <c r="O143" s="23" t="s">
        <v>1551</v>
      </c>
      <c r="P143" s="23" t="s">
        <v>2748</v>
      </c>
      <c r="Q143" s="23" t="s">
        <v>4452</v>
      </c>
      <c r="R143" s="178"/>
      <c r="S143" s="23"/>
      <c r="T143" s="23">
        <f>IF(Table54[[#This Row],[تاریخ اولین  احتساب حق بیمه]]="",1403,MID(Table54[[#This Row],[تاریخ اولین  احتساب حق بیمه]],1,4))</f>
        <v>1403</v>
      </c>
      <c r="U143" s="23"/>
      <c r="V143" s="23"/>
      <c r="W143" s="23"/>
      <c r="X143" s="23" t="s">
        <v>2749</v>
      </c>
      <c r="Y143" s="23"/>
      <c r="Z143" s="23"/>
      <c r="AA143" s="23"/>
      <c r="AB143" s="23"/>
      <c r="AC143" s="23"/>
      <c r="AD143" s="23"/>
      <c r="AE143" s="23"/>
      <c r="AF143" s="23"/>
      <c r="AG143" s="23"/>
      <c r="AH143" s="23"/>
      <c r="AI143" s="23"/>
      <c r="AJ143" s="23"/>
      <c r="AK143" s="23"/>
      <c r="AL143" s="23"/>
      <c r="AM143" s="23"/>
      <c r="AN143" s="23"/>
      <c r="AO143" s="23"/>
      <c r="AP143" s="23"/>
      <c r="AQ143" s="23"/>
      <c r="AR143" s="23"/>
      <c r="AS143" s="23"/>
      <c r="AT143" s="23"/>
      <c r="AU143" s="23"/>
      <c r="AV143" s="23"/>
      <c r="AW143" s="23"/>
      <c r="AX143" s="23"/>
      <c r="AY143" s="23"/>
      <c r="AZ143" s="23"/>
      <c r="BA143" s="23"/>
      <c r="BB143" s="23"/>
      <c r="BC143" s="23"/>
      <c r="BD143" s="23"/>
      <c r="BE143" s="23"/>
      <c r="BF143" s="23"/>
      <c r="BH143" s="23"/>
      <c r="BK143" s="155"/>
      <c r="BL143" s="155"/>
      <c r="BM143" s="155"/>
      <c r="BN143" s="155"/>
    </row>
    <row r="144" spans="1:66" s="750" customFormat="1" ht="24.75" customHeight="1">
      <c r="A144" s="23" t="s">
        <v>2891</v>
      </c>
      <c r="B144" s="23">
        <v>23229</v>
      </c>
      <c r="C144" s="764" t="s">
        <v>1043</v>
      </c>
      <c r="D144" s="23" t="s">
        <v>2892</v>
      </c>
      <c r="E144" s="23" t="s">
        <v>163</v>
      </c>
      <c r="F144" s="23" t="s">
        <v>198</v>
      </c>
      <c r="G144" s="23" t="s">
        <v>1285</v>
      </c>
      <c r="H144" s="23" t="s">
        <v>179</v>
      </c>
      <c r="I144" s="23">
        <v>4</v>
      </c>
      <c r="J144" s="23" t="s">
        <v>2893</v>
      </c>
      <c r="K144" s="23" t="s">
        <v>1183</v>
      </c>
      <c r="L144" s="23" t="s">
        <v>1184</v>
      </c>
      <c r="M144" s="23" t="s">
        <v>2894</v>
      </c>
      <c r="N144" s="23"/>
      <c r="O144" s="23" t="s">
        <v>1551</v>
      </c>
      <c r="P144" s="23" t="s">
        <v>2252</v>
      </c>
      <c r="Q144" s="23" t="s">
        <v>4452</v>
      </c>
      <c r="R144" s="178"/>
      <c r="S144" s="23"/>
      <c r="T144" s="23">
        <f>IF(Table54[[#This Row],[تاریخ اولین  احتساب حق بیمه]]="",1403,MID(Table54[[#This Row],[تاریخ اولین  احتساب حق بیمه]],1,4))</f>
        <v>1403</v>
      </c>
      <c r="U144" s="23"/>
      <c r="V144" s="23"/>
      <c r="W144" s="23"/>
      <c r="X144" s="23"/>
      <c r="Y144" s="23"/>
      <c r="Z144" s="23"/>
      <c r="AA144" s="23"/>
      <c r="AB144" s="23"/>
      <c r="AC144" s="23"/>
      <c r="AD144" s="23"/>
      <c r="AE144" s="23"/>
      <c r="AF144" s="23"/>
      <c r="AG144" s="23"/>
      <c r="AH144" s="23"/>
      <c r="AI144" s="23"/>
      <c r="AJ144" s="23"/>
      <c r="AK144" s="23"/>
      <c r="AL144" s="23"/>
      <c r="AM144" s="23"/>
      <c r="AN144" s="23"/>
      <c r="AO144" s="23"/>
      <c r="AP144" s="23"/>
      <c r="AQ144" s="23"/>
      <c r="AR144" s="23"/>
      <c r="AS144" s="23"/>
      <c r="AT144" s="23"/>
      <c r="AU144" s="23"/>
      <c r="AV144" s="23"/>
      <c r="AW144" s="23"/>
      <c r="AX144" s="23"/>
      <c r="AY144" s="23"/>
      <c r="AZ144" s="23"/>
      <c r="BA144" s="23"/>
      <c r="BB144" s="23"/>
      <c r="BC144" s="23"/>
      <c r="BD144" s="23"/>
      <c r="BE144" s="23"/>
      <c r="BF144" s="23"/>
      <c r="BH144" s="23"/>
      <c r="BK144" s="155"/>
      <c r="BL144" s="155"/>
      <c r="BM144" s="155"/>
      <c r="BN144" s="155"/>
    </row>
    <row r="145" spans="1:66" s="750" customFormat="1" ht="24.75" customHeight="1">
      <c r="A145" s="23" t="s">
        <v>3473</v>
      </c>
      <c r="B145" s="23">
        <v>23230</v>
      </c>
      <c r="C145" s="764" t="s">
        <v>1043</v>
      </c>
      <c r="D145" s="23">
        <v>2581216107</v>
      </c>
      <c r="E145" s="23" t="s">
        <v>163</v>
      </c>
      <c r="F145" s="23" t="s">
        <v>2604</v>
      </c>
      <c r="G145" s="23"/>
      <c r="H145" s="23" t="s">
        <v>179</v>
      </c>
      <c r="I145" s="23" t="s">
        <v>5417</v>
      </c>
      <c r="J145" s="23">
        <v>9118064336</v>
      </c>
      <c r="K145" s="23" t="s">
        <v>1183</v>
      </c>
      <c r="L145" s="23" t="s">
        <v>1184</v>
      </c>
      <c r="M145" s="23" t="s">
        <v>3475</v>
      </c>
      <c r="N145" s="23">
        <v>4154815184</v>
      </c>
      <c r="O145" s="23" t="s">
        <v>2155</v>
      </c>
      <c r="P145" s="23" t="s">
        <v>3256</v>
      </c>
      <c r="Q145" s="23" t="s">
        <v>4452</v>
      </c>
      <c r="R145" s="178"/>
      <c r="S145" s="23"/>
      <c r="T145" s="23">
        <f>IF(Table54[[#This Row],[تاریخ اولین  احتساب حق بیمه]]="",1403,MID(Table54[[#This Row],[تاریخ اولین  احتساب حق بیمه]],1,4))</f>
        <v>1403</v>
      </c>
      <c r="U145" s="23"/>
      <c r="V145" s="23"/>
      <c r="W145" s="23"/>
      <c r="X145" s="23"/>
      <c r="Y145" s="23"/>
      <c r="Z145" s="23"/>
      <c r="AA145" s="23"/>
      <c r="AB145" s="23"/>
      <c r="AC145" s="23"/>
      <c r="AD145" s="23"/>
      <c r="AE145" s="23"/>
      <c r="AF145" s="23"/>
      <c r="AG145" s="23"/>
      <c r="AH145" s="23"/>
      <c r="AI145" s="23"/>
      <c r="AJ145" s="23"/>
      <c r="AK145" s="23"/>
      <c r="AL145" s="23"/>
      <c r="AM145" s="23"/>
      <c r="AN145" s="23"/>
      <c r="AO145" s="23"/>
      <c r="AP145" s="23"/>
      <c r="AQ145" s="23"/>
      <c r="AR145" s="23"/>
      <c r="AS145" s="23"/>
      <c r="AT145" s="23"/>
      <c r="AU145" s="23"/>
      <c r="AV145" s="23"/>
      <c r="AW145" s="23"/>
      <c r="AX145" s="23"/>
      <c r="AY145" s="23"/>
      <c r="AZ145" s="23"/>
      <c r="BA145" s="23"/>
      <c r="BB145" s="23"/>
      <c r="BC145" s="23"/>
      <c r="BD145" s="23"/>
      <c r="BE145" s="23"/>
      <c r="BF145" s="23"/>
      <c r="BH145" s="23"/>
      <c r="BK145" s="155"/>
      <c r="BL145" s="155"/>
      <c r="BM145" s="155"/>
      <c r="BN145" s="155"/>
    </row>
    <row r="146" spans="1:66" s="750" customFormat="1" ht="24.75" customHeight="1">
      <c r="A146" s="23" t="s">
        <v>3474</v>
      </c>
      <c r="B146" s="23">
        <v>23231</v>
      </c>
      <c r="C146" s="764" t="s">
        <v>1043</v>
      </c>
      <c r="D146" s="23">
        <v>2594465331</v>
      </c>
      <c r="E146" s="23" t="s">
        <v>163</v>
      </c>
      <c r="F146" s="23" t="s">
        <v>198</v>
      </c>
      <c r="G146" s="23"/>
      <c r="H146" s="23" t="s">
        <v>179</v>
      </c>
      <c r="I146" s="23" t="s">
        <v>5417</v>
      </c>
      <c r="J146" s="23">
        <v>9113474975</v>
      </c>
      <c r="K146" s="23" t="s">
        <v>1183</v>
      </c>
      <c r="L146" s="23" t="s">
        <v>1184</v>
      </c>
      <c r="M146" s="23" t="s">
        <v>3476</v>
      </c>
      <c r="N146" s="23">
        <v>41587.35454</v>
      </c>
      <c r="O146" s="23" t="s">
        <v>2155</v>
      </c>
      <c r="P146" s="23" t="s">
        <v>3472</v>
      </c>
      <c r="Q146" s="23" t="s">
        <v>4452</v>
      </c>
      <c r="R146" s="178" t="s">
        <v>5337</v>
      </c>
      <c r="S146" s="23"/>
      <c r="T146" s="23" t="str">
        <f>IF(Table54[[#This Row],[تاریخ اولین  احتساب حق بیمه]]="",1403,MID(Table54[[#This Row],[تاریخ اولین  احتساب حق بیمه]],1,4))</f>
        <v>1403</v>
      </c>
      <c r="U146" s="23"/>
      <c r="V146" s="23"/>
      <c r="W146" s="23"/>
      <c r="X146" s="23"/>
      <c r="Y146" s="23"/>
      <c r="Z146" s="23"/>
      <c r="AA146" s="23"/>
      <c r="AB146" s="23"/>
      <c r="AC146" s="23"/>
      <c r="AD146" s="23"/>
      <c r="AE146" s="23"/>
      <c r="AF146" s="23"/>
      <c r="AG146" s="23"/>
      <c r="AH146" s="23"/>
      <c r="AI146" s="23"/>
      <c r="AJ146" s="23"/>
      <c r="AK146" s="23"/>
      <c r="AL146" s="23"/>
      <c r="AM146" s="23"/>
      <c r="AN146" s="23"/>
      <c r="AO146" s="23"/>
      <c r="AP146" s="23"/>
      <c r="AQ146" s="23"/>
      <c r="AR146" s="23"/>
      <c r="AS146" s="23"/>
      <c r="AT146" s="23"/>
      <c r="AU146" s="23"/>
      <c r="AV146" s="23"/>
      <c r="AW146" s="23"/>
      <c r="AX146" s="23"/>
      <c r="AY146" s="23"/>
      <c r="AZ146" s="23"/>
      <c r="BA146" s="23"/>
      <c r="BB146" s="23"/>
      <c r="BC146" s="23"/>
      <c r="BD146" s="23"/>
      <c r="BE146" s="23"/>
      <c r="BF146" s="23"/>
      <c r="BH146" s="23"/>
      <c r="BK146" s="155"/>
      <c r="BL146" s="155"/>
      <c r="BM146" s="155"/>
      <c r="BN146" s="155"/>
    </row>
    <row r="147" spans="1:66" s="750" customFormat="1" ht="24.75" customHeight="1">
      <c r="A147" s="23" t="s">
        <v>3478</v>
      </c>
      <c r="B147" s="23">
        <v>23232</v>
      </c>
      <c r="C147" s="764" t="s">
        <v>1043</v>
      </c>
      <c r="D147" s="23">
        <v>2580632247</v>
      </c>
      <c r="E147" s="23" t="s">
        <v>163</v>
      </c>
      <c r="F147" s="23" t="s">
        <v>86</v>
      </c>
      <c r="G147" s="23"/>
      <c r="H147" s="23" t="s">
        <v>179</v>
      </c>
      <c r="I147" s="23" t="s">
        <v>5417</v>
      </c>
      <c r="J147" s="23">
        <v>9904379662</v>
      </c>
      <c r="K147" s="23" t="s">
        <v>1183</v>
      </c>
      <c r="L147" s="23" t="s">
        <v>1184</v>
      </c>
      <c r="M147" s="23" t="s">
        <v>3477</v>
      </c>
      <c r="N147" s="23">
        <v>4146835416</v>
      </c>
      <c r="O147" s="23" t="s">
        <v>2155</v>
      </c>
      <c r="P147" s="23" t="s">
        <v>2565</v>
      </c>
      <c r="Q147" s="23" t="s">
        <v>4452</v>
      </c>
      <c r="R147" s="178"/>
      <c r="S147" s="23"/>
      <c r="T147" s="23">
        <f>IF(Table54[[#This Row],[تاریخ اولین  احتساب حق بیمه]]="",1403,MID(Table54[[#This Row],[تاریخ اولین  احتساب حق بیمه]],1,4))</f>
        <v>1403</v>
      </c>
      <c r="U147" s="23"/>
      <c r="V147" s="23"/>
      <c r="W147" s="23"/>
      <c r="X147" s="23"/>
      <c r="Y147" s="23"/>
      <c r="Z147" s="23"/>
      <c r="AA147" s="23"/>
      <c r="AB147" s="23"/>
      <c r="AC147" s="23"/>
      <c r="AD147" s="23"/>
      <c r="AE147" s="23"/>
      <c r="AF147" s="23"/>
      <c r="AG147" s="23"/>
      <c r="AH147" s="23"/>
      <c r="AI147" s="23"/>
      <c r="AJ147" s="23"/>
      <c r="AK147" s="23"/>
      <c r="AL147" s="23"/>
      <c r="AM147" s="23"/>
      <c r="AN147" s="23"/>
      <c r="AO147" s="23"/>
      <c r="AP147" s="23"/>
      <c r="AQ147" s="23"/>
      <c r="AR147" s="23"/>
      <c r="AS147" s="23"/>
      <c r="AT147" s="23"/>
      <c r="AU147" s="23"/>
      <c r="AV147" s="23"/>
      <c r="AW147" s="23"/>
      <c r="AX147" s="23"/>
      <c r="AY147" s="23"/>
      <c r="AZ147" s="23"/>
      <c r="BA147" s="23"/>
      <c r="BB147" s="23"/>
      <c r="BC147" s="23"/>
      <c r="BD147" s="23"/>
      <c r="BE147" s="23"/>
      <c r="BF147" s="23"/>
      <c r="BH147" s="23"/>
      <c r="BK147" s="155"/>
      <c r="BL147" s="155"/>
      <c r="BM147" s="155"/>
      <c r="BN147" s="155"/>
    </row>
    <row r="148" spans="1:66" s="750" customFormat="1" ht="24.75" customHeight="1">
      <c r="A148" s="23" t="s">
        <v>3655</v>
      </c>
      <c r="B148" s="23">
        <v>23233</v>
      </c>
      <c r="C148" s="764" t="s">
        <v>1043</v>
      </c>
      <c r="D148" s="23">
        <v>5390075552</v>
      </c>
      <c r="E148" s="23" t="s">
        <v>163</v>
      </c>
      <c r="F148" s="23" t="s">
        <v>3656</v>
      </c>
      <c r="G148" s="23"/>
      <c r="H148" s="23" t="s">
        <v>179</v>
      </c>
      <c r="I148" s="23" t="s">
        <v>5417</v>
      </c>
      <c r="J148" s="23">
        <v>9196614404</v>
      </c>
      <c r="K148" s="23" t="s">
        <v>1183</v>
      </c>
      <c r="L148" s="23" t="s">
        <v>1184</v>
      </c>
      <c r="M148" s="23" t="s">
        <v>3657</v>
      </c>
      <c r="N148" s="23">
        <v>4147715749</v>
      </c>
      <c r="O148" s="23" t="s">
        <v>2155</v>
      </c>
      <c r="P148" s="23" t="s">
        <v>2251</v>
      </c>
      <c r="Q148" s="23" t="s">
        <v>4452</v>
      </c>
      <c r="R148" s="178"/>
      <c r="S148" s="23"/>
      <c r="T148" s="23">
        <f>IF(Table54[[#This Row],[تاریخ اولین  احتساب حق بیمه]]="",1403,MID(Table54[[#This Row],[تاریخ اولین  احتساب حق بیمه]],1,4))</f>
        <v>1403</v>
      </c>
      <c r="U148" s="23"/>
      <c r="V148" s="23"/>
      <c r="W148" s="23"/>
      <c r="X148" s="23"/>
      <c r="Y148" s="23"/>
      <c r="Z148" s="23"/>
      <c r="AA148" s="23"/>
      <c r="AB148" s="23"/>
      <c r="AC148" s="23"/>
      <c r="AD148" s="23"/>
      <c r="AE148" s="23"/>
      <c r="AF148" s="23"/>
      <c r="AG148" s="23"/>
      <c r="AH148" s="23"/>
      <c r="AI148" s="23"/>
      <c r="AJ148" s="23"/>
      <c r="AK148" s="23"/>
      <c r="AL148" s="23"/>
      <c r="AM148" s="23"/>
      <c r="AN148" s="23"/>
      <c r="AO148" s="23"/>
      <c r="AP148" s="23"/>
      <c r="AQ148" s="23"/>
      <c r="AR148" s="23"/>
      <c r="AS148" s="23"/>
      <c r="AT148" s="23"/>
      <c r="AU148" s="23"/>
      <c r="AV148" s="23"/>
      <c r="AW148" s="23"/>
      <c r="AX148" s="23"/>
      <c r="AY148" s="23"/>
      <c r="AZ148" s="23"/>
      <c r="BA148" s="23"/>
      <c r="BB148" s="23"/>
      <c r="BC148" s="23"/>
      <c r="BD148" s="23"/>
      <c r="BE148" s="23"/>
      <c r="BF148" s="23"/>
      <c r="BH148" s="23"/>
      <c r="BK148" s="155"/>
      <c r="BL148" s="155"/>
      <c r="BM148" s="155"/>
      <c r="BN148" s="155"/>
    </row>
    <row r="149" spans="1:66" s="750" customFormat="1" ht="24.75" customHeight="1">
      <c r="A149" s="23" t="s">
        <v>22497</v>
      </c>
      <c r="B149" s="23">
        <v>23234</v>
      </c>
      <c r="C149" s="764" t="s">
        <v>1043</v>
      </c>
      <c r="D149" s="23">
        <v>1630285821</v>
      </c>
      <c r="E149" s="23" t="s">
        <v>163</v>
      </c>
      <c r="F149" s="23" t="s">
        <v>22498</v>
      </c>
      <c r="G149" s="23" t="s">
        <v>22499</v>
      </c>
      <c r="H149" s="23" t="s">
        <v>180</v>
      </c>
      <c r="I149" s="23" t="s">
        <v>5417</v>
      </c>
      <c r="J149" s="23">
        <v>9116145493</v>
      </c>
      <c r="K149" s="23" t="s">
        <v>1183</v>
      </c>
      <c r="L149" s="23" t="s">
        <v>1184</v>
      </c>
      <c r="M149" s="23" t="s">
        <v>22500</v>
      </c>
      <c r="N149" s="23"/>
      <c r="O149" s="23" t="s">
        <v>2155</v>
      </c>
      <c r="P149" s="23" t="s">
        <v>4234</v>
      </c>
      <c r="Q149" s="23" t="s">
        <v>4234</v>
      </c>
      <c r="R149" s="178"/>
      <c r="S149" s="23"/>
      <c r="T149" s="23"/>
      <c r="U149" s="23"/>
      <c r="V149" s="23"/>
      <c r="W149" s="23"/>
      <c r="X149" s="23"/>
      <c r="Y149" s="23"/>
      <c r="Z149" s="23"/>
      <c r="AA149" s="23"/>
      <c r="AB149" s="23"/>
      <c r="AC149" s="23"/>
      <c r="AD149" s="23"/>
      <c r="AE149" s="23"/>
      <c r="AF149" s="23"/>
      <c r="AG149" s="23"/>
      <c r="AH149" s="23"/>
      <c r="AI149" s="23"/>
      <c r="AJ149" s="23"/>
      <c r="AK149" s="23"/>
      <c r="AL149" s="23"/>
      <c r="AM149" s="23"/>
      <c r="AN149" s="23"/>
      <c r="AO149" s="23"/>
      <c r="AP149" s="23"/>
      <c r="AQ149" s="23"/>
      <c r="AR149" s="23"/>
      <c r="AS149" s="23"/>
      <c r="AT149" s="23"/>
      <c r="AU149" s="23"/>
      <c r="AV149" s="23"/>
      <c r="AW149" s="23"/>
      <c r="AX149" s="23"/>
      <c r="AY149" s="23"/>
      <c r="AZ149" s="23"/>
      <c r="BA149" s="23"/>
      <c r="BB149" s="23"/>
      <c r="BC149" s="23">
        <v>65000000</v>
      </c>
      <c r="BD149" s="23">
        <v>65000000</v>
      </c>
      <c r="BE149" s="23">
        <v>65000000</v>
      </c>
      <c r="BF149" s="23">
        <v>65000000</v>
      </c>
      <c r="BG149" s="750">
        <v>65000000</v>
      </c>
      <c r="BH149" s="23">
        <v>65000000</v>
      </c>
      <c r="BI149" s="750">
        <v>65000000</v>
      </c>
      <c r="BJ149" s="750">
        <v>65000000</v>
      </c>
      <c r="BK149" s="155">
        <v>65000000</v>
      </c>
      <c r="BL149" s="155"/>
      <c r="BM149" s="155"/>
      <c r="BN149" s="155"/>
    </row>
    <row r="150" spans="1:66" s="750" customFormat="1" ht="24.75" customHeight="1">
      <c r="A150" s="23" t="s">
        <v>22501</v>
      </c>
      <c r="B150" s="23">
        <v>23235</v>
      </c>
      <c r="C150" s="764" t="s">
        <v>1043</v>
      </c>
      <c r="D150" s="23">
        <v>2580879943</v>
      </c>
      <c r="E150" s="23" t="s">
        <v>163</v>
      </c>
      <c r="F150" s="23" t="s">
        <v>120</v>
      </c>
      <c r="G150" s="23"/>
      <c r="H150" s="23" t="s">
        <v>180</v>
      </c>
      <c r="I150" s="23" t="s">
        <v>5417</v>
      </c>
      <c r="J150" s="23">
        <v>9117580780</v>
      </c>
      <c r="K150" s="23" t="s">
        <v>1183</v>
      </c>
      <c r="L150" s="23" t="s">
        <v>1184</v>
      </c>
      <c r="M150" s="23" t="s">
        <v>22502</v>
      </c>
      <c r="N150" s="23"/>
      <c r="O150" s="23" t="s">
        <v>2155</v>
      </c>
      <c r="P150" s="23" t="s">
        <v>4853</v>
      </c>
      <c r="Q150" s="23" t="s">
        <v>4853</v>
      </c>
      <c r="R150" s="178"/>
      <c r="S150" s="23"/>
      <c r="T150" s="23"/>
      <c r="U150" s="23"/>
      <c r="V150" s="23"/>
      <c r="W150" s="23"/>
      <c r="X150" s="23"/>
      <c r="Y150" s="23"/>
      <c r="Z150" s="23"/>
      <c r="AA150" s="23"/>
      <c r="AB150" s="23"/>
      <c r="AC150" s="23"/>
      <c r="AD150" s="23"/>
      <c r="AE150" s="23"/>
      <c r="AF150" s="23"/>
      <c r="AG150" s="23"/>
      <c r="AH150" s="23"/>
      <c r="AI150" s="23"/>
      <c r="AJ150" s="23"/>
      <c r="AK150" s="23"/>
      <c r="AL150" s="23"/>
      <c r="AM150" s="23"/>
      <c r="AN150" s="23"/>
      <c r="AO150" s="23"/>
      <c r="AP150" s="23"/>
      <c r="AQ150" s="23"/>
      <c r="AR150" s="23"/>
      <c r="AS150" s="23"/>
      <c r="AT150" s="23"/>
      <c r="AU150" s="23"/>
      <c r="AV150" s="23"/>
      <c r="AW150" s="23"/>
      <c r="AX150" s="23"/>
      <c r="AY150" s="23"/>
      <c r="AZ150" s="23"/>
      <c r="BA150" s="23"/>
      <c r="BB150" s="23"/>
      <c r="BC150" s="23"/>
      <c r="BD150" s="23"/>
      <c r="BE150" s="23"/>
      <c r="BF150" s="23"/>
      <c r="BG150" s="750">
        <v>30000000</v>
      </c>
      <c r="BH150" s="23">
        <v>30000000</v>
      </c>
      <c r="BI150" s="750">
        <v>30000000</v>
      </c>
      <c r="BJ150" s="750">
        <v>30000000</v>
      </c>
      <c r="BK150" s="155">
        <v>30000000</v>
      </c>
      <c r="BL150" s="155"/>
      <c r="BM150" s="155"/>
      <c r="BN150" s="155"/>
    </row>
    <row r="151" spans="1:66" s="750" customFormat="1" ht="24.75" customHeight="1">
      <c r="A151" s="21" t="s">
        <v>279</v>
      </c>
      <c r="B151" s="21">
        <v>23601</v>
      </c>
      <c r="C151" s="21" t="s">
        <v>278</v>
      </c>
      <c r="D151" s="21" t="s">
        <v>280</v>
      </c>
      <c r="E151" s="21" t="s">
        <v>162</v>
      </c>
      <c r="F151" s="21" t="s">
        <v>281</v>
      </c>
      <c r="G151" s="21"/>
      <c r="H151" s="21" t="s">
        <v>179</v>
      </c>
      <c r="I151" s="21" t="s">
        <v>5418</v>
      </c>
      <c r="J151" s="21" t="s">
        <v>283</v>
      </c>
      <c r="K151" s="21" t="s">
        <v>1183</v>
      </c>
      <c r="L151" s="21" t="s">
        <v>1184</v>
      </c>
      <c r="M151" s="21" t="s">
        <v>282</v>
      </c>
      <c r="N151" s="21">
        <v>4178919745</v>
      </c>
      <c r="O151" s="21" t="s">
        <v>1551</v>
      </c>
      <c r="P151" s="21" t="s">
        <v>1430</v>
      </c>
      <c r="Q151" s="21"/>
      <c r="R151" s="21" t="s">
        <v>2962</v>
      </c>
      <c r="S151" s="21"/>
      <c r="T151" s="760" t="str">
        <f>IF(Table54[[#This Row],[تاریخ اولین  احتساب حق بیمه]]="",1403,MID(Table54[[#This Row],[تاریخ اولین  احتساب حق بیمه]],1,4))</f>
        <v>1398</v>
      </c>
      <c r="U151" s="21"/>
      <c r="V151" s="21"/>
      <c r="W151" s="21"/>
      <c r="X151" s="21"/>
      <c r="Y151" s="21"/>
      <c r="Z151" s="21"/>
      <c r="AA151" s="21"/>
      <c r="AB151" s="21"/>
      <c r="AC151" s="21"/>
      <c r="AD151" s="21"/>
      <c r="AE151" s="21"/>
      <c r="AF151" s="21"/>
      <c r="AG151" s="21"/>
      <c r="AH151" s="21"/>
      <c r="AI151" s="21"/>
      <c r="AJ151" s="21"/>
      <c r="AK151" s="21"/>
      <c r="AL151" s="21"/>
      <c r="AM151" s="21"/>
      <c r="AN151" s="21"/>
      <c r="AO151" s="21"/>
      <c r="AP151" s="21"/>
      <c r="AQ151" s="21"/>
      <c r="AR151" s="21"/>
      <c r="AS151" s="21"/>
      <c r="AT151" s="21"/>
      <c r="AU151" s="21"/>
      <c r="AV151" s="21"/>
      <c r="AW151" s="21"/>
      <c r="AX151" s="21"/>
      <c r="AY151" s="21"/>
      <c r="AZ151" s="21"/>
      <c r="BA151" s="21"/>
      <c r="BB151" s="21"/>
      <c r="BC151" s="21"/>
      <c r="BD151" s="21"/>
      <c r="BE151" s="21"/>
      <c r="BF151" s="21"/>
      <c r="BH151" s="21"/>
      <c r="BI151" s="21"/>
      <c r="BK151" s="155"/>
      <c r="BL151" s="155"/>
      <c r="BM151" s="155"/>
      <c r="BN151" s="155"/>
    </row>
    <row r="152" spans="1:66" s="750" customFormat="1" ht="24.75" customHeight="1">
      <c r="A152" s="21" t="s">
        <v>284</v>
      </c>
      <c r="B152" s="21">
        <v>23603</v>
      </c>
      <c r="C152" s="21" t="s">
        <v>278</v>
      </c>
      <c r="D152" s="21" t="s">
        <v>285</v>
      </c>
      <c r="E152" s="21" t="s">
        <v>162</v>
      </c>
      <c r="F152" s="21" t="s">
        <v>123</v>
      </c>
      <c r="G152" s="21"/>
      <c r="H152" s="21" t="s">
        <v>180</v>
      </c>
      <c r="I152" s="21" t="s">
        <v>5418</v>
      </c>
      <c r="J152" s="21" t="s">
        <v>286</v>
      </c>
      <c r="K152" s="21" t="s">
        <v>1183</v>
      </c>
      <c r="L152" s="21" t="s">
        <v>1184</v>
      </c>
      <c r="M152" s="21" t="s">
        <v>287</v>
      </c>
      <c r="N152" s="21">
        <v>4138663181</v>
      </c>
      <c r="O152" s="21" t="s">
        <v>1551</v>
      </c>
      <c r="P152" s="21" t="s">
        <v>1034</v>
      </c>
      <c r="Q152" s="21"/>
      <c r="R152" s="21" t="s">
        <v>768</v>
      </c>
      <c r="S152" s="21"/>
      <c r="T152" s="760" t="str">
        <f>IF(Table54[[#This Row],[تاریخ اولین  احتساب حق بیمه]]="",1403,MID(Table54[[#This Row],[تاریخ اولین  احتساب حق بیمه]],1,4))</f>
        <v>1400</v>
      </c>
      <c r="U152" s="21"/>
      <c r="V152" s="21"/>
      <c r="W152" s="21"/>
      <c r="X152" s="21"/>
      <c r="Y152" s="21"/>
      <c r="Z152" s="21"/>
      <c r="AA152" s="21"/>
      <c r="AB152" s="21"/>
      <c r="AC152" s="21"/>
      <c r="AD152" s="21"/>
      <c r="AE152" s="21"/>
      <c r="AF152" s="21"/>
      <c r="AG152" s="21"/>
      <c r="AH152" s="21"/>
      <c r="AI152" s="21"/>
      <c r="AJ152" s="21"/>
      <c r="AK152" s="21"/>
      <c r="AL152" s="21"/>
      <c r="AM152" s="21"/>
      <c r="AN152" s="21"/>
      <c r="AO152" s="21"/>
      <c r="AP152" s="21"/>
      <c r="AQ152" s="21"/>
      <c r="AR152" s="21"/>
      <c r="AS152" s="21"/>
      <c r="AT152" s="21"/>
      <c r="AU152" s="21"/>
      <c r="AV152" s="21"/>
      <c r="AW152" s="21"/>
      <c r="AX152" s="21"/>
      <c r="AY152" s="21"/>
      <c r="AZ152" s="21"/>
      <c r="BA152" s="21"/>
      <c r="BB152" s="21"/>
      <c r="BC152" s="21"/>
      <c r="BD152" s="21"/>
      <c r="BE152" s="21"/>
      <c r="BF152" s="21"/>
      <c r="BH152" s="21"/>
      <c r="BI152" s="21"/>
      <c r="BK152" s="155"/>
      <c r="BL152" s="155"/>
      <c r="BM152" s="155"/>
      <c r="BN152" s="155"/>
    </row>
    <row r="153" spans="1:66" s="750" customFormat="1" ht="24.75" customHeight="1">
      <c r="A153" s="21" t="s">
        <v>23075</v>
      </c>
      <c r="B153" s="21">
        <v>23605</v>
      </c>
      <c r="C153" s="21" t="s">
        <v>278</v>
      </c>
      <c r="D153" s="21" t="s">
        <v>23076</v>
      </c>
      <c r="E153" s="21" t="s">
        <v>162</v>
      </c>
      <c r="F153" s="21" t="s">
        <v>221</v>
      </c>
      <c r="G153" s="21"/>
      <c r="H153" s="21" t="s">
        <v>180</v>
      </c>
      <c r="I153" s="21" t="s">
        <v>5509</v>
      </c>
      <c r="J153" s="21" t="s">
        <v>23077</v>
      </c>
      <c r="K153" s="21" t="s">
        <v>1183</v>
      </c>
      <c r="L153" s="21" t="s">
        <v>1307</v>
      </c>
      <c r="M153" s="21" t="s">
        <v>23078</v>
      </c>
      <c r="N153" s="21"/>
      <c r="O153" s="21" t="s">
        <v>1551</v>
      </c>
      <c r="P153" s="21" t="s">
        <v>23079</v>
      </c>
      <c r="Q153" s="21" t="s">
        <v>23079</v>
      </c>
      <c r="R153" s="21" t="s">
        <v>23079</v>
      </c>
      <c r="S153" s="21"/>
      <c r="T153" s="760"/>
      <c r="U153" s="21"/>
      <c r="V153" s="21"/>
      <c r="W153" s="21"/>
      <c r="X153" s="21"/>
      <c r="Y153" s="21"/>
      <c r="Z153" s="21"/>
      <c r="AA153" s="21"/>
      <c r="AB153" s="21"/>
      <c r="AC153" s="21"/>
      <c r="AD153" s="21"/>
      <c r="AE153" s="21"/>
      <c r="AF153" s="21"/>
      <c r="AG153" s="21"/>
      <c r="AH153" s="21"/>
      <c r="AI153" s="21"/>
      <c r="AJ153" s="21"/>
      <c r="AK153" s="21"/>
      <c r="AL153" s="21"/>
      <c r="AM153" s="21"/>
      <c r="AN153" s="21"/>
      <c r="AO153" s="21"/>
      <c r="AP153" s="21"/>
      <c r="AQ153" s="21"/>
      <c r="AR153" s="21"/>
      <c r="AS153" s="21"/>
      <c r="AT153" s="21"/>
      <c r="AU153" s="21"/>
      <c r="AV153" s="21"/>
      <c r="AW153" s="21"/>
      <c r="AX153" s="21"/>
      <c r="AY153" s="21"/>
      <c r="AZ153" s="21"/>
      <c r="BA153" s="21"/>
      <c r="BB153" s="21"/>
      <c r="BC153" s="21"/>
      <c r="BD153" s="21"/>
      <c r="BE153" s="21"/>
      <c r="BF153" s="21"/>
      <c r="BH153" s="21"/>
      <c r="BI153" s="21"/>
      <c r="BK153" s="155"/>
      <c r="BL153" s="155"/>
      <c r="BM153" s="155"/>
      <c r="BN153" s="155"/>
    </row>
    <row r="154" spans="1:66" s="750" customFormat="1" ht="24.75" customHeight="1">
      <c r="A154" s="21" t="s">
        <v>23080</v>
      </c>
      <c r="B154" s="21">
        <v>23606</v>
      </c>
      <c r="C154" s="21" t="s">
        <v>278</v>
      </c>
      <c r="D154" s="21" t="s">
        <v>23081</v>
      </c>
      <c r="E154" s="21" t="s">
        <v>162</v>
      </c>
      <c r="F154" s="21" t="s">
        <v>114</v>
      </c>
      <c r="G154" s="21"/>
      <c r="H154" s="21" t="s">
        <v>179</v>
      </c>
      <c r="I154" s="21" t="s">
        <v>5509</v>
      </c>
      <c r="J154" s="21" t="s">
        <v>23082</v>
      </c>
      <c r="K154" s="21" t="s">
        <v>1183</v>
      </c>
      <c r="L154" s="21" t="s">
        <v>1184</v>
      </c>
      <c r="M154" s="21" t="s">
        <v>23083</v>
      </c>
      <c r="N154" s="21">
        <v>4159817460</v>
      </c>
      <c r="O154" s="21" t="s">
        <v>87</v>
      </c>
      <c r="P154" s="21" t="s">
        <v>23079</v>
      </c>
      <c r="Q154" s="21" t="s">
        <v>23079</v>
      </c>
      <c r="R154" s="21" t="s">
        <v>23079</v>
      </c>
      <c r="S154" s="21"/>
      <c r="T154" s="760"/>
      <c r="U154" s="21"/>
      <c r="V154" s="21"/>
      <c r="W154" s="21"/>
      <c r="X154" s="21"/>
      <c r="Y154" s="21"/>
      <c r="Z154" s="21"/>
      <c r="AA154" s="21"/>
      <c r="AB154" s="21"/>
      <c r="AC154" s="21"/>
      <c r="AD154" s="21"/>
      <c r="AE154" s="21"/>
      <c r="AF154" s="21"/>
      <c r="AG154" s="21"/>
      <c r="AH154" s="21"/>
      <c r="AI154" s="21"/>
      <c r="AJ154" s="21"/>
      <c r="AK154" s="21"/>
      <c r="AL154" s="21"/>
      <c r="AM154" s="21"/>
      <c r="AN154" s="21"/>
      <c r="AO154" s="21"/>
      <c r="AP154" s="21"/>
      <c r="AQ154" s="21"/>
      <c r="AR154" s="21"/>
      <c r="AS154" s="21"/>
      <c r="AT154" s="21"/>
      <c r="AU154" s="21"/>
      <c r="AV154" s="21"/>
      <c r="AW154" s="21"/>
      <c r="AX154" s="21"/>
      <c r="AY154" s="21"/>
      <c r="AZ154" s="21"/>
      <c r="BA154" s="21"/>
      <c r="BB154" s="21"/>
      <c r="BC154" s="21"/>
      <c r="BD154" s="21"/>
      <c r="BE154" s="21"/>
      <c r="BF154" s="21"/>
      <c r="BH154" s="21"/>
      <c r="BI154" s="21"/>
      <c r="BK154" s="155"/>
      <c r="BL154" s="155"/>
      <c r="BM154" s="155"/>
      <c r="BN154" s="155"/>
    </row>
    <row r="155" spans="1:66" s="750" customFormat="1" ht="24.75" customHeight="1">
      <c r="A155" s="21"/>
      <c r="B155" s="21"/>
      <c r="C155" s="21"/>
      <c r="D155" s="21"/>
      <c r="E155" s="21"/>
      <c r="F155" s="21"/>
      <c r="G155" s="21"/>
      <c r="H155" s="21"/>
      <c r="I155" s="21" t="s">
        <v>5417</v>
      </c>
      <c r="J155" s="21"/>
      <c r="K155" s="21"/>
      <c r="L155" s="21"/>
      <c r="M155" s="21"/>
      <c r="N155" s="21"/>
      <c r="O155" s="21"/>
      <c r="P155" s="21"/>
      <c r="Q155" s="21"/>
      <c r="R155" s="21"/>
      <c r="S155" s="21"/>
      <c r="T155" s="760">
        <f>IF(Table54[[#This Row],[تاریخ اولین  احتساب حق بیمه]]="",1403,MID(Table54[[#This Row],[تاریخ اولین  احتساب حق بیمه]],1,4))</f>
        <v>1403</v>
      </c>
      <c r="U155" s="21"/>
      <c r="V155" s="21"/>
      <c r="W155" s="21"/>
      <c r="X155" s="21"/>
      <c r="Y155" s="21"/>
      <c r="Z155" s="21"/>
      <c r="AA155" s="21"/>
      <c r="AB155" s="21"/>
      <c r="AC155" s="21"/>
      <c r="AD155" s="21"/>
      <c r="AE155" s="21"/>
      <c r="AF155" s="21"/>
      <c r="AG155" s="21"/>
      <c r="AH155" s="21"/>
      <c r="AI155" s="21"/>
      <c r="AJ155" s="21"/>
      <c r="AK155" s="21"/>
      <c r="AL155" s="21"/>
      <c r="AM155" s="21"/>
      <c r="AN155" s="21"/>
      <c r="AO155" s="21"/>
      <c r="AP155" s="21"/>
      <c r="AQ155" s="21"/>
      <c r="AR155" s="21"/>
      <c r="AS155" s="21"/>
      <c r="AT155" s="21"/>
      <c r="AU155" s="21"/>
      <c r="AV155" s="21"/>
      <c r="AW155" s="21"/>
      <c r="AX155" s="21"/>
      <c r="AY155" s="21"/>
      <c r="AZ155" s="21"/>
      <c r="BA155" s="21"/>
      <c r="BB155" s="21"/>
      <c r="BC155" s="21"/>
      <c r="BD155" s="21"/>
      <c r="BE155" s="21"/>
      <c r="BF155" s="21"/>
      <c r="BH155" s="21"/>
      <c r="BI155" s="21"/>
      <c r="BK155" s="155"/>
      <c r="BL155" s="155"/>
      <c r="BM155" s="155"/>
      <c r="BN155" s="155"/>
    </row>
    <row r="156" spans="1:66" s="750" customFormat="1" ht="24.75" customHeight="1">
      <c r="A156" s="21"/>
      <c r="B156" s="21"/>
      <c r="C156" s="21"/>
      <c r="D156" s="21"/>
      <c r="E156" s="21"/>
      <c r="F156" s="21"/>
      <c r="G156" s="21"/>
      <c r="H156" s="21"/>
      <c r="I156" s="21" t="s">
        <v>5417</v>
      </c>
      <c r="J156" s="21"/>
      <c r="K156" s="21"/>
      <c r="L156" s="21"/>
      <c r="M156" s="21"/>
      <c r="N156" s="21"/>
      <c r="O156" s="21"/>
      <c r="P156" s="21"/>
      <c r="Q156" s="21"/>
      <c r="R156" s="21"/>
      <c r="S156" s="21"/>
      <c r="T156" s="760">
        <f>IF(Table54[[#This Row],[تاریخ اولین  احتساب حق بیمه]]="",1403,MID(Table54[[#This Row],[تاریخ اولین  احتساب حق بیمه]],1,4))</f>
        <v>1403</v>
      </c>
      <c r="U156" s="21"/>
      <c r="V156" s="21"/>
      <c r="W156" s="21"/>
      <c r="X156" s="21"/>
      <c r="Y156" s="21"/>
      <c r="Z156" s="21"/>
      <c r="AA156" s="21"/>
      <c r="AB156" s="21"/>
      <c r="AC156" s="21"/>
      <c r="AD156" s="21"/>
      <c r="AE156" s="21"/>
      <c r="AF156" s="21"/>
      <c r="AG156" s="21"/>
      <c r="AH156" s="21"/>
      <c r="AI156" s="21"/>
      <c r="AJ156" s="21"/>
      <c r="AK156" s="21"/>
      <c r="AL156" s="21"/>
      <c r="AM156" s="21"/>
      <c r="AN156" s="21"/>
      <c r="AO156" s="21"/>
      <c r="AP156" s="21"/>
      <c r="AQ156" s="21"/>
      <c r="AR156" s="21"/>
      <c r="AS156" s="21"/>
      <c r="AT156" s="21"/>
      <c r="AU156" s="21"/>
      <c r="AV156" s="21"/>
      <c r="AW156" s="21"/>
      <c r="AX156" s="21"/>
      <c r="AY156" s="21"/>
      <c r="AZ156" s="21"/>
      <c r="BA156" s="21"/>
      <c r="BB156" s="21"/>
      <c r="BC156" s="21"/>
      <c r="BD156" s="21"/>
      <c r="BE156" s="21"/>
      <c r="BF156" s="21"/>
      <c r="BH156" s="21"/>
      <c r="BI156" s="21"/>
      <c r="BK156" s="155"/>
      <c r="BL156" s="155"/>
      <c r="BM156" s="155"/>
      <c r="BN156" s="155"/>
    </row>
    <row r="157" spans="1:66" s="750" customFormat="1" ht="24.75" customHeight="1">
      <c r="A157" s="21"/>
      <c r="B157" s="21"/>
      <c r="C157" s="21"/>
      <c r="D157" s="21"/>
      <c r="E157" s="21"/>
      <c r="F157" s="21"/>
      <c r="G157" s="21"/>
      <c r="H157" s="21"/>
      <c r="I157" s="21" t="s">
        <v>5417</v>
      </c>
      <c r="J157" s="21"/>
      <c r="K157" s="21"/>
      <c r="L157" s="21"/>
      <c r="M157" s="21"/>
      <c r="N157" s="21"/>
      <c r="O157" s="21"/>
      <c r="P157" s="21"/>
      <c r="Q157" s="21"/>
      <c r="R157" s="21"/>
      <c r="S157" s="21"/>
      <c r="T157" s="760">
        <f>IF(Table54[[#This Row],[تاریخ اولین  احتساب حق بیمه]]="",1403,MID(Table54[[#This Row],[تاریخ اولین  احتساب حق بیمه]],1,4))</f>
        <v>1403</v>
      </c>
      <c r="U157" s="21"/>
      <c r="V157" s="21"/>
      <c r="W157" s="21"/>
      <c r="X157" s="21"/>
      <c r="Y157" s="21"/>
      <c r="Z157" s="21"/>
      <c r="AA157" s="21"/>
      <c r="AB157" s="21"/>
      <c r="AC157" s="21"/>
      <c r="AD157" s="21"/>
      <c r="AE157" s="21"/>
      <c r="AF157" s="21"/>
      <c r="AG157" s="21"/>
      <c r="AH157" s="21"/>
      <c r="AI157" s="21"/>
      <c r="AJ157" s="21"/>
      <c r="AK157" s="21"/>
      <c r="AL157" s="21"/>
      <c r="AM157" s="21"/>
      <c r="AN157" s="21"/>
      <c r="AO157" s="21"/>
      <c r="AP157" s="21"/>
      <c r="AQ157" s="21"/>
      <c r="AR157" s="21"/>
      <c r="AS157" s="21"/>
      <c r="AT157" s="21"/>
      <c r="AU157" s="21"/>
      <c r="AV157" s="21"/>
      <c r="AW157" s="21"/>
      <c r="AX157" s="21"/>
      <c r="AY157" s="21"/>
      <c r="AZ157" s="21"/>
      <c r="BA157" s="21"/>
      <c r="BB157" s="21"/>
      <c r="BC157" s="21"/>
      <c r="BD157" s="21"/>
      <c r="BE157" s="21"/>
      <c r="BF157" s="21"/>
      <c r="BH157" s="21"/>
      <c r="BI157" s="21"/>
      <c r="BK157" s="155"/>
      <c r="BL157" s="155"/>
      <c r="BM157" s="155"/>
      <c r="BN157" s="155"/>
    </row>
    <row r="158" spans="1:66" s="750" customFormat="1" ht="24.75" customHeight="1">
      <c r="A158" s="23" t="s">
        <v>293</v>
      </c>
      <c r="B158" s="23">
        <v>23112</v>
      </c>
      <c r="C158" s="764" t="s">
        <v>2910</v>
      </c>
      <c r="D158" s="23" t="s">
        <v>300</v>
      </c>
      <c r="E158" s="23" t="s">
        <v>163</v>
      </c>
      <c r="F158" s="23" t="s">
        <v>314</v>
      </c>
      <c r="G158" s="23"/>
      <c r="H158" s="23" t="s">
        <v>180</v>
      </c>
      <c r="I158" s="23" t="s">
        <v>5417</v>
      </c>
      <c r="J158" s="23" t="s">
        <v>328</v>
      </c>
      <c r="K158" s="23" t="s">
        <v>1183</v>
      </c>
      <c r="L158" s="23" t="s">
        <v>1184</v>
      </c>
      <c r="M158" s="23"/>
      <c r="N158" s="23"/>
      <c r="O158" s="23" t="s">
        <v>2414</v>
      </c>
      <c r="P158" s="23" t="s">
        <v>713</v>
      </c>
      <c r="Q158" s="23" t="s">
        <v>2864</v>
      </c>
      <c r="R158" s="178"/>
      <c r="S158" s="23" t="s">
        <v>164</v>
      </c>
      <c r="T158" s="23">
        <f>IF(Table54[[#This Row],[تاریخ اولین  احتساب حق بیمه]]="",1403,MID(Table54[[#This Row],[تاریخ اولین  احتساب حق بیمه]],1,4))</f>
        <v>1403</v>
      </c>
      <c r="U158" s="23"/>
      <c r="V158" s="23"/>
      <c r="W158" s="23"/>
      <c r="X158" s="23"/>
      <c r="Y158" s="23"/>
      <c r="Z158" s="23"/>
      <c r="AA158" s="23"/>
      <c r="AB158" s="23"/>
      <c r="AC158" s="23"/>
      <c r="AD158" s="23"/>
      <c r="AE158" s="23"/>
      <c r="AF158" s="23"/>
      <c r="AG158" s="23">
        <v>35960000</v>
      </c>
      <c r="AH158" s="23">
        <v>34015000</v>
      </c>
      <c r="AI158" s="23">
        <v>42265000</v>
      </c>
      <c r="AJ158" s="23">
        <v>44035000</v>
      </c>
      <c r="AK158" s="23">
        <v>56200000</v>
      </c>
      <c r="AL158" s="23">
        <v>20000000</v>
      </c>
      <c r="AM158" s="23">
        <v>38250000</v>
      </c>
      <c r="AN158" s="23">
        <v>55550000</v>
      </c>
      <c r="AO158" s="23">
        <v>51480000</v>
      </c>
      <c r="AP158" s="23">
        <v>49650000</v>
      </c>
      <c r="AQ158" s="23"/>
      <c r="AR158" s="23">
        <v>69700000</v>
      </c>
      <c r="AS158" s="23">
        <v>67150000</v>
      </c>
      <c r="AT158" s="23">
        <v>61700000</v>
      </c>
      <c r="AU158" s="23">
        <v>75150000</v>
      </c>
      <c r="AV158" s="23">
        <v>62800000</v>
      </c>
      <c r="AW158" s="23">
        <v>64200000</v>
      </c>
      <c r="AX158" s="23">
        <v>58850000</v>
      </c>
      <c r="AY158" s="23">
        <v>56450000</v>
      </c>
      <c r="AZ158" s="23">
        <v>35850000</v>
      </c>
      <c r="BA158" s="23">
        <v>37500000</v>
      </c>
      <c r="BB158" s="23">
        <v>60000000</v>
      </c>
      <c r="BC158" s="23">
        <v>50000000</v>
      </c>
      <c r="BD158" s="23">
        <v>118600000</v>
      </c>
      <c r="BE158" s="23">
        <v>91800000</v>
      </c>
      <c r="BF158" s="23">
        <v>85760000</v>
      </c>
      <c r="BG158" s="750">
        <v>108490000</v>
      </c>
      <c r="BH158" s="23">
        <v>91260000</v>
      </c>
      <c r="BK158" s="155"/>
      <c r="BL158" s="155"/>
      <c r="BM158" s="155"/>
      <c r="BN158" s="155"/>
    </row>
    <row r="159" spans="1:66" s="750" customFormat="1" ht="24.75" customHeight="1">
      <c r="A159" s="23" t="s">
        <v>296</v>
      </c>
      <c r="B159" s="23">
        <v>23129</v>
      </c>
      <c r="C159" s="764" t="s">
        <v>2910</v>
      </c>
      <c r="D159" s="23" t="s">
        <v>301</v>
      </c>
      <c r="E159" s="23" t="s">
        <v>163</v>
      </c>
      <c r="F159" s="23" t="s">
        <v>199</v>
      </c>
      <c r="G159" s="23"/>
      <c r="H159" s="23" t="s">
        <v>180</v>
      </c>
      <c r="I159" s="23" t="s">
        <v>5417</v>
      </c>
      <c r="J159" s="23" t="s">
        <v>330</v>
      </c>
      <c r="K159" s="23" t="s">
        <v>1183</v>
      </c>
      <c r="L159" s="23" t="s">
        <v>1184</v>
      </c>
      <c r="M159" s="23" t="s">
        <v>336</v>
      </c>
      <c r="N159" s="23"/>
      <c r="O159" s="23"/>
      <c r="P159" s="23" t="s">
        <v>725</v>
      </c>
      <c r="Q159" s="23" t="s">
        <v>2864</v>
      </c>
      <c r="R159" s="178"/>
      <c r="S159" s="23"/>
      <c r="T159" s="23">
        <f>IF(Table54[[#This Row],[تاریخ اولین  احتساب حق بیمه]]="",1403,MID(Table54[[#This Row],[تاریخ اولین  احتساب حق بیمه]],1,4))</f>
        <v>1403</v>
      </c>
      <c r="U159" s="23"/>
      <c r="V159" s="23"/>
      <c r="W159" s="23"/>
      <c r="X159" s="23"/>
      <c r="Y159" s="23"/>
      <c r="Z159" s="23"/>
      <c r="AA159" s="23"/>
      <c r="AB159" s="23"/>
      <c r="AC159" s="23"/>
      <c r="AD159" s="23"/>
      <c r="AE159" s="23"/>
      <c r="AF159" s="23"/>
      <c r="AG159" s="23"/>
      <c r="AH159" s="23"/>
      <c r="AI159" s="23"/>
      <c r="AJ159" s="23"/>
      <c r="AK159" s="23"/>
      <c r="AL159" s="23"/>
      <c r="AM159" s="23"/>
      <c r="AN159" s="23"/>
      <c r="AO159" s="23"/>
      <c r="AP159" s="23"/>
      <c r="AQ159" s="23"/>
      <c r="AR159" s="23"/>
      <c r="AS159" s="23"/>
      <c r="AT159" s="23"/>
      <c r="AU159" s="23"/>
      <c r="AV159" s="23"/>
      <c r="AW159" s="23"/>
      <c r="AX159" s="23"/>
      <c r="AY159" s="23"/>
      <c r="AZ159" s="23"/>
      <c r="BA159" s="23"/>
      <c r="BB159" s="23"/>
      <c r="BC159" s="23"/>
      <c r="BD159" s="23"/>
      <c r="BE159" s="23"/>
      <c r="BF159" s="23"/>
      <c r="BH159" s="23"/>
      <c r="BK159" s="155"/>
      <c r="BL159" s="155"/>
      <c r="BM159" s="155"/>
      <c r="BN159" s="155"/>
    </row>
    <row r="160" spans="1:66" s="750" customFormat="1" ht="24.75" customHeight="1">
      <c r="A160" s="23" t="s">
        <v>297</v>
      </c>
      <c r="B160" s="23">
        <v>23130</v>
      </c>
      <c r="C160" s="764" t="s">
        <v>2910</v>
      </c>
      <c r="D160" s="23" t="s">
        <v>302</v>
      </c>
      <c r="E160" s="23" t="s">
        <v>163</v>
      </c>
      <c r="F160" s="23" t="s">
        <v>322</v>
      </c>
      <c r="G160" s="23"/>
      <c r="H160" s="23" t="s">
        <v>179</v>
      </c>
      <c r="I160" s="23" t="s">
        <v>5418</v>
      </c>
      <c r="J160" s="23" t="s">
        <v>331</v>
      </c>
      <c r="K160" s="23" t="s">
        <v>1183</v>
      </c>
      <c r="L160" s="23" t="s">
        <v>1184</v>
      </c>
      <c r="M160" s="23" t="s">
        <v>337</v>
      </c>
      <c r="N160" s="23"/>
      <c r="O160" s="23" t="s">
        <v>2155</v>
      </c>
      <c r="P160" s="23" t="s">
        <v>729</v>
      </c>
      <c r="Q160" s="23" t="s">
        <v>2864</v>
      </c>
      <c r="R160" s="178"/>
      <c r="S160" s="23"/>
      <c r="T160" s="23">
        <f>IF(Table54[[#This Row],[تاریخ اولین  احتساب حق بیمه]]="",1403,MID(Table54[[#This Row],[تاریخ اولین  احتساب حق بیمه]],1,4))</f>
        <v>1403</v>
      </c>
      <c r="U160" s="23"/>
      <c r="V160" s="23"/>
      <c r="W160" s="23"/>
      <c r="X160" s="23"/>
      <c r="Y160" s="23"/>
      <c r="Z160" s="23"/>
      <c r="AA160" s="23"/>
      <c r="AB160" s="23"/>
      <c r="AC160" s="23"/>
      <c r="AD160" s="23"/>
      <c r="AE160" s="23"/>
      <c r="AF160" s="23"/>
      <c r="AG160" s="23">
        <v>48885000</v>
      </c>
      <c r="AH160" s="23">
        <v>25375000</v>
      </c>
      <c r="AI160" s="23">
        <v>54220000</v>
      </c>
      <c r="AJ160" s="23">
        <v>50000000</v>
      </c>
      <c r="AK160" s="23">
        <v>70300000</v>
      </c>
      <c r="AL160" s="23">
        <v>44450000</v>
      </c>
      <c r="AM160" s="23"/>
      <c r="AN160" s="23"/>
      <c r="AO160" s="23">
        <v>34750000</v>
      </c>
      <c r="AP160" s="23">
        <v>36300000</v>
      </c>
      <c r="AQ160" s="23"/>
      <c r="AR160" s="23">
        <v>50000000</v>
      </c>
      <c r="AS160" s="23">
        <v>68050000</v>
      </c>
      <c r="AT160" s="23">
        <v>70000000</v>
      </c>
      <c r="AU160" s="23">
        <v>71300000</v>
      </c>
      <c r="AV160" s="23">
        <v>44000000</v>
      </c>
      <c r="AW160" s="23">
        <v>6750000</v>
      </c>
      <c r="AX160" s="23"/>
      <c r="AY160" s="23"/>
      <c r="AZ160" s="23"/>
      <c r="BA160" s="23"/>
      <c r="BB160" s="23"/>
      <c r="BC160" s="23"/>
      <c r="BD160" s="23"/>
      <c r="BE160" s="23"/>
      <c r="BF160" s="23"/>
      <c r="BH160" s="23"/>
      <c r="BK160" s="155"/>
      <c r="BL160" s="155"/>
      <c r="BM160" s="155"/>
      <c r="BN160" s="155"/>
    </row>
    <row r="161" spans="1:66" s="750" customFormat="1" ht="24.75" customHeight="1">
      <c r="A161" s="23" t="s">
        <v>2908</v>
      </c>
      <c r="B161" s="23">
        <v>23137</v>
      </c>
      <c r="C161" s="764" t="s">
        <v>2910</v>
      </c>
      <c r="D161" s="23" t="s">
        <v>303</v>
      </c>
      <c r="E161" s="23" t="s">
        <v>162</v>
      </c>
      <c r="F161" s="23" t="s">
        <v>86</v>
      </c>
      <c r="G161" s="23"/>
      <c r="H161" s="23" t="s">
        <v>179</v>
      </c>
      <c r="I161" s="23" t="s">
        <v>5416</v>
      </c>
      <c r="J161" s="23" t="s">
        <v>332</v>
      </c>
      <c r="K161" s="23" t="s">
        <v>1183</v>
      </c>
      <c r="L161" s="23" t="s">
        <v>1184</v>
      </c>
      <c r="M161" s="23"/>
      <c r="N161" s="23"/>
      <c r="O161" s="23" t="s">
        <v>1551</v>
      </c>
      <c r="P161" s="23" t="s">
        <v>1841</v>
      </c>
      <c r="Q161" s="23" t="s">
        <v>2864</v>
      </c>
      <c r="R161" s="178" t="s">
        <v>1319</v>
      </c>
      <c r="S161" s="23"/>
      <c r="T161" s="23">
        <v>1399</v>
      </c>
      <c r="U161" s="23"/>
      <c r="V161" s="23"/>
      <c r="W161" s="23"/>
      <c r="X161" s="23"/>
      <c r="Y161" s="23"/>
      <c r="Z161" s="23"/>
      <c r="AA161" s="23"/>
      <c r="AB161" s="23"/>
      <c r="AC161" s="23"/>
      <c r="AD161" s="23"/>
      <c r="AE161" s="23"/>
      <c r="AF161" s="23"/>
      <c r="AG161" s="23">
        <v>18000000</v>
      </c>
      <c r="AH161" s="23">
        <v>85000000</v>
      </c>
      <c r="AI161" s="23">
        <v>80000000</v>
      </c>
      <c r="AJ161" s="23">
        <v>70000000</v>
      </c>
      <c r="AK161" s="23">
        <v>80000000</v>
      </c>
      <c r="AL161" s="23">
        <v>80000000</v>
      </c>
      <c r="AM161" s="23">
        <v>80000000</v>
      </c>
      <c r="AN161" s="23">
        <v>80000000</v>
      </c>
      <c r="AO161" s="23">
        <v>80000000</v>
      </c>
      <c r="AP161" s="23"/>
      <c r="AQ161" s="23"/>
      <c r="AR161" s="23"/>
      <c r="AS161" s="23"/>
      <c r="AT161" s="23"/>
      <c r="AU161" s="23"/>
      <c r="AV161" s="23">
        <v>150000000</v>
      </c>
      <c r="AW161" s="23">
        <v>114000000</v>
      </c>
      <c r="AX161" s="23">
        <v>114000000</v>
      </c>
      <c r="AY161" s="23">
        <v>150000000</v>
      </c>
      <c r="AZ161" s="23"/>
      <c r="BA161" s="23">
        <v>141000000</v>
      </c>
      <c r="BB161" s="23">
        <v>141000000</v>
      </c>
      <c r="BC161" s="23">
        <v>141000000</v>
      </c>
      <c r="BD161" s="23">
        <v>141000000</v>
      </c>
      <c r="BE161" s="23">
        <v>141000000</v>
      </c>
      <c r="BF161" s="23">
        <v>141000000</v>
      </c>
      <c r="BG161" s="750">
        <v>141000000</v>
      </c>
      <c r="BH161" s="23">
        <v>124500000</v>
      </c>
      <c r="BJ161" s="750">
        <v>124500000</v>
      </c>
      <c r="BK161" s="155"/>
      <c r="BL161" s="155"/>
      <c r="BM161" s="155"/>
      <c r="BN161" s="155"/>
    </row>
    <row r="162" spans="1:66" s="750" customFormat="1" ht="24.75" customHeight="1">
      <c r="A162" s="23" t="s">
        <v>298</v>
      </c>
      <c r="B162" s="23">
        <v>23138</v>
      </c>
      <c r="C162" s="764" t="s">
        <v>2910</v>
      </c>
      <c r="D162" s="23" t="s">
        <v>304</v>
      </c>
      <c r="E162" s="23" t="s">
        <v>162</v>
      </c>
      <c r="F162" s="23" t="s">
        <v>323</v>
      </c>
      <c r="G162" s="23"/>
      <c r="H162" s="23" t="s">
        <v>179</v>
      </c>
      <c r="I162" s="23" t="s">
        <v>5416</v>
      </c>
      <c r="J162" s="23" t="s">
        <v>333</v>
      </c>
      <c r="K162" s="23" t="s">
        <v>1183</v>
      </c>
      <c r="L162" s="23" t="s">
        <v>1184</v>
      </c>
      <c r="M162" s="23" t="s">
        <v>338</v>
      </c>
      <c r="N162" s="23"/>
      <c r="O162" s="23" t="s">
        <v>1551</v>
      </c>
      <c r="P162" s="23" t="s">
        <v>731</v>
      </c>
      <c r="Q162" s="23" t="s">
        <v>2864</v>
      </c>
      <c r="R162" s="178" t="s">
        <v>1320</v>
      </c>
      <c r="S162" s="23"/>
      <c r="T162" s="23" t="str">
        <f>IF(Table54[[#This Row],[تاریخ اولین  احتساب حق بیمه]]="",1403,MID(Table54[[#This Row],[تاریخ اولین  احتساب حق بیمه]],1,4))</f>
        <v>1399</v>
      </c>
      <c r="U162" s="23"/>
      <c r="V162" s="23"/>
      <c r="W162" s="23"/>
      <c r="X162" s="23"/>
      <c r="Y162" s="23"/>
      <c r="Z162" s="23"/>
      <c r="AA162" s="23"/>
      <c r="AB162" s="23"/>
      <c r="AC162" s="23"/>
      <c r="AD162" s="23"/>
      <c r="AE162" s="23"/>
      <c r="AF162" s="23"/>
      <c r="AG162" s="23">
        <v>80650000</v>
      </c>
      <c r="AH162" s="23">
        <v>80010000</v>
      </c>
      <c r="AI162" s="23">
        <v>75960000</v>
      </c>
      <c r="AJ162" s="23">
        <v>80535000</v>
      </c>
      <c r="AK162" s="23">
        <v>138000000</v>
      </c>
      <c r="AL162" s="23">
        <v>130000000</v>
      </c>
      <c r="AM162" s="23">
        <v>86650000</v>
      </c>
      <c r="AN162" s="23">
        <v>80550000</v>
      </c>
      <c r="AO162" s="23">
        <v>98000000</v>
      </c>
      <c r="AP162" s="23">
        <v>84500000</v>
      </c>
      <c r="AQ162" s="23"/>
      <c r="AR162" s="23">
        <v>85900000</v>
      </c>
      <c r="AS162" s="23">
        <v>75650000</v>
      </c>
      <c r="AT162" s="23">
        <v>87600000</v>
      </c>
      <c r="AU162" s="23">
        <v>83855000</v>
      </c>
      <c r="AV162" s="23">
        <v>83050000</v>
      </c>
      <c r="AW162" s="23">
        <v>119900000</v>
      </c>
      <c r="AX162" s="23">
        <v>113150000</v>
      </c>
      <c r="AY162" s="23">
        <v>106710000</v>
      </c>
      <c r="AZ162" s="23">
        <v>272050000</v>
      </c>
      <c r="BA162" s="23">
        <v>124100000</v>
      </c>
      <c r="BB162" s="23">
        <v>108200000</v>
      </c>
      <c r="BC162" s="23">
        <v>117750000</v>
      </c>
      <c r="BD162" s="23">
        <v>128650000</v>
      </c>
      <c r="BE162" s="23">
        <v>126750000</v>
      </c>
      <c r="BF162" s="23">
        <v>138650000</v>
      </c>
      <c r="BG162" s="750">
        <v>171380000</v>
      </c>
      <c r="BH162" s="23">
        <v>180140000</v>
      </c>
      <c r="BK162" s="155"/>
      <c r="BL162" s="155"/>
      <c r="BM162" s="155"/>
      <c r="BN162" s="155"/>
    </row>
    <row r="163" spans="1:66" s="750" customFormat="1" ht="24.75" customHeight="1">
      <c r="A163" s="23" t="s">
        <v>299</v>
      </c>
      <c r="B163" s="23">
        <v>23131</v>
      </c>
      <c r="C163" s="764" t="s">
        <v>2910</v>
      </c>
      <c r="D163" s="23" t="s">
        <v>305</v>
      </c>
      <c r="E163" s="23" t="s">
        <v>162</v>
      </c>
      <c r="F163" s="23" t="s">
        <v>324</v>
      </c>
      <c r="G163" s="23"/>
      <c r="H163" s="23" t="s">
        <v>179</v>
      </c>
      <c r="I163" s="23" t="s">
        <v>5418</v>
      </c>
      <c r="J163" s="23" t="s">
        <v>334</v>
      </c>
      <c r="K163" s="23" t="s">
        <v>1183</v>
      </c>
      <c r="L163" s="23" t="s">
        <v>1184</v>
      </c>
      <c r="M163" s="23" t="s">
        <v>339</v>
      </c>
      <c r="N163" s="23"/>
      <c r="O163" s="23" t="s">
        <v>1551</v>
      </c>
      <c r="P163" s="23" t="s">
        <v>726</v>
      </c>
      <c r="Q163" s="23" t="s">
        <v>2864</v>
      </c>
      <c r="R163" s="178" t="s">
        <v>3273</v>
      </c>
      <c r="S163" s="23"/>
      <c r="T163" s="23" t="str">
        <f>IF(Table54[[#This Row],[تاریخ اولین  احتساب حق بیمه]]="",1403,MID(Table54[[#This Row],[تاریخ اولین  احتساب حق بیمه]],1,4))</f>
        <v>1402</v>
      </c>
      <c r="U163" s="23"/>
      <c r="V163" s="23"/>
      <c r="W163" s="23"/>
      <c r="X163" s="23"/>
      <c r="Y163" s="23"/>
      <c r="Z163" s="23"/>
      <c r="AA163" s="23"/>
      <c r="AB163" s="23"/>
      <c r="AC163" s="23"/>
      <c r="AD163" s="23"/>
      <c r="AE163" s="23"/>
      <c r="AF163" s="23"/>
      <c r="AG163" s="23">
        <v>35835000</v>
      </c>
      <c r="AH163" s="23">
        <v>37755000</v>
      </c>
      <c r="AI163" s="23">
        <v>37930000</v>
      </c>
      <c r="AJ163" s="23">
        <v>40000000</v>
      </c>
      <c r="AK163" s="23">
        <v>63400000</v>
      </c>
      <c r="AL163" s="23">
        <v>42150000</v>
      </c>
      <c r="AM163" s="23">
        <v>34800000</v>
      </c>
      <c r="AN163" s="23">
        <v>49500000</v>
      </c>
      <c r="AO163" s="23">
        <v>53050000</v>
      </c>
      <c r="AP163" s="23">
        <v>50550000</v>
      </c>
      <c r="AQ163" s="23"/>
      <c r="AR163" s="23">
        <v>43150000</v>
      </c>
      <c r="AS163" s="23">
        <v>55000000</v>
      </c>
      <c r="AT163" s="23">
        <v>64800000</v>
      </c>
      <c r="AU163" s="23">
        <v>51950000</v>
      </c>
      <c r="AV163" s="23">
        <v>51800000</v>
      </c>
      <c r="AW163" s="23">
        <v>50750000</v>
      </c>
      <c r="AX163" s="23">
        <v>56900000</v>
      </c>
      <c r="AY163" s="23">
        <v>54500000</v>
      </c>
      <c r="AZ163" s="23">
        <v>78850000</v>
      </c>
      <c r="BA163" s="23">
        <v>75100000</v>
      </c>
      <c r="BB163" s="23">
        <v>77200000</v>
      </c>
      <c r="BC163" s="23">
        <v>68300000</v>
      </c>
      <c r="BD163" s="23">
        <v>75400000</v>
      </c>
      <c r="BE163" s="23">
        <v>73150000</v>
      </c>
      <c r="BF163" s="23">
        <v>77570000</v>
      </c>
      <c r="BG163" s="750">
        <v>76350000</v>
      </c>
      <c r="BH163" s="23">
        <v>29770000</v>
      </c>
      <c r="BK163" s="155"/>
      <c r="BL163" s="155"/>
      <c r="BM163" s="155"/>
      <c r="BN163" s="155"/>
    </row>
    <row r="164" spans="1:66" s="768" customFormat="1" ht="24.75" customHeight="1">
      <c r="A164" s="473" t="s">
        <v>2907</v>
      </c>
      <c r="B164" s="473">
        <v>23134</v>
      </c>
      <c r="C164" s="766" t="s">
        <v>2910</v>
      </c>
      <c r="D164" s="473" t="s">
        <v>306</v>
      </c>
      <c r="E164" s="23" t="s">
        <v>162</v>
      </c>
      <c r="F164" s="473" t="s">
        <v>325</v>
      </c>
      <c r="G164" s="473"/>
      <c r="H164" s="473" t="s">
        <v>180</v>
      </c>
      <c r="I164" s="473" t="s">
        <v>5417</v>
      </c>
      <c r="J164" s="473" t="s">
        <v>335</v>
      </c>
      <c r="K164" s="473" t="s">
        <v>1183</v>
      </c>
      <c r="L164" s="473" t="s">
        <v>1184</v>
      </c>
      <c r="M164" s="473" t="s">
        <v>340</v>
      </c>
      <c r="N164" s="473"/>
      <c r="O164" s="473" t="s">
        <v>1551</v>
      </c>
      <c r="P164" s="473" t="s">
        <v>847</v>
      </c>
      <c r="Q164" s="473" t="s">
        <v>847</v>
      </c>
      <c r="R164" s="767" t="s">
        <v>847</v>
      </c>
      <c r="S164" s="473"/>
      <c r="T164" s="473" t="str">
        <f>IF(Table54[[#This Row],[تاریخ اولین  احتساب حق بیمه]]="",1403,MID(Table54[[#This Row],[تاریخ اولین  احتساب حق بیمه]],1,4))</f>
        <v>1400</v>
      </c>
      <c r="U164" s="473"/>
      <c r="V164" s="473"/>
      <c r="W164" s="473"/>
      <c r="X164" s="473"/>
      <c r="Y164" s="473"/>
      <c r="Z164" s="473"/>
      <c r="AA164" s="473"/>
      <c r="AB164" s="473"/>
      <c r="AC164" s="473"/>
      <c r="AD164" s="473"/>
      <c r="AE164" s="473"/>
      <c r="AF164" s="473"/>
      <c r="AG164" s="473">
        <v>80030000</v>
      </c>
      <c r="AH164" s="473">
        <v>72225000</v>
      </c>
      <c r="AI164" s="473">
        <v>80540000</v>
      </c>
      <c r="AJ164" s="473">
        <v>72415000</v>
      </c>
      <c r="AK164" s="473">
        <v>90500000</v>
      </c>
      <c r="AL164" s="473">
        <v>73375000</v>
      </c>
      <c r="AM164" s="473">
        <v>74560000</v>
      </c>
      <c r="AN164" s="473">
        <v>69450000</v>
      </c>
      <c r="AO164" s="473">
        <v>69820000</v>
      </c>
      <c r="AP164" s="473">
        <v>73250000</v>
      </c>
      <c r="AQ164" s="473"/>
      <c r="AR164" s="473">
        <v>65900000</v>
      </c>
      <c r="AS164" s="473">
        <v>69700000</v>
      </c>
      <c r="AT164" s="473">
        <v>49850000</v>
      </c>
      <c r="AU164" s="473">
        <v>92600000</v>
      </c>
      <c r="AV164" s="473">
        <v>66650000</v>
      </c>
      <c r="AW164" s="473">
        <v>62850000</v>
      </c>
      <c r="AX164" s="473">
        <v>71900000</v>
      </c>
      <c r="AY164" s="473">
        <v>84700000</v>
      </c>
      <c r="AZ164" s="473">
        <v>93800000</v>
      </c>
      <c r="BA164" s="473">
        <v>114600000</v>
      </c>
      <c r="BB164" s="473">
        <v>129350000</v>
      </c>
      <c r="BC164" s="473">
        <v>109500000</v>
      </c>
      <c r="BD164" s="473">
        <v>124400000</v>
      </c>
      <c r="BE164" s="473">
        <v>125450000</v>
      </c>
      <c r="BF164" s="473">
        <v>122880000</v>
      </c>
      <c r="BG164" s="768">
        <v>89300000</v>
      </c>
      <c r="BH164" s="473">
        <v>127220000</v>
      </c>
      <c r="BK164" s="769"/>
      <c r="BL164" s="769"/>
      <c r="BM164" s="769"/>
      <c r="BN164" s="769"/>
    </row>
    <row r="165" spans="1:66" s="750" customFormat="1" ht="24.75" customHeight="1">
      <c r="A165" s="23" t="s">
        <v>26308</v>
      </c>
      <c r="B165" s="23">
        <v>23142</v>
      </c>
      <c r="C165" s="764" t="s">
        <v>2910</v>
      </c>
      <c r="D165" s="23" t="s">
        <v>716</v>
      </c>
      <c r="E165" s="23" t="s">
        <v>163</v>
      </c>
      <c r="F165" s="23" t="s">
        <v>89</v>
      </c>
      <c r="G165" s="23"/>
      <c r="H165" s="23" t="s">
        <v>180</v>
      </c>
      <c r="I165" s="23" t="s">
        <v>5417</v>
      </c>
      <c r="J165" s="23" t="s">
        <v>718</v>
      </c>
      <c r="K165" s="23" t="s">
        <v>1183</v>
      </c>
      <c r="L165" s="23" t="s">
        <v>1184</v>
      </c>
      <c r="M165" s="23" t="s">
        <v>720</v>
      </c>
      <c r="N165" s="23"/>
      <c r="O165" s="23" t="s">
        <v>2414</v>
      </c>
      <c r="P165" s="23" t="s">
        <v>721</v>
      </c>
      <c r="Q165" s="23" t="s">
        <v>2864</v>
      </c>
      <c r="R165" s="178" t="s">
        <v>22256</v>
      </c>
      <c r="S165" s="23"/>
      <c r="T165" s="23" t="str">
        <f>IF(Table54[[#This Row],[تاریخ اولین  احتساب حق بیمه]]="",1403,MID(Table54[[#This Row],[تاریخ اولین  احتساب حق بیمه]],1,4))</f>
        <v>1403</v>
      </c>
      <c r="U165" s="23"/>
      <c r="V165" s="23"/>
      <c r="W165" s="23"/>
      <c r="X165" s="23"/>
      <c r="Y165" s="23"/>
      <c r="Z165" s="23"/>
      <c r="AA165" s="23"/>
      <c r="AB165" s="23"/>
      <c r="AC165" s="23"/>
      <c r="AD165" s="23"/>
      <c r="AE165" s="23"/>
      <c r="AF165" s="23"/>
      <c r="AG165" s="23">
        <v>30375000</v>
      </c>
      <c r="AH165" s="23">
        <v>29990000</v>
      </c>
      <c r="AI165" s="23">
        <v>26060000</v>
      </c>
      <c r="AJ165" s="23">
        <v>30515000</v>
      </c>
      <c r="AK165" s="23">
        <v>40600000</v>
      </c>
      <c r="AL165" s="23">
        <v>29000000</v>
      </c>
      <c r="AM165" s="23">
        <v>28250000</v>
      </c>
      <c r="AN165" s="23">
        <v>26000000</v>
      </c>
      <c r="AO165" s="23">
        <v>31800000</v>
      </c>
      <c r="AP165" s="23">
        <v>31150000</v>
      </c>
      <c r="AQ165" s="23"/>
      <c r="AR165" s="23">
        <v>31250000</v>
      </c>
      <c r="AS165" s="23">
        <v>32650000</v>
      </c>
      <c r="AT165" s="23">
        <v>39200000</v>
      </c>
      <c r="AU165" s="23">
        <v>56000000</v>
      </c>
      <c r="AV165" s="23">
        <v>38850000</v>
      </c>
      <c r="AW165" s="23">
        <v>38100000</v>
      </c>
      <c r="AX165" s="23">
        <v>56250000</v>
      </c>
      <c r="AY165" s="23">
        <v>44850000</v>
      </c>
      <c r="AZ165" s="23">
        <v>55150000</v>
      </c>
      <c r="BA165" s="23">
        <v>51150000</v>
      </c>
      <c r="BB165" s="23">
        <v>53800000</v>
      </c>
      <c r="BC165" s="23">
        <v>51190000</v>
      </c>
      <c r="BD165" s="23">
        <v>57000000</v>
      </c>
      <c r="BE165" s="23">
        <v>59550000</v>
      </c>
      <c r="BF165" s="23">
        <v>65610000</v>
      </c>
      <c r="BG165" s="750">
        <v>67740000</v>
      </c>
      <c r="BH165" s="23">
        <v>47410000</v>
      </c>
      <c r="BK165" s="155"/>
      <c r="BL165" s="155"/>
      <c r="BM165" s="155"/>
      <c r="BN165" s="155"/>
    </row>
    <row r="166" spans="1:66" s="750" customFormat="1" ht="24.75" customHeight="1">
      <c r="A166" s="23" t="s">
        <v>26307</v>
      </c>
      <c r="B166" s="23">
        <v>23143</v>
      </c>
      <c r="C166" s="764" t="s">
        <v>2910</v>
      </c>
      <c r="D166" s="23" t="s">
        <v>717</v>
      </c>
      <c r="E166" s="23" t="s">
        <v>163</v>
      </c>
      <c r="F166" s="23" t="s">
        <v>89</v>
      </c>
      <c r="G166" s="23"/>
      <c r="H166" s="23" t="s">
        <v>180</v>
      </c>
      <c r="I166" s="23" t="s">
        <v>5417</v>
      </c>
      <c r="J166" s="23" t="s">
        <v>719</v>
      </c>
      <c r="K166" s="23" t="s">
        <v>1183</v>
      </c>
      <c r="L166" s="23" t="s">
        <v>1184</v>
      </c>
      <c r="M166" s="23" t="s">
        <v>720</v>
      </c>
      <c r="N166" s="23"/>
      <c r="O166" s="23" t="s">
        <v>2414</v>
      </c>
      <c r="P166" s="23" t="s">
        <v>721</v>
      </c>
      <c r="Q166" s="23" t="s">
        <v>2864</v>
      </c>
      <c r="R166" s="178" t="s">
        <v>22256</v>
      </c>
      <c r="S166" s="23"/>
      <c r="T166" s="23" t="str">
        <f>IF(Table54[[#This Row],[تاریخ اولین  احتساب حق بیمه]]="",1403,MID(Table54[[#This Row],[تاریخ اولین  احتساب حق بیمه]],1,4))</f>
        <v>1403</v>
      </c>
      <c r="U166" s="23"/>
      <c r="V166" s="23"/>
      <c r="W166" s="23"/>
      <c r="X166" s="23"/>
      <c r="Y166" s="23"/>
      <c r="Z166" s="23"/>
      <c r="AA166" s="23"/>
      <c r="AB166" s="23"/>
      <c r="AC166" s="23"/>
      <c r="AD166" s="23"/>
      <c r="AE166" s="23"/>
      <c r="AF166" s="23"/>
      <c r="AG166" s="23">
        <v>30375000</v>
      </c>
      <c r="AH166" s="23">
        <v>26970000</v>
      </c>
      <c r="AI166" s="23">
        <v>17390000</v>
      </c>
      <c r="AJ166" s="23">
        <v>30515000</v>
      </c>
      <c r="AK166" s="23">
        <v>40000000</v>
      </c>
      <c r="AL166" s="23">
        <v>29150000</v>
      </c>
      <c r="AM166" s="23">
        <v>27700000</v>
      </c>
      <c r="AN166" s="23">
        <v>22950000</v>
      </c>
      <c r="AO166" s="23">
        <v>32300000</v>
      </c>
      <c r="AP166" s="23">
        <v>35300000</v>
      </c>
      <c r="AQ166" s="23"/>
      <c r="AR166" s="23">
        <v>33100000</v>
      </c>
      <c r="AS166" s="23">
        <v>38450000</v>
      </c>
      <c r="AT166" s="23">
        <v>40350000</v>
      </c>
      <c r="AU166" s="23">
        <v>54650000</v>
      </c>
      <c r="AV166" s="23">
        <v>38500000</v>
      </c>
      <c r="AW166" s="23">
        <v>41700000</v>
      </c>
      <c r="AX166" s="23">
        <v>50300000</v>
      </c>
      <c r="AY166" s="23"/>
      <c r="AZ166" s="23">
        <v>57600000</v>
      </c>
      <c r="BA166" s="23">
        <v>51750000</v>
      </c>
      <c r="BB166" s="23">
        <v>55400000</v>
      </c>
      <c r="BC166" s="23">
        <v>55500000</v>
      </c>
      <c r="BD166" s="23">
        <v>56500000</v>
      </c>
      <c r="BE166" s="23">
        <v>61500000</v>
      </c>
      <c r="BF166" s="23">
        <v>81430000</v>
      </c>
      <c r="BG166" s="750">
        <v>83110000</v>
      </c>
      <c r="BH166" s="23">
        <v>62100000</v>
      </c>
      <c r="BK166" s="155"/>
      <c r="BL166" s="155"/>
      <c r="BM166" s="155"/>
      <c r="BN166" s="155"/>
    </row>
    <row r="167" spans="1:66" s="750" customFormat="1" ht="24.75" customHeight="1">
      <c r="A167" s="23" t="s">
        <v>740</v>
      </c>
      <c r="B167" s="23">
        <v>23147</v>
      </c>
      <c r="C167" s="764" t="s">
        <v>2910</v>
      </c>
      <c r="D167" s="23" t="s">
        <v>741</v>
      </c>
      <c r="E167" s="23" t="s">
        <v>163</v>
      </c>
      <c r="F167" s="23" t="s">
        <v>111</v>
      </c>
      <c r="G167" s="23"/>
      <c r="H167" s="23" t="s">
        <v>179</v>
      </c>
      <c r="I167" s="23" t="s">
        <v>5418</v>
      </c>
      <c r="J167" s="23" t="s">
        <v>742</v>
      </c>
      <c r="K167" s="23" t="s">
        <v>1183</v>
      </c>
      <c r="L167" s="23" t="s">
        <v>1184</v>
      </c>
      <c r="M167" s="23" t="s">
        <v>743</v>
      </c>
      <c r="N167" s="23"/>
      <c r="O167" s="23" t="s">
        <v>2414</v>
      </c>
      <c r="P167" s="23" t="s">
        <v>353</v>
      </c>
      <c r="Q167" s="23" t="s">
        <v>2864</v>
      </c>
      <c r="R167" s="178"/>
      <c r="S167" s="23"/>
      <c r="T167" s="23">
        <f>IF(Table54[[#This Row],[تاریخ اولین  احتساب حق بیمه]]="",1403,MID(Table54[[#This Row],[تاریخ اولین  احتساب حق بیمه]],1,4))</f>
        <v>1403</v>
      </c>
      <c r="U167" s="23"/>
      <c r="V167" s="23"/>
      <c r="W167" s="23"/>
      <c r="X167" s="23"/>
      <c r="Y167" s="23"/>
      <c r="Z167" s="23"/>
      <c r="AA167" s="23"/>
      <c r="AB167" s="23"/>
      <c r="AC167" s="23"/>
      <c r="AD167" s="23"/>
      <c r="AE167" s="23"/>
      <c r="AF167" s="23"/>
      <c r="AG167" s="23">
        <v>31135000</v>
      </c>
      <c r="AH167" s="23">
        <v>31935000</v>
      </c>
      <c r="AI167" s="23">
        <v>30265000</v>
      </c>
      <c r="AJ167" s="23">
        <v>31255000</v>
      </c>
      <c r="AK167" s="23">
        <v>36700000</v>
      </c>
      <c r="AL167" s="23">
        <v>31750000</v>
      </c>
      <c r="AM167" s="23">
        <v>34750000</v>
      </c>
      <c r="AN167" s="23">
        <v>34700000</v>
      </c>
      <c r="AO167" s="23">
        <v>37050000</v>
      </c>
      <c r="AP167" s="23">
        <v>38900000</v>
      </c>
      <c r="AQ167" s="23"/>
      <c r="AR167" s="23">
        <v>29700000</v>
      </c>
      <c r="AS167" s="23">
        <v>30080000</v>
      </c>
      <c r="AT167" s="23">
        <v>38000000</v>
      </c>
      <c r="AU167" s="23">
        <v>41300000</v>
      </c>
      <c r="AV167" s="23">
        <v>36000000</v>
      </c>
      <c r="AW167" s="23">
        <v>39450000</v>
      </c>
      <c r="AX167" s="23">
        <v>49600000</v>
      </c>
      <c r="AY167" s="23">
        <v>49400000</v>
      </c>
      <c r="AZ167" s="23">
        <v>51600000</v>
      </c>
      <c r="BA167" s="23">
        <v>65000000</v>
      </c>
      <c r="BB167" s="23">
        <v>51900000</v>
      </c>
      <c r="BC167" s="23">
        <v>59500000</v>
      </c>
      <c r="BD167" s="23">
        <v>66600000</v>
      </c>
      <c r="BE167" s="23">
        <v>64900000</v>
      </c>
      <c r="BF167" s="23">
        <v>73160000</v>
      </c>
      <c r="BG167" s="750">
        <v>66120000</v>
      </c>
      <c r="BH167" s="23">
        <v>71000000</v>
      </c>
      <c r="BK167" s="155"/>
      <c r="BL167" s="155"/>
      <c r="BM167" s="155"/>
      <c r="BN167" s="155"/>
    </row>
    <row r="168" spans="1:66" s="750" customFormat="1" ht="24.75" customHeight="1">
      <c r="A168" s="23" t="s">
        <v>838</v>
      </c>
      <c r="B168" s="23">
        <v>23155</v>
      </c>
      <c r="C168" s="764" t="s">
        <v>2910</v>
      </c>
      <c r="D168" s="23" t="s">
        <v>839</v>
      </c>
      <c r="E168" s="23" t="s">
        <v>163</v>
      </c>
      <c r="F168" s="23" t="s">
        <v>473</v>
      </c>
      <c r="G168" s="23"/>
      <c r="H168" s="23" t="s">
        <v>179</v>
      </c>
      <c r="I168" s="23" t="s">
        <v>22176</v>
      </c>
      <c r="J168" s="23" t="s">
        <v>840</v>
      </c>
      <c r="K168" s="23" t="s">
        <v>1183</v>
      </c>
      <c r="L168" s="23" t="s">
        <v>1306</v>
      </c>
      <c r="M168" s="23" t="s">
        <v>1305</v>
      </c>
      <c r="N168" s="23"/>
      <c r="O168" s="23" t="s">
        <v>2414</v>
      </c>
      <c r="P168" s="23" t="s">
        <v>630</v>
      </c>
      <c r="Q168" s="23" t="s">
        <v>2864</v>
      </c>
      <c r="R168" s="178"/>
      <c r="S168" s="23" t="s">
        <v>385</v>
      </c>
      <c r="T168" s="23">
        <f>IF(Table54[[#This Row],[تاریخ اولین  احتساب حق بیمه]]="",1403,MID(Table54[[#This Row],[تاریخ اولین  احتساب حق بیمه]],1,4))</f>
        <v>1403</v>
      </c>
      <c r="U168" s="23"/>
      <c r="V168" s="23"/>
      <c r="W168" s="23"/>
      <c r="X168" s="23"/>
      <c r="Y168" s="23"/>
      <c r="Z168" s="23"/>
      <c r="AA168" s="23"/>
      <c r="AB168" s="23"/>
      <c r="AC168" s="23"/>
      <c r="AD168" s="23"/>
      <c r="AE168" s="23"/>
      <c r="AF168" s="23"/>
      <c r="AG168" s="23">
        <v>35000000</v>
      </c>
      <c r="AH168" s="23">
        <v>30500000</v>
      </c>
      <c r="AI168" s="23">
        <v>19680000</v>
      </c>
      <c r="AJ168" s="23">
        <v>26515000</v>
      </c>
      <c r="AK168" s="23">
        <v>21600000</v>
      </c>
      <c r="AL168" s="23">
        <v>17900000</v>
      </c>
      <c r="AM168" s="23">
        <v>26350000</v>
      </c>
      <c r="AN168" s="23">
        <v>25500000</v>
      </c>
      <c r="AO168" s="23">
        <v>19350000</v>
      </c>
      <c r="AP168" s="23">
        <v>29050000</v>
      </c>
      <c r="AQ168" s="23"/>
      <c r="AR168" s="23">
        <v>29050000</v>
      </c>
      <c r="AS168" s="23">
        <v>25750000</v>
      </c>
      <c r="AT168" s="23">
        <v>11500000</v>
      </c>
      <c r="AU168" s="23">
        <v>31850000</v>
      </c>
      <c r="AV168" s="23">
        <v>36000000</v>
      </c>
      <c r="AW168" s="23">
        <v>26450000</v>
      </c>
      <c r="AX168" s="23">
        <v>18600000</v>
      </c>
      <c r="AY168" s="23">
        <v>12450000</v>
      </c>
      <c r="AZ168" s="23">
        <v>20000000</v>
      </c>
      <c r="BA168" s="23">
        <v>30850000</v>
      </c>
      <c r="BB168" s="23">
        <v>29250000</v>
      </c>
      <c r="BC168" s="23">
        <v>20000000</v>
      </c>
      <c r="BD168" s="23">
        <v>10000000</v>
      </c>
      <c r="BE168" s="23">
        <v>12500000</v>
      </c>
      <c r="BF168" s="23">
        <v>19800000</v>
      </c>
      <c r="BG168" s="750">
        <v>18320000</v>
      </c>
      <c r="BH168" s="23">
        <v>26730000</v>
      </c>
      <c r="BK168" s="155"/>
      <c r="BL168" s="155"/>
      <c r="BM168" s="155"/>
      <c r="BN168" s="155"/>
    </row>
    <row r="169" spans="1:66" s="750" customFormat="1" ht="24.75" customHeight="1">
      <c r="A169" s="23" t="s">
        <v>1106</v>
      </c>
      <c r="B169" s="23">
        <v>23172</v>
      </c>
      <c r="C169" s="764" t="s">
        <v>2910</v>
      </c>
      <c r="D169" s="23" t="s">
        <v>1107</v>
      </c>
      <c r="E169" s="23" t="s">
        <v>162</v>
      </c>
      <c r="F169" s="23" t="s">
        <v>116</v>
      </c>
      <c r="G169" s="23"/>
      <c r="H169" s="23" t="s">
        <v>180</v>
      </c>
      <c r="I169" s="23" t="s">
        <v>5417</v>
      </c>
      <c r="J169" s="23" t="s">
        <v>1108</v>
      </c>
      <c r="K169" s="23" t="s">
        <v>1183</v>
      </c>
      <c r="L169" s="23" t="s">
        <v>1184</v>
      </c>
      <c r="M169" s="23" t="s">
        <v>1109</v>
      </c>
      <c r="N169" s="23"/>
      <c r="O169" s="23" t="s">
        <v>1551</v>
      </c>
      <c r="P169" s="23" t="s">
        <v>1110</v>
      </c>
      <c r="Q169" s="23" t="s">
        <v>2864</v>
      </c>
      <c r="R169" s="178" t="s">
        <v>2252</v>
      </c>
      <c r="S169" s="23"/>
      <c r="T169" s="23" t="str">
        <f>IF(Table54[[#This Row],[تاریخ اولین  احتساب حق بیمه]]="",1403,MID(Table54[[#This Row],[تاریخ اولین  احتساب حق بیمه]],1,4))</f>
        <v>1401</v>
      </c>
      <c r="U169" s="23"/>
      <c r="V169" s="23"/>
      <c r="W169" s="23"/>
      <c r="X169" s="23"/>
      <c r="Y169" s="23"/>
      <c r="Z169" s="23"/>
      <c r="AA169" s="23"/>
      <c r="AB169" s="23"/>
      <c r="AC169" s="23"/>
      <c r="AD169" s="23"/>
      <c r="AE169" s="23"/>
      <c r="AF169" s="23"/>
      <c r="AG169" s="23"/>
      <c r="AH169" s="23"/>
      <c r="AI169" s="23">
        <v>27925000</v>
      </c>
      <c r="AJ169" s="23">
        <v>43000000</v>
      </c>
      <c r="AK169" s="23">
        <v>47570000</v>
      </c>
      <c r="AL169" s="23">
        <v>46250000</v>
      </c>
      <c r="AM169" s="23">
        <v>44750000</v>
      </c>
      <c r="AN169" s="23">
        <v>47900000</v>
      </c>
      <c r="AO169" s="23">
        <v>66350000</v>
      </c>
      <c r="AP169" s="23">
        <v>56250000</v>
      </c>
      <c r="AQ169" s="23"/>
      <c r="AR169" s="23">
        <v>49800000</v>
      </c>
      <c r="AS169" s="23">
        <v>60050000</v>
      </c>
      <c r="AT169" s="23">
        <v>45750000</v>
      </c>
      <c r="AU169" s="23">
        <v>50000000</v>
      </c>
      <c r="AV169" s="23"/>
      <c r="AW169" s="23">
        <v>61850000</v>
      </c>
      <c r="AX169" s="23">
        <v>93950000</v>
      </c>
      <c r="AY169" s="23">
        <v>73950000</v>
      </c>
      <c r="AZ169" s="23">
        <v>70800000</v>
      </c>
      <c r="BA169" s="23">
        <v>92850000</v>
      </c>
      <c r="BB169" s="23">
        <v>62000000</v>
      </c>
      <c r="BC169" s="23">
        <v>130100000</v>
      </c>
      <c r="BD169" s="23">
        <v>114000000</v>
      </c>
      <c r="BE169" s="23">
        <v>101150000</v>
      </c>
      <c r="BF169" s="23">
        <v>111650000</v>
      </c>
      <c r="BG169" s="750">
        <v>101180000</v>
      </c>
      <c r="BH169" s="23">
        <v>100710000</v>
      </c>
      <c r="BK169" s="155"/>
      <c r="BL169" s="155"/>
      <c r="BM169" s="155"/>
      <c r="BN169" s="155"/>
    </row>
    <row r="170" spans="1:66" s="750" customFormat="1" ht="24.75" customHeight="1">
      <c r="A170" s="23" t="s">
        <v>1299</v>
      </c>
      <c r="B170" s="23">
        <v>23177</v>
      </c>
      <c r="C170" s="764" t="s">
        <v>2910</v>
      </c>
      <c r="D170" s="23" t="s">
        <v>1300</v>
      </c>
      <c r="E170" s="23" t="s">
        <v>162</v>
      </c>
      <c r="F170" s="23" t="s">
        <v>249</v>
      </c>
      <c r="G170" s="23"/>
      <c r="H170" s="23" t="s">
        <v>179</v>
      </c>
      <c r="I170" s="23" t="s">
        <v>5418</v>
      </c>
      <c r="J170" s="23" t="s">
        <v>1301</v>
      </c>
      <c r="K170" s="23" t="s">
        <v>1183</v>
      </c>
      <c r="L170" s="23" t="s">
        <v>1184</v>
      </c>
      <c r="M170" s="23" t="s">
        <v>1302</v>
      </c>
      <c r="N170" s="23"/>
      <c r="O170" s="23" t="s">
        <v>1551</v>
      </c>
      <c r="P170" s="23" t="s">
        <v>1117</v>
      </c>
      <c r="Q170" s="23" t="s">
        <v>2864</v>
      </c>
      <c r="R170" s="178" t="s">
        <v>1039</v>
      </c>
      <c r="S170" s="23"/>
      <c r="T170" s="23" t="str">
        <f>IF(Table54[[#This Row],[تاریخ اولین  احتساب حق بیمه]]="",1403,MID(Table54[[#This Row],[تاریخ اولین  احتساب حق بیمه]],1,4))</f>
        <v>1400</v>
      </c>
      <c r="U170" s="23"/>
      <c r="V170" s="23"/>
      <c r="W170" s="23"/>
      <c r="X170" s="23"/>
      <c r="Y170" s="23"/>
      <c r="Z170" s="23"/>
      <c r="AA170" s="23"/>
      <c r="AB170" s="23"/>
      <c r="AC170" s="23"/>
      <c r="AD170" s="23"/>
      <c r="AE170" s="23"/>
      <c r="AF170" s="23"/>
      <c r="AG170" s="23"/>
      <c r="AH170" s="23"/>
      <c r="AI170" s="23"/>
      <c r="AJ170" s="23">
        <v>66300000</v>
      </c>
      <c r="AK170" s="23">
        <v>48000000</v>
      </c>
      <c r="AL170" s="23">
        <v>72550000</v>
      </c>
      <c r="AM170" s="23">
        <v>68000000</v>
      </c>
      <c r="AN170" s="23">
        <v>64500000</v>
      </c>
      <c r="AO170" s="23">
        <v>79070000</v>
      </c>
      <c r="AP170" s="23">
        <v>75800000</v>
      </c>
      <c r="AQ170" s="23"/>
      <c r="AR170" s="23">
        <v>53500000</v>
      </c>
      <c r="AS170" s="23">
        <v>73000000</v>
      </c>
      <c r="AT170" s="23">
        <v>55900000</v>
      </c>
      <c r="AU170" s="23">
        <v>50000000</v>
      </c>
      <c r="AV170" s="23">
        <v>93800000</v>
      </c>
      <c r="AW170" s="23">
        <v>82000000</v>
      </c>
      <c r="AX170" s="23">
        <v>91900000</v>
      </c>
      <c r="AY170" s="23">
        <v>93400000</v>
      </c>
      <c r="AZ170" s="23">
        <v>291950000</v>
      </c>
      <c r="BA170" s="23">
        <v>98350000</v>
      </c>
      <c r="BB170" s="23">
        <v>93450000</v>
      </c>
      <c r="BC170" s="23">
        <v>71190000</v>
      </c>
      <c r="BD170" s="23">
        <v>278850000</v>
      </c>
      <c r="BE170" s="23">
        <v>70000000</v>
      </c>
      <c r="BF170" s="23"/>
      <c r="BG170" s="750">
        <v>29230000</v>
      </c>
      <c r="BH170" s="23">
        <v>82110000</v>
      </c>
      <c r="BK170" s="155"/>
      <c r="BL170" s="155"/>
      <c r="BM170" s="155"/>
      <c r="BN170" s="155"/>
    </row>
    <row r="171" spans="1:66" s="750" customFormat="1" ht="24.75" customHeight="1">
      <c r="A171" s="23" t="s">
        <v>1756</v>
      </c>
      <c r="B171" s="23">
        <v>23185</v>
      </c>
      <c r="C171" s="764" t="s">
        <v>2910</v>
      </c>
      <c r="D171" s="23">
        <v>2594357928</v>
      </c>
      <c r="E171" s="23" t="s">
        <v>163</v>
      </c>
      <c r="F171" s="23" t="s">
        <v>454</v>
      </c>
      <c r="G171" s="23" t="s">
        <v>586</v>
      </c>
      <c r="H171" s="23"/>
      <c r="I171" s="23" t="s">
        <v>5417</v>
      </c>
      <c r="J171" s="23">
        <v>9336397575</v>
      </c>
      <c r="K171" s="23" t="s">
        <v>1183</v>
      </c>
      <c r="L171" s="23" t="s">
        <v>1184</v>
      </c>
      <c r="M171" s="23" t="s">
        <v>1757</v>
      </c>
      <c r="N171" s="23"/>
      <c r="O171" s="23" t="s">
        <v>2155</v>
      </c>
      <c r="P171" s="23" t="s">
        <v>1758</v>
      </c>
      <c r="Q171" s="23" t="s">
        <v>2864</v>
      </c>
      <c r="R171" s="178"/>
      <c r="S171" s="23" t="s">
        <v>385</v>
      </c>
      <c r="T171" s="23">
        <f>IF(Table54[[#This Row],[تاریخ اولین  احتساب حق بیمه]]="",1403,MID(Table54[[#This Row],[تاریخ اولین  احتساب حق بیمه]],1,4))</f>
        <v>1403</v>
      </c>
      <c r="U171" s="23"/>
      <c r="V171" s="23"/>
      <c r="W171" s="23"/>
      <c r="X171" s="23"/>
      <c r="Y171" s="23"/>
      <c r="Z171" s="23"/>
      <c r="AA171" s="23"/>
      <c r="AB171" s="23"/>
      <c r="AC171" s="23"/>
      <c r="AD171" s="23"/>
      <c r="AE171" s="23"/>
      <c r="AF171" s="23"/>
      <c r="AG171" s="23"/>
      <c r="AH171" s="23"/>
      <c r="AI171" s="23"/>
      <c r="AJ171" s="23"/>
      <c r="AK171" s="23"/>
      <c r="AL171" s="23">
        <v>17850000</v>
      </c>
      <c r="AM171" s="23">
        <v>51250000</v>
      </c>
      <c r="AN171" s="23">
        <v>48150000</v>
      </c>
      <c r="AO171" s="23">
        <v>53600000</v>
      </c>
      <c r="AP171" s="23">
        <v>53750000</v>
      </c>
      <c r="AQ171" s="23"/>
      <c r="AR171" s="23">
        <v>70000000</v>
      </c>
      <c r="AS171" s="23">
        <v>62100000</v>
      </c>
      <c r="AT171" s="23">
        <v>52100000</v>
      </c>
      <c r="AU171" s="23">
        <v>70655000</v>
      </c>
      <c r="AV171" s="23">
        <v>75400000</v>
      </c>
      <c r="AW171" s="23">
        <v>74300000</v>
      </c>
      <c r="AX171" s="23">
        <v>54500000</v>
      </c>
      <c r="AY171" s="23">
        <v>51000000</v>
      </c>
      <c r="AZ171" s="23">
        <v>51450000</v>
      </c>
      <c r="BA171" s="23">
        <v>51450000</v>
      </c>
      <c r="BB171" s="23">
        <v>70000000</v>
      </c>
      <c r="BC171" s="23">
        <v>72300000</v>
      </c>
      <c r="BD171" s="23">
        <v>72300000</v>
      </c>
      <c r="BE171" s="23">
        <v>70080000</v>
      </c>
      <c r="BF171" s="23">
        <v>73230000</v>
      </c>
      <c r="BG171" s="750">
        <v>70280000</v>
      </c>
      <c r="BH171" s="23">
        <v>68750000</v>
      </c>
      <c r="BK171" s="155"/>
      <c r="BL171" s="155"/>
      <c r="BM171" s="155"/>
      <c r="BN171" s="155"/>
    </row>
    <row r="172" spans="1:66" s="750" customFormat="1" ht="24.75" customHeight="1">
      <c r="A172" s="23" t="s">
        <v>1888</v>
      </c>
      <c r="B172" s="23">
        <v>23197</v>
      </c>
      <c r="C172" s="764" t="s">
        <v>2910</v>
      </c>
      <c r="D172" s="23" t="s">
        <v>1889</v>
      </c>
      <c r="E172" s="23" t="s">
        <v>386</v>
      </c>
      <c r="F172" s="23" t="s">
        <v>143</v>
      </c>
      <c r="G172" s="23" t="s">
        <v>1890</v>
      </c>
      <c r="H172" s="23" t="s">
        <v>180</v>
      </c>
      <c r="I172" s="23" t="s">
        <v>5417</v>
      </c>
      <c r="J172" s="23" t="s">
        <v>1891</v>
      </c>
      <c r="K172" s="23" t="s">
        <v>1183</v>
      </c>
      <c r="L172" s="23" t="s">
        <v>1184</v>
      </c>
      <c r="M172" s="23" t="s">
        <v>1892</v>
      </c>
      <c r="N172" s="23"/>
      <c r="O172" s="23" t="s">
        <v>2414</v>
      </c>
      <c r="P172" s="23" t="s">
        <v>1894</v>
      </c>
      <c r="Q172" s="23" t="s">
        <v>2864</v>
      </c>
      <c r="R172" s="178"/>
      <c r="S172" s="23"/>
      <c r="T172" s="23">
        <f>IF(Table54[[#This Row],[تاریخ اولین  احتساب حق بیمه]]="",1403,MID(Table54[[#This Row],[تاریخ اولین  احتساب حق بیمه]],1,4))</f>
        <v>1403</v>
      </c>
      <c r="U172" s="23"/>
      <c r="V172" s="23"/>
      <c r="W172" s="23"/>
      <c r="X172" s="23"/>
      <c r="Y172" s="23"/>
      <c r="Z172" s="23"/>
      <c r="AA172" s="23"/>
      <c r="AB172" s="23"/>
      <c r="AC172" s="23"/>
      <c r="AD172" s="23"/>
      <c r="AE172" s="23"/>
      <c r="AF172" s="23"/>
      <c r="AG172" s="23"/>
      <c r="AH172" s="23"/>
      <c r="AI172" s="23"/>
      <c r="AJ172" s="23"/>
      <c r="AK172" s="23"/>
      <c r="AL172" s="23"/>
      <c r="AM172" s="23">
        <v>24000000</v>
      </c>
      <c r="AN172" s="23">
        <v>24000000</v>
      </c>
      <c r="AO172" s="23">
        <v>39000000</v>
      </c>
      <c r="AP172" s="23">
        <v>37200000</v>
      </c>
      <c r="AQ172" s="23"/>
      <c r="AR172" s="23">
        <v>32400000</v>
      </c>
      <c r="AS172" s="23">
        <v>36300000</v>
      </c>
      <c r="AT172" s="23">
        <v>38950000</v>
      </c>
      <c r="AU172" s="23">
        <v>73050000</v>
      </c>
      <c r="AV172" s="23">
        <v>50350000</v>
      </c>
      <c r="AW172" s="23">
        <v>52400000</v>
      </c>
      <c r="AX172" s="23">
        <v>54210000</v>
      </c>
      <c r="AY172" s="23">
        <v>52800000</v>
      </c>
      <c r="AZ172" s="23">
        <v>49350000</v>
      </c>
      <c r="BA172" s="23">
        <v>45550000</v>
      </c>
      <c r="BB172" s="23">
        <v>52400000</v>
      </c>
      <c r="BC172" s="23">
        <v>50950000</v>
      </c>
      <c r="BD172" s="23">
        <v>52200000</v>
      </c>
      <c r="BE172" s="23">
        <v>53400000</v>
      </c>
      <c r="BF172" s="23">
        <v>49990000</v>
      </c>
      <c r="BG172" s="750">
        <v>54250000</v>
      </c>
      <c r="BH172" s="23">
        <v>57430000</v>
      </c>
      <c r="BK172" s="155"/>
      <c r="BL172" s="155"/>
      <c r="BM172" s="155"/>
      <c r="BN172" s="155"/>
    </row>
    <row r="173" spans="1:66" s="750" customFormat="1" ht="24.75" customHeight="1">
      <c r="A173" s="23" t="s">
        <v>2056</v>
      </c>
      <c r="B173" s="23">
        <v>231103</v>
      </c>
      <c r="C173" s="764" t="s">
        <v>2910</v>
      </c>
      <c r="D173" s="23" t="s">
        <v>2057</v>
      </c>
      <c r="E173" s="23" t="s">
        <v>162</v>
      </c>
      <c r="F173" s="23" t="s">
        <v>111</v>
      </c>
      <c r="G173" s="23"/>
      <c r="H173" s="23" t="s">
        <v>180</v>
      </c>
      <c r="I173" s="23" t="s">
        <v>5417</v>
      </c>
      <c r="J173" s="23" t="s">
        <v>2058</v>
      </c>
      <c r="K173" s="23" t="s">
        <v>1183</v>
      </c>
      <c r="L173" s="23" t="s">
        <v>1225</v>
      </c>
      <c r="M173" s="23" t="s">
        <v>2060</v>
      </c>
      <c r="N173" s="23"/>
      <c r="O173" s="23" t="s">
        <v>2414</v>
      </c>
      <c r="P173" s="23" t="s">
        <v>2059</v>
      </c>
      <c r="Q173" s="23" t="s">
        <v>2864</v>
      </c>
      <c r="R173" s="178" t="s">
        <v>28391</v>
      </c>
      <c r="S173" s="23"/>
      <c r="T173" s="23" t="str">
        <f>IF(Table54[[#This Row],[تاریخ اولین  احتساب حق بیمه]]="",1403,MID(Table54[[#This Row],[تاریخ اولین  احتساب حق بیمه]],1,4))</f>
        <v>1404</v>
      </c>
      <c r="U173" s="23"/>
      <c r="V173" s="23"/>
      <c r="W173" s="23"/>
      <c r="X173" s="23"/>
      <c r="Y173" s="23"/>
      <c r="Z173" s="23"/>
      <c r="AA173" s="23"/>
      <c r="AB173" s="23"/>
      <c r="AC173" s="23"/>
      <c r="AD173" s="23"/>
      <c r="AE173" s="23"/>
      <c r="AF173" s="23"/>
      <c r="AG173" s="23"/>
      <c r="AH173" s="23"/>
      <c r="AI173" s="23"/>
      <c r="AJ173" s="23"/>
      <c r="AK173" s="23"/>
      <c r="AL173" s="23"/>
      <c r="AM173" s="23">
        <v>150000000</v>
      </c>
      <c r="AN173" s="23">
        <v>150000000</v>
      </c>
      <c r="AO173" s="23">
        <v>150000000</v>
      </c>
      <c r="AP173" s="23">
        <v>150000000</v>
      </c>
      <c r="AQ173" s="23"/>
      <c r="AR173" s="23">
        <v>100000000</v>
      </c>
      <c r="AS173" s="23">
        <v>14800000</v>
      </c>
      <c r="AT173" s="23">
        <v>194050000</v>
      </c>
      <c r="AU173" s="23">
        <v>150800000</v>
      </c>
      <c r="AV173" s="23">
        <v>174350000</v>
      </c>
      <c r="AW173" s="23">
        <v>18860000</v>
      </c>
      <c r="AX173" s="23">
        <v>144500000</v>
      </c>
      <c r="AY173" s="23">
        <v>185850000</v>
      </c>
      <c r="AZ173" s="23">
        <v>200000000</v>
      </c>
      <c r="BA173" s="23">
        <v>161350000</v>
      </c>
      <c r="BB173" s="23">
        <v>144300000</v>
      </c>
      <c r="BC173" s="23">
        <v>214440000</v>
      </c>
      <c r="BD173" s="23">
        <v>199300000</v>
      </c>
      <c r="BE173" s="23">
        <v>222000000</v>
      </c>
      <c r="BF173" s="23">
        <v>214930000</v>
      </c>
      <c r="BG173" s="750">
        <v>21735000</v>
      </c>
      <c r="BH173" s="23">
        <v>216520000</v>
      </c>
      <c r="BK173" s="155"/>
      <c r="BL173" s="155"/>
      <c r="BM173" s="155"/>
      <c r="BN173" s="155"/>
    </row>
    <row r="174" spans="1:66" s="750" customFormat="1" ht="24.75" customHeight="1">
      <c r="A174" s="23" t="s">
        <v>2450</v>
      </c>
      <c r="B174" s="23">
        <v>231108</v>
      </c>
      <c r="C174" s="764" t="s">
        <v>2910</v>
      </c>
      <c r="D174" s="23" t="s">
        <v>2451</v>
      </c>
      <c r="E174" s="23" t="s">
        <v>386</v>
      </c>
      <c r="F174" s="23" t="s">
        <v>2065</v>
      </c>
      <c r="G174" s="23" t="s">
        <v>2452</v>
      </c>
      <c r="H174" s="23"/>
      <c r="I174" s="23" t="s">
        <v>5417</v>
      </c>
      <c r="J174" s="23" t="s">
        <v>2453</v>
      </c>
      <c r="K174" s="23" t="s">
        <v>1183</v>
      </c>
      <c r="L174" s="23" t="s">
        <v>1184</v>
      </c>
      <c r="M174" s="23" t="s">
        <v>2454</v>
      </c>
      <c r="N174" s="23"/>
      <c r="O174" s="23" t="s">
        <v>2414</v>
      </c>
      <c r="P174" s="23" t="s">
        <v>2128</v>
      </c>
      <c r="Q174" s="23" t="s">
        <v>2864</v>
      </c>
      <c r="R174" s="178"/>
      <c r="S174" s="23"/>
      <c r="T174" s="23">
        <f>IF(Table54[[#This Row],[تاریخ اولین  احتساب حق بیمه]]="",1403,MID(Table54[[#This Row],[تاریخ اولین  احتساب حق بیمه]],1,4))</f>
        <v>1403</v>
      </c>
      <c r="U174" s="23"/>
      <c r="V174" s="23"/>
      <c r="W174" s="23"/>
      <c r="X174" s="23"/>
      <c r="Y174" s="23"/>
      <c r="Z174" s="23"/>
      <c r="AA174" s="23"/>
      <c r="AB174" s="23"/>
      <c r="AC174" s="23"/>
      <c r="AD174" s="23"/>
      <c r="AE174" s="23"/>
      <c r="AF174" s="23"/>
      <c r="AG174" s="23"/>
      <c r="AH174" s="23"/>
      <c r="AI174" s="23"/>
      <c r="AJ174" s="23"/>
      <c r="AK174" s="23"/>
      <c r="AL174" s="23"/>
      <c r="AM174" s="23"/>
      <c r="AN174" s="23"/>
      <c r="AO174" s="23"/>
      <c r="AP174" s="23"/>
      <c r="AQ174" s="23"/>
      <c r="AR174" s="23">
        <v>34650000</v>
      </c>
      <c r="AS174" s="23">
        <v>34250000</v>
      </c>
      <c r="AT174" s="23">
        <v>37200000</v>
      </c>
      <c r="AU174" s="23">
        <v>55450000</v>
      </c>
      <c r="AV174" s="23">
        <v>33900000</v>
      </c>
      <c r="AW174" s="23">
        <v>58950000</v>
      </c>
      <c r="AX174" s="23">
        <v>55710000</v>
      </c>
      <c r="AY174" s="23">
        <v>55950000</v>
      </c>
      <c r="AZ174" s="23">
        <v>53850000</v>
      </c>
      <c r="BA174" s="23">
        <v>56750000</v>
      </c>
      <c r="BB174" s="23">
        <v>54450000</v>
      </c>
      <c r="BC174" s="23">
        <v>59000000</v>
      </c>
      <c r="BD174" s="23">
        <v>59850000</v>
      </c>
      <c r="BE174" s="23">
        <v>75400000</v>
      </c>
      <c r="BF174" s="23">
        <v>78610000</v>
      </c>
      <c r="BG174" s="750">
        <v>72770000</v>
      </c>
      <c r="BH174" s="23">
        <v>61940000</v>
      </c>
      <c r="BK174" s="155"/>
      <c r="BL174" s="155"/>
      <c r="BM174" s="155"/>
      <c r="BN174" s="155"/>
    </row>
    <row r="175" spans="1:66" s="750" customFormat="1" ht="24.75" customHeight="1">
      <c r="A175" s="23" t="s">
        <v>550</v>
      </c>
      <c r="B175" s="23">
        <v>231113</v>
      </c>
      <c r="C175" s="764" t="s">
        <v>2910</v>
      </c>
      <c r="D175" s="23">
        <v>1751137971</v>
      </c>
      <c r="E175" s="23" t="s">
        <v>163</v>
      </c>
      <c r="F175" s="23" t="s">
        <v>551</v>
      </c>
      <c r="G175" s="23"/>
      <c r="H175" s="23" t="s">
        <v>180</v>
      </c>
      <c r="I175" s="23" t="s">
        <v>5418</v>
      </c>
      <c r="J175" s="23">
        <v>9195434487</v>
      </c>
      <c r="K175" s="23" t="s">
        <v>1183</v>
      </c>
      <c r="L175" s="23" t="s">
        <v>1184</v>
      </c>
      <c r="M175" s="23" t="s">
        <v>2457</v>
      </c>
      <c r="N175" s="23">
        <v>4147853945</v>
      </c>
      <c r="O175" s="23" t="s">
        <v>2414</v>
      </c>
      <c r="P175" s="23" t="s">
        <v>3672</v>
      </c>
      <c r="Q175" s="23" t="s">
        <v>3672</v>
      </c>
      <c r="R175" s="178"/>
      <c r="S175" s="23"/>
      <c r="T175" s="23">
        <f>IF(Table54[[#This Row],[تاریخ اولین  احتساب حق بیمه]]="",1403,MID(Table54[[#This Row],[تاریخ اولین  احتساب حق بیمه]],1,4))</f>
        <v>1403</v>
      </c>
      <c r="U175" s="23"/>
      <c r="V175" s="23"/>
      <c r="W175" s="23"/>
      <c r="X175" s="23"/>
      <c r="Y175" s="23"/>
      <c r="Z175" s="23"/>
      <c r="AA175" s="23"/>
      <c r="AB175" s="23"/>
      <c r="AC175" s="23"/>
      <c r="AD175" s="23"/>
      <c r="AE175" s="23"/>
      <c r="AF175" s="23"/>
      <c r="AG175" s="23"/>
      <c r="AH175" s="23"/>
      <c r="AI175" s="23"/>
      <c r="AJ175" s="23"/>
      <c r="AK175" s="23"/>
      <c r="AL175" s="23"/>
      <c r="AM175" s="23"/>
      <c r="AN175" s="23"/>
      <c r="AO175" s="23"/>
      <c r="AP175" s="23"/>
      <c r="AQ175" s="23"/>
      <c r="AR175" s="23">
        <v>23000000</v>
      </c>
      <c r="AS175" s="23">
        <v>47250000</v>
      </c>
      <c r="AT175" s="23">
        <v>35200000</v>
      </c>
      <c r="AU175" s="23">
        <v>40450000</v>
      </c>
      <c r="AV175" s="23">
        <v>38150000</v>
      </c>
      <c r="AW175" s="23">
        <v>32450000</v>
      </c>
      <c r="AX175" s="23">
        <v>9000000</v>
      </c>
      <c r="AY175" s="23"/>
      <c r="AZ175" s="23"/>
      <c r="BA175" s="23"/>
      <c r="BB175" s="23"/>
      <c r="BC175" s="23">
        <v>60050000</v>
      </c>
      <c r="BD175" s="23">
        <v>61000000</v>
      </c>
      <c r="BE175" s="23">
        <v>52830000</v>
      </c>
      <c r="BF175" s="23">
        <v>63750000</v>
      </c>
      <c r="BG175" s="750">
        <v>38470000</v>
      </c>
      <c r="BH175" s="23"/>
      <c r="BK175" s="155"/>
      <c r="BL175" s="155"/>
      <c r="BM175" s="155"/>
      <c r="BN175" s="155"/>
    </row>
    <row r="176" spans="1:66" s="750" customFormat="1" ht="24.75" customHeight="1">
      <c r="A176" s="23" t="s">
        <v>3061</v>
      </c>
      <c r="B176" s="23">
        <v>231123</v>
      </c>
      <c r="C176" s="764" t="s">
        <v>2910</v>
      </c>
      <c r="D176" s="23" t="s">
        <v>3107</v>
      </c>
      <c r="E176" s="23" t="s">
        <v>163</v>
      </c>
      <c r="F176" s="23" t="s">
        <v>138</v>
      </c>
      <c r="G176" s="23" t="s">
        <v>2764</v>
      </c>
      <c r="H176" s="23" t="s">
        <v>179</v>
      </c>
      <c r="I176" s="23" t="s">
        <v>5418</v>
      </c>
      <c r="J176" s="23" t="s">
        <v>3062</v>
      </c>
      <c r="K176" s="23" t="s">
        <v>1183</v>
      </c>
      <c r="L176" s="23" t="s">
        <v>1184</v>
      </c>
      <c r="M176" s="23" t="s">
        <v>3063</v>
      </c>
      <c r="N176" s="23"/>
      <c r="O176" s="23" t="s">
        <v>2414</v>
      </c>
      <c r="P176" s="23" t="s">
        <v>2869</v>
      </c>
      <c r="Q176" s="23" t="s">
        <v>2864</v>
      </c>
      <c r="R176" s="178"/>
      <c r="S176" s="23"/>
      <c r="T176" s="23">
        <f>IF(Table54[[#This Row],[تاریخ اولین  احتساب حق بیمه]]="",1403,MID(Table54[[#This Row],[تاریخ اولین  احتساب حق بیمه]],1,4))</f>
        <v>1403</v>
      </c>
      <c r="U176" s="23"/>
      <c r="V176" s="23"/>
      <c r="W176" s="23"/>
      <c r="X176" s="23"/>
      <c r="Y176" s="23"/>
      <c r="Z176" s="23"/>
      <c r="AA176" s="23"/>
      <c r="AB176" s="23"/>
      <c r="AC176" s="23"/>
      <c r="AD176" s="23"/>
      <c r="AE176" s="23"/>
      <c r="AF176" s="23"/>
      <c r="AG176" s="23"/>
      <c r="AH176" s="23"/>
      <c r="AI176" s="23"/>
      <c r="AJ176" s="23"/>
      <c r="AK176" s="23"/>
      <c r="AL176" s="23"/>
      <c r="AM176" s="23"/>
      <c r="AN176" s="23"/>
      <c r="AO176" s="23"/>
      <c r="AP176" s="23"/>
      <c r="AQ176" s="23"/>
      <c r="AR176" s="23"/>
      <c r="AS176" s="23"/>
      <c r="AT176" s="23"/>
      <c r="AU176" s="23"/>
      <c r="AV176" s="23"/>
      <c r="AW176" s="23">
        <v>22200000</v>
      </c>
      <c r="AX176" s="23">
        <v>41350000</v>
      </c>
      <c r="AY176" s="23">
        <v>41600000</v>
      </c>
      <c r="AZ176" s="23"/>
      <c r="BA176" s="23">
        <v>21500000</v>
      </c>
      <c r="BB176" s="23">
        <v>34800000</v>
      </c>
      <c r="BC176" s="23">
        <v>22700000</v>
      </c>
      <c r="BD176" s="23"/>
      <c r="BE176" s="23"/>
      <c r="BF176" s="23"/>
      <c r="BH176" s="23"/>
      <c r="BK176" s="155"/>
      <c r="BL176" s="155"/>
      <c r="BM176" s="155"/>
      <c r="BN176" s="155"/>
    </row>
    <row r="177" spans="1:66" s="750" customFormat="1" ht="24.75" customHeight="1">
      <c r="A177" s="23" t="s">
        <v>3450</v>
      </c>
      <c r="B177" s="23">
        <v>231124</v>
      </c>
      <c r="C177" s="764" t="s">
        <v>2910</v>
      </c>
      <c r="D177" s="23" t="s">
        <v>3451</v>
      </c>
      <c r="E177" s="23" t="s">
        <v>163</v>
      </c>
      <c r="F177" s="23" t="s">
        <v>111</v>
      </c>
      <c r="G177" s="23"/>
      <c r="H177" s="23" t="s">
        <v>179</v>
      </c>
      <c r="I177" s="23" t="s">
        <v>5417</v>
      </c>
      <c r="J177" s="23" t="s">
        <v>3465</v>
      </c>
      <c r="K177" s="23" t="s">
        <v>1183</v>
      </c>
      <c r="L177" s="23" t="s">
        <v>1184</v>
      </c>
      <c r="M177" s="23" t="s">
        <v>3466</v>
      </c>
      <c r="N177" s="23"/>
      <c r="O177" s="23" t="s">
        <v>2414</v>
      </c>
      <c r="P177" s="23" t="s">
        <v>3392</v>
      </c>
      <c r="Q177" s="23" t="s">
        <v>2864</v>
      </c>
      <c r="R177" s="178"/>
      <c r="S177" s="23" t="s">
        <v>385</v>
      </c>
      <c r="T177" s="23">
        <f>IF(Table54[[#This Row],[تاریخ اولین  احتساب حق بیمه]]="",1403,MID(Table54[[#This Row],[تاریخ اولین  احتساب حق بیمه]],1,4))</f>
        <v>1403</v>
      </c>
      <c r="U177" s="23"/>
      <c r="V177" s="23"/>
      <c r="W177" s="23"/>
      <c r="X177" s="23"/>
      <c r="Y177" s="23"/>
      <c r="Z177" s="23"/>
      <c r="AA177" s="23"/>
      <c r="AB177" s="23"/>
      <c r="AC177" s="23"/>
      <c r="AD177" s="23"/>
      <c r="AE177" s="23"/>
      <c r="AF177" s="23"/>
      <c r="AG177" s="23"/>
      <c r="AH177" s="23"/>
      <c r="AI177" s="23"/>
      <c r="AJ177" s="23"/>
      <c r="AK177" s="23"/>
      <c r="AL177" s="23"/>
      <c r="AM177" s="23"/>
      <c r="AN177" s="23"/>
      <c r="AO177" s="23"/>
      <c r="AP177" s="23"/>
      <c r="AQ177" s="23"/>
      <c r="AR177" s="23"/>
      <c r="AS177" s="23"/>
      <c r="AT177" s="23"/>
      <c r="AU177" s="23"/>
      <c r="AV177" s="23"/>
      <c r="AW177" s="23"/>
      <c r="AX177" s="23"/>
      <c r="AY177" s="23">
        <v>27050000</v>
      </c>
      <c r="AZ177" s="23">
        <v>57600000</v>
      </c>
      <c r="BA177" s="23">
        <v>56750000</v>
      </c>
      <c r="BB177" s="23">
        <v>100000000</v>
      </c>
      <c r="BC177" s="23">
        <v>60500000</v>
      </c>
      <c r="BD177" s="23">
        <v>103710000</v>
      </c>
      <c r="BE177" s="23">
        <v>61400000</v>
      </c>
      <c r="BF177" s="23">
        <v>33770000</v>
      </c>
      <c r="BG177" s="750">
        <v>60550000</v>
      </c>
      <c r="BH177" s="23">
        <v>55410000</v>
      </c>
      <c r="BK177" s="155"/>
      <c r="BL177" s="155"/>
      <c r="BM177" s="155"/>
      <c r="BN177" s="155"/>
    </row>
    <row r="178" spans="1:66" s="750" customFormat="1" ht="24.75" customHeight="1">
      <c r="A178" s="23" t="s">
        <v>3467</v>
      </c>
      <c r="B178" s="23">
        <v>231127</v>
      </c>
      <c r="C178" s="764" t="s">
        <v>2910</v>
      </c>
      <c r="D178" s="23" t="s">
        <v>3468</v>
      </c>
      <c r="E178" s="23" t="s">
        <v>163</v>
      </c>
      <c r="F178" s="23" t="s">
        <v>3469</v>
      </c>
      <c r="G178" s="23"/>
      <c r="H178" s="23" t="s">
        <v>180</v>
      </c>
      <c r="I178" s="23" t="s">
        <v>5417</v>
      </c>
      <c r="J178" s="23" t="s">
        <v>3470</v>
      </c>
      <c r="K178" s="23" t="s">
        <v>1183</v>
      </c>
      <c r="L178" s="23" t="s">
        <v>1184</v>
      </c>
      <c r="M178" s="23" t="s">
        <v>3471</v>
      </c>
      <c r="N178" s="23"/>
      <c r="O178" s="23" t="s">
        <v>2414</v>
      </c>
      <c r="P178" s="23" t="s">
        <v>3472</v>
      </c>
      <c r="Q178" s="23" t="s">
        <v>3472</v>
      </c>
      <c r="R178" s="178"/>
      <c r="S178" s="23"/>
      <c r="T178" s="23">
        <f>IF(Table54[[#This Row],[تاریخ اولین  احتساب حق بیمه]]="",1403,MID(Table54[[#This Row],[تاریخ اولین  احتساب حق بیمه]],1,4))</f>
        <v>1403</v>
      </c>
      <c r="U178" s="23"/>
      <c r="V178" s="23"/>
      <c r="W178" s="23"/>
      <c r="X178" s="23"/>
      <c r="Y178" s="23"/>
      <c r="Z178" s="23"/>
      <c r="AA178" s="23"/>
      <c r="AB178" s="23"/>
      <c r="AC178" s="23"/>
      <c r="AD178" s="23"/>
      <c r="AE178" s="23"/>
      <c r="AF178" s="23"/>
      <c r="AG178" s="23"/>
      <c r="AH178" s="23"/>
      <c r="AI178" s="23"/>
      <c r="AJ178" s="23"/>
      <c r="AK178" s="23"/>
      <c r="AL178" s="23"/>
      <c r="AM178" s="23"/>
      <c r="AN178" s="23"/>
      <c r="AO178" s="23"/>
      <c r="AP178" s="23"/>
      <c r="AQ178" s="23"/>
      <c r="AR178" s="23"/>
      <c r="AS178" s="23"/>
      <c r="AT178" s="23"/>
      <c r="AU178" s="23"/>
      <c r="AV178" s="23"/>
      <c r="AW178" s="23"/>
      <c r="AX178" s="23"/>
      <c r="AY178" s="23">
        <v>34450000</v>
      </c>
      <c r="AZ178" s="23">
        <v>47400000</v>
      </c>
      <c r="BA178" s="23">
        <v>41200000</v>
      </c>
      <c r="BB178" s="23">
        <v>42950000</v>
      </c>
      <c r="BC178" s="23">
        <v>43350000</v>
      </c>
      <c r="BD178" s="23">
        <v>43500000</v>
      </c>
      <c r="BE178" s="23">
        <v>44600000</v>
      </c>
      <c r="BF178" s="23">
        <v>8280000</v>
      </c>
      <c r="BH178" s="23"/>
      <c r="BK178" s="155"/>
      <c r="BL178" s="155"/>
      <c r="BM178" s="155"/>
      <c r="BN178" s="155"/>
    </row>
    <row r="179" spans="1:66" s="750" customFormat="1" ht="24.75" customHeight="1">
      <c r="A179" s="23" t="s">
        <v>3674</v>
      </c>
      <c r="B179" s="23">
        <v>231132</v>
      </c>
      <c r="C179" s="764" t="s">
        <v>2910</v>
      </c>
      <c r="D179" s="23" t="s">
        <v>3675</v>
      </c>
      <c r="E179" s="23" t="s">
        <v>163</v>
      </c>
      <c r="F179" s="23" t="s">
        <v>477</v>
      </c>
      <c r="G179" s="23"/>
      <c r="H179" s="23" t="s">
        <v>180</v>
      </c>
      <c r="I179" s="23" t="s">
        <v>5417</v>
      </c>
      <c r="J179" s="23" t="s">
        <v>3676</v>
      </c>
      <c r="K179" s="23" t="s">
        <v>1183</v>
      </c>
      <c r="L179" s="23" t="s">
        <v>1184</v>
      </c>
      <c r="M179" s="23" t="s">
        <v>3677</v>
      </c>
      <c r="N179" s="23"/>
      <c r="O179" s="23" t="s">
        <v>2414</v>
      </c>
      <c r="P179" s="23" t="s">
        <v>3308</v>
      </c>
      <c r="Q179" s="23" t="s">
        <v>3308</v>
      </c>
      <c r="R179" s="178"/>
      <c r="S179" s="23"/>
      <c r="T179" s="23">
        <f>IF(Table54[[#This Row],[تاریخ اولین  احتساب حق بیمه]]="",1403,MID(Table54[[#This Row],[تاریخ اولین  احتساب حق بیمه]],1,4))</f>
        <v>1403</v>
      </c>
      <c r="U179" s="23"/>
      <c r="V179" s="23"/>
      <c r="W179" s="23"/>
      <c r="X179" s="23"/>
      <c r="Y179" s="23"/>
      <c r="Z179" s="23"/>
      <c r="AA179" s="23"/>
      <c r="AB179" s="23"/>
      <c r="AC179" s="23"/>
      <c r="AD179" s="23"/>
      <c r="AE179" s="23"/>
      <c r="AF179" s="23"/>
      <c r="AG179" s="23"/>
      <c r="AH179" s="23"/>
      <c r="AI179" s="23"/>
      <c r="AJ179" s="23"/>
      <c r="AK179" s="23"/>
      <c r="AL179" s="23"/>
      <c r="AM179" s="23"/>
      <c r="AN179" s="23"/>
      <c r="AO179" s="23"/>
      <c r="AP179" s="23"/>
      <c r="AQ179" s="23"/>
      <c r="AR179" s="23"/>
      <c r="AS179" s="23"/>
      <c r="AT179" s="23"/>
      <c r="AU179" s="23"/>
      <c r="AV179" s="23"/>
      <c r="AW179" s="23"/>
      <c r="AX179" s="23"/>
      <c r="AY179" s="23"/>
      <c r="AZ179" s="23">
        <v>42100000</v>
      </c>
      <c r="BA179" s="23">
        <v>55650000</v>
      </c>
      <c r="BB179" s="23">
        <v>44600000</v>
      </c>
      <c r="BC179" s="23">
        <v>58700000</v>
      </c>
      <c r="BD179" s="23">
        <v>50400000</v>
      </c>
      <c r="BE179" s="23">
        <v>57200000</v>
      </c>
      <c r="BF179" s="23">
        <v>64770000</v>
      </c>
      <c r="BG179" s="750">
        <v>59350000</v>
      </c>
      <c r="BH179" s="23">
        <v>53710000</v>
      </c>
      <c r="BK179" s="155"/>
      <c r="BL179" s="155"/>
      <c r="BM179" s="155"/>
      <c r="BN179" s="155"/>
    </row>
    <row r="180" spans="1:66" s="750" customFormat="1" ht="24.75" customHeight="1">
      <c r="A180" s="23" t="s">
        <v>3957</v>
      </c>
      <c r="B180" s="23">
        <v>231140</v>
      </c>
      <c r="C180" s="764" t="s">
        <v>2910</v>
      </c>
      <c r="D180" s="23" t="s">
        <v>3958</v>
      </c>
      <c r="E180" s="23" t="s">
        <v>163</v>
      </c>
      <c r="F180" s="23" t="s">
        <v>3959</v>
      </c>
      <c r="G180" s="23"/>
      <c r="H180" s="23" t="s">
        <v>180</v>
      </c>
      <c r="I180" s="23" t="s">
        <v>5417</v>
      </c>
      <c r="J180" s="23" t="s">
        <v>3960</v>
      </c>
      <c r="K180" s="23" t="s">
        <v>1183</v>
      </c>
      <c r="L180" s="23" t="s">
        <v>1184</v>
      </c>
      <c r="M180" s="23" t="s">
        <v>3961</v>
      </c>
      <c r="N180" s="23"/>
      <c r="O180" s="23" t="s">
        <v>2155</v>
      </c>
      <c r="P180" s="23" t="s">
        <v>3704</v>
      </c>
      <c r="Q180" s="23" t="s">
        <v>3704</v>
      </c>
      <c r="R180" s="178"/>
      <c r="S180" s="23"/>
      <c r="T180" s="23">
        <f>IF(Table54[[#This Row],[تاریخ اولین  احتساب حق بیمه]]="",1403,MID(Table54[[#This Row],[تاریخ اولین  احتساب حق بیمه]],1,4))</f>
        <v>1403</v>
      </c>
      <c r="U180" s="23"/>
      <c r="V180" s="23"/>
      <c r="W180" s="23"/>
      <c r="X180" s="23"/>
      <c r="Y180" s="23"/>
      <c r="Z180" s="23"/>
      <c r="AA180" s="23"/>
      <c r="AB180" s="23"/>
      <c r="AC180" s="23"/>
      <c r="AD180" s="23"/>
      <c r="AE180" s="23"/>
      <c r="AF180" s="23"/>
      <c r="AG180" s="23"/>
      <c r="AH180" s="23"/>
      <c r="AI180" s="23"/>
      <c r="AJ180" s="23"/>
      <c r="AK180" s="23"/>
      <c r="AL180" s="23"/>
      <c r="AM180" s="23"/>
      <c r="AN180" s="23"/>
      <c r="AO180" s="23"/>
      <c r="AP180" s="23"/>
      <c r="AQ180" s="23"/>
      <c r="AR180" s="23"/>
      <c r="AS180" s="23"/>
      <c r="AT180" s="23"/>
      <c r="AU180" s="23"/>
      <c r="AV180" s="23"/>
      <c r="AW180" s="23"/>
      <c r="AX180" s="23"/>
      <c r="AY180" s="23"/>
      <c r="AZ180" s="23"/>
      <c r="BA180" s="23">
        <v>17700000</v>
      </c>
      <c r="BB180" s="23">
        <v>80700000</v>
      </c>
      <c r="BC180" s="23">
        <v>59850000</v>
      </c>
      <c r="BD180" s="23">
        <v>57500000</v>
      </c>
      <c r="BE180" s="23">
        <v>85900000</v>
      </c>
      <c r="BF180" s="23">
        <v>60100000</v>
      </c>
      <c r="BH180" s="23"/>
      <c r="BK180" s="155"/>
      <c r="BL180" s="155"/>
      <c r="BM180" s="155"/>
      <c r="BN180" s="155"/>
    </row>
    <row r="181" spans="1:66" s="750" customFormat="1" ht="24.75" customHeight="1">
      <c r="A181" s="23" t="s">
        <v>3962</v>
      </c>
      <c r="B181" s="23">
        <v>231141</v>
      </c>
      <c r="C181" s="764" t="s">
        <v>2910</v>
      </c>
      <c r="D181" s="23" t="s">
        <v>3963</v>
      </c>
      <c r="E181" s="23" t="s">
        <v>163</v>
      </c>
      <c r="F181" s="23" t="s">
        <v>98</v>
      </c>
      <c r="G181" s="23"/>
      <c r="H181" s="23" t="s">
        <v>179</v>
      </c>
      <c r="I181" s="23" t="s">
        <v>5417</v>
      </c>
      <c r="J181" s="23" t="s">
        <v>3964</v>
      </c>
      <c r="K181" s="23" t="s">
        <v>1183</v>
      </c>
      <c r="L181" s="23" t="s">
        <v>1184</v>
      </c>
      <c r="M181" s="23" t="s">
        <v>3965</v>
      </c>
      <c r="N181" s="23"/>
      <c r="O181" s="23" t="s">
        <v>2155</v>
      </c>
      <c r="P181" s="23" t="s">
        <v>3435</v>
      </c>
      <c r="Q181" s="23" t="s">
        <v>3435</v>
      </c>
      <c r="R181" s="178"/>
      <c r="S181" s="23"/>
      <c r="T181" s="23">
        <f>IF(Table54[[#This Row],[تاریخ اولین  احتساب حق بیمه]]="",1403,MID(Table54[[#This Row],[تاریخ اولین  احتساب حق بیمه]],1,4))</f>
        <v>1403</v>
      </c>
      <c r="U181" s="23"/>
      <c r="V181" s="23"/>
      <c r="W181" s="23"/>
      <c r="X181" s="23"/>
      <c r="Y181" s="23"/>
      <c r="Z181" s="23"/>
      <c r="AA181" s="23"/>
      <c r="AB181" s="23"/>
      <c r="AC181" s="23"/>
      <c r="AD181" s="23"/>
      <c r="AE181" s="23"/>
      <c r="AF181" s="23"/>
      <c r="AG181" s="23"/>
      <c r="AH181" s="23"/>
      <c r="AI181" s="23"/>
      <c r="AJ181" s="23"/>
      <c r="AK181" s="23"/>
      <c r="AL181" s="23"/>
      <c r="AM181" s="23"/>
      <c r="AN181" s="23"/>
      <c r="AO181" s="23"/>
      <c r="AP181" s="23"/>
      <c r="AQ181" s="23"/>
      <c r="AR181" s="23"/>
      <c r="AS181" s="23"/>
      <c r="AT181" s="23"/>
      <c r="AU181" s="23"/>
      <c r="AV181" s="23"/>
      <c r="AW181" s="23"/>
      <c r="AX181" s="23"/>
      <c r="AY181" s="23"/>
      <c r="AZ181" s="23"/>
      <c r="BA181" s="23">
        <v>58950000</v>
      </c>
      <c r="BB181" s="23">
        <v>60950000</v>
      </c>
      <c r="BC181" s="23">
        <v>56100000</v>
      </c>
      <c r="BD181" s="23">
        <v>63750000</v>
      </c>
      <c r="BE181" s="23">
        <v>63500000</v>
      </c>
      <c r="BF181" s="23">
        <v>55100000</v>
      </c>
      <c r="BG181" s="750">
        <v>51630000</v>
      </c>
      <c r="BH181" s="23">
        <v>52190000</v>
      </c>
      <c r="BK181" s="155"/>
      <c r="BL181" s="155"/>
      <c r="BM181" s="155"/>
      <c r="BN181" s="155"/>
    </row>
    <row r="182" spans="1:66" s="750" customFormat="1" ht="24.75" customHeight="1">
      <c r="A182" s="23" t="s">
        <v>3966</v>
      </c>
      <c r="B182" s="23">
        <v>231142</v>
      </c>
      <c r="C182" s="764" t="s">
        <v>2910</v>
      </c>
      <c r="D182" s="23" t="s">
        <v>3967</v>
      </c>
      <c r="E182" s="23" t="s">
        <v>163</v>
      </c>
      <c r="F182" s="23" t="s">
        <v>221</v>
      </c>
      <c r="G182" s="23"/>
      <c r="H182" s="23" t="s">
        <v>180</v>
      </c>
      <c r="I182" s="23" t="s">
        <v>5417</v>
      </c>
      <c r="J182" s="23" t="s">
        <v>3968</v>
      </c>
      <c r="K182" s="23" t="s">
        <v>2226</v>
      </c>
      <c r="L182" s="23" t="s">
        <v>1184</v>
      </c>
      <c r="M182" s="23" t="s">
        <v>3969</v>
      </c>
      <c r="N182" s="23"/>
      <c r="O182" s="23" t="s">
        <v>2155</v>
      </c>
      <c r="P182" s="23" t="s">
        <v>3766</v>
      </c>
      <c r="Q182" s="23" t="s">
        <v>3766</v>
      </c>
      <c r="R182" s="178"/>
      <c r="S182" s="23"/>
      <c r="T182" s="23">
        <f>IF(Table54[[#This Row],[تاریخ اولین  احتساب حق بیمه]]="",1403,MID(Table54[[#This Row],[تاریخ اولین  احتساب حق بیمه]],1,4))</f>
        <v>1403</v>
      </c>
      <c r="U182" s="23"/>
      <c r="V182" s="23"/>
      <c r="W182" s="23"/>
      <c r="X182" s="23"/>
      <c r="Y182" s="23"/>
      <c r="Z182" s="23"/>
      <c r="AA182" s="23"/>
      <c r="AB182" s="23"/>
      <c r="AC182" s="23"/>
      <c r="AD182" s="23"/>
      <c r="AE182" s="23"/>
      <c r="AF182" s="23"/>
      <c r="AG182" s="23"/>
      <c r="AH182" s="23"/>
      <c r="AI182" s="23"/>
      <c r="AJ182" s="23"/>
      <c r="AK182" s="23"/>
      <c r="AL182" s="23"/>
      <c r="AM182" s="23"/>
      <c r="AN182" s="23"/>
      <c r="AO182" s="23"/>
      <c r="AP182" s="23"/>
      <c r="AQ182" s="23"/>
      <c r="AR182" s="23"/>
      <c r="AS182" s="23"/>
      <c r="AT182" s="23"/>
      <c r="AU182" s="23"/>
      <c r="AV182" s="23"/>
      <c r="AW182" s="23"/>
      <c r="AX182" s="23"/>
      <c r="AY182" s="23"/>
      <c r="AZ182" s="23"/>
      <c r="BA182" s="23">
        <v>49670000</v>
      </c>
      <c r="BB182" s="23">
        <v>58300000</v>
      </c>
      <c r="BC182" s="23">
        <v>58790000</v>
      </c>
      <c r="BD182" s="23">
        <v>55000000</v>
      </c>
      <c r="BE182" s="23">
        <v>56700000</v>
      </c>
      <c r="BF182" s="23">
        <v>64610000</v>
      </c>
      <c r="BG182" s="750">
        <v>69090000</v>
      </c>
      <c r="BH182" s="23">
        <v>65610000</v>
      </c>
      <c r="BK182" s="155"/>
      <c r="BL182" s="155"/>
      <c r="BM182" s="155"/>
      <c r="BN182" s="155"/>
    </row>
    <row r="183" spans="1:66" s="750" customFormat="1" ht="24.75" customHeight="1">
      <c r="A183" s="23" t="s">
        <v>4024</v>
      </c>
      <c r="B183" s="23">
        <v>231148</v>
      </c>
      <c r="C183" s="764" t="s">
        <v>2910</v>
      </c>
      <c r="D183" s="23" t="s">
        <v>4025</v>
      </c>
      <c r="E183" s="23" t="s">
        <v>163</v>
      </c>
      <c r="F183" s="23" t="s">
        <v>318</v>
      </c>
      <c r="G183" s="23" t="s">
        <v>2452</v>
      </c>
      <c r="H183" s="23" t="s">
        <v>180</v>
      </c>
      <c r="I183" s="23" t="s">
        <v>5417</v>
      </c>
      <c r="J183" s="23" t="s">
        <v>4026</v>
      </c>
      <c r="K183" s="23" t="s">
        <v>1183</v>
      </c>
      <c r="L183" s="23" t="s">
        <v>1184</v>
      </c>
      <c r="M183" s="23" t="s">
        <v>4027</v>
      </c>
      <c r="N183" s="23"/>
      <c r="O183" s="23"/>
      <c r="P183" s="23" t="s">
        <v>3763</v>
      </c>
      <c r="Q183" s="23" t="s">
        <v>3763</v>
      </c>
      <c r="R183" s="178"/>
      <c r="S183" s="23"/>
      <c r="T183" s="23">
        <f>IF(Table54[[#This Row],[تاریخ اولین  احتساب حق بیمه]]="",1403,MID(Table54[[#This Row],[تاریخ اولین  احتساب حق بیمه]],1,4))</f>
        <v>1403</v>
      </c>
      <c r="U183" s="23"/>
      <c r="V183" s="23"/>
      <c r="W183" s="23"/>
      <c r="X183" s="23"/>
      <c r="Y183" s="23"/>
      <c r="Z183" s="23"/>
      <c r="AA183" s="23"/>
      <c r="AB183" s="23"/>
      <c r="AC183" s="23"/>
      <c r="AD183" s="23"/>
      <c r="AE183" s="23"/>
      <c r="AF183" s="23"/>
      <c r="AG183" s="23"/>
      <c r="AH183" s="23"/>
      <c r="AI183" s="23"/>
      <c r="AJ183" s="23"/>
      <c r="AK183" s="23"/>
      <c r="AL183" s="23"/>
      <c r="AM183" s="23"/>
      <c r="AN183" s="23"/>
      <c r="AO183" s="23"/>
      <c r="AP183" s="23"/>
      <c r="AQ183" s="23"/>
      <c r="AR183" s="23"/>
      <c r="AS183" s="23"/>
      <c r="AT183" s="23"/>
      <c r="AU183" s="23"/>
      <c r="AV183" s="23"/>
      <c r="AW183" s="23"/>
      <c r="AX183" s="23"/>
      <c r="AY183" s="23"/>
      <c r="AZ183" s="23"/>
      <c r="BA183" s="23"/>
      <c r="BB183" s="23">
        <v>9650000</v>
      </c>
      <c r="BC183" s="23">
        <v>61150000</v>
      </c>
      <c r="BD183" s="23">
        <v>55150000</v>
      </c>
      <c r="BE183" s="23">
        <v>56750000</v>
      </c>
      <c r="BF183" s="23">
        <v>65790000</v>
      </c>
      <c r="BG183" s="750">
        <v>64970000</v>
      </c>
      <c r="BH183" s="23">
        <v>51860000</v>
      </c>
      <c r="BK183" s="155"/>
      <c r="BL183" s="155"/>
      <c r="BM183" s="155"/>
      <c r="BN183" s="155"/>
    </row>
    <row r="184" spans="1:66" s="750" customFormat="1" ht="24.75" customHeight="1">
      <c r="A184" s="23" t="s">
        <v>4251</v>
      </c>
      <c r="B184" s="23">
        <v>231150</v>
      </c>
      <c r="C184" s="764" t="s">
        <v>2910</v>
      </c>
      <c r="D184" s="23" t="s">
        <v>4252</v>
      </c>
      <c r="E184" s="23" t="s">
        <v>163</v>
      </c>
      <c r="F184" s="23" t="s">
        <v>4253</v>
      </c>
      <c r="G184" s="23" t="s">
        <v>4254</v>
      </c>
      <c r="H184" s="23" t="s">
        <v>179</v>
      </c>
      <c r="I184" s="23" t="s">
        <v>5416</v>
      </c>
      <c r="J184" s="23" t="s">
        <v>4255</v>
      </c>
      <c r="K184" s="23" t="s">
        <v>2226</v>
      </c>
      <c r="L184" s="23" t="s">
        <v>1184</v>
      </c>
      <c r="M184" s="23" t="s">
        <v>4256</v>
      </c>
      <c r="N184" s="23"/>
      <c r="O184" s="23" t="s">
        <v>2155</v>
      </c>
      <c r="P184" s="23" t="s">
        <v>4241</v>
      </c>
      <c r="Q184" s="23" t="s">
        <v>2864</v>
      </c>
      <c r="R184" s="178"/>
      <c r="S184" s="23"/>
      <c r="T184" s="23">
        <f>IF(Table54[[#This Row],[تاریخ اولین  احتساب حق بیمه]]="",1403,MID(Table54[[#This Row],[تاریخ اولین  احتساب حق بیمه]],1,4))</f>
        <v>1403</v>
      </c>
      <c r="U184" s="23"/>
      <c r="V184" s="23"/>
      <c r="W184" s="23"/>
      <c r="X184" s="23"/>
      <c r="Y184" s="23"/>
      <c r="Z184" s="23"/>
      <c r="AA184" s="23"/>
      <c r="AB184" s="23"/>
      <c r="AC184" s="23"/>
      <c r="AD184" s="23"/>
      <c r="AE184" s="23"/>
      <c r="AF184" s="23"/>
      <c r="AG184" s="23"/>
      <c r="AH184" s="23"/>
      <c r="AI184" s="23"/>
      <c r="AJ184" s="23"/>
      <c r="AK184" s="23"/>
      <c r="AL184" s="23"/>
      <c r="AM184" s="23"/>
      <c r="AN184" s="23"/>
      <c r="AO184" s="23"/>
      <c r="AP184" s="23"/>
      <c r="AQ184" s="23"/>
      <c r="AR184" s="23"/>
      <c r="AS184" s="23"/>
      <c r="AT184" s="23"/>
      <c r="AU184" s="23"/>
      <c r="AV184" s="23"/>
      <c r="AW184" s="23"/>
      <c r="AX184" s="23"/>
      <c r="AY184" s="23"/>
      <c r="AZ184" s="23"/>
      <c r="BA184" s="23"/>
      <c r="BB184" s="23"/>
      <c r="BC184" s="23"/>
      <c r="BD184" s="23"/>
      <c r="BE184" s="23"/>
      <c r="BF184" s="23"/>
      <c r="BH184" s="23"/>
      <c r="BK184" s="155"/>
      <c r="BL184" s="155"/>
      <c r="BM184" s="155"/>
      <c r="BN184" s="155"/>
    </row>
    <row r="185" spans="1:66" s="750" customFormat="1" ht="24.75" customHeight="1">
      <c r="A185" s="23" t="s">
        <v>4257</v>
      </c>
      <c r="B185" s="23">
        <v>231151</v>
      </c>
      <c r="C185" s="764" t="s">
        <v>2910</v>
      </c>
      <c r="D185" s="23" t="s">
        <v>4258</v>
      </c>
      <c r="E185" s="23" t="s">
        <v>163</v>
      </c>
      <c r="F185" s="23" t="s">
        <v>806</v>
      </c>
      <c r="G185" s="23" t="s">
        <v>4254</v>
      </c>
      <c r="H185" s="23" t="s">
        <v>179</v>
      </c>
      <c r="I185" s="23" t="s">
        <v>5416</v>
      </c>
      <c r="J185" s="23" t="s">
        <v>4259</v>
      </c>
      <c r="K185" s="23" t="s">
        <v>1183</v>
      </c>
      <c r="L185" s="23" t="s">
        <v>1184</v>
      </c>
      <c r="M185" s="23" t="s">
        <v>4260</v>
      </c>
      <c r="N185" s="23"/>
      <c r="O185" s="23" t="s">
        <v>2155</v>
      </c>
      <c r="P185" s="23" t="s">
        <v>4261</v>
      </c>
      <c r="Q185" s="23" t="s">
        <v>4261</v>
      </c>
      <c r="R185" s="178"/>
      <c r="S185" s="23"/>
      <c r="T185" s="23">
        <f>IF(Table54[[#This Row],[تاریخ اولین  احتساب حق بیمه]]="",1403,MID(Table54[[#This Row],[تاریخ اولین  احتساب حق بیمه]],1,4))</f>
        <v>1403</v>
      </c>
      <c r="U185" s="23"/>
      <c r="V185" s="23"/>
      <c r="W185" s="23"/>
      <c r="X185" s="23"/>
      <c r="Y185" s="23"/>
      <c r="Z185" s="23"/>
      <c r="AA185" s="23"/>
      <c r="AB185" s="23"/>
      <c r="AC185" s="23"/>
      <c r="AD185" s="23"/>
      <c r="AE185" s="23"/>
      <c r="AF185" s="23"/>
      <c r="AG185" s="23"/>
      <c r="AH185" s="23"/>
      <c r="AI185" s="23"/>
      <c r="AJ185" s="23"/>
      <c r="AK185" s="23"/>
      <c r="AL185" s="23"/>
      <c r="AM185" s="23"/>
      <c r="AN185" s="23"/>
      <c r="AO185" s="23"/>
      <c r="AP185" s="23"/>
      <c r="AQ185" s="23"/>
      <c r="AR185" s="23"/>
      <c r="AS185" s="23"/>
      <c r="AT185" s="23"/>
      <c r="AU185" s="23"/>
      <c r="AV185" s="23"/>
      <c r="AW185" s="23"/>
      <c r="AX185" s="23"/>
      <c r="AY185" s="23"/>
      <c r="AZ185" s="23"/>
      <c r="BA185" s="23"/>
      <c r="BB185" s="23"/>
      <c r="BC185" s="23">
        <v>68000000</v>
      </c>
      <c r="BD185" s="23">
        <v>65000000</v>
      </c>
      <c r="BE185" s="23">
        <v>55900000</v>
      </c>
      <c r="BF185" s="23">
        <v>10340000</v>
      </c>
      <c r="BH185" s="23"/>
      <c r="BK185" s="155"/>
      <c r="BL185" s="155"/>
      <c r="BM185" s="155"/>
      <c r="BN185" s="155"/>
    </row>
    <row r="186" spans="1:66" s="750" customFormat="1" ht="24.75" customHeight="1">
      <c r="A186" s="23" t="s">
        <v>4262</v>
      </c>
      <c r="B186" s="23">
        <v>231152</v>
      </c>
      <c r="C186" s="764" t="s">
        <v>2910</v>
      </c>
      <c r="D186" s="23" t="s">
        <v>4263</v>
      </c>
      <c r="E186" s="23" t="s">
        <v>163</v>
      </c>
      <c r="F186" s="23" t="s">
        <v>1895</v>
      </c>
      <c r="G186" s="23" t="s">
        <v>4254</v>
      </c>
      <c r="H186" s="23" t="s">
        <v>180</v>
      </c>
      <c r="I186" s="23" t="s">
        <v>5417</v>
      </c>
      <c r="J186" s="23" t="s">
        <v>4264</v>
      </c>
      <c r="K186" s="23" t="s">
        <v>2226</v>
      </c>
      <c r="L186" s="23" t="s">
        <v>1184</v>
      </c>
      <c r="M186" s="23" t="s">
        <v>4265</v>
      </c>
      <c r="N186" s="23"/>
      <c r="O186" s="23" t="s">
        <v>2155</v>
      </c>
      <c r="P186" s="23" t="s">
        <v>4241</v>
      </c>
      <c r="Q186" s="23" t="s">
        <v>4241</v>
      </c>
      <c r="R186" s="178"/>
      <c r="S186" s="23"/>
      <c r="T186" s="23">
        <f>IF(Table54[[#This Row],[تاریخ اولین  احتساب حق بیمه]]="",1403,MID(Table54[[#This Row],[تاریخ اولین  احتساب حق بیمه]],1,4))</f>
        <v>1403</v>
      </c>
      <c r="U186" s="23"/>
      <c r="V186" s="23"/>
      <c r="W186" s="23"/>
      <c r="X186" s="23"/>
      <c r="Y186" s="23"/>
      <c r="Z186" s="23"/>
      <c r="AA186" s="23"/>
      <c r="AB186" s="23"/>
      <c r="AC186" s="23"/>
      <c r="AD186" s="23"/>
      <c r="AE186" s="23"/>
      <c r="AF186" s="23"/>
      <c r="AG186" s="23"/>
      <c r="AH186" s="23"/>
      <c r="AI186" s="23"/>
      <c r="AJ186" s="23"/>
      <c r="AK186" s="23"/>
      <c r="AL186" s="23"/>
      <c r="AM186" s="23"/>
      <c r="AN186" s="23"/>
      <c r="AO186" s="23"/>
      <c r="AP186" s="23"/>
      <c r="AQ186" s="23"/>
      <c r="AR186" s="23"/>
      <c r="AS186" s="23"/>
      <c r="AT186" s="23"/>
      <c r="AU186" s="23"/>
      <c r="AV186" s="23"/>
      <c r="AW186" s="23"/>
      <c r="AX186" s="23"/>
      <c r="AY186" s="23"/>
      <c r="AZ186" s="23"/>
      <c r="BA186" s="23"/>
      <c r="BB186" s="23"/>
      <c r="BC186" s="23">
        <v>16000000</v>
      </c>
      <c r="BD186" s="23">
        <v>61650000</v>
      </c>
      <c r="BE186" s="23">
        <v>61750000</v>
      </c>
      <c r="BF186" s="23">
        <v>61580000</v>
      </c>
      <c r="BG186" s="750">
        <v>61760000</v>
      </c>
      <c r="BH186" s="23">
        <v>58850000</v>
      </c>
      <c r="BK186" s="155"/>
      <c r="BL186" s="155"/>
      <c r="BM186" s="155"/>
      <c r="BN186" s="155"/>
    </row>
    <row r="187" spans="1:66" s="750" customFormat="1" ht="24.75" customHeight="1">
      <c r="A187" s="23" t="s">
        <v>4266</v>
      </c>
      <c r="B187" s="23">
        <v>231153</v>
      </c>
      <c r="C187" s="764" t="s">
        <v>2910</v>
      </c>
      <c r="D187" s="23" t="s">
        <v>4267</v>
      </c>
      <c r="E187" s="23" t="s">
        <v>163</v>
      </c>
      <c r="F187" s="23" t="s">
        <v>200</v>
      </c>
      <c r="G187" s="23"/>
      <c r="H187" s="23" t="s">
        <v>180</v>
      </c>
      <c r="I187" s="23" t="s">
        <v>5417</v>
      </c>
      <c r="J187" s="23" t="s">
        <v>4268</v>
      </c>
      <c r="K187" s="23" t="s">
        <v>2226</v>
      </c>
      <c r="L187" s="23" t="s">
        <v>1447</v>
      </c>
      <c r="M187" s="23" t="s">
        <v>4269</v>
      </c>
      <c r="N187" s="23"/>
      <c r="O187" s="23" t="s">
        <v>2155</v>
      </c>
      <c r="P187" s="23" t="s">
        <v>5321</v>
      </c>
      <c r="Q187" s="23" t="s">
        <v>5321</v>
      </c>
      <c r="R187" s="178"/>
      <c r="S187" s="23"/>
      <c r="T187" s="23">
        <f>IF(Table54[[#This Row],[تاریخ اولین  احتساب حق بیمه]]="",1403,MID(Table54[[#This Row],[تاریخ اولین  احتساب حق بیمه]],1,4))</f>
        <v>1403</v>
      </c>
      <c r="U187" s="23"/>
      <c r="V187" s="23"/>
      <c r="W187" s="23"/>
      <c r="X187" s="23" t="s">
        <v>5340</v>
      </c>
      <c r="Y187" s="23"/>
      <c r="Z187" s="23"/>
      <c r="AA187" s="23"/>
      <c r="AB187" s="23"/>
      <c r="AC187" s="23"/>
      <c r="AD187" s="23"/>
      <c r="AE187" s="23"/>
      <c r="AF187" s="23"/>
      <c r="AG187" s="23"/>
      <c r="AH187" s="23"/>
      <c r="AI187" s="23"/>
      <c r="AJ187" s="23"/>
      <c r="AK187" s="23"/>
      <c r="AL187" s="23"/>
      <c r="AM187" s="23"/>
      <c r="AN187" s="23"/>
      <c r="AO187" s="23"/>
      <c r="AP187" s="23"/>
      <c r="AQ187" s="23"/>
      <c r="AR187" s="23"/>
      <c r="AS187" s="23"/>
      <c r="AT187" s="23"/>
      <c r="AU187" s="23"/>
      <c r="AV187" s="23"/>
      <c r="AW187" s="23"/>
      <c r="AX187" s="23"/>
      <c r="AY187" s="23"/>
      <c r="AZ187" s="23"/>
      <c r="BA187" s="23"/>
      <c r="BB187" s="23"/>
      <c r="BC187" s="23">
        <v>40300000</v>
      </c>
      <c r="BD187" s="23">
        <v>56800000</v>
      </c>
      <c r="BE187" s="23">
        <v>16400000</v>
      </c>
      <c r="BF187" s="23"/>
      <c r="BH187" s="23">
        <v>40960000</v>
      </c>
      <c r="BK187" s="155"/>
      <c r="BL187" s="155"/>
      <c r="BM187" s="155"/>
      <c r="BN187" s="155"/>
    </row>
    <row r="188" spans="1:66" s="750" customFormat="1" ht="24.75" customHeight="1">
      <c r="A188" s="23" t="s">
        <v>4592</v>
      </c>
      <c r="B188" s="23">
        <v>231154</v>
      </c>
      <c r="C188" s="764" t="s">
        <v>2910</v>
      </c>
      <c r="D188" s="23" t="s">
        <v>4593</v>
      </c>
      <c r="E188" s="23" t="s">
        <v>386</v>
      </c>
      <c r="F188" s="23" t="s">
        <v>4594</v>
      </c>
      <c r="G188" s="23" t="s">
        <v>2877</v>
      </c>
      <c r="H188" s="23" t="s">
        <v>180</v>
      </c>
      <c r="I188" s="23" t="s">
        <v>5417</v>
      </c>
      <c r="J188" s="23" t="s">
        <v>4595</v>
      </c>
      <c r="K188" s="23" t="s">
        <v>1183</v>
      </c>
      <c r="L188" s="23" t="s">
        <v>1184</v>
      </c>
      <c r="M188" s="23" t="s">
        <v>4596</v>
      </c>
      <c r="N188" s="23"/>
      <c r="O188" s="23" t="s">
        <v>2155</v>
      </c>
      <c r="P188" s="23" t="s">
        <v>4597</v>
      </c>
      <c r="Q188" s="23" t="s">
        <v>4597</v>
      </c>
      <c r="R188" s="178"/>
      <c r="S188" s="23"/>
      <c r="T188" s="23">
        <f>IF(Table54[[#This Row],[تاریخ اولین  احتساب حق بیمه]]="",1403,MID(Table54[[#This Row],[تاریخ اولین  احتساب حق بیمه]],1,4))</f>
        <v>1403</v>
      </c>
      <c r="U188" s="23"/>
      <c r="V188" s="23"/>
      <c r="W188" s="23"/>
      <c r="X188" s="23"/>
      <c r="Y188" s="23"/>
      <c r="Z188" s="23"/>
      <c r="AA188" s="23"/>
      <c r="AB188" s="23"/>
      <c r="AC188" s="23"/>
      <c r="AD188" s="23"/>
      <c r="AE188" s="23"/>
      <c r="AF188" s="23"/>
      <c r="AG188" s="23"/>
      <c r="AH188" s="23"/>
      <c r="AI188" s="23"/>
      <c r="AJ188" s="23"/>
      <c r="AK188" s="23"/>
      <c r="AL188" s="23"/>
      <c r="AM188" s="23"/>
      <c r="AN188" s="23"/>
      <c r="AO188" s="23"/>
      <c r="AP188" s="23"/>
      <c r="AQ188" s="23"/>
      <c r="AR188" s="23"/>
      <c r="AS188" s="23"/>
      <c r="AT188" s="23"/>
      <c r="AU188" s="23"/>
      <c r="AV188" s="23"/>
      <c r="AW188" s="23"/>
      <c r="AX188" s="23"/>
      <c r="AY188" s="23"/>
      <c r="AZ188" s="23"/>
      <c r="BA188" s="23"/>
      <c r="BB188" s="23"/>
      <c r="BC188" s="23"/>
      <c r="BD188" s="23"/>
      <c r="BE188" s="23"/>
      <c r="BF188" s="23">
        <v>23760000</v>
      </c>
      <c r="BH188" s="23"/>
      <c r="BK188" s="155"/>
      <c r="BL188" s="155"/>
      <c r="BM188" s="155"/>
      <c r="BN188" s="155"/>
    </row>
    <row r="189" spans="1:66" s="750" customFormat="1" ht="24.75" customHeight="1">
      <c r="A189" s="23" t="s">
        <v>4598</v>
      </c>
      <c r="B189" s="23">
        <v>231155</v>
      </c>
      <c r="C189" s="764" t="s">
        <v>2910</v>
      </c>
      <c r="D189" s="23" t="s">
        <v>1303</v>
      </c>
      <c r="E189" s="23" t="s">
        <v>163</v>
      </c>
      <c r="F189" s="23" t="s">
        <v>219</v>
      </c>
      <c r="G189" s="23" t="s">
        <v>4254</v>
      </c>
      <c r="H189" s="23" t="s">
        <v>179</v>
      </c>
      <c r="I189" s="23" t="s">
        <v>5418</v>
      </c>
      <c r="J189" s="23" t="s">
        <v>4599</v>
      </c>
      <c r="K189" s="23" t="s">
        <v>1183</v>
      </c>
      <c r="L189" s="23" t="s">
        <v>1184</v>
      </c>
      <c r="M189" s="23" t="s">
        <v>4600</v>
      </c>
      <c r="N189" s="23"/>
      <c r="O189" s="23" t="s">
        <v>2155</v>
      </c>
      <c r="P189" s="23" t="s">
        <v>4601</v>
      </c>
      <c r="Q189" s="23" t="s">
        <v>4601</v>
      </c>
      <c r="R189" s="178"/>
      <c r="S189" s="23"/>
      <c r="T189" s="23">
        <f>IF(Table54[[#This Row],[تاریخ اولین  احتساب حق بیمه]]="",1403,MID(Table54[[#This Row],[تاریخ اولین  احتساب حق بیمه]],1,4))</f>
        <v>1403</v>
      </c>
      <c r="U189" s="23"/>
      <c r="V189" s="23"/>
      <c r="W189" s="23"/>
      <c r="X189" s="23"/>
      <c r="Y189" s="23"/>
      <c r="Z189" s="23"/>
      <c r="AA189" s="23"/>
      <c r="AB189" s="23"/>
      <c r="AC189" s="23"/>
      <c r="AD189" s="23"/>
      <c r="AE189" s="23"/>
      <c r="AF189" s="23"/>
      <c r="AG189" s="23"/>
      <c r="AH189" s="23"/>
      <c r="AI189" s="23"/>
      <c r="AJ189" s="23"/>
      <c r="AK189" s="23"/>
      <c r="AL189" s="23"/>
      <c r="AM189" s="23"/>
      <c r="AN189" s="23"/>
      <c r="AO189" s="23"/>
      <c r="AP189" s="23"/>
      <c r="AQ189" s="23"/>
      <c r="AR189" s="23"/>
      <c r="AS189" s="23"/>
      <c r="AT189" s="23"/>
      <c r="AU189" s="23"/>
      <c r="AV189" s="23"/>
      <c r="AW189" s="23"/>
      <c r="AX189" s="23"/>
      <c r="AY189" s="23"/>
      <c r="AZ189" s="23"/>
      <c r="BA189" s="23"/>
      <c r="BB189" s="23"/>
      <c r="BC189" s="23"/>
      <c r="BD189" s="23"/>
      <c r="BE189" s="23"/>
      <c r="BF189" s="23"/>
      <c r="BH189" s="23"/>
      <c r="BK189" s="155"/>
      <c r="BL189" s="155"/>
      <c r="BM189" s="155"/>
      <c r="BN189" s="155"/>
    </row>
    <row r="190" spans="1:66" s="750" customFormat="1" ht="24.75" customHeight="1">
      <c r="A190" s="23" t="s">
        <v>4602</v>
      </c>
      <c r="B190" s="23">
        <v>231156</v>
      </c>
      <c r="C190" s="764" t="s">
        <v>2910</v>
      </c>
      <c r="D190" s="23" t="s">
        <v>4603</v>
      </c>
      <c r="E190" s="23" t="s">
        <v>163</v>
      </c>
      <c r="F190" s="23" t="s">
        <v>560</v>
      </c>
      <c r="G190" s="23" t="s">
        <v>4604</v>
      </c>
      <c r="H190" s="23" t="s">
        <v>179</v>
      </c>
      <c r="I190" s="23" t="s">
        <v>5418</v>
      </c>
      <c r="J190" s="23" t="s">
        <v>4605</v>
      </c>
      <c r="K190" s="23" t="s">
        <v>1183</v>
      </c>
      <c r="L190" s="23" t="s">
        <v>1184</v>
      </c>
      <c r="M190" s="23" t="s">
        <v>4606</v>
      </c>
      <c r="N190" s="23"/>
      <c r="O190" s="23" t="s">
        <v>2155</v>
      </c>
      <c r="P190" s="23" t="s">
        <v>4607</v>
      </c>
      <c r="Q190" s="23" t="s">
        <v>4607</v>
      </c>
      <c r="R190" s="178"/>
      <c r="S190" s="23"/>
      <c r="T190" s="23">
        <f>IF(Table54[[#This Row],[تاریخ اولین  احتساب حق بیمه]]="",1403,MID(Table54[[#This Row],[تاریخ اولین  احتساب حق بیمه]],1,4))</f>
        <v>1403</v>
      </c>
      <c r="U190" s="23"/>
      <c r="V190" s="23"/>
      <c r="W190" s="23"/>
      <c r="X190" s="23"/>
      <c r="Y190" s="23"/>
      <c r="Z190" s="23"/>
      <c r="AA190" s="23"/>
      <c r="AB190" s="23"/>
      <c r="AC190" s="23"/>
      <c r="AD190" s="23"/>
      <c r="AE190" s="23"/>
      <c r="AF190" s="23"/>
      <c r="AG190" s="23"/>
      <c r="AH190" s="23"/>
      <c r="AI190" s="23"/>
      <c r="AJ190" s="23"/>
      <c r="AK190" s="23"/>
      <c r="AL190" s="23"/>
      <c r="AM190" s="23"/>
      <c r="AN190" s="23"/>
      <c r="AO190" s="23"/>
      <c r="AP190" s="23"/>
      <c r="AQ190" s="23"/>
      <c r="AR190" s="23"/>
      <c r="AS190" s="23"/>
      <c r="AT190" s="23"/>
      <c r="AU190" s="23"/>
      <c r="AV190" s="23"/>
      <c r="AW190" s="23"/>
      <c r="AX190" s="23"/>
      <c r="AY190" s="23"/>
      <c r="AZ190" s="23"/>
      <c r="BA190" s="23"/>
      <c r="BB190" s="23"/>
      <c r="BC190" s="23"/>
      <c r="BD190" s="23"/>
      <c r="BE190" s="23"/>
      <c r="BF190" s="23">
        <v>61110000</v>
      </c>
      <c r="BG190" s="750">
        <v>59100000</v>
      </c>
      <c r="BH190" s="23">
        <v>54590000</v>
      </c>
      <c r="BK190" s="155"/>
      <c r="BL190" s="155"/>
      <c r="BM190" s="155"/>
      <c r="BN190" s="155"/>
    </row>
    <row r="191" spans="1:66" s="750" customFormat="1" ht="24.75" customHeight="1">
      <c r="A191" s="23" t="s">
        <v>4608</v>
      </c>
      <c r="B191" s="23">
        <v>231157</v>
      </c>
      <c r="C191" s="764" t="s">
        <v>2910</v>
      </c>
      <c r="D191" s="23" t="s">
        <v>4609</v>
      </c>
      <c r="E191" s="23" t="s">
        <v>163</v>
      </c>
      <c r="F191" s="23" t="s">
        <v>470</v>
      </c>
      <c r="G191" s="23" t="s">
        <v>4254</v>
      </c>
      <c r="H191" s="23" t="s">
        <v>179</v>
      </c>
      <c r="I191" s="23" t="s">
        <v>5417</v>
      </c>
      <c r="J191" s="23" t="s">
        <v>4610</v>
      </c>
      <c r="K191" s="23" t="s">
        <v>1183</v>
      </c>
      <c r="L191" s="23" t="s">
        <v>1184</v>
      </c>
      <c r="M191" s="23" t="s">
        <v>4611</v>
      </c>
      <c r="N191" s="23"/>
      <c r="O191" s="23" t="s">
        <v>2155</v>
      </c>
      <c r="P191" s="23" t="s">
        <v>4612</v>
      </c>
      <c r="Q191" s="23" t="s">
        <v>4612</v>
      </c>
      <c r="R191" s="178"/>
      <c r="S191" s="23"/>
      <c r="T191" s="23">
        <f>IF(Table54[[#This Row],[تاریخ اولین  احتساب حق بیمه]]="",1403,MID(Table54[[#This Row],[تاریخ اولین  احتساب حق بیمه]],1,4))</f>
        <v>1403</v>
      </c>
      <c r="U191" s="23"/>
      <c r="V191" s="23"/>
      <c r="W191" s="23"/>
      <c r="X191" s="23"/>
      <c r="Y191" s="23"/>
      <c r="Z191" s="23"/>
      <c r="AA191" s="23"/>
      <c r="AB191" s="23"/>
      <c r="AC191" s="23"/>
      <c r="AD191" s="23"/>
      <c r="AE191" s="23"/>
      <c r="AF191" s="23"/>
      <c r="AG191" s="23"/>
      <c r="AH191" s="23"/>
      <c r="AI191" s="23"/>
      <c r="AJ191" s="23"/>
      <c r="AK191" s="23"/>
      <c r="AL191" s="23"/>
      <c r="AM191" s="23"/>
      <c r="AN191" s="23"/>
      <c r="AO191" s="23"/>
      <c r="AP191" s="23"/>
      <c r="AQ191" s="23"/>
      <c r="AR191" s="23"/>
      <c r="AS191" s="23"/>
      <c r="AT191" s="23"/>
      <c r="AU191" s="23"/>
      <c r="AV191" s="23"/>
      <c r="AW191" s="23"/>
      <c r="AX191" s="23"/>
      <c r="AY191" s="23"/>
      <c r="AZ191" s="23"/>
      <c r="BA191" s="23"/>
      <c r="BB191" s="23"/>
      <c r="BC191" s="23"/>
      <c r="BD191" s="23"/>
      <c r="BE191" s="23"/>
      <c r="BF191" s="23">
        <v>100320000</v>
      </c>
      <c r="BG191" s="750">
        <v>94410000</v>
      </c>
      <c r="BH191" s="23">
        <v>90600000</v>
      </c>
      <c r="BK191" s="155"/>
      <c r="BL191" s="155"/>
      <c r="BM191" s="155"/>
      <c r="BN191" s="155"/>
    </row>
    <row r="192" spans="1:66" s="750" customFormat="1" ht="24.75" customHeight="1">
      <c r="A192" s="23" t="s">
        <v>2861</v>
      </c>
      <c r="B192" s="23">
        <v>231159</v>
      </c>
      <c r="C192" s="764" t="s">
        <v>2910</v>
      </c>
      <c r="D192" s="23" t="s">
        <v>4854</v>
      </c>
      <c r="E192" s="23" t="s">
        <v>163</v>
      </c>
      <c r="F192" s="23" t="s">
        <v>199</v>
      </c>
      <c r="G192" s="23" t="s">
        <v>3059</v>
      </c>
      <c r="H192" s="23" t="s">
        <v>180</v>
      </c>
      <c r="I192" s="23" t="s">
        <v>5417</v>
      </c>
      <c r="J192" s="23" t="s">
        <v>4855</v>
      </c>
      <c r="K192" s="23" t="s">
        <v>1183</v>
      </c>
      <c r="L192" s="23" t="s">
        <v>1184</v>
      </c>
      <c r="M192" s="23" t="s">
        <v>4856</v>
      </c>
      <c r="N192" s="23"/>
      <c r="O192" s="23" t="s">
        <v>2155</v>
      </c>
      <c r="P192" s="23" t="s">
        <v>4857</v>
      </c>
      <c r="Q192" s="23" t="s">
        <v>4857</v>
      </c>
      <c r="R192" s="178"/>
      <c r="S192" s="23"/>
      <c r="T192" s="23">
        <f>IF(Table54[[#This Row],[تاریخ اولین  احتساب حق بیمه]]="",1403,MID(Table54[[#This Row],[تاریخ اولین  احتساب حق بیمه]],1,4))</f>
        <v>1403</v>
      </c>
      <c r="U192" s="23"/>
      <c r="V192" s="23"/>
      <c r="W192" s="23"/>
      <c r="X192" s="23"/>
      <c r="Y192" s="23"/>
      <c r="Z192" s="23"/>
      <c r="AA192" s="23"/>
      <c r="AB192" s="23"/>
      <c r="AC192" s="23"/>
      <c r="AD192" s="23"/>
      <c r="AE192" s="23"/>
      <c r="AF192" s="23"/>
      <c r="AG192" s="23"/>
      <c r="AH192" s="23"/>
      <c r="AI192" s="23"/>
      <c r="AJ192" s="23"/>
      <c r="AK192" s="23"/>
      <c r="AL192" s="23"/>
      <c r="AM192" s="23"/>
      <c r="AN192" s="23"/>
      <c r="AO192" s="23"/>
      <c r="AP192" s="23"/>
      <c r="AQ192" s="23"/>
      <c r="AR192" s="23"/>
      <c r="AS192" s="23"/>
      <c r="AT192" s="23"/>
      <c r="AU192" s="23"/>
      <c r="AV192" s="23"/>
      <c r="AW192" s="23"/>
      <c r="AX192" s="23"/>
      <c r="AY192" s="23"/>
      <c r="AZ192" s="23"/>
      <c r="BA192" s="23"/>
      <c r="BB192" s="23"/>
      <c r="BC192" s="23"/>
      <c r="BD192" s="23"/>
      <c r="BE192" s="23"/>
      <c r="BF192" s="23"/>
      <c r="BG192" s="750">
        <v>56250000</v>
      </c>
      <c r="BH192" s="23">
        <v>56760000</v>
      </c>
      <c r="BJ192" s="750">
        <v>14500000</v>
      </c>
      <c r="BK192" s="155"/>
      <c r="BL192" s="155"/>
      <c r="BM192" s="155"/>
      <c r="BN192" s="155"/>
    </row>
    <row r="193" spans="1:66" s="23" customFormat="1" ht="24.75" customHeight="1">
      <c r="A193" s="23" t="s">
        <v>4858</v>
      </c>
      <c r="B193" s="23">
        <v>231160</v>
      </c>
      <c r="C193" s="23" t="s">
        <v>2910</v>
      </c>
      <c r="D193" s="23" t="s">
        <v>2042</v>
      </c>
      <c r="E193" s="23" t="s">
        <v>163</v>
      </c>
      <c r="F193" s="23" t="s">
        <v>782</v>
      </c>
      <c r="G193" s="23" t="s">
        <v>4604</v>
      </c>
      <c r="H193" s="23" t="s">
        <v>180</v>
      </c>
      <c r="I193" s="23" t="s">
        <v>5417</v>
      </c>
      <c r="J193" s="23" t="s">
        <v>4859</v>
      </c>
      <c r="K193" s="23" t="s">
        <v>1183</v>
      </c>
      <c r="L193" s="23" t="s">
        <v>1184</v>
      </c>
      <c r="M193" s="23" t="s">
        <v>4860</v>
      </c>
      <c r="O193" s="23" t="s">
        <v>2155</v>
      </c>
      <c r="P193" s="23" t="s">
        <v>4861</v>
      </c>
      <c r="Q193" s="23" t="s">
        <v>4861</v>
      </c>
      <c r="T193" s="23">
        <f>IF(Table54[[#This Row],[تاریخ اولین  احتساب حق بیمه]]="",1403,MID(Table54[[#This Row],[تاریخ اولین  احتساب حق بیمه]],1,4))</f>
        <v>1403</v>
      </c>
      <c r="BG193" s="23">
        <v>57050000</v>
      </c>
      <c r="BH193" s="23">
        <v>74490000</v>
      </c>
      <c r="BK193" s="155"/>
      <c r="BL193" s="155"/>
      <c r="BM193" s="155"/>
      <c r="BN193" s="155"/>
    </row>
    <row r="194" spans="1:66" s="23" customFormat="1" ht="24.75" customHeight="1">
      <c r="A194" s="23" t="s">
        <v>4862</v>
      </c>
      <c r="B194" s="23">
        <v>231161</v>
      </c>
      <c r="C194" s="23" t="s">
        <v>2910</v>
      </c>
      <c r="D194" s="23" t="s">
        <v>4863</v>
      </c>
      <c r="E194" s="23" t="s">
        <v>163</v>
      </c>
      <c r="F194" s="23" t="s">
        <v>548</v>
      </c>
      <c r="G194" s="23" t="s">
        <v>587</v>
      </c>
      <c r="H194" s="23" t="s">
        <v>180</v>
      </c>
      <c r="I194" s="23" t="s">
        <v>5417</v>
      </c>
      <c r="J194" s="23" t="s">
        <v>4864</v>
      </c>
      <c r="K194" s="23" t="s">
        <v>1183</v>
      </c>
      <c r="L194" s="23" t="s">
        <v>1184</v>
      </c>
      <c r="M194" s="23" t="s">
        <v>4865</v>
      </c>
      <c r="O194" s="23" t="s">
        <v>2155</v>
      </c>
      <c r="P194" s="23" t="s">
        <v>4866</v>
      </c>
      <c r="Q194" s="23" t="s">
        <v>4866</v>
      </c>
      <c r="T194" s="23">
        <f>IF(Table54[[#This Row],[تاریخ اولین  احتساب حق بیمه]]="",1403,MID(Table54[[#This Row],[تاریخ اولین  احتساب حق بیمه]],1,4))</f>
        <v>1403</v>
      </c>
      <c r="BG194" s="23">
        <v>41440000</v>
      </c>
      <c r="BK194" s="155"/>
      <c r="BL194" s="155"/>
      <c r="BM194" s="155"/>
      <c r="BN194" s="155"/>
    </row>
    <row r="195" spans="1:66" s="23" customFormat="1" ht="24.75" customHeight="1">
      <c r="A195" s="23" t="s">
        <v>4867</v>
      </c>
      <c r="B195" s="23">
        <v>231162</v>
      </c>
      <c r="C195" s="23" t="s">
        <v>2910</v>
      </c>
      <c r="D195" s="23" t="s">
        <v>4868</v>
      </c>
      <c r="E195" s="23" t="s">
        <v>163</v>
      </c>
      <c r="F195" s="23" t="s">
        <v>4869</v>
      </c>
      <c r="G195" s="23" t="s">
        <v>2764</v>
      </c>
      <c r="H195" s="23" t="s">
        <v>179</v>
      </c>
      <c r="I195" s="23" t="s">
        <v>5417</v>
      </c>
      <c r="J195" s="23" t="s">
        <v>4870</v>
      </c>
      <c r="K195" s="23" t="s">
        <v>1183</v>
      </c>
      <c r="L195" s="23" t="s">
        <v>1184</v>
      </c>
      <c r="M195" s="23" t="s">
        <v>4871</v>
      </c>
      <c r="O195" s="23" t="s">
        <v>2155</v>
      </c>
      <c r="P195" s="23" t="s">
        <v>4618</v>
      </c>
      <c r="Q195" s="23" t="s">
        <v>4618</v>
      </c>
      <c r="T195" s="23">
        <f>IF(Table54[[#This Row],[تاریخ اولین  احتساب حق بیمه]]="",1403,MID(Table54[[#This Row],[تاریخ اولین  احتساب حق بیمه]],1,4))</f>
        <v>1403</v>
      </c>
      <c r="BF195" s="23">
        <v>52450000</v>
      </c>
      <c r="BG195" s="23">
        <v>12250000</v>
      </c>
      <c r="BK195" s="155"/>
      <c r="BL195" s="155"/>
      <c r="BM195" s="155"/>
      <c r="BN195" s="155"/>
    </row>
    <row r="196" spans="1:66" s="23" customFormat="1" ht="24.75" customHeight="1">
      <c r="A196" s="23" t="s">
        <v>4872</v>
      </c>
      <c r="B196" s="23">
        <v>231163</v>
      </c>
      <c r="C196" s="23" t="s">
        <v>2910</v>
      </c>
      <c r="D196" s="23" t="s">
        <v>4873</v>
      </c>
      <c r="E196" s="23" t="s">
        <v>386</v>
      </c>
      <c r="F196" s="23" t="s">
        <v>140</v>
      </c>
      <c r="G196" s="23" t="s">
        <v>4874</v>
      </c>
      <c r="H196" s="23" t="s">
        <v>180</v>
      </c>
      <c r="I196" s="23" t="s">
        <v>5417</v>
      </c>
      <c r="J196" s="23" t="s">
        <v>4875</v>
      </c>
      <c r="K196" s="23" t="s">
        <v>1183</v>
      </c>
      <c r="L196" s="23" t="s">
        <v>1184</v>
      </c>
      <c r="M196" s="23" t="s">
        <v>4876</v>
      </c>
      <c r="O196" s="23" t="s">
        <v>2155</v>
      </c>
      <c r="P196" s="23" t="s">
        <v>4877</v>
      </c>
      <c r="Q196" s="23" t="s">
        <v>4877</v>
      </c>
      <c r="T196" s="23">
        <f>IF(Table54[[#This Row],[تاریخ اولین  احتساب حق بیمه]]="",1403,MID(Table54[[#This Row],[تاریخ اولین  احتساب حق بیمه]],1,4))</f>
        <v>1403</v>
      </c>
      <c r="BF196" s="23">
        <v>22870000</v>
      </c>
      <c r="BG196" s="23">
        <v>81300000</v>
      </c>
      <c r="BH196" s="23">
        <v>76600000</v>
      </c>
      <c r="BK196" s="155"/>
      <c r="BL196" s="155"/>
      <c r="BM196" s="155"/>
      <c r="BN196" s="155"/>
    </row>
    <row r="197" spans="1:66" s="23" customFormat="1" ht="24.75" customHeight="1">
      <c r="A197" s="23" t="s">
        <v>4878</v>
      </c>
      <c r="B197" s="23">
        <v>231164</v>
      </c>
      <c r="C197" s="23" t="s">
        <v>2910</v>
      </c>
      <c r="D197" s="23">
        <v>259383988</v>
      </c>
      <c r="E197" s="23" t="s">
        <v>386</v>
      </c>
      <c r="F197" s="23" t="s">
        <v>4879</v>
      </c>
      <c r="G197" s="23" t="s">
        <v>4604</v>
      </c>
      <c r="H197" s="23" t="s">
        <v>179</v>
      </c>
      <c r="I197" s="23" t="s">
        <v>5417</v>
      </c>
      <c r="J197" s="23">
        <v>9385671419</v>
      </c>
      <c r="K197" s="23" t="s">
        <v>1183</v>
      </c>
      <c r="L197" s="23" t="s">
        <v>1184</v>
      </c>
      <c r="M197" s="23" t="s">
        <v>4880</v>
      </c>
      <c r="O197" s="23" t="s">
        <v>2155</v>
      </c>
      <c r="P197" s="23" t="s">
        <v>3759</v>
      </c>
      <c r="Q197" s="23" t="s">
        <v>3759</v>
      </c>
      <c r="T197" s="23">
        <f>IF(Table54[[#This Row],[تاریخ اولین  احتساب حق بیمه]]="",1403,MID(Table54[[#This Row],[تاریخ اولین  احتساب حق بیمه]],1,4))</f>
        <v>1403</v>
      </c>
      <c r="BF197" s="23">
        <v>61810000</v>
      </c>
      <c r="BG197" s="23">
        <v>113370000</v>
      </c>
      <c r="BK197" s="155"/>
      <c r="BL197" s="155"/>
      <c r="BM197" s="155"/>
      <c r="BN197" s="155"/>
    </row>
    <row r="198" spans="1:66" s="23" customFormat="1" ht="24.75" customHeight="1">
      <c r="A198" s="23" t="s">
        <v>5314</v>
      </c>
      <c r="B198" s="23">
        <v>231165</v>
      </c>
      <c r="C198" s="23" t="s">
        <v>2910</v>
      </c>
      <c r="D198" s="23">
        <v>1630246662</v>
      </c>
      <c r="E198" s="23" t="s">
        <v>386</v>
      </c>
      <c r="F198" s="23" t="s">
        <v>5315</v>
      </c>
      <c r="G198" s="23" t="s">
        <v>2452</v>
      </c>
      <c r="I198" s="23" t="s">
        <v>5417</v>
      </c>
      <c r="J198" s="23">
        <v>9960288616</v>
      </c>
      <c r="K198" s="23" t="s">
        <v>1183</v>
      </c>
      <c r="L198" s="23" t="s">
        <v>1184</v>
      </c>
      <c r="M198" s="23" t="s">
        <v>5316</v>
      </c>
      <c r="O198" s="23" t="s">
        <v>2155</v>
      </c>
      <c r="P198" s="23" t="s">
        <v>4748</v>
      </c>
      <c r="Q198" s="23" t="s">
        <v>4748</v>
      </c>
      <c r="T198" s="23">
        <f>IF(Table54[[#This Row],[تاریخ اولین  احتساب حق بیمه]]="",1403,MID(Table54[[#This Row],[تاریخ اولین  احتساب حق بیمه]],1,4))</f>
        <v>1403</v>
      </c>
      <c r="BH198" s="23">
        <v>22040000</v>
      </c>
      <c r="BK198" s="155"/>
      <c r="BL198" s="155"/>
      <c r="BM198" s="155"/>
      <c r="BN198" s="155"/>
    </row>
    <row r="199" spans="1:66" s="23" customFormat="1" ht="24.75" customHeight="1">
      <c r="A199" s="23" t="s">
        <v>5317</v>
      </c>
      <c r="B199" s="23">
        <v>231166</v>
      </c>
      <c r="C199" s="23" t="s">
        <v>2910</v>
      </c>
      <c r="D199" s="23">
        <v>2581955163</v>
      </c>
      <c r="E199" s="23" t="s">
        <v>163</v>
      </c>
      <c r="F199" s="23" t="s">
        <v>249</v>
      </c>
      <c r="G199" s="23" t="s">
        <v>2877</v>
      </c>
      <c r="H199" s="23" t="s">
        <v>180</v>
      </c>
      <c r="I199" s="23" t="s">
        <v>5417</v>
      </c>
      <c r="J199" s="23">
        <v>9114816320</v>
      </c>
      <c r="K199" s="23" t="s">
        <v>1183</v>
      </c>
      <c r="L199" s="23" t="s">
        <v>1184</v>
      </c>
      <c r="O199" s="23" t="s">
        <v>2155</v>
      </c>
      <c r="P199" s="23" t="s">
        <v>5318</v>
      </c>
      <c r="Q199" s="23" t="s">
        <v>5318</v>
      </c>
      <c r="T199" s="23">
        <f>IF(Table54[[#This Row],[تاریخ اولین  احتساب حق بیمه]]="",1403,MID(Table54[[#This Row],[تاریخ اولین  احتساب حق بیمه]],1,4))</f>
        <v>1403</v>
      </c>
      <c r="BH199" s="23">
        <v>57690000</v>
      </c>
      <c r="BK199" s="155"/>
      <c r="BL199" s="155"/>
      <c r="BM199" s="155"/>
      <c r="BN199" s="155"/>
    </row>
    <row r="200" spans="1:66" s="23" customFormat="1" ht="24.75" customHeight="1">
      <c r="A200" s="23" t="s">
        <v>5319</v>
      </c>
      <c r="B200" s="23">
        <v>231167</v>
      </c>
      <c r="C200" s="23" t="s">
        <v>2910</v>
      </c>
      <c r="D200" s="23">
        <v>2691592480</v>
      </c>
      <c r="E200" s="23" t="s">
        <v>163</v>
      </c>
      <c r="F200" s="23" t="s">
        <v>345</v>
      </c>
      <c r="G200" s="23" t="s">
        <v>2877</v>
      </c>
      <c r="H200" s="23" t="s">
        <v>180</v>
      </c>
      <c r="I200" s="23" t="s">
        <v>5417</v>
      </c>
      <c r="J200" s="23">
        <v>9118345738</v>
      </c>
      <c r="K200" s="23" t="s">
        <v>1183</v>
      </c>
      <c r="L200" s="23" t="s">
        <v>1184</v>
      </c>
      <c r="M200" s="23" t="s">
        <v>5320</v>
      </c>
      <c r="O200" s="23" t="s">
        <v>2155</v>
      </c>
      <c r="P200" s="23" t="s">
        <v>5321</v>
      </c>
      <c r="Q200" s="23" t="s">
        <v>5321</v>
      </c>
      <c r="T200" s="23">
        <f>IF(Table54[[#This Row],[تاریخ اولین  احتساب حق بیمه]]="",1403,MID(Table54[[#This Row],[تاریخ اولین  احتساب حق بیمه]],1,4))</f>
        <v>1403</v>
      </c>
      <c r="BH200" s="23">
        <v>42770000</v>
      </c>
      <c r="BK200" s="155"/>
      <c r="BL200" s="155"/>
      <c r="BM200" s="155"/>
      <c r="BN200" s="155"/>
    </row>
    <row r="201" spans="1:66" s="23" customFormat="1" ht="24.75" customHeight="1">
      <c r="A201" s="23" t="s">
        <v>5322</v>
      </c>
      <c r="B201" s="23">
        <v>231168</v>
      </c>
      <c r="C201" s="23" t="s">
        <v>2910</v>
      </c>
      <c r="D201" s="23">
        <v>2581510072</v>
      </c>
      <c r="E201" s="23" t="s">
        <v>163</v>
      </c>
      <c r="F201" s="23" t="s">
        <v>140</v>
      </c>
      <c r="G201" s="23" t="s">
        <v>4636</v>
      </c>
      <c r="H201" s="23" t="s">
        <v>180</v>
      </c>
      <c r="I201" s="23" t="s">
        <v>5417</v>
      </c>
      <c r="J201" s="23">
        <v>9213213464</v>
      </c>
      <c r="K201" s="23" t="s">
        <v>1183</v>
      </c>
      <c r="L201" s="23" t="s">
        <v>1184</v>
      </c>
      <c r="M201" s="23" t="s">
        <v>5323</v>
      </c>
      <c r="O201" s="23" t="s">
        <v>2155</v>
      </c>
      <c r="P201" s="23" t="s">
        <v>5321</v>
      </c>
      <c r="Q201" s="23" t="s">
        <v>5321</v>
      </c>
      <c r="R201" s="23" t="s">
        <v>25252</v>
      </c>
      <c r="T201" s="23" t="str">
        <f>IF(Table54[[#This Row],[تاریخ اولین  احتساب حق بیمه]]="",1403,MID(Table54[[#This Row],[تاریخ اولین  احتساب حق بیمه]],1,4))</f>
        <v>1403</v>
      </c>
      <c r="BH201" s="23">
        <v>37910000</v>
      </c>
      <c r="BK201" s="155"/>
      <c r="BL201" s="155"/>
      <c r="BM201" s="155"/>
      <c r="BN201" s="155"/>
    </row>
    <row r="202" spans="1:66" s="23" customFormat="1" ht="24.75" customHeight="1">
      <c r="A202" s="23" t="s">
        <v>5341</v>
      </c>
      <c r="B202" s="23">
        <v>231169</v>
      </c>
      <c r="C202" s="23" t="s">
        <v>2910</v>
      </c>
      <c r="D202" s="23">
        <v>1750623171</v>
      </c>
      <c r="E202" s="23" t="s">
        <v>163</v>
      </c>
      <c r="F202" s="23" t="s">
        <v>5342</v>
      </c>
      <c r="G202" s="23" t="s">
        <v>2764</v>
      </c>
      <c r="H202" s="23" t="s">
        <v>180</v>
      </c>
      <c r="I202" s="23" t="s">
        <v>5417</v>
      </c>
      <c r="J202" s="23">
        <v>9333551086</v>
      </c>
      <c r="K202" s="23" t="s">
        <v>1183</v>
      </c>
      <c r="L202" s="23" t="s">
        <v>1184</v>
      </c>
      <c r="M202" s="23" t="s">
        <v>5122</v>
      </c>
      <c r="O202" s="23" t="s">
        <v>2155</v>
      </c>
      <c r="P202" s="23" t="s">
        <v>5343</v>
      </c>
      <c r="Q202" s="23" t="s">
        <v>5343</v>
      </c>
      <c r="T202" s="23">
        <f>IF(Table54[[#This Row],[تاریخ اولین  احتساب حق بیمه]]="",1403,MID(Table54[[#This Row],[تاریخ اولین  احتساب حق بیمه]],1,4))</f>
        <v>1403</v>
      </c>
      <c r="BH202" s="23">
        <v>22550000</v>
      </c>
      <c r="BK202" s="155"/>
      <c r="BL202" s="155"/>
      <c r="BM202" s="155"/>
      <c r="BN202" s="155"/>
    </row>
    <row r="203" spans="1:66" s="23" customFormat="1" ht="24.75" customHeight="1">
      <c r="A203" s="23" t="s">
        <v>5344</v>
      </c>
      <c r="B203" s="23">
        <v>231170</v>
      </c>
      <c r="C203" s="23" t="s">
        <v>2910</v>
      </c>
      <c r="D203" s="23">
        <v>1744581304</v>
      </c>
      <c r="E203" s="23" t="s">
        <v>163</v>
      </c>
      <c r="F203" s="23" t="s">
        <v>215</v>
      </c>
      <c r="G203" s="23" t="s">
        <v>2877</v>
      </c>
      <c r="H203" s="23" t="s">
        <v>180</v>
      </c>
      <c r="I203" s="23" t="s">
        <v>5417</v>
      </c>
      <c r="J203" s="23">
        <v>9364636417</v>
      </c>
      <c r="K203" s="23" t="s">
        <v>1183</v>
      </c>
      <c r="L203" s="23" t="s">
        <v>1184</v>
      </c>
      <c r="M203" s="23" t="s">
        <v>5345</v>
      </c>
      <c r="O203" s="23" t="s">
        <v>2155</v>
      </c>
      <c r="P203" s="23" t="s">
        <v>5343</v>
      </c>
      <c r="Q203" s="23" t="s">
        <v>5343</v>
      </c>
      <c r="T203" s="23">
        <f>IF(Table54[[#This Row],[تاریخ اولین  احتساب حق بیمه]]="",1403,MID(Table54[[#This Row],[تاریخ اولین  احتساب حق بیمه]],1,4))</f>
        <v>1403</v>
      </c>
      <c r="BH203" s="23">
        <v>22550000</v>
      </c>
      <c r="BK203" s="155"/>
      <c r="BL203" s="155"/>
      <c r="BM203" s="155"/>
      <c r="BN203" s="155"/>
    </row>
    <row r="204" spans="1:66" s="23" customFormat="1" ht="24.75" customHeight="1">
      <c r="A204" s="23" t="s">
        <v>5346</v>
      </c>
      <c r="B204" s="23">
        <v>231171</v>
      </c>
      <c r="C204" s="23" t="s">
        <v>2910</v>
      </c>
      <c r="D204" s="23">
        <v>2594745294</v>
      </c>
      <c r="E204" s="23" t="s">
        <v>163</v>
      </c>
      <c r="F204" s="23" t="s">
        <v>111</v>
      </c>
      <c r="G204" s="23" t="s">
        <v>2764</v>
      </c>
      <c r="H204" s="23" t="s">
        <v>180</v>
      </c>
      <c r="I204" s="23" t="s">
        <v>5417</v>
      </c>
      <c r="J204" s="23">
        <v>9336553907</v>
      </c>
      <c r="K204" s="23" t="s">
        <v>1183</v>
      </c>
      <c r="L204" s="23" t="s">
        <v>1184</v>
      </c>
      <c r="M204" s="23" t="s">
        <v>5347</v>
      </c>
      <c r="O204" s="23" t="s">
        <v>2155</v>
      </c>
      <c r="P204" s="23" t="s">
        <v>5170</v>
      </c>
      <c r="Q204" s="23" t="s">
        <v>5170</v>
      </c>
      <c r="T204" s="23">
        <f>IF(Table54[[#This Row],[تاریخ اولین  احتساب حق بیمه]]="",1403,MID(Table54[[#This Row],[تاریخ اولین  احتساب حق بیمه]],1,4))</f>
        <v>1403</v>
      </c>
      <c r="BH204" s="23">
        <v>3250000</v>
      </c>
      <c r="BK204" s="155"/>
      <c r="BL204" s="155"/>
      <c r="BM204" s="155"/>
      <c r="BN204" s="155"/>
    </row>
    <row r="205" spans="1:66" s="23" customFormat="1" ht="24.75" customHeight="1">
      <c r="A205" s="23" t="s">
        <v>5348</v>
      </c>
      <c r="B205" s="23">
        <v>231172</v>
      </c>
      <c r="C205" s="23" t="s">
        <v>2910</v>
      </c>
      <c r="D205" s="23">
        <v>5160147926</v>
      </c>
      <c r="E205" s="23" t="s">
        <v>163</v>
      </c>
      <c r="F205" s="23" t="s">
        <v>345</v>
      </c>
      <c r="G205" s="23" t="s">
        <v>2877</v>
      </c>
      <c r="H205" s="23" t="s">
        <v>180</v>
      </c>
      <c r="I205" s="23" t="s">
        <v>5417</v>
      </c>
      <c r="J205" s="23">
        <v>9211746585</v>
      </c>
      <c r="K205" s="23" t="s">
        <v>1183</v>
      </c>
      <c r="L205" s="23" t="s">
        <v>1184</v>
      </c>
      <c r="M205" s="23" t="s">
        <v>5349</v>
      </c>
      <c r="O205" s="23" t="s">
        <v>2155</v>
      </c>
      <c r="T205" s="23">
        <f>IF(Table54[[#This Row],[تاریخ اولین  احتساب حق بیمه]]="",1403,MID(Table54[[#This Row],[تاریخ اولین  احتساب حق بیمه]],1,4))</f>
        <v>1403</v>
      </c>
      <c r="BH205" s="23">
        <v>52460000</v>
      </c>
      <c r="BK205" s="155"/>
      <c r="BL205" s="155"/>
      <c r="BM205" s="155"/>
      <c r="BN205" s="155"/>
    </row>
    <row r="206" spans="1:66" s="23" customFormat="1" ht="24.75" customHeight="1">
      <c r="A206" s="23" t="s">
        <v>5350</v>
      </c>
      <c r="B206" s="23">
        <v>231173</v>
      </c>
      <c r="C206" s="23" t="s">
        <v>2910</v>
      </c>
      <c r="D206" s="23">
        <v>2669258514</v>
      </c>
      <c r="E206" s="23" t="s">
        <v>163</v>
      </c>
      <c r="F206" s="23" t="s">
        <v>199</v>
      </c>
      <c r="G206" s="23" t="s">
        <v>2448</v>
      </c>
      <c r="I206" s="23" t="s">
        <v>5418</v>
      </c>
      <c r="J206" s="23">
        <v>9101031496</v>
      </c>
      <c r="K206" s="23" t="s">
        <v>1183</v>
      </c>
      <c r="L206" s="23" t="s">
        <v>1184</v>
      </c>
      <c r="M206" s="23" t="s">
        <v>5351</v>
      </c>
      <c r="O206" s="23" t="s">
        <v>2155</v>
      </c>
      <c r="P206" s="23" t="s">
        <v>5352</v>
      </c>
      <c r="Q206" s="23" t="s">
        <v>5352</v>
      </c>
      <c r="T206" s="23">
        <f>IF(Table54[[#This Row],[تاریخ اولین  احتساب حق بیمه]]="",1403,MID(Table54[[#This Row],[تاریخ اولین  احتساب حق بیمه]],1,4))</f>
        <v>1403</v>
      </c>
      <c r="BH206" s="23">
        <v>62110000</v>
      </c>
      <c r="BK206" s="155"/>
      <c r="BL206" s="155"/>
      <c r="BM206" s="155"/>
      <c r="BN206" s="155"/>
    </row>
    <row r="207" spans="1:66" s="23" customFormat="1" ht="24.75" customHeight="1">
      <c r="A207" s="23" t="s">
        <v>23448</v>
      </c>
      <c r="B207" s="23">
        <v>231174</v>
      </c>
      <c r="C207" s="23" t="s">
        <v>2910</v>
      </c>
      <c r="D207" s="23">
        <v>1051131464</v>
      </c>
      <c r="E207" s="23" t="s">
        <v>163</v>
      </c>
      <c r="F207" s="23" t="s">
        <v>95</v>
      </c>
      <c r="G207" s="23" t="s">
        <v>2877</v>
      </c>
      <c r="H207" s="23" t="s">
        <v>180</v>
      </c>
      <c r="I207" s="23" t="s">
        <v>5417</v>
      </c>
      <c r="J207" s="23">
        <v>9378549497</v>
      </c>
      <c r="K207" s="23" t="s">
        <v>1183</v>
      </c>
      <c r="L207" s="23" t="s">
        <v>1184</v>
      </c>
      <c r="M207" s="23" t="s">
        <v>3954</v>
      </c>
      <c r="O207" s="23" t="s">
        <v>2155</v>
      </c>
      <c r="P207" s="23" t="s">
        <v>5583</v>
      </c>
      <c r="Q207" s="23" t="s">
        <v>5583</v>
      </c>
      <c r="BA207" s="23">
        <v>42250000</v>
      </c>
      <c r="BB207" s="23">
        <v>57450000</v>
      </c>
      <c r="BC207" s="23">
        <v>58000000</v>
      </c>
      <c r="BD207" s="23">
        <v>33400000</v>
      </c>
      <c r="BK207" s="155"/>
      <c r="BL207" s="155"/>
      <c r="BM207" s="155"/>
      <c r="BN207" s="155"/>
    </row>
    <row r="208" spans="1:66" s="23" customFormat="1" ht="24.75" customHeight="1">
      <c r="A208" s="23" t="s">
        <v>23449</v>
      </c>
      <c r="B208" s="23">
        <v>231184</v>
      </c>
      <c r="C208" s="23" t="s">
        <v>2910</v>
      </c>
      <c r="D208" s="23">
        <v>2581462051</v>
      </c>
      <c r="E208" s="23" t="s">
        <v>163</v>
      </c>
      <c r="F208" s="23" t="s">
        <v>136</v>
      </c>
      <c r="G208" s="23" t="s">
        <v>2877</v>
      </c>
      <c r="H208" s="23" t="s">
        <v>180</v>
      </c>
      <c r="I208" s="23" t="s">
        <v>5417</v>
      </c>
      <c r="J208" s="23">
        <v>9011312561</v>
      </c>
      <c r="K208" s="23" t="s">
        <v>1183</v>
      </c>
      <c r="L208" s="23" t="s">
        <v>1184</v>
      </c>
      <c r="M208" s="23" t="s">
        <v>23450</v>
      </c>
      <c r="O208" s="23" t="s">
        <v>2155</v>
      </c>
      <c r="P208" s="23" t="s">
        <v>23451</v>
      </c>
      <c r="Q208" s="23" t="s">
        <v>23451</v>
      </c>
      <c r="BK208" s="155"/>
      <c r="BL208" s="155"/>
      <c r="BM208" s="155"/>
      <c r="BN208" s="155"/>
    </row>
    <row r="209" spans="1:66" s="23" customFormat="1" ht="24.75" customHeight="1">
      <c r="A209" s="23" t="s">
        <v>23452</v>
      </c>
      <c r="B209" s="23">
        <v>231185</v>
      </c>
      <c r="C209" s="23" t="s">
        <v>2910</v>
      </c>
      <c r="D209" s="23">
        <v>2670383092</v>
      </c>
      <c r="E209" s="23" t="s">
        <v>163</v>
      </c>
      <c r="F209" s="23" t="s">
        <v>3728</v>
      </c>
      <c r="G209" s="23" t="s">
        <v>4142</v>
      </c>
      <c r="H209" s="23" t="s">
        <v>180</v>
      </c>
      <c r="I209" s="23" t="s">
        <v>5417</v>
      </c>
      <c r="J209" s="23">
        <v>9116980901</v>
      </c>
      <c r="K209" s="23" t="s">
        <v>1183</v>
      </c>
      <c r="L209" s="23" t="s">
        <v>1184</v>
      </c>
      <c r="M209" s="23" t="s">
        <v>23453</v>
      </c>
      <c r="O209" s="23" t="s">
        <v>2155</v>
      </c>
      <c r="P209" s="23" t="s">
        <v>22393</v>
      </c>
      <c r="Q209" s="23" t="s">
        <v>22393</v>
      </c>
      <c r="BK209" s="155"/>
      <c r="BL209" s="155"/>
      <c r="BM209" s="155"/>
      <c r="BN209" s="155"/>
    </row>
    <row r="210" spans="1:66" s="23" customFormat="1" ht="24.75" customHeight="1">
      <c r="A210" s="23" t="s">
        <v>23454</v>
      </c>
      <c r="B210" s="23">
        <v>231188</v>
      </c>
      <c r="C210" s="23" t="s">
        <v>2910</v>
      </c>
      <c r="D210" s="23">
        <v>6930008060</v>
      </c>
      <c r="E210" s="23" t="s">
        <v>386</v>
      </c>
      <c r="F210" s="23" t="s">
        <v>123</v>
      </c>
      <c r="G210" s="23" t="s">
        <v>2877</v>
      </c>
      <c r="H210" s="23" t="s">
        <v>180</v>
      </c>
      <c r="I210" s="23" t="s">
        <v>5417</v>
      </c>
      <c r="J210" s="23">
        <v>9360699128</v>
      </c>
      <c r="K210" s="23" t="s">
        <v>1183</v>
      </c>
      <c r="L210" s="23" t="s">
        <v>1184</v>
      </c>
      <c r="M210" s="23" t="s">
        <v>23455</v>
      </c>
      <c r="O210" s="23" t="s">
        <v>2155</v>
      </c>
      <c r="P210" s="23" t="s">
        <v>22506</v>
      </c>
      <c r="Q210" s="23" t="s">
        <v>22506</v>
      </c>
      <c r="BK210" s="155"/>
      <c r="BL210" s="155"/>
      <c r="BM210" s="155"/>
      <c r="BN210" s="155"/>
    </row>
    <row r="211" spans="1:66" s="23" customFormat="1" ht="24.75" customHeight="1">
      <c r="A211" s="23" t="s">
        <v>23456</v>
      </c>
      <c r="B211" s="23">
        <v>231193</v>
      </c>
      <c r="C211" s="23" t="s">
        <v>2910</v>
      </c>
      <c r="D211" s="23">
        <v>5690140155</v>
      </c>
      <c r="E211" s="23" t="s">
        <v>386</v>
      </c>
      <c r="F211" s="23" t="s">
        <v>199</v>
      </c>
      <c r="G211" s="23" t="s">
        <v>2877</v>
      </c>
      <c r="H211" s="23" t="s">
        <v>180</v>
      </c>
      <c r="I211" s="23" t="s">
        <v>5417</v>
      </c>
      <c r="J211" s="23">
        <v>9370204216</v>
      </c>
      <c r="K211" s="23" t="s">
        <v>1183</v>
      </c>
      <c r="L211" s="23" t="s">
        <v>1184</v>
      </c>
      <c r="M211" s="23" t="s">
        <v>23457</v>
      </c>
      <c r="O211" s="23" t="s">
        <v>2155</v>
      </c>
      <c r="P211" s="23" t="s">
        <v>22975</v>
      </c>
      <c r="Q211" s="23" t="s">
        <v>22975</v>
      </c>
      <c r="BK211" s="155"/>
      <c r="BL211" s="155"/>
      <c r="BM211" s="155"/>
      <c r="BN211" s="155"/>
    </row>
    <row r="212" spans="1:66" s="23" customFormat="1" ht="24.75" customHeight="1">
      <c r="A212" s="23" t="s">
        <v>4453</v>
      </c>
      <c r="B212" s="23">
        <v>231194</v>
      </c>
      <c r="C212" s="23" t="s">
        <v>2910</v>
      </c>
      <c r="D212" s="23">
        <v>22517189</v>
      </c>
      <c r="E212" s="23" t="s">
        <v>163</v>
      </c>
      <c r="F212" s="23" t="s">
        <v>366</v>
      </c>
      <c r="G212" s="23" t="s">
        <v>4334</v>
      </c>
      <c r="H212" s="23" t="s">
        <v>180</v>
      </c>
      <c r="I212" s="23" t="s">
        <v>5417</v>
      </c>
      <c r="J212" s="23">
        <v>9024688862</v>
      </c>
      <c r="K212" s="23" t="s">
        <v>1183</v>
      </c>
      <c r="L212" s="23" t="s">
        <v>1184</v>
      </c>
      <c r="M212" s="23" t="s">
        <v>4454</v>
      </c>
      <c r="O212" s="23" t="s">
        <v>2155</v>
      </c>
      <c r="P212" s="23" t="s">
        <v>22954</v>
      </c>
      <c r="Q212" s="23" t="s">
        <v>22954</v>
      </c>
      <c r="BD212" s="23">
        <v>64000000</v>
      </c>
      <c r="BE212" s="23">
        <v>88900000</v>
      </c>
      <c r="BF212" s="23">
        <v>82300000</v>
      </c>
      <c r="BK212" s="155"/>
      <c r="BL212" s="155"/>
      <c r="BM212" s="155"/>
      <c r="BN212" s="155"/>
    </row>
    <row r="213" spans="1:66" s="23" customFormat="1" ht="24.75" customHeight="1">
      <c r="A213" s="23" t="s">
        <v>23458</v>
      </c>
      <c r="B213" s="23">
        <v>231199</v>
      </c>
      <c r="C213" s="23" t="s">
        <v>2910</v>
      </c>
      <c r="D213" s="23">
        <v>2581907967</v>
      </c>
      <c r="E213" s="23" t="s">
        <v>163</v>
      </c>
      <c r="F213" s="23" t="s">
        <v>138</v>
      </c>
      <c r="G213" s="23" t="s">
        <v>2877</v>
      </c>
      <c r="H213" s="23" t="s">
        <v>180</v>
      </c>
      <c r="I213" s="23" t="s">
        <v>5417</v>
      </c>
      <c r="J213" s="23">
        <v>9114560305</v>
      </c>
      <c r="K213" s="23" t="s">
        <v>1183</v>
      </c>
      <c r="L213" s="23" t="s">
        <v>1184</v>
      </c>
      <c r="M213" s="23" t="s">
        <v>23459</v>
      </c>
      <c r="O213" s="23" t="s">
        <v>2155</v>
      </c>
      <c r="P213" s="23" t="s">
        <v>22391</v>
      </c>
      <c r="Q213" s="23" t="s">
        <v>22391</v>
      </c>
      <c r="BK213" s="155"/>
      <c r="BL213" s="155"/>
      <c r="BM213" s="155"/>
      <c r="BN213" s="155"/>
    </row>
    <row r="214" spans="1:66" s="23" customFormat="1" ht="24.75" customHeight="1">
      <c r="A214" s="23" t="s">
        <v>23460</v>
      </c>
      <c r="B214" s="23">
        <v>231200</v>
      </c>
      <c r="C214" s="23" t="s">
        <v>2910</v>
      </c>
      <c r="D214" s="23">
        <v>2581832525</v>
      </c>
      <c r="E214" s="23" t="s">
        <v>163</v>
      </c>
      <c r="F214" s="23" t="s">
        <v>310</v>
      </c>
      <c r="G214" s="23" t="s">
        <v>2877</v>
      </c>
      <c r="H214" s="23" t="s">
        <v>180</v>
      </c>
      <c r="I214" s="23" t="s">
        <v>5417</v>
      </c>
      <c r="J214" s="23">
        <v>9116927862</v>
      </c>
      <c r="K214" s="23" t="s">
        <v>1183</v>
      </c>
      <c r="L214" s="23" t="s">
        <v>1184</v>
      </c>
      <c r="M214" s="23" t="s">
        <v>23461</v>
      </c>
      <c r="O214" s="23" t="s">
        <v>2155</v>
      </c>
      <c r="P214" s="23" t="s">
        <v>22287</v>
      </c>
      <c r="Q214" s="23" t="s">
        <v>22287</v>
      </c>
      <c r="BK214" s="155"/>
      <c r="BL214" s="155"/>
      <c r="BM214" s="155"/>
      <c r="BN214" s="155"/>
    </row>
    <row r="215" spans="1:66" s="23" customFormat="1" ht="24.75" customHeight="1">
      <c r="A215" s="23" t="s">
        <v>23462</v>
      </c>
      <c r="B215" s="23">
        <v>231204</v>
      </c>
      <c r="C215" s="23" t="s">
        <v>2910</v>
      </c>
      <c r="D215" s="23">
        <v>2580946799</v>
      </c>
      <c r="E215" s="23" t="s">
        <v>163</v>
      </c>
      <c r="F215" s="23" t="s">
        <v>102</v>
      </c>
      <c r="G215" s="23" t="s">
        <v>2764</v>
      </c>
      <c r="H215" s="23" t="s">
        <v>179</v>
      </c>
      <c r="I215" s="23" t="s">
        <v>5417</v>
      </c>
      <c r="J215" s="23">
        <v>9198046876</v>
      </c>
      <c r="K215" s="23" t="s">
        <v>1183</v>
      </c>
      <c r="L215" s="23" t="s">
        <v>1184</v>
      </c>
      <c r="M215" s="23" t="s">
        <v>23463</v>
      </c>
      <c r="O215" s="23" t="s">
        <v>2155</v>
      </c>
      <c r="P215" s="23" t="s">
        <v>23464</v>
      </c>
      <c r="Q215" s="23" t="s">
        <v>23464</v>
      </c>
      <c r="BK215" s="155"/>
      <c r="BL215" s="155"/>
      <c r="BM215" s="155"/>
      <c r="BN215" s="155"/>
    </row>
    <row r="216" spans="1:66" s="23" customFormat="1" ht="24.75" customHeight="1">
      <c r="A216" s="23" t="s">
        <v>23465</v>
      </c>
      <c r="B216" s="23">
        <v>231212</v>
      </c>
      <c r="C216" s="23" t="s">
        <v>2910</v>
      </c>
      <c r="D216" s="23">
        <v>2670287611</v>
      </c>
      <c r="E216" s="23" t="s">
        <v>163</v>
      </c>
      <c r="F216" s="23" t="s">
        <v>3678</v>
      </c>
      <c r="G216" s="23" t="s">
        <v>2448</v>
      </c>
      <c r="H216" s="23" t="s">
        <v>180</v>
      </c>
      <c r="I216" s="23" t="s">
        <v>5417</v>
      </c>
      <c r="J216" s="23">
        <v>9300333913</v>
      </c>
      <c r="K216" s="23" t="s">
        <v>1183</v>
      </c>
      <c r="L216" s="23" t="s">
        <v>1184</v>
      </c>
      <c r="M216" s="23" t="s">
        <v>23466</v>
      </c>
      <c r="O216" s="23" t="s">
        <v>2155</v>
      </c>
      <c r="P216" s="23" t="s">
        <v>22276</v>
      </c>
      <c r="Q216" s="23" t="s">
        <v>22276</v>
      </c>
      <c r="BK216" s="155"/>
      <c r="BL216" s="155"/>
      <c r="BM216" s="155"/>
      <c r="BN216" s="155"/>
    </row>
    <row r="217" spans="1:66" s="23" customFormat="1" ht="24.75" customHeight="1">
      <c r="A217" s="23" t="s">
        <v>23467</v>
      </c>
      <c r="B217" s="23">
        <v>231214</v>
      </c>
      <c r="C217" s="23" t="s">
        <v>2910</v>
      </c>
      <c r="D217" s="23">
        <v>2581691069</v>
      </c>
      <c r="E217" s="23" t="s">
        <v>163</v>
      </c>
      <c r="F217" s="23" t="s">
        <v>23468</v>
      </c>
      <c r="G217" s="23" t="s">
        <v>2877</v>
      </c>
      <c r="H217" s="23" t="s">
        <v>180</v>
      </c>
      <c r="I217" s="23" t="s">
        <v>5417</v>
      </c>
      <c r="J217" s="23">
        <v>9396034626</v>
      </c>
      <c r="K217" s="23" t="s">
        <v>1183</v>
      </c>
      <c r="L217" s="23" t="s">
        <v>1184</v>
      </c>
      <c r="M217" s="23" t="s">
        <v>23469</v>
      </c>
      <c r="O217" s="23" t="s">
        <v>2155</v>
      </c>
      <c r="P217" s="23" t="s">
        <v>22792</v>
      </c>
      <c r="Q217" s="23" t="s">
        <v>22792</v>
      </c>
      <c r="BK217" s="155"/>
      <c r="BL217" s="155"/>
      <c r="BM217" s="155"/>
      <c r="BN217" s="155"/>
    </row>
    <row r="218" spans="1:66" s="23" customFormat="1" ht="24.75" customHeight="1">
      <c r="A218" s="23" t="s">
        <v>23470</v>
      </c>
      <c r="B218" s="23">
        <v>231215</v>
      </c>
      <c r="C218" s="23" t="s">
        <v>2910</v>
      </c>
      <c r="D218" s="23">
        <v>2581822848</v>
      </c>
      <c r="E218" s="23" t="s">
        <v>163</v>
      </c>
      <c r="F218" s="23" t="s">
        <v>558</v>
      </c>
      <c r="G218" s="23" t="s">
        <v>2448</v>
      </c>
      <c r="H218" s="23" t="s">
        <v>180</v>
      </c>
      <c r="I218" s="23" t="s">
        <v>5417</v>
      </c>
      <c r="J218" s="23">
        <v>9232429608</v>
      </c>
      <c r="K218" s="23" t="s">
        <v>1183</v>
      </c>
      <c r="L218" s="23" t="s">
        <v>1447</v>
      </c>
      <c r="M218" s="23" t="s">
        <v>23471</v>
      </c>
      <c r="O218" s="23" t="s">
        <v>2155</v>
      </c>
      <c r="P218" s="23" t="s">
        <v>22868</v>
      </c>
      <c r="Q218" s="23" t="s">
        <v>22868</v>
      </c>
      <c r="BK218" s="155"/>
      <c r="BL218" s="155"/>
      <c r="BM218" s="155"/>
      <c r="BN218" s="155"/>
    </row>
    <row r="219" spans="1:66" s="23" customFormat="1" ht="24.75" customHeight="1">
      <c r="A219" s="23" t="s">
        <v>23472</v>
      </c>
      <c r="B219" s="23">
        <v>231217</v>
      </c>
      <c r="C219" s="23" t="s">
        <v>2910</v>
      </c>
      <c r="D219" s="23">
        <v>2630716791</v>
      </c>
      <c r="E219" s="23" t="s">
        <v>163</v>
      </c>
      <c r="F219" s="23" t="s">
        <v>23473</v>
      </c>
      <c r="G219" s="23" t="s">
        <v>2764</v>
      </c>
      <c r="H219" s="23" t="s">
        <v>179</v>
      </c>
      <c r="I219" s="23" t="s">
        <v>5417</v>
      </c>
      <c r="J219" s="23">
        <v>9116468017</v>
      </c>
      <c r="K219" s="23" t="s">
        <v>1183</v>
      </c>
      <c r="L219" s="23" t="s">
        <v>1184</v>
      </c>
      <c r="M219" s="23" t="s">
        <v>23474</v>
      </c>
      <c r="O219" s="23" t="s">
        <v>2155</v>
      </c>
      <c r="P219" s="23" t="s">
        <v>23195</v>
      </c>
      <c r="Q219" s="23" t="s">
        <v>23195</v>
      </c>
      <c r="BK219" s="155"/>
      <c r="BL219" s="155"/>
      <c r="BM219" s="155"/>
      <c r="BN219" s="155"/>
    </row>
    <row r="220" spans="1:66" s="23" customFormat="1" ht="24.75" customHeight="1">
      <c r="A220" s="23" t="s">
        <v>23475</v>
      </c>
      <c r="B220" s="23">
        <v>231218</v>
      </c>
      <c r="C220" s="23" t="s">
        <v>2910</v>
      </c>
      <c r="D220" s="23">
        <v>2581811285</v>
      </c>
      <c r="E220" s="23" t="s">
        <v>163</v>
      </c>
      <c r="F220" s="23" t="s">
        <v>140</v>
      </c>
      <c r="G220" s="23" t="s">
        <v>2066</v>
      </c>
      <c r="H220" s="23" t="s">
        <v>180</v>
      </c>
      <c r="I220" s="23" t="s">
        <v>5417</v>
      </c>
      <c r="J220" s="23">
        <v>9039561894</v>
      </c>
      <c r="K220" s="23" t="s">
        <v>1183</v>
      </c>
      <c r="L220" s="23" t="s">
        <v>1184</v>
      </c>
      <c r="M220" s="23" t="s">
        <v>23476</v>
      </c>
      <c r="O220" s="23" t="s">
        <v>2155</v>
      </c>
      <c r="P220" s="23" t="s">
        <v>23477</v>
      </c>
      <c r="Q220" s="23" t="s">
        <v>23477</v>
      </c>
      <c r="R220" s="154"/>
      <c r="BK220" s="155"/>
      <c r="BL220" s="155"/>
      <c r="BM220" s="155"/>
      <c r="BN220" s="155"/>
    </row>
    <row r="221" spans="1:66" s="23" customFormat="1" ht="24.75" customHeight="1">
      <c r="A221" s="23" t="s">
        <v>23478</v>
      </c>
      <c r="B221" s="23">
        <v>231219</v>
      </c>
      <c r="C221" s="23" t="s">
        <v>2910</v>
      </c>
      <c r="D221" s="23">
        <v>2581805048</v>
      </c>
      <c r="E221" s="23" t="s">
        <v>163</v>
      </c>
      <c r="F221" s="23" t="s">
        <v>763</v>
      </c>
      <c r="G221" s="23" t="s">
        <v>2877</v>
      </c>
      <c r="H221" s="23" t="s">
        <v>180</v>
      </c>
      <c r="I221" s="23" t="s">
        <v>5417</v>
      </c>
      <c r="J221" s="23">
        <v>9046029101</v>
      </c>
      <c r="K221" s="23" t="s">
        <v>1183</v>
      </c>
      <c r="L221" s="23" t="s">
        <v>1184</v>
      </c>
      <c r="M221" s="23" t="s">
        <v>23479</v>
      </c>
      <c r="O221" s="23" t="s">
        <v>2155</v>
      </c>
      <c r="P221" s="23" t="s">
        <v>23045</v>
      </c>
      <c r="Q221" s="23" t="s">
        <v>23045</v>
      </c>
      <c r="BK221" s="155"/>
      <c r="BL221" s="155"/>
      <c r="BM221" s="155"/>
      <c r="BN221" s="155"/>
    </row>
    <row r="222" spans="1:66" s="23" customFormat="1" ht="24.75" customHeight="1">
      <c r="A222" s="23" t="s">
        <v>23480</v>
      </c>
      <c r="B222" s="23">
        <v>231220</v>
      </c>
      <c r="C222" s="23" t="s">
        <v>2910</v>
      </c>
      <c r="D222" s="23">
        <v>2581721588</v>
      </c>
      <c r="E222" s="23" t="s">
        <v>163</v>
      </c>
      <c r="F222" s="23" t="s">
        <v>102</v>
      </c>
      <c r="G222" s="23" t="s">
        <v>2764</v>
      </c>
      <c r="H222" s="23" t="s">
        <v>180</v>
      </c>
      <c r="I222" s="23" t="s">
        <v>5417</v>
      </c>
      <c r="J222" s="23">
        <v>9908646284</v>
      </c>
      <c r="K222" s="23" t="s">
        <v>1183</v>
      </c>
      <c r="L222" s="23" t="s">
        <v>1184</v>
      </c>
      <c r="M222" s="23" t="s">
        <v>23481</v>
      </c>
      <c r="O222" s="23" t="s">
        <v>2155</v>
      </c>
      <c r="P222" s="23" t="s">
        <v>23401</v>
      </c>
      <c r="Q222" s="23" t="s">
        <v>23401</v>
      </c>
      <c r="BK222" s="155"/>
      <c r="BL222" s="155"/>
      <c r="BM222" s="155"/>
      <c r="BN222" s="155"/>
    </row>
    <row r="223" spans="1:66" s="23" customFormat="1" ht="24.75" customHeight="1">
      <c r="A223" s="23" t="s">
        <v>23482</v>
      </c>
      <c r="B223" s="23">
        <v>231221</v>
      </c>
      <c r="C223" s="23" t="s">
        <v>2910</v>
      </c>
      <c r="D223" s="23">
        <v>262060292</v>
      </c>
      <c r="E223" s="23" t="s">
        <v>163</v>
      </c>
      <c r="F223" s="23" t="s">
        <v>310</v>
      </c>
      <c r="G223" s="23" t="s">
        <v>2448</v>
      </c>
      <c r="H223" s="23" t="s">
        <v>180</v>
      </c>
      <c r="I223" s="23" t="s">
        <v>5417</v>
      </c>
      <c r="J223" s="23">
        <v>9119277503</v>
      </c>
      <c r="K223" s="23" t="s">
        <v>1183</v>
      </c>
      <c r="L223" s="23" t="s">
        <v>1184</v>
      </c>
      <c r="M223" s="23" t="s">
        <v>23483</v>
      </c>
      <c r="O223" s="23" t="s">
        <v>2155</v>
      </c>
      <c r="P223" s="23" t="s">
        <v>23401</v>
      </c>
      <c r="Q223" s="23" t="s">
        <v>23401</v>
      </c>
      <c r="BK223" s="155"/>
      <c r="BL223" s="155"/>
      <c r="BM223" s="155"/>
      <c r="BN223" s="155"/>
    </row>
    <row r="224" spans="1:66" s="23" customFormat="1" ht="24.75" customHeight="1">
      <c r="A224" s="23" t="s">
        <v>23484</v>
      </c>
      <c r="B224" s="23">
        <v>231222</v>
      </c>
      <c r="C224" s="23" t="s">
        <v>2910</v>
      </c>
      <c r="D224" s="23">
        <v>1810770408</v>
      </c>
      <c r="E224" s="23" t="s">
        <v>163</v>
      </c>
      <c r="G224" s="23" t="s">
        <v>2877</v>
      </c>
      <c r="H224" s="23" t="s">
        <v>180</v>
      </c>
      <c r="I224" s="23" t="s">
        <v>5417</v>
      </c>
      <c r="J224" s="23">
        <v>9010069920</v>
      </c>
      <c r="K224" s="23" t="s">
        <v>1183</v>
      </c>
      <c r="L224" s="23" t="s">
        <v>1184</v>
      </c>
      <c r="M224" s="23" t="s">
        <v>23485</v>
      </c>
      <c r="O224" s="23" t="s">
        <v>2155</v>
      </c>
      <c r="P224" s="23" t="s">
        <v>23401</v>
      </c>
      <c r="Q224" s="23" t="s">
        <v>23401</v>
      </c>
      <c r="BK224" s="155"/>
      <c r="BL224" s="155"/>
      <c r="BM224" s="155"/>
      <c r="BN224" s="155"/>
    </row>
    <row r="225" spans="1:66" s="23" customFormat="1" ht="24.75" customHeight="1">
      <c r="A225" s="23" t="s">
        <v>23486</v>
      </c>
      <c r="B225" s="23">
        <v>231223</v>
      </c>
      <c r="C225" s="23" t="s">
        <v>2910</v>
      </c>
      <c r="D225" s="23">
        <v>2594907820</v>
      </c>
      <c r="E225" s="23" t="s">
        <v>163</v>
      </c>
      <c r="F225" s="23" t="s">
        <v>221</v>
      </c>
      <c r="G225" s="23" t="s">
        <v>2764</v>
      </c>
      <c r="H225" s="23" t="s">
        <v>180</v>
      </c>
      <c r="I225" s="23" t="s">
        <v>5418</v>
      </c>
      <c r="J225" s="23">
        <v>9116481273</v>
      </c>
      <c r="K225" s="23" t="s">
        <v>1183</v>
      </c>
      <c r="L225" s="23" t="s">
        <v>1184</v>
      </c>
      <c r="M225" s="23" t="s">
        <v>23487</v>
      </c>
      <c r="O225" s="23" t="s">
        <v>2155</v>
      </c>
      <c r="P225" s="23" t="s">
        <v>23488</v>
      </c>
      <c r="Q225" s="23" t="s">
        <v>23488</v>
      </c>
      <c r="BK225" s="155"/>
      <c r="BL225" s="155"/>
      <c r="BM225" s="155"/>
      <c r="BN225" s="155"/>
    </row>
    <row r="226" spans="1:66" s="23" customFormat="1" ht="24.75" customHeight="1">
      <c r="A226" s="23" t="s">
        <v>29508</v>
      </c>
      <c r="B226" s="23">
        <v>231224</v>
      </c>
      <c r="C226" s="23" t="s">
        <v>2910</v>
      </c>
      <c r="D226" s="23">
        <v>2631776666</v>
      </c>
      <c r="E226" s="23" t="s">
        <v>163</v>
      </c>
      <c r="F226" s="23" t="s">
        <v>830</v>
      </c>
      <c r="G226" s="23" t="s">
        <v>2764</v>
      </c>
      <c r="H226" s="23" t="s">
        <v>180</v>
      </c>
      <c r="I226" s="23">
        <v>0</v>
      </c>
      <c r="J226" s="23">
        <v>9116095867</v>
      </c>
      <c r="K226" s="23" t="s">
        <v>1183</v>
      </c>
      <c r="L226" s="23" t="s">
        <v>1184</v>
      </c>
      <c r="M226" s="23" t="s">
        <v>29509</v>
      </c>
      <c r="O226" s="23" t="s">
        <v>2155</v>
      </c>
      <c r="P226" s="23" t="s">
        <v>27710</v>
      </c>
      <c r="Q226" s="23" t="s">
        <v>28234</v>
      </c>
      <c r="BK226" s="155"/>
      <c r="BL226" s="155"/>
      <c r="BM226" s="155"/>
      <c r="BN226" s="155"/>
    </row>
    <row r="227" spans="1:66" s="23" customFormat="1" ht="24.75" customHeight="1">
      <c r="A227" s="23" t="s">
        <v>29510</v>
      </c>
      <c r="B227" s="23">
        <v>231225</v>
      </c>
      <c r="C227" s="23" t="s">
        <v>2910</v>
      </c>
      <c r="D227" s="23">
        <v>2631632389</v>
      </c>
      <c r="E227" s="23" t="s">
        <v>163</v>
      </c>
      <c r="F227" s="23" t="s">
        <v>830</v>
      </c>
      <c r="G227" s="23" t="s">
        <v>2764</v>
      </c>
      <c r="H227" s="23" t="s">
        <v>180</v>
      </c>
      <c r="I227" s="23">
        <v>0</v>
      </c>
      <c r="J227" s="23">
        <v>9116095867</v>
      </c>
      <c r="K227" s="23" t="s">
        <v>1183</v>
      </c>
      <c r="L227" s="23" t="s">
        <v>1184</v>
      </c>
      <c r="M227" s="23" t="s">
        <v>29511</v>
      </c>
      <c r="O227" s="23" t="s">
        <v>2155</v>
      </c>
      <c r="P227" s="23" t="s">
        <v>27710</v>
      </c>
      <c r="Q227" s="23" t="s">
        <v>28234</v>
      </c>
      <c r="BK227" s="155"/>
      <c r="BL227" s="155"/>
      <c r="BM227" s="155"/>
      <c r="BN227" s="155"/>
    </row>
    <row r="228" spans="1:66" s="23" customFormat="1" ht="24.75" customHeight="1">
      <c r="A228" s="23" t="s">
        <v>29512</v>
      </c>
      <c r="B228" s="23">
        <v>231226</v>
      </c>
      <c r="C228" s="23" t="s">
        <v>2910</v>
      </c>
      <c r="D228" s="23">
        <v>2670402860</v>
      </c>
      <c r="E228" s="23" t="s">
        <v>163</v>
      </c>
      <c r="F228" s="23" t="s">
        <v>26498</v>
      </c>
      <c r="G228" s="23" t="s">
        <v>2877</v>
      </c>
      <c r="H228" s="23" t="s">
        <v>180</v>
      </c>
      <c r="I228" s="23">
        <v>0</v>
      </c>
      <c r="J228" s="23">
        <v>9362411357</v>
      </c>
      <c r="K228" s="23" t="s">
        <v>1183</v>
      </c>
      <c r="L228" s="23" t="s">
        <v>1184</v>
      </c>
      <c r="O228" s="23" t="s">
        <v>2155</v>
      </c>
      <c r="P228" s="23" t="s">
        <v>29513</v>
      </c>
      <c r="Q228" s="23" t="s">
        <v>28234</v>
      </c>
      <c r="BK228" s="155"/>
      <c r="BL228" s="155"/>
      <c r="BM228" s="155"/>
      <c r="BN228" s="155"/>
    </row>
    <row r="229" spans="1:66" s="23" customFormat="1" ht="24.75" customHeight="1">
      <c r="A229" s="23" t="s">
        <v>29514</v>
      </c>
      <c r="B229" s="23">
        <v>231227</v>
      </c>
      <c r="C229" s="23" t="s">
        <v>2910</v>
      </c>
      <c r="D229" s="23">
        <v>2581891092</v>
      </c>
      <c r="E229" s="23" t="s">
        <v>163</v>
      </c>
      <c r="F229" s="23" t="s">
        <v>321</v>
      </c>
      <c r="G229" s="23" t="s">
        <v>2877</v>
      </c>
      <c r="H229" s="23" t="s">
        <v>180</v>
      </c>
      <c r="I229" s="23">
        <v>0</v>
      </c>
      <c r="J229" s="23">
        <v>9115456730</v>
      </c>
      <c r="K229" s="23" t="s">
        <v>1183</v>
      </c>
      <c r="L229" s="23" t="s">
        <v>1184</v>
      </c>
      <c r="M229" s="23" t="s">
        <v>29515</v>
      </c>
      <c r="O229" s="23" t="s">
        <v>2155</v>
      </c>
      <c r="P229" s="23" t="s">
        <v>29516</v>
      </c>
      <c r="Q229" s="23" t="s">
        <v>28234</v>
      </c>
      <c r="BK229" s="155"/>
      <c r="BL229" s="155"/>
      <c r="BM229" s="155"/>
      <c r="BN229" s="155"/>
    </row>
    <row r="230" spans="1:66" s="23" customFormat="1" ht="24.75" customHeight="1">
      <c r="A230" s="23" t="s">
        <v>29517</v>
      </c>
      <c r="B230" s="23">
        <v>231228</v>
      </c>
      <c r="C230" s="23" t="s">
        <v>2910</v>
      </c>
      <c r="D230" s="23">
        <v>2620681898</v>
      </c>
      <c r="E230" s="23" t="s">
        <v>163</v>
      </c>
      <c r="F230" s="23" t="s">
        <v>262</v>
      </c>
      <c r="G230" s="23" t="s">
        <v>2877</v>
      </c>
      <c r="H230" s="23" t="s">
        <v>180</v>
      </c>
      <c r="I230" s="23">
        <v>0</v>
      </c>
      <c r="J230" s="23">
        <v>9368827985</v>
      </c>
      <c r="K230" s="23" t="s">
        <v>1183</v>
      </c>
      <c r="L230" s="23" t="s">
        <v>1184</v>
      </c>
      <c r="M230" s="23" t="s">
        <v>29518</v>
      </c>
      <c r="O230" s="23" t="s">
        <v>2155</v>
      </c>
      <c r="P230" s="23" t="s">
        <v>24879</v>
      </c>
      <c r="Q230" s="23" t="s">
        <v>28234</v>
      </c>
      <c r="BK230" s="155"/>
      <c r="BL230" s="155"/>
      <c r="BM230" s="155"/>
      <c r="BN230" s="155"/>
    </row>
    <row r="231" spans="1:66" s="23" customFormat="1" ht="24.75" customHeight="1">
      <c r="A231" s="23" t="s">
        <v>29519</v>
      </c>
      <c r="B231" s="23">
        <v>231229</v>
      </c>
      <c r="C231" s="23" t="s">
        <v>2910</v>
      </c>
      <c r="D231" s="23">
        <v>6530012591</v>
      </c>
      <c r="E231" s="23" t="s">
        <v>163</v>
      </c>
      <c r="F231" s="23" t="s">
        <v>3046</v>
      </c>
      <c r="G231" s="23" t="s">
        <v>2877</v>
      </c>
      <c r="H231" s="23" t="s">
        <v>179</v>
      </c>
      <c r="I231" s="23">
        <v>2</v>
      </c>
      <c r="J231" s="23">
        <v>9118098299</v>
      </c>
      <c r="K231" s="23" t="s">
        <v>1183</v>
      </c>
      <c r="L231" s="23" t="s">
        <v>1184</v>
      </c>
      <c r="O231" s="23" t="s">
        <v>2155</v>
      </c>
      <c r="P231" s="23" t="s">
        <v>29520</v>
      </c>
      <c r="Q231" s="23" t="s">
        <v>28234</v>
      </c>
      <c r="BK231" s="155"/>
      <c r="BL231" s="155"/>
      <c r="BM231" s="155"/>
      <c r="BN231" s="155"/>
    </row>
    <row r="232" spans="1:66" s="23" customFormat="1" ht="24.75" customHeight="1">
      <c r="A232" s="23" t="s">
        <v>29521</v>
      </c>
      <c r="B232" s="23">
        <v>231230</v>
      </c>
      <c r="C232" s="23" t="s">
        <v>2910</v>
      </c>
      <c r="D232" s="23">
        <v>2581598751</v>
      </c>
      <c r="E232" s="23" t="s">
        <v>163</v>
      </c>
      <c r="F232" s="23" t="s">
        <v>402</v>
      </c>
      <c r="G232" s="23" t="s">
        <v>2877</v>
      </c>
      <c r="H232" s="23" t="s">
        <v>180</v>
      </c>
      <c r="I232" s="23">
        <v>0</v>
      </c>
      <c r="J232" s="23">
        <v>9118089674</v>
      </c>
      <c r="K232" s="23" t="s">
        <v>1183</v>
      </c>
      <c r="L232" s="23" t="s">
        <v>1184</v>
      </c>
      <c r="M232" s="23" t="s">
        <v>29522</v>
      </c>
      <c r="O232" s="23" t="s">
        <v>2155</v>
      </c>
      <c r="P232" s="23" t="s">
        <v>24808</v>
      </c>
      <c r="Q232" s="23" t="s">
        <v>28234</v>
      </c>
      <c r="BK232" s="155"/>
      <c r="BL232" s="155"/>
      <c r="BM232" s="155"/>
      <c r="BN232" s="155"/>
    </row>
    <row r="233" spans="1:66" s="23" customFormat="1" ht="24.75" customHeight="1">
      <c r="A233" s="23" t="s">
        <v>29523</v>
      </c>
      <c r="B233" s="23">
        <v>231231</v>
      </c>
      <c r="C233" s="23" t="s">
        <v>2910</v>
      </c>
      <c r="D233" s="23">
        <v>5560591191</v>
      </c>
      <c r="E233" s="23" t="s">
        <v>163</v>
      </c>
      <c r="F233" s="23" t="s">
        <v>509</v>
      </c>
      <c r="G233" s="23" t="s">
        <v>4911</v>
      </c>
      <c r="H233" s="23" t="s">
        <v>180</v>
      </c>
      <c r="I233" s="23">
        <v>0</v>
      </c>
      <c r="J233" s="23">
        <v>9057869540</v>
      </c>
      <c r="K233" s="23" t="s">
        <v>1183</v>
      </c>
      <c r="L233" s="23" t="s">
        <v>1184</v>
      </c>
      <c r="M233" s="23" t="s">
        <v>29524</v>
      </c>
      <c r="O233" s="23" t="s">
        <v>2155</v>
      </c>
      <c r="P233" s="23" t="s">
        <v>29525</v>
      </c>
      <c r="Q233" s="23" t="s">
        <v>28234</v>
      </c>
      <c r="BK233" s="155"/>
      <c r="BL233" s="155"/>
      <c r="BM233" s="155"/>
      <c r="BN233" s="155"/>
    </row>
    <row r="234" spans="1:66" s="23" customFormat="1" ht="24.75" customHeight="1">
      <c r="A234" s="23" t="s">
        <v>29526</v>
      </c>
      <c r="B234" s="23">
        <v>231232</v>
      </c>
      <c r="C234" s="23" t="s">
        <v>2910</v>
      </c>
      <c r="D234" s="23">
        <v>2592097368</v>
      </c>
      <c r="E234" s="23" t="s">
        <v>163</v>
      </c>
      <c r="F234" s="23" t="s">
        <v>560</v>
      </c>
      <c r="G234" s="23" t="s">
        <v>2764</v>
      </c>
      <c r="H234" s="23" t="s">
        <v>179</v>
      </c>
      <c r="I234" s="23">
        <v>2</v>
      </c>
      <c r="J234" s="23">
        <v>9118320916</v>
      </c>
      <c r="K234" s="23" t="s">
        <v>1183</v>
      </c>
      <c r="L234" s="23" t="s">
        <v>1184</v>
      </c>
      <c r="M234" s="23" t="s">
        <v>29527</v>
      </c>
      <c r="O234" s="23" t="s">
        <v>2155</v>
      </c>
      <c r="P234" s="23" t="s">
        <v>24808</v>
      </c>
      <c r="Q234" s="23" t="s">
        <v>28234</v>
      </c>
      <c r="BK234" s="155"/>
      <c r="BL234" s="155"/>
      <c r="BM234" s="155"/>
      <c r="BN234" s="155"/>
    </row>
    <row r="235" spans="1:66" s="23" customFormat="1" ht="24.75" customHeight="1">
      <c r="A235" s="23" t="s">
        <v>29528</v>
      </c>
      <c r="B235" s="23">
        <v>231233</v>
      </c>
      <c r="C235" s="23" t="s">
        <v>2910</v>
      </c>
      <c r="D235" s="23">
        <v>4900437913</v>
      </c>
      <c r="E235" s="23" t="s">
        <v>163</v>
      </c>
      <c r="F235" s="23" t="s">
        <v>640</v>
      </c>
      <c r="G235" s="23" t="s">
        <v>2877</v>
      </c>
      <c r="H235" s="23" t="s">
        <v>180</v>
      </c>
      <c r="I235" s="23">
        <v>0</v>
      </c>
      <c r="J235" s="23">
        <v>9356626961</v>
      </c>
      <c r="K235" s="23" t="s">
        <v>1183</v>
      </c>
      <c r="L235" s="23" t="s">
        <v>1184</v>
      </c>
      <c r="M235" s="23" t="s">
        <v>29529</v>
      </c>
      <c r="O235" s="23" t="s">
        <v>2155</v>
      </c>
      <c r="P235" s="23" t="s">
        <v>24840</v>
      </c>
      <c r="Q235" s="23" t="s">
        <v>28234</v>
      </c>
      <c r="BK235" s="155"/>
      <c r="BL235" s="155"/>
      <c r="BM235" s="155"/>
      <c r="BN235" s="155"/>
    </row>
    <row r="236" spans="1:66" s="23" customFormat="1" ht="24.75" customHeight="1">
      <c r="A236" s="23" t="s">
        <v>29530</v>
      </c>
      <c r="B236" s="23">
        <v>231234</v>
      </c>
      <c r="C236" s="23" t="s">
        <v>2910</v>
      </c>
      <c r="D236" s="23">
        <v>2581650461</v>
      </c>
      <c r="E236" s="23" t="s">
        <v>163</v>
      </c>
      <c r="F236" s="23" t="s">
        <v>198</v>
      </c>
      <c r="G236" s="23" t="s">
        <v>2877</v>
      </c>
      <c r="H236" s="23" t="s">
        <v>180</v>
      </c>
      <c r="I236" s="23">
        <v>0</v>
      </c>
      <c r="J236" s="23">
        <v>9011784244</v>
      </c>
      <c r="K236" s="23" t="s">
        <v>1183</v>
      </c>
      <c r="L236" s="23" t="s">
        <v>1184</v>
      </c>
      <c r="M236" s="23" t="s">
        <v>29531</v>
      </c>
      <c r="O236" s="23" t="s">
        <v>2155</v>
      </c>
      <c r="P236" s="23" t="s">
        <v>24987</v>
      </c>
      <c r="Q236" s="23" t="s">
        <v>28234</v>
      </c>
      <c r="BK236" s="155"/>
      <c r="BL236" s="155"/>
      <c r="BM236" s="155"/>
      <c r="BN236" s="155"/>
    </row>
    <row r="237" spans="1:66" s="23" customFormat="1" ht="24.75" customHeight="1">
      <c r="A237" s="23" t="s">
        <v>29532</v>
      </c>
      <c r="B237" s="23">
        <v>231235</v>
      </c>
      <c r="C237" s="23" t="s">
        <v>2910</v>
      </c>
      <c r="D237" s="23">
        <v>5699904379</v>
      </c>
      <c r="E237" s="23" t="s">
        <v>163</v>
      </c>
      <c r="F237" s="23" t="s">
        <v>29533</v>
      </c>
      <c r="G237" s="23" t="s">
        <v>2448</v>
      </c>
      <c r="H237" s="23" t="s">
        <v>179</v>
      </c>
      <c r="I237" s="23">
        <v>0</v>
      </c>
      <c r="J237" s="23">
        <v>9117481964</v>
      </c>
      <c r="K237" s="23" t="s">
        <v>1183</v>
      </c>
      <c r="L237" s="23" t="s">
        <v>1657</v>
      </c>
      <c r="M237" s="23" t="s">
        <v>29534</v>
      </c>
      <c r="O237" s="23" t="s">
        <v>2155</v>
      </c>
      <c r="P237" s="23" t="s">
        <v>25162</v>
      </c>
      <c r="Q237" s="23" t="s">
        <v>28234</v>
      </c>
      <c r="BK237" s="155"/>
      <c r="BL237" s="155"/>
      <c r="BM237" s="155"/>
      <c r="BN237" s="155"/>
    </row>
    <row r="238" spans="1:66" s="23" customFormat="1" ht="24.75" customHeight="1">
      <c r="A238" s="23" t="s">
        <v>29535</v>
      </c>
      <c r="B238" s="23">
        <v>231237</v>
      </c>
      <c r="C238" s="23" t="s">
        <v>2910</v>
      </c>
      <c r="D238" s="23">
        <v>2590452667</v>
      </c>
      <c r="E238" s="23" t="s">
        <v>163</v>
      </c>
      <c r="F238" s="23" t="s">
        <v>782</v>
      </c>
      <c r="G238" s="23" t="s">
        <v>2448</v>
      </c>
      <c r="J238" s="23">
        <v>9056137680</v>
      </c>
      <c r="K238" s="23" t="s">
        <v>1183</v>
      </c>
      <c r="L238" s="23" t="s">
        <v>1184</v>
      </c>
      <c r="M238" s="23" t="s">
        <v>29536</v>
      </c>
      <c r="O238" s="23" t="s">
        <v>2155</v>
      </c>
      <c r="P238" s="23" t="s">
        <v>25162</v>
      </c>
      <c r="Q238" s="23" t="s">
        <v>28234</v>
      </c>
      <c r="BK238" s="155"/>
      <c r="BL238" s="155"/>
      <c r="BM238" s="155"/>
      <c r="BN238" s="155"/>
    </row>
    <row r="239" spans="1:66" s="23" customFormat="1" ht="24.75" customHeight="1">
      <c r="A239" s="23" t="s">
        <v>29537</v>
      </c>
      <c r="B239" s="23">
        <v>231238</v>
      </c>
      <c r="C239" s="23" t="s">
        <v>2910</v>
      </c>
      <c r="D239" s="23">
        <v>2650340142</v>
      </c>
      <c r="E239" s="23" t="s">
        <v>163</v>
      </c>
      <c r="F239" s="23" t="s">
        <v>129</v>
      </c>
      <c r="G239" s="23" t="s">
        <v>2877</v>
      </c>
      <c r="J239" s="23">
        <v>9010509847</v>
      </c>
      <c r="K239" s="23" t="s">
        <v>1183</v>
      </c>
      <c r="L239" s="23" t="s">
        <v>1184</v>
      </c>
      <c r="M239" s="23" t="s">
        <v>29538</v>
      </c>
      <c r="O239" s="23" t="s">
        <v>2155</v>
      </c>
      <c r="P239" s="23" t="s">
        <v>29525</v>
      </c>
      <c r="Q239" s="23" t="s">
        <v>28234</v>
      </c>
      <c r="BK239" s="155"/>
      <c r="BL239" s="155"/>
      <c r="BM239" s="155"/>
      <c r="BN239" s="155"/>
    </row>
    <row r="240" spans="1:66" s="23" customFormat="1" ht="24.75" customHeight="1">
      <c r="A240" s="23" t="s">
        <v>29539</v>
      </c>
      <c r="B240" s="23">
        <v>231239</v>
      </c>
      <c r="C240" s="23" t="s">
        <v>2910</v>
      </c>
      <c r="D240" s="23">
        <v>927911604</v>
      </c>
      <c r="E240" s="23" t="s">
        <v>163</v>
      </c>
      <c r="F240" s="23" t="s">
        <v>813</v>
      </c>
      <c r="G240" s="23" t="s">
        <v>2877</v>
      </c>
      <c r="H240" s="23" t="s">
        <v>180</v>
      </c>
      <c r="I240" s="23">
        <v>0</v>
      </c>
      <c r="J240" s="23">
        <v>9022826118</v>
      </c>
      <c r="K240" s="23" t="s">
        <v>1183</v>
      </c>
      <c r="L240" s="23" t="s">
        <v>1184</v>
      </c>
      <c r="M240" s="23" t="s">
        <v>29540</v>
      </c>
      <c r="O240" s="23" t="s">
        <v>2155</v>
      </c>
      <c r="P240" s="23" t="s">
        <v>25225</v>
      </c>
      <c r="Q240" s="23" t="s">
        <v>28234</v>
      </c>
      <c r="BK240" s="155"/>
      <c r="BL240" s="155"/>
      <c r="BM240" s="155"/>
      <c r="BN240" s="155"/>
    </row>
    <row r="241" spans="1:66" s="23" customFormat="1" ht="24.75" customHeight="1">
      <c r="A241" s="23" t="s">
        <v>29541</v>
      </c>
      <c r="B241" s="23">
        <v>231240</v>
      </c>
      <c r="C241" s="23" t="s">
        <v>2910</v>
      </c>
      <c r="D241" s="23">
        <v>2580692908</v>
      </c>
      <c r="E241" s="23" t="s">
        <v>163</v>
      </c>
      <c r="F241" s="23" t="s">
        <v>89</v>
      </c>
      <c r="G241" s="23" t="s">
        <v>2448</v>
      </c>
      <c r="H241" s="23" t="s">
        <v>180</v>
      </c>
      <c r="I241" s="23">
        <v>0</v>
      </c>
      <c r="J241" s="23">
        <v>9216019484</v>
      </c>
      <c r="K241" s="23" t="s">
        <v>1183</v>
      </c>
      <c r="L241" s="23" t="s">
        <v>1184</v>
      </c>
      <c r="M241" s="23" t="s">
        <v>4395</v>
      </c>
      <c r="O241" s="23" t="s">
        <v>2155</v>
      </c>
      <c r="P241" s="23" t="s">
        <v>25225</v>
      </c>
      <c r="Q241" s="23" t="s">
        <v>28234</v>
      </c>
      <c r="BK241" s="155"/>
      <c r="BL241" s="155"/>
      <c r="BM241" s="155"/>
      <c r="BN241" s="155"/>
    </row>
    <row r="242" spans="1:66" s="23" customFormat="1" ht="24.75" customHeight="1">
      <c r="A242" s="23" t="s">
        <v>29542</v>
      </c>
      <c r="B242" s="23">
        <v>231241</v>
      </c>
      <c r="C242" s="23" t="s">
        <v>2910</v>
      </c>
      <c r="D242" s="23">
        <v>2581843292</v>
      </c>
      <c r="E242" s="23" t="s">
        <v>163</v>
      </c>
      <c r="F242" s="23" t="s">
        <v>215</v>
      </c>
      <c r="G242" s="23" t="s">
        <v>2877</v>
      </c>
      <c r="H242" s="23" t="s">
        <v>180</v>
      </c>
      <c r="I242" s="23">
        <v>0</v>
      </c>
      <c r="J242" s="23">
        <v>9057084580</v>
      </c>
      <c r="K242" s="23" t="s">
        <v>1183</v>
      </c>
      <c r="L242" s="23" t="s">
        <v>1184</v>
      </c>
      <c r="M242" s="23" t="s">
        <v>29543</v>
      </c>
      <c r="O242" s="23" t="s">
        <v>2155</v>
      </c>
      <c r="P242" s="23" t="s">
        <v>25695</v>
      </c>
      <c r="Q242" s="23" t="s">
        <v>28234</v>
      </c>
      <c r="BK242" s="155"/>
      <c r="BL242" s="155"/>
      <c r="BM242" s="155"/>
      <c r="BN242" s="155"/>
    </row>
    <row r="243" spans="1:66" s="23" customFormat="1" ht="24.75" customHeight="1">
      <c r="A243" s="23" t="s">
        <v>29544</v>
      </c>
      <c r="B243" s="23">
        <v>231242</v>
      </c>
      <c r="C243" s="23" t="s">
        <v>2910</v>
      </c>
      <c r="D243" s="23">
        <v>3242610253</v>
      </c>
      <c r="E243" s="23" t="s">
        <v>163</v>
      </c>
      <c r="F243" s="23" t="s">
        <v>539</v>
      </c>
      <c r="G243" s="23" t="s">
        <v>2448</v>
      </c>
      <c r="J243" s="23">
        <v>9309449315</v>
      </c>
      <c r="K243" s="23" t="s">
        <v>1183</v>
      </c>
      <c r="L243" s="23" t="s">
        <v>1184</v>
      </c>
      <c r="M243" s="23" t="s">
        <v>29545</v>
      </c>
      <c r="O243" s="23" t="s">
        <v>2414</v>
      </c>
      <c r="P243" s="23" t="s">
        <v>25876</v>
      </c>
      <c r="Q243" s="23" t="s">
        <v>28650</v>
      </c>
      <c r="BK243" s="155"/>
      <c r="BL243" s="155"/>
      <c r="BM243" s="155"/>
      <c r="BN243" s="155"/>
    </row>
    <row r="244" spans="1:66" s="23" customFormat="1" ht="24.75" customHeight="1">
      <c r="A244" s="23" t="s">
        <v>29546</v>
      </c>
      <c r="B244" s="23">
        <v>231243</v>
      </c>
      <c r="C244" s="23" t="s">
        <v>2910</v>
      </c>
      <c r="D244" s="23">
        <v>2595790722</v>
      </c>
      <c r="E244" s="23" t="s">
        <v>163</v>
      </c>
      <c r="F244" s="23" t="s">
        <v>1082</v>
      </c>
      <c r="G244" s="23" t="s">
        <v>1288</v>
      </c>
      <c r="J244" s="23">
        <v>9114617465</v>
      </c>
      <c r="K244" s="23" t="s">
        <v>1183</v>
      </c>
      <c r="L244" s="23" t="s">
        <v>1184</v>
      </c>
      <c r="M244" s="23" t="s">
        <v>29547</v>
      </c>
      <c r="O244" s="23" t="s">
        <v>2155</v>
      </c>
      <c r="P244" s="23" t="s">
        <v>29548</v>
      </c>
      <c r="Q244" s="23" t="s">
        <v>28234</v>
      </c>
      <c r="BK244" s="155"/>
      <c r="BL244" s="155"/>
      <c r="BM244" s="155"/>
      <c r="BN244" s="155"/>
    </row>
    <row r="245" spans="1:66" s="23" customFormat="1" ht="24.75" customHeight="1">
      <c r="A245" s="23" t="s">
        <v>29549</v>
      </c>
      <c r="B245" s="23">
        <v>231244</v>
      </c>
      <c r="C245" s="23" t="s">
        <v>2910</v>
      </c>
      <c r="D245" s="23">
        <v>2581522933</v>
      </c>
      <c r="E245" s="23" t="s">
        <v>163</v>
      </c>
      <c r="F245" s="23" t="s">
        <v>123</v>
      </c>
      <c r="G245" s="23" t="s">
        <v>2877</v>
      </c>
      <c r="H245" s="23" t="s">
        <v>180</v>
      </c>
      <c r="I245" s="23">
        <v>0</v>
      </c>
      <c r="J245" s="23">
        <v>9305664458</v>
      </c>
      <c r="K245" s="23" t="s">
        <v>1183</v>
      </c>
      <c r="L245" s="23" t="s">
        <v>1184</v>
      </c>
      <c r="M245" s="23" t="s">
        <v>29550</v>
      </c>
      <c r="O245" s="23" t="s">
        <v>2155</v>
      </c>
      <c r="P245" s="23" t="s">
        <v>25307</v>
      </c>
      <c r="Q245" s="23" t="s">
        <v>28234</v>
      </c>
      <c r="BK245" s="155"/>
      <c r="BL245" s="155"/>
      <c r="BM245" s="155"/>
      <c r="BN245" s="155"/>
    </row>
    <row r="246" spans="1:66" s="23" customFormat="1" ht="24.75" customHeight="1">
      <c r="A246" s="23" t="s">
        <v>29551</v>
      </c>
      <c r="B246" s="23">
        <v>231245</v>
      </c>
      <c r="C246" s="23" t="s">
        <v>2910</v>
      </c>
      <c r="D246" s="23">
        <v>2670402968</v>
      </c>
      <c r="E246" s="23" t="s">
        <v>163</v>
      </c>
      <c r="F246" s="23" t="s">
        <v>910</v>
      </c>
      <c r="G246" s="23" t="s">
        <v>2877</v>
      </c>
      <c r="H246" s="23" t="s">
        <v>180</v>
      </c>
      <c r="I246" s="23">
        <v>0</v>
      </c>
      <c r="J246" s="23">
        <v>9365332107</v>
      </c>
      <c r="K246" s="23" t="s">
        <v>1183</v>
      </c>
      <c r="L246" s="23" t="s">
        <v>1184</v>
      </c>
      <c r="M246" s="23" t="s">
        <v>29552</v>
      </c>
      <c r="O246" s="23" t="s">
        <v>2155</v>
      </c>
      <c r="P246" s="23" t="s">
        <v>29553</v>
      </c>
      <c r="Q246" s="23" t="s">
        <v>28234</v>
      </c>
      <c r="BK246" s="155"/>
      <c r="BL246" s="155"/>
      <c r="BM246" s="155"/>
      <c r="BN246" s="155"/>
    </row>
    <row r="247" spans="1:66" s="23" customFormat="1" ht="24.75" customHeight="1">
      <c r="A247" s="23" t="s">
        <v>29554</v>
      </c>
      <c r="B247" s="23">
        <v>231246</v>
      </c>
      <c r="C247" s="23" t="s">
        <v>2910</v>
      </c>
      <c r="D247" s="23" t="s">
        <v>29555</v>
      </c>
      <c r="E247" s="23" t="s">
        <v>163</v>
      </c>
      <c r="F247" s="23" t="s">
        <v>554</v>
      </c>
      <c r="G247" s="23" t="s">
        <v>2877</v>
      </c>
      <c r="H247" s="23" t="s">
        <v>180</v>
      </c>
      <c r="I247" s="23">
        <v>0</v>
      </c>
      <c r="J247" s="23">
        <v>9017185823</v>
      </c>
      <c r="K247" s="23" t="s">
        <v>1183</v>
      </c>
      <c r="L247" s="23" t="s">
        <v>1184</v>
      </c>
      <c r="M247" s="23" t="s">
        <v>29556</v>
      </c>
      <c r="O247" s="23" t="s">
        <v>2155</v>
      </c>
      <c r="P247" s="23" t="s">
        <v>25353</v>
      </c>
      <c r="Q247" s="23" t="s">
        <v>28234</v>
      </c>
      <c r="BK247" s="155"/>
      <c r="BL247" s="155"/>
      <c r="BM247" s="155"/>
      <c r="BN247" s="155"/>
    </row>
    <row r="248" spans="1:66" s="23" customFormat="1" ht="24.75" customHeight="1">
      <c r="A248" s="23" t="s">
        <v>29557</v>
      </c>
      <c r="B248" s="23" t="s">
        <v>29558</v>
      </c>
      <c r="C248" s="23" t="s">
        <v>2910</v>
      </c>
      <c r="D248" s="23" t="s">
        <v>29559</v>
      </c>
      <c r="E248" s="23" t="s">
        <v>163</v>
      </c>
      <c r="F248" s="23" t="s">
        <v>198</v>
      </c>
      <c r="G248" s="23" t="s">
        <v>2877</v>
      </c>
      <c r="H248" s="23" t="s">
        <v>180</v>
      </c>
      <c r="I248" s="23">
        <v>0</v>
      </c>
      <c r="J248" s="23" t="s">
        <v>29560</v>
      </c>
      <c r="K248" s="23" t="s">
        <v>1183</v>
      </c>
      <c r="L248" s="23" t="s">
        <v>1184</v>
      </c>
      <c r="M248" s="23" t="s">
        <v>29561</v>
      </c>
      <c r="O248" s="23" t="s">
        <v>2155</v>
      </c>
      <c r="P248" s="23" t="s">
        <v>25764</v>
      </c>
      <c r="Q248" s="23" t="s">
        <v>28234</v>
      </c>
      <c r="BK248" s="155"/>
      <c r="BL248" s="155"/>
      <c r="BM248" s="155"/>
      <c r="BN248" s="155"/>
    </row>
    <row r="249" spans="1:66" s="23" customFormat="1" ht="24.75" customHeight="1">
      <c r="A249" s="23" t="s">
        <v>29562</v>
      </c>
      <c r="B249" s="23" t="s">
        <v>29563</v>
      </c>
      <c r="C249" s="23" t="s">
        <v>2910</v>
      </c>
      <c r="D249" s="23" t="s">
        <v>29564</v>
      </c>
      <c r="E249" s="23" t="s">
        <v>163</v>
      </c>
      <c r="F249" s="23" t="s">
        <v>250</v>
      </c>
      <c r="G249" s="23" t="s">
        <v>2448</v>
      </c>
      <c r="H249" s="23" t="s">
        <v>180</v>
      </c>
      <c r="I249" s="23">
        <v>0</v>
      </c>
      <c r="J249" s="23" t="s">
        <v>29565</v>
      </c>
      <c r="K249" s="23" t="s">
        <v>1183</v>
      </c>
      <c r="L249" s="23" t="s">
        <v>1184</v>
      </c>
      <c r="M249" s="23" t="s">
        <v>29566</v>
      </c>
      <c r="O249" s="23" t="s">
        <v>2155</v>
      </c>
      <c r="P249" s="23" t="s">
        <v>29567</v>
      </c>
      <c r="Q249" s="23" t="s">
        <v>28234</v>
      </c>
      <c r="BK249" s="155"/>
      <c r="BL249" s="155"/>
      <c r="BM249" s="155"/>
      <c r="BN249" s="155"/>
    </row>
    <row r="250" spans="1:66" s="23" customFormat="1" ht="24.75" customHeight="1">
      <c r="A250" s="23" t="s">
        <v>29568</v>
      </c>
      <c r="B250" s="23" t="s">
        <v>29569</v>
      </c>
      <c r="C250" s="23" t="s">
        <v>2910</v>
      </c>
      <c r="D250" s="23" t="s">
        <v>29570</v>
      </c>
      <c r="E250" s="23" t="s">
        <v>386</v>
      </c>
      <c r="F250" s="23" t="s">
        <v>111</v>
      </c>
      <c r="G250" s="23" t="s">
        <v>2764</v>
      </c>
      <c r="H250" s="23" t="s">
        <v>179</v>
      </c>
      <c r="I250" s="23">
        <v>1</v>
      </c>
      <c r="J250" s="23" t="s">
        <v>29571</v>
      </c>
      <c r="K250" s="23" t="s">
        <v>1183</v>
      </c>
      <c r="L250" s="23" t="s">
        <v>1184</v>
      </c>
      <c r="M250" s="23" t="s">
        <v>29572</v>
      </c>
      <c r="O250" s="23" t="s">
        <v>2155</v>
      </c>
      <c r="P250" s="23" t="s">
        <v>29573</v>
      </c>
      <c r="Q250" s="23" t="s">
        <v>28234</v>
      </c>
      <c r="BK250" s="155"/>
      <c r="BL250" s="155"/>
      <c r="BM250" s="155"/>
      <c r="BN250" s="155"/>
    </row>
    <row r="251" spans="1:66" s="23" customFormat="1" ht="24.75" customHeight="1">
      <c r="A251" s="23" t="s">
        <v>29574</v>
      </c>
      <c r="B251" s="23" t="s">
        <v>29575</v>
      </c>
      <c r="C251" s="23" t="s">
        <v>2910</v>
      </c>
      <c r="D251" s="23" t="s">
        <v>29576</v>
      </c>
      <c r="E251" s="23" t="s">
        <v>163</v>
      </c>
      <c r="F251" s="23" t="s">
        <v>1063</v>
      </c>
      <c r="G251" s="23" t="s">
        <v>4334</v>
      </c>
      <c r="H251" s="23" t="s">
        <v>180</v>
      </c>
      <c r="I251" s="23">
        <v>0</v>
      </c>
      <c r="J251" s="23" t="s">
        <v>29577</v>
      </c>
      <c r="K251" s="23" t="s">
        <v>1183</v>
      </c>
      <c r="L251" s="23" t="s">
        <v>1184</v>
      </c>
      <c r="M251" s="23" t="s">
        <v>29578</v>
      </c>
      <c r="O251" s="23" t="s">
        <v>2155</v>
      </c>
      <c r="P251" s="23" t="s">
        <v>29579</v>
      </c>
      <c r="Q251" s="23" t="s">
        <v>28234</v>
      </c>
      <c r="BK251" s="155"/>
      <c r="BL251" s="155"/>
      <c r="BM251" s="155"/>
      <c r="BN251" s="155"/>
    </row>
    <row r="252" spans="1:66" s="23" customFormat="1" ht="24.75" customHeight="1">
      <c r="A252" s="23" t="s">
        <v>29580</v>
      </c>
      <c r="B252" s="23" t="s">
        <v>29581</v>
      </c>
      <c r="C252" s="23" t="s">
        <v>2910</v>
      </c>
      <c r="D252" s="23" t="s">
        <v>29582</v>
      </c>
      <c r="E252" s="23" t="s">
        <v>163</v>
      </c>
      <c r="F252" s="23" t="s">
        <v>794</v>
      </c>
      <c r="G252" s="23" t="s">
        <v>2448</v>
      </c>
      <c r="H252" s="23" t="s">
        <v>180</v>
      </c>
      <c r="I252" s="23">
        <v>0</v>
      </c>
      <c r="J252" s="23" t="s">
        <v>29583</v>
      </c>
      <c r="K252" s="23" t="s">
        <v>1183</v>
      </c>
      <c r="L252" s="23" t="s">
        <v>1184</v>
      </c>
      <c r="M252" s="23" t="s">
        <v>29584</v>
      </c>
      <c r="O252" s="23" t="s">
        <v>2155</v>
      </c>
      <c r="P252" s="23" t="s">
        <v>29585</v>
      </c>
      <c r="Q252" s="23" t="s">
        <v>28234</v>
      </c>
      <c r="BK252" s="155"/>
      <c r="BL252" s="155"/>
      <c r="BM252" s="155"/>
      <c r="BN252" s="155"/>
    </row>
    <row r="253" spans="1:66" s="23" customFormat="1" ht="24.75" customHeight="1">
      <c r="A253" s="23" t="s">
        <v>29586</v>
      </c>
      <c r="B253" s="23" t="s">
        <v>29587</v>
      </c>
      <c r="C253" s="23" t="s">
        <v>2910</v>
      </c>
      <c r="D253" s="23" t="s">
        <v>29588</v>
      </c>
      <c r="E253" s="23" t="s">
        <v>163</v>
      </c>
      <c r="F253" s="23" t="s">
        <v>29589</v>
      </c>
      <c r="G253" s="23" t="s">
        <v>2764</v>
      </c>
      <c r="H253" s="23" t="s">
        <v>179</v>
      </c>
      <c r="I253" s="23">
        <v>1</v>
      </c>
      <c r="J253" s="23" t="s">
        <v>29590</v>
      </c>
      <c r="K253" s="23" t="s">
        <v>1183</v>
      </c>
      <c r="L253" s="23" t="s">
        <v>1184</v>
      </c>
      <c r="M253" s="23" t="s">
        <v>29591</v>
      </c>
      <c r="O253" s="23" t="s">
        <v>2155</v>
      </c>
      <c r="P253" s="23" t="s">
        <v>26043</v>
      </c>
      <c r="Q253" s="23" t="s">
        <v>28234</v>
      </c>
      <c r="BK253" s="155"/>
      <c r="BL253" s="155"/>
      <c r="BM253" s="155"/>
      <c r="BN253" s="155"/>
    </row>
    <row r="254" spans="1:66" s="23" customFormat="1" ht="24.75" customHeight="1">
      <c r="A254" s="23" t="s">
        <v>29592</v>
      </c>
      <c r="B254" s="23" t="s">
        <v>29593</v>
      </c>
      <c r="C254" s="23" t="s">
        <v>2910</v>
      </c>
      <c r="D254" s="23" t="s">
        <v>29594</v>
      </c>
      <c r="E254" s="23" t="s">
        <v>163</v>
      </c>
      <c r="F254" s="23" t="s">
        <v>123</v>
      </c>
      <c r="G254" s="23" t="s">
        <v>2764</v>
      </c>
      <c r="H254" s="23" t="s">
        <v>179</v>
      </c>
      <c r="I254" s="23">
        <v>2</v>
      </c>
      <c r="J254" s="23" t="s">
        <v>29595</v>
      </c>
      <c r="K254" s="23" t="s">
        <v>1183</v>
      </c>
      <c r="L254" s="23" t="s">
        <v>1184</v>
      </c>
      <c r="M254" s="23" t="s">
        <v>29596</v>
      </c>
      <c r="O254" s="23" t="s">
        <v>2155</v>
      </c>
      <c r="P254" s="23" t="s">
        <v>26043</v>
      </c>
      <c r="Q254" s="23" t="s">
        <v>28321</v>
      </c>
      <c r="BK254" s="155"/>
      <c r="BL254" s="155"/>
      <c r="BM254" s="155"/>
      <c r="BN254" s="155"/>
    </row>
    <row r="255" spans="1:66" s="23" customFormat="1" ht="24.75" customHeight="1">
      <c r="A255" s="23" t="s">
        <v>29597</v>
      </c>
      <c r="B255" s="23" t="s">
        <v>29598</v>
      </c>
      <c r="C255" s="23" t="s">
        <v>2910</v>
      </c>
      <c r="D255" s="23" t="s">
        <v>29599</v>
      </c>
      <c r="E255" s="23" t="s">
        <v>163</v>
      </c>
      <c r="F255" s="23" t="s">
        <v>215</v>
      </c>
      <c r="G255" s="23" t="s">
        <v>2877</v>
      </c>
      <c r="H255" s="23" t="s">
        <v>180</v>
      </c>
      <c r="I255" s="23">
        <v>0</v>
      </c>
      <c r="J255" s="23" t="s">
        <v>29600</v>
      </c>
      <c r="K255" s="23" t="s">
        <v>1183</v>
      </c>
      <c r="L255" s="23" t="s">
        <v>1184</v>
      </c>
      <c r="M255" s="23" t="s">
        <v>29601</v>
      </c>
      <c r="O255" s="23" t="s">
        <v>2155</v>
      </c>
      <c r="P255" s="23" t="s">
        <v>26559</v>
      </c>
      <c r="Q255" s="23" t="s">
        <v>28234</v>
      </c>
      <c r="BK255" s="155"/>
      <c r="BL255" s="155"/>
      <c r="BM255" s="155"/>
      <c r="BN255" s="155"/>
    </row>
    <row r="256" spans="1:66" s="23" customFormat="1" ht="24.75" customHeight="1">
      <c r="A256" s="23" t="s">
        <v>29602</v>
      </c>
      <c r="B256" s="23" t="s">
        <v>29603</v>
      </c>
      <c r="C256" s="23" t="s">
        <v>2910</v>
      </c>
      <c r="D256" s="23" t="s">
        <v>29604</v>
      </c>
      <c r="E256" s="23" t="s">
        <v>163</v>
      </c>
      <c r="F256" s="23" t="s">
        <v>123</v>
      </c>
      <c r="G256" s="23" t="s">
        <v>2448</v>
      </c>
      <c r="H256" s="23" t="s">
        <v>179</v>
      </c>
      <c r="I256" s="23">
        <v>1</v>
      </c>
      <c r="J256" s="23" t="s">
        <v>29605</v>
      </c>
      <c r="K256" s="23" t="s">
        <v>1183</v>
      </c>
      <c r="L256" s="23" t="s">
        <v>1184</v>
      </c>
      <c r="M256" s="23" t="s">
        <v>29606</v>
      </c>
      <c r="O256" s="23" t="s">
        <v>2155</v>
      </c>
      <c r="P256" s="23" t="s">
        <v>26198</v>
      </c>
      <c r="Q256" s="23" t="s">
        <v>28234</v>
      </c>
      <c r="BK256" s="155"/>
      <c r="BL256" s="155"/>
      <c r="BM256" s="155"/>
      <c r="BN256" s="155"/>
    </row>
    <row r="257" spans="1:66" s="23" customFormat="1" ht="24.75" customHeight="1">
      <c r="A257" s="23" t="s">
        <v>29607</v>
      </c>
      <c r="B257" s="23" t="s">
        <v>29608</v>
      </c>
      <c r="C257" s="23" t="s">
        <v>2910</v>
      </c>
      <c r="D257" s="23" t="s">
        <v>29609</v>
      </c>
      <c r="E257" s="23" t="s">
        <v>163</v>
      </c>
      <c r="F257" s="23" t="s">
        <v>453</v>
      </c>
      <c r="G257" s="23" t="s">
        <v>2448</v>
      </c>
      <c r="J257" s="23" t="s">
        <v>29610</v>
      </c>
      <c r="K257" s="23" t="s">
        <v>1183</v>
      </c>
      <c r="L257" s="23" t="s">
        <v>1184</v>
      </c>
      <c r="M257" s="23" t="s">
        <v>29611</v>
      </c>
      <c r="O257" s="23" t="s">
        <v>2155</v>
      </c>
      <c r="P257" s="23" t="s">
        <v>27491</v>
      </c>
      <c r="Q257" s="23" t="s">
        <v>28234</v>
      </c>
      <c r="BK257" s="155"/>
      <c r="BL257" s="155"/>
      <c r="BM257" s="155"/>
      <c r="BN257" s="155"/>
    </row>
    <row r="258" spans="1:66" s="23" customFormat="1" ht="24.75" customHeight="1">
      <c r="A258" s="23" t="s">
        <v>29612</v>
      </c>
      <c r="B258" s="23" t="s">
        <v>29613</v>
      </c>
      <c r="C258" s="23" t="s">
        <v>2910</v>
      </c>
      <c r="D258" s="23" t="s">
        <v>29614</v>
      </c>
      <c r="E258" s="23" t="s">
        <v>163</v>
      </c>
      <c r="F258" s="23" t="s">
        <v>123</v>
      </c>
      <c r="G258" s="23" t="s">
        <v>1288</v>
      </c>
      <c r="H258" s="23" t="s">
        <v>180</v>
      </c>
      <c r="I258" s="23">
        <v>0</v>
      </c>
      <c r="J258" s="23" t="s">
        <v>29615</v>
      </c>
      <c r="K258" s="23" t="s">
        <v>1183</v>
      </c>
      <c r="L258" s="23" t="s">
        <v>1184</v>
      </c>
      <c r="M258" s="23" t="s">
        <v>29616</v>
      </c>
      <c r="O258" s="23" t="s">
        <v>2155</v>
      </c>
      <c r="P258" s="23" t="s">
        <v>29617</v>
      </c>
      <c r="Q258" s="23" t="s">
        <v>28234</v>
      </c>
      <c r="BK258" s="155"/>
      <c r="BL258" s="155"/>
      <c r="BM258" s="155"/>
      <c r="BN258" s="155"/>
    </row>
    <row r="259" spans="1:66" s="23" customFormat="1" ht="24.75" customHeight="1">
      <c r="A259" s="23" t="s">
        <v>29618</v>
      </c>
      <c r="B259" s="23" t="s">
        <v>29619</v>
      </c>
      <c r="C259" s="23" t="s">
        <v>2910</v>
      </c>
      <c r="D259" s="23" t="s">
        <v>29620</v>
      </c>
      <c r="E259" s="23" t="s">
        <v>163</v>
      </c>
      <c r="F259" s="23" t="s">
        <v>111</v>
      </c>
      <c r="G259" s="23" t="s">
        <v>2877</v>
      </c>
      <c r="H259" s="23" t="s">
        <v>180</v>
      </c>
      <c r="I259" s="23">
        <v>0</v>
      </c>
      <c r="J259" s="23" t="s">
        <v>29621</v>
      </c>
      <c r="K259" s="23" t="s">
        <v>1183</v>
      </c>
      <c r="L259" s="23" t="s">
        <v>1184</v>
      </c>
      <c r="M259" s="23" t="s">
        <v>29622</v>
      </c>
      <c r="O259" s="23" t="s">
        <v>2155</v>
      </c>
      <c r="P259" s="23" t="s">
        <v>27454</v>
      </c>
      <c r="Q259" s="23" t="s">
        <v>28234</v>
      </c>
      <c r="BK259" s="155"/>
      <c r="BL259" s="155"/>
      <c r="BM259" s="155"/>
      <c r="BN259" s="155"/>
    </row>
    <row r="260" spans="1:66" s="23" customFormat="1" ht="24.75" customHeight="1">
      <c r="A260" s="23" t="s">
        <v>29623</v>
      </c>
      <c r="B260" s="23" t="s">
        <v>29624</v>
      </c>
      <c r="C260" s="23" t="s">
        <v>2910</v>
      </c>
      <c r="D260" s="23" t="s">
        <v>29625</v>
      </c>
      <c r="E260" s="23" t="s">
        <v>163</v>
      </c>
      <c r="F260" s="23" t="s">
        <v>2496</v>
      </c>
      <c r="G260" s="23" t="s">
        <v>2764</v>
      </c>
      <c r="J260" s="23" t="s">
        <v>29626</v>
      </c>
      <c r="K260" s="23" t="s">
        <v>1183</v>
      </c>
      <c r="L260" s="23" t="s">
        <v>1184</v>
      </c>
      <c r="M260" s="23" t="s">
        <v>29627</v>
      </c>
      <c r="O260" s="23" t="s">
        <v>2155</v>
      </c>
      <c r="P260" s="23" t="s">
        <v>29628</v>
      </c>
      <c r="Q260" s="23" t="s">
        <v>28234</v>
      </c>
      <c r="BK260" s="155"/>
      <c r="BL260" s="155"/>
      <c r="BM260" s="155"/>
      <c r="BN260" s="155"/>
    </row>
    <row r="261" spans="1:66" s="23" customFormat="1" ht="24.75" customHeight="1">
      <c r="A261" s="23" t="s">
        <v>29629</v>
      </c>
      <c r="B261" s="23" t="s">
        <v>29630</v>
      </c>
      <c r="C261" s="23" t="s">
        <v>2910</v>
      </c>
      <c r="D261" s="23" t="s">
        <v>29631</v>
      </c>
      <c r="E261" s="23" t="s">
        <v>163</v>
      </c>
      <c r="F261" s="23" t="s">
        <v>138</v>
      </c>
      <c r="G261" s="23" t="s">
        <v>4142</v>
      </c>
      <c r="J261" s="23" t="s">
        <v>29632</v>
      </c>
      <c r="K261" s="23" t="s">
        <v>1183</v>
      </c>
      <c r="L261" s="23" t="s">
        <v>1184</v>
      </c>
      <c r="M261" s="23" t="s">
        <v>29633</v>
      </c>
      <c r="O261" s="23" t="s">
        <v>2155</v>
      </c>
      <c r="P261" s="23" t="s">
        <v>29634</v>
      </c>
      <c r="Q261" s="23" t="s">
        <v>28234</v>
      </c>
      <c r="BK261" s="155"/>
      <c r="BL261" s="155"/>
      <c r="BM261" s="155"/>
      <c r="BN261" s="155"/>
    </row>
    <row r="262" spans="1:66" s="23" customFormat="1" ht="24.75" customHeight="1">
      <c r="A262" s="23" t="s">
        <v>29635</v>
      </c>
      <c r="B262" s="23" t="s">
        <v>29636</v>
      </c>
      <c r="C262" s="23" t="s">
        <v>2910</v>
      </c>
      <c r="D262" s="23" t="s">
        <v>29637</v>
      </c>
      <c r="E262" s="23" t="s">
        <v>163</v>
      </c>
      <c r="F262" s="23" t="s">
        <v>90</v>
      </c>
      <c r="G262" s="23" t="s">
        <v>2764</v>
      </c>
      <c r="J262" s="23" t="s">
        <v>29638</v>
      </c>
      <c r="K262" s="23" t="s">
        <v>1183</v>
      </c>
      <c r="L262" s="23" t="s">
        <v>1184</v>
      </c>
      <c r="M262" s="23" t="s">
        <v>29639</v>
      </c>
      <c r="O262" s="23" t="s">
        <v>2155</v>
      </c>
      <c r="P262" s="23" t="s">
        <v>29628</v>
      </c>
      <c r="Q262" s="23" t="s">
        <v>28234</v>
      </c>
      <c r="BK262" s="155"/>
      <c r="BL262" s="155"/>
      <c r="BM262" s="155"/>
      <c r="BN262" s="155"/>
    </row>
    <row r="263" spans="1:66" s="23" customFormat="1" ht="24.75" customHeight="1">
      <c r="A263" s="23" t="s">
        <v>29640</v>
      </c>
      <c r="B263" s="23" t="s">
        <v>29641</v>
      </c>
      <c r="C263" s="23" t="s">
        <v>2910</v>
      </c>
      <c r="D263" s="23" t="s">
        <v>29642</v>
      </c>
      <c r="E263" s="23" t="s">
        <v>163</v>
      </c>
      <c r="F263" s="23" t="s">
        <v>388</v>
      </c>
      <c r="G263" s="23" t="s">
        <v>2877</v>
      </c>
      <c r="J263" s="23" t="s">
        <v>29643</v>
      </c>
      <c r="K263" s="23" t="s">
        <v>1183</v>
      </c>
      <c r="L263" s="23" t="s">
        <v>1184</v>
      </c>
      <c r="M263" s="23" t="s">
        <v>29644</v>
      </c>
      <c r="O263" s="23" t="s">
        <v>2155</v>
      </c>
      <c r="P263" s="23" t="s">
        <v>29645</v>
      </c>
      <c r="Q263" s="23" t="s">
        <v>28234</v>
      </c>
      <c r="BK263" s="155"/>
      <c r="BL263" s="155"/>
      <c r="BM263" s="155"/>
      <c r="BN263" s="155"/>
    </row>
    <row r="264" spans="1:66" s="23" customFormat="1" ht="24.75" customHeight="1">
      <c r="A264" s="23" t="s">
        <v>29646</v>
      </c>
      <c r="B264" s="23" t="s">
        <v>29647</v>
      </c>
      <c r="C264" s="23" t="s">
        <v>2910</v>
      </c>
      <c r="D264" s="23" t="s">
        <v>29648</v>
      </c>
      <c r="E264" s="23" t="s">
        <v>163</v>
      </c>
      <c r="F264" s="23" t="s">
        <v>102</v>
      </c>
      <c r="G264" s="23" t="s">
        <v>2877</v>
      </c>
      <c r="H264" s="23" t="s">
        <v>180</v>
      </c>
      <c r="I264" s="23">
        <v>0</v>
      </c>
      <c r="J264" s="23" t="s">
        <v>29649</v>
      </c>
      <c r="K264" s="23" t="s">
        <v>1183</v>
      </c>
      <c r="L264" s="23" t="s">
        <v>1184</v>
      </c>
      <c r="M264" s="23" t="s">
        <v>29650</v>
      </c>
      <c r="O264" s="23" t="s">
        <v>2155</v>
      </c>
      <c r="P264" s="23" t="s">
        <v>29651</v>
      </c>
      <c r="Q264" s="23" t="s">
        <v>28234</v>
      </c>
      <c r="BK264" s="155"/>
      <c r="BL264" s="155"/>
      <c r="BM264" s="155"/>
      <c r="BN264" s="155"/>
    </row>
    <row r="265" spans="1:66" s="23" customFormat="1" ht="24.75" customHeight="1">
      <c r="A265" s="23" t="s">
        <v>29652</v>
      </c>
      <c r="B265" s="23" t="s">
        <v>29653</v>
      </c>
      <c r="C265" s="23" t="s">
        <v>2910</v>
      </c>
      <c r="D265" s="23" t="s">
        <v>29654</v>
      </c>
      <c r="E265" s="23" t="s">
        <v>163</v>
      </c>
      <c r="F265" s="23" t="s">
        <v>249</v>
      </c>
      <c r="G265" s="23" t="s">
        <v>2877</v>
      </c>
      <c r="H265" s="23" t="s">
        <v>180</v>
      </c>
      <c r="I265" s="23">
        <v>0</v>
      </c>
      <c r="J265" s="23" t="s">
        <v>29655</v>
      </c>
      <c r="K265" s="23" t="s">
        <v>1183</v>
      </c>
      <c r="L265" s="23" t="s">
        <v>1184</v>
      </c>
      <c r="M265" s="23" t="s">
        <v>29656</v>
      </c>
      <c r="O265" s="23" t="s">
        <v>2155</v>
      </c>
      <c r="P265" s="23" t="s">
        <v>26516</v>
      </c>
      <c r="Q265" s="23" t="s">
        <v>28234</v>
      </c>
      <c r="BK265" s="155"/>
      <c r="BL265" s="155"/>
      <c r="BM265" s="155"/>
      <c r="BN265" s="155"/>
    </row>
    <row r="266" spans="1:66" s="23" customFormat="1" ht="24.75" customHeight="1">
      <c r="A266" s="23" t="s">
        <v>29657</v>
      </c>
      <c r="B266" s="23" t="s">
        <v>29658</v>
      </c>
      <c r="C266" s="23" t="s">
        <v>2910</v>
      </c>
      <c r="D266" s="23" t="s">
        <v>29659</v>
      </c>
      <c r="E266" s="23" t="s">
        <v>163</v>
      </c>
      <c r="F266" s="23" t="s">
        <v>3844</v>
      </c>
      <c r="G266" s="23" t="s">
        <v>2448</v>
      </c>
      <c r="H266" s="23" t="s">
        <v>180</v>
      </c>
      <c r="I266" s="23">
        <v>0</v>
      </c>
      <c r="J266" s="23" t="s">
        <v>29660</v>
      </c>
      <c r="K266" s="23" t="s">
        <v>1183</v>
      </c>
      <c r="L266" s="23" t="s">
        <v>1184</v>
      </c>
      <c r="M266" s="23" t="s">
        <v>29661</v>
      </c>
      <c r="O266" s="23" t="s">
        <v>2155</v>
      </c>
      <c r="P266" s="23" t="s">
        <v>26493</v>
      </c>
      <c r="Q266" s="23" t="s">
        <v>28234</v>
      </c>
      <c r="BK266" s="155"/>
      <c r="BL266" s="155"/>
      <c r="BM266" s="155"/>
      <c r="BN266" s="155"/>
    </row>
    <row r="267" spans="1:66" s="23" customFormat="1" ht="24.75" customHeight="1">
      <c r="A267" s="23" t="s">
        <v>29662</v>
      </c>
      <c r="B267" s="23" t="s">
        <v>29663</v>
      </c>
      <c r="C267" s="23" t="s">
        <v>2910</v>
      </c>
      <c r="D267" s="23" t="s">
        <v>29664</v>
      </c>
      <c r="E267" s="23" t="s">
        <v>163</v>
      </c>
      <c r="F267" s="23" t="s">
        <v>325</v>
      </c>
      <c r="G267" s="23" t="s">
        <v>2877</v>
      </c>
      <c r="H267" s="23" t="s">
        <v>24823</v>
      </c>
      <c r="I267" s="23">
        <v>0</v>
      </c>
      <c r="J267" s="23" t="s">
        <v>29665</v>
      </c>
      <c r="K267" s="23" t="s">
        <v>1183</v>
      </c>
      <c r="L267" s="23" t="s">
        <v>1223</v>
      </c>
      <c r="M267" s="23" t="s">
        <v>29666</v>
      </c>
      <c r="O267" s="23" t="s">
        <v>2155</v>
      </c>
      <c r="P267" s="23" t="s">
        <v>29667</v>
      </c>
      <c r="Q267" s="23" t="s">
        <v>29667</v>
      </c>
      <c r="T267" s="23" t="e">
        <f>IF([2]!Table54[[#This Row],[تاریخ اولین  احتساب حق بیمه]]="",1403,MID([2]!Table54[[#This Row],[تاریخ اولین  احتساب حق بیمه]],1,4))</f>
        <v>#REF!</v>
      </c>
      <c r="BK267" s="155"/>
      <c r="BL267" s="155"/>
      <c r="BM267" s="155"/>
      <c r="BN267" s="155"/>
    </row>
    <row r="268" spans="1:66" s="23" customFormat="1" ht="24.75" customHeight="1">
      <c r="A268" s="23" t="s">
        <v>29668</v>
      </c>
      <c r="B268" s="23" t="s">
        <v>29669</v>
      </c>
      <c r="C268" s="23" t="s">
        <v>2910</v>
      </c>
      <c r="D268" s="23" t="s">
        <v>29670</v>
      </c>
      <c r="E268" s="23" t="s">
        <v>163</v>
      </c>
      <c r="F268" s="23" t="s">
        <v>178</v>
      </c>
      <c r="G268" s="23" t="s">
        <v>2877</v>
      </c>
      <c r="H268" s="23" t="s">
        <v>180</v>
      </c>
      <c r="I268" s="23">
        <v>0</v>
      </c>
      <c r="J268" s="23" t="s">
        <v>29671</v>
      </c>
      <c r="K268" s="23" t="s">
        <v>1183</v>
      </c>
      <c r="L268" s="23" t="s">
        <v>1184</v>
      </c>
      <c r="M268" s="23" t="s">
        <v>29672</v>
      </c>
      <c r="O268" s="23" t="s">
        <v>2155</v>
      </c>
      <c r="P268" s="23" t="s">
        <v>28094</v>
      </c>
      <c r="Q268" s="23" t="s">
        <v>28094</v>
      </c>
      <c r="T268" s="23" t="e">
        <f>IF([2]!Table54[[#This Row],[تاریخ اولین  احتساب حق بیمه]]="",1403,MID([2]!Table54[[#This Row],[تاریخ اولین  احتساب حق بیمه]],1,4))</f>
        <v>#REF!</v>
      </c>
      <c r="BK268" s="155"/>
      <c r="BL268" s="155"/>
      <c r="BM268" s="155"/>
      <c r="BN268" s="155"/>
    </row>
    <row r="269" spans="1:66" s="23" customFormat="1" ht="24.75" customHeight="1">
      <c r="A269" s="23" t="s">
        <v>29673</v>
      </c>
      <c r="B269" s="23" t="s">
        <v>29674</v>
      </c>
      <c r="C269" s="23" t="s">
        <v>2910</v>
      </c>
      <c r="D269" s="23" t="s">
        <v>29675</v>
      </c>
      <c r="E269" s="23" t="s">
        <v>163</v>
      </c>
      <c r="F269" s="23" t="s">
        <v>220</v>
      </c>
      <c r="G269" s="23" t="s">
        <v>3352</v>
      </c>
      <c r="H269" s="23" t="s">
        <v>180</v>
      </c>
      <c r="I269" s="23">
        <v>0</v>
      </c>
      <c r="J269" s="23" t="s">
        <v>29676</v>
      </c>
      <c r="K269" s="23" t="s">
        <v>1183</v>
      </c>
      <c r="L269" s="23" t="s">
        <v>1223</v>
      </c>
      <c r="M269" s="23" t="s">
        <v>29677</v>
      </c>
      <c r="O269" s="23" t="s">
        <v>2155</v>
      </c>
      <c r="P269" s="23" t="s">
        <v>27856</v>
      </c>
      <c r="Q269" s="23" t="s">
        <v>27856</v>
      </c>
      <c r="T269" s="23" t="e">
        <f>IF([2]!Table54[[#This Row],[تاریخ اولین  احتساب حق بیمه]]="",1403,MID([2]!Table54[[#This Row],[تاریخ اولین  احتساب حق بیمه]],1,4))</f>
        <v>#REF!</v>
      </c>
      <c r="BK269" s="155"/>
      <c r="BL269" s="155"/>
      <c r="BM269" s="155"/>
      <c r="BN269" s="155"/>
    </row>
    <row r="270" spans="1:66" s="23" customFormat="1" ht="24.75" customHeight="1">
      <c r="A270" s="23" t="s">
        <v>29678</v>
      </c>
      <c r="B270" s="23" t="s">
        <v>29679</v>
      </c>
      <c r="C270" s="23" t="s">
        <v>2910</v>
      </c>
      <c r="D270" s="23" t="s">
        <v>29680</v>
      </c>
      <c r="E270" s="23" t="s">
        <v>163</v>
      </c>
      <c r="F270" s="23" t="s">
        <v>102</v>
      </c>
      <c r="G270" s="23" t="s">
        <v>27717</v>
      </c>
      <c r="H270" s="23" t="s">
        <v>180</v>
      </c>
      <c r="I270" s="23">
        <v>0</v>
      </c>
      <c r="J270" s="23" t="s">
        <v>29681</v>
      </c>
      <c r="K270" s="23" t="s">
        <v>1183</v>
      </c>
      <c r="L270" s="23" t="s">
        <v>1184</v>
      </c>
      <c r="M270" s="23" t="s">
        <v>29682</v>
      </c>
      <c r="O270" s="23" t="s">
        <v>2155</v>
      </c>
      <c r="P270" s="23" t="s">
        <v>28288</v>
      </c>
      <c r="Q270" s="23" t="s">
        <v>28288</v>
      </c>
      <c r="T270" s="23" t="e">
        <f>IF([2]!Table54[[#This Row],[تاریخ اولین  احتساب حق بیمه]]="",1403,MID([2]!Table54[[#This Row],[تاریخ اولین  احتساب حق بیمه]],1,4))</f>
        <v>#REF!</v>
      </c>
      <c r="BK270" s="155"/>
      <c r="BL270" s="155"/>
      <c r="BM270" s="155"/>
      <c r="BN270" s="155"/>
    </row>
    <row r="271" spans="1:66" s="23" customFormat="1" ht="24.75" customHeight="1">
      <c r="A271" s="23" t="s">
        <v>29683</v>
      </c>
      <c r="B271" s="23" t="s">
        <v>29684</v>
      </c>
      <c r="C271" s="23" t="s">
        <v>2910</v>
      </c>
      <c r="D271" s="23" t="s">
        <v>29685</v>
      </c>
      <c r="E271" s="23" t="s">
        <v>163</v>
      </c>
      <c r="F271" s="23" t="s">
        <v>813</v>
      </c>
      <c r="G271" s="23" t="s">
        <v>29686</v>
      </c>
      <c r="H271" s="23" t="s">
        <v>179</v>
      </c>
      <c r="I271" s="23">
        <v>0</v>
      </c>
      <c r="J271" s="23" t="s">
        <v>29687</v>
      </c>
      <c r="K271" s="23" t="s">
        <v>1183</v>
      </c>
      <c r="L271" s="23" t="s">
        <v>1184</v>
      </c>
      <c r="M271" s="23" t="s">
        <v>29688</v>
      </c>
      <c r="O271" s="23" t="s">
        <v>2155</v>
      </c>
      <c r="P271" s="23" t="s">
        <v>28710</v>
      </c>
      <c r="Q271" s="23" t="s">
        <v>28710</v>
      </c>
      <c r="T271" s="23" t="e">
        <f>IF([2]!Table54[[#This Row],[تاریخ اولین  احتساب حق بیمه]]="",1403,MID([2]!Table54[[#This Row],[تاریخ اولین  احتساب حق بیمه]],1,4))</f>
        <v>#REF!</v>
      </c>
      <c r="BK271" s="155"/>
      <c r="BL271" s="155"/>
      <c r="BM271" s="155"/>
      <c r="BN271" s="155"/>
    </row>
    <row r="272" spans="1:66" s="23" customFormat="1" ht="24.75" customHeight="1">
      <c r="A272" s="23" t="s">
        <v>29689</v>
      </c>
      <c r="B272" s="23" t="s">
        <v>29690</v>
      </c>
      <c r="C272" s="23" t="s">
        <v>2910</v>
      </c>
      <c r="D272" s="23" t="s">
        <v>29691</v>
      </c>
      <c r="E272" s="23" t="s">
        <v>163</v>
      </c>
      <c r="F272" s="23" t="s">
        <v>453</v>
      </c>
      <c r="G272" s="23" t="s">
        <v>4911</v>
      </c>
      <c r="H272" s="23" t="s">
        <v>180</v>
      </c>
      <c r="I272" s="23">
        <v>0</v>
      </c>
      <c r="J272" s="23" t="s">
        <v>29692</v>
      </c>
      <c r="K272" s="23" t="s">
        <v>1183</v>
      </c>
      <c r="L272" s="23" t="s">
        <v>1184</v>
      </c>
      <c r="M272" s="23" t="s">
        <v>29693</v>
      </c>
      <c r="O272" s="23" t="s">
        <v>2155</v>
      </c>
      <c r="P272" s="23" t="s">
        <v>28692</v>
      </c>
      <c r="Q272" s="23" t="s">
        <v>28692</v>
      </c>
      <c r="T272" s="23" t="e">
        <f>IF([2]!Table54[[#This Row],[تاریخ اولین  احتساب حق بیمه]]="",1403,MID([2]!Table54[[#This Row],[تاریخ اولین  احتساب حق بیمه]],1,4))</f>
        <v>#REF!</v>
      </c>
      <c r="BK272" s="155"/>
      <c r="BL272" s="155"/>
      <c r="BM272" s="155"/>
      <c r="BN272" s="155"/>
    </row>
    <row r="273" spans="1:68" s="23" customFormat="1" ht="24.75" customHeight="1">
      <c r="A273" s="23" t="s">
        <v>29694</v>
      </c>
      <c r="B273" s="23" t="s">
        <v>29695</v>
      </c>
      <c r="C273" s="23" t="s">
        <v>2910</v>
      </c>
      <c r="D273" s="23" t="s">
        <v>29696</v>
      </c>
      <c r="E273" s="23" t="s">
        <v>163</v>
      </c>
      <c r="F273" s="23" t="s">
        <v>199</v>
      </c>
      <c r="G273" s="23" t="s">
        <v>2877</v>
      </c>
      <c r="H273" s="23" t="s">
        <v>180</v>
      </c>
      <c r="I273" s="23">
        <v>0</v>
      </c>
      <c r="J273" s="23" t="s">
        <v>29697</v>
      </c>
      <c r="K273" s="23" t="s">
        <v>1183</v>
      </c>
      <c r="L273" s="23" t="s">
        <v>1184</v>
      </c>
      <c r="M273" s="23" t="s">
        <v>29698</v>
      </c>
      <c r="O273" s="23" t="s">
        <v>2155</v>
      </c>
      <c r="P273" s="23" t="s">
        <v>28543</v>
      </c>
      <c r="Q273" s="23" t="s">
        <v>28543</v>
      </c>
      <c r="T273" s="23" t="e">
        <f>IF([2]!Table54[[#This Row],[تاریخ اولین  احتساب حق بیمه]]="",1403,MID([2]!Table54[[#This Row],[تاریخ اولین  احتساب حق بیمه]],1,4))</f>
        <v>#REF!</v>
      </c>
      <c r="BK273" s="155"/>
      <c r="BL273" s="155"/>
      <c r="BM273" s="155"/>
      <c r="BN273" s="155"/>
    </row>
    <row r="274" spans="1:68" s="23" customFormat="1" ht="24.75" customHeight="1">
      <c r="A274" s="23" t="s">
        <v>29699</v>
      </c>
      <c r="B274" s="23" t="s">
        <v>29700</v>
      </c>
      <c r="C274" s="23" t="s">
        <v>2910</v>
      </c>
      <c r="D274" s="23" t="s">
        <v>29701</v>
      </c>
      <c r="E274" s="23" t="s">
        <v>163</v>
      </c>
      <c r="F274" s="23" t="s">
        <v>345</v>
      </c>
      <c r="G274" s="23" t="s">
        <v>2877</v>
      </c>
      <c r="H274" s="23" t="s">
        <v>180</v>
      </c>
      <c r="I274" s="23">
        <v>0</v>
      </c>
      <c r="J274" s="23" t="s">
        <v>29702</v>
      </c>
      <c r="K274" s="23" t="s">
        <v>1183</v>
      </c>
      <c r="L274" s="23" t="s">
        <v>1184</v>
      </c>
      <c r="M274" s="23" t="s">
        <v>29703</v>
      </c>
      <c r="O274" s="23" t="s">
        <v>2155</v>
      </c>
      <c r="P274" s="23" t="s">
        <v>27851</v>
      </c>
      <c r="Q274" s="23" t="s">
        <v>27851</v>
      </c>
      <c r="T274" s="23" t="e">
        <f>IF([2]!Table54[[#This Row],[تاریخ اولین  احتساب حق بیمه]]="",1403,MID([2]!Table54[[#This Row],[تاریخ اولین  احتساب حق بیمه]],1,4))</f>
        <v>#REF!</v>
      </c>
      <c r="BK274" s="155"/>
      <c r="BL274" s="155"/>
      <c r="BM274" s="155"/>
      <c r="BN274" s="155"/>
    </row>
    <row r="275" spans="1:68" s="23" customFormat="1" ht="24.75" customHeight="1">
      <c r="A275" s="23" t="s">
        <v>29704</v>
      </c>
      <c r="B275" s="23" t="s">
        <v>29705</v>
      </c>
      <c r="C275" s="23" t="s">
        <v>2910</v>
      </c>
      <c r="D275" s="23" t="s">
        <v>29706</v>
      </c>
      <c r="E275" s="23" t="s">
        <v>163</v>
      </c>
      <c r="F275" s="23" t="s">
        <v>102</v>
      </c>
      <c r="G275" s="23" t="s">
        <v>2877</v>
      </c>
      <c r="H275" s="23" t="s">
        <v>180</v>
      </c>
      <c r="I275" s="23">
        <v>0</v>
      </c>
      <c r="J275" s="23" t="s">
        <v>29707</v>
      </c>
      <c r="K275" s="23" t="s">
        <v>1183</v>
      </c>
      <c r="L275" s="23" t="s">
        <v>1184</v>
      </c>
      <c r="M275" s="23" t="s">
        <v>29708</v>
      </c>
      <c r="O275" s="23" t="s">
        <v>2155</v>
      </c>
      <c r="P275" s="23" t="s">
        <v>28584</v>
      </c>
      <c r="Q275" s="23" t="s">
        <v>28584</v>
      </c>
      <c r="T275" s="23" t="e">
        <f>IF([2]!Table54[[#This Row],[تاریخ اولین  احتساب حق بیمه]]="",1403,MID([2]!Table54[[#This Row],[تاریخ اولین  احتساب حق بیمه]],1,4))</f>
        <v>#REF!</v>
      </c>
      <c r="BK275" s="155"/>
      <c r="BL275" s="155"/>
      <c r="BM275" s="155"/>
      <c r="BN275" s="155"/>
    </row>
    <row r="276" spans="1:68" s="23" customFormat="1" ht="24.75" customHeight="1">
      <c r="A276" s="23" t="s">
        <v>29709</v>
      </c>
      <c r="B276" s="23" t="s">
        <v>29710</v>
      </c>
      <c r="C276" s="23" t="s">
        <v>2910</v>
      </c>
      <c r="D276" s="23" t="s">
        <v>29711</v>
      </c>
      <c r="E276" s="23" t="s">
        <v>163</v>
      </c>
      <c r="F276" s="23" t="s">
        <v>3578</v>
      </c>
      <c r="G276" s="23" t="s">
        <v>29712</v>
      </c>
      <c r="H276" s="23" t="s">
        <v>180</v>
      </c>
      <c r="I276" s="23">
        <v>0</v>
      </c>
      <c r="J276" s="23" t="s">
        <v>29713</v>
      </c>
      <c r="K276" s="23" t="s">
        <v>1183</v>
      </c>
      <c r="L276" s="23" t="s">
        <v>1184</v>
      </c>
      <c r="M276" s="23" t="s">
        <v>29714</v>
      </c>
      <c r="O276" s="23" t="s">
        <v>2155</v>
      </c>
      <c r="P276" s="23" t="s">
        <v>29715</v>
      </c>
      <c r="Q276" s="23" t="s">
        <v>29715</v>
      </c>
      <c r="T276" s="23" t="e">
        <f>IF([2]!Table54[[#This Row],[تاریخ اولین  احتساب حق بیمه]]="",1403,MID([2]!Table54[[#This Row],[تاریخ اولین  احتساب حق بیمه]],1,4))</f>
        <v>#REF!</v>
      </c>
      <c r="BK276" s="155"/>
      <c r="BL276" s="155"/>
      <c r="BM276" s="155"/>
      <c r="BN276" s="155"/>
    </row>
    <row r="277" spans="1:68" s="23" customFormat="1" ht="24.75" customHeight="1">
      <c r="A277" s="23" t="s">
        <v>29716</v>
      </c>
      <c r="B277" s="23" t="s">
        <v>29717</v>
      </c>
      <c r="C277" s="23" t="s">
        <v>2910</v>
      </c>
      <c r="D277" s="23" t="s">
        <v>29718</v>
      </c>
      <c r="E277" s="23" t="s">
        <v>163</v>
      </c>
      <c r="F277" s="23" t="s">
        <v>392</v>
      </c>
      <c r="G277" s="23" t="s">
        <v>3352</v>
      </c>
      <c r="I277" s="23">
        <v>2</v>
      </c>
      <c r="J277" s="23" t="s">
        <v>29719</v>
      </c>
      <c r="K277" s="23" t="s">
        <v>1183</v>
      </c>
      <c r="L277" s="23" t="s">
        <v>1184</v>
      </c>
      <c r="M277" s="23" t="s">
        <v>2076</v>
      </c>
      <c r="O277" s="23" t="s">
        <v>2155</v>
      </c>
      <c r="P277" s="23" t="s">
        <v>28584</v>
      </c>
      <c r="Q277" s="23" t="s">
        <v>28584</v>
      </c>
      <c r="T277" s="23" t="e">
        <f>IF([2]!Table54[[#This Row],[تاریخ اولین  احتساب حق بیمه]]="",1403,MID([2]!Table54[[#This Row],[تاریخ اولین  احتساب حق بیمه]],1,4))</f>
        <v>#REF!</v>
      </c>
      <c r="BK277" s="155"/>
      <c r="BL277" s="155"/>
      <c r="BM277" s="155"/>
      <c r="BN277" s="155"/>
    </row>
    <row r="278" spans="1:68" s="23" customFormat="1" ht="24.75" customHeight="1">
      <c r="A278" s="23" t="s">
        <v>29720</v>
      </c>
      <c r="B278" s="23" t="s">
        <v>29721</v>
      </c>
      <c r="C278" s="23" t="s">
        <v>2910</v>
      </c>
      <c r="D278" s="23" t="s">
        <v>29722</v>
      </c>
      <c r="E278" s="23" t="s">
        <v>163</v>
      </c>
      <c r="F278" s="23" t="s">
        <v>913</v>
      </c>
      <c r="G278" s="23" t="s">
        <v>3352</v>
      </c>
      <c r="H278" s="23" t="s">
        <v>180</v>
      </c>
      <c r="I278" s="23">
        <v>0</v>
      </c>
      <c r="J278" s="23" t="s">
        <v>29723</v>
      </c>
      <c r="K278" s="23" t="s">
        <v>1183</v>
      </c>
      <c r="L278" s="23" t="s">
        <v>1184</v>
      </c>
      <c r="M278" s="23" t="s">
        <v>29724</v>
      </c>
      <c r="O278" s="23" t="s">
        <v>2155</v>
      </c>
      <c r="P278" s="23" t="s">
        <v>28543</v>
      </c>
      <c r="Q278" s="23" t="s">
        <v>28543</v>
      </c>
      <c r="T278" s="23" t="e">
        <f>IF([2]!Table54[[#This Row],[تاریخ اولین  احتساب حق بیمه]]="",1403,MID([2]!Table54[[#This Row],[تاریخ اولین  احتساب حق بیمه]],1,4))</f>
        <v>#REF!</v>
      </c>
      <c r="BK278" s="155"/>
      <c r="BL278" s="155"/>
      <c r="BM278" s="155"/>
      <c r="BN278" s="155"/>
    </row>
    <row r="279" spans="1:68" s="23" customFormat="1" ht="24.75" customHeight="1">
      <c r="A279" s="23" t="s">
        <v>5344</v>
      </c>
      <c r="B279" s="23" t="s">
        <v>29725</v>
      </c>
      <c r="C279" s="23" t="s">
        <v>2910</v>
      </c>
      <c r="D279" s="23" t="s">
        <v>23414</v>
      </c>
      <c r="E279" s="23" t="s">
        <v>163</v>
      </c>
      <c r="F279" s="23" t="s">
        <v>215</v>
      </c>
      <c r="G279" s="23" t="s">
        <v>2877</v>
      </c>
      <c r="H279" s="23" t="s">
        <v>180</v>
      </c>
      <c r="I279" s="23" t="s">
        <v>29726</v>
      </c>
      <c r="J279" s="23" t="s">
        <v>23415</v>
      </c>
      <c r="K279" s="23" t="s">
        <v>1183</v>
      </c>
      <c r="L279" s="23" t="s">
        <v>1184</v>
      </c>
      <c r="M279" s="23" t="s">
        <v>5345</v>
      </c>
      <c r="O279" s="23" t="s">
        <v>2155</v>
      </c>
      <c r="P279" s="23" t="s">
        <v>29727</v>
      </c>
      <c r="Q279" s="23" t="s">
        <v>29727</v>
      </c>
      <c r="BK279" s="155"/>
      <c r="BL279" s="155"/>
      <c r="BM279" s="155"/>
      <c r="BN279" s="155">
        <v>49750000</v>
      </c>
      <c r="BO279" s="23">
        <v>61050000</v>
      </c>
      <c r="BP279" s="23">
        <v>56120000</v>
      </c>
    </row>
    <row r="280" spans="1:68" s="23" customFormat="1" ht="24.75" customHeight="1">
      <c r="A280" s="23" t="s">
        <v>29728</v>
      </c>
      <c r="B280" s="23" t="s">
        <v>29729</v>
      </c>
      <c r="C280" s="23" t="s">
        <v>2910</v>
      </c>
      <c r="D280" s="23" t="s">
        <v>29730</v>
      </c>
      <c r="E280" s="23" t="s">
        <v>163</v>
      </c>
      <c r="F280" s="23" t="s">
        <v>123</v>
      </c>
      <c r="G280" s="23" t="s">
        <v>3059</v>
      </c>
      <c r="H280" s="23" t="s">
        <v>180</v>
      </c>
      <c r="I280" s="23">
        <v>0</v>
      </c>
      <c r="J280" s="23" t="s">
        <v>29731</v>
      </c>
      <c r="K280" s="23" t="s">
        <v>1183</v>
      </c>
      <c r="L280" s="23" t="s">
        <v>1184</v>
      </c>
      <c r="M280" s="23" t="s">
        <v>29732</v>
      </c>
      <c r="O280" s="23" t="s">
        <v>2155</v>
      </c>
      <c r="P280" s="23" t="s">
        <v>28967</v>
      </c>
      <c r="Q280" s="23" t="s">
        <v>28967</v>
      </c>
      <c r="T280" s="23" t="e">
        <f>IF([2]!Table54[[#This Row],[تاریخ اولین  احتساب حق بیمه]]="",1403,MID([2]!Table54[[#This Row],[تاریخ اولین  احتساب حق بیمه]],1,4))</f>
        <v>#REF!</v>
      </c>
      <c r="BK280" s="155"/>
      <c r="BL280" s="155"/>
      <c r="BM280" s="155"/>
      <c r="BN280" s="155"/>
    </row>
    <row r="281" spans="1:68" s="23" customFormat="1" ht="24.75" customHeight="1">
      <c r="A281" s="23" t="s">
        <v>29733</v>
      </c>
      <c r="B281" s="23" t="s">
        <v>29734</v>
      </c>
      <c r="C281" s="23" t="s">
        <v>2910</v>
      </c>
      <c r="D281" s="23" t="s">
        <v>29735</v>
      </c>
      <c r="E281" s="23" t="s">
        <v>163</v>
      </c>
      <c r="F281" s="23" t="s">
        <v>123</v>
      </c>
      <c r="G281" s="23" t="s">
        <v>29736</v>
      </c>
      <c r="H281" s="23" t="s">
        <v>179</v>
      </c>
      <c r="I281" s="23">
        <v>2</v>
      </c>
      <c r="J281" s="23" t="s">
        <v>29737</v>
      </c>
      <c r="K281" s="23" t="s">
        <v>1183</v>
      </c>
      <c r="L281" s="23" t="s">
        <v>1184</v>
      </c>
      <c r="M281" s="23" t="s">
        <v>29738</v>
      </c>
      <c r="O281" s="23" t="s">
        <v>2155</v>
      </c>
      <c r="P281" s="23" t="s">
        <v>29739</v>
      </c>
      <c r="Q281" s="23" t="s">
        <v>28234</v>
      </c>
      <c r="T281" s="23" t="e">
        <f>IF([2]!Table54[[#This Row],[تاریخ اولین  احتساب حق بیمه]]="",1403,MID([2]!Table54[[#This Row],[تاریخ اولین  احتساب حق بیمه]],1,4))</f>
        <v>#REF!</v>
      </c>
      <c r="BK281" s="155"/>
      <c r="BL281" s="155"/>
      <c r="BM281" s="155"/>
      <c r="BN281" s="155"/>
    </row>
    <row r="282" spans="1:68" s="23" customFormat="1" ht="24.75" customHeight="1">
      <c r="A282" s="23" t="s">
        <v>29740</v>
      </c>
      <c r="B282" s="23" t="s">
        <v>29741</v>
      </c>
      <c r="C282" s="23" t="s">
        <v>2910</v>
      </c>
      <c r="D282" s="23" t="s">
        <v>29742</v>
      </c>
      <c r="E282" s="23" t="s">
        <v>163</v>
      </c>
      <c r="F282" s="23" t="s">
        <v>123</v>
      </c>
      <c r="G282" s="23" t="s">
        <v>3059</v>
      </c>
      <c r="H282" s="23" t="s">
        <v>180</v>
      </c>
      <c r="J282" s="23" t="s">
        <v>29743</v>
      </c>
      <c r="K282" s="23" t="s">
        <v>1183</v>
      </c>
      <c r="L282" s="23" t="s">
        <v>1184</v>
      </c>
      <c r="M282" s="23" t="s">
        <v>29744</v>
      </c>
      <c r="O282" s="23" t="s">
        <v>2155</v>
      </c>
      <c r="P282" s="23" t="s">
        <v>28584</v>
      </c>
      <c r="Q282" s="23" t="s">
        <v>28584</v>
      </c>
      <c r="T282" s="23" t="e">
        <f>IF([2]!Table54[[#This Row],[تاریخ اولین  احتساب حق بیمه]]="",1403,MID([2]!Table54[[#This Row],[تاریخ اولین  احتساب حق بیمه]],1,4))</f>
        <v>#REF!</v>
      </c>
      <c r="BK282" s="155"/>
      <c r="BL282" s="155"/>
      <c r="BM282" s="155"/>
      <c r="BN282" s="155"/>
    </row>
    <row r="283" spans="1:68" s="23" customFormat="1" ht="24.75" customHeight="1">
      <c r="A283" s="23" t="s">
        <v>29745</v>
      </c>
      <c r="B283" s="23" t="s">
        <v>29746</v>
      </c>
      <c r="C283" s="23" t="s">
        <v>2910</v>
      </c>
      <c r="D283" s="23" t="s">
        <v>29747</v>
      </c>
      <c r="E283" s="23" t="s">
        <v>163</v>
      </c>
      <c r="F283" s="23" t="s">
        <v>122</v>
      </c>
      <c r="G283" s="23" t="s">
        <v>29748</v>
      </c>
      <c r="H283" s="23" t="s">
        <v>180</v>
      </c>
      <c r="J283" s="23" t="s">
        <v>29749</v>
      </c>
      <c r="K283" s="23" t="s">
        <v>1183</v>
      </c>
      <c r="L283" s="23" t="s">
        <v>1184</v>
      </c>
      <c r="M283" s="23" t="s">
        <v>29714</v>
      </c>
      <c r="O283" s="23" t="s">
        <v>2155</v>
      </c>
      <c r="P283" s="23" t="s">
        <v>29715</v>
      </c>
      <c r="Q283" s="23" t="s">
        <v>29715</v>
      </c>
      <c r="T283" s="23" t="e">
        <f>IF([2]!Table54[[#This Row],[تاریخ اولین  احتساب حق بیمه]]="",1403,MID([2]!Table54[[#This Row],[تاریخ اولین  احتساب حق بیمه]],1,4))</f>
        <v>#REF!</v>
      </c>
      <c r="BK283" s="155"/>
      <c r="BL283" s="155"/>
      <c r="BM283" s="155"/>
      <c r="BN283" s="155"/>
    </row>
    <row r="284" spans="1:68" s="23" customFormat="1" ht="24.75" customHeight="1">
      <c r="A284" s="23" t="s">
        <v>3713</v>
      </c>
      <c r="B284" s="23" t="s">
        <v>28668</v>
      </c>
      <c r="C284" s="23" t="s">
        <v>2910</v>
      </c>
      <c r="D284" s="23" t="s">
        <v>1974</v>
      </c>
      <c r="E284" s="23" t="s">
        <v>162</v>
      </c>
      <c r="F284" s="23" t="s">
        <v>607</v>
      </c>
      <c r="H284" s="23" t="s">
        <v>179</v>
      </c>
      <c r="I284" s="23" t="s">
        <v>5417</v>
      </c>
      <c r="J284" s="23" t="s">
        <v>1975</v>
      </c>
      <c r="K284" s="23" t="s">
        <v>1183</v>
      </c>
      <c r="L284" s="23" t="s">
        <v>1184</v>
      </c>
      <c r="M284" s="23" t="s">
        <v>1976</v>
      </c>
      <c r="N284" s="23">
        <v>4164957365</v>
      </c>
      <c r="O284" s="23" t="s">
        <v>1551</v>
      </c>
      <c r="P284" s="23" t="s">
        <v>28650</v>
      </c>
      <c r="Q284" s="23" t="s">
        <v>28650</v>
      </c>
      <c r="R284" s="23" t="s">
        <v>28650</v>
      </c>
      <c r="T284" s="23" t="str">
        <f>IF(Table54[[#This Row],[تاریخ اولین  احتساب حق بیمه]]="",1403,MID(Table54[[#This Row],[تاریخ اولین  احتساب حق بیمه]],1,4))</f>
        <v>1404</v>
      </c>
      <c r="AK284" s="23">
        <v>10000000</v>
      </c>
      <c r="AL284" s="23">
        <v>30000000</v>
      </c>
      <c r="AM284" s="23">
        <v>30000000</v>
      </c>
      <c r="AN284" s="23">
        <v>30000000</v>
      </c>
      <c r="AO284" s="23">
        <v>30000000</v>
      </c>
      <c r="AP284" s="23">
        <v>33000000</v>
      </c>
      <c r="AQ284" s="23">
        <v>33000000</v>
      </c>
      <c r="AR284" s="23">
        <v>45000000</v>
      </c>
      <c r="AS284" s="23">
        <v>35000000</v>
      </c>
      <c r="AT284" s="23">
        <v>35000000</v>
      </c>
      <c r="AU284" s="23">
        <v>35000000</v>
      </c>
      <c r="AV284" s="23">
        <v>75000000</v>
      </c>
      <c r="AW284" s="23">
        <v>45000000</v>
      </c>
      <c r="AX284" s="23">
        <v>50000000</v>
      </c>
      <c r="AY284" s="23">
        <v>50000000</v>
      </c>
      <c r="BK284" s="155"/>
      <c r="BL284" s="155"/>
      <c r="BM284" s="155"/>
      <c r="BN284" s="155"/>
    </row>
    <row r="285" spans="1:68" s="23" customFormat="1" ht="24.75" customHeight="1">
      <c r="A285" s="23" t="s">
        <v>29750</v>
      </c>
      <c r="B285" s="23" t="s">
        <v>29751</v>
      </c>
      <c r="C285" s="23" t="s">
        <v>2910</v>
      </c>
      <c r="D285" s="23" t="s">
        <v>29752</v>
      </c>
      <c r="E285" s="23" t="s">
        <v>163</v>
      </c>
      <c r="F285" s="23" t="s">
        <v>98</v>
      </c>
      <c r="G285" s="23" t="s">
        <v>3352</v>
      </c>
      <c r="H285" s="23" t="s">
        <v>179</v>
      </c>
      <c r="J285" s="23" t="s">
        <v>29753</v>
      </c>
      <c r="K285" s="23" t="s">
        <v>1183</v>
      </c>
      <c r="L285" s="23" t="s">
        <v>1184</v>
      </c>
      <c r="M285" s="23" t="s">
        <v>29754</v>
      </c>
      <c r="O285" s="23" t="s">
        <v>2155</v>
      </c>
      <c r="P285" s="23" t="s">
        <v>29755</v>
      </c>
      <c r="Q285" s="23" t="s">
        <v>29755</v>
      </c>
      <c r="T285" s="23" t="e">
        <f>IF([2]!Table54[[#This Row],[تاریخ اولین  احتساب حق بیمه]]="",1403,MID([2]!Table54[[#This Row],[تاریخ اولین  احتساب حق بیمه]],1,4))</f>
        <v>#REF!</v>
      </c>
      <c r="BK285" s="155"/>
      <c r="BL285" s="155"/>
      <c r="BM285" s="155"/>
      <c r="BN285" s="155"/>
    </row>
    <row r="286" spans="1:68" s="23" customFormat="1" ht="24.75" customHeight="1">
      <c r="A286" s="23" t="s">
        <v>29756</v>
      </c>
      <c r="B286" s="23" t="s">
        <v>29757</v>
      </c>
      <c r="C286" s="23" t="s">
        <v>2910</v>
      </c>
      <c r="D286" s="23" t="s">
        <v>29758</v>
      </c>
      <c r="E286" s="23" t="s">
        <v>163</v>
      </c>
      <c r="F286" s="23" t="s">
        <v>129</v>
      </c>
      <c r="G286" s="23" t="s">
        <v>2448</v>
      </c>
      <c r="H286" s="23" t="s">
        <v>179</v>
      </c>
      <c r="I286" s="23">
        <v>2</v>
      </c>
      <c r="J286" s="23" t="s">
        <v>29759</v>
      </c>
      <c r="K286" s="23" t="s">
        <v>1183</v>
      </c>
      <c r="L286" s="23" t="s">
        <v>1184</v>
      </c>
      <c r="M286" s="23" t="s">
        <v>29760</v>
      </c>
      <c r="O286" s="23" t="s">
        <v>2155</v>
      </c>
      <c r="P286" s="23" t="s">
        <v>29761</v>
      </c>
      <c r="Q286" s="23" t="s">
        <v>29761</v>
      </c>
      <c r="T286" s="23" t="e">
        <f>IF([2]!Table54[[#This Row],[تاریخ اولین  احتساب حق بیمه]]="",1403,MID([2]!Table54[[#This Row],[تاریخ اولین  احتساب حق بیمه]],1,4))</f>
        <v>#REF!</v>
      </c>
      <c r="BK286" s="155"/>
      <c r="BL286" s="155"/>
      <c r="BM286" s="155"/>
      <c r="BN286" s="155"/>
    </row>
    <row r="287" spans="1:68" s="23" customFormat="1" ht="24.75" customHeight="1">
      <c r="A287" s="23" t="s">
        <v>29762</v>
      </c>
      <c r="B287" s="23" t="s">
        <v>29763</v>
      </c>
      <c r="C287" s="23" t="s">
        <v>2910</v>
      </c>
      <c r="D287" s="23" t="s">
        <v>29764</v>
      </c>
      <c r="E287" s="23" t="s">
        <v>163</v>
      </c>
      <c r="F287" s="23" t="s">
        <v>29765</v>
      </c>
      <c r="G287" s="23" t="s">
        <v>2877</v>
      </c>
      <c r="H287" s="23" t="s">
        <v>180</v>
      </c>
      <c r="I287" s="23">
        <v>0</v>
      </c>
      <c r="J287" s="23" t="s">
        <v>29766</v>
      </c>
      <c r="K287" s="23" t="s">
        <v>1183</v>
      </c>
      <c r="L287" s="23" t="s">
        <v>1184</v>
      </c>
      <c r="M287" s="23" t="s">
        <v>29767</v>
      </c>
      <c r="O287" s="23" t="s">
        <v>2155</v>
      </c>
      <c r="P287" s="23" t="s">
        <v>29768</v>
      </c>
      <c r="Q287" s="23" t="s">
        <v>29768</v>
      </c>
      <c r="T287" s="23" t="e">
        <f>IF([2]!Table54[[#This Row],[تاریخ اولین  احتساب حق بیمه]]="",1403,MID([2]!Table54[[#This Row],[تاریخ اولین  احتساب حق بیمه]],1,4))</f>
        <v>#REF!</v>
      </c>
      <c r="BK287" s="155"/>
      <c r="BL287" s="155"/>
      <c r="BM287" s="155"/>
      <c r="BN287" s="155"/>
    </row>
    <row r="288" spans="1:68" s="23" customFormat="1" ht="24.75" customHeight="1">
      <c r="A288" s="23" t="s">
        <v>26148</v>
      </c>
      <c r="B288" s="23" t="s">
        <v>29769</v>
      </c>
      <c r="C288" s="23" t="s">
        <v>2910</v>
      </c>
      <c r="D288" s="23" t="s">
        <v>26150</v>
      </c>
      <c r="E288" s="23" t="s">
        <v>163</v>
      </c>
      <c r="F288" s="23" t="s">
        <v>199</v>
      </c>
      <c r="G288" s="23" t="s">
        <v>29736</v>
      </c>
      <c r="H288" s="23" t="s">
        <v>179</v>
      </c>
      <c r="I288" s="23">
        <v>0</v>
      </c>
      <c r="J288" s="23" t="s">
        <v>26151</v>
      </c>
      <c r="K288" s="23" t="s">
        <v>1183</v>
      </c>
      <c r="L288" s="23" t="s">
        <v>1184</v>
      </c>
      <c r="M288" s="23" t="s">
        <v>29770</v>
      </c>
      <c r="O288" s="23" t="s">
        <v>2155</v>
      </c>
      <c r="P288" s="23" t="s">
        <v>29771</v>
      </c>
      <c r="Q288" s="23" t="s">
        <v>29771</v>
      </c>
      <c r="T288" s="23" t="e">
        <f>IF([2]!Table54[[#This Row],[تاریخ اولین  احتساب حق بیمه]]="",1403,MID([2]!Table54[[#This Row],[تاریخ اولین  احتساب حق بیمه]],1,4))</f>
        <v>#REF!</v>
      </c>
      <c r="BK288" s="155"/>
      <c r="BL288" s="155"/>
      <c r="BM288" s="155"/>
      <c r="BN288" s="155"/>
    </row>
    <row r="289" spans="1:66" s="23" customFormat="1" ht="24.75" customHeight="1">
      <c r="A289" s="23" t="s">
        <v>29772</v>
      </c>
      <c r="B289" s="23" t="s">
        <v>29773</v>
      </c>
      <c r="C289" s="23" t="s">
        <v>2910</v>
      </c>
      <c r="D289" s="23" t="s">
        <v>29774</v>
      </c>
      <c r="E289" s="23" t="s">
        <v>163</v>
      </c>
      <c r="F289" s="23" t="s">
        <v>198</v>
      </c>
      <c r="G289" s="23" t="s">
        <v>4911</v>
      </c>
      <c r="H289" s="23" t="s">
        <v>180</v>
      </c>
      <c r="I289" s="23">
        <v>0</v>
      </c>
      <c r="J289" s="23" t="s">
        <v>29775</v>
      </c>
      <c r="K289" s="23" t="s">
        <v>1183</v>
      </c>
      <c r="L289" s="23" t="s">
        <v>1184</v>
      </c>
      <c r="M289" s="23" t="s">
        <v>29776</v>
      </c>
      <c r="O289" s="23" t="s">
        <v>2155</v>
      </c>
      <c r="P289" s="23" t="s">
        <v>28928</v>
      </c>
      <c r="Q289" s="23" t="s">
        <v>28928</v>
      </c>
      <c r="T289" s="23" t="e">
        <f>IF([2]!Table54[[#This Row],[تاریخ اولین  احتساب حق بیمه]]="",1403,MID([2]!Table54[[#This Row],[تاریخ اولین  احتساب حق بیمه]],1,4))</f>
        <v>#REF!</v>
      </c>
      <c r="BK289" s="155"/>
      <c r="BL289" s="155"/>
      <c r="BM289" s="155"/>
      <c r="BN289" s="155"/>
    </row>
    <row r="290" spans="1:66" s="23" customFormat="1" ht="24.75" customHeight="1">
      <c r="A290" s="23" t="s">
        <v>29777</v>
      </c>
      <c r="B290" s="23" t="s">
        <v>29778</v>
      </c>
      <c r="C290" s="23" t="s">
        <v>2910</v>
      </c>
      <c r="D290" s="23" t="s">
        <v>29779</v>
      </c>
      <c r="E290" s="23" t="s">
        <v>163</v>
      </c>
      <c r="F290" s="23" t="s">
        <v>123</v>
      </c>
      <c r="G290" s="23" t="s">
        <v>2877</v>
      </c>
      <c r="H290" s="23" t="s">
        <v>180</v>
      </c>
      <c r="J290" s="23" t="s">
        <v>29780</v>
      </c>
      <c r="K290" s="23" t="s">
        <v>1183</v>
      </c>
      <c r="L290" s="23" t="s">
        <v>1184</v>
      </c>
      <c r="M290" s="23" t="s">
        <v>29781</v>
      </c>
      <c r="O290" s="23" t="s">
        <v>2155</v>
      </c>
      <c r="P290" s="23" t="s">
        <v>29435</v>
      </c>
      <c r="Q290" s="23" t="s">
        <v>29435</v>
      </c>
      <c r="T290" s="23" t="e">
        <f>IF([2]!Table54[[#This Row],[تاریخ اولین  احتساب حق بیمه]]="",1403,MID([2]!Table54[[#This Row],[تاریخ اولین  احتساب حق بیمه]],1,4))</f>
        <v>#REF!</v>
      </c>
      <c r="BK290" s="155"/>
      <c r="BL290" s="155"/>
      <c r="BM290" s="155"/>
      <c r="BN290" s="155"/>
    </row>
    <row r="291" spans="1:66" s="23" customFormat="1" ht="24.75" customHeight="1">
      <c r="A291" s="23" t="s">
        <v>29782</v>
      </c>
      <c r="B291" s="23" t="s">
        <v>29783</v>
      </c>
      <c r="C291" s="23" t="s">
        <v>2910</v>
      </c>
      <c r="D291" s="23" t="s">
        <v>29784</v>
      </c>
      <c r="E291" s="23" t="s">
        <v>163</v>
      </c>
      <c r="F291" s="23" t="s">
        <v>281</v>
      </c>
      <c r="G291" s="23" t="s">
        <v>2877</v>
      </c>
      <c r="H291" s="23" t="s">
        <v>180</v>
      </c>
      <c r="J291" s="23" t="s">
        <v>29785</v>
      </c>
      <c r="K291" s="23" t="s">
        <v>1183</v>
      </c>
      <c r="L291" s="23" t="s">
        <v>1184</v>
      </c>
      <c r="M291" s="23" t="s">
        <v>29786</v>
      </c>
      <c r="O291" s="23" t="s">
        <v>2155</v>
      </c>
      <c r="P291" s="23" t="s">
        <v>29787</v>
      </c>
      <c r="Q291" s="23" t="s">
        <v>29787</v>
      </c>
      <c r="T291" s="23" t="e">
        <f>IF([2]!Table54[[#This Row],[تاریخ اولین  احتساب حق بیمه]]="",1403,MID([2]!Table54[[#This Row],[تاریخ اولین  احتساب حق بیمه]],1,4))</f>
        <v>#REF!</v>
      </c>
      <c r="BK291" s="155"/>
      <c r="BL291" s="155"/>
      <c r="BM291" s="155"/>
      <c r="BN291" s="155"/>
    </row>
    <row r="292" spans="1:66" s="23" customFormat="1" ht="24.75" customHeight="1">
      <c r="BK292" s="155"/>
      <c r="BL292" s="155"/>
      <c r="BM292" s="155"/>
      <c r="BN292" s="155"/>
    </row>
    <row r="293" spans="1:66" s="23" customFormat="1" ht="24.75" customHeight="1">
      <c r="BK293" s="155"/>
      <c r="BL293" s="155"/>
      <c r="BM293" s="155"/>
      <c r="BN293" s="155"/>
    </row>
    <row r="294" spans="1:66" s="23" customFormat="1" ht="24.75" customHeight="1">
      <c r="BK294" s="155"/>
      <c r="BL294" s="155"/>
      <c r="BM294" s="155"/>
      <c r="BN294" s="155"/>
    </row>
    <row r="295" spans="1:66" s="23" customFormat="1" ht="24.75" customHeight="1">
      <c r="BK295" s="155"/>
      <c r="BL295" s="155"/>
      <c r="BM295" s="155"/>
      <c r="BN295" s="155"/>
    </row>
    <row r="296" spans="1:66" s="23" customFormat="1" ht="24.75" customHeight="1">
      <c r="BK296" s="155"/>
      <c r="BL296" s="155"/>
      <c r="BM296" s="155"/>
      <c r="BN296" s="155"/>
    </row>
    <row r="297" spans="1:66" s="23" customFormat="1" ht="24.75" customHeight="1">
      <c r="A297" s="23" t="s">
        <v>361</v>
      </c>
      <c r="B297" s="23">
        <v>23422</v>
      </c>
      <c r="C297" s="23" t="s">
        <v>289</v>
      </c>
      <c r="D297" s="23" t="s">
        <v>371</v>
      </c>
      <c r="E297" s="23" t="s">
        <v>162</v>
      </c>
      <c r="F297" s="23" t="s">
        <v>365</v>
      </c>
      <c r="H297" s="23" t="s">
        <v>180</v>
      </c>
      <c r="I297" s="19" t="s">
        <v>5417</v>
      </c>
      <c r="J297" s="23" t="s">
        <v>378</v>
      </c>
      <c r="K297" s="23" t="s">
        <v>1183</v>
      </c>
      <c r="L297" s="23" t="s">
        <v>1184</v>
      </c>
      <c r="M297" s="23" t="s">
        <v>379</v>
      </c>
      <c r="N297" s="23">
        <v>4143156999</v>
      </c>
      <c r="O297" s="23" t="s">
        <v>1551</v>
      </c>
      <c r="P297" s="23" t="s">
        <v>380</v>
      </c>
      <c r="R297" s="23" t="s">
        <v>347</v>
      </c>
      <c r="T297" s="23" t="e">
        <v>#REF!</v>
      </c>
      <c r="BK297" s="155"/>
      <c r="BL297" s="155"/>
      <c r="BM297" s="155"/>
      <c r="BN297" s="155"/>
    </row>
    <row r="298" spans="1:66" s="750" customFormat="1" ht="24.75" customHeight="1">
      <c r="A298" s="757" t="s">
        <v>356</v>
      </c>
      <c r="B298" s="21">
        <v>23406</v>
      </c>
      <c r="C298" s="757" t="s">
        <v>289</v>
      </c>
      <c r="D298" s="20">
        <v>2595763792</v>
      </c>
      <c r="E298" s="20" t="s">
        <v>163</v>
      </c>
      <c r="F298" s="21" t="s">
        <v>362</v>
      </c>
      <c r="G298" s="21"/>
      <c r="H298" s="21" t="s">
        <v>180</v>
      </c>
      <c r="I298" s="19" t="s">
        <v>5417</v>
      </c>
      <c r="J298" s="20" t="s">
        <v>2358</v>
      </c>
      <c r="K298" s="20" t="s">
        <v>1183</v>
      </c>
      <c r="L298" s="20" t="s">
        <v>1184</v>
      </c>
      <c r="M298" s="758" t="s">
        <v>1413</v>
      </c>
      <c r="N298" s="21">
        <v>418493481</v>
      </c>
      <c r="O298" s="21" t="s">
        <v>1551</v>
      </c>
      <c r="P298" s="21" t="s">
        <v>380</v>
      </c>
      <c r="Q298" s="21"/>
      <c r="R298" s="21" t="s">
        <v>347</v>
      </c>
      <c r="S298" s="759" t="s">
        <v>5378</v>
      </c>
      <c r="T298" s="760" t="str">
        <f>IF(Table54[[#This Row],[تاریخ اولین  احتساب حق بیمه]]="",1403,MID(Table54[[#This Row],[تاریخ اولین  احتساب حق بیمه]],1,4))</f>
        <v>1400</v>
      </c>
      <c r="U298" s="21" t="s">
        <v>3156</v>
      </c>
      <c r="V298" s="21" t="s">
        <v>3156</v>
      </c>
      <c r="W298" s="21" t="s">
        <v>3156</v>
      </c>
      <c r="X298" s="21"/>
      <c r="Y298" s="760"/>
      <c r="Z298" s="760"/>
      <c r="AA298" s="760"/>
      <c r="AB298" s="760"/>
      <c r="AC298" s="760"/>
      <c r="AD298" s="760"/>
      <c r="AE298" s="760"/>
      <c r="AF298" s="760"/>
      <c r="AG298" s="760"/>
      <c r="AH298" s="761"/>
      <c r="AI298" s="761"/>
      <c r="AJ298" s="761"/>
      <c r="AK298" s="761"/>
      <c r="AL298" s="770"/>
      <c r="AM298" s="770"/>
      <c r="AN298" s="770"/>
      <c r="AO298" s="760"/>
      <c r="AP298" s="760"/>
      <c r="AQ298" s="760"/>
      <c r="AR298" s="760"/>
      <c r="AS298" s="759"/>
      <c r="AT298" s="760"/>
      <c r="AU298" s="760"/>
      <c r="AV298" s="760"/>
      <c r="AW298" s="760"/>
      <c r="AX298" s="760"/>
      <c r="AY298" s="760"/>
      <c r="BK298" s="155"/>
      <c r="BL298" s="155"/>
      <c r="BM298" s="155"/>
      <c r="BN298" s="155"/>
    </row>
    <row r="299" spans="1:66" s="750" customFormat="1" ht="24.75" customHeight="1">
      <c r="A299" s="21" t="s">
        <v>357</v>
      </c>
      <c r="B299" s="21">
        <v>23428</v>
      </c>
      <c r="C299" s="757" t="s">
        <v>289</v>
      </c>
      <c r="D299" s="20">
        <v>2739230241</v>
      </c>
      <c r="E299" s="20" t="s">
        <v>386</v>
      </c>
      <c r="F299" s="21" t="s">
        <v>199</v>
      </c>
      <c r="G299" s="21"/>
      <c r="H299" s="21" t="s">
        <v>179</v>
      </c>
      <c r="I299" s="19" t="s">
        <v>5417</v>
      </c>
      <c r="J299" s="20">
        <v>9112424311</v>
      </c>
      <c r="K299" s="20" t="s">
        <v>1183</v>
      </c>
      <c r="L299" s="20" t="s">
        <v>1184</v>
      </c>
      <c r="M299" s="758" t="s">
        <v>1416</v>
      </c>
      <c r="N299" s="21">
        <v>4441636138</v>
      </c>
      <c r="O299" s="21" t="s">
        <v>2414</v>
      </c>
      <c r="P299" s="21" t="s">
        <v>380</v>
      </c>
      <c r="Q299" s="21" t="s">
        <v>4452</v>
      </c>
      <c r="R299" s="21"/>
      <c r="S299" s="759" t="s">
        <v>5378</v>
      </c>
      <c r="T299" s="760">
        <f>IF(Table54[[#This Row],[تاریخ اولین  احتساب حق بیمه]]="",1403,MID(Table54[[#This Row],[تاریخ اولین  احتساب حق بیمه]],1,4))</f>
        <v>1403</v>
      </c>
      <c r="U299" s="21" t="s">
        <v>3156</v>
      </c>
      <c r="V299" s="21" t="s">
        <v>3156</v>
      </c>
      <c r="W299" s="21" t="s">
        <v>3156</v>
      </c>
      <c r="X299" s="21"/>
      <c r="Y299" s="760"/>
      <c r="Z299" s="760"/>
      <c r="AA299" s="760"/>
      <c r="AB299" s="760"/>
      <c r="AC299" s="760"/>
      <c r="AD299" s="760"/>
      <c r="AE299" s="760"/>
      <c r="AF299" s="760"/>
      <c r="AG299" s="760"/>
      <c r="AH299" s="761"/>
      <c r="AI299" s="761"/>
      <c r="AJ299" s="761"/>
      <c r="AK299" s="761"/>
      <c r="AL299" s="770"/>
      <c r="AM299" s="770"/>
      <c r="AN299" s="770"/>
      <c r="AO299" s="760"/>
      <c r="AP299" s="760"/>
      <c r="AQ299" s="760"/>
      <c r="AR299" s="760"/>
      <c r="AS299" s="759"/>
      <c r="AT299" s="760"/>
      <c r="AU299" s="760"/>
      <c r="AV299" s="760"/>
      <c r="AW299" s="760"/>
      <c r="AX299" s="760"/>
      <c r="AY299" s="760"/>
      <c r="BK299" s="155"/>
      <c r="BL299" s="155"/>
      <c r="BM299" s="155"/>
      <c r="BN299" s="155"/>
    </row>
    <row r="300" spans="1:66" s="752" customFormat="1" ht="24.75" customHeight="1">
      <c r="A300" s="1052" t="s">
        <v>359</v>
      </c>
      <c r="B300" s="1052">
        <v>23420</v>
      </c>
      <c r="C300" s="1049" t="s">
        <v>289</v>
      </c>
      <c r="D300" s="1053" t="s">
        <v>369</v>
      </c>
      <c r="E300" s="1053" t="s">
        <v>162</v>
      </c>
      <c r="F300" s="1052" t="s">
        <v>175</v>
      </c>
      <c r="G300" s="1052"/>
      <c r="H300" s="1052" t="s">
        <v>179</v>
      </c>
      <c r="I300" s="1250" t="s">
        <v>5418</v>
      </c>
      <c r="J300" s="1053" t="s">
        <v>376</v>
      </c>
      <c r="K300" s="1053" t="s">
        <v>1183</v>
      </c>
      <c r="L300" s="1053" t="s">
        <v>1184</v>
      </c>
      <c r="M300" s="1251" t="s">
        <v>1417</v>
      </c>
      <c r="N300" s="1052"/>
      <c r="O300" s="1052" t="s">
        <v>1551</v>
      </c>
      <c r="P300" s="1052" t="s">
        <v>380</v>
      </c>
      <c r="Q300" s="1052" t="s">
        <v>3764</v>
      </c>
      <c r="R300" s="1052" t="s">
        <v>2100</v>
      </c>
      <c r="S300" s="1050" t="s">
        <v>5378</v>
      </c>
      <c r="T300" s="1054" t="str">
        <f>IF(Table54[[#This Row],[تاریخ اولین  احتساب حق بیمه]]="",1403,MID(Table54[[#This Row],[تاریخ اولین  احتساب حق بیمه]],1,4))</f>
        <v>1401</v>
      </c>
      <c r="U300" s="1052" t="s">
        <v>3156</v>
      </c>
      <c r="V300" s="1052" t="s">
        <v>3156</v>
      </c>
      <c r="W300" s="1052" t="s">
        <v>3156</v>
      </c>
      <c r="X300" s="1052"/>
      <c r="Y300" s="1054"/>
      <c r="Z300" s="1054"/>
      <c r="AA300" s="1054"/>
      <c r="AB300" s="1054"/>
      <c r="AC300" s="1054"/>
      <c r="AD300" s="1054"/>
      <c r="AE300" s="1054"/>
      <c r="AF300" s="1054"/>
      <c r="AG300" s="1054"/>
      <c r="AH300" s="1252"/>
      <c r="AI300" s="1252"/>
      <c r="AJ300" s="1252"/>
      <c r="AK300" s="1252"/>
      <c r="AL300" s="1253"/>
      <c r="AM300" s="1253"/>
      <c r="AN300" s="1253"/>
      <c r="AO300" s="1054"/>
      <c r="AP300" s="1054"/>
      <c r="AQ300" s="1054"/>
      <c r="AR300" s="1054"/>
      <c r="AS300" s="1050"/>
      <c r="AT300" s="1054"/>
      <c r="AU300" s="1054"/>
      <c r="AV300" s="1054"/>
      <c r="AW300" s="1054"/>
      <c r="AX300" s="1054"/>
      <c r="AY300" s="1054"/>
      <c r="BK300" s="942"/>
      <c r="BL300" s="942"/>
      <c r="BM300" s="942"/>
      <c r="BN300" s="942"/>
    </row>
    <row r="301" spans="1:66" s="752" customFormat="1" ht="24.75" customHeight="1">
      <c r="A301" s="1052" t="s">
        <v>360</v>
      </c>
      <c r="B301" s="1052">
        <v>23421</v>
      </c>
      <c r="C301" s="1049" t="s">
        <v>289</v>
      </c>
      <c r="D301" s="1053" t="s">
        <v>370</v>
      </c>
      <c r="E301" s="1053" t="s">
        <v>163</v>
      </c>
      <c r="F301" s="1052" t="s">
        <v>221</v>
      </c>
      <c r="G301" s="1052"/>
      <c r="H301" s="1052" t="s">
        <v>179</v>
      </c>
      <c r="I301" s="1250" t="s">
        <v>5418</v>
      </c>
      <c r="J301" s="1053" t="s">
        <v>377</v>
      </c>
      <c r="K301" s="1053" t="s">
        <v>1183</v>
      </c>
      <c r="L301" s="1053" t="s">
        <v>1184</v>
      </c>
      <c r="M301" s="1251" t="s">
        <v>1418</v>
      </c>
      <c r="N301" s="1052">
        <v>4189814749</v>
      </c>
      <c r="O301" s="1052" t="s">
        <v>1551</v>
      </c>
      <c r="P301" s="1052" t="s">
        <v>380</v>
      </c>
      <c r="Q301" s="1052" t="s">
        <v>3764</v>
      </c>
      <c r="R301" s="1052" t="s">
        <v>380</v>
      </c>
      <c r="S301" s="1050" t="s">
        <v>5378</v>
      </c>
      <c r="T301" s="1054" t="str">
        <f>IF(Table54[[#This Row],[تاریخ اولین  احتساب حق بیمه]]="",1403,MID(Table54[[#This Row],[تاریخ اولین  احتساب حق بیمه]],1,4))</f>
        <v>1399</v>
      </c>
      <c r="U301" s="1052" t="s">
        <v>5552</v>
      </c>
      <c r="V301" s="1052" t="s">
        <v>3156</v>
      </c>
      <c r="W301" s="1052" t="s">
        <v>5378</v>
      </c>
      <c r="X301" s="1052"/>
      <c r="Y301" s="1054"/>
      <c r="Z301" s="1054"/>
      <c r="AA301" s="1054"/>
      <c r="AB301" s="1054"/>
      <c r="AC301" s="1054"/>
      <c r="AD301" s="1054"/>
      <c r="AE301" s="1054"/>
      <c r="AF301" s="1054"/>
      <c r="AG301" s="1054"/>
      <c r="AH301" s="1252"/>
      <c r="AI301" s="1252"/>
      <c r="AJ301" s="1252"/>
      <c r="AK301" s="1252"/>
      <c r="AL301" s="1253"/>
      <c r="AM301" s="1253"/>
      <c r="AN301" s="1253"/>
      <c r="AO301" s="1054"/>
      <c r="AP301" s="1054"/>
      <c r="AQ301" s="1054"/>
      <c r="AR301" s="1054"/>
      <c r="AS301" s="1050"/>
      <c r="AT301" s="1054"/>
      <c r="AU301" s="1054"/>
      <c r="AV301" s="1054"/>
      <c r="AW301" s="1054"/>
      <c r="AX301" s="1054"/>
      <c r="AY301" s="1054"/>
      <c r="BK301" s="942"/>
      <c r="BL301" s="942"/>
      <c r="BM301" s="942"/>
      <c r="BN301" s="942"/>
    </row>
    <row r="302" spans="1:66" s="752" customFormat="1" ht="24.75" customHeight="1">
      <c r="A302" s="1052" t="s">
        <v>748</v>
      </c>
      <c r="B302" s="1052">
        <v>23430</v>
      </c>
      <c r="C302" s="1049" t="s">
        <v>289</v>
      </c>
      <c r="D302" s="1053" t="s">
        <v>749</v>
      </c>
      <c r="E302" s="1053" t="s">
        <v>162</v>
      </c>
      <c r="F302" s="1052" t="s">
        <v>120</v>
      </c>
      <c r="G302" s="1052"/>
      <c r="H302" s="1052" t="s">
        <v>180</v>
      </c>
      <c r="I302" s="1250" t="s">
        <v>5417</v>
      </c>
      <c r="J302" s="1053" t="s">
        <v>750</v>
      </c>
      <c r="K302" s="1053" t="s">
        <v>1183</v>
      </c>
      <c r="L302" s="1053" t="s">
        <v>1184</v>
      </c>
      <c r="M302" s="1251" t="s">
        <v>751</v>
      </c>
      <c r="N302" s="1052">
        <v>4193655761</v>
      </c>
      <c r="O302" s="1052" t="s">
        <v>1551</v>
      </c>
      <c r="P302" s="1052" t="s">
        <v>642</v>
      </c>
      <c r="Q302" s="1052" t="s">
        <v>3764</v>
      </c>
      <c r="R302" s="1052" t="s">
        <v>380</v>
      </c>
      <c r="S302" s="1050" t="s">
        <v>5378</v>
      </c>
      <c r="T302" s="1054" t="str">
        <f>IF(Table54[[#This Row],[تاریخ اولین  احتساب حق بیمه]]="",1403,MID(Table54[[#This Row],[تاریخ اولین  احتساب حق بیمه]],1,4))</f>
        <v>1399</v>
      </c>
      <c r="U302" s="1052" t="s">
        <v>3156</v>
      </c>
      <c r="V302" s="1052" t="s">
        <v>3156</v>
      </c>
      <c r="W302" s="1052" t="s">
        <v>3156</v>
      </c>
      <c r="X302" s="1052"/>
      <c r="Y302" s="1054"/>
      <c r="Z302" s="1054"/>
      <c r="AA302" s="1054"/>
      <c r="AB302" s="1054"/>
      <c r="AC302" s="1054"/>
      <c r="AD302" s="1054"/>
      <c r="AE302" s="1054"/>
      <c r="AF302" s="1054"/>
      <c r="AG302" s="1054"/>
      <c r="AH302" s="1252"/>
      <c r="AI302" s="1252"/>
      <c r="AJ302" s="1252"/>
      <c r="AK302" s="1252"/>
      <c r="AL302" s="1253"/>
      <c r="AM302" s="1253"/>
      <c r="AN302" s="1253"/>
      <c r="AO302" s="1054"/>
      <c r="AP302" s="1054"/>
      <c r="AQ302" s="1054"/>
      <c r="AR302" s="1054"/>
      <c r="AS302" s="1050"/>
      <c r="AT302" s="1054"/>
      <c r="AU302" s="1054"/>
      <c r="AV302" s="1054"/>
      <c r="AW302" s="1054"/>
      <c r="AX302" s="1054"/>
      <c r="AY302" s="1054"/>
      <c r="BK302" s="942"/>
      <c r="BL302" s="942"/>
      <c r="BM302" s="942"/>
      <c r="BN302" s="942"/>
    </row>
    <row r="303" spans="1:66" s="752" customFormat="1" ht="24.75" customHeight="1">
      <c r="A303" s="1052" t="s">
        <v>2415</v>
      </c>
      <c r="B303" s="1052">
        <v>23432</v>
      </c>
      <c r="C303" s="1049" t="s">
        <v>289</v>
      </c>
      <c r="D303" s="1053" t="s">
        <v>2077</v>
      </c>
      <c r="E303" s="1053" t="s">
        <v>163</v>
      </c>
      <c r="F303" s="1052"/>
      <c r="G303" s="1052"/>
      <c r="H303" s="1052" t="s">
        <v>180</v>
      </c>
      <c r="I303" s="1250" t="s">
        <v>5417</v>
      </c>
      <c r="J303" s="1053" t="s">
        <v>2078</v>
      </c>
      <c r="K303" s="1053"/>
      <c r="L303" s="1053" t="s">
        <v>1708</v>
      </c>
      <c r="M303" s="1251" t="s">
        <v>2079</v>
      </c>
      <c r="N303" s="1052"/>
      <c r="O303" s="1052" t="s">
        <v>2414</v>
      </c>
      <c r="P303" s="1052" t="s">
        <v>1309</v>
      </c>
      <c r="Q303" s="1052" t="s">
        <v>4452</v>
      </c>
      <c r="R303" s="1052"/>
      <c r="S303" s="1050" t="s">
        <v>5378</v>
      </c>
      <c r="T303" s="1054">
        <f>IF(Table54[[#This Row],[تاریخ اولین  احتساب حق بیمه]]="",1403,MID(Table54[[#This Row],[تاریخ اولین  احتساب حق بیمه]],1,4))</f>
        <v>1403</v>
      </c>
      <c r="U303" s="1052" t="s">
        <v>3156</v>
      </c>
      <c r="V303" s="1052" t="s">
        <v>3156</v>
      </c>
      <c r="W303" s="1052" t="s">
        <v>3156</v>
      </c>
      <c r="X303" s="1052"/>
      <c r="Y303" s="1054"/>
      <c r="Z303" s="1054"/>
      <c r="AA303" s="1054"/>
      <c r="AB303" s="1054"/>
      <c r="AC303" s="1054"/>
      <c r="AD303" s="1054"/>
      <c r="AE303" s="1054"/>
      <c r="AF303" s="1054"/>
      <c r="AG303" s="1054"/>
      <c r="AH303" s="1252"/>
      <c r="AI303" s="1252"/>
      <c r="AJ303" s="1252"/>
      <c r="AK303" s="1252"/>
      <c r="AL303" s="1253"/>
      <c r="AM303" s="1253"/>
      <c r="AN303" s="1253"/>
      <c r="AO303" s="1054"/>
      <c r="AP303" s="1054"/>
      <c r="AQ303" s="1054"/>
      <c r="AR303" s="1054"/>
      <c r="AS303" s="1050"/>
      <c r="AT303" s="1054"/>
      <c r="AU303" s="1054"/>
      <c r="AV303" s="1054"/>
      <c r="AW303" s="1054"/>
      <c r="AX303" s="1054"/>
      <c r="AY303" s="1054"/>
      <c r="BK303" s="942"/>
      <c r="BL303" s="942"/>
      <c r="BM303" s="942"/>
      <c r="BN303" s="942"/>
    </row>
    <row r="304" spans="1:66" s="752" customFormat="1" ht="24.75" customHeight="1">
      <c r="A304" s="1052" t="s">
        <v>733</v>
      </c>
      <c r="B304" s="1052">
        <v>23427</v>
      </c>
      <c r="C304" s="1049" t="s">
        <v>289</v>
      </c>
      <c r="D304" s="1053" t="s">
        <v>739</v>
      </c>
      <c r="E304" s="1053" t="s">
        <v>162</v>
      </c>
      <c r="F304" s="1052" t="s">
        <v>311</v>
      </c>
      <c r="G304" s="1052"/>
      <c r="H304" s="1052" t="s">
        <v>179</v>
      </c>
      <c r="I304" s="1250" t="s">
        <v>5417</v>
      </c>
      <c r="J304" s="1053" t="s">
        <v>734</v>
      </c>
      <c r="K304" s="1053" t="s">
        <v>1183</v>
      </c>
      <c r="L304" s="1053" t="s">
        <v>1421</v>
      </c>
      <c r="M304" s="1251" t="s">
        <v>1420</v>
      </c>
      <c r="N304" s="1052"/>
      <c r="O304" s="1052" t="s">
        <v>1551</v>
      </c>
      <c r="P304" s="1052" t="s">
        <v>3515</v>
      </c>
      <c r="Q304" s="1052"/>
      <c r="R304" s="1052" t="s">
        <v>3515</v>
      </c>
      <c r="S304" s="1050" t="s">
        <v>5378</v>
      </c>
      <c r="T304" s="1054" t="str">
        <f>IF(Table54[[#This Row],[تاریخ اولین  احتساب حق بیمه]]="",1403,MID(Table54[[#This Row],[تاریخ اولین  احتساب حق بیمه]],1,4))</f>
        <v>1402</v>
      </c>
      <c r="U304" s="1052" t="s">
        <v>3156</v>
      </c>
      <c r="V304" s="1052" t="s">
        <v>3156</v>
      </c>
      <c r="W304" s="1052" t="s">
        <v>3156</v>
      </c>
      <c r="X304" s="1052"/>
      <c r="Y304" s="1054"/>
      <c r="Z304" s="1054"/>
      <c r="AA304" s="1054"/>
      <c r="AB304" s="1054"/>
      <c r="AC304" s="1054"/>
      <c r="AD304" s="1054"/>
      <c r="AE304" s="1054"/>
      <c r="AF304" s="1054"/>
      <c r="AG304" s="1054"/>
      <c r="AH304" s="1252"/>
      <c r="AI304" s="1252"/>
      <c r="AJ304" s="1252"/>
      <c r="AK304" s="1252"/>
      <c r="AL304" s="1253"/>
      <c r="AM304" s="1253"/>
      <c r="AN304" s="1253"/>
      <c r="AO304" s="1054"/>
      <c r="AP304" s="1054"/>
      <c r="AQ304" s="1054"/>
      <c r="AR304" s="1054"/>
      <c r="AS304" s="1050"/>
      <c r="AT304" s="1054"/>
      <c r="AU304" s="1054"/>
      <c r="AV304" s="1054"/>
      <c r="AW304" s="1054"/>
      <c r="AX304" s="1054"/>
      <c r="AY304" s="1054"/>
      <c r="BK304" s="942"/>
      <c r="BL304" s="942"/>
      <c r="BM304" s="942"/>
      <c r="BN304" s="942"/>
    </row>
    <row r="305" spans="1:73" s="750" customFormat="1" ht="24.75" customHeight="1">
      <c r="A305" s="21" t="s">
        <v>3769</v>
      </c>
      <c r="B305" s="21">
        <v>23403</v>
      </c>
      <c r="C305" s="757" t="s">
        <v>289</v>
      </c>
      <c r="D305" s="20" t="s">
        <v>275</v>
      </c>
      <c r="E305" s="20" t="s">
        <v>162</v>
      </c>
      <c r="F305" s="21" t="s">
        <v>123</v>
      </c>
      <c r="G305" s="21" t="s">
        <v>3770</v>
      </c>
      <c r="H305" s="21" t="s">
        <v>179</v>
      </c>
      <c r="I305" s="19" t="s">
        <v>5417</v>
      </c>
      <c r="J305" s="20">
        <v>9112480221</v>
      </c>
      <c r="K305" s="20" t="s">
        <v>1183</v>
      </c>
      <c r="L305" s="20" t="s">
        <v>1184</v>
      </c>
      <c r="M305" s="758" t="s">
        <v>3771</v>
      </c>
      <c r="N305" s="21"/>
      <c r="O305" s="21" t="s">
        <v>1551</v>
      </c>
      <c r="P305" s="21" t="s">
        <v>3515</v>
      </c>
      <c r="Q305" s="21"/>
      <c r="R305" s="21" t="s">
        <v>3515</v>
      </c>
      <c r="S305" s="759" t="s">
        <v>5378</v>
      </c>
      <c r="T305" s="760" t="str">
        <f>IF(Table54[[#This Row],[تاریخ اولین  احتساب حق بیمه]]="",1403,MID(Table54[[#This Row],[تاریخ اولین  احتساب حق بیمه]],1,4))</f>
        <v>1402</v>
      </c>
      <c r="U305" s="21" t="s">
        <v>3156</v>
      </c>
      <c r="V305" s="21" t="s">
        <v>3156</v>
      </c>
      <c r="W305" s="21" t="s">
        <v>3156</v>
      </c>
      <c r="X305" s="21"/>
      <c r="Y305" s="760"/>
      <c r="Z305" s="760"/>
      <c r="AA305" s="760"/>
      <c r="AB305" s="760"/>
      <c r="AC305" s="760"/>
      <c r="AD305" s="760"/>
      <c r="AE305" s="760"/>
      <c r="AF305" s="760"/>
      <c r="AG305" s="760"/>
      <c r="AH305" s="761"/>
      <c r="AI305" s="761"/>
      <c r="AJ305" s="761"/>
      <c r="AK305" s="761"/>
      <c r="AL305" s="770"/>
      <c r="AM305" s="770"/>
      <c r="AN305" s="770"/>
      <c r="AO305" s="760"/>
      <c r="AP305" s="760"/>
      <c r="AQ305" s="760"/>
      <c r="AR305" s="760"/>
      <c r="AS305" s="759"/>
      <c r="AT305" s="760"/>
      <c r="AU305" s="760"/>
      <c r="AV305" s="760"/>
      <c r="AW305" s="760"/>
      <c r="AX305" s="760"/>
      <c r="AY305" s="760"/>
      <c r="BK305" s="155"/>
      <c r="BL305" s="155"/>
      <c r="BM305" s="155"/>
      <c r="BN305" s="155"/>
    </row>
    <row r="306" spans="1:73" s="768" customFormat="1" ht="24.75" customHeight="1">
      <c r="A306" s="838" t="s">
        <v>26396</v>
      </c>
      <c r="B306" s="838">
        <v>23418</v>
      </c>
      <c r="C306" s="836" t="s">
        <v>289</v>
      </c>
      <c r="D306" s="474" t="s">
        <v>368</v>
      </c>
      <c r="E306" s="474" t="s">
        <v>162</v>
      </c>
      <c r="F306" s="838" t="s">
        <v>363</v>
      </c>
      <c r="G306" s="838"/>
      <c r="H306" s="838" t="s">
        <v>180</v>
      </c>
      <c r="I306" s="1144" t="s">
        <v>5417</v>
      </c>
      <c r="J306" s="474" t="s">
        <v>375</v>
      </c>
      <c r="K306" s="474" t="s">
        <v>1183</v>
      </c>
      <c r="L306" s="474" t="s">
        <v>1415</v>
      </c>
      <c r="M306" s="1145" t="s">
        <v>1414</v>
      </c>
      <c r="N306" s="838">
        <v>4313661</v>
      </c>
      <c r="O306" s="838" t="s">
        <v>1551</v>
      </c>
      <c r="P306" s="838" t="s">
        <v>3515</v>
      </c>
      <c r="Q306" s="838"/>
      <c r="R306" s="838" t="s">
        <v>3515</v>
      </c>
      <c r="S306" s="831" t="s">
        <v>5378</v>
      </c>
      <c r="T306" s="839" t="str">
        <f>IF(Table54[[#This Row],[تاریخ اولین  احتساب حق بیمه]]="",1403,MID(Table54[[#This Row],[تاریخ اولین  احتساب حق بیمه]],1,4))</f>
        <v>1402</v>
      </c>
      <c r="U306" s="838" t="s">
        <v>5552</v>
      </c>
      <c r="V306" s="838" t="s">
        <v>3156</v>
      </c>
      <c r="W306" s="838" t="s">
        <v>5378</v>
      </c>
      <c r="X306" s="838"/>
      <c r="Y306" s="839"/>
      <c r="Z306" s="839"/>
      <c r="AA306" s="839"/>
      <c r="AB306" s="839"/>
      <c r="AC306" s="839"/>
      <c r="AD306" s="839"/>
      <c r="AE306" s="839"/>
      <c r="AF306" s="839"/>
      <c r="AG306" s="839"/>
      <c r="AH306" s="1146"/>
      <c r="AI306" s="1146"/>
      <c r="AJ306" s="1146"/>
      <c r="AK306" s="1146"/>
      <c r="AL306" s="1249"/>
      <c r="AM306" s="1249"/>
      <c r="AN306" s="1249"/>
      <c r="AO306" s="839"/>
      <c r="AP306" s="839"/>
      <c r="AQ306" s="839"/>
      <c r="AR306" s="839"/>
      <c r="AS306" s="831"/>
      <c r="AT306" s="839"/>
      <c r="AU306" s="839"/>
      <c r="AV306" s="839"/>
      <c r="AW306" s="839"/>
      <c r="AX306" s="839"/>
      <c r="AY306" s="839"/>
      <c r="BK306" s="769"/>
      <c r="BL306" s="769"/>
      <c r="BM306" s="769"/>
      <c r="BN306" s="769"/>
    </row>
    <row r="307" spans="1:73" s="750" customFormat="1" ht="24.75" customHeight="1">
      <c r="A307" s="21" t="s">
        <v>3772</v>
      </c>
      <c r="B307" s="21">
        <v>23436</v>
      </c>
      <c r="C307" s="757" t="s">
        <v>289</v>
      </c>
      <c r="D307" s="20">
        <v>2669323952</v>
      </c>
      <c r="E307" s="20" t="s">
        <v>162</v>
      </c>
      <c r="F307" s="21" t="s">
        <v>1038</v>
      </c>
      <c r="G307" s="21" t="s">
        <v>3522</v>
      </c>
      <c r="H307" s="21" t="s">
        <v>179</v>
      </c>
      <c r="I307" s="19" t="s">
        <v>5418</v>
      </c>
      <c r="J307" s="20">
        <v>9115544401</v>
      </c>
      <c r="K307" s="20" t="s">
        <v>1183</v>
      </c>
      <c r="L307" s="20" t="s">
        <v>1225</v>
      </c>
      <c r="M307" s="758" t="s">
        <v>3773</v>
      </c>
      <c r="N307" s="21"/>
      <c r="O307" s="21" t="s">
        <v>1551</v>
      </c>
      <c r="P307" s="21" t="s">
        <v>3515</v>
      </c>
      <c r="Q307" s="21"/>
      <c r="R307" s="21" t="s">
        <v>3515</v>
      </c>
      <c r="S307" s="759" t="s">
        <v>5378</v>
      </c>
      <c r="T307" s="760" t="str">
        <f>IF(Table54[[#This Row],[تاریخ اولین  احتساب حق بیمه]]="",1403,MID(Table54[[#This Row],[تاریخ اولین  احتساب حق بیمه]],1,4))</f>
        <v>1402</v>
      </c>
      <c r="U307" s="21" t="s">
        <v>5552</v>
      </c>
      <c r="V307" s="21" t="s">
        <v>3156</v>
      </c>
      <c r="W307" s="21" t="s">
        <v>5378</v>
      </c>
      <c r="X307" s="21"/>
      <c r="Y307" s="760"/>
      <c r="Z307" s="760"/>
      <c r="AA307" s="760"/>
      <c r="AB307" s="760"/>
      <c r="AC307" s="760"/>
      <c r="AD307" s="760"/>
      <c r="AE307" s="760"/>
      <c r="AF307" s="760"/>
      <c r="AG307" s="760"/>
      <c r="AH307" s="761"/>
      <c r="AI307" s="761"/>
      <c r="AJ307" s="761"/>
      <c r="AK307" s="761"/>
      <c r="AL307" s="770"/>
      <c r="AM307" s="770"/>
      <c r="AN307" s="770"/>
      <c r="AO307" s="760"/>
      <c r="AP307" s="760"/>
      <c r="AQ307" s="760"/>
      <c r="AR307" s="760"/>
      <c r="AS307" s="759"/>
      <c r="AT307" s="760"/>
      <c r="AU307" s="760"/>
      <c r="AV307" s="760"/>
      <c r="AW307" s="760"/>
      <c r="AX307" s="760"/>
      <c r="AY307" s="760"/>
      <c r="BK307" s="155"/>
      <c r="BL307" s="155"/>
      <c r="BM307" s="155"/>
      <c r="BN307" s="155"/>
    </row>
    <row r="308" spans="1:73" s="1239" customFormat="1" ht="24.75" customHeight="1">
      <c r="A308" s="1239" t="s">
        <v>25165</v>
      </c>
      <c r="B308" s="1239">
        <v>23402</v>
      </c>
      <c r="C308" s="1237" t="s">
        <v>289</v>
      </c>
      <c r="D308" s="1238" t="s">
        <v>25166</v>
      </c>
      <c r="E308" s="1238" t="s">
        <v>162</v>
      </c>
      <c r="F308" s="1239" t="s">
        <v>114</v>
      </c>
      <c r="H308" s="1239" t="s">
        <v>179</v>
      </c>
      <c r="I308" s="1241" t="s">
        <v>5418</v>
      </c>
      <c r="J308" s="1238"/>
      <c r="K308" s="1238" t="s">
        <v>1183</v>
      </c>
      <c r="L308" s="1238" t="s">
        <v>1184</v>
      </c>
      <c r="M308" s="1242" t="s">
        <v>25167</v>
      </c>
      <c r="N308" s="1239">
        <v>4179965813</v>
      </c>
      <c r="O308" s="1239" t="s">
        <v>1551</v>
      </c>
      <c r="P308" s="1239" t="s">
        <v>3515</v>
      </c>
      <c r="R308" s="1239" t="s">
        <v>3515</v>
      </c>
      <c r="S308" s="1254"/>
      <c r="T308" s="1244" t="e">
        <f>IF([3]!Table54[[#This Row],[تاریخ اولین  احتساب حق بیمه]]="",1403,MID([3]!Table54[[#This Row],[تاریخ اولین  احتساب حق بیمه]],1,4))</f>
        <v>#REF!</v>
      </c>
      <c r="Y308" s="1244"/>
      <c r="Z308" s="1244"/>
      <c r="AA308" s="1244"/>
      <c r="AB308" s="1244"/>
      <c r="AC308" s="1244"/>
      <c r="AD308" s="1244"/>
      <c r="AE308" s="1244"/>
      <c r="AF308" s="1244"/>
      <c r="AG308" s="1244"/>
      <c r="AH308" s="1255"/>
      <c r="AI308" s="1255"/>
      <c r="AJ308" s="1255"/>
      <c r="AK308" s="1255"/>
      <c r="AL308" s="1244"/>
      <c r="AM308" s="1244"/>
      <c r="AN308" s="1244"/>
      <c r="AO308" s="1244"/>
      <c r="AP308" s="1244"/>
      <c r="AQ308" s="1244"/>
      <c r="AR308" s="1244"/>
      <c r="AS308" s="1254"/>
      <c r="AT308" s="1244"/>
      <c r="AU308" s="1244"/>
      <c r="AV308" s="1244"/>
      <c r="AW308" s="1244"/>
      <c r="AX308" s="1244"/>
      <c r="AY308" s="1244"/>
      <c r="AZ308" s="1244"/>
      <c r="BA308" s="1244"/>
      <c r="BB308" s="1244"/>
      <c r="BC308" s="1244"/>
      <c r="BD308" s="1244"/>
      <c r="BE308" s="1244"/>
      <c r="BF308" s="1244"/>
      <c r="BG308" s="1244"/>
      <c r="BH308" s="1244"/>
      <c r="BI308" s="1244"/>
      <c r="BJ308" s="1244"/>
      <c r="BK308" s="942"/>
      <c r="BL308" s="942"/>
      <c r="BM308" s="942"/>
      <c r="BN308" s="942"/>
      <c r="BO308" s="1244"/>
      <c r="BP308" s="1244"/>
      <c r="BQ308" s="1244"/>
      <c r="BR308" s="1244"/>
      <c r="BS308" s="1244"/>
      <c r="BT308" s="1244"/>
      <c r="BU308" s="1244"/>
    </row>
    <row r="309" spans="1:73" s="768" customFormat="1" ht="24.75" customHeight="1">
      <c r="A309" s="838" t="s">
        <v>271</v>
      </c>
      <c r="B309" s="838">
        <v>23401</v>
      </c>
      <c r="C309" s="836" t="s">
        <v>289</v>
      </c>
      <c r="D309" s="474" t="s">
        <v>272</v>
      </c>
      <c r="E309" s="474" t="s">
        <v>162</v>
      </c>
      <c r="F309" s="838" t="s">
        <v>273</v>
      </c>
      <c r="G309" s="838"/>
      <c r="H309" s="838" t="s">
        <v>179</v>
      </c>
      <c r="I309" s="1144" t="s">
        <v>5416</v>
      </c>
      <c r="J309" s="474"/>
      <c r="K309" s="474" t="s">
        <v>1183</v>
      </c>
      <c r="L309" s="474" t="s">
        <v>1184</v>
      </c>
      <c r="M309" s="1145" t="s">
        <v>274</v>
      </c>
      <c r="N309" s="838">
        <v>4195685639</v>
      </c>
      <c r="O309" s="838" t="s">
        <v>1551</v>
      </c>
      <c r="P309" s="838" t="s">
        <v>3515</v>
      </c>
      <c r="Q309" s="838"/>
      <c r="R309" s="838" t="s">
        <v>3515</v>
      </c>
      <c r="S309" s="831" t="s">
        <v>5378</v>
      </c>
      <c r="T309" s="839" t="str">
        <f>IF(Table54[[#This Row],[تاریخ اولین  احتساب حق بیمه]]="",1403,MID(Table54[[#This Row],[تاریخ اولین  احتساب حق بیمه]],1,4))</f>
        <v>1402</v>
      </c>
      <c r="U309" s="838" t="s">
        <v>3156</v>
      </c>
      <c r="V309" s="838" t="s">
        <v>3156</v>
      </c>
      <c r="W309" s="838" t="s">
        <v>3156</v>
      </c>
      <c r="X309" s="838"/>
      <c r="Y309" s="839"/>
      <c r="Z309" s="839"/>
      <c r="AA309" s="839"/>
      <c r="AB309" s="839"/>
      <c r="AC309" s="839"/>
      <c r="AD309" s="839"/>
      <c r="AE309" s="839"/>
      <c r="AF309" s="839"/>
      <c r="AG309" s="839"/>
      <c r="AH309" s="1146"/>
      <c r="AI309" s="1146"/>
      <c r="AJ309" s="1146"/>
      <c r="AK309" s="1146"/>
      <c r="AL309" s="1249"/>
      <c r="AM309" s="1249"/>
      <c r="AN309" s="1249"/>
      <c r="AO309" s="839"/>
      <c r="AP309" s="839"/>
      <c r="AQ309" s="839"/>
      <c r="AR309" s="839"/>
      <c r="AS309" s="831"/>
      <c r="AT309" s="839"/>
      <c r="AU309" s="839"/>
      <c r="AV309" s="839"/>
      <c r="AW309" s="839"/>
      <c r="AX309" s="839"/>
      <c r="AY309" s="839"/>
      <c r="BK309" s="769"/>
      <c r="BL309" s="769"/>
      <c r="BM309" s="769"/>
      <c r="BN309" s="769"/>
    </row>
    <row r="310" spans="1:73" s="768" customFormat="1" ht="24.75" customHeight="1">
      <c r="A310" s="838" t="s">
        <v>26395</v>
      </c>
      <c r="B310" s="838">
        <v>23438</v>
      </c>
      <c r="C310" s="836" t="s">
        <v>289</v>
      </c>
      <c r="D310" s="474">
        <v>27221677721</v>
      </c>
      <c r="E310" s="474" t="s">
        <v>162</v>
      </c>
      <c r="F310" s="838" t="s">
        <v>365</v>
      </c>
      <c r="G310" s="838"/>
      <c r="H310" s="838" t="s">
        <v>180</v>
      </c>
      <c r="I310" s="1144" t="s">
        <v>5417</v>
      </c>
      <c r="J310" s="474">
        <v>9039206978</v>
      </c>
      <c r="K310" s="474" t="s">
        <v>1183</v>
      </c>
      <c r="L310" s="474" t="s">
        <v>1184</v>
      </c>
      <c r="M310" s="1145" t="s">
        <v>3774</v>
      </c>
      <c r="N310" s="838"/>
      <c r="O310" s="838" t="s">
        <v>1551</v>
      </c>
      <c r="P310" s="838" t="s">
        <v>3515</v>
      </c>
      <c r="Q310" s="838"/>
      <c r="R310" s="838" t="s">
        <v>3515</v>
      </c>
      <c r="S310" s="831" t="s">
        <v>5378</v>
      </c>
      <c r="T310" s="839" t="str">
        <f>IF(Table54[[#This Row],[تاریخ اولین  احتساب حق بیمه]]="",1403,MID(Table54[[#This Row],[تاریخ اولین  احتساب حق بیمه]],1,4))</f>
        <v>1402</v>
      </c>
      <c r="U310" s="838" t="s">
        <v>5552</v>
      </c>
      <c r="V310" s="838" t="s">
        <v>3156</v>
      </c>
      <c r="W310" s="838" t="s">
        <v>5378</v>
      </c>
      <c r="X310" s="838"/>
      <c r="Y310" s="839"/>
      <c r="Z310" s="839"/>
      <c r="AA310" s="839"/>
      <c r="AB310" s="839"/>
      <c r="AC310" s="839"/>
      <c r="AD310" s="839"/>
      <c r="AE310" s="839"/>
      <c r="AF310" s="839"/>
      <c r="AG310" s="839"/>
      <c r="AH310" s="1146"/>
      <c r="AI310" s="1146"/>
      <c r="AJ310" s="1146"/>
      <c r="AK310" s="1146"/>
      <c r="AL310" s="1249"/>
      <c r="AM310" s="1249"/>
      <c r="AN310" s="1249"/>
      <c r="AO310" s="839"/>
      <c r="AP310" s="839"/>
      <c r="AQ310" s="839"/>
      <c r="AR310" s="839"/>
      <c r="AS310" s="831"/>
      <c r="AT310" s="839"/>
      <c r="AU310" s="839"/>
      <c r="AV310" s="839"/>
      <c r="AW310" s="839"/>
      <c r="AX310" s="839"/>
      <c r="AY310" s="839"/>
      <c r="BK310" s="769"/>
      <c r="BL310" s="769"/>
      <c r="BM310" s="769"/>
      <c r="BN310" s="769"/>
    </row>
    <row r="311" spans="1:73" s="750" customFormat="1" ht="24.75" customHeight="1">
      <c r="A311" s="21" t="s">
        <v>3775</v>
      </c>
      <c r="B311" s="21">
        <v>23439</v>
      </c>
      <c r="C311" s="757" t="s">
        <v>289</v>
      </c>
      <c r="D311" s="20">
        <v>2580957871</v>
      </c>
      <c r="E311" s="20" t="s">
        <v>162</v>
      </c>
      <c r="F311" s="21" t="s">
        <v>608</v>
      </c>
      <c r="G311" s="21" t="s">
        <v>3522</v>
      </c>
      <c r="H311" s="21" t="s">
        <v>179</v>
      </c>
      <c r="I311" s="19" t="s">
        <v>5416</v>
      </c>
      <c r="J311" s="20">
        <v>9115070958</v>
      </c>
      <c r="K311" s="20" t="s">
        <v>1183</v>
      </c>
      <c r="L311" s="20" t="s">
        <v>1184</v>
      </c>
      <c r="M311" s="758" t="s">
        <v>3776</v>
      </c>
      <c r="N311" s="21"/>
      <c r="O311" s="21" t="s">
        <v>1551</v>
      </c>
      <c r="P311" s="21" t="s">
        <v>3515</v>
      </c>
      <c r="Q311" s="21"/>
      <c r="R311" s="21" t="s">
        <v>3515</v>
      </c>
      <c r="S311" s="759" t="s">
        <v>5378</v>
      </c>
      <c r="T311" s="760" t="str">
        <f>IF(Table54[[#This Row],[تاریخ اولین  احتساب حق بیمه]]="",1403,MID(Table54[[#This Row],[تاریخ اولین  احتساب حق بیمه]],1,4))</f>
        <v>1402</v>
      </c>
      <c r="U311" s="21" t="s">
        <v>5552</v>
      </c>
      <c r="V311" s="21" t="s">
        <v>3156</v>
      </c>
      <c r="W311" s="21" t="s">
        <v>5378</v>
      </c>
      <c r="X311" s="21"/>
      <c r="Y311" s="760"/>
      <c r="Z311" s="760"/>
      <c r="AA311" s="760"/>
      <c r="AB311" s="760"/>
      <c r="AC311" s="760"/>
      <c r="AD311" s="760"/>
      <c r="AE311" s="760"/>
      <c r="AF311" s="760"/>
      <c r="AG311" s="760"/>
      <c r="AH311" s="761"/>
      <c r="AI311" s="761"/>
      <c r="AJ311" s="761"/>
      <c r="AK311" s="761"/>
      <c r="AL311" s="770"/>
      <c r="AM311" s="770"/>
      <c r="AN311" s="770"/>
      <c r="AO311" s="760"/>
      <c r="AP311" s="760"/>
      <c r="AQ311" s="760"/>
      <c r="AR311" s="760"/>
      <c r="AS311" s="759"/>
      <c r="AT311" s="760"/>
      <c r="AU311" s="760"/>
      <c r="AV311" s="760"/>
      <c r="AW311" s="760"/>
      <c r="AX311" s="760"/>
      <c r="AY311" s="760"/>
      <c r="BK311" s="155"/>
      <c r="BL311" s="155"/>
      <c r="BM311" s="155"/>
      <c r="BN311" s="155"/>
    </row>
    <row r="312" spans="1:73" s="750" customFormat="1" ht="24.75" customHeight="1">
      <c r="A312" s="21" t="s">
        <v>4408</v>
      </c>
      <c r="B312" s="21">
        <v>23442</v>
      </c>
      <c r="C312" s="757" t="s">
        <v>289</v>
      </c>
      <c r="D312" s="20" t="s">
        <v>4409</v>
      </c>
      <c r="E312" s="20" t="s">
        <v>162</v>
      </c>
      <c r="F312" s="21" t="s">
        <v>114</v>
      </c>
      <c r="G312" s="21"/>
      <c r="H312" s="21" t="s">
        <v>179</v>
      </c>
      <c r="I312" s="19" t="s">
        <v>5416</v>
      </c>
      <c r="J312" s="20" t="s">
        <v>4410</v>
      </c>
      <c r="K312" s="20" t="s">
        <v>1183</v>
      </c>
      <c r="L312" s="20" t="s">
        <v>1184</v>
      </c>
      <c r="M312" s="758" t="s">
        <v>4411</v>
      </c>
      <c r="N312" s="21"/>
      <c r="O312" s="21" t="s">
        <v>2155</v>
      </c>
      <c r="P312" s="21" t="s">
        <v>4128</v>
      </c>
      <c r="Q312" s="21" t="s">
        <v>4128</v>
      </c>
      <c r="R312" s="21" t="s">
        <v>4128</v>
      </c>
      <c r="S312" s="759" t="s">
        <v>5378</v>
      </c>
      <c r="T312" s="760" t="str">
        <f>IF(Table54[[#This Row],[تاریخ اولین  احتساب حق بیمه]]="",1403,MID(Table54[[#This Row],[تاریخ اولین  احتساب حق بیمه]],1,4))</f>
        <v>1402</v>
      </c>
      <c r="U312" s="21" t="s">
        <v>3156</v>
      </c>
      <c r="V312" s="21" t="s">
        <v>3156</v>
      </c>
      <c r="W312" s="21" t="s">
        <v>3156</v>
      </c>
      <c r="X312" s="21"/>
      <c r="Y312" s="760"/>
      <c r="Z312" s="760"/>
      <c r="AA312" s="760"/>
      <c r="AB312" s="760"/>
      <c r="AC312" s="760"/>
      <c r="AD312" s="760"/>
      <c r="AE312" s="760"/>
      <c r="AF312" s="760"/>
      <c r="AG312" s="760"/>
      <c r="AH312" s="761"/>
      <c r="AI312" s="761"/>
      <c r="AJ312" s="761"/>
      <c r="AK312" s="761"/>
      <c r="AL312" s="770"/>
      <c r="AM312" s="770"/>
      <c r="AN312" s="770"/>
      <c r="AO312" s="760"/>
      <c r="AP312" s="760"/>
      <c r="AQ312" s="760"/>
      <c r="AR312" s="760"/>
      <c r="AS312" s="759"/>
      <c r="AT312" s="760"/>
      <c r="AU312" s="760"/>
      <c r="AV312" s="760"/>
      <c r="AW312" s="760"/>
      <c r="AX312" s="760"/>
      <c r="AY312" s="760"/>
      <c r="BK312" s="155"/>
      <c r="BL312" s="155"/>
      <c r="BM312" s="155"/>
      <c r="BN312" s="155"/>
    </row>
    <row r="313" spans="1:73" s="750" customFormat="1" ht="24.75" customHeight="1">
      <c r="A313" s="21" t="s">
        <v>5115</v>
      </c>
      <c r="B313" s="21">
        <v>23443</v>
      </c>
      <c r="C313" s="757" t="s">
        <v>289</v>
      </c>
      <c r="D313" s="20" t="s">
        <v>5116</v>
      </c>
      <c r="E313" s="20" t="s">
        <v>163</v>
      </c>
      <c r="F313" s="21" t="s">
        <v>404</v>
      </c>
      <c r="G313" s="21" t="s">
        <v>5117</v>
      </c>
      <c r="H313" s="21" t="s">
        <v>179</v>
      </c>
      <c r="I313" s="19" t="s">
        <v>5418</v>
      </c>
      <c r="J313" s="20"/>
      <c r="K313" s="20" t="s">
        <v>1183</v>
      </c>
      <c r="L313" s="20" t="s">
        <v>1184</v>
      </c>
      <c r="M313" s="758" t="s">
        <v>5118</v>
      </c>
      <c r="N313" s="21"/>
      <c r="O313" s="21" t="s">
        <v>2155</v>
      </c>
      <c r="P313" s="21"/>
      <c r="Q313" s="21"/>
      <c r="R313" s="21"/>
      <c r="S313" s="759" t="s">
        <v>5378</v>
      </c>
      <c r="T313" s="760">
        <f>IF(Table54[[#This Row],[تاریخ اولین  احتساب حق بیمه]]="",1403,MID(Table54[[#This Row],[تاریخ اولین  احتساب حق بیمه]],1,4))</f>
        <v>1403</v>
      </c>
      <c r="U313" s="21" t="s">
        <v>3156</v>
      </c>
      <c r="V313" s="21" t="s">
        <v>3156</v>
      </c>
      <c r="W313" s="21" t="s">
        <v>3156</v>
      </c>
      <c r="X313" s="21"/>
      <c r="Y313" s="760"/>
      <c r="Z313" s="760"/>
      <c r="AA313" s="760"/>
      <c r="AB313" s="760"/>
      <c r="AC313" s="760"/>
      <c r="AD313" s="760"/>
      <c r="AE313" s="760"/>
      <c r="AF313" s="760"/>
      <c r="AG313" s="760"/>
      <c r="AH313" s="761"/>
      <c r="AI313" s="761"/>
      <c r="AJ313" s="761"/>
      <c r="AK313" s="761"/>
      <c r="AL313" s="770"/>
      <c r="AM313" s="770"/>
      <c r="AN313" s="770"/>
      <c r="AO313" s="760"/>
      <c r="AP313" s="760"/>
      <c r="AQ313" s="760"/>
      <c r="AR313" s="760"/>
      <c r="AS313" s="759"/>
      <c r="AT313" s="760"/>
      <c r="AU313" s="760"/>
      <c r="AV313" s="760"/>
      <c r="AW313" s="760"/>
      <c r="AX313" s="760"/>
      <c r="AY313" s="760"/>
      <c r="BK313" s="155"/>
      <c r="BL313" s="155"/>
      <c r="BM313" s="155"/>
      <c r="BN313" s="155"/>
    </row>
    <row r="314" spans="1:73" s="750" customFormat="1" ht="24.75" customHeight="1">
      <c r="A314" s="21" t="s">
        <v>5119</v>
      </c>
      <c r="B314" s="21">
        <v>23444</v>
      </c>
      <c r="C314" s="757" t="s">
        <v>289</v>
      </c>
      <c r="D314" s="20" t="s">
        <v>5120</v>
      </c>
      <c r="E314" s="20" t="s">
        <v>163</v>
      </c>
      <c r="F314" s="21" t="s">
        <v>219</v>
      </c>
      <c r="G314" s="21" t="s">
        <v>5121</v>
      </c>
      <c r="H314" s="21" t="s">
        <v>179</v>
      </c>
      <c r="I314" s="19" t="s">
        <v>5418</v>
      </c>
      <c r="J314" s="20"/>
      <c r="K314" s="20" t="s">
        <v>1183</v>
      </c>
      <c r="L314" s="20" t="s">
        <v>1184</v>
      </c>
      <c r="M314" s="758" t="s">
        <v>5122</v>
      </c>
      <c r="N314" s="21"/>
      <c r="O314" s="21" t="s">
        <v>2155</v>
      </c>
      <c r="P314" s="21" t="s">
        <v>5123</v>
      </c>
      <c r="Q314" s="21" t="s">
        <v>3672</v>
      </c>
      <c r="R314" s="21"/>
      <c r="S314" s="759" t="s">
        <v>5378</v>
      </c>
      <c r="T314" s="760">
        <f>IF(Table54[[#This Row],[تاریخ اولین  احتساب حق بیمه]]="",1403,MID(Table54[[#This Row],[تاریخ اولین  احتساب حق بیمه]],1,4))</f>
        <v>1403</v>
      </c>
      <c r="U314" s="21" t="s">
        <v>3156</v>
      </c>
      <c r="V314" s="21" t="s">
        <v>3156</v>
      </c>
      <c r="W314" s="21" t="s">
        <v>3156</v>
      </c>
      <c r="X314" s="21"/>
      <c r="Y314" s="760"/>
      <c r="Z314" s="760"/>
      <c r="AA314" s="760"/>
      <c r="AB314" s="760"/>
      <c r="AC314" s="760"/>
      <c r="AD314" s="760"/>
      <c r="AE314" s="760"/>
      <c r="AF314" s="760"/>
      <c r="AG314" s="760"/>
      <c r="AH314" s="761"/>
      <c r="AI314" s="761"/>
      <c r="AJ314" s="761"/>
      <c r="AK314" s="761"/>
      <c r="AL314" s="770"/>
      <c r="AM314" s="770"/>
      <c r="AN314" s="770"/>
      <c r="AO314" s="760"/>
      <c r="AP314" s="760"/>
      <c r="AQ314" s="760"/>
      <c r="AR314" s="760"/>
      <c r="AS314" s="759"/>
      <c r="AT314" s="760"/>
      <c r="AU314" s="760"/>
      <c r="AV314" s="760"/>
      <c r="AW314" s="760"/>
      <c r="AX314" s="760"/>
      <c r="AY314" s="760"/>
      <c r="BK314" s="155"/>
      <c r="BL314" s="155"/>
      <c r="BM314" s="155"/>
      <c r="BN314" s="155"/>
    </row>
    <row r="315" spans="1:73" s="750" customFormat="1" ht="24.75" customHeight="1">
      <c r="A315" s="21" t="s">
        <v>22261</v>
      </c>
      <c r="B315" s="21">
        <v>23445</v>
      </c>
      <c r="C315" s="757" t="s">
        <v>289</v>
      </c>
      <c r="D315" s="20" t="s">
        <v>5124</v>
      </c>
      <c r="E315" s="20" t="s">
        <v>163</v>
      </c>
      <c r="F315" s="21" t="s">
        <v>123</v>
      </c>
      <c r="G315" s="21" t="s">
        <v>3770</v>
      </c>
      <c r="H315" s="21" t="s">
        <v>179</v>
      </c>
      <c r="I315" s="19" t="s">
        <v>5417</v>
      </c>
      <c r="J315" s="20" t="s">
        <v>5125</v>
      </c>
      <c r="K315" s="20" t="s">
        <v>2226</v>
      </c>
      <c r="L315" s="20" t="s">
        <v>1225</v>
      </c>
      <c r="M315" s="758" t="s">
        <v>5126</v>
      </c>
      <c r="N315" s="21"/>
      <c r="O315" s="21" t="s">
        <v>2155</v>
      </c>
      <c r="P315" s="21" t="s">
        <v>2565</v>
      </c>
      <c r="Q315" s="21" t="s">
        <v>2565</v>
      </c>
      <c r="R315" s="21"/>
      <c r="S315" s="759" t="s">
        <v>5378</v>
      </c>
      <c r="T315" s="760">
        <f>IF(Table54[[#This Row],[تاریخ اولین  احتساب حق بیمه]]="",1403,MID(Table54[[#This Row],[تاریخ اولین  احتساب حق بیمه]],1,4))</f>
        <v>1403</v>
      </c>
      <c r="U315" s="21" t="s">
        <v>3156</v>
      </c>
      <c r="V315" s="21" t="s">
        <v>3156</v>
      </c>
      <c r="W315" s="21" t="s">
        <v>3156</v>
      </c>
      <c r="X315" s="21"/>
      <c r="Y315" s="760"/>
      <c r="Z315" s="760"/>
      <c r="AA315" s="760"/>
      <c r="AB315" s="760"/>
      <c r="AC315" s="760"/>
      <c r="AD315" s="760"/>
      <c r="AE315" s="760"/>
      <c r="AF315" s="760"/>
      <c r="AG315" s="760"/>
      <c r="AH315" s="761"/>
      <c r="AI315" s="761"/>
      <c r="AJ315" s="761"/>
      <c r="AK315" s="761"/>
      <c r="AL315" s="770"/>
      <c r="AM315" s="770"/>
      <c r="AN315" s="770"/>
      <c r="AO315" s="760"/>
      <c r="AP315" s="760"/>
      <c r="AQ315" s="760"/>
      <c r="AR315" s="760"/>
      <c r="AS315" s="759"/>
      <c r="AT315" s="760"/>
      <c r="AU315" s="760"/>
      <c r="AV315" s="760"/>
      <c r="AW315" s="760"/>
      <c r="AX315" s="760"/>
      <c r="AY315" s="760"/>
      <c r="BK315" s="155"/>
      <c r="BL315" s="155"/>
      <c r="BM315" s="155"/>
      <c r="BN315" s="155"/>
    </row>
    <row r="316" spans="1:73" s="750" customFormat="1" ht="24.75" customHeight="1">
      <c r="A316" s="21" t="s">
        <v>5127</v>
      </c>
      <c r="B316" s="21">
        <v>23446</v>
      </c>
      <c r="C316" s="757" t="s">
        <v>289</v>
      </c>
      <c r="D316" s="20" t="s">
        <v>5128</v>
      </c>
      <c r="E316" s="20" t="s">
        <v>162</v>
      </c>
      <c r="F316" s="21" t="s">
        <v>5129</v>
      </c>
      <c r="G316" s="21" t="s">
        <v>1287</v>
      </c>
      <c r="H316" s="21" t="s">
        <v>179</v>
      </c>
      <c r="I316" s="19" t="s">
        <v>5418</v>
      </c>
      <c r="J316" s="20" t="s">
        <v>5130</v>
      </c>
      <c r="K316" s="20" t="s">
        <v>1183</v>
      </c>
      <c r="L316" s="20" t="s">
        <v>1184</v>
      </c>
      <c r="M316" s="758" t="s">
        <v>5131</v>
      </c>
      <c r="N316" s="21"/>
      <c r="O316" s="21" t="s">
        <v>1551</v>
      </c>
      <c r="P316" s="21" t="s">
        <v>5132</v>
      </c>
      <c r="Q316" s="21" t="s">
        <v>5132</v>
      </c>
      <c r="R316" s="21" t="s">
        <v>5132</v>
      </c>
      <c r="S316" s="759" t="s">
        <v>5378</v>
      </c>
      <c r="T316" s="760" t="str">
        <f>IF(Table54[[#This Row],[تاریخ اولین  احتساب حق بیمه]]="",1403,MID(Table54[[#This Row],[تاریخ اولین  احتساب حق بیمه]],1,4))</f>
        <v>1402</v>
      </c>
      <c r="U316" s="21" t="s">
        <v>3156</v>
      </c>
      <c r="V316" s="21" t="s">
        <v>3156</v>
      </c>
      <c r="W316" s="21" t="s">
        <v>3156</v>
      </c>
      <c r="X316" s="21"/>
      <c r="Y316" s="760"/>
      <c r="Z316" s="760"/>
      <c r="AA316" s="760"/>
      <c r="AB316" s="760"/>
      <c r="AC316" s="760"/>
      <c r="AD316" s="760"/>
      <c r="AE316" s="760"/>
      <c r="AF316" s="760"/>
      <c r="AG316" s="760"/>
      <c r="AH316" s="761"/>
      <c r="AI316" s="761"/>
      <c r="AJ316" s="761"/>
      <c r="AK316" s="761"/>
      <c r="AL316" s="770"/>
      <c r="AM316" s="770"/>
      <c r="AN316" s="770"/>
      <c r="AO316" s="760"/>
      <c r="AP316" s="760"/>
      <c r="AQ316" s="760"/>
      <c r="AR316" s="760"/>
      <c r="AS316" s="759"/>
      <c r="AT316" s="760"/>
      <c r="AU316" s="760"/>
      <c r="AV316" s="760"/>
      <c r="AW316" s="760"/>
      <c r="AX316" s="760"/>
      <c r="AY316" s="760"/>
      <c r="BK316" s="155"/>
      <c r="BL316" s="155"/>
      <c r="BM316" s="155"/>
      <c r="BN316" s="155"/>
    </row>
    <row r="317" spans="1:73" s="750" customFormat="1" ht="24.75" customHeight="1">
      <c r="A317" s="21" t="s">
        <v>5134</v>
      </c>
      <c r="B317" s="21">
        <v>23448</v>
      </c>
      <c r="C317" s="757" t="s">
        <v>289</v>
      </c>
      <c r="D317" s="20" t="s">
        <v>5135</v>
      </c>
      <c r="E317" s="20" t="s">
        <v>162</v>
      </c>
      <c r="F317" s="21" t="s">
        <v>311</v>
      </c>
      <c r="G317" s="21" t="s">
        <v>5136</v>
      </c>
      <c r="H317" s="21" t="s">
        <v>180</v>
      </c>
      <c r="I317" s="19" t="s">
        <v>5418</v>
      </c>
      <c r="J317" s="20" t="s">
        <v>5137</v>
      </c>
      <c r="K317" s="20" t="s">
        <v>1183</v>
      </c>
      <c r="L317" s="20" t="s">
        <v>1184</v>
      </c>
      <c r="M317" s="758" t="s">
        <v>5138</v>
      </c>
      <c r="N317" s="21"/>
      <c r="O317" s="21" t="s">
        <v>1551</v>
      </c>
      <c r="P317" s="21" t="s">
        <v>5132</v>
      </c>
      <c r="Q317" s="21" t="s">
        <v>5132</v>
      </c>
      <c r="R317" s="21" t="s">
        <v>5132</v>
      </c>
      <c r="S317" s="759" t="s">
        <v>5378</v>
      </c>
      <c r="T317" s="760" t="str">
        <f>IF(Table54[[#This Row],[تاریخ اولین  احتساب حق بیمه]]="",1403,MID(Table54[[#This Row],[تاریخ اولین  احتساب حق بیمه]],1,4))</f>
        <v>1402</v>
      </c>
      <c r="U317" s="21" t="s">
        <v>3156</v>
      </c>
      <c r="V317" s="21" t="s">
        <v>3156</v>
      </c>
      <c r="W317" s="21" t="s">
        <v>3156</v>
      </c>
      <c r="X317" s="21"/>
      <c r="Y317" s="760"/>
      <c r="Z317" s="760"/>
      <c r="AA317" s="760"/>
      <c r="AB317" s="760"/>
      <c r="AC317" s="760"/>
      <c r="AD317" s="760"/>
      <c r="AE317" s="760"/>
      <c r="AF317" s="760"/>
      <c r="AG317" s="760"/>
      <c r="AH317" s="761"/>
      <c r="AI317" s="761"/>
      <c r="AJ317" s="761"/>
      <c r="AK317" s="761"/>
      <c r="AL317" s="770"/>
      <c r="AM317" s="770"/>
      <c r="AN317" s="770"/>
      <c r="AO317" s="760"/>
      <c r="AP317" s="760"/>
      <c r="AQ317" s="760"/>
      <c r="AR317" s="760"/>
      <c r="AS317" s="759"/>
      <c r="AT317" s="760"/>
      <c r="AU317" s="760"/>
      <c r="AV317" s="760"/>
      <c r="AW317" s="760"/>
      <c r="AX317" s="760"/>
      <c r="AY317" s="760"/>
      <c r="BK317" s="155"/>
      <c r="BL317" s="155"/>
      <c r="BM317" s="155"/>
      <c r="BN317" s="155"/>
    </row>
    <row r="318" spans="1:73" s="750" customFormat="1" ht="24.75" customHeight="1">
      <c r="A318" s="21" t="s">
        <v>5139</v>
      </c>
      <c r="B318" s="21">
        <v>23449</v>
      </c>
      <c r="C318" s="757" t="s">
        <v>289</v>
      </c>
      <c r="D318" s="20" t="s">
        <v>5140</v>
      </c>
      <c r="E318" s="20" t="s">
        <v>162</v>
      </c>
      <c r="F318" s="21" t="s">
        <v>552</v>
      </c>
      <c r="G318" s="21" t="s">
        <v>3401</v>
      </c>
      <c r="H318" s="21" t="s">
        <v>179</v>
      </c>
      <c r="I318" s="19" t="s">
        <v>5418</v>
      </c>
      <c r="J318" s="20" t="s">
        <v>5141</v>
      </c>
      <c r="K318" s="20" t="s">
        <v>1183</v>
      </c>
      <c r="L318" s="20" t="s">
        <v>1184</v>
      </c>
      <c r="M318" s="758" t="s">
        <v>5142</v>
      </c>
      <c r="N318" s="21"/>
      <c r="O318" s="21" t="s">
        <v>1551</v>
      </c>
      <c r="P318" s="21" t="s">
        <v>5132</v>
      </c>
      <c r="Q318" s="21" t="s">
        <v>5132</v>
      </c>
      <c r="R318" s="21" t="s">
        <v>5132</v>
      </c>
      <c r="S318" s="759" t="s">
        <v>5378</v>
      </c>
      <c r="T318" s="760" t="str">
        <f>IF(Table54[[#This Row],[تاریخ اولین  احتساب حق بیمه]]="",1403,MID(Table54[[#This Row],[تاریخ اولین  احتساب حق بیمه]],1,4))</f>
        <v>1402</v>
      </c>
      <c r="U318" s="21"/>
      <c r="V318" s="21" t="s">
        <v>3156</v>
      </c>
      <c r="W318" s="21" t="s">
        <v>5378</v>
      </c>
      <c r="X318" s="21"/>
      <c r="Y318" s="760"/>
      <c r="Z318" s="760"/>
      <c r="AA318" s="760"/>
      <c r="AB318" s="760"/>
      <c r="AC318" s="760"/>
      <c r="AD318" s="760"/>
      <c r="AE318" s="760"/>
      <c r="AF318" s="760"/>
      <c r="AG318" s="760"/>
      <c r="AH318" s="761"/>
      <c r="AI318" s="761"/>
      <c r="AJ318" s="761"/>
      <c r="AK318" s="761"/>
      <c r="AL318" s="770"/>
      <c r="AM318" s="770"/>
      <c r="AN318" s="770"/>
      <c r="AO318" s="760"/>
      <c r="AP318" s="760"/>
      <c r="AQ318" s="760"/>
      <c r="AR318" s="760"/>
      <c r="AS318" s="759"/>
      <c r="AT318" s="760"/>
      <c r="AU318" s="760"/>
      <c r="AV318" s="760"/>
      <c r="AW318" s="760"/>
      <c r="AX318" s="760"/>
      <c r="AY318" s="760"/>
      <c r="BK318" s="155"/>
      <c r="BL318" s="155"/>
      <c r="BM318" s="155"/>
      <c r="BN318" s="155"/>
    </row>
    <row r="319" spans="1:73" s="750" customFormat="1" ht="24.75" customHeight="1">
      <c r="A319" s="21" t="s">
        <v>5143</v>
      </c>
      <c r="B319" s="21">
        <v>23450</v>
      </c>
      <c r="C319" s="757" t="s">
        <v>289</v>
      </c>
      <c r="D319" s="20" t="s">
        <v>5144</v>
      </c>
      <c r="E319" s="20" t="s">
        <v>162</v>
      </c>
      <c r="F319" s="21" t="s">
        <v>114</v>
      </c>
      <c r="G319" s="21" t="s">
        <v>3401</v>
      </c>
      <c r="H319" s="21" t="s">
        <v>180</v>
      </c>
      <c r="I319" s="19" t="s">
        <v>5418</v>
      </c>
      <c r="J319" s="20" t="s">
        <v>5145</v>
      </c>
      <c r="K319" s="20" t="s">
        <v>1183</v>
      </c>
      <c r="L319" s="20" t="s">
        <v>1184</v>
      </c>
      <c r="M319" s="758" t="s">
        <v>5146</v>
      </c>
      <c r="N319" s="21"/>
      <c r="O319" s="21" t="s">
        <v>1551</v>
      </c>
      <c r="P319" s="21" t="s">
        <v>5132</v>
      </c>
      <c r="Q319" s="21" t="s">
        <v>5132</v>
      </c>
      <c r="R319" s="21" t="s">
        <v>5132</v>
      </c>
      <c r="S319" s="759" t="s">
        <v>5378</v>
      </c>
      <c r="T319" s="760" t="str">
        <f>IF(Table54[[#This Row],[تاریخ اولین  احتساب حق بیمه]]="",1403,MID(Table54[[#This Row],[تاریخ اولین  احتساب حق بیمه]],1,4))</f>
        <v>1402</v>
      </c>
      <c r="U319" s="21" t="s">
        <v>5552</v>
      </c>
      <c r="V319" s="21" t="s">
        <v>3156</v>
      </c>
      <c r="W319" s="21" t="s">
        <v>5378</v>
      </c>
      <c r="X319" s="21"/>
      <c r="Y319" s="760"/>
      <c r="Z319" s="760"/>
      <c r="AA319" s="760"/>
      <c r="AB319" s="760"/>
      <c r="AC319" s="760"/>
      <c r="AD319" s="760"/>
      <c r="AE319" s="760"/>
      <c r="AF319" s="760"/>
      <c r="AG319" s="760"/>
      <c r="AH319" s="761"/>
      <c r="AI319" s="761"/>
      <c r="AJ319" s="761"/>
      <c r="AK319" s="761"/>
      <c r="AL319" s="770"/>
      <c r="AM319" s="770"/>
      <c r="AN319" s="770"/>
      <c r="AO319" s="760"/>
      <c r="AP319" s="760"/>
      <c r="AQ319" s="760"/>
      <c r="AR319" s="760"/>
      <c r="AS319" s="759"/>
      <c r="AT319" s="760"/>
      <c r="AU319" s="760"/>
      <c r="AV319" s="760"/>
      <c r="AW319" s="760"/>
      <c r="AX319" s="760"/>
      <c r="AY319" s="760"/>
      <c r="BK319" s="155"/>
      <c r="BL319" s="155"/>
      <c r="BM319" s="155"/>
      <c r="BN319" s="155"/>
    </row>
    <row r="320" spans="1:73" s="750" customFormat="1" ht="24.75" customHeight="1">
      <c r="A320" s="21" t="s">
        <v>5147</v>
      </c>
      <c r="B320" s="21">
        <v>23451</v>
      </c>
      <c r="C320" s="757" t="s">
        <v>289</v>
      </c>
      <c r="D320" s="20" t="s">
        <v>5148</v>
      </c>
      <c r="E320" s="20" t="s">
        <v>162</v>
      </c>
      <c r="F320" s="21" t="s">
        <v>111</v>
      </c>
      <c r="G320" s="21" t="s">
        <v>5133</v>
      </c>
      <c r="H320" s="21" t="s">
        <v>180</v>
      </c>
      <c r="I320" s="19" t="s">
        <v>5417</v>
      </c>
      <c r="J320" s="20" t="s">
        <v>5149</v>
      </c>
      <c r="K320" s="20" t="s">
        <v>1183</v>
      </c>
      <c r="L320" s="20" t="s">
        <v>1184</v>
      </c>
      <c r="M320" s="758" t="s">
        <v>5150</v>
      </c>
      <c r="N320" s="21"/>
      <c r="O320" s="21" t="s">
        <v>1551</v>
      </c>
      <c r="P320" s="21" t="s">
        <v>5132</v>
      </c>
      <c r="Q320" s="21" t="s">
        <v>5132</v>
      </c>
      <c r="R320" s="21" t="s">
        <v>5132</v>
      </c>
      <c r="S320" s="759" t="s">
        <v>5378</v>
      </c>
      <c r="T320" s="760" t="str">
        <f>IF(Table54[[#This Row],[تاریخ اولین  احتساب حق بیمه]]="",1403,MID(Table54[[#This Row],[تاریخ اولین  احتساب حق بیمه]],1,4))</f>
        <v>1402</v>
      </c>
      <c r="U320" s="21" t="s">
        <v>3156</v>
      </c>
      <c r="V320" s="21" t="s">
        <v>3156</v>
      </c>
      <c r="W320" s="21" t="s">
        <v>3156</v>
      </c>
      <c r="X320" s="21"/>
      <c r="Y320" s="760"/>
      <c r="Z320" s="760"/>
      <c r="AA320" s="760"/>
      <c r="AB320" s="760"/>
      <c r="AC320" s="760"/>
      <c r="AD320" s="760"/>
      <c r="AE320" s="760"/>
      <c r="AF320" s="760"/>
      <c r="AG320" s="760"/>
      <c r="AH320" s="761"/>
      <c r="AI320" s="761"/>
      <c r="AJ320" s="761"/>
      <c r="AK320" s="761"/>
      <c r="AL320" s="770"/>
      <c r="AM320" s="770"/>
      <c r="AN320" s="770"/>
      <c r="AO320" s="760"/>
      <c r="AP320" s="760"/>
      <c r="AQ320" s="760"/>
      <c r="AR320" s="760"/>
      <c r="AS320" s="759"/>
      <c r="AT320" s="760"/>
      <c r="AU320" s="760"/>
      <c r="AV320" s="760"/>
      <c r="AW320" s="760"/>
      <c r="AX320" s="760"/>
      <c r="AY320" s="760"/>
      <c r="BK320" s="155"/>
      <c r="BL320" s="155"/>
      <c r="BM320" s="155"/>
      <c r="BN320" s="155"/>
    </row>
    <row r="321" spans="1:66" s="750" customFormat="1" ht="24.75" customHeight="1">
      <c r="A321" s="21" t="s">
        <v>5151</v>
      </c>
      <c r="B321" s="21">
        <v>23452</v>
      </c>
      <c r="C321" s="757" t="s">
        <v>289</v>
      </c>
      <c r="D321" s="20" t="s">
        <v>5152</v>
      </c>
      <c r="E321" s="20" t="s">
        <v>163</v>
      </c>
      <c r="F321" s="21" t="s">
        <v>392</v>
      </c>
      <c r="G321" s="21" t="s">
        <v>1285</v>
      </c>
      <c r="H321" s="21" t="s">
        <v>180</v>
      </c>
      <c r="I321" s="19" t="s">
        <v>5417</v>
      </c>
      <c r="J321" s="20" t="s">
        <v>5153</v>
      </c>
      <c r="K321" s="20" t="s">
        <v>1183</v>
      </c>
      <c r="L321" s="20" t="s">
        <v>1184</v>
      </c>
      <c r="M321" s="758" t="s">
        <v>5146</v>
      </c>
      <c r="N321" s="21"/>
      <c r="O321" s="21" t="s">
        <v>2155</v>
      </c>
      <c r="P321" s="21" t="s">
        <v>5132</v>
      </c>
      <c r="Q321" s="21" t="s">
        <v>5132</v>
      </c>
      <c r="R321" s="21"/>
      <c r="S321" s="759" t="s">
        <v>5378</v>
      </c>
      <c r="T321" s="760">
        <f>IF(Table54[[#This Row],[تاریخ اولین  احتساب حق بیمه]]="",1403,MID(Table54[[#This Row],[تاریخ اولین  احتساب حق بیمه]],1,4))</f>
        <v>1403</v>
      </c>
      <c r="U321" s="21" t="s">
        <v>5552</v>
      </c>
      <c r="V321" s="21" t="s">
        <v>3156</v>
      </c>
      <c r="W321" s="21" t="s">
        <v>5378</v>
      </c>
      <c r="X321" s="21"/>
      <c r="Y321" s="760"/>
      <c r="Z321" s="760"/>
      <c r="AA321" s="760"/>
      <c r="AB321" s="760"/>
      <c r="AC321" s="760"/>
      <c r="AD321" s="760"/>
      <c r="AE321" s="760"/>
      <c r="AF321" s="760"/>
      <c r="AG321" s="760"/>
      <c r="AH321" s="761"/>
      <c r="AI321" s="761"/>
      <c r="AJ321" s="761"/>
      <c r="AK321" s="761"/>
      <c r="AL321" s="770"/>
      <c r="AM321" s="770"/>
      <c r="AN321" s="770"/>
      <c r="AO321" s="760"/>
      <c r="AP321" s="760"/>
      <c r="AQ321" s="760"/>
      <c r="AR321" s="760"/>
      <c r="AS321" s="759"/>
      <c r="AT321" s="760"/>
      <c r="AU321" s="760"/>
      <c r="AV321" s="760"/>
      <c r="AW321" s="760"/>
      <c r="AX321" s="760"/>
      <c r="AY321" s="760"/>
      <c r="BK321" s="155"/>
      <c r="BL321" s="155"/>
      <c r="BM321" s="155"/>
      <c r="BN321" s="155"/>
    </row>
    <row r="322" spans="1:66" s="750" customFormat="1" ht="25.5" customHeight="1">
      <c r="A322" s="21" t="s">
        <v>735</v>
      </c>
      <c r="B322" s="21">
        <v>23453</v>
      </c>
      <c r="C322" s="757" t="s">
        <v>289</v>
      </c>
      <c r="D322" s="20" t="s">
        <v>736</v>
      </c>
      <c r="E322" s="20" t="s">
        <v>162</v>
      </c>
      <c r="F322" s="21" t="s">
        <v>311</v>
      </c>
      <c r="G322" s="21"/>
      <c r="H322" s="21" t="s">
        <v>179</v>
      </c>
      <c r="I322" s="19" t="s">
        <v>5418</v>
      </c>
      <c r="J322" s="20" t="s">
        <v>737</v>
      </c>
      <c r="K322" s="20" t="s">
        <v>1183</v>
      </c>
      <c r="L322" s="20" t="s">
        <v>1184</v>
      </c>
      <c r="M322" s="758" t="s">
        <v>738</v>
      </c>
      <c r="N322" s="21">
        <v>4138917359</v>
      </c>
      <c r="O322" s="21" t="s">
        <v>1551</v>
      </c>
      <c r="P322" s="21" t="s">
        <v>3672</v>
      </c>
      <c r="Q322" s="21"/>
      <c r="R322" s="21" t="s">
        <v>3672</v>
      </c>
      <c r="S322" s="759" t="s">
        <v>5378</v>
      </c>
      <c r="T322" s="760" t="str">
        <f>IF(Table54[[#This Row],[تاریخ اولین  احتساب حق بیمه]]="",1403,MID(Table54[[#This Row],[تاریخ اولین  احتساب حق بیمه]],1,4))</f>
        <v>1402</v>
      </c>
      <c r="U322" s="21" t="s">
        <v>5552</v>
      </c>
      <c r="V322" s="21" t="s">
        <v>3156</v>
      </c>
      <c r="W322" s="21" t="s">
        <v>5378</v>
      </c>
      <c r="X322" s="21"/>
      <c r="Y322" s="760"/>
      <c r="Z322" s="760"/>
      <c r="AA322" s="760"/>
      <c r="AB322" s="760"/>
      <c r="AC322" s="760"/>
      <c r="AD322" s="760"/>
      <c r="AE322" s="760"/>
      <c r="AF322" s="760"/>
      <c r="AG322" s="760"/>
      <c r="AH322" s="761"/>
      <c r="AI322" s="761"/>
      <c r="AJ322" s="761"/>
      <c r="AK322" s="761"/>
      <c r="AL322" s="770"/>
      <c r="AM322" s="770"/>
      <c r="AN322" s="770"/>
      <c r="AO322" s="760"/>
      <c r="AP322" s="760"/>
      <c r="AQ322" s="760"/>
      <c r="AR322" s="760"/>
      <c r="AS322" s="759"/>
      <c r="AT322" s="760"/>
      <c r="AU322" s="760"/>
      <c r="AV322" s="760"/>
      <c r="AW322" s="760"/>
      <c r="AX322" s="760"/>
      <c r="AY322" s="760"/>
      <c r="BK322" s="155"/>
      <c r="BL322" s="155"/>
      <c r="BM322" s="155"/>
      <c r="BN322" s="155"/>
    </row>
    <row r="323" spans="1:66" s="750" customFormat="1" ht="24.75" customHeight="1">
      <c r="A323" s="21" t="s">
        <v>26352</v>
      </c>
      <c r="B323" s="21">
        <v>23455</v>
      </c>
      <c r="C323" s="757" t="s">
        <v>289</v>
      </c>
      <c r="D323" s="20" t="s">
        <v>26353</v>
      </c>
      <c r="E323" s="20" t="s">
        <v>163</v>
      </c>
      <c r="F323" s="21" t="s">
        <v>26354</v>
      </c>
      <c r="G323" s="21" t="s">
        <v>2470</v>
      </c>
      <c r="H323" s="21" t="s">
        <v>180</v>
      </c>
      <c r="I323" s="19"/>
      <c r="J323" s="20" t="s">
        <v>26355</v>
      </c>
      <c r="K323" s="20" t="s">
        <v>1183</v>
      </c>
      <c r="L323" s="20" t="s">
        <v>1184</v>
      </c>
      <c r="M323" s="758" t="s">
        <v>26356</v>
      </c>
      <c r="N323" s="21">
        <v>4178855651</v>
      </c>
      <c r="O323" s="21" t="s">
        <v>2155</v>
      </c>
      <c r="P323" s="21" t="s">
        <v>23272</v>
      </c>
      <c r="Q323" s="21" t="s">
        <v>23272</v>
      </c>
      <c r="R323" s="21"/>
      <c r="S323" s="759"/>
      <c r="T323" s="760"/>
      <c r="U323" s="21"/>
      <c r="V323" s="21"/>
      <c r="W323" s="21"/>
      <c r="X323" s="21"/>
      <c r="Y323" s="760"/>
      <c r="Z323" s="760"/>
      <c r="AA323" s="760"/>
      <c r="AB323" s="760"/>
      <c r="AC323" s="760"/>
      <c r="AD323" s="760"/>
      <c r="AE323" s="760"/>
      <c r="AF323" s="760"/>
      <c r="AG323" s="760"/>
      <c r="AH323" s="761"/>
      <c r="AI323" s="761"/>
      <c r="AJ323" s="761"/>
      <c r="AK323" s="761"/>
      <c r="AL323" s="770"/>
      <c r="AM323" s="770"/>
      <c r="AN323" s="770"/>
      <c r="AO323" s="760"/>
      <c r="AP323" s="760"/>
      <c r="AQ323" s="760"/>
      <c r="AR323" s="760"/>
      <c r="AS323" s="759"/>
      <c r="AT323" s="760"/>
      <c r="AU323" s="760"/>
      <c r="AV323" s="760"/>
      <c r="AW323" s="760"/>
      <c r="AX323" s="760"/>
      <c r="AY323" s="760"/>
      <c r="BK323" s="155"/>
      <c r="BL323" s="155"/>
      <c r="BM323" s="155"/>
      <c r="BN323" s="155"/>
    </row>
    <row r="324" spans="1:66" s="750" customFormat="1" ht="24.75" customHeight="1">
      <c r="A324" s="21" t="s">
        <v>26357</v>
      </c>
      <c r="B324" s="21">
        <v>23456</v>
      </c>
      <c r="C324" s="757" t="s">
        <v>289</v>
      </c>
      <c r="D324" s="20" t="s">
        <v>26358</v>
      </c>
      <c r="E324" s="20" t="s">
        <v>163</v>
      </c>
      <c r="F324" s="21" t="s">
        <v>545</v>
      </c>
      <c r="G324" s="21" t="s">
        <v>26359</v>
      </c>
      <c r="H324" s="21" t="s">
        <v>179</v>
      </c>
      <c r="I324" s="19" t="s">
        <v>5418</v>
      </c>
      <c r="J324" s="20" t="s">
        <v>26360</v>
      </c>
      <c r="K324" s="20" t="s">
        <v>1183</v>
      </c>
      <c r="L324" s="20" t="s">
        <v>1184</v>
      </c>
      <c r="M324" s="758" t="s">
        <v>26361</v>
      </c>
      <c r="N324" s="21"/>
      <c r="O324" s="21" t="s">
        <v>2155</v>
      </c>
      <c r="P324" s="21" t="s">
        <v>23272</v>
      </c>
      <c r="Q324" s="21" t="s">
        <v>23272</v>
      </c>
      <c r="R324" s="21"/>
      <c r="S324" s="759"/>
      <c r="T324" s="760"/>
      <c r="U324" s="21"/>
      <c r="V324" s="21"/>
      <c r="W324" s="21"/>
      <c r="X324" s="21"/>
      <c r="Y324" s="760"/>
      <c r="Z324" s="760"/>
      <c r="AA324" s="760"/>
      <c r="AB324" s="760"/>
      <c r="AC324" s="760"/>
      <c r="AD324" s="760"/>
      <c r="AE324" s="760"/>
      <c r="AF324" s="760"/>
      <c r="AG324" s="760"/>
      <c r="AH324" s="761"/>
      <c r="AI324" s="761"/>
      <c r="AJ324" s="761"/>
      <c r="AK324" s="761"/>
      <c r="AL324" s="770"/>
      <c r="AM324" s="770"/>
      <c r="AN324" s="770"/>
      <c r="AO324" s="760"/>
      <c r="AP324" s="760"/>
      <c r="AQ324" s="760"/>
      <c r="AR324" s="760"/>
      <c r="AS324" s="759"/>
      <c r="AT324" s="760"/>
      <c r="AU324" s="760"/>
      <c r="AV324" s="760"/>
      <c r="AW324" s="760"/>
      <c r="AX324" s="760"/>
      <c r="AY324" s="760"/>
      <c r="BK324" s="155"/>
      <c r="BL324" s="155"/>
      <c r="BM324" s="155"/>
      <c r="BN324" s="155"/>
    </row>
    <row r="325" spans="1:66" s="750" customFormat="1" ht="24.75" customHeight="1">
      <c r="A325" s="21" t="s">
        <v>26362</v>
      </c>
      <c r="B325" s="21">
        <v>23457</v>
      </c>
      <c r="C325" s="757" t="s">
        <v>289</v>
      </c>
      <c r="D325" s="20" t="s">
        <v>26363</v>
      </c>
      <c r="E325" s="20" t="s">
        <v>163</v>
      </c>
      <c r="F325" s="21" t="s">
        <v>26364</v>
      </c>
      <c r="G325" s="21" t="s">
        <v>3770</v>
      </c>
      <c r="H325" s="21" t="s">
        <v>629</v>
      </c>
      <c r="I325" s="19" t="s">
        <v>5418</v>
      </c>
      <c r="J325" s="20" t="s">
        <v>26365</v>
      </c>
      <c r="K325" s="20" t="s">
        <v>1183</v>
      </c>
      <c r="L325" s="20" t="s">
        <v>1184</v>
      </c>
      <c r="M325" s="758" t="s">
        <v>26366</v>
      </c>
      <c r="N325" s="21"/>
      <c r="O325" s="21" t="s">
        <v>2155</v>
      </c>
      <c r="P325" s="21" t="s">
        <v>23079</v>
      </c>
      <c r="Q325" s="21" t="s">
        <v>23079</v>
      </c>
      <c r="R325" s="21"/>
      <c r="S325" s="759"/>
      <c r="T325" s="760"/>
      <c r="U325" s="21"/>
      <c r="V325" s="21"/>
      <c r="W325" s="21"/>
      <c r="X325" s="21"/>
      <c r="Y325" s="760"/>
      <c r="Z325" s="760"/>
      <c r="AA325" s="760"/>
      <c r="AB325" s="760"/>
      <c r="AC325" s="760"/>
      <c r="AD325" s="760"/>
      <c r="AE325" s="760"/>
      <c r="AF325" s="760"/>
      <c r="AG325" s="760"/>
      <c r="AH325" s="761"/>
      <c r="AI325" s="761"/>
      <c r="AJ325" s="761"/>
      <c r="AK325" s="761"/>
      <c r="AL325" s="770"/>
      <c r="AM325" s="770"/>
      <c r="AN325" s="770"/>
      <c r="AO325" s="760"/>
      <c r="AP325" s="760"/>
      <c r="AQ325" s="760"/>
      <c r="AR325" s="760"/>
      <c r="AS325" s="759"/>
      <c r="AT325" s="760"/>
      <c r="AU325" s="760"/>
      <c r="AV325" s="760"/>
      <c r="AW325" s="760"/>
      <c r="AX325" s="760"/>
      <c r="AY325" s="760"/>
      <c r="BK325" s="155"/>
      <c r="BL325" s="155"/>
      <c r="BM325" s="155"/>
      <c r="BN325" s="155"/>
    </row>
    <row r="326" spans="1:66" s="750" customFormat="1" ht="24.75" customHeight="1">
      <c r="A326" s="21" t="s">
        <v>26367</v>
      </c>
      <c r="B326" s="21">
        <v>23458</v>
      </c>
      <c r="C326" s="757" t="s">
        <v>289</v>
      </c>
      <c r="D326" s="20" t="s">
        <v>26368</v>
      </c>
      <c r="E326" s="20" t="s">
        <v>163</v>
      </c>
      <c r="F326" s="21" t="s">
        <v>199</v>
      </c>
      <c r="G326" s="21" t="s">
        <v>3522</v>
      </c>
      <c r="H326" s="21" t="s">
        <v>180</v>
      </c>
      <c r="I326" s="19" t="s">
        <v>5509</v>
      </c>
      <c r="J326" s="20" t="s">
        <v>26369</v>
      </c>
      <c r="K326" s="20" t="s">
        <v>1183</v>
      </c>
      <c r="L326" s="20" t="s">
        <v>1184</v>
      </c>
      <c r="M326" s="758" t="s">
        <v>26370</v>
      </c>
      <c r="N326" s="21"/>
      <c r="O326" s="21" t="s">
        <v>2155</v>
      </c>
      <c r="P326" s="21" t="s">
        <v>23272</v>
      </c>
      <c r="Q326" s="21" t="s">
        <v>23272</v>
      </c>
      <c r="R326" s="21"/>
      <c r="S326" s="759"/>
      <c r="T326" s="760"/>
      <c r="U326" s="21"/>
      <c r="V326" s="21"/>
      <c r="W326" s="21"/>
      <c r="X326" s="21"/>
      <c r="Y326" s="760"/>
      <c r="Z326" s="760"/>
      <c r="AA326" s="760"/>
      <c r="AB326" s="760"/>
      <c r="AC326" s="760"/>
      <c r="AD326" s="760"/>
      <c r="AE326" s="760"/>
      <c r="AF326" s="760"/>
      <c r="AG326" s="760"/>
      <c r="AH326" s="761"/>
      <c r="AI326" s="761"/>
      <c r="AJ326" s="761"/>
      <c r="AK326" s="761"/>
      <c r="AL326" s="770"/>
      <c r="AM326" s="770"/>
      <c r="AN326" s="770"/>
      <c r="AO326" s="760"/>
      <c r="AP326" s="760"/>
      <c r="AQ326" s="760"/>
      <c r="AR326" s="760"/>
      <c r="AS326" s="759"/>
      <c r="AT326" s="760"/>
      <c r="AU326" s="760"/>
      <c r="AV326" s="760"/>
      <c r="AW326" s="760"/>
      <c r="AX326" s="760"/>
      <c r="AY326" s="760"/>
      <c r="BK326" s="155"/>
      <c r="BL326" s="155"/>
      <c r="BM326" s="155"/>
      <c r="BN326" s="155"/>
    </row>
    <row r="327" spans="1:66" s="750" customFormat="1" ht="24.75" customHeight="1">
      <c r="A327" s="21" t="s">
        <v>26371</v>
      </c>
      <c r="B327" s="21">
        <v>23459</v>
      </c>
      <c r="C327" s="757" t="s">
        <v>289</v>
      </c>
      <c r="D327" s="20" t="s">
        <v>26372</v>
      </c>
      <c r="E327" s="20" t="s">
        <v>163</v>
      </c>
      <c r="F327" s="21" t="s">
        <v>199</v>
      </c>
      <c r="G327" s="21" t="s">
        <v>1288</v>
      </c>
      <c r="H327" s="21" t="s">
        <v>629</v>
      </c>
      <c r="I327" s="19" t="s">
        <v>5509</v>
      </c>
      <c r="J327" s="20" t="s">
        <v>26373</v>
      </c>
      <c r="K327" s="20" t="s">
        <v>1183</v>
      </c>
      <c r="L327" s="20" t="s">
        <v>1184</v>
      </c>
      <c r="M327" s="758" t="s">
        <v>26374</v>
      </c>
      <c r="N327" s="21"/>
      <c r="O327" s="21" t="s">
        <v>2155</v>
      </c>
      <c r="P327" s="21" t="s">
        <v>23272</v>
      </c>
      <c r="Q327" s="21" t="s">
        <v>23272</v>
      </c>
      <c r="R327" s="21"/>
      <c r="S327" s="759"/>
      <c r="T327" s="760"/>
      <c r="U327" s="21"/>
      <c r="V327" s="21"/>
      <c r="W327" s="21"/>
      <c r="X327" s="21"/>
      <c r="Y327" s="760"/>
      <c r="Z327" s="760"/>
      <c r="AA327" s="760"/>
      <c r="AB327" s="760"/>
      <c r="AC327" s="760"/>
      <c r="AD327" s="760"/>
      <c r="AE327" s="760"/>
      <c r="AF327" s="760"/>
      <c r="AG327" s="760"/>
      <c r="AH327" s="761"/>
      <c r="AI327" s="761"/>
      <c r="AJ327" s="761"/>
      <c r="AK327" s="761"/>
      <c r="AL327" s="770"/>
      <c r="AM327" s="770"/>
      <c r="AN327" s="770"/>
      <c r="AO327" s="760"/>
      <c r="AP327" s="760"/>
      <c r="AQ327" s="760"/>
      <c r="AR327" s="760"/>
      <c r="AS327" s="759"/>
      <c r="AT327" s="760"/>
      <c r="AU327" s="760"/>
      <c r="AV327" s="760"/>
      <c r="AW327" s="760"/>
      <c r="AX327" s="760"/>
      <c r="AY327" s="760"/>
      <c r="BK327" s="155"/>
      <c r="BL327" s="155"/>
      <c r="BM327" s="155"/>
      <c r="BN327" s="155"/>
    </row>
    <row r="328" spans="1:66" s="750" customFormat="1" ht="24.75" customHeight="1">
      <c r="A328" s="21" t="s">
        <v>26375</v>
      </c>
      <c r="B328" s="21">
        <v>23460</v>
      </c>
      <c r="C328" s="757" t="s">
        <v>289</v>
      </c>
      <c r="D328" s="20" t="s">
        <v>26376</v>
      </c>
      <c r="E328" s="20" t="s">
        <v>163</v>
      </c>
      <c r="F328" s="21" t="s">
        <v>640</v>
      </c>
      <c r="G328" s="21" t="s">
        <v>26072</v>
      </c>
      <c r="H328" s="21" t="s">
        <v>180</v>
      </c>
      <c r="I328" s="19"/>
      <c r="J328" s="20" t="s">
        <v>26377</v>
      </c>
      <c r="K328" s="20" t="s">
        <v>1183</v>
      </c>
      <c r="L328" s="20" t="s">
        <v>1184</v>
      </c>
      <c r="M328" s="758" t="s">
        <v>26378</v>
      </c>
      <c r="N328" s="21"/>
      <c r="O328" s="21" t="s">
        <v>2155</v>
      </c>
      <c r="P328" s="21" t="s">
        <v>5337</v>
      </c>
      <c r="Q328" s="21" t="s">
        <v>5337</v>
      </c>
      <c r="R328" s="21"/>
      <c r="S328" s="759"/>
      <c r="T328" s="760"/>
      <c r="U328" s="21"/>
      <c r="V328" s="21"/>
      <c r="W328" s="21"/>
      <c r="X328" s="21"/>
      <c r="Y328" s="760"/>
      <c r="Z328" s="760"/>
      <c r="AA328" s="760"/>
      <c r="AB328" s="760"/>
      <c r="AC328" s="760"/>
      <c r="AD328" s="760"/>
      <c r="AE328" s="760"/>
      <c r="AF328" s="760"/>
      <c r="AG328" s="760"/>
      <c r="AH328" s="761"/>
      <c r="AI328" s="761"/>
      <c r="AJ328" s="761"/>
      <c r="AK328" s="761"/>
      <c r="AL328" s="770"/>
      <c r="AM328" s="770"/>
      <c r="AN328" s="770"/>
      <c r="AO328" s="760"/>
      <c r="AP328" s="760"/>
      <c r="AQ328" s="760"/>
      <c r="AR328" s="760"/>
      <c r="AS328" s="759"/>
      <c r="AT328" s="760"/>
      <c r="AU328" s="760"/>
      <c r="AV328" s="760"/>
      <c r="AW328" s="760"/>
      <c r="AX328" s="760"/>
      <c r="AY328" s="760"/>
      <c r="BK328" s="155"/>
      <c r="BL328" s="155"/>
      <c r="BM328" s="155"/>
      <c r="BN328" s="155"/>
    </row>
    <row r="329" spans="1:66" s="750" customFormat="1" ht="24.75" customHeight="1">
      <c r="A329" s="21" t="s">
        <v>26379</v>
      </c>
      <c r="B329" s="21">
        <v>23461</v>
      </c>
      <c r="C329" s="757" t="s">
        <v>289</v>
      </c>
      <c r="D329" s="20" t="s">
        <v>26380</v>
      </c>
      <c r="E329" s="20" t="s">
        <v>163</v>
      </c>
      <c r="F329" s="21" t="s">
        <v>111</v>
      </c>
      <c r="G329" s="21" t="s">
        <v>26381</v>
      </c>
      <c r="H329" s="21" t="s">
        <v>180</v>
      </c>
      <c r="I329" s="19" t="s">
        <v>5418</v>
      </c>
      <c r="J329" s="20" t="s">
        <v>26382</v>
      </c>
      <c r="K329" s="20" t="s">
        <v>1183</v>
      </c>
      <c r="L329" s="20" t="s">
        <v>1184</v>
      </c>
      <c r="M329" s="758" t="s">
        <v>26378</v>
      </c>
      <c r="N329" s="21"/>
      <c r="O329" s="21" t="s">
        <v>2155</v>
      </c>
      <c r="P329" s="21" t="s">
        <v>5337</v>
      </c>
      <c r="Q329" s="21" t="s">
        <v>5337</v>
      </c>
      <c r="R329" s="21"/>
      <c r="S329" s="759"/>
      <c r="T329" s="760"/>
      <c r="U329" s="21"/>
      <c r="V329" s="21"/>
      <c r="W329" s="21"/>
      <c r="X329" s="21"/>
      <c r="Y329" s="760"/>
      <c r="Z329" s="760"/>
      <c r="AA329" s="760"/>
      <c r="AB329" s="760"/>
      <c r="AC329" s="760"/>
      <c r="AD329" s="760"/>
      <c r="AE329" s="760"/>
      <c r="AF329" s="760"/>
      <c r="AG329" s="760"/>
      <c r="AH329" s="761"/>
      <c r="AI329" s="761"/>
      <c r="AJ329" s="761"/>
      <c r="AK329" s="761"/>
      <c r="AL329" s="770"/>
      <c r="AM329" s="770"/>
      <c r="AN329" s="770"/>
      <c r="AO329" s="760"/>
      <c r="AP329" s="760"/>
      <c r="AQ329" s="760"/>
      <c r="AR329" s="760"/>
      <c r="AS329" s="759"/>
      <c r="AT329" s="760"/>
      <c r="AU329" s="760"/>
      <c r="AV329" s="760"/>
      <c r="AW329" s="760"/>
      <c r="AX329" s="760"/>
      <c r="AY329" s="760"/>
      <c r="BK329" s="155"/>
      <c r="BL329" s="155"/>
      <c r="BM329" s="155"/>
      <c r="BN329" s="155"/>
    </row>
    <row r="330" spans="1:66" s="750" customFormat="1" ht="24.75" customHeight="1">
      <c r="A330" s="21" t="s">
        <v>26383</v>
      </c>
      <c r="B330" s="21">
        <v>23462</v>
      </c>
      <c r="C330" s="757" t="s">
        <v>289</v>
      </c>
      <c r="D330" s="20" t="s">
        <v>26384</v>
      </c>
      <c r="E330" s="20" t="s">
        <v>163</v>
      </c>
      <c r="F330" s="21" t="s">
        <v>130</v>
      </c>
      <c r="G330" s="21" t="s">
        <v>2448</v>
      </c>
      <c r="H330" s="21" t="s">
        <v>180</v>
      </c>
      <c r="I330" s="19" t="s">
        <v>5509</v>
      </c>
      <c r="J330" s="20" t="s">
        <v>26385</v>
      </c>
      <c r="K330" s="20" t="s">
        <v>1183</v>
      </c>
      <c r="L330" s="20" t="s">
        <v>1184</v>
      </c>
      <c r="M330" s="758" t="s">
        <v>26378</v>
      </c>
      <c r="N330" s="21"/>
      <c r="O330" s="21" t="s">
        <v>2155</v>
      </c>
      <c r="P330" s="21" t="s">
        <v>22560</v>
      </c>
      <c r="Q330" s="21" t="s">
        <v>22560</v>
      </c>
      <c r="R330" s="21"/>
      <c r="S330" s="759"/>
      <c r="T330" s="760"/>
      <c r="U330" s="21"/>
      <c r="V330" s="21"/>
      <c r="W330" s="21"/>
      <c r="X330" s="21"/>
      <c r="Y330" s="760"/>
      <c r="Z330" s="760"/>
      <c r="AA330" s="760"/>
      <c r="AB330" s="760"/>
      <c r="AC330" s="760"/>
      <c r="AD330" s="760"/>
      <c r="AE330" s="760"/>
      <c r="AF330" s="760"/>
      <c r="AG330" s="760"/>
      <c r="AH330" s="761"/>
      <c r="AI330" s="761"/>
      <c r="AJ330" s="761"/>
      <c r="AK330" s="761"/>
      <c r="AL330" s="770"/>
      <c r="AM330" s="770"/>
      <c r="AN330" s="770"/>
      <c r="AO330" s="760"/>
      <c r="AP330" s="760"/>
      <c r="AQ330" s="760"/>
      <c r="AR330" s="760"/>
      <c r="AS330" s="759"/>
      <c r="AT330" s="760"/>
      <c r="AU330" s="760"/>
      <c r="AV330" s="760"/>
      <c r="AW330" s="760"/>
      <c r="AX330" s="760"/>
      <c r="AY330" s="760"/>
      <c r="BK330" s="155"/>
      <c r="BL330" s="155"/>
      <c r="BM330" s="155"/>
      <c r="BN330" s="155"/>
    </row>
    <row r="331" spans="1:66" s="750" customFormat="1" ht="24.75" customHeight="1">
      <c r="A331" s="21" t="s">
        <v>26386</v>
      </c>
      <c r="B331" s="21">
        <v>23463</v>
      </c>
      <c r="C331" s="757" t="s">
        <v>289</v>
      </c>
      <c r="D331" s="20" t="s">
        <v>26387</v>
      </c>
      <c r="E331" s="20" t="s">
        <v>163</v>
      </c>
      <c r="F331" s="21" t="s">
        <v>114</v>
      </c>
      <c r="G331" s="21" t="s">
        <v>26388</v>
      </c>
      <c r="H331" s="21" t="s">
        <v>179</v>
      </c>
      <c r="I331" s="19" t="s">
        <v>5418</v>
      </c>
      <c r="J331" s="20" t="s">
        <v>26389</v>
      </c>
      <c r="K331" s="20" t="s">
        <v>1183</v>
      </c>
      <c r="L331" s="20" t="s">
        <v>1184</v>
      </c>
      <c r="M331" s="758" t="s">
        <v>26390</v>
      </c>
      <c r="N331" s="21"/>
      <c r="O331" s="21" t="s">
        <v>2155</v>
      </c>
      <c r="P331" s="21" t="s">
        <v>24862</v>
      </c>
      <c r="Q331" s="21" t="s">
        <v>24862</v>
      </c>
      <c r="R331" s="21"/>
      <c r="S331" s="759"/>
      <c r="T331" s="760"/>
      <c r="U331" s="21"/>
      <c r="V331" s="21"/>
      <c r="W331" s="21"/>
      <c r="X331" s="21"/>
      <c r="Y331" s="760"/>
      <c r="Z331" s="760"/>
      <c r="AA331" s="760"/>
      <c r="AB331" s="760"/>
      <c r="AC331" s="760"/>
      <c r="AD331" s="760"/>
      <c r="AE331" s="760"/>
      <c r="AF331" s="760"/>
      <c r="AG331" s="760"/>
      <c r="AH331" s="761"/>
      <c r="AI331" s="761"/>
      <c r="AJ331" s="761"/>
      <c r="AK331" s="761"/>
      <c r="AL331" s="770"/>
      <c r="AM331" s="770"/>
      <c r="AN331" s="770"/>
      <c r="AO331" s="760"/>
      <c r="AP331" s="760"/>
      <c r="AQ331" s="760"/>
      <c r="AR331" s="760"/>
      <c r="AS331" s="759"/>
      <c r="AT331" s="760"/>
      <c r="AU331" s="760"/>
      <c r="AV331" s="760"/>
      <c r="AW331" s="760"/>
      <c r="AX331" s="760"/>
      <c r="AY331" s="760"/>
      <c r="BK331" s="155"/>
      <c r="BL331" s="155"/>
      <c r="BM331" s="155"/>
      <c r="BN331" s="155"/>
    </row>
    <row r="332" spans="1:66" s="750" customFormat="1" ht="24.75" customHeight="1">
      <c r="A332" s="21" t="s">
        <v>26391</v>
      </c>
      <c r="B332" s="21">
        <v>23464</v>
      </c>
      <c r="C332" s="757" t="s">
        <v>289</v>
      </c>
      <c r="D332" s="20" t="s">
        <v>26392</v>
      </c>
      <c r="E332" s="20" t="s">
        <v>163</v>
      </c>
      <c r="F332" s="21" t="s">
        <v>276</v>
      </c>
      <c r="G332" s="21" t="s">
        <v>26388</v>
      </c>
      <c r="H332" s="21" t="s">
        <v>179</v>
      </c>
      <c r="I332" s="19" t="s">
        <v>5416</v>
      </c>
      <c r="J332" s="20" t="s">
        <v>26393</v>
      </c>
      <c r="K332" s="20" t="s">
        <v>1183</v>
      </c>
      <c r="L332" s="20" t="s">
        <v>1184</v>
      </c>
      <c r="M332" s="758" t="s">
        <v>26394</v>
      </c>
      <c r="N332" s="21"/>
      <c r="O332" s="21" t="s">
        <v>2155</v>
      </c>
      <c r="P332" s="21" t="s">
        <v>24862</v>
      </c>
      <c r="Q332" s="21" t="s">
        <v>24862</v>
      </c>
      <c r="R332" s="21"/>
      <c r="S332" s="759"/>
      <c r="T332" s="760"/>
      <c r="U332" s="21"/>
      <c r="V332" s="21"/>
      <c r="W332" s="21"/>
      <c r="X332" s="21"/>
      <c r="Y332" s="760"/>
      <c r="Z332" s="760"/>
      <c r="AA332" s="760"/>
      <c r="AB332" s="760"/>
      <c r="AC332" s="760"/>
      <c r="AD332" s="760"/>
      <c r="AE332" s="760"/>
      <c r="AF332" s="760"/>
      <c r="AG332" s="760"/>
      <c r="AH332" s="761"/>
      <c r="AI332" s="761"/>
      <c r="AJ332" s="761"/>
      <c r="AK332" s="761"/>
      <c r="AL332" s="770"/>
      <c r="AM332" s="770"/>
      <c r="AN332" s="770"/>
      <c r="AO332" s="760"/>
      <c r="AP332" s="760"/>
      <c r="AQ332" s="760"/>
      <c r="AR332" s="760"/>
      <c r="AS332" s="759"/>
      <c r="AT332" s="760"/>
      <c r="AU332" s="760"/>
      <c r="AV332" s="760"/>
      <c r="AW332" s="760"/>
      <c r="AX332" s="760"/>
      <c r="AY332" s="760"/>
      <c r="BK332" s="155"/>
      <c r="BL332" s="155"/>
      <c r="BM332" s="155"/>
      <c r="BN332" s="155"/>
    </row>
    <row r="333" spans="1:66" s="750" customFormat="1" ht="24.75" customHeight="1">
      <c r="A333" s="21" t="s">
        <v>28149</v>
      </c>
      <c r="B333" s="21">
        <v>23465</v>
      </c>
      <c r="C333" s="757" t="s">
        <v>289</v>
      </c>
      <c r="D333" s="20" t="s">
        <v>28150</v>
      </c>
      <c r="E333" s="20" t="s">
        <v>162</v>
      </c>
      <c r="F333" s="21" t="s">
        <v>114</v>
      </c>
      <c r="G333" s="21"/>
      <c r="H333" s="21" t="s">
        <v>179</v>
      </c>
      <c r="I333" s="19" t="s">
        <v>5416</v>
      </c>
      <c r="J333" s="20" t="s">
        <v>28151</v>
      </c>
      <c r="K333" s="20" t="s">
        <v>1183</v>
      </c>
      <c r="L333" s="20" t="s">
        <v>1307</v>
      </c>
      <c r="M333" s="758" t="s">
        <v>28152</v>
      </c>
      <c r="N333" s="21"/>
      <c r="O333" s="21" t="s">
        <v>1551</v>
      </c>
      <c r="P333" s="21" t="s">
        <v>26664</v>
      </c>
      <c r="Q333" s="21" t="s">
        <v>26664</v>
      </c>
      <c r="R333" s="21"/>
      <c r="S333" s="759"/>
      <c r="T333" s="760"/>
      <c r="U333" s="21"/>
      <c r="V333" s="21"/>
      <c r="W333" s="21"/>
      <c r="X333" s="21"/>
      <c r="Y333" s="760"/>
      <c r="Z333" s="760"/>
      <c r="AA333" s="760"/>
      <c r="AB333" s="760"/>
      <c r="AC333" s="760"/>
      <c r="AD333" s="760"/>
      <c r="AE333" s="760"/>
      <c r="AF333" s="760"/>
      <c r="AG333" s="760"/>
      <c r="AH333" s="761"/>
      <c r="AI333" s="761"/>
      <c r="AJ333" s="761"/>
      <c r="AK333" s="761"/>
      <c r="AL333" s="770"/>
      <c r="AM333" s="770"/>
      <c r="AN333" s="770"/>
      <c r="AO333" s="760"/>
      <c r="AP333" s="760"/>
      <c r="AQ333" s="760"/>
      <c r="AR333" s="760"/>
      <c r="AS333" s="759"/>
      <c r="AT333" s="760"/>
      <c r="AU333" s="760"/>
      <c r="AV333" s="760"/>
      <c r="AW333" s="760"/>
      <c r="AX333" s="760"/>
      <c r="AY333" s="760"/>
      <c r="BK333" s="155"/>
      <c r="BL333" s="155"/>
      <c r="BM333" s="155"/>
      <c r="BN333" s="155"/>
    </row>
    <row r="334" spans="1:66" s="750" customFormat="1" ht="24.75" customHeight="1">
      <c r="A334" s="21"/>
      <c r="B334" s="21"/>
      <c r="C334" s="757"/>
      <c r="D334" s="20"/>
      <c r="E334" s="20"/>
      <c r="F334" s="21"/>
      <c r="G334" s="21"/>
      <c r="H334" s="21"/>
      <c r="I334" s="19"/>
      <c r="J334" s="20"/>
      <c r="K334" s="20"/>
      <c r="L334" s="20"/>
      <c r="M334" s="758"/>
      <c r="N334" s="21"/>
      <c r="O334" s="21"/>
      <c r="P334" s="21"/>
      <c r="Q334" s="21"/>
      <c r="R334" s="21"/>
      <c r="S334" s="759"/>
      <c r="T334" s="760"/>
      <c r="U334" s="21"/>
      <c r="V334" s="21"/>
      <c r="W334" s="21"/>
      <c r="X334" s="21"/>
      <c r="Y334" s="760"/>
      <c r="Z334" s="760"/>
      <c r="AA334" s="760"/>
      <c r="AB334" s="760"/>
      <c r="AC334" s="760"/>
      <c r="AD334" s="760"/>
      <c r="AE334" s="760"/>
      <c r="AF334" s="760"/>
      <c r="AG334" s="760"/>
      <c r="AH334" s="761"/>
      <c r="AI334" s="761"/>
      <c r="AJ334" s="761"/>
      <c r="AK334" s="761"/>
      <c r="AL334" s="770"/>
      <c r="AM334" s="770"/>
      <c r="AN334" s="770"/>
      <c r="AO334" s="760"/>
      <c r="AP334" s="760"/>
      <c r="AQ334" s="760"/>
      <c r="AR334" s="760"/>
      <c r="AS334" s="759"/>
      <c r="AT334" s="760"/>
      <c r="AU334" s="760"/>
      <c r="AV334" s="760"/>
      <c r="AW334" s="760"/>
      <c r="AX334" s="760"/>
      <c r="AY334" s="760"/>
      <c r="BK334" s="155"/>
      <c r="BL334" s="155"/>
      <c r="BM334" s="155"/>
      <c r="BN334" s="155"/>
    </row>
    <row r="335" spans="1:66" s="750" customFormat="1" ht="24.75" customHeight="1">
      <c r="A335" s="21"/>
      <c r="B335" s="21"/>
      <c r="C335" s="757"/>
      <c r="D335" s="20"/>
      <c r="E335" s="20"/>
      <c r="F335" s="21"/>
      <c r="G335" s="21"/>
      <c r="H335" s="21"/>
      <c r="I335" s="19"/>
      <c r="J335" s="20"/>
      <c r="K335" s="20"/>
      <c r="L335" s="20"/>
      <c r="M335" s="758"/>
      <c r="N335" s="21"/>
      <c r="O335" s="21"/>
      <c r="P335" s="21"/>
      <c r="Q335" s="21"/>
      <c r="R335" s="21"/>
      <c r="S335" s="759"/>
      <c r="T335" s="760"/>
      <c r="U335" s="21"/>
      <c r="V335" s="21"/>
      <c r="W335" s="21"/>
      <c r="X335" s="21"/>
      <c r="Y335" s="760"/>
      <c r="Z335" s="760"/>
      <c r="AA335" s="760"/>
      <c r="AB335" s="760"/>
      <c r="AC335" s="760"/>
      <c r="AD335" s="760"/>
      <c r="AE335" s="760"/>
      <c r="AF335" s="760"/>
      <c r="AG335" s="760"/>
      <c r="AH335" s="761"/>
      <c r="AI335" s="761"/>
      <c r="AJ335" s="761"/>
      <c r="AK335" s="761"/>
      <c r="AL335" s="770"/>
      <c r="AM335" s="770"/>
      <c r="AN335" s="770"/>
      <c r="AO335" s="760"/>
      <c r="AP335" s="760"/>
      <c r="AQ335" s="760"/>
      <c r="AR335" s="760"/>
      <c r="AS335" s="759"/>
      <c r="AT335" s="760"/>
      <c r="AU335" s="760"/>
      <c r="AV335" s="760"/>
      <c r="AW335" s="760"/>
      <c r="AX335" s="760"/>
      <c r="AY335" s="760"/>
      <c r="BK335" s="155"/>
      <c r="BL335" s="155"/>
      <c r="BM335" s="155"/>
      <c r="BN335" s="155"/>
    </row>
    <row r="336" spans="1:66" s="750" customFormat="1" ht="25.5" customHeight="1">
      <c r="A336" s="21"/>
      <c r="B336" s="21"/>
      <c r="C336" s="757"/>
      <c r="D336" s="20"/>
      <c r="E336" s="20"/>
      <c r="F336" s="21"/>
      <c r="G336" s="21"/>
      <c r="H336" s="21"/>
      <c r="I336" s="19"/>
      <c r="J336" s="20"/>
      <c r="K336" s="20"/>
      <c r="L336" s="20"/>
      <c r="M336" s="758"/>
      <c r="N336" s="21"/>
      <c r="O336" s="21"/>
      <c r="P336" s="21"/>
      <c r="Q336" s="21"/>
      <c r="R336" s="21"/>
      <c r="S336" s="759"/>
      <c r="T336" s="760"/>
      <c r="U336" s="21"/>
      <c r="V336" s="21"/>
      <c r="W336" s="21"/>
      <c r="X336" s="21"/>
      <c r="Y336" s="760"/>
      <c r="Z336" s="760"/>
      <c r="AA336" s="760"/>
      <c r="AB336" s="760"/>
      <c r="AC336" s="760"/>
      <c r="AD336" s="760"/>
      <c r="AE336" s="760"/>
      <c r="AF336" s="760"/>
      <c r="AG336" s="760"/>
      <c r="AH336" s="761"/>
      <c r="AI336" s="761"/>
      <c r="AJ336" s="761"/>
      <c r="AK336" s="761"/>
      <c r="AL336" s="770"/>
      <c r="AM336" s="770"/>
      <c r="AN336" s="770"/>
      <c r="AO336" s="760"/>
      <c r="AP336" s="760"/>
      <c r="AQ336" s="760"/>
      <c r="AR336" s="760"/>
      <c r="AS336" s="759"/>
      <c r="AT336" s="760"/>
      <c r="AU336" s="760"/>
      <c r="AV336" s="760"/>
      <c r="AW336" s="760"/>
      <c r="AX336" s="760"/>
      <c r="AY336" s="760"/>
      <c r="BK336" s="155"/>
      <c r="BL336" s="155"/>
      <c r="BM336" s="155"/>
      <c r="BN336" s="155"/>
    </row>
    <row r="337" spans="1:66" s="750" customFormat="1" ht="24.75" customHeight="1">
      <c r="A337" s="22" t="s">
        <v>2922</v>
      </c>
      <c r="B337" s="22">
        <v>37901</v>
      </c>
      <c r="C337" s="472" t="s">
        <v>22283</v>
      </c>
      <c r="D337" s="23" t="s">
        <v>26344</v>
      </c>
      <c r="E337" s="23" t="s">
        <v>163</v>
      </c>
      <c r="F337" s="22" t="s">
        <v>363</v>
      </c>
      <c r="G337" s="22" t="s">
        <v>588</v>
      </c>
      <c r="H337" s="22" t="s">
        <v>180</v>
      </c>
      <c r="I337" s="18" t="s">
        <v>5418</v>
      </c>
      <c r="J337" s="23" t="s">
        <v>373</v>
      </c>
      <c r="K337" s="23" t="s">
        <v>1183</v>
      </c>
      <c r="L337" s="23" t="s">
        <v>1415</v>
      </c>
      <c r="M337" s="746" t="s">
        <v>1414</v>
      </c>
      <c r="N337" s="22">
        <v>434313661</v>
      </c>
      <c r="O337" s="22" t="s">
        <v>1551</v>
      </c>
      <c r="P337" s="22" t="s">
        <v>380</v>
      </c>
      <c r="Q337" s="22"/>
      <c r="R337" s="22" t="s">
        <v>380</v>
      </c>
      <c r="S337" s="747" t="s">
        <v>5378</v>
      </c>
      <c r="T337" s="748" t="str">
        <f>IF(Table54[[#This Row],[تاریخ اولین  احتساب حق بیمه]]="",1403,MID(Table54[[#This Row],[تاریخ اولین  احتساب حق بیمه]],1,4))</f>
        <v>1399</v>
      </c>
      <c r="U337" s="22" t="s">
        <v>3156</v>
      </c>
      <c r="V337" s="22" t="s">
        <v>3156</v>
      </c>
      <c r="W337" s="22" t="s">
        <v>3156</v>
      </c>
      <c r="X337" s="22"/>
      <c r="Y337" s="748"/>
      <c r="Z337" s="748"/>
      <c r="AA337" s="748"/>
      <c r="AB337" s="748"/>
      <c r="AC337" s="748"/>
      <c r="AD337" s="748"/>
      <c r="AE337" s="748"/>
      <c r="AF337" s="748"/>
      <c r="AG337" s="748"/>
      <c r="AH337" s="749"/>
      <c r="AI337" s="749"/>
      <c r="AJ337" s="749"/>
      <c r="AK337" s="749"/>
      <c r="AL337" s="748"/>
      <c r="AM337" s="748"/>
      <c r="AN337" s="748"/>
      <c r="AO337" s="748"/>
      <c r="AP337" s="748"/>
      <c r="AQ337" s="748"/>
      <c r="AR337" s="748"/>
      <c r="AS337" s="747"/>
      <c r="AT337" s="748"/>
      <c r="AU337" s="748"/>
      <c r="AV337" s="748"/>
      <c r="AW337" s="748"/>
      <c r="AX337" s="748"/>
      <c r="AY337" s="748"/>
      <c r="BI337" s="155"/>
      <c r="BJ337" s="155"/>
      <c r="BK337" s="155"/>
      <c r="BL337" s="155"/>
      <c r="BM337" s="155"/>
      <c r="BN337" s="155"/>
    </row>
    <row r="338" spans="1:66" s="750" customFormat="1" ht="24.75" customHeight="1">
      <c r="A338" s="22" t="s">
        <v>358</v>
      </c>
      <c r="B338" s="22">
        <v>37902</v>
      </c>
      <c r="C338" s="472" t="s">
        <v>22283</v>
      </c>
      <c r="D338" s="23" t="s">
        <v>367</v>
      </c>
      <c r="E338" s="23" t="s">
        <v>163</v>
      </c>
      <c r="F338" s="22" t="s">
        <v>364</v>
      </c>
      <c r="G338" s="22" t="s">
        <v>22284</v>
      </c>
      <c r="H338" s="22" t="s">
        <v>180</v>
      </c>
      <c r="I338" s="18" t="s">
        <v>5509</v>
      </c>
      <c r="J338" s="23" t="s">
        <v>374</v>
      </c>
      <c r="K338" s="23" t="s">
        <v>1183</v>
      </c>
      <c r="L338" s="23" t="s">
        <v>1184</v>
      </c>
      <c r="M338" s="746" t="s">
        <v>379</v>
      </c>
      <c r="N338" s="22">
        <v>4143156999</v>
      </c>
      <c r="O338" s="22" t="s">
        <v>1551</v>
      </c>
      <c r="P338" s="22" t="s">
        <v>380</v>
      </c>
      <c r="Q338" s="22" t="s">
        <v>3764</v>
      </c>
      <c r="R338" s="22" t="s">
        <v>4293</v>
      </c>
      <c r="S338" s="747" t="s">
        <v>5378</v>
      </c>
      <c r="T338" s="748" t="str">
        <f>IF(Table54[[#This Row],[تاریخ اولین  احتساب حق بیمه]]="",1403,MID(Table54[[#This Row],[تاریخ اولین  احتساب حق بیمه]],1,4))</f>
        <v>1402</v>
      </c>
      <c r="U338" s="22" t="s">
        <v>3156</v>
      </c>
      <c r="V338" s="22" t="s">
        <v>3156</v>
      </c>
      <c r="W338" s="22" t="s">
        <v>5378</v>
      </c>
      <c r="X338" s="22"/>
      <c r="Y338" s="748"/>
      <c r="Z338" s="748"/>
      <c r="AA338" s="748"/>
      <c r="AB338" s="748"/>
      <c r="AC338" s="748"/>
      <c r="AD338" s="748"/>
      <c r="AE338" s="748"/>
      <c r="AF338" s="748"/>
      <c r="AG338" s="748"/>
      <c r="AH338" s="749"/>
      <c r="AI338" s="749"/>
      <c r="AJ338" s="749"/>
      <c r="AK338" s="749"/>
      <c r="AL338" s="748"/>
      <c r="AM338" s="748"/>
      <c r="AN338" s="748"/>
      <c r="AO338" s="748"/>
      <c r="AP338" s="748"/>
      <c r="AQ338" s="748"/>
      <c r="AR338" s="748"/>
      <c r="AS338" s="747"/>
      <c r="AT338" s="748"/>
      <c r="AU338" s="748"/>
      <c r="AV338" s="748"/>
      <c r="AW338" s="748"/>
      <c r="AX338" s="748"/>
      <c r="AY338" s="748"/>
      <c r="BI338" s="155"/>
      <c r="BJ338" s="155"/>
      <c r="BK338" s="155"/>
      <c r="BL338" s="155"/>
      <c r="BM338" s="155"/>
      <c r="BN338" s="155"/>
    </row>
    <row r="339" spans="1:66" s="750" customFormat="1" ht="24.75" customHeight="1">
      <c r="A339" s="22" t="s">
        <v>361</v>
      </c>
      <c r="B339" s="22">
        <v>37903</v>
      </c>
      <c r="C339" s="472" t="s">
        <v>22283</v>
      </c>
      <c r="D339" s="23" t="s">
        <v>371</v>
      </c>
      <c r="E339" s="23" t="s">
        <v>162</v>
      </c>
      <c r="F339" s="22" t="s">
        <v>365</v>
      </c>
      <c r="G339" s="22" t="s">
        <v>22285</v>
      </c>
      <c r="H339" s="22" t="s">
        <v>180</v>
      </c>
      <c r="I339" s="18" t="s">
        <v>5509</v>
      </c>
      <c r="J339" s="23" t="s">
        <v>378</v>
      </c>
      <c r="K339" s="23" t="s">
        <v>1183</v>
      </c>
      <c r="L339" s="23" t="s">
        <v>1184</v>
      </c>
      <c r="M339" s="746" t="s">
        <v>379</v>
      </c>
      <c r="N339" s="22">
        <v>4143156999</v>
      </c>
      <c r="O339" s="22" t="s">
        <v>1551</v>
      </c>
      <c r="P339" s="22" t="s">
        <v>3515</v>
      </c>
      <c r="Q339" s="22"/>
      <c r="R339" s="22" t="s">
        <v>4293</v>
      </c>
      <c r="S339" s="747" t="s">
        <v>5378</v>
      </c>
      <c r="T339" s="748" t="str">
        <f>IF(Table54[[#This Row],[تاریخ اولین  احتساب حق بیمه]]="",1403,MID(Table54[[#This Row],[تاریخ اولین  احتساب حق بیمه]],1,4))</f>
        <v>1402</v>
      </c>
      <c r="U339" s="22" t="s">
        <v>5552</v>
      </c>
      <c r="V339" s="22" t="s">
        <v>3156</v>
      </c>
      <c r="W339" s="22" t="s">
        <v>5378</v>
      </c>
      <c r="X339" s="22"/>
      <c r="Y339" s="748"/>
      <c r="Z339" s="748"/>
      <c r="AA339" s="748"/>
      <c r="AB339" s="748"/>
      <c r="AC339" s="748"/>
      <c r="AD339" s="748"/>
      <c r="AE339" s="748"/>
      <c r="AF339" s="748"/>
      <c r="AG339" s="748"/>
      <c r="AH339" s="749"/>
      <c r="AI339" s="749"/>
      <c r="AJ339" s="749"/>
      <c r="AK339" s="749"/>
      <c r="AL339" s="748"/>
      <c r="AM339" s="748"/>
      <c r="AN339" s="748"/>
      <c r="AO339" s="748"/>
      <c r="AP339" s="748"/>
      <c r="AQ339" s="748"/>
      <c r="AR339" s="748"/>
      <c r="AS339" s="747"/>
      <c r="AT339" s="748"/>
      <c r="AU339" s="748"/>
      <c r="AV339" s="748"/>
      <c r="AW339" s="748"/>
      <c r="AX339" s="748"/>
      <c r="AY339" s="748"/>
      <c r="BI339" s="155"/>
      <c r="BJ339" s="155"/>
      <c r="BK339" s="155"/>
      <c r="BL339" s="155"/>
      <c r="BM339" s="155"/>
      <c r="BN339" s="155"/>
    </row>
    <row r="340" spans="1:66" s="750" customFormat="1" ht="24.75" customHeight="1">
      <c r="A340" s="22" t="s">
        <v>2923</v>
      </c>
      <c r="B340" s="22">
        <v>37904</v>
      </c>
      <c r="C340" s="472" t="s">
        <v>22283</v>
      </c>
      <c r="D340" s="23" t="s">
        <v>2074</v>
      </c>
      <c r="E340" s="23" t="s">
        <v>163</v>
      </c>
      <c r="F340" s="22" t="s">
        <v>665</v>
      </c>
      <c r="G340" s="22" t="s">
        <v>22286</v>
      </c>
      <c r="H340" s="22" t="s">
        <v>180</v>
      </c>
      <c r="I340" s="18" t="s">
        <v>5418</v>
      </c>
      <c r="J340" s="23" t="s">
        <v>2075</v>
      </c>
      <c r="K340" s="23" t="s">
        <v>1183</v>
      </c>
      <c r="L340" s="23" t="s">
        <v>1184</v>
      </c>
      <c r="M340" s="746" t="s">
        <v>2076</v>
      </c>
      <c r="N340" s="22"/>
      <c r="O340" s="22" t="s">
        <v>1551</v>
      </c>
      <c r="P340" s="22" t="s">
        <v>1309</v>
      </c>
      <c r="Q340" s="22" t="s">
        <v>3764</v>
      </c>
      <c r="R340" s="22" t="s">
        <v>4293</v>
      </c>
      <c r="S340" s="747" t="s">
        <v>5378</v>
      </c>
      <c r="T340" s="748" t="str">
        <f>IF(Table54[[#This Row],[تاریخ اولین  احتساب حق بیمه]]="",1403,MID(Table54[[#This Row],[تاریخ اولین  احتساب حق بیمه]],1,4))</f>
        <v>1402</v>
      </c>
      <c r="U340" s="22" t="s">
        <v>3156</v>
      </c>
      <c r="V340" s="22" t="s">
        <v>3156</v>
      </c>
      <c r="W340" s="22" t="s">
        <v>3156</v>
      </c>
      <c r="X340" s="22"/>
      <c r="Y340" s="748"/>
      <c r="Z340" s="748"/>
      <c r="AA340" s="748"/>
      <c r="AB340" s="748"/>
      <c r="AC340" s="748"/>
      <c r="AD340" s="748"/>
      <c r="AE340" s="748"/>
      <c r="AF340" s="748"/>
      <c r="AG340" s="748"/>
      <c r="AH340" s="749"/>
      <c r="AI340" s="749"/>
      <c r="AJ340" s="749"/>
      <c r="AK340" s="749"/>
      <c r="AL340" s="748"/>
      <c r="AM340" s="748"/>
      <c r="AN340" s="748"/>
      <c r="AO340" s="748"/>
      <c r="AP340" s="748"/>
      <c r="AQ340" s="748"/>
      <c r="AR340" s="748"/>
      <c r="AS340" s="747"/>
      <c r="AT340" s="748"/>
      <c r="AU340" s="748"/>
      <c r="AV340" s="748"/>
      <c r="AW340" s="748"/>
      <c r="AX340" s="748"/>
      <c r="AY340" s="748"/>
      <c r="BI340" s="155"/>
      <c r="BJ340" s="155"/>
      <c r="BK340" s="155"/>
      <c r="BL340" s="155"/>
      <c r="BM340" s="155"/>
      <c r="BN340" s="155"/>
    </row>
    <row r="341" spans="1:66" s="750" customFormat="1" ht="25.5" customHeight="1">
      <c r="A341" s="21"/>
      <c r="B341" s="21"/>
      <c r="C341" s="757"/>
      <c r="D341" s="20"/>
      <c r="E341" s="20"/>
      <c r="F341" s="21"/>
      <c r="G341" s="21"/>
      <c r="H341" s="21"/>
      <c r="I341" s="19"/>
      <c r="J341" s="20"/>
      <c r="K341" s="20"/>
      <c r="L341" s="20"/>
      <c r="M341" s="758"/>
      <c r="N341" s="21"/>
      <c r="O341" s="21"/>
      <c r="P341" s="21"/>
      <c r="Q341" s="21"/>
      <c r="R341" s="21"/>
      <c r="S341" s="759"/>
      <c r="T341" s="760"/>
      <c r="U341" s="21"/>
      <c r="V341" s="21"/>
      <c r="W341" s="21"/>
      <c r="X341" s="21"/>
      <c r="Y341" s="760"/>
      <c r="Z341" s="760"/>
      <c r="AA341" s="760"/>
      <c r="AB341" s="760"/>
      <c r="AC341" s="760"/>
      <c r="AD341" s="760"/>
      <c r="AE341" s="760"/>
      <c r="AF341" s="760"/>
      <c r="AG341" s="760"/>
      <c r="AH341" s="761"/>
      <c r="AI341" s="761"/>
      <c r="AJ341" s="761"/>
      <c r="AK341" s="761"/>
      <c r="AL341" s="770"/>
      <c r="AM341" s="770"/>
      <c r="AN341" s="770"/>
      <c r="AO341" s="760"/>
      <c r="AP341" s="760"/>
      <c r="AQ341" s="760"/>
      <c r="AR341" s="760"/>
      <c r="AS341" s="759"/>
      <c r="AT341" s="760"/>
      <c r="AU341" s="760"/>
      <c r="AV341" s="760"/>
      <c r="AW341" s="760"/>
      <c r="AX341" s="760"/>
      <c r="AY341" s="760"/>
      <c r="BK341" s="155"/>
      <c r="BL341" s="155"/>
      <c r="BM341" s="155"/>
      <c r="BN341" s="155"/>
    </row>
    <row r="342" spans="1:66" s="750" customFormat="1" ht="30" customHeight="1">
      <c r="A342" s="22" t="s">
        <v>420</v>
      </c>
      <c r="B342" s="22">
        <v>24001</v>
      </c>
      <c r="C342" s="472" t="s">
        <v>2936</v>
      </c>
      <c r="D342" s="23">
        <v>2660264181</v>
      </c>
      <c r="E342" s="23" t="s">
        <v>162</v>
      </c>
      <c r="F342" s="22" t="s">
        <v>114</v>
      </c>
      <c r="G342" s="22"/>
      <c r="H342" s="22" t="s">
        <v>179</v>
      </c>
      <c r="I342" s="18" t="s">
        <v>5417</v>
      </c>
      <c r="J342" s="23" t="s">
        <v>426</v>
      </c>
      <c r="K342" s="23" t="s">
        <v>1183</v>
      </c>
      <c r="L342" s="23" t="s">
        <v>1184</v>
      </c>
      <c r="M342" s="746" t="s">
        <v>430</v>
      </c>
      <c r="N342" s="22">
        <v>4196919447</v>
      </c>
      <c r="O342" s="22" t="s">
        <v>1551</v>
      </c>
      <c r="P342" s="22" t="s">
        <v>353</v>
      </c>
      <c r="Q342" s="22" t="s">
        <v>4452</v>
      </c>
      <c r="R342" s="22" t="s">
        <v>642</v>
      </c>
      <c r="S342" s="747" t="s">
        <v>409</v>
      </c>
      <c r="T342" s="748" t="str">
        <f>IF(Table54[[#This Row],[تاریخ اولین  احتساب حق بیمه]]="",1403,MID(Table54[[#This Row],[تاریخ اولین  احتساب حق بیمه]],1,4))</f>
        <v>1400</v>
      </c>
      <c r="U342" s="22"/>
      <c r="V342" s="22" t="s">
        <v>235</v>
      </c>
      <c r="W342" s="22" t="s">
        <v>434</v>
      </c>
      <c r="X342" s="22"/>
      <c r="Y342" s="748"/>
      <c r="Z342" s="748"/>
      <c r="AA342" s="748"/>
      <c r="AB342" s="748"/>
      <c r="AC342" s="748"/>
      <c r="AD342" s="748"/>
      <c r="AE342" s="748"/>
      <c r="AF342" s="748"/>
      <c r="AG342" s="748"/>
      <c r="AH342" s="749"/>
      <c r="AI342" s="749"/>
      <c r="AJ342" s="749"/>
      <c r="AK342" s="749"/>
      <c r="AL342" s="748"/>
      <c r="AM342" s="748"/>
      <c r="AN342" s="748"/>
      <c r="AO342" s="748"/>
      <c r="AP342" s="748"/>
      <c r="AQ342" s="748"/>
      <c r="AR342" s="748"/>
      <c r="AS342" s="747"/>
      <c r="AT342" s="748"/>
      <c r="AU342" s="748"/>
      <c r="AV342" s="748"/>
      <c r="AW342" s="748"/>
      <c r="AX342" s="748"/>
      <c r="AY342" s="748"/>
      <c r="BI342" s="155"/>
      <c r="BJ342" s="155"/>
      <c r="BK342" s="155"/>
      <c r="BL342" s="155"/>
      <c r="BM342" s="155"/>
      <c r="BN342" s="155"/>
    </row>
    <row r="343" spans="1:66" s="750" customFormat="1" ht="24.75" customHeight="1">
      <c r="A343" s="22" t="s">
        <v>2712</v>
      </c>
      <c r="B343" s="22">
        <v>24003</v>
      </c>
      <c r="C343" s="472" t="s">
        <v>2936</v>
      </c>
      <c r="D343" s="23">
        <v>2581189789</v>
      </c>
      <c r="E343" s="23" t="s">
        <v>162</v>
      </c>
      <c r="F343" s="22" t="s">
        <v>423</v>
      </c>
      <c r="G343" s="22"/>
      <c r="H343" s="22" t="s">
        <v>180</v>
      </c>
      <c r="I343" s="18" t="s">
        <v>5417</v>
      </c>
      <c r="J343" s="23" t="s">
        <v>428</v>
      </c>
      <c r="K343" s="23" t="s">
        <v>1183</v>
      </c>
      <c r="L343" s="23" t="s">
        <v>1184</v>
      </c>
      <c r="M343" s="746" t="s">
        <v>431</v>
      </c>
      <c r="N343" s="22">
        <v>4195716831</v>
      </c>
      <c r="O343" s="22" t="s">
        <v>1551</v>
      </c>
      <c r="P343" s="22" t="s">
        <v>1445</v>
      </c>
      <c r="Q343" s="22" t="s">
        <v>4452</v>
      </c>
      <c r="R343" s="22" t="s">
        <v>2251</v>
      </c>
      <c r="S343" s="747" t="s">
        <v>409</v>
      </c>
      <c r="T343" s="748" t="str">
        <f>IF(Table54[[#This Row],[تاریخ اولین  احتساب حق بیمه]]="",1403,MID(Table54[[#This Row],[تاریخ اولین  احتساب حق بیمه]],1,4))</f>
        <v>1401</v>
      </c>
      <c r="U343" s="22"/>
      <c r="V343" s="22" t="s">
        <v>235</v>
      </c>
      <c r="W343" s="22" t="s">
        <v>436</v>
      </c>
      <c r="X343" s="22"/>
      <c r="Y343" s="748"/>
      <c r="Z343" s="748"/>
      <c r="AA343" s="748"/>
      <c r="AB343" s="748"/>
      <c r="AC343" s="748"/>
      <c r="AD343" s="748"/>
      <c r="AE343" s="748"/>
      <c r="AF343" s="748"/>
      <c r="AG343" s="748"/>
      <c r="AH343" s="749"/>
      <c r="AI343" s="749"/>
      <c r="AJ343" s="749"/>
      <c r="AK343" s="749"/>
      <c r="AL343" s="748"/>
      <c r="AM343" s="748"/>
      <c r="AN343" s="748"/>
      <c r="AO343" s="748"/>
      <c r="AP343" s="748"/>
      <c r="AQ343" s="748"/>
      <c r="AR343" s="748"/>
      <c r="AS343" s="747"/>
      <c r="AT343" s="748"/>
      <c r="AU343" s="748"/>
      <c r="AV343" s="748"/>
      <c r="AW343" s="748"/>
      <c r="AX343" s="748"/>
      <c r="AY343" s="748"/>
      <c r="BI343" s="155"/>
      <c r="BJ343" s="155"/>
      <c r="BK343" s="155"/>
      <c r="BL343" s="155"/>
      <c r="BM343" s="155"/>
      <c r="BN343" s="155"/>
    </row>
    <row r="344" spans="1:66" s="750" customFormat="1" ht="24.75" customHeight="1">
      <c r="A344" s="22" t="s">
        <v>2253</v>
      </c>
      <c r="B344" s="22">
        <v>24015</v>
      </c>
      <c r="C344" s="472" t="s">
        <v>2936</v>
      </c>
      <c r="D344" s="23" t="s">
        <v>443</v>
      </c>
      <c r="E344" s="23" t="s">
        <v>162</v>
      </c>
      <c r="F344" s="22" t="s">
        <v>453</v>
      </c>
      <c r="G344" s="22"/>
      <c r="H344" s="22" t="s">
        <v>179</v>
      </c>
      <c r="I344" s="18" t="s">
        <v>5417</v>
      </c>
      <c r="J344" s="23" t="s">
        <v>446</v>
      </c>
      <c r="K344" s="23" t="s">
        <v>1183</v>
      </c>
      <c r="L344" s="23" t="s">
        <v>1184</v>
      </c>
      <c r="M344" s="746" t="s">
        <v>449</v>
      </c>
      <c r="N344" s="22">
        <v>4133965651</v>
      </c>
      <c r="O344" s="22" t="s">
        <v>1551</v>
      </c>
      <c r="P344" s="22" t="s">
        <v>623</v>
      </c>
      <c r="Q344" s="22" t="s">
        <v>4452</v>
      </c>
      <c r="R344" s="22" t="s">
        <v>1309</v>
      </c>
      <c r="S344" s="747"/>
      <c r="T344" s="748" t="str">
        <f>IF(Table54[[#This Row],[تاریخ اولین  احتساب حق بیمه]]="",1403,MID(Table54[[#This Row],[تاریخ اولین  احتساب حق بیمه]],1,4))</f>
        <v>1401</v>
      </c>
      <c r="U344" s="22"/>
      <c r="V344" s="22" t="s">
        <v>235</v>
      </c>
      <c r="W344" s="22" t="s">
        <v>451</v>
      </c>
      <c r="X344" s="22"/>
      <c r="Y344" s="748"/>
      <c r="Z344" s="748"/>
      <c r="AA344" s="748"/>
      <c r="AB344" s="748"/>
      <c r="AC344" s="748"/>
      <c r="AD344" s="748"/>
      <c r="AE344" s="748"/>
      <c r="AF344" s="748"/>
      <c r="AG344" s="748"/>
      <c r="AH344" s="749"/>
      <c r="AI344" s="749"/>
      <c r="AJ344" s="749"/>
      <c r="AK344" s="749"/>
      <c r="AL344" s="748"/>
      <c r="AM344" s="748"/>
      <c r="AN344" s="748"/>
      <c r="AO344" s="748"/>
      <c r="AP344" s="748"/>
      <c r="AQ344" s="748"/>
      <c r="AR344" s="748"/>
      <c r="AS344" s="747"/>
      <c r="AT344" s="748"/>
      <c r="AU344" s="748"/>
      <c r="AV344" s="748"/>
      <c r="AW344" s="748"/>
      <c r="AX344" s="748"/>
      <c r="AY344" s="748"/>
      <c r="BI344" s="155"/>
      <c r="BJ344" s="155"/>
      <c r="BK344" s="155"/>
      <c r="BL344" s="155"/>
      <c r="BM344" s="155"/>
      <c r="BN344" s="155"/>
    </row>
    <row r="345" spans="1:66" s="750" customFormat="1" ht="24.75" customHeight="1">
      <c r="A345" s="22" t="s">
        <v>439</v>
      </c>
      <c r="B345" s="22">
        <v>24016</v>
      </c>
      <c r="C345" s="472" t="s">
        <v>2936</v>
      </c>
      <c r="D345" s="23" t="s">
        <v>444</v>
      </c>
      <c r="E345" s="23" t="s">
        <v>163</v>
      </c>
      <c r="F345" s="22" t="s">
        <v>441</v>
      </c>
      <c r="G345" s="22"/>
      <c r="H345" s="22" t="s">
        <v>425</v>
      </c>
      <c r="I345" s="18" t="s">
        <v>5416</v>
      </c>
      <c r="J345" s="23" t="s">
        <v>447</v>
      </c>
      <c r="K345" s="23" t="s">
        <v>1183</v>
      </c>
      <c r="L345" s="23" t="s">
        <v>1184</v>
      </c>
      <c r="M345" s="746" t="s">
        <v>450</v>
      </c>
      <c r="N345" s="22">
        <v>4196971741</v>
      </c>
      <c r="O345" s="22" t="s">
        <v>2414</v>
      </c>
      <c r="P345" s="22" t="s">
        <v>623</v>
      </c>
      <c r="Q345" s="22" t="s">
        <v>1309</v>
      </c>
      <c r="R345" s="22"/>
      <c r="S345" s="747"/>
      <c r="T345" s="748">
        <f>IF(Table54[[#This Row],[تاریخ اولین  احتساب حق بیمه]]="",1403,MID(Table54[[#This Row],[تاریخ اولین  احتساب حق بیمه]],1,4))</f>
        <v>1403</v>
      </c>
      <c r="U345" s="22"/>
      <c r="V345" s="22" t="s">
        <v>235</v>
      </c>
      <c r="W345" s="22" t="s">
        <v>452</v>
      </c>
      <c r="X345" s="22"/>
      <c r="Y345" s="748"/>
      <c r="Z345" s="748"/>
      <c r="AA345" s="748"/>
      <c r="AB345" s="748"/>
      <c r="AC345" s="748"/>
      <c r="AD345" s="748"/>
      <c r="AE345" s="748"/>
      <c r="AF345" s="748"/>
      <c r="AG345" s="748"/>
      <c r="AH345" s="749"/>
      <c r="AI345" s="749"/>
      <c r="AJ345" s="749"/>
      <c r="AK345" s="749"/>
      <c r="AL345" s="748"/>
      <c r="AM345" s="748"/>
      <c r="AN345" s="748"/>
      <c r="AO345" s="748"/>
      <c r="AP345" s="748"/>
      <c r="AQ345" s="748"/>
      <c r="AR345" s="748"/>
      <c r="AS345" s="747"/>
      <c r="AT345" s="748"/>
      <c r="AU345" s="748"/>
      <c r="AV345" s="748"/>
      <c r="AW345" s="748"/>
      <c r="AX345" s="748"/>
      <c r="AY345" s="748"/>
      <c r="BI345" s="155"/>
      <c r="BJ345" s="155"/>
      <c r="BK345" s="155"/>
      <c r="BL345" s="155"/>
      <c r="BM345" s="155"/>
      <c r="BN345" s="155"/>
    </row>
    <row r="346" spans="1:66" s="750" customFormat="1" ht="24.75" customHeight="1">
      <c r="A346" s="22" t="s">
        <v>440</v>
      </c>
      <c r="B346" s="22">
        <v>24017</v>
      </c>
      <c r="C346" s="472" t="s">
        <v>2936</v>
      </c>
      <c r="D346" s="23" t="s">
        <v>445</v>
      </c>
      <c r="E346" s="23" t="s">
        <v>162</v>
      </c>
      <c r="F346" s="22" t="s">
        <v>442</v>
      </c>
      <c r="G346" s="22"/>
      <c r="H346" s="22" t="s">
        <v>180</v>
      </c>
      <c r="I346" s="18" t="s">
        <v>5417</v>
      </c>
      <c r="J346" s="23" t="s">
        <v>448</v>
      </c>
      <c r="K346" s="23" t="s">
        <v>1183</v>
      </c>
      <c r="L346" s="23" t="s">
        <v>1184</v>
      </c>
      <c r="M346" s="746" t="s">
        <v>1447</v>
      </c>
      <c r="N346" s="22"/>
      <c r="O346" s="22" t="s">
        <v>1551</v>
      </c>
      <c r="P346" s="22" t="s">
        <v>623</v>
      </c>
      <c r="Q346" s="22" t="s">
        <v>4452</v>
      </c>
      <c r="R346" s="22" t="s">
        <v>2864</v>
      </c>
      <c r="S346" s="747"/>
      <c r="T346" s="748" t="str">
        <f>IF(Table54[[#This Row],[تاریخ اولین  احتساب حق بیمه]]="",1403,MID(Table54[[#This Row],[تاریخ اولین  احتساب حق بیمه]],1,4))</f>
        <v>1402</v>
      </c>
      <c r="U346" s="22"/>
      <c r="V346" s="22" t="s">
        <v>235</v>
      </c>
      <c r="W346" s="22"/>
      <c r="X346" s="22"/>
      <c r="Y346" s="748"/>
      <c r="Z346" s="748"/>
      <c r="AA346" s="748"/>
      <c r="AB346" s="748"/>
      <c r="AC346" s="748"/>
      <c r="AD346" s="748"/>
      <c r="AE346" s="748"/>
      <c r="AF346" s="748"/>
      <c r="AG346" s="748"/>
      <c r="AH346" s="749"/>
      <c r="AI346" s="749"/>
      <c r="AJ346" s="749"/>
      <c r="AK346" s="749"/>
      <c r="AL346" s="748"/>
      <c r="AM346" s="748"/>
      <c r="AN346" s="748"/>
      <c r="AO346" s="748"/>
      <c r="AP346" s="748"/>
      <c r="AQ346" s="748"/>
      <c r="AR346" s="748"/>
      <c r="AS346" s="747"/>
      <c r="AT346" s="748"/>
      <c r="AU346" s="748"/>
      <c r="AV346" s="748"/>
      <c r="AW346" s="748"/>
      <c r="AX346" s="748"/>
      <c r="AY346" s="748"/>
      <c r="BI346" s="155"/>
      <c r="BJ346" s="155"/>
      <c r="BK346" s="155"/>
      <c r="BL346" s="155"/>
      <c r="BM346" s="155"/>
      <c r="BN346" s="155"/>
    </row>
    <row r="347" spans="1:66" s="750" customFormat="1" ht="24.75" customHeight="1">
      <c r="A347" s="22" t="s">
        <v>2254</v>
      </c>
      <c r="B347" s="22">
        <v>24008</v>
      </c>
      <c r="C347" s="472" t="s">
        <v>2936</v>
      </c>
      <c r="D347" s="23">
        <v>2691298231</v>
      </c>
      <c r="E347" s="23" t="s">
        <v>162</v>
      </c>
      <c r="F347" s="22" t="s">
        <v>422</v>
      </c>
      <c r="G347" s="22"/>
      <c r="H347" s="22" t="s">
        <v>180</v>
      </c>
      <c r="I347" s="19" t="s">
        <v>5418</v>
      </c>
      <c r="J347" s="23" t="s">
        <v>427</v>
      </c>
      <c r="K347" s="23" t="s">
        <v>1183</v>
      </c>
      <c r="L347" s="23" t="s">
        <v>1184</v>
      </c>
      <c r="M347" s="746" t="s">
        <v>1446</v>
      </c>
      <c r="N347" s="22">
        <v>4195715911</v>
      </c>
      <c r="O347" s="22" t="s">
        <v>1551</v>
      </c>
      <c r="P347" s="22" t="s">
        <v>728</v>
      </c>
      <c r="Q347" s="22" t="s">
        <v>4452</v>
      </c>
      <c r="R347" s="22" t="s">
        <v>2100</v>
      </c>
      <c r="S347" s="747" t="s">
        <v>409</v>
      </c>
      <c r="T347" s="748" t="str">
        <f>IF(Table54[[#This Row],[تاریخ اولین  احتساب حق بیمه]]="",1403,MID(Table54[[#This Row],[تاریخ اولین  احتساب حق بیمه]],1,4))</f>
        <v>1401</v>
      </c>
      <c r="U347" s="22"/>
      <c r="V347" s="22" t="s">
        <v>235</v>
      </c>
      <c r="W347" s="22" t="s">
        <v>435</v>
      </c>
      <c r="X347" s="22"/>
      <c r="Y347" s="748"/>
      <c r="Z347" s="748"/>
      <c r="AA347" s="748"/>
      <c r="AB347" s="748"/>
      <c r="AC347" s="748"/>
      <c r="AD347" s="748"/>
      <c r="AE347" s="748"/>
      <c r="AF347" s="748"/>
      <c r="AG347" s="748"/>
      <c r="AH347" s="749"/>
      <c r="AI347" s="749"/>
      <c r="AJ347" s="749"/>
      <c r="AK347" s="749"/>
      <c r="AL347" s="748"/>
      <c r="AM347" s="748"/>
      <c r="AN347" s="748"/>
      <c r="AO347" s="748"/>
      <c r="AP347" s="748"/>
      <c r="AQ347" s="748"/>
      <c r="AR347" s="748"/>
      <c r="AS347" s="747"/>
      <c r="AT347" s="748"/>
      <c r="AU347" s="748"/>
      <c r="AV347" s="748"/>
      <c r="AW347" s="748"/>
      <c r="AX347" s="748"/>
      <c r="AY347" s="748"/>
      <c r="BI347" s="155"/>
      <c r="BJ347" s="155"/>
      <c r="BK347" s="155"/>
      <c r="BL347" s="155"/>
      <c r="BM347" s="155"/>
      <c r="BN347" s="155"/>
    </row>
    <row r="348" spans="1:66" s="750" customFormat="1" ht="24.75" customHeight="1">
      <c r="A348" s="22" t="s">
        <v>2031</v>
      </c>
      <c r="B348" s="22">
        <v>24018</v>
      </c>
      <c r="C348" s="472" t="s">
        <v>2936</v>
      </c>
      <c r="D348" s="23" t="s">
        <v>2032</v>
      </c>
      <c r="E348" s="23" t="s">
        <v>163</v>
      </c>
      <c r="F348" s="22" t="s">
        <v>1083</v>
      </c>
      <c r="G348" s="22"/>
      <c r="H348" s="22" t="s">
        <v>180</v>
      </c>
      <c r="I348" s="18" t="s">
        <v>5417</v>
      </c>
      <c r="J348" s="23" t="s">
        <v>2033</v>
      </c>
      <c r="K348" s="23" t="s">
        <v>1183</v>
      </c>
      <c r="L348" s="23" t="s">
        <v>1184</v>
      </c>
      <c r="M348" s="746" t="s">
        <v>2034</v>
      </c>
      <c r="N348" s="22">
        <v>4145766881</v>
      </c>
      <c r="O348" s="22" t="s">
        <v>2414</v>
      </c>
      <c r="P348" s="22" t="s">
        <v>1998</v>
      </c>
      <c r="Q348" s="22" t="s">
        <v>1309</v>
      </c>
      <c r="R348" s="22"/>
      <c r="S348" s="747"/>
      <c r="T348" s="748">
        <f>IF(Table54[[#This Row],[تاریخ اولین  احتساب حق بیمه]]="",1403,MID(Table54[[#This Row],[تاریخ اولین  احتساب حق بیمه]],1,4))</f>
        <v>1403</v>
      </c>
      <c r="U348" s="22"/>
      <c r="V348" s="22" t="s">
        <v>237</v>
      </c>
      <c r="W348" s="22" t="s">
        <v>2035</v>
      </c>
      <c r="X348" s="22"/>
      <c r="Y348" s="748"/>
      <c r="Z348" s="748"/>
      <c r="AA348" s="748"/>
      <c r="AB348" s="748"/>
      <c r="AC348" s="748"/>
      <c r="AD348" s="748"/>
      <c r="AE348" s="748"/>
      <c r="AF348" s="748"/>
      <c r="AG348" s="748"/>
      <c r="AH348" s="749"/>
      <c r="AI348" s="749"/>
      <c r="AJ348" s="749"/>
      <c r="AK348" s="749"/>
      <c r="AL348" s="748"/>
      <c r="AM348" s="748"/>
      <c r="AN348" s="748"/>
      <c r="AO348" s="748">
        <v>25000000</v>
      </c>
      <c r="AP348" s="748"/>
      <c r="AQ348" s="748"/>
      <c r="AR348" s="748"/>
      <c r="AS348" s="747"/>
      <c r="AT348" s="748"/>
      <c r="AU348" s="748"/>
      <c r="AV348" s="748"/>
      <c r="AW348" s="748"/>
      <c r="AX348" s="748"/>
      <c r="AY348" s="748"/>
      <c r="BI348" s="155"/>
      <c r="BJ348" s="155"/>
      <c r="BK348" s="155"/>
      <c r="BL348" s="155"/>
      <c r="BM348" s="155"/>
      <c r="BN348" s="155"/>
    </row>
    <row r="349" spans="1:66" s="750" customFormat="1" ht="24.75" customHeight="1">
      <c r="A349" s="22" t="s">
        <v>3686</v>
      </c>
      <c r="B349" s="22">
        <v>24019</v>
      </c>
      <c r="C349" s="472" t="s">
        <v>2936</v>
      </c>
      <c r="D349" s="23" t="s">
        <v>3687</v>
      </c>
      <c r="E349" s="23" t="s">
        <v>163</v>
      </c>
      <c r="F349" s="22" t="s">
        <v>3688</v>
      </c>
      <c r="G349" s="22"/>
      <c r="H349" s="22" t="s">
        <v>180</v>
      </c>
      <c r="I349" s="18" t="s">
        <v>5417</v>
      </c>
      <c r="J349" s="23" t="s">
        <v>3689</v>
      </c>
      <c r="K349" s="23" t="s">
        <v>1183</v>
      </c>
      <c r="L349" s="23" t="s">
        <v>1184</v>
      </c>
      <c r="M349" s="746" t="s">
        <v>3690</v>
      </c>
      <c r="N349" s="22"/>
      <c r="O349" s="22" t="s">
        <v>2414</v>
      </c>
      <c r="P349" s="22" t="s">
        <v>3435</v>
      </c>
      <c r="Q349" s="22" t="s">
        <v>3435</v>
      </c>
      <c r="R349" s="22" t="s">
        <v>5337</v>
      </c>
      <c r="S349" s="747"/>
      <c r="T349" s="748" t="str">
        <f>IF(Table54[[#This Row],[تاریخ اولین  احتساب حق بیمه]]="",1403,MID(Table54[[#This Row],[تاریخ اولین  احتساب حق بیمه]],1,4))</f>
        <v>1403</v>
      </c>
      <c r="U349" s="22"/>
      <c r="V349" s="22"/>
      <c r="W349" s="22"/>
      <c r="X349" s="22"/>
      <c r="Y349" s="748"/>
      <c r="Z349" s="748"/>
      <c r="AA349" s="748"/>
      <c r="AB349" s="748"/>
      <c r="AC349" s="748"/>
      <c r="AD349" s="748"/>
      <c r="AE349" s="748"/>
      <c r="AF349" s="748"/>
      <c r="AG349" s="748"/>
      <c r="AH349" s="749"/>
      <c r="AI349" s="749"/>
      <c r="AJ349" s="749"/>
      <c r="AK349" s="749"/>
      <c r="AL349" s="748"/>
      <c r="AM349" s="748"/>
      <c r="AN349" s="748"/>
      <c r="AO349" s="748"/>
      <c r="AP349" s="748"/>
      <c r="AQ349" s="748"/>
      <c r="AR349" s="748"/>
      <c r="AS349" s="747"/>
      <c r="AT349" s="748"/>
      <c r="AU349" s="748"/>
      <c r="AV349" s="748"/>
      <c r="AW349" s="748"/>
      <c r="AX349" s="748"/>
      <c r="AY349" s="748"/>
      <c r="BI349" s="155"/>
      <c r="BJ349" s="155"/>
      <c r="BK349" s="155"/>
      <c r="BL349" s="155"/>
      <c r="BM349" s="155"/>
      <c r="BN349" s="155"/>
    </row>
    <row r="350" spans="1:66" s="750" customFormat="1" ht="24.75" customHeight="1">
      <c r="A350" s="22" t="s">
        <v>22324</v>
      </c>
      <c r="B350" s="22">
        <v>24021</v>
      </c>
      <c r="C350" s="472" t="s">
        <v>2936</v>
      </c>
      <c r="D350" s="23" t="s">
        <v>22325</v>
      </c>
      <c r="E350" s="23" t="s">
        <v>162</v>
      </c>
      <c r="F350" s="22" t="s">
        <v>315</v>
      </c>
      <c r="G350" s="22" t="s">
        <v>1955</v>
      </c>
      <c r="H350" s="22" t="s">
        <v>179</v>
      </c>
      <c r="I350" s="18" t="s">
        <v>5509</v>
      </c>
      <c r="J350" s="23" t="s">
        <v>22326</v>
      </c>
      <c r="K350" s="23" t="s">
        <v>1183</v>
      </c>
      <c r="L350" s="23" t="s">
        <v>1184</v>
      </c>
      <c r="M350" s="746" t="s">
        <v>22327</v>
      </c>
      <c r="N350" s="22"/>
      <c r="O350" s="22" t="s">
        <v>2155</v>
      </c>
      <c r="P350" s="22" t="s">
        <v>22328</v>
      </c>
      <c r="Q350" s="22" t="s">
        <v>22328</v>
      </c>
      <c r="R350" s="22" t="s">
        <v>23079</v>
      </c>
      <c r="S350" s="747"/>
      <c r="T350" s="748"/>
      <c r="U350" s="22"/>
      <c r="V350" s="22"/>
      <c r="W350" s="22"/>
      <c r="X350" s="22"/>
      <c r="Y350" s="748"/>
      <c r="Z350" s="748"/>
      <c r="AA350" s="748"/>
      <c r="AB350" s="748"/>
      <c r="AC350" s="748"/>
      <c r="AD350" s="748"/>
      <c r="AE350" s="748"/>
      <c r="AF350" s="748"/>
      <c r="AG350" s="748"/>
      <c r="AH350" s="749"/>
      <c r="AI350" s="749"/>
      <c r="AJ350" s="749"/>
      <c r="AK350" s="749"/>
      <c r="AL350" s="748"/>
      <c r="AM350" s="748"/>
      <c r="AN350" s="748"/>
      <c r="AO350" s="748"/>
      <c r="AP350" s="748"/>
      <c r="AQ350" s="748"/>
      <c r="AR350" s="748"/>
      <c r="AS350" s="747"/>
      <c r="AT350" s="748"/>
      <c r="AU350" s="748"/>
      <c r="AV350" s="748"/>
      <c r="AW350" s="748"/>
      <c r="AX350" s="748"/>
      <c r="AY350" s="748"/>
      <c r="BI350" s="155"/>
      <c r="BJ350" s="155"/>
      <c r="BK350" s="155"/>
      <c r="BL350" s="155"/>
      <c r="BM350" s="155"/>
      <c r="BN350" s="155"/>
    </row>
    <row r="351" spans="1:66" s="750" customFormat="1" ht="24.75" customHeight="1">
      <c r="A351" s="22" t="s">
        <v>22592</v>
      </c>
      <c r="B351" s="22">
        <v>24007</v>
      </c>
      <c r="C351" s="472" t="s">
        <v>2936</v>
      </c>
      <c r="D351" s="23">
        <v>2620080363</v>
      </c>
      <c r="E351" s="23" t="s">
        <v>162</v>
      </c>
      <c r="F351" s="22" t="s">
        <v>140</v>
      </c>
      <c r="G351" s="22"/>
      <c r="H351" s="22" t="s">
        <v>180</v>
      </c>
      <c r="I351" s="18" t="s">
        <v>5417</v>
      </c>
      <c r="J351" s="23">
        <v>9387399241</v>
      </c>
      <c r="K351" s="23" t="s">
        <v>1183</v>
      </c>
      <c r="L351" s="23" t="s">
        <v>1184</v>
      </c>
      <c r="M351" s="746" t="s">
        <v>433</v>
      </c>
      <c r="N351" s="22">
        <v>4384116459</v>
      </c>
      <c r="O351" s="22" t="s">
        <v>1551</v>
      </c>
      <c r="P351" s="22" t="s">
        <v>727</v>
      </c>
      <c r="Q351" s="22" t="s">
        <v>4452</v>
      </c>
      <c r="R351" s="22" t="s">
        <v>2252</v>
      </c>
      <c r="S351" s="747" t="s">
        <v>409</v>
      </c>
      <c r="T351" s="748" t="s">
        <v>5621</v>
      </c>
      <c r="U351" s="22"/>
      <c r="V351" s="22" t="s">
        <v>235</v>
      </c>
      <c r="W351" s="22" t="s">
        <v>438</v>
      </c>
      <c r="X351" s="22"/>
      <c r="Y351" s="748"/>
      <c r="Z351" s="748"/>
      <c r="AA351" s="748"/>
      <c r="AB351" s="748"/>
      <c r="AC351" s="748"/>
      <c r="AD351" s="748"/>
      <c r="AE351" s="748"/>
      <c r="AF351" s="748"/>
      <c r="AG351" s="748"/>
      <c r="AH351" s="749"/>
      <c r="AI351" s="749"/>
      <c r="AJ351" s="749"/>
      <c r="AK351" s="749"/>
      <c r="AL351" s="748"/>
      <c r="AM351" s="748"/>
      <c r="AN351" s="748"/>
      <c r="AO351" s="748"/>
      <c r="AP351" s="748"/>
      <c r="AQ351" s="748"/>
      <c r="AR351" s="748"/>
      <c r="AS351" s="747"/>
      <c r="AT351" s="748"/>
      <c r="AU351" s="748"/>
      <c r="AV351" s="748"/>
      <c r="AW351" s="748"/>
      <c r="AX351" s="748"/>
      <c r="AY351" s="748"/>
      <c r="BI351" s="155"/>
      <c r="BJ351" s="155"/>
      <c r="BK351" s="155"/>
      <c r="BL351" s="155"/>
      <c r="BM351" s="155"/>
      <c r="BN351" s="155"/>
    </row>
    <row r="352" spans="1:66" s="750" customFormat="1" ht="24.75" customHeight="1">
      <c r="A352" s="22" t="s">
        <v>28043</v>
      </c>
      <c r="B352" s="22">
        <v>24008</v>
      </c>
      <c r="C352" s="472" t="s">
        <v>2936</v>
      </c>
      <c r="D352" s="23" t="s">
        <v>25990</v>
      </c>
      <c r="E352" s="23" t="s">
        <v>163</v>
      </c>
      <c r="F352" s="22" t="s">
        <v>5616</v>
      </c>
      <c r="G352" s="22"/>
      <c r="H352" s="22" t="s">
        <v>179</v>
      </c>
      <c r="I352" s="18" t="s">
        <v>5417</v>
      </c>
      <c r="J352" s="23" t="s">
        <v>5617</v>
      </c>
      <c r="K352" s="23" t="s">
        <v>1183</v>
      </c>
      <c r="L352" s="23" t="s">
        <v>1221</v>
      </c>
      <c r="M352" s="746" t="s">
        <v>5618</v>
      </c>
      <c r="N352" s="22">
        <v>4361995473</v>
      </c>
      <c r="O352" s="22" t="s">
        <v>1551</v>
      </c>
      <c r="P352" s="22" t="s">
        <v>5619</v>
      </c>
      <c r="Q352" s="22" t="s">
        <v>5620</v>
      </c>
      <c r="R352" s="22" t="s">
        <v>25916</v>
      </c>
      <c r="S352" s="747" t="s">
        <v>409</v>
      </c>
      <c r="T352" s="748" t="s">
        <v>5621</v>
      </c>
      <c r="U352" s="22"/>
      <c r="V352" s="22" t="s">
        <v>235</v>
      </c>
      <c r="W352" s="22" t="s">
        <v>5622</v>
      </c>
      <c r="X352" s="22"/>
      <c r="Y352" s="748"/>
      <c r="Z352" s="748"/>
      <c r="AA352" s="748"/>
      <c r="AB352" s="748"/>
      <c r="AC352" s="748"/>
      <c r="AD352" s="748"/>
      <c r="AE352" s="748"/>
      <c r="AF352" s="748"/>
      <c r="AG352" s="748"/>
      <c r="AH352" s="749"/>
      <c r="AI352" s="749"/>
      <c r="AJ352" s="749"/>
      <c r="AK352" s="749"/>
      <c r="AL352" s="748"/>
      <c r="AM352" s="748"/>
      <c r="AN352" s="748"/>
      <c r="AO352" s="748"/>
      <c r="AP352" s="748"/>
      <c r="AQ352" s="748"/>
      <c r="AR352" s="748"/>
      <c r="AS352" s="747"/>
      <c r="AT352" s="748"/>
      <c r="AU352" s="748"/>
      <c r="AV352" s="748"/>
      <c r="AW352" s="748"/>
      <c r="AX352" s="748"/>
      <c r="AY352" s="748"/>
      <c r="BI352" s="155"/>
      <c r="BJ352" s="155"/>
      <c r="BK352" s="155"/>
      <c r="BL352" s="155"/>
      <c r="BM352" s="155"/>
      <c r="BN352" s="155"/>
    </row>
    <row r="353" spans="1:66" s="750" customFormat="1" ht="24.75" customHeight="1">
      <c r="A353" s="22" t="s">
        <v>28044</v>
      </c>
      <c r="B353" s="22">
        <v>24009</v>
      </c>
      <c r="C353" s="472" t="s">
        <v>2936</v>
      </c>
      <c r="D353" s="23" t="s">
        <v>24970</v>
      </c>
      <c r="E353" s="23" t="s">
        <v>162</v>
      </c>
      <c r="F353" s="22" t="s">
        <v>138</v>
      </c>
      <c r="G353" s="22"/>
      <c r="H353" s="22" t="s">
        <v>180</v>
      </c>
      <c r="I353" s="18" t="s">
        <v>5417</v>
      </c>
      <c r="J353" s="23" t="s">
        <v>5624</v>
      </c>
      <c r="K353" s="23" t="s">
        <v>1183</v>
      </c>
      <c r="L353" s="23" t="s">
        <v>1184</v>
      </c>
      <c r="M353" s="746" t="s">
        <v>5625</v>
      </c>
      <c r="N353" s="22">
        <v>4351677169</v>
      </c>
      <c r="O353" s="22" t="s">
        <v>1551</v>
      </c>
      <c r="P353" s="22" t="s">
        <v>1438</v>
      </c>
      <c r="Q353" s="22" t="s">
        <v>5620</v>
      </c>
      <c r="R353" s="22" t="s">
        <v>25916</v>
      </c>
      <c r="S353" s="747" t="s">
        <v>409</v>
      </c>
      <c r="T353" s="748" t="s">
        <v>5621</v>
      </c>
      <c r="U353" s="22"/>
      <c r="V353" s="22" t="s">
        <v>235</v>
      </c>
      <c r="W353" s="22" t="s">
        <v>5626</v>
      </c>
      <c r="X353" s="22"/>
      <c r="Y353" s="748"/>
      <c r="Z353" s="748"/>
      <c r="AA353" s="748"/>
      <c r="AB353" s="748"/>
      <c r="AC353" s="748"/>
      <c r="AD353" s="748"/>
      <c r="AE353" s="748"/>
      <c r="AF353" s="748"/>
      <c r="AG353" s="748"/>
      <c r="AH353" s="749"/>
      <c r="AI353" s="749"/>
      <c r="AJ353" s="749"/>
      <c r="AK353" s="749"/>
      <c r="AL353" s="748"/>
      <c r="AM353" s="748"/>
      <c r="AN353" s="748"/>
      <c r="AO353" s="748"/>
      <c r="AP353" s="748"/>
      <c r="AQ353" s="748"/>
      <c r="AR353" s="748"/>
      <c r="AS353" s="747"/>
      <c r="AT353" s="748"/>
      <c r="AU353" s="748"/>
      <c r="AV353" s="748"/>
      <c r="AW353" s="748"/>
      <c r="AX353" s="748"/>
      <c r="AY353" s="748"/>
      <c r="BI353" s="155"/>
      <c r="BJ353" s="155"/>
      <c r="BK353" s="155"/>
      <c r="BL353" s="155"/>
      <c r="BM353" s="155"/>
      <c r="BN353" s="155"/>
    </row>
    <row r="354" spans="1:66" s="750" customFormat="1" ht="24.75" customHeight="1">
      <c r="A354" s="22" t="s">
        <v>28045</v>
      </c>
      <c r="B354" s="22">
        <v>24010</v>
      </c>
      <c r="C354" s="472" t="s">
        <v>2936</v>
      </c>
      <c r="D354" s="23">
        <v>2660228795</v>
      </c>
      <c r="E354" s="23" t="s">
        <v>162</v>
      </c>
      <c r="F354" s="22" t="s">
        <v>402</v>
      </c>
      <c r="G354" s="22"/>
      <c r="H354" s="22" t="s">
        <v>180</v>
      </c>
      <c r="I354" s="18" t="s">
        <v>5417</v>
      </c>
      <c r="J354" s="23" t="s">
        <v>406</v>
      </c>
      <c r="K354" s="23" t="s">
        <v>1183</v>
      </c>
      <c r="L354" s="23" t="s">
        <v>1225</v>
      </c>
      <c r="M354" s="746" t="s">
        <v>1433</v>
      </c>
      <c r="N354" s="22">
        <v>4351997196</v>
      </c>
      <c r="O354" s="22" t="s">
        <v>1551</v>
      </c>
      <c r="P354" s="22" t="s">
        <v>1439</v>
      </c>
      <c r="Q354" s="22"/>
      <c r="R354" s="22" t="s">
        <v>25916</v>
      </c>
      <c r="S354" s="747" t="s">
        <v>409</v>
      </c>
      <c r="T354" s="748" t="str">
        <f>IF(Table54[[#This Row],[تاریخ اولین  احتساب حق بیمه]]="",1403,MID(Table54[[#This Row],[تاریخ اولین  احتساب حق بیمه]],1,4))</f>
        <v>1404</v>
      </c>
      <c r="U354" s="22"/>
      <c r="V354" s="22" t="s">
        <v>235</v>
      </c>
      <c r="W354" s="22" t="s">
        <v>410</v>
      </c>
      <c r="X354" s="22"/>
      <c r="Y354" s="748"/>
      <c r="Z354" s="748"/>
      <c r="AA354" s="748"/>
      <c r="AB354" s="748"/>
      <c r="AC354" s="748"/>
      <c r="AD354" s="748"/>
      <c r="AE354" s="748"/>
      <c r="AF354" s="748"/>
      <c r="AG354" s="748"/>
      <c r="AH354" s="749"/>
      <c r="AI354" s="749"/>
      <c r="AJ354" s="749"/>
      <c r="AK354" s="749"/>
      <c r="AL354" s="748"/>
      <c r="AM354" s="748"/>
      <c r="AN354" s="748"/>
      <c r="AO354" s="748"/>
      <c r="AP354" s="748"/>
      <c r="AQ354" s="748"/>
      <c r="AR354" s="748"/>
      <c r="AS354" s="747"/>
      <c r="AT354" s="748"/>
      <c r="AU354" s="748"/>
      <c r="AV354" s="748"/>
      <c r="AW354" s="748"/>
      <c r="AX354" s="748"/>
      <c r="AY354" s="748"/>
      <c r="BI354" s="155"/>
      <c r="BJ354" s="155"/>
      <c r="BK354" s="155"/>
      <c r="BL354" s="155"/>
      <c r="BM354" s="155"/>
      <c r="BN354" s="155"/>
    </row>
    <row r="355" spans="1:66" s="750" customFormat="1" ht="24.75" customHeight="1">
      <c r="A355" s="22" t="s">
        <v>26431</v>
      </c>
      <c r="B355" s="22">
        <v>24011</v>
      </c>
      <c r="C355" s="472" t="s">
        <v>2936</v>
      </c>
      <c r="D355" s="23">
        <v>2660277508</v>
      </c>
      <c r="E355" s="23" t="s">
        <v>163</v>
      </c>
      <c r="F355" s="22" t="s">
        <v>318</v>
      </c>
      <c r="G355" s="22"/>
      <c r="H355" s="22" t="s">
        <v>180</v>
      </c>
      <c r="I355" s="18" t="s">
        <v>5417</v>
      </c>
      <c r="J355" s="23" t="s">
        <v>407</v>
      </c>
      <c r="K355" s="23" t="s">
        <v>1183</v>
      </c>
      <c r="L355" s="23" t="s">
        <v>1225</v>
      </c>
      <c r="M355" s="746" t="s">
        <v>1434</v>
      </c>
      <c r="N355" s="22">
        <v>4351443517</v>
      </c>
      <c r="O355" s="22" t="s">
        <v>1551</v>
      </c>
      <c r="P355" s="22" t="s">
        <v>653</v>
      </c>
      <c r="Q355" s="22"/>
      <c r="R355" s="22" t="s">
        <v>25916</v>
      </c>
      <c r="S355" s="747" t="s">
        <v>409</v>
      </c>
      <c r="T355" s="748" t="str">
        <f>IF(Table54[[#This Row],[تاریخ اولین  احتساب حق بیمه]]="",1403,MID(Table54[[#This Row],[تاریخ اولین  احتساب حق بیمه]],1,4))</f>
        <v>1404</v>
      </c>
      <c r="U355" s="22"/>
      <c r="V355" s="22" t="s">
        <v>235</v>
      </c>
      <c r="W355" s="22" t="s">
        <v>411</v>
      </c>
      <c r="X355" s="22"/>
      <c r="Y355" s="748"/>
      <c r="Z355" s="748"/>
      <c r="AA355" s="748"/>
      <c r="AB355" s="748"/>
      <c r="AC355" s="748"/>
      <c r="AD355" s="748"/>
      <c r="AE355" s="748"/>
      <c r="AF355" s="748"/>
      <c r="AG355" s="748"/>
      <c r="AH355" s="749"/>
      <c r="AI355" s="749"/>
      <c r="AJ355" s="749"/>
      <c r="AK355" s="749"/>
      <c r="AL355" s="748"/>
      <c r="AM355" s="748"/>
      <c r="AN355" s="748"/>
      <c r="AO355" s="748"/>
      <c r="AP355" s="748"/>
      <c r="AQ355" s="748"/>
      <c r="AR355" s="748"/>
      <c r="AS355" s="747"/>
      <c r="AT355" s="748"/>
      <c r="AU355" s="748"/>
      <c r="AV355" s="748"/>
      <c r="AW355" s="748"/>
      <c r="AX355" s="748"/>
      <c r="AY355" s="748"/>
      <c r="BI355" s="155"/>
      <c r="BJ355" s="155"/>
      <c r="BK355" s="155"/>
      <c r="BL355" s="155"/>
      <c r="BM355" s="155"/>
      <c r="BN355" s="155"/>
    </row>
    <row r="356" spans="1:66" s="750" customFormat="1" ht="24.75" customHeight="1">
      <c r="A356" s="22" t="s">
        <v>26345</v>
      </c>
      <c r="B356" s="22">
        <v>24012</v>
      </c>
      <c r="C356" s="472" t="s">
        <v>2936</v>
      </c>
      <c r="D356" s="23">
        <v>2580561862</v>
      </c>
      <c r="E356" s="23" t="s">
        <v>163</v>
      </c>
      <c r="F356" s="22" t="s">
        <v>199</v>
      </c>
      <c r="G356" s="22"/>
      <c r="H356" s="22" t="s">
        <v>180</v>
      </c>
      <c r="I356" s="18" t="s">
        <v>5417</v>
      </c>
      <c r="J356" s="23">
        <v>9365977023</v>
      </c>
      <c r="K356" s="23" t="s">
        <v>1183</v>
      </c>
      <c r="L356" s="23" t="s">
        <v>1184</v>
      </c>
      <c r="M356" s="746" t="s">
        <v>408</v>
      </c>
      <c r="N356" s="22"/>
      <c r="O356" s="22" t="s">
        <v>1551</v>
      </c>
      <c r="P356" s="22" t="s">
        <v>1035</v>
      </c>
      <c r="Q356" s="22"/>
      <c r="R356" s="22" t="s">
        <v>25916</v>
      </c>
      <c r="S356" s="747" t="s">
        <v>409</v>
      </c>
      <c r="T356" s="748" t="str">
        <f>IF(Table54[[#This Row],[تاریخ اولین  احتساب حق بیمه]]="",1403,MID(Table54[[#This Row],[تاریخ اولین  احتساب حق بیمه]],1,4))</f>
        <v>1404</v>
      </c>
      <c r="U356" s="22"/>
      <c r="V356" s="22" t="s">
        <v>235</v>
      </c>
      <c r="W356" s="22" t="s">
        <v>412</v>
      </c>
      <c r="X356" s="22"/>
      <c r="Y356" s="748"/>
      <c r="Z356" s="748"/>
      <c r="AA356" s="748"/>
      <c r="AB356" s="748"/>
      <c r="AC356" s="748"/>
      <c r="AD356" s="748"/>
      <c r="AE356" s="748"/>
      <c r="AF356" s="748"/>
      <c r="AG356" s="748"/>
      <c r="AH356" s="749"/>
      <c r="AI356" s="749"/>
      <c r="AJ356" s="749"/>
      <c r="AK356" s="749"/>
      <c r="AL356" s="748"/>
      <c r="AM356" s="748"/>
      <c r="AN356" s="748"/>
      <c r="AO356" s="748"/>
      <c r="AP356" s="748"/>
      <c r="AQ356" s="748"/>
      <c r="AR356" s="748"/>
      <c r="AS356" s="747"/>
      <c r="AT356" s="748"/>
      <c r="AU356" s="748"/>
      <c r="AV356" s="748"/>
      <c r="AW356" s="748"/>
      <c r="AX356" s="748"/>
      <c r="AY356" s="748"/>
      <c r="BI356" s="155"/>
      <c r="BJ356" s="155"/>
      <c r="BK356" s="155"/>
      <c r="BL356" s="155"/>
      <c r="BM356" s="155"/>
      <c r="BN356" s="155"/>
    </row>
    <row r="357" spans="1:66" s="750" customFormat="1" ht="24.75" customHeight="1">
      <c r="A357" s="22"/>
      <c r="B357" s="22"/>
      <c r="C357" s="472"/>
      <c r="D357" s="23"/>
      <c r="E357" s="23"/>
      <c r="F357" s="22"/>
      <c r="G357" s="22"/>
      <c r="H357" s="22"/>
      <c r="I357" s="18"/>
      <c r="J357" s="23"/>
      <c r="K357" s="23"/>
      <c r="L357" s="23"/>
      <c r="M357" s="746"/>
      <c r="N357" s="22"/>
      <c r="O357" s="22"/>
      <c r="P357" s="22"/>
      <c r="Q357" s="22"/>
      <c r="R357" s="22"/>
      <c r="S357" s="747"/>
      <c r="T357" s="748"/>
      <c r="U357" s="22"/>
      <c r="V357" s="22"/>
      <c r="W357" s="22"/>
      <c r="X357" s="22"/>
      <c r="Y357" s="748"/>
      <c r="Z357" s="748"/>
      <c r="AA357" s="748"/>
      <c r="AB357" s="748"/>
      <c r="AC357" s="748"/>
      <c r="AD357" s="748"/>
      <c r="AE357" s="748"/>
      <c r="AF357" s="748"/>
      <c r="AG357" s="748"/>
      <c r="AH357" s="749"/>
      <c r="AI357" s="749"/>
      <c r="AJ357" s="749"/>
      <c r="AK357" s="749"/>
      <c r="AL357" s="748"/>
      <c r="AM357" s="748"/>
      <c r="AN357" s="748"/>
      <c r="AO357" s="748"/>
      <c r="AP357" s="748"/>
      <c r="AQ357" s="748"/>
      <c r="AR357" s="748"/>
      <c r="AS357" s="747"/>
      <c r="AT357" s="748"/>
      <c r="AU357" s="748"/>
      <c r="AV357" s="748"/>
      <c r="AW357" s="748"/>
      <c r="AX357" s="748"/>
      <c r="AY357" s="748"/>
      <c r="BI357" s="155"/>
      <c r="BJ357" s="155"/>
      <c r="BK357" s="155"/>
      <c r="BL357" s="155"/>
      <c r="BM357" s="155"/>
      <c r="BN357" s="155"/>
    </row>
    <row r="358" spans="1:66" s="750" customFormat="1" ht="24.75" customHeight="1">
      <c r="A358" s="22" t="s">
        <v>26346</v>
      </c>
      <c r="B358" s="22">
        <v>24014</v>
      </c>
      <c r="C358" s="472" t="s">
        <v>2936</v>
      </c>
      <c r="D358" s="23">
        <v>2596188422</v>
      </c>
      <c r="E358" s="23" t="s">
        <v>162</v>
      </c>
      <c r="F358" s="22" t="s">
        <v>405</v>
      </c>
      <c r="G358" s="22"/>
      <c r="H358" s="22" t="s">
        <v>180</v>
      </c>
      <c r="I358" s="18" t="s">
        <v>5417</v>
      </c>
      <c r="J358" s="23">
        <v>9113358849</v>
      </c>
      <c r="K358" s="23" t="s">
        <v>1183</v>
      </c>
      <c r="L358" s="23" t="s">
        <v>1184</v>
      </c>
      <c r="M358" s="746" t="s">
        <v>1436</v>
      </c>
      <c r="N358" s="22">
        <v>4144643855</v>
      </c>
      <c r="O358" s="22" t="s">
        <v>1551</v>
      </c>
      <c r="P358" s="22" t="s">
        <v>187</v>
      </c>
      <c r="Q358" s="22"/>
      <c r="R358" s="22" t="s">
        <v>25916</v>
      </c>
      <c r="S358" s="747" t="s">
        <v>409</v>
      </c>
      <c r="T358" s="748" t="str">
        <f>IF(Table54[[#This Row],[تاریخ اولین  احتساب حق بیمه]]="",1403,MID(Table54[[#This Row],[تاریخ اولین  احتساب حق بیمه]],1,4))</f>
        <v>1404</v>
      </c>
      <c r="U358" s="22"/>
      <c r="V358" s="22" t="s">
        <v>235</v>
      </c>
      <c r="W358" s="22" t="s">
        <v>414</v>
      </c>
      <c r="X358" s="22"/>
      <c r="Y358" s="748"/>
      <c r="Z358" s="748"/>
      <c r="AA358" s="748"/>
      <c r="AB358" s="748"/>
      <c r="AC358" s="748"/>
      <c r="AD358" s="748"/>
      <c r="AE358" s="748"/>
      <c r="AF358" s="748"/>
      <c r="AG358" s="748"/>
      <c r="AH358" s="749"/>
      <c r="AI358" s="749"/>
      <c r="AJ358" s="749"/>
      <c r="AK358" s="749"/>
      <c r="AL358" s="748"/>
      <c r="AM358" s="748"/>
      <c r="AN358" s="748"/>
      <c r="AO358" s="748"/>
      <c r="AP358" s="748"/>
      <c r="AQ358" s="748"/>
      <c r="AR358" s="748"/>
      <c r="AS358" s="747"/>
      <c r="AT358" s="748"/>
      <c r="AU358" s="748"/>
      <c r="AV358" s="748"/>
      <c r="AW358" s="748"/>
      <c r="AX358" s="748"/>
      <c r="AY358" s="748"/>
      <c r="BI358" s="155"/>
      <c r="BJ358" s="155"/>
      <c r="BK358" s="155"/>
      <c r="BL358" s="155"/>
      <c r="BM358" s="155"/>
      <c r="BN358" s="155"/>
    </row>
    <row r="359" spans="1:66" s="750" customFormat="1" ht="24.75" customHeight="1">
      <c r="A359" s="22" t="s">
        <v>26347</v>
      </c>
      <c r="B359" s="22">
        <v>24015</v>
      </c>
      <c r="C359" s="472" t="s">
        <v>2936</v>
      </c>
      <c r="D359" s="23" t="s">
        <v>746</v>
      </c>
      <c r="E359" s="23" t="s">
        <v>163</v>
      </c>
      <c r="F359" s="22" t="s">
        <v>199</v>
      </c>
      <c r="G359" s="22"/>
      <c r="H359" s="22" t="s">
        <v>180</v>
      </c>
      <c r="I359" s="18" t="s">
        <v>5417</v>
      </c>
      <c r="J359" s="23" t="s">
        <v>747</v>
      </c>
      <c r="K359" s="23" t="s">
        <v>1183</v>
      </c>
      <c r="L359" s="23" t="s">
        <v>1225</v>
      </c>
      <c r="M359" s="746" t="s">
        <v>1437</v>
      </c>
      <c r="N359" s="22">
        <v>4351737116</v>
      </c>
      <c r="O359" s="22" t="s">
        <v>1551</v>
      </c>
      <c r="P359" s="22" t="s">
        <v>401</v>
      </c>
      <c r="Q359" s="22"/>
      <c r="R359" s="22" t="s">
        <v>25916</v>
      </c>
      <c r="S359" s="747"/>
      <c r="T359" s="748" t="str">
        <f>IF(Table54[[#This Row],[تاریخ اولین  احتساب حق بیمه]]="",1403,MID(Table54[[#This Row],[تاریخ اولین  احتساب حق بیمه]],1,4))</f>
        <v>1404</v>
      </c>
      <c r="U359" s="22"/>
      <c r="V359" s="22"/>
      <c r="W359" s="22">
        <v>227234515002</v>
      </c>
      <c r="X359" s="22"/>
      <c r="Y359" s="748"/>
      <c r="Z359" s="748"/>
      <c r="AA359" s="748"/>
      <c r="AB359" s="748"/>
      <c r="AC359" s="748">
        <v>13500000</v>
      </c>
      <c r="AD359" s="748">
        <v>13500000</v>
      </c>
      <c r="AE359" s="748">
        <v>13500000</v>
      </c>
      <c r="AF359" s="748">
        <v>13500000</v>
      </c>
      <c r="AG359" s="748"/>
      <c r="AH359" s="749"/>
      <c r="AI359" s="749"/>
      <c r="AJ359" s="749"/>
      <c r="AK359" s="749"/>
      <c r="AL359" s="748"/>
      <c r="AM359" s="748"/>
      <c r="AN359" s="748"/>
      <c r="AO359" s="748"/>
      <c r="AP359" s="748"/>
      <c r="AQ359" s="748"/>
      <c r="AR359" s="748"/>
      <c r="AS359" s="747"/>
      <c r="AT359" s="748"/>
      <c r="AU359" s="748"/>
      <c r="AV359" s="748"/>
      <c r="AW359" s="748"/>
      <c r="AX359" s="748"/>
      <c r="AY359" s="748"/>
      <c r="BI359" s="155"/>
      <c r="BJ359" s="155"/>
      <c r="BK359" s="155"/>
      <c r="BL359" s="155"/>
      <c r="BM359" s="155"/>
      <c r="BN359" s="155"/>
    </row>
    <row r="360" spans="1:66" s="750" customFormat="1" ht="24.75" customHeight="1">
      <c r="A360" s="22" t="s">
        <v>26348</v>
      </c>
      <c r="B360" s="22">
        <v>24016</v>
      </c>
      <c r="C360" s="472" t="s">
        <v>2936</v>
      </c>
      <c r="D360" s="23" t="s">
        <v>1047</v>
      </c>
      <c r="E360" s="23" t="s">
        <v>163</v>
      </c>
      <c r="F360" s="22" t="s">
        <v>341</v>
      </c>
      <c r="G360" s="22"/>
      <c r="H360" s="22" t="s">
        <v>179</v>
      </c>
      <c r="I360" s="18" t="s">
        <v>5417</v>
      </c>
      <c r="J360" s="23" t="s">
        <v>1049</v>
      </c>
      <c r="K360" s="23" t="s">
        <v>1183</v>
      </c>
      <c r="L360" s="23" t="s">
        <v>1184</v>
      </c>
      <c r="M360" s="746" t="s">
        <v>1048</v>
      </c>
      <c r="N360" s="22">
        <v>4351997196</v>
      </c>
      <c r="O360" s="22" t="s">
        <v>1551</v>
      </c>
      <c r="P360" s="22" t="s">
        <v>820</v>
      </c>
      <c r="Q360" s="22"/>
      <c r="R360" s="22" t="s">
        <v>25916</v>
      </c>
      <c r="S360" s="747"/>
      <c r="T360" s="748" t="str">
        <f>IF(Table54[[#This Row],[تاریخ اولین  احتساب حق بیمه]]="",1403,MID(Table54[[#This Row],[تاریخ اولین  احتساب حق بیمه]],1,4))</f>
        <v>1404</v>
      </c>
      <c r="U360" s="22"/>
      <c r="V360" s="22"/>
      <c r="W360" s="22"/>
      <c r="X360" s="22"/>
      <c r="Y360" s="748"/>
      <c r="Z360" s="748"/>
      <c r="AA360" s="748"/>
      <c r="AB360" s="748"/>
      <c r="AC360" s="748"/>
      <c r="AD360" s="748"/>
      <c r="AE360" s="748"/>
      <c r="AF360" s="748"/>
      <c r="AG360" s="748"/>
      <c r="AH360" s="749"/>
      <c r="AI360" s="749"/>
      <c r="AJ360" s="749"/>
      <c r="AK360" s="749"/>
      <c r="AL360" s="748"/>
      <c r="AM360" s="748"/>
      <c r="AN360" s="748"/>
      <c r="AO360" s="748"/>
      <c r="AP360" s="748"/>
      <c r="AQ360" s="748"/>
      <c r="AR360" s="748"/>
      <c r="AS360" s="747"/>
      <c r="AT360" s="748"/>
      <c r="AU360" s="748"/>
      <c r="AV360" s="748"/>
      <c r="AW360" s="748"/>
      <c r="AX360" s="748"/>
      <c r="AY360" s="748"/>
      <c r="BI360" s="155"/>
      <c r="BJ360" s="155"/>
      <c r="BK360" s="155"/>
      <c r="BL360" s="155"/>
      <c r="BM360" s="155"/>
      <c r="BN360" s="155"/>
    </row>
    <row r="361" spans="1:66" s="750" customFormat="1" ht="24.75" customHeight="1">
      <c r="A361" s="22" t="s">
        <v>26349</v>
      </c>
      <c r="B361" s="22">
        <v>24017</v>
      </c>
      <c r="C361" s="472" t="s">
        <v>2936</v>
      </c>
      <c r="D361" s="23" t="s">
        <v>1051</v>
      </c>
      <c r="E361" s="23" t="s">
        <v>163</v>
      </c>
      <c r="F361" s="22" t="s">
        <v>1052</v>
      </c>
      <c r="G361" s="22"/>
      <c r="H361" s="22" t="s">
        <v>180</v>
      </c>
      <c r="I361" s="18" t="s">
        <v>5417</v>
      </c>
      <c r="J361" s="23" t="s">
        <v>1053</v>
      </c>
      <c r="K361" s="23" t="s">
        <v>1183</v>
      </c>
      <c r="L361" s="23" t="s">
        <v>1184</v>
      </c>
      <c r="M361" s="746" t="s">
        <v>1054</v>
      </c>
      <c r="N361" s="22">
        <v>4351778816</v>
      </c>
      <c r="O361" s="22" t="s">
        <v>2414</v>
      </c>
      <c r="P361" s="22" t="s">
        <v>847</v>
      </c>
      <c r="Q361" s="22" t="s">
        <v>2864</v>
      </c>
      <c r="R361" s="22"/>
      <c r="S361" s="747"/>
      <c r="T361" s="748">
        <f>IF(Table54[[#This Row],[تاریخ اولین  احتساب حق بیمه]]="",1403,MID(Table54[[#This Row],[تاریخ اولین  احتساب حق بیمه]],1,4))</f>
        <v>1403</v>
      </c>
      <c r="U361" s="22"/>
      <c r="V361" s="22"/>
      <c r="W361" s="22"/>
      <c r="X361" s="22"/>
      <c r="Y361" s="748"/>
      <c r="Z361" s="748"/>
      <c r="AA361" s="748"/>
      <c r="AB361" s="748"/>
      <c r="AC361" s="748"/>
      <c r="AD361" s="748"/>
      <c r="AE361" s="748"/>
      <c r="AF361" s="748"/>
      <c r="AG361" s="748"/>
      <c r="AH361" s="749"/>
      <c r="AI361" s="749"/>
      <c r="AJ361" s="749"/>
      <c r="AK361" s="749"/>
      <c r="AL361" s="748"/>
      <c r="AM361" s="748"/>
      <c r="AN361" s="748"/>
      <c r="AO361" s="748"/>
      <c r="AP361" s="748"/>
      <c r="AQ361" s="748"/>
      <c r="AR361" s="748"/>
      <c r="AS361" s="747"/>
      <c r="AT361" s="748"/>
      <c r="AU361" s="748"/>
      <c r="AV361" s="748"/>
      <c r="AW361" s="748"/>
      <c r="AX361" s="748"/>
      <c r="AY361" s="748"/>
      <c r="BI361" s="155"/>
      <c r="BJ361" s="155"/>
      <c r="BK361" s="155"/>
      <c r="BL361" s="155"/>
      <c r="BM361" s="155"/>
      <c r="BN361" s="155"/>
    </row>
    <row r="362" spans="1:66" s="750" customFormat="1" ht="24.75" customHeight="1">
      <c r="A362" s="22" t="s">
        <v>26350</v>
      </c>
      <c r="B362" s="22">
        <v>24018</v>
      </c>
      <c r="C362" s="472" t="s">
        <v>2936</v>
      </c>
      <c r="D362" s="23" t="s">
        <v>1723</v>
      </c>
      <c r="E362" s="23" t="s">
        <v>163</v>
      </c>
      <c r="F362" s="22"/>
      <c r="G362" s="22"/>
      <c r="H362" s="22" t="s">
        <v>179</v>
      </c>
      <c r="I362" s="18" t="s">
        <v>5418</v>
      </c>
      <c r="J362" s="23"/>
      <c r="K362" s="23" t="s">
        <v>1183</v>
      </c>
      <c r="L362" s="23" t="s">
        <v>1225</v>
      </c>
      <c r="M362" s="746" t="s">
        <v>1724</v>
      </c>
      <c r="N362" s="22">
        <v>4363173463</v>
      </c>
      <c r="O362" s="22" t="s">
        <v>2414</v>
      </c>
      <c r="P362" s="22" t="s">
        <v>1584</v>
      </c>
      <c r="Q362" s="22" t="s">
        <v>2864</v>
      </c>
      <c r="R362" s="22" t="s">
        <v>25916</v>
      </c>
      <c r="S362" s="747"/>
      <c r="T362" s="748" t="str">
        <f>IF(Table54[[#This Row],[تاریخ اولین  احتساب حق بیمه]]="",1403,MID(Table54[[#This Row],[تاریخ اولین  احتساب حق بیمه]],1,4))</f>
        <v>1404</v>
      </c>
      <c r="U362" s="22"/>
      <c r="V362" s="22"/>
      <c r="W362" s="22"/>
      <c r="X362" s="22"/>
      <c r="Y362" s="748"/>
      <c r="Z362" s="748"/>
      <c r="AA362" s="748"/>
      <c r="AB362" s="748"/>
      <c r="AC362" s="748"/>
      <c r="AD362" s="748"/>
      <c r="AE362" s="748"/>
      <c r="AF362" s="748"/>
      <c r="AG362" s="748"/>
      <c r="AH362" s="749"/>
      <c r="AI362" s="749"/>
      <c r="AJ362" s="749"/>
      <c r="AK362" s="749"/>
      <c r="AL362" s="748">
        <v>8000000</v>
      </c>
      <c r="AM362" s="748"/>
      <c r="AN362" s="748"/>
      <c r="AO362" s="748"/>
      <c r="AP362" s="748"/>
      <c r="AQ362" s="748"/>
      <c r="AR362" s="748"/>
      <c r="AS362" s="747"/>
      <c r="AT362" s="748"/>
      <c r="AU362" s="748"/>
      <c r="AV362" s="748"/>
      <c r="AW362" s="748"/>
      <c r="AX362" s="748"/>
      <c r="AY362" s="748"/>
      <c r="BI362" s="155"/>
      <c r="BJ362" s="155"/>
      <c r="BK362" s="155"/>
      <c r="BL362" s="155"/>
      <c r="BM362" s="155"/>
      <c r="BN362" s="155"/>
    </row>
    <row r="363" spans="1:66" s="750" customFormat="1" ht="24.75" customHeight="1">
      <c r="A363" s="22" t="s">
        <v>26351</v>
      </c>
      <c r="B363" s="22">
        <v>24019</v>
      </c>
      <c r="C363" s="472" t="s">
        <v>2936</v>
      </c>
      <c r="D363" s="23">
        <v>5690078085</v>
      </c>
      <c r="E363" s="23" t="s">
        <v>163</v>
      </c>
      <c r="F363" s="22" t="s">
        <v>2573</v>
      </c>
      <c r="G363" s="22" t="s">
        <v>2606</v>
      </c>
      <c r="H363" s="22" t="s">
        <v>180</v>
      </c>
      <c r="I363" s="18" t="s">
        <v>5417</v>
      </c>
      <c r="J363" s="23">
        <v>9116528214</v>
      </c>
      <c r="K363" s="23" t="s">
        <v>1183</v>
      </c>
      <c r="L363" s="23" t="s">
        <v>1657</v>
      </c>
      <c r="M363" s="746" t="s">
        <v>2607</v>
      </c>
      <c r="N363" s="22">
        <v>4354156766</v>
      </c>
      <c r="O363" s="22" t="s">
        <v>1551</v>
      </c>
      <c r="P363" s="22" t="s">
        <v>2565</v>
      </c>
      <c r="Q363" s="22"/>
      <c r="R363" s="22" t="s">
        <v>25916</v>
      </c>
      <c r="S363" s="747" t="s">
        <v>409</v>
      </c>
      <c r="T363" s="748" t="str">
        <f>IF(Table54[[#This Row],[تاریخ اولین  احتساب حق بیمه]]="",1403,MID(Table54[[#This Row],[تاریخ اولین  احتساب حق بیمه]],1,4))</f>
        <v>1404</v>
      </c>
      <c r="U363" s="22"/>
      <c r="V363" s="22"/>
      <c r="W363" s="22"/>
      <c r="X363" s="22"/>
      <c r="Y363" s="748"/>
      <c r="Z363" s="748"/>
      <c r="AA363" s="748"/>
      <c r="AB363" s="748"/>
      <c r="AC363" s="748"/>
      <c r="AD363" s="748"/>
      <c r="AE363" s="748"/>
      <c r="AF363" s="748"/>
      <c r="AG363" s="748"/>
      <c r="AH363" s="749"/>
      <c r="AI363" s="749"/>
      <c r="AJ363" s="749"/>
      <c r="AK363" s="749"/>
      <c r="AL363" s="748"/>
      <c r="AM363" s="748"/>
      <c r="AN363" s="748"/>
      <c r="AO363" s="748"/>
      <c r="AP363" s="748"/>
      <c r="AQ363" s="748"/>
      <c r="AR363" s="748"/>
      <c r="AS363" s="747"/>
      <c r="AT363" s="748"/>
      <c r="AU363" s="748"/>
      <c r="AV363" s="748"/>
      <c r="AW363" s="748"/>
      <c r="AX363" s="748"/>
      <c r="AY363" s="748"/>
      <c r="BI363" s="155"/>
      <c r="BJ363" s="155"/>
      <c r="BK363" s="155"/>
      <c r="BL363" s="155"/>
      <c r="BM363" s="155"/>
      <c r="BN363" s="155"/>
    </row>
    <row r="364" spans="1:66" s="750" customFormat="1" ht="24.75" customHeight="1">
      <c r="A364" s="22" t="s">
        <v>1064</v>
      </c>
      <c r="B364" s="22">
        <v>24020</v>
      </c>
      <c r="C364" s="472" t="s">
        <v>2936</v>
      </c>
      <c r="D364" s="23" t="s">
        <v>1065</v>
      </c>
      <c r="E364" s="23" t="s">
        <v>163</v>
      </c>
      <c r="F364" s="22" t="s">
        <v>1066</v>
      </c>
      <c r="G364" s="22"/>
      <c r="H364" s="22" t="s">
        <v>180</v>
      </c>
      <c r="I364" s="18" t="s">
        <v>5417</v>
      </c>
      <c r="J364" s="23"/>
      <c r="K364" s="23" t="s">
        <v>1183</v>
      </c>
      <c r="L364" s="23" t="s">
        <v>1184</v>
      </c>
      <c r="M364" s="746" t="s">
        <v>1451</v>
      </c>
      <c r="N364" s="22"/>
      <c r="O364" s="22" t="s">
        <v>1551</v>
      </c>
      <c r="P364" s="22" t="s">
        <v>847</v>
      </c>
      <c r="Q364" s="22" t="s">
        <v>4452</v>
      </c>
      <c r="R364" s="22" t="s">
        <v>25916</v>
      </c>
      <c r="S364" s="747"/>
      <c r="T364" s="748" t="str">
        <f>IF(Table54[[#This Row],[تاریخ اولین  احتساب حق بیمه]]="",1403,MID(Table54[[#This Row],[تاریخ اولین  احتساب حق بیمه]],1,4))</f>
        <v>1404</v>
      </c>
      <c r="U364" s="22"/>
      <c r="V364" s="22"/>
      <c r="W364" s="22"/>
      <c r="X364" s="22"/>
      <c r="Y364" s="748"/>
      <c r="Z364" s="748"/>
      <c r="AA364" s="748"/>
      <c r="AB364" s="748"/>
      <c r="AC364" s="748"/>
      <c r="AD364" s="748"/>
      <c r="AE364" s="748"/>
      <c r="AF364" s="748"/>
      <c r="AG364" s="748"/>
      <c r="AH364" s="749"/>
      <c r="AI364" s="749"/>
      <c r="AJ364" s="749"/>
      <c r="AK364" s="749"/>
      <c r="AL364" s="748"/>
      <c r="AM364" s="748"/>
      <c r="AN364" s="748"/>
      <c r="AO364" s="748"/>
      <c r="AP364" s="748"/>
      <c r="AQ364" s="748"/>
      <c r="AR364" s="748"/>
      <c r="AS364" s="747"/>
      <c r="AT364" s="748"/>
      <c r="AU364" s="748"/>
      <c r="AV364" s="748"/>
      <c r="AW364" s="748"/>
      <c r="AX364" s="748"/>
      <c r="AY364" s="748"/>
      <c r="BI364" s="155"/>
      <c r="BJ364" s="155"/>
      <c r="BK364" s="155"/>
      <c r="BL364" s="155"/>
      <c r="BM364" s="155"/>
      <c r="BN364" s="155"/>
    </row>
    <row r="365" spans="1:66" s="750" customFormat="1" ht="24.75" customHeight="1">
      <c r="A365" s="22" t="s">
        <v>639</v>
      </c>
      <c r="B365" s="22">
        <v>24021</v>
      </c>
      <c r="C365" s="472" t="s">
        <v>2936</v>
      </c>
      <c r="D365" s="23" t="s">
        <v>636</v>
      </c>
      <c r="E365" s="23" t="s">
        <v>163</v>
      </c>
      <c r="F365" s="22" t="s">
        <v>635</v>
      </c>
      <c r="G365" s="22"/>
      <c r="H365" s="22" t="s">
        <v>180</v>
      </c>
      <c r="I365" s="18" t="s">
        <v>5417</v>
      </c>
      <c r="J365" s="23" t="s">
        <v>637</v>
      </c>
      <c r="K365" s="23" t="s">
        <v>1183</v>
      </c>
      <c r="L365" s="23" t="s">
        <v>1184</v>
      </c>
      <c r="M365" s="746" t="s">
        <v>638</v>
      </c>
      <c r="N365" s="22">
        <v>4196965813</v>
      </c>
      <c r="O365" s="22" t="s">
        <v>1551</v>
      </c>
      <c r="P365" s="22" t="s">
        <v>565</v>
      </c>
      <c r="Q365" s="22" t="s">
        <v>4452</v>
      </c>
      <c r="R365" s="22" t="s">
        <v>25916</v>
      </c>
      <c r="S365" s="747"/>
      <c r="T365" s="748" t="str">
        <f>IF(Table54[[#This Row],[تاریخ اولین  احتساب حق بیمه]]="",1403,MID(Table54[[#This Row],[تاریخ اولین  احتساب حق بیمه]],1,4))</f>
        <v>1404</v>
      </c>
      <c r="U365" s="22"/>
      <c r="V365" s="22" t="s">
        <v>235</v>
      </c>
      <c r="W365" s="22">
        <v>357682724000</v>
      </c>
      <c r="X365" s="22"/>
      <c r="Y365" s="748"/>
      <c r="Z365" s="748"/>
      <c r="AA365" s="748"/>
      <c r="AB365" s="748"/>
      <c r="AC365" s="748"/>
      <c r="AD365" s="748"/>
      <c r="AE365" s="748"/>
      <c r="AF365" s="748"/>
      <c r="AG365" s="748"/>
      <c r="AH365" s="749"/>
      <c r="AI365" s="749"/>
      <c r="AJ365" s="749"/>
      <c r="AK365" s="749"/>
      <c r="AL365" s="748"/>
      <c r="AM365" s="748"/>
      <c r="AN365" s="748"/>
      <c r="AO365" s="748"/>
      <c r="AP365" s="748"/>
      <c r="AQ365" s="748"/>
      <c r="AR365" s="748"/>
      <c r="AS365" s="747"/>
      <c r="AT365" s="748"/>
      <c r="AU365" s="748"/>
      <c r="AV365" s="748"/>
      <c r="AW365" s="748"/>
      <c r="AX365" s="748"/>
      <c r="AY365" s="748"/>
      <c r="BI365" s="155"/>
      <c r="BJ365" s="155"/>
      <c r="BK365" s="155"/>
      <c r="BL365" s="155"/>
      <c r="BM365" s="155"/>
      <c r="BN365" s="155"/>
    </row>
    <row r="366" spans="1:66" s="750" customFormat="1" ht="24.75" customHeight="1">
      <c r="A366" s="22" t="s">
        <v>1056</v>
      </c>
      <c r="B366" s="22">
        <v>24022</v>
      </c>
      <c r="C366" s="472" t="s">
        <v>2936</v>
      </c>
      <c r="D366" s="23" t="s">
        <v>1058</v>
      </c>
      <c r="E366" s="23" t="s">
        <v>162</v>
      </c>
      <c r="F366" s="22" t="s">
        <v>1057</v>
      </c>
      <c r="G366" s="22"/>
      <c r="H366" s="22" t="s">
        <v>179</v>
      </c>
      <c r="I366" s="18" t="s">
        <v>5418</v>
      </c>
      <c r="J366" s="23"/>
      <c r="K366" s="23" t="s">
        <v>1183</v>
      </c>
      <c r="L366" s="23" t="s">
        <v>1184</v>
      </c>
      <c r="M366" s="746" t="s">
        <v>1448</v>
      </c>
      <c r="N366" s="22">
        <v>4153945363</v>
      </c>
      <c r="O366" s="22" t="s">
        <v>2414</v>
      </c>
      <c r="P366" s="22" t="s">
        <v>4748</v>
      </c>
      <c r="Q366" s="22"/>
      <c r="R366" s="22" t="s">
        <v>25916</v>
      </c>
      <c r="S366" s="747"/>
      <c r="T366" s="748" t="str">
        <f>IF(Table54[[#This Row],[تاریخ اولین  احتساب حق بیمه]]="",1403,MID(Table54[[#This Row],[تاریخ اولین  احتساب حق بیمه]],1,4))</f>
        <v>1404</v>
      </c>
      <c r="U366" s="22"/>
      <c r="V366" s="22"/>
      <c r="W366" s="22"/>
      <c r="X366" s="22" t="s">
        <v>4139</v>
      </c>
      <c r="Y366" s="748"/>
      <c r="Z366" s="748"/>
      <c r="AA366" s="748"/>
      <c r="AB366" s="748"/>
      <c r="AC366" s="748"/>
      <c r="AD366" s="748"/>
      <c r="AE366" s="748"/>
      <c r="AF366" s="748"/>
      <c r="AG366" s="748"/>
      <c r="AH366" s="749"/>
      <c r="AI366" s="749"/>
      <c r="AJ366" s="749"/>
      <c r="AK366" s="749"/>
      <c r="AL366" s="748"/>
      <c r="AM366" s="748"/>
      <c r="AN366" s="748"/>
      <c r="AO366" s="748"/>
      <c r="AP366" s="748"/>
      <c r="AQ366" s="748"/>
      <c r="AR366" s="748"/>
      <c r="AS366" s="747"/>
      <c r="AT366" s="748"/>
      <c r="AU366" s="748"/>
      <c r="AV366" s="748"/>
      <c r="AW366" s="748"/>
      <c r="AX366" s="748"/>
      <c r="AY366" s="748"/>
      <c r="BI366" s="155"/>
      <c r="BJ366" s="155"/>
      <c r="BK366" s="155"/>
      <c r="BL366" s="155"/>
      <c r="BM366" s="155"/>
      <c r="BN366" s="155"/>
    </row>
    <row r="367" spans="1:66" s="750" customFormat="1" ht="24.75" customHeight="1">
      <c r="A367" s="22" t="s">
        <v>2244</v>
      </c>
      <c r="B367" s="22">
        <v>24023</v>
      </c>
      <c r="C367" s="472" t="s">
        <v>2936</v>
      </c>
      <c r="D367" s="23" t="s">
        <v>1059</v>
      </c>
      <c r="E367" s="23" t="s">
        <v>162</v>
      </c>
      <c r="F367" s="22" t="s">
        <v>1060</v>
      </c>
      <c r="G367" s="22"/>
      <c r="H367" s="22" t="s">
        <v>180</v>
      </c>
      <c r="I367" s="18" t="s">
        <v>5417</v>
      </c>
      <c r="J367" s="23"/>
      <c r="K367" s="23" t="s">
        <v>1183</v>
      </c>
      <c r="L367" s="23" t="s">
        <v>1184</v>
      </c>
      <c r="M367" s="746" t="s">
        <v>1449</v>
      </c>
      <c r="N367" s="22">
        <v>4146937858</v>
      </c>
      <c r="O367" s="22" t="s">
        <v>1551</v>
      </c>
      <c r="P367" s="22" t="s">
        <v>847</v>
      </c>
      <c r="Q367" s="22" t="s">
        <v>4452</v>
      </c>
      <c r="R367" s="22" t="s">
        <v>25916</v>
      </c>
      <c r="S367" s="747"/>
      <c r="T367" s="748" t="str">
        <f>IF(Table54[[#This Row],[تاریخ اولین  احتساب حق بیمه]]="",1403,MID(Table54[[#This Row],[تاریخ اولین  احتساب حق بیمه]],1,4))</f>
        <v>1404</v>
      </c>
      <c r="U367" s="22"/>
      <c r="V367" s="22"/>
      <c r="W367" s="22"/>
      <c r="X367" s="22"/>
      <c r="Y367" s="748"/>
      <c r="Z367" s="748"/>
      <c r="AA367" s="748"/>
      <c r="AB367" s="748"/>
      <c r="AC367" s="748"/>
      <c r="AD367" s="748"/>
      <c r="AE367" s="748"/>
      <c r="AF367" s="748"/>
      <c r="AG367" s="748"/>
      <c r="AH367" s="749"/>
      <c r="AI367" s="749"/>
      <c r="AJ367" s="749"/>
      <c r="AK367" s="749"/>
      <c r="AL367" s="748"/>
      <c r="AM367" s="748"/>
      <c r="AN367" s="748"/>
      <c r="AO367" s="748"/>
      <c r="AP367" s="748"/>
      <c r="AQ367" s="748"/>
      <c r="AR367" s="748"/>
      <c r="AS367" s="747"/>
      <c r="AT367" s="748"/>
      <c r="AU367" s="748"/>
      <c r="AV367" s="748"/>
      <c r="AW367" s="748"/>
      <c r="AX367" s="748"/>
      <c r="AY367" s="748"/>
      <c r="BI367" s="155"/>
      <c r="BJ367" s="155"/>
      <c r="BK367" s="155"/>
      <c r="BL367" s="155"/>
      <c r="BM367" s="155"/>
      <c r="BN367" s="155"/>
    </row>
    <row r="368" spans="1:66" s="750" customFormat="1" ht="24.75" customHeight="1">
      <c r="A368" s="22" t="s">
        <v>1061</v>
      </c>
      <c r="B368" s="22">
        <v>24024</v>
      </c>
      <c r="C368" s="472" t="s">
        <v>2936</v>
      </c>
      <c r="D368" s="23" t="s">
        <v>1062</v>
      </c>
      <c r="E368" s="23" t="s">
        <v>162</v>
      </c>
      <c r="F368" s="22" t="s">
        <v>1063</v>
      </c>
      <c r="G368" s="22"/>
      <c r="H368" s="22" t="s">
        <v>180</v>
      </c>
      <c r="I368" s="18" t="s">
        <v>5417</v>
      </c>
      <c r="J368" s="23"/>
      <c r="K368" s="23" t="s">
        <v>1183</v>
      </c>
      <c r="L368" s="23" t="s">
        <v>1184</v>
      </c>
      <c r="M368" s="746" t="s">
        <v>1450</v>
      </c>
      <c r="N368" s="22">
        <v>4195715973</v>
      </c>
      <c r="O368" s="22" t="s">
        <v>1551</v>
      </c>
      <c r="P368" s="22" t="s">
        <v>847</v>
      </c>
      <c r="Q368" s="22" t="s">
        <v>4452</v>
      </c>
      <c r="R368" s="22" t="s">
        <v>25916</v>
      </c>
      <c r="S368" s="747"/>
      <c r="T368" s="748" t="str">
        <f>IF(Table54[[#This Row],[تاریخ اولین  احتساب حق بیمه]]="",1403,MID(Table54[[#This Row],[تاریخ اولین  احتساب حق بیمه]],1,4))</f>
        <v>1404</v>
      </c>
      <c r="U368" s="22"/>
      <c r="V368" s="22"/>
      <c r="W368" s="22"/>
      <c r="X368" s="22"/>
      <c r="Y368" s="748"/>
      <c r="Z368" s="748"/>
      <c r="AA368" s="748"/>
      <c r="AB368" s="748"/>
      <c r="AC368" s="748"/>
      <c r="AD368" s="748"/>
      <c r="AE368" s="748"/>
      <c r="AF368" s="748"/>
      <c r="AG368" s="748"/>
      <c r="AH368" s="749"/>
      <c r="AI368" s="749"/>
      <c r="AJ368" s="749"/>
      <c r="AK368" s="749"/>
      <c r="AL368" s="748"/>
      <c r="AM368" s="748"/>
      <c r="AN368" s="748"/>
      <c r="AO368" s="748"/>
      <c r="AP368" s="748"/>
      <c r="AQ368" s="748"/>
      <c r="AR368" s="748"/>
      <c r="AS368" s="747"/>
      <c r="AT368" s="748"/>
      <c r="AU368" s="748"/>
      <c r="AV368" s="748"/>
      <c r="AW368" s="748"/>
      <c r="AX368" s="748"/>
      <c r="AY368" s="748"/>
      <c r="BI368" s="155"/>
      <c r="BJ368" s="155"/>
      <c r="BK368" s="155"/>
      <c r="BL368" s="155"/>
      <c r="BM368" s="155"/>
      <c r="BN368" s="155"/>
    </row>
    <row r="369" spans="1:66" s="750" customFormat="1" ht="24.75" customHeight="1">
      <c r="A369" s="22" t="s">
        <v>421</v>
      </c>
      <c r="B369" s="22">
        <v>24025</v>
      </c>
      <c r="C369" s="472" t="s">
        <v>2936</v>
      </c>
      <c r="D369" s="23">
        <v>2722558203</v>
      </c>
      <c r="E369" s="23" t="s">
        <v>162</v>
      </c>
      <c r="F369" s="22" t="s">
        <v>424</v>
      </c>
      <c r="G369" s="22"/>
      <c r="H369" s="22" t="s">
        <v>179</v>
      </c>
      <c r="I369" s="18" t="s">
        <v>5417</v>
      </c>
      <c r="J369" s="23" t="s">
        <v>429</v>
      </c>
      <c r="K369" s="23" t="s">
        <v>1183</v>
      </c>
      <c r="L369" s="23" t="s">
        <v>1184</v>
      </c>
      <c r="M369" s="746" t="s">
        <v>432</v>
      </c>
      <c r="N369" s="22">
        <v>41768.189830000003</v>
      </c>
      <c r="O369" s="22" t="s">
        <v>1551</v>
      </c>
      <c r="P369" s="22" t="s">
        <v>2100</v>
      </c>
      <c r="Q369" s="22" t="s">
        <v>4452</v>
      </c>
      <c r="R369" s="22" t="s">
        <v>25916</v>
      </c>
      <c r="S369" s="747" t="s">
        <v>409</v>
      </c>
      <c r="T369" s="748" t="str">
        <f>IF(Table54[[#This Row],[تاریخ اولین  احتساب حق بیمه]]="",1403,MID(Table54[[#This Row],[تاریخ اولین  احتساب حق بیمه]],1,4))</f>
        <v>1404</v>
      </c>
      <c r="U369" s="22"/>
      <c r="V369" s="22" t="s">
        <v>235</v>
      </c>
      <c r="W369" s="22" t="s">
        <v>437</v>
      </c>
      <c r="X369" s="22"/>
      <c r="Y369" s="748"/>
      <c r="Z369" s="748"/>
      <c r="AA369" s="748"/>
      <c r="AB369" s="748"/>
      <c r="AC369" s="748"/>
      <c r="AD369" s="748"/>
      <c r="AE369" s="748"/>
      <c r="AF369" s="748"/>
      <c r="AG369" s="748"/>
      <c r="AH369" s="749"/>
      <c r="AI369" s="749"/>
      <c r="AJ369" s="749"/>
      <c r="AK369" s="749"/>
      <c r="AL369" s="748"/>
      <c r="AM369" s="748"/>
      <c r="AN369" s="748"/>
      <c r="AO369" s="748"/>
      <c r="AP369" s="748"/>
      <c r="AQ369" s="748"/>
      <c r="AR369" s="748"/>
      <c r="AS369" s="747"/>
      <c r="AT369" s="748"/>
      <c r="AU369" s="748"/>
      <c r="AV369" s="748"/>
      <c r="AW369" s="748"/>
      <c r="AX369" s="748"/>
      <c r="AY369" s="748"/>
      <c r="BI369" s="155"/>
      <c r="BJ369" s="155"/>
      <c r="BK369" s="155"/>
      <c r="BL369" s="155"/>
      <c r="BM369" s="155"/>
      <c r="BN369" s="155"/>
    </row>
    <row r="370" spans="1:66" s="750" customFormat="1" ht="24.75" customHeight="1">
      <c r="A370" s="22" t="s">
        <v>2533</v>
      </c>
      <c r="B370" s="22">
        <v>24026</v>
      </c>
      <c r="C370" s="472" t="s">
        <v>2936</v>
      </c>
      <c r="D370" s="23">
        <v>5699305475</v>
      </c>
      <c r="E370" s="23" t="s">
        <v>163</v>
      </c>
      <c r="F370" s="22" t="s">
        <v>220</v>
      </c>
      <c r="G370" s="22"/>
      <c r="H370" s="22" t="s">
        <v>179</v>
      </c>
      <c r="I370" s="18" t="s">
        <v>5417</v>
      </c>
      <c r="J370" s="23">
        <v>9118364308</v>
      </c>
      <c r="K370" s="23" t="s">
        <v>1183</v>
      </c>
      <c r="L370" s="23" t="s">
        <v>1184</v>
      </c>
      <c r="M370" s="746" t="s">
        <v>2534</v>
      </c>
      <c r="N370" s="22"/>
      <c r="O370" s="22" t="s">
        <v>2414</v>
      </c>
      <c r="P370" s="22" t="s">
        <v>2535</v>
      </c>
      <c r="Q370" s="22" t="s">
        <v>4452</v>
      </c>
      <c r="R370" s="22" t="s">
        <v>25916</v>
      </c>
      <c r="S370" s="747"/>
      <c r="T370" s="748" t="str">
        <f>IF(Table54[[#This Row],[تاریخ اولین  احتساب حق بیمه]]="",1403,MID(Table54[[#This Row],[تاریخ اولین  احتساب حق بیمه]],1,4))</f>
        <v>1404</v>
      </c>
      <c r="U370" s="22"/>
      <c r="V370" s="22"/>
      <c r="W370" s="22"/>
      <c r="X370" s="22"/>
      <c r="Y370" s="748"/>
      <c r="Z370" s="748"/>
      <c r="AA370" s="748"/>
      <c r="AB370" s="748"/>
      <c r="AC370" s="748"/>
      <c r="AD370" s="748"/>
      <c r="AE370" s="748"/>
      <c r="AF370" s="748"/>
      <c r="AG370" s="748"/>
      <c r="AH370" s="749"/>
      <c r="AI370" s="749"/>
      <c r="AJ370" s="749"/>
      <c r="AK370" s="749"/>
      <c r="AL370" s="748"/>
      <c r="AM370" s="748"/>
      <c r="AN370" s="748"/>
      <c r="AO370" s="748"/>
      <c r="AP370" s="748"/>
      <c r="AQ370" s="748"/>
      <c r="AR370" s="748"/>
      <c r="AS370" s="747"/>
      <c r="AT370" s="748"/>
      <c r="AU370" s="748"/>
      <c r="AV370" s="748"/>
      <c r="AW370" s="748"/>
      <c r="AX370" s="748"/>
      <c r="AY370" s="748"/>
      <c r="BI370" s="155"/>
      <c r="BJ370" s="155"/>
      <c r="BK370" s="155"/>
      <c r="BL370" s="155"/>
      <c r="BM370" s="155"/>
      <c r="BN370" s="155"/>
    </row>
    <row r="371" spans="1:66" s="750" customFormat="1" ht="24.75" customHeight="1">
      <c r="A371" s="22" t="s">
        <v>3682</v>
      </c>
      <c r="B371" s="22">
        <v>24027</v>
      </c>
      <c r="C371" s="472" t="s">
        <v>2936</v>
      </c>
      <c r="D371" s="23" t="s">
        <v>3683</v>
      </c>
      <c r="E371" s="23" t="s">
        <v>162</v>
      </c>
      <c r="F371" s="22" t="s">
        <v>469</v>
      </c>
      <c r="G371" s="22"/>
      <c r="H371" s="22" t="s">
        <v>179</v>
      </c>
      <c r="I371" s="18" t="s">
        <v>5417</v>
      </c>
      <c r="J371" s="23" t="s">
        <v>3684</v>
      </c>
      <c r="K371" s="23" t="s">
        <v>1183</v>
      </c>
      <c r="L371" s="23" t="s">
        <v>1184</v>
      </c>
      <c r="M371" s="746" t="s">
        <v>3685</v>
      </c>
      <c r="N371" s="22"/>
      <c r="O371" s="22" t="s">
        <v>1551</v>
      </c>
      <c r="P371" s="22" t="s">
        <v>3435</v>
      </c>
      <c r="Q371" s="22" t="s">
        <v>4452</v>
      </c>
      <c r="R371" s="22" t="s">
        <v>3764</v>
      </c>
      <c r="S371" s="747"/>
      <c r="T371" s="748" t="str">
        <f>IF(Table54[[#This Row],[تاریخ اولین  احتساب حق بیمه]]="",1403,MID(Table54[[#This Row],[تاریخ اولین  احتساب حق بیمه]],1,4))</f>
        <v>1402</v>
      </c>
      <c r="U371" s="22"/>
      <c r="V371" s="22"/>
      <c r="W371" s="22"/>
      <c r="X371" s="22"/>
      <c r="Y371" s="748"/>
      <c r="Z371" s="748"/>
      <c r="AA371" s="748"/>
      <c r="AB371" s="748"/>
      <c r="AC371" s="748"/>
      <c r="AD371" s="748"/>
      <c r="AE371" s="748"/>
      <c r="AF371" s="748"/>
      <c r="AG371" s="748"/>
      <c r="AH371" s="749"/>
      <c r="AI371" s="749"/>
      <c r="AJ371" s="749"/>
      <c r="AK371" s="749"/>
      <c r="AL371" s="748"/>
      <c r="AM371" s="748"/>
      <c r="AN371" s="748"/>
      <c r="AO371" s="748"/>
      <c r="AP371" s="748"/>
      <c r="AQ371" s="748"/>
      <c r="AR371" s="748"/>
      <c r="AS371" s="747"/>
      <c r="AT371" s="748"/>
      <c r="AU371" s="748"/>
      <c r="AV371" s="748"/>
      <c r="AW371" s="748"/>
      <c r="AX371" s="748"/>
      <c r="AY371" s="748"/>
      <c r="BI371" s="155"/>
      <c r="BJ371" s="155"/>
      <c r="BK371" s="155"/>
      <c r="BL371" s="155"/>
      <c r="BM371" s="155"/>
      <c r="BN371" s="155"/>
    </row>
    <row r="372" spans="1:66" s="1175" customFormat="1" ht="24.75" customHeight="1">
      <c r="A372" s="1175" t="s">
        <v>29018</v>
      </c>
      <c r="B372" s="1176" t="s">
        <v>29019</v>
      </c>
      <c r="C372" s="968" t="s">
        <v>2936</v>
      </c>
      <c r="D372" s="1176">
        <v>819125423</v>
      </c>
      <c r="E372" s="23" t="s">
        <v>163</v>
      </c>
      <c r="F372" s="1175" t="s">
        <v>198</v>
      </c>
      <c r="G372" s="1175" t="s">
        <v>1577</v>
      </c>
      <c r="H372" s="1175" t="s">
        <v>180</v>
      </c>
      <c r="I372" s="18" t="s">
        <v>22176</v>
      </c>
      <c r="J372" s="1176">
        <v>9154129672</v>
      </c>
      <c r="K372" s="1175" t="s">
        <v>1183</v>
      </c>
      <c r="L372" s="1175" t="s">
        <v>1184</v>
      </c>
      <c r="M372" s="1175" t="s">
        <v>29020</v>
      </c>
      <c r="N372" s="1175">
        <v>4188935841</v>
      </c>
      <c r="O372" s="1175" t="s">
        <v>2155</v>
      </c>
      <c r="P372" s="1175" t="s">
        <v>25247</v>
      </c>
      <c r="Q372" s="1175" t="s">
        <v>28234</v>
      </c>
      <c r="R372" s="1175" t="s">
        <v>26493</v>
      </c>
      <c r="BG372" s="976"/>
      <c r="BI372" s="1177"/>
    </row>
    <row r="373" spans="1:66" s="750" customFormat="1" ht="24.75" customHeight="1">
      <c r="A373" s="22"/>
      <c r="B373" s="22"/>
      <c r="C373" s="472"/>
      <c r="D373" s="23"/>
      <c r="E373" s="23"/>
      <c r="F373" s="22"/>
      <c r="G373" s="22"/>
      <c r="H373" s="22"/>
      <c r="I373" s="18"/>
      <c r="J373" s="23"/>
      <c r="K373" s="23"/>
      <c r="L373" s="23"/>
      <c r="M373" s="746"/>
      <c r="N373" s="22"/>
      <c r="O373" s="22"/>
      <c r="P373" s="22"/>
      <c r="Q373" s="22"/>
      <c r="R373" s="22"/>
      <c r="S373" s="747"/>
      <c r="T373" s="748"/>
      <c r="U373" s="22"/>
      <c r="V373" s="22"/>
      <c r="W373" s="22"/>
      <c r="X373" s="22"/>
      <c r="Y373" s="748"/>
      <c r="Z373" s="748"/>
      <c r="AA373" s="748"/>
      <c r="AB373" s="748"/>
      <c r="AC373" s="748"/>
      <c r="AD373" s="748"/>
      <c r="AE373" s="748"/>
      <c r="AF373" s="748"/>
      <c r="AG373" s="748"/>
      <c r="AH373" s="749"/>
      <c r="AI373" s="749"/>
      <c r="AJ373" s="749"/>
      <c r="AK373" s="749"/>
      <c r="AL373" s="748"/>
      <c r="AM373" s="748"/>
      <c r="AN373" s="748"/>
      <c r="AO373" s="748"/>
      <c r="AP373" s="748"/>
      <c r="AQ373" s="748"/>
      <c r="AR373" s="748"/>
      <c r="AS373" s="747"/>
      <c r="AT373" s="748"/>
      <c r="AU373" s="748"/>
      <c r="AV373" s="748"/>
      <c r="AW373" s="748"/>
      <c r="AX373" s="748"/>
      <c r="AY373" s="748"/>
      <c r="BI373" s="155"/>
      <c r="BJ373" s="155"/>
      <c r="BK373" s="155"/>
      <c r="BL373" s="155"/>
      <c r="BM373" s="155"/>
      <c r="BN373" s="155"/>
    </row>
    <row r="374" spans="1:66" s="750" customFormat="1" ht="24.75" customHeight="1">
      <c r="A374" s="22" t="s">
        <v>5615</v>
      </c>
      <c r="B374" s="22">
        <v>23801</v>
      </c>
      <c r="C374" s="472" t="s">
        <v>399</v>
      </c>
      <c r="D374" s="23">
        <v>3640592441</v>
      </c>
      <c r="E374" s="23" t="s">
        <v>163</v>
      </c>
      <c r="F374" s="22" t="s">
        <v>5616</v>
      </c>
      <c r="G374" s="22"/>
      <c r="H374" s="22" t="s">
        <v>179</v>
      </c>
      <c r="I374" s="18" t="s">
        <v>5417</v>
      </c>
      <c r="J374" s="23" t="s">
        <v>5617</v>
      </c>
      <c r="K374" s="23" t="s">
        <v>1183</v>
      </c>
      <c r="L374" s="23" t="s">
        <v>1221</v>
      </c>
      <c r="M374" s="746" t="s">
        <v>5618</v>
      </c>
      <c r="N374" s="22">
        <v>4361995473</v>
      </c>
      <c r="O374" s="22" t="s">
        <v>1551</v>
      </c>
      <c r="P374" s="22" t="s">
        <v>5619</v>
      </c>
      <c r="Q374" s="22" t="s">
        <v>5620</v>
      </c>
      <c r="R374" s="22" t="s">
        <v>1309</v>
      </c>
      <c r="S374" s="747" t="s">
        <v>409</v>
      </c>
      <c r="T374" s="748" t="s">
        <v>5621</v>
      </c>
      <c r="U374" s="22"/>
      <c r="V374" s="22" t="s">
        <v>235</v>
      </c>
      <c r="W374" s="22" t="s">
        <v>5622</v>
      </c>
      <c r="X374" s="22"/>
      <c r="Y374" s="748"/>
      <c r="Z374" s="748"/>
      <c r="AA374" s="748"/>
      <c r="AB374" s="748"/>
      <c r="AC374" s="748"/>
      <c r="AD374" s="748"/>
      <c r="AE374" s="748"/>
      <c r="AF374" s="748"/>
      <c r="AG374" s="748"/>
      <c r="AH374" s="749"/>
      <c r="AI374" s="749"/>
      <c r="AJ374" s="749"/>
      <c r="AK374" s="749"/>
      <c r="AL374" s="748"/>
      <c r="AM374" s="748"/>
      <c r="AN374" s="748"/>
      <c r="AO374" s="748"/>
      <c r="AP374" s="748"/>
      <c r="AQ374" s="748"/>
      <c r="AR374" s="748"/>
      <c r="AS374" s="747"/>
      <c r="AT374" s="748"/>
      <c r="AU374" s="748"/>
      <c r="AV374" s="748"/>
      <c r="AW374" s="748"/>
      <c r="AX374" s="748"/>
      <c r="AY374" s="748"/>
      <c r="BI374" s="155"/>
      <c r="BJ374" s="155"/>
      <c r="BK374" s="155"/>
      <c r="BL374" s="155"/>
      <c r="BM374" s="155"/>
      <c r="BN374" s="155"/>
    </row>
    <row r="375" spans="1:66" s="750" customFormat="1" ht="24.75" customHeight="1">
      <c r="A375" s="22" t="s">
        <v>5623</v>
      </c>
      <c r="B375" s="22">
        <v>23802</v>
      </c>
      <c r="C375" s="472" t="s">
        <v>399</v>
      </c>
      <c r="D375" s="23" t="s">
        <v>24970</v>
      </c>
      <c r="E375" s="23" t="s">
        <v>162</v>
      </c>
      <c r="F375" s="22" t="s">
        <v>138</v>
      </c>
      <c r="G375" s="22"/>
      <c r="H375" s="22" t="s">
        <v>180</v>
      </c>
      <c r="I375" s="18" t="s">
        <v>5417</v>
      </c>
      <c r="J375" s="23" t="s">
        <v>5624</v>
      </c>
      <c r="K375" s="23" t="s">
        <v>1183</v>
      </c>
      <c r="L375" s="23" t="s">
        <v>1184</v>
      </c>
      <c r="M375" s="746" t="s">
        <v>5625</v>
      </c>
      <c r="N375" s="22">
        <v>4351677169</v>
      </c>
      <c r="O375" s="22" t="s">
        <v>1551</v>
      </c>
      <c r="P375" s="22" t="s">
        <v>1438</v>
      </c>
      <c r="Q375" s="22" t="s">
        <v>5620</v>
      </c>
      <c r="R375" s="22" t="s">
        <v>1309</v>
      </c>
      <c r="S375" s="747" t="s">
        <v>409</v>
      </c>
      <c r="T375" s="748" t="s">
        <v>5621</v>
      </c>
      <c r="U375" s="22"/>
      <c r="V375" s="22" t="s">
        <v>235</v>
      </c>
      <c r="W375" s="22" t="s">
        <v>5626</v>
      </c>
      <c r="X375" s="22"/>
      <c r="Y375" s="748"/>
      <c r="Z375" s="748"/>
      <c r="AA375" s="748"/>
      <c r="AB375" s="748"/>
      <c r="AC375" s="748"/>
      <c r="AD375" s="748"/>
      <c r="AE375" s="748"/>
      <c r="AF375" s="748"/>
      <c r="AG375" s="748"/>
      <c r="AH375" s="749"/>
      <c r="AI375" s="749"/>
      <c r="AJ375" s="749"/>
      <c r="AK375" s="749"/>
      <c r="AL375" s="748"/>
      <c r="AM375" s="748"/>
      <c r="AN375" s="748"/>
      <c r="AO375" s="748"/>
      <c r="AP375" s="748"/>
      <c r="AQ375" s="748"/>
      <c r="AR375" s="748"/>
      <c r="AS375" s="747"/>
      <c r="AT375" s="748"/>
      <c r="AU375" s="748"/>
      <c r="AV375" s="748"/>
      <c r="AW375" s="748"/>
      <c r="AX375" s="748"/>
      <c r="AY375" s="748"/>
      <c r="BI375" s="155"/>
      <c r="BJ375" s="155"/>
      <c r="BK375" s="155"/>
      <c r="BL375" s="155"/>
      <c r="BM375" s="155"/>
      <c r="BN375" s="155"/>
    </row>
    <row r="376" spans="1:66" s="750" customFormat="1" ht="24.75" customHeight="1">
      <c r="A376" s="22" t="s">
        <v>2245</v>
      </c>
      <c r="B376" s="22">
        <v>23803</v>
      </c>
      <c r="C376" s="472" t="s">
        <v>399</v>
      </c>
      <c r="D376" s="23">
        <v>2660228795</v>
      </c>
      <c r="E376" s="23" t="s">
        <v>162</v>
      </c>
      <c r="F376" s="22" t="s">
        <v>402</v>
      </c>
      <c r="G376" s="22"/>
      <c r="H376" s="22" t="s">
        <v>180</v>
      </c>
      <c r="I376" s="18" t="s">
        <v>5417</v>
      </c>
      <c r="J376" s="23" t="s">
        <v>406</v>
      </c>
      <c r="K376" s="23" t="s">
        <v>1183</v>
      </c>
      <c r="L376" s="23" t="s">
        <v>1225</v>
      </c>
      <c r="M376" s="746" t="s">
        <v>1433</v>
      </c>
      <c r="N376" s="22">
        <v>4351997196</v>
      </c>
      <c r="O376" s="22" t="s">
        <v>1551</v>
      </c>
      <c r="P376" s="22" t="s">
        <v>1439</v>
      </c>
      <c r="Q376" s="22"/>
      <c r="R376" s="22" t="s">
        <v>1309</v>
      </c>
      <c r="S376" s="747" t="s">
        <v>409</v>
      </c>
      <c r="T376" s="748" t="s">
        <v>24523</v>
      </c>
      <c r="U376" s="22"/>
      <c r="V376" s="22" t="s">
        <v>235</v>
      </c>
      <c r="W376" s="22" t="s">
        <v>410</v>
      </c>
      <c r="X376" s="22"/>
      <c r="Y376" s="748"/>
      <c r="Z376" s="748"/>
      <c r="AA376" s="748"/>
      <c r="AB376" s="748"/>
      <c r="AC376" s="748"/>
      <c r="AD376" s="748"/>
      <c r="AE376" s="748"/>
      <c r="AF376" s="748"/>
      <c r="AG376" s="748"/>
      <c r="AH376" s="749"/>
      <c r="AI376" s="749"/>
      <c r="AJ376" s="749"/>
      <c r="AK376" s="749"/>
      <c r="AL376" s="748"/>
      <c r="AM376" s="748"/>
      <c r="AN376" s="748"/>
      <c r="AO376" s="748"/>
      <c r="AP376" s="748"/>
      <c r="AQ376" s="748"/>
      <c r="AR376" s="748"/>
      <c r="AS376" s="747"/>
      <c r="AT376" s="748"/>
      <c r="AU376" s="748"/>
      <c r="AV376" s="748"/>
      <c r="AW376" s="748"/>
      <c r="AX376" s="748"/>
      <c r="AY376" s="748"/>
      <c r="BI376" s="155"/>
      <c r="BJ376" s="155"/>
      <c r="BK376" s="155"/>
      <c r="BL376" s="155"/>
      <c r="BM376" s="155"/>
      <c r="BN376" s="155"/>
    </row>
    <row r="377" spans="1:66" s="769" customFormat="1" ht="24.75" customHeight="1">
      <c r="A377" s="475" t="s">
        <v>26712</v>
      </c>
      <c r="B377" s="473">
        <v>23806</v>
      </c>
      <c r="C377" s="776" t="s">
        <v>399</v>
      </c>
      <c r="D377" s="473">
        <v>2660185603</v>
      </c>
      <c r="E377" s="473" t="s">
        <v>162</v>
      </c>
      <c r="F377" s="475" t="s">
        <v>24366</v>
      </c>
      <c r="G377" s="475"/>
      <c r="H377" s="475" t="s">
        <v>179</v>
      </c>
      <c r="I377" s="18" t="s">
        <v>5417</v>
      </c>
      <c r="J377" s="473" t="s">
        <v>26713</v>
      </c>
      <c r="K377" s="473" t="s">
        <v>1183</v>
      </c>
      <c r="L377" s="473" t="s">
        <v>26714</v>
      </c>
      <c r="M377" s="777" t="s">
        <v>26715</v>
      </c>
      <c r="N377" s="778">
        <v>4343156513</v>
      </c>
      <c r="O377" s="475" t="s">
        <v>1551</v>
      </c>
      <c r="P377" s="475" t="s">
        <v>652</v>
      </c>
      <c r="Q377" s="475"/>
      <c r="R377" s="475" t="s">
        <v>676</v>
      </c>
      <c r="S377" s="779" t="s">
        <v>409</v>
      </c>
      <c r="T377" s="780" t="s">
        <v>5621</v>
      </c>
      <c r="U377" s="475"/>
      <c r="V377" s="475" t="s">
        <v>235</v>
      </c>
      <c r="W377" s="475" t="s">
        <v>26716</v>
      </c>
      <c r="X377" s="475"/>
      <c r="Y377" s="780"/>
      <c r="Z377" s="780"/>
      <c r="AA377" s="780"/>
      <c r="AB377" s="780"/>
      <c r="AC377" s="780"/>
      <c r="AD377" s="780"/>
      <c r="AE377" s="780"/>
      <c r="AF377" s="780"/>
      <c r="AG377" s="780"/>
      <c r="AH377" s="781"/>
      <c r="AI377" s="781"/>
      <c r="AJ377" s="781"/>
      <c r="AK377" s="781"/>
      <c r="AL377" s="780"/>
      <c r="AM377" s="780"/>
      <c r="AN377" s="780"/>
      <c r="AO377" s="780"/>
      <c r="AP377" s="780"/>
      <c r="AQ377" s="780"/>
      <c r="AR377" s="780"/>
      <c r="AS377" s="779"/>
      <c r="AT377" s="780"/>
      <c r="AU377" s="780"/>
      <c r="AV377" s="780"/>
      <c r="AW377" s="780"/>
      <c r="AX377" s="780"/>
      <c r="AY377" s="780"/>
      <c r="AZ377" s="768"/>
      <c r="BA377" s="768"/>
      <c r="BB377" s="768"/>
      <c r="BC377" s="768"/>
      <c r="BD377" s="768"/>
      <c r="BE377" s="768"/>
      <c r="BF377" s="768"/>
      <c r="BG377" s="768"/>
      <c r="BH377" s="768"/>
      <c r="BI377" s="768"/>
    </row>
    <row r="378" spans="1:66" s="750" customFormat="1" ht="24.75" customHeight="1">
      <c r="A378" s="22" t="s">
        <v>2246</v>
      </c>
      <c r="B378" s="22">
        <v>23807</v>
      </c>
      <c r="C378" s="472" t="s">
        <v>399</v>
      </c>
      <c r="D378" s="23">
        <v>2660277508</v>
      </c>
      <c r="E378" s="23" t="s">
        <v>163</v>
      </c>
      <c r="F378" s="22" t="s">
        <v>318</v>
      </c>
      <c r="G378" s="22"/>
      <c r="H378" s="22" t="s">
        <v>180</v>
      </c>
      <c r="I378" s="18" t="s">
        <v>5417</v>
      </c>
      <c r="J378" s="23" t="s">
        <v>407</v>
      </c>
      <c r="K378" s="23" t="s">
        <v>1183</v>
      </c>
      <c r="L378" s="23" t="s">
        <v>1225</v>
      </c>
      <c r="M378" s="746" t="s">
        <v>1434</v>
      </c>
      <c r="N378" s="22">
        <v>4351443517</v>
      </c>
      <c r="O378" s="22" t="s">
        <v>1551</v>
      </c>
      <c r="P378" s="22" t="s">
        <v>653</v>
      </c>
      <c r="Q378" s="22"/>
      <c r="R378" s="22" t="s">
        <v>1309</v>
      </c>
      <c r="S378" s="747" t="s">
        <v>409</v>
      </c>
      <c r="T378" s="748" t="s">
        <v>24523</v>
      </c>
      <c r="U378" s="22"/>
      <c r="V378" s="22" t="s">
        <v>235</v>
      </c>
      <c r="W378" s="22" t="s">
        <v>411</v>
      </c>
      <c r="X378" s="22"/>
      <c r="Y378" s="748"/>
      <c r="Z378" s="748"/>
      <c r="AA378" s="748"/>
      <c r="AB378" s="748"/>
      <c r="AC378" s="748"/>
      <c r="AD378" s="748"/>
      <c r="AE378" s="748"/>
      <c r="AF378" s="748"/>
      <c r="AG378" s="748"/>
      <c r="AH378" s="749"/>
      <c r="AI378" s="749"/>
      <c r="AJ378" s="749"/>
      <c r="AK378" s="749"/>
      <c r="AL378" s="748"/>
      <c r="AM378" s="748"/>
      <c r="AN378" s="748"/>
      <c r="AO378" s="748"/>
      <c r="AP378" s="748"/>
      <c r="AQ378" s="748"/>
      <c r="AR378" s="748"/>
      <c r="AS378" s="747"/>
      <c r="AT378" s="748"/>
      <c r="AU378" s="748"/>
      <c r="AV378" s="748"/>
      <c r="AW378" s="748"/>
      <c r="AX378" s="748"/>
      <c r="AY378" s="748"/>
      <c r="BI378" s="155"/>
      <c r="BJ378" s="155"/>
      <c r="BK378" s="155"/>
      <c r="BL378" s="155"/>
      <c r="BM378" s="155"/>
      <c r="BN378" s="155"/>
    </row>
    <row r="379" spans="1:66" s="750" customFormat="1" ht="24.75" customHeight="1">
      <c r="A379" s="22" t="s">
        <v>2247</v>
      </c>
      <c r="B379" s="22">
        <v>23808</v>
      </c>
      <c r="C379" s="472" t="s">
        <v>399</v>
      </c>
      <c r="D379" s="23">
        <v>2580561862</v>
      </c>
      <c r="E379" s="23" t="s">
        <v>162</v>
      </c>
      <c r="F379" s="22" t="s">
        <v>199</v>
      </c>
      <c r="G379" s="22"/>
      <c r="H379" s="22" t="s">
        <v>180</v>
      </c>
      <c r="I379" s="18" t="s">
        <v>5417</v>
      </c>
      <c r="J379" s="23">
        <v>9365977023</v>
      </c>
      <c r="K379" s="23" t="s">
        <v>1183</v>
      </c>
      <c r="L379" s="23" t="s">
        <v>1184</v>
      </c>
      <c r="M379" s="746" t="s">
        <v>408</v>
      </c>
      <c r="N379" s="22"/>
      <c r="O379" s="22" t="s">
        <v>1551</v>
      </c>
      <c r="P379" s="22" t="s">
        <v>1035</v>
      </c>
      <c r="Q379" s="22"/>
      <c r="R379" s="22" t="s">
        <v>1309</v>
      </c>
      <c r="S379" s="747" t="s">
        <v>409</v>
      </c>
      <c r="T379" s="748" t="s">
        <v>24523</v>
      </c>
      <c r="U379" s="22"/>
      <c r="V379" s="22" t="s">
        <v>235</v>
      </c>
      <c r="W379" s="22" t="s">
        <v>412</v>
      </c>
      <c r="X379" s="22"/>
      <c r="Y379" s="748"/>
      <c r="Z379" s="748"/>
      <c r="AA379" s="748"/>
      <c r="AB379" s="748"/>
      <c r="AC379" s="748"/>
      <c r="AD379" s="748"/>
      <c r="AE379" s="748"/>
      <c r="AF379" s="748"/>
      <c r="AG379" s="748"/>
      <c r="AH379" s="749"/>
      <c r="AI379" s="749"/>
      <c r="AJ379" s="749"/>
      <c r="AK379" s="749"/>
      <c r="AL379" s="748"/>
      <c r="AM379" s="748"/>
      <c r="AN379" s="748"/>
      <c r="AO379" s="748"/>
      <c r="AP379" s="748"/>
      <c r="AQ379" s="748"/>
      <c r="AR379" s="748"/>
      <c r="AS379" s="747"/>
      <c r="AT379" s="748"/>
      <c r="AU379" s="748"/>
      <c r="AV379" s="748"/>
      <c r="AW379" s="748"/>
      <c r="AX379" s="748"/>
      <c r="AY379" s="748"/>
      <c r="BI379" s="155"/>
      <c r="BJ379" s="155"/>
      <c r="BK379" s="155"/>
      <c r="BL379" s="155"/>
      <c r="BM379" s="155"/>
      <c r="BN379" s="155"/>
    </row>
    <row r="380" spans="1:66" s="750" customFormat="1" ht="24.75" customHeight="1">
      <c r="A380" s="22" t="s">
        <v>2249</v>
      </c>
      <c r="B380" s="22">
        <v>23809</v>
      </c>
      <c r="C380" s="472" t="s">
        <v>399</v>
      </c>
      <c r="D380" s="23">
        <v>2660194874</v>
      </c>
      <c r="E380" s="23" t="s">
        <v>162</v>
      </c>
      <c r="F380" s="22" t="s">
        <v>404</v>
      </c>
      <c r="G380" s="22"/>
      <c r="H380" s="22" t="s">
        <v>180</v>
      </c>
      <c r="I380" s="18" t="s">
        <v>5417</v>
      </c>
      <c r="J380" s="23">
        <v>9332179546</v>
      </c>
      <c r="K380" s="23" t="s">
        <v>1183</v>
      </c>
      <c r="L380" s="23" t="s">
        <v>1225</v>
      </c>
      <c r="M380" s="746" t="s">
        <v>1435</v>
      </c>
      <c r="N380" s="22">
        <v>4351773749</v>
      </c>
      <c r="O380" s="22" t="s">
        <v>1551</v>
      </c>
      <c r="P380" s="22" t="s">
        <v>1440</v>
      </c>
      <c r="Q380" s="22"/>
      <c r="R380" s="22" t="s">
        <v>1309</v>
      </c>
      <c r="S380" s="747" t="s">
        <v>409</v>
      </c>
      <c r="T380" s="748" t="s">
        <v>24523</v>
      </c>
      <c r="U380" s="22"/>
      <c r="V380" s="22" t="s">
        <v>235</v>
      </c>
      <c r="W380" s="22" t="s">
        <v>413</v>
      </c>
      <c r="X380" s="22"/>
      <c r="Y380" s="748"/>
      <c r="Z380" s="748"/>
      <c r="AA380" s="748"/>
      <c r="AB380" s="748"/>
      <c r="AC380" s="748"/>
      <c r="AD380" s="748"/>
      <c r="AE380" s="748"/>
      <c r="AF380" s="748"/>
      <c r="AG380" s="748"/>
      <c r="AH380" s="749"/>
      <c r="AI380" s="749"/>
      <c r="AJ380" s="749"/>
      <c r="AK380" s="749"/>
      <c r="AL380" s="748"/>
      <c r="AM380" s="748"/>
      <c r="AN380" s="748"/>
      <c r="AO380" s="748"/>
      <c r="AP380" s="748"/>
      <c r="AQ380" s="748"/>
      <c r="AR380" s="748"/>
      <c r="AS380" s="747"/>
      <c r="AT380" s="748"/>
      <c r="AU380" s="748"/>
      <c r="AV380" s="748"/>
      <c r="AW380" s="748"/>
      <c r="AX380" s="748"/>
      <c r="AY380" s="748"/>
      <c r="BI380" s="155"/>
      <c r="BJ380" s="155"/>
      <c r="BK380" s="155"/>
      <c r="BL380" s="155"/>
      <c r="BM380" s="155"/>
      <c r="BN380" s="155"/>
    </row>
    <row r="381" spans="1:66" s="750" customFormat="1" ht="24.75" customHeight="1">
      <c r="A381" s="22" t="s">
        <v>2250</v>
      </c>
      <c r="B381" s="22">
        <v>23810</v>
      </c>
      <c r="C381" s="472" t="s">
        <v>399</v>
      </c>
      <c r="D381" s="23">
        <v>2596188422</v>
      </c>
      <c r="E381" s="23" t="s">
        <v>162</v>
      </c>
      <c r="F381" s="22" t="s">
        <v>405</v>
      </c>
      <c r="G381" s="22"/>
      <c r="H381" s="22" t="s">
        <v>180</v>
      </c>
      <c r="I381" s="18" t="s">
        <v>5417</v>
      </c>
      <c r="J381" s="23">
        <v>9113358849</v>
      </c>
      <c r="K381" s="23" t="s">
        <v>1183</v>
      </c>
      <c r="L381" s="23" t="s">
        <v>1184</v>
      </c>
      <c r="M381" s="746" t="s">
        <v>1436</v>
      </c>
      <c r="N381" s="22">
        <v>4144643855</v>
      </c>
      <c r="O381" s="22" t="s">
        <v>1551</v>
      </c>
      <c r="P381" s="22" t="s">
        <v>187</v>
      </c>
      <c r="Q381" s="22"/>
      <c r="R381" s="22" t="s">
        <v>676</v>
      </c>
      <c r="S381" s="747" t="s">
        <v>409</v>
      </c>
      <c r="T381" s="748" t="s">
        <v>25316</v>
      </c>
      <c r="U381" s="22"/>
      <c r="V381" s="22" t="s">
        <v>235</v>
      </c>
      <c r="W381" s="22" t="s">
        <v>414</v>
      </c>
      <c r="X381" s="22"/>
      <c r="Y381" s="748"/>
      <c r="Z381" s="748"/>
      <c r="AA381" s="748"/>
      <c r="AB381" s="748"/>
      <c r="AC381" s="748"/>
      <c r="AD381" s="748"/>
      <c r="AE381" s="748"/>
      <c r="AF381" s="748"/>
      <c r="AG381" s="748"/>
      <c r="AH381" s="749"/>
      <c r="AI381" s="749"/>
      <c r="AJ381" s="749"/>
      <c r="AK381" s="749"/>
      <c r="AL381" s="748"/>
      <c r="AM381" s="748"/>
      <c r="AN381" s="748"/>
      <c r="AO381" s="748"/>
      <c r="AP381" s="748"/>
      <c r="AQ381" s="748"/>
      <c r="AR381" s="748"/>
      <c r="AS381" s="747"/>
      <c r="AT381" s="748"/>
      <c r="AU381" s="748"/>
      <c r="AV381" s="748"/>
      <c r="AW381" s="748"/>
      <c r="AX381" s="748"/>
      <c r="AY381" s="748"/>
      <c r="BI381" s="155"/>
      <c r="BJ381" s="155"/>
      <c r="BK381" s="155"/>
      <c r="BL381" s="155"/>
      <c r="BM381" s="155"/>
      <c r="BN381" s="155"/>
    </row>
    <row r="382" spans="1:66" s="750" customFormat="1" ht="24.75" customHeight="1">
      <c r="A382" s="22" t="s">
        <v>2248</v>
      </c>
      <c r="B382" s="22">
        <v>23812</v>
      </c>
      <c r="C382" s="472" t="s">
        <v>399</v>
      </c>
      <c r="D382" s="23" t="s">
        <v>746</v>
      </c>
      <c r="E382" s="23" t="s">
        <v>162</v>
      </c>
      <c r="F382" s="22" t="s">
        <v>199</v>
      </c>
      <c r="G382" s="22"/>
      <c r="H382" s="22" t="s">
        <v>180</v>
      </c>
      <c r="I382" s="18" t="s">
        <v>5417</v>
      </c>
      <c r="J382" s="23" t="s">
        <v>747</v>
      </c>
      <c r="K382" s="23" t="s">
        <v>1183</v>
      </c>
      <c r="L382" s="23" t="s">
        <v>1225</v>
      </c>
      <c r="M382" s="746" t="s">
        <v>1437</v>
      </c>
      <c r="N382" s="22">
        <v>4351737116</v>
      </c>
      <c r="O382" s="22" t="s">
        <v>1551</v>
      </c>
      <c r="P382" s="22" t="s">
        <v>401</v>
      </c>
      <c r="Q382" s="22"/>
      <c r="R382" s="22" t="s">
        <v>1779</v>
      </c>
      <c r="S382" s="747"/>
      <c r="T382" s="748" t="s">
        <v>24523</v>
      </c>
      <c r="U382" s="22"/>
      <c r="V382" s="22"/>
      <c r="W382" s="22">
        <v>227234515002</v>
      </c>
      <c r="X382" s="22"/>
      <c r="Y382" s="748"/>
      <c r="Z382" s="748"/>
      <c r="AA382" s="748"/>
      <c r="AB382" s="748"/>
      <c r="AC382" s="748">
        <v>13500000</v>
      </c>
      <c r="AD382" s="748">
        <v>13500000</v>
      </c>
      <c r="AE382" s="748">
        <v>13500000</v>
      </c>
      <c r="AF382" s="748">
        <v>13500000</v>
      </c>
      <c r="AG382" s="748"/>
      <c r="AH382" s="749"/>
      <c r="AI382" s="749"/>
      <c r="AJ382" s="749"/>
      <c r="AK382" s="749"/>
      <c r="AL382" s="748"/>
      <c r="AM382" s="748"/>
      <c r="AN382" s="748"/>
      <c r="AO382" s="748"/>
      <c r="AP382" s="748"/>
      <c r="AQ382" s="748"/>
      <c r="AR382" s="748"/>
      <c r="AS382" s="747"/>
      <c r="AT382" s="748"/>
      <c r="AU382" s="748"/>
      <c r="AV382" s="748"/>
      <c r="AW382" s="748"/>
      <c r="AX382" s="748"/>
      <c r="AY382" s="748"/>
      <c r="BI382" s="155"/>
      <c r="BJ382" s="155"/>
      <c r="BK382" s="155"/>
      <c r="BL382" s="155"/>
      <c r="BM382" s="155"/>
      <c r="BN382" s="155"/>
    </row>
    <row r="383" spans="1:66" s="750" customFormat="1" ht="24.75" customHeight="1">
      <c r="A383" s="22" t="s">
        <v>1046</v>
      </c>
      <c r="B383" s="22">
        <v>23813</v>
      </c>
      <c r="C383" s="472" t="s">
        <v>399</v>
      </c>
      <c r="D383" s="23" t="s">
        <v>1047</v>
      </c>
      <c r="E383" s="23" t="s">
        <v>162</v>
      </c>
      <c r="F383" s="22" t="s">
        <v>341</v>
      </c>
      <c r="G383" s="22"/>
      <c r="H383" s="22" t="s">
        <v>179</v>
      </c>
      <c r="I383" s="18" t="s">
        <v>5417</v>
      </c>
      <c r="J383" s="23" t="s">
        <v>1049</v>
      </c>
      <c r="K383" s="23" t="s">
        <v>1183</v>
      </c>
      <c r="L383" s="23" t="s">
        <v>1184</v>
      </c>
      <c r="M383" s="746" t="s">
        <v>1048</v>
      </c>
      <c r="N383" s="22">
        <v>4351997196</v>
      </c>
      <c r="O383" s="22" t="s">
        <v>1551</v>
      </c>
      <c r="P383" s="22" t="s">
        <v>820</v>
      </c>
      <c r="Q383" s="22"/>
      <c r="R383" s="22" t="s">
        <v>2100</v>
      </c>
      <c r="S383" s="747"/>
      <c r="T383" s="748" t="s">
        <v>24523</v>
      </c>
      <c r="U383" s="22"/>
      <c r="V383" s="22"/>
      <c r="W383" s="22"/>
      <c r="X383" s="22"/>
      <c r="Y383" s="748"/>
      <c r="Z383" s="748"/>
      <c r="AA383" s="748"/>
      <c r="AB383" s="748"/>
      <c r="AC383" s="748"/>
      <c r="AD383" s="748"/>
      <c r="AE383" s="748"/>
      <c r="AF383" s="748"/>
      <c r="AG383" s="748"/>
      <c r="AH383" s="749"/>
      <c r="AI383" s="749"/>
      <c r="AJ383" s="749"/>
      <c r="AK383" s="749"/>
      <c r="AL383" s="748"/>
      <c r="AM383" s="748"/>
      <c r="AN383" s="748"/>
      <c r="AO383" s="748"/>
      <c r="AP383" s="748"/>
      <c r="AQ383" s="748"/>
      <c r="AR383" s="748"/>
      <c r="AS383" s="747"/>
      <c r="AT383" s="748"/>
      <c r="AU383" s="748"/>
      <c r="AV383" s="748"/>
      <c r="AW383" s="748"/>
      <c r="AX383" s="748"/>
      <c r="AY383" s="748"/>
      <c r="BI383" s="155"/>
      <c r="BJ383" s="155"/>
      <c r="BK383" s="155"/>
      <c r="BL383" s="155"/>
      <c r="BM383" s="155"/>
      <c r="BN383" s="155"/>
    </row>
    <row r="384" spans="1:66" s="750" customFormat="1" ht="24.75" customHeight="1">
      <c r="A384" s="22" t="s">
        <v>1050</v>
      </c>
      <c r="B384" s="22">
        <v>23814</v>
      </c>
      <c r="C384" s="472" t="s">
        <v>399</v>
      </c>
      <c r="D384" s="23" t="s">
        <v>1051</v>
      </c>
      <c r="E384" s="23" t="s">
        <v>162</v>
      </c>
      <c r="F384" s="22" t="s">
        <v>1052</v>
      </c>
      <c r="G384" s="22"/>
      <c r="H384" s="22" t="s">
        <v>180</v>
      </c>
      <c r="I384" s="18" t="s">
        <v>5417</v>
      </c>
      <c r="J384" s="23" t="s">
        <v>1053</v>
      </c>
      <c r="K384" s="23" t="s">
        <v>1183</v>
      </c>
      <c r="L384" s="23" t="s">
        <v>1184</v>
      </c>
      <c r="M384" s="746" t="s">
        <v>1054</v>
      </c>
      <c r="N384" s="22">
        <v>4351778816</v>
      </c>
      <c r="O384" s="22" t="s">
        <v>2414</v>
      </c>
      <c r="P384" s="22" t="s">
        <v>847</v>
      </c>
      <c r="Q384" s="22" t="s">
        <v>2864</v>
      </c>
      <c r="R384" s="22"/>
      <c r="S384" s="747"/>
      <c r="T384" s="748">
        <v>1403</v>
      </c>
      <c r="U384" s="22"/>
      <c r="V384" s="22"/>
      <c r="W384" s="22"/>
      <c r="X384" s="22"/>
      <c r="Y384" s="748"/>
      <c r="Z384" s="748"/>
      <c r="AA384" s="748"/>
      <c r="AB384" s="748"/>
      <c r="AC384" s="748"/>
      <c r="AD384" s="748"/>
      <c r="AE384" s="748"/>
      <c r="AF384" s="748"/>
      <c r="AG384" s="748"/>
      <c r="AH384" s="749"/>
      <c r="AI384" s="749"/>
      <c r="AJ384" s="749"/>
      <c r="AK384" s="749"/>
      <c r="AL384" s="748"/>
      <c r="AM384" s="748"/>
      <c r="AN384" s="748"/>
      <c r="AO384" s="748"/>
      <c r="AP384" s="748"/>
      <c r="AQ384" s="748"/>
      <c r="AR384" s="748"/>
      <c r="AS384" s="747"/>
      <c r="AT384" s="748"/>
      <c r="AU384" s="748"/>
      <c r="AV384" s="748"/>
      <c r="AW384" s="748"/>
      <c r="AX384" s="748"/>
      <c r="AY384" s="748"/>
      <c r="BI384" s="155"/>
      <c r="BJ384" s="155"/>
      <c r="BK384" s="155"/>
      <c r="BL384" s="155"/>
      <c r="BM384" s="155"/>
      <c r="BN384" s="155"/>
    </row>
    <row r="385" spans="1:66" s="750" customFormat="1" ht="24.75" customHeight="1">
      <c r="A385" s="22" t="s">
        <v>1722</v>
      </c>
      <c r="B385" s="22">
        <v>23816</v>
      </c>
      <c r="C385" s="472" t="s">
        <v>399</v>
      </c>
      <c r="D385" s="23" t="s">
        <v>1723</v>
      </c>
      <c r="E385" s="23" t="s">
        <v>163</v>
      </c>
      <c r="F385" s="22"/>
      <c r="G385" s="22"/>
      <c r="H385" s="22" t="s">
        <v>179</v>
      </c>
      <c r="I385" s="18" t="s">
        <v>5418</v>
      </c>
      <c r="J385" s="23"/>
      <c r="K385" s="23" t="s">
        <v>1183</v>
      </c>
      <c r="L385" s="23" t="s">
        <v>1225</v>
      </c>
      <c r="M385" s="746" t="s">
        <v>1724</v>
      </c>
      <c r="N385" s="22">
        <v>4363173463</v>
      </c>
      <c r="O385" s="22" t="s">
        <v>2414</v>
      </c>
      <c r="P385" s="22" t="s">
        <v>1584</v>
      </c>
      <c r="Q385" s="22" t="s">
        <v>2864</v>
      </c>
      <c r="R385" s="22" t="s">
        <v>4748</v>
      </c>
      <c r="S385" s="747"/>
      <c r="T385" s="748" t="s">
        <v>5435</v>
      </c>
      <c r="U385" s="22"/>
      <c r="V385" s="22"/>
      <c r="W385" s="22"/>
      <c r="X385" s="22"/>
      <c r="Y385" s="748"/>
      <c r="Z385" s="748"/>
      <c r="AA385" s="748"/>
      <c r="AB385" s="748"/>
      <c r="AC385" s="748"/>
      <c r="AD385" s="748"/>
      <c r="AE385" s="748"/>
      <c r="AF385" s="748"/>
      <c r="AG385" s="748"/>
      <c r="AH385" s="749"/>
      <c r="AI385" s="749"/>
      <c r="AJ385" s="749"/>
      <c r="AK385" s="749"/>
      <c r="AL385" s="748">
        <v>8000000</v>
      </c>
      <c r="AM385" s="748"/>
      <c r="AN385" s="748"/>
      <c r="AO385" s="748"/>
      <c r="AP385" s="748"/>
      <c r="AQ385" s="748"/>
      <c r="AR385" s="748"/>
      <c r="AS385" s="747"/>
      <c r="AT385" s="748"/>
      <c r="AU385" s="748"/>
      <c r="AV385" s="748"/>
      <c r="AW385" s="748"/>
      <c r="AX385" s="748"/>
      <c r="AY385" s="748"/>
      <c r="BI385" s="155"/>
      <c r="BJ385" s="155"/>
      <c r="BK385" s="155"/>
      <c r="BL385" s="155"/>
      <c r="BM385" s="155"/>
      <c r="BN385" s="155"/>
    </row>
    <row r="386" spans="1:66" s="750" customFormat="1" ht="24.75" customHeight="1">
      <c r="A386" s="22" t="s">
        <v>2605</v>
      </c>
      <c r="B386" s="22">
        <v>23818</v>
      </c>
      <c r="C386" s="472" t="s">
        <v>399</v>
      </c>
      <c r="D386" s="23">
        <v>5690078085</v>
      </c>
      <c r="E386" s="23" t="s">
        <v>163</v>
      </c>
      <c r="F386" s="22" t="s">
        <v>2573</v>
      </c>
      <c r="G386" s="22" t="s">
        <v>2606</v>
      </c>
      <c r="H386" s="22" t="s">
        <v>180</v>
      </c>
      <c r="I386" s="18" t="s">
        <v>5417</v>
      </c>
      <c r="J386" s="23">
        <v>9116528214</v>
      </c>
      <c r="K386" s="23" t="s">
        <v>1183</v>
      </c>
      <c r="L386" s="23" t="s">
        <v>1657</v>
      </c>
      <c r="M386" s="746" t="s">
        <v>2607</v>
      </c>
      <c r="N386" s="22">
        <v>4354156766</v>
      </c>
      <c r="O386" s="22" t="s">
        <v>1551</v>
      </c>
      <c r="P386" s="22" t="s">
        <v>2565</v>
      </c>
      <c r="Q386" s="22"/>
      <c r="R386" s="22" t="s">
        <v>3273</v>
      </c>
      <c r="S386" s="747" t="s">
        <v>409</v>
      </c>
      <c r="T386" s="748" t="s">
        <v>5435</v>
      </c>
      <c r="U386" s="22"/>
      <c r="V386" s="22"/>
      <c r="W386" s="22"/>
      <c r="X386" s="22"/>
      <c r="Y386" s="748"/>
      <c r="Z386" s="748"/>
      <c r="AA386" s="748"/>
      <c r="AB386" s="748"/>
      <c r="AC386" s="748"/>
      <c r="AD386" s="748"/>
      <c r="AE386" s="748"/>
      <c r="AF386" s="748"/>
      <c r="AG386" s="748"/>
      <c r="AH386" s="749"/>
      <c r="AI386" s="749"/>
      <c r="AJ386" s="749"/>
      <c r="AK386" s="749"/>
      <c r="AL386" s="748"/>
      <c r="AM386" s="748"/>
      <c r="AN386" s="748"/>
      <c r="AO386" s="748"/>
      <c r="AP386" s="748"/>
      <c r="AQ386" s="748"/>
      <c r="AR386" s="748"/>
      <c r="AS386" s="747"/>
      <c r="AT386" s="748"/>
      <c r="AU386" s="748"/>
      <c r="AV386" s="748"/>
      <c r="AW386" s="748"/>
      <c r="AX386" s="748"/>
      <c r="AY386" s="748"/>
      <c r="BI386" s="155"/>
      <c r="BJ386" s="155"/>
      <c r="BK386" s="155"/>
      <c r="BL386" s="155"/>
      <c r="BM386" s="155"/>
      <c r="BN386" s="155"/>
    </row>
    <row r="387" spans="1:66" s="750" customFormat="1" ht="24.75" customHeight="1">
      <c r="A387" s="22"/>
      <c r="B387" s="22"/>
      <c r="C387" s="472"/>
      <c r="D387" s="23"/>
      <c r="E387" s="23"/>
      <c r="F387" s="22"/>
      <c r="G387" s="22"/>
      <c r="H387" s="22"/>
      <c r="I387" s="18"/>
      <c r="J387" s="23"/>
      <c r="K387" s="23"/>
      <c r="L387" s="23"/>
      <c r="M387" s="746"/>
      <c r="N387" s="22"/>
      <c r="O387" s="22"/>
      <c r="P387" s="22"/>
      <c r="Q387" s="22"/>
      <c r="R387" s="22"/>
      <c r="S387" s="747"/>
      <c r="T387" s="748"/>
      <c r="U387" s="22"/>
      <c r="V387" s="22"/>
      <c r="W387" s="22"/>
      <c r="X387" s="22"/>
      <c r="Y387" s="748"/>
      <c r="Z387" s="748"/>
      <c r="AA387" s="748"/>
      <c r="AB387" s="748"/>
      <c r="AC387" s="748"/>
      <c r="AD387" s="748"/>
      <c r="AE387" s="748"/>
      <c r="AF387" s="748"/>
      <c r="AG387" s="748"/>
      <c r="AH387" s="749"/>
      <c r="AI387" s="749"/>
      <c r="AJ387" s="749"/>
      <c r="AK387" s="749"/>
      <c r="AL387" s="748"/>
      <c r="AM387" s="748"/>
      <c r="AN387" s="748"/>
      <c r="AO387" s="748"/>
      <c r="AP387" s="748"/>
      <c r="AQ387" s="748"/>
      <c r="AR387" s="748"/>
      <c r="AS387" s="747"/>
      <c r="AT387" s="748"/>
      <c r="AU387" s="748"/>
      <c r="AV387" s="748"/>
      <c r="AW387" s="748"/>
      <c r="AX387" s="748"/>
      <c r="AY387" s="748"/>
      <c r="BI387" s="155"/>
      <c r="BJ387" s="155"/>
      <c r="BK387" s="155"/>
      <c r="BL387" s="155"/>
      <c r="BM387" s="155"/>
      <c r="BN387" s="155"/>
    </row>
    <row r="388" spans="1:66" s="750" customFormat="1" ht="24.75" customHeight="1">
      <c r="A388" s="22"/>
      <c r="B388" s="22"/>
      <c r="C388" s="472"/>
      <c r="D388" s="23"/>
      <c r="E388" s="23"/>
      <c r="F388" s="22"/>
      <c r="G388" s="22"/>
      <c r="H388" s="22"/>
      <c r="I388" s="18"/>
      <c r="J388" s="23"/>
      <c r="K388" s="23"/>
      <c r="L388" s="23"/>
      <c r="M388" s="746"/>
      <c r="N388" s="22"/>
      <c r="O388" s="22"/>
      <c r="P388" s="22"/>
      <c r="Q388" s="22"/>
      <c r="R388" s="22"/>
      <c r="S388" s="747"/>
      <c r="T388" s="748"/>
      <c r="U388" s="22"/>
      <c r="V388" s="22"/>
      <c r="W388" s="22"/>
      <c r="X388" s="22"/>
      <c r="Y388" s="748"/>
      <c r="Z388" s="748"/>
      <c r="AA388" s="748"/>
      <c r="AB388" s="748"/>
      <c r="AC388" s="748"/>
      <c r="AD388" s="748"/>
      <c r="AE388" s="748"/>
      <c r="AF388" s="748"/>
      <c r="AG388" s="748"/>
      <c r="AH388" s="749"/>
      <c r="AI388" s="749"/>
      <c r="AJ388" s="749"/>
      <c r="AK388" s="749"/>
      <c r="AL388" s="748"/>
      <c r="AM388" s="748"/>
      <c r="AN388" s="748"/>
      <c r="AO388" s="748"/>
      <c r="AP388" s="748"/>
      <c r="AQ388" s="748"/>
      <c r="AR388" s="748"/>
      <c r="AS388" s="747"/>
      <c r="AT388" s="748"/>
      <c r="AU388" s="748"/>
      <c r="AV388" s="748"/>
      <c r="AW388" s="748"/>
      <c r="AX388" s="748"/>
      <c r="AY388" s="748"/>
      <c r="BI388" s="155"/>
      <c r="BJ388" s="155"/>
      <c r="BK388" s="155"/>
      <c r="BL388" s="155"/>
      <c r="BM388" s="155"/>
      <c r="BN388" s="155"/>
    </row>
    <row r="389" spans="1:66" s="750" customFormat="1" ht="24.75" customHeight="1">
      <c r="A389" s="22"/>
      <c r="B389" s="22"/>
      <c r="C389" s="472"/>
      <c r="D389" s="23"/>
      <c r="E389" s="23"/>
      <c r="F389" s="22"/>
      <c r="G389" s="22"/>
      <c r="H389" s="22"/>
      <c r="I389" s="18"/>
      <c r="J389" s="23"/>
      <c r="K389" s="23"/>
      <c r="L389" s="23"/>
      <c r="M389" s="746"/>
      <c r="N389" s="22"/>
      <c r="O389" s="22"/>
      <c r="P389" s="22"/>
      <c r="Q389" s="22"/>
      <c r="R389" s="22"/>
      <c r="S389" s="747"/>
      <c r="T389" s="748"/>
      <c r="U389" s="22"/>
      <c r="V389" s="22"/>
      <c r="W389" s="22"/>
      <c r="X389" s="22"/>
      <c r="Y389" s="748"/>
      <c r="Z389" s="748"/>
      <c r="AA389" s="748"/>
      <c r="AB389" s="748"/>
      <c r="AC389" s="748"/>
      <c r="AD389" s="748"/>
      <c r="AE389" s="748"/>
      <c r="AF389" s="748"/>
      <c r="AG389" s="748"/>
      <c r="AH389" s="749"/>
      <c r="AI389" s="749"/>
      <c r="AJ389" s="749"/>
      <c r="AK389" s="749"/>
      <c r="AL389" s="748"/>
      <c r="AM389" s="748"/>
      <c r="AN389" s="748"/>
      <c r="AO389" s="748"/>
      <c r="AP389" s="748"/>
      <c r="AQ389" s="748"/>
      <c r="AR389" s="748"/>
      <c r="AS389" s="747"/>
      <c r="AT389" s="748"/>
      <c r="AU389" s="748"/>
      <c r="AV389" s="748"/>
      <c r="AW389" s="748"/>
      <c r="AX389" s="748"/>
      <c r="AY389" s="748"/>
      <c r="BI389" s="155"/>
      <c r="BJ389" s="155"/>
      <c r="BK389" s="155"/>
      <c r="BL389" s="155"/>
      <c r="BM389" s="155"/>
      <c r="BN389" s="155"/>
    </row>
    <row r="390" spans="1:66" s="750" customFormat="1" ht="24.75" customHeight="1">
      <c r="A390" s="22"/>
      <c r="B390" s="22"/>
      <c r="C390" s="472"/>
      <c r="D390" s="23"/>
      <c r="E390" s="23"/>
      <c r="F390" s="22"/>
      <c r="G390" s="22"/>
      <c r="H390" s="22"/>
      <c r="I390" s="18"/>
      <c r="J390" s="23"/>
      <c r="K390" s="23"/>
      <c r="L390" s="23"/>
      <c r="M390" s="746"/>
      <c r="N390" s="22"/>
      <c r="O390" s="22"/>
      <c r="P390" s="22"/>
      <c r="Q390" s="22"/>
      <c r="R390" s="22"/>
      <c r="S390" s="747"/>
      <c r="T390" s="748"/>
      <c r="U390" s="22"/>
      <c r="V390" s="22"/>
      <c r="W390" s="22"/>
      <c r="X390" s="22"/>
      <c r="Y390" s="748"/>
      <c r="Z390" s="748"/>
      <c r="AA390" s="748"/>
      <c r="AB390" s="748"/>
      <c r="AC390" s="748"/>
      <c r="AD390" s="748"/>
      <c r="AE390" s="748"/>
      <c r="AF390" s="748"/>
      <c r="AG390" s="748"/>
      <c r="AH390" s="749"/>
      <c r="AI390" s="749"/>
      <c r="AJ390" s="749"/>
      <c r="AK390" s="749"/>
      <c r="AL390" s="748"/>
      <c r="AM390" s="748"/>
      <c r="AN390" s="748"/>
      <c r="AO390" s="748"/>
      <c r="AP390" s="748"/>
      <c r="AQ390" s="748"/>
      <c r="AR390" s="748"/>
      <c r="AS390" s="747"/>
      <c r="AT390" s="748"/>
      <c r="AU390" s="748"/>
      <c r="AV390" s="748"/>
      <c r="AW390" s="748"/>
      <c r="AX390" s="748"/>
      <c r="AY390" s="748"/>
      <c r="BI390" s="155"/>
      <c r="BJ390" s="155"/>
      <c r="BK390" s="155"/>
      <c r="BL390" s="155"/>
      <c r="BM390" s="155"/>
      <c r="BN390" s="155"/>
    </row>
    <row r="391" spans="1:66" s="750" customFormat="1" ht="24.75" customHeight="1">
      <c r="A391" s="22"/>
      <c r="B391" s="22"/>
      <c r="C391" s="472"/>
      <c r="D391" s="23"/>
      <c r="E391" s="23"/>
      <c r="F391" s="22"/>
      <c r="G391" s="22"/>
      <c r="H391" s="22"/>
      <c r="I391" s="18"/>
      <c r="J391" s="23"/>
      <c r="K391" s="23"/>
      <c r="L391" s="23"/>
      <c r="M391" s="746"/>
      <c r="N391" s="22"/>
      <c r="O391" s="22"/>
      <c r="P391" s="22"/>
      <c r="Q391" s="22"/>
      <c r="R391" s="22"/>
      <c r="S391" s="747"/>
      <c r="T391" s="748"/>
      <c r="U391" s="22"/>
      <c r="V391" s="22"/>
      <c r="W391" s="22"/>
      <c r="X391" s="22"/>
      <c r="Y391" s="748"/>
      <c r="Z391" s="748"/>
      <c r="AA391" s="748"/>
      <c r="AB391" s="748"/>
      <c r="AC391" s="748"/>
      <c r="AD391" s="748"/>
      <c r="AE391" s="748"/>
      <c r="AF391" s="748"/>
      <c r="AG391" s="748"/>
      <c r="AH391" s="749"/>
      <c r="AI391" s="749"/>
      <c r="AJ391" s="749"/>
      <c r="AK391" s="749"/>
      <c r="AL391" s="748"/>
      <c r="AM391" s="748"/>
      <c r="AN391" s="748"/>
      <c r="AO391" s="748"/>
      <c r="AP391" s="748"/>
      <c r="AQ391" s="748"/>
      <c r="AR391" s="748"/>
      <c r="AS391" s="747"/>
      <c r="AT391" s="748"/>
      <c r="AU391" s="748"/>
      <c r="AV391" s="748"/>
      <c r="AW391" s="748"/>
      <c r="AX391" s="748"/>
      <c r="AY391" s="748"/>
      <c r="BI391" s="155"/>
      <c r="BJ391" s="155"/>
      <c r="BK391" s="155"/>
      <c r="BL391" s="155"/>
      <c r="BM391" s="155"/>
      <c r="BN391" s="155"/>
    </row>
    <row r="392" spans="1:66" s="786" customFormat="1" ht="24.75" customHeight="1">
      <c r="A392" s="728" t="s">
        <v>23084</v>
      </c>
      <c r="B392" s="728">
        <v>38601</v>
      </c>
      <c r="C392" s="782" t="s">
        <v>24596</v>
      </c>
      <c r="D392" s="783" t="s">
        <v>23085</v>
      </c>
      <c r="E392" s="783" t="s">
        <v>162</v>
      </c>
      <c r="F392" s="728" t="s">
        <v>102</v>
      </c>
      <c r="G392" s="728" t="s">
        <v>3260</v>
      </c>
      <c r="H392" s="728" t="s">
        <v>180</v>
      </c>
      <c r="I392" s="783" t="s">
        <v>5417</v>
      </c>
      <c r="J392" s="783" t="s">
        <v>23086</v>
      </c>
      <c r="K392" s="783" t="s">
        <v>1183</v>
      </c>
      <c r="L392" s="783" t="s">
        <v>1184</v>
      </c>
      <c r="M392" s="784" t="s">
        <v>23087</v>
      </c>
      <c r="N392" s="728"/>
      <c r="O392" s="728" t="s">
        <v>1551</v>
      </c>
      <c r="P392" s="728" t="s">
        <v>22780</v>
      </c>
      <c r="Q392" s="728" t="s">
        <v>22780</v>
      </c>
      <c r="R392" s="728" t="s">
        <v>22780</v>
      </c>
      <c r="S392" s="785"/>
      <c r="U392" s="728"/>
      <c r="V392" s="728"/>
      <c r="W392" s="728"/>
      <c r="X392" s="728"/>
      <c r="AH392" s="787"/>
      <c r="AI392" s="787"/>
      <c r="AJ392" s="787"/>
      <c r="AK392" s="787"/>
      <c r="AS392" s="785"/>
      <c r="BI392" s="728"/>
      <c r="BJ392" s="728"/>
      <c r="BK392" s="728"/>
      <c r="BL392" s="728"/>
      <c r="BM392" s="728"/>
      <c r="BN392" s="728"/>
    </row>
    <row r="393" spans="1:66" s="786" customFormat="1" ht="24.75" customHeight="1">
      <c r="A393" s="728" t="s">
        <v>25095</v>
      </c>
      <c r="B393" s="728">
        <v>38602</v>
      </c>
      <c r="C393" s="782" t="s">
        <v>24596</v>
      </c>
      <c r="D393" s="783" t="s">
        <v>25096</v>
      </c>
      <c r="E393" s="783" t="s">
        <v>162</v>
      </c>
      <c r="F393" s="728" t="s">
        <v>199</v>
      </c>
      <c r="G393" s="728" t="s">
        <v>25097</v>
      </c>
      <c r="H393" s="728" t="s">
        <v>180</v>
      </c>
      <c r="I393" s="783" t="s">
        <v>5417</v>
      </c>
      <c r="J393" s="783" t="s">
        <v>25098</v>
      </c>
      <c r="K393" s="783" t="s">
        <v>1183</v>
      </c>
      <c r="L393" s="783" t="s">
        <v>1184</v>
      </c>
      <c r="M393" s="784" t="s">
        <v>25099</v>
      </c>
      <c r="N393" s="728"/>
      <c r="O393" s="728" t="s">
        <v>2155</v>
      </c>
      <c r="P393" s="728" t="s">
        <v>24808</v>
      </c>
      <c r="Q393" s="728" t="s">
        <v>24808</v>
      </c>
      <c r="R393" s="728" t="s">
        <v>24808</v>
      </c>
      <c r="S393" s="785"/>
      <c r="U393" s="728"/>
      <c r="V393" s="728"/>
      <c r="W393" s="728"/>
      <c r="X393" s="728"/>
      <c r="AH393" s="787"/>
      <c r="AI393" s="787"/>
      <c r="AJ393" s="787"/>
      <c r="AK393" s="787"/>
      <c r="AS393" s="785"/>
      <c r="BI393" s="728"/>
      <c r="BJ393" s="728"/>
      <c r="BK393" s="728"/>
      <c r="BL393" s="728"/>
      <c r="BM393" s="728"/>
      <c r="BN393" s="728"/>
    </row>
    <row r="394" spans="1:66" s="750" customFormat="1" ht="24.75" customHeight="1">
      <c r="A394" s="21" t="s">
        <v>524</v>
      </c>
      <c r="B394" s="21">
        <v>24201</v>
      </c>
      <c r="C394" s="757" t="s">
        <v>457</v>
      </c>
      <c r="D394" s="20">
        <v>5699905448</v>
      </c>
      <c r="E394" s="20" t="s">
        <v>162</v>
      </c>
      <c r="F394" s="21" t="s">
        <v>469</v>
      </c>
      <c r="G394" s="21"/>
      <c r="H394" s="21" t="s">
        <v>179</v>
      </c>
      <c r="I394" s="19" t="s">
        <v>5418</v>
      </c>
      <c r="J394" s="20" t="s">
        <v>483</v>
      </c>
      <c r="K394" s="20" t="s">
        <v>1183</v>
      </c>
      <c r="L394" s="20" t="s">
        <v>1184</v>
      </c>
      <c r="M394" s="758" t="s">
        <v>1465</v>
      </c>
      <c r="N394" s="21">
        <v>4153755965</v>
      </c>
      <c r="O394" s="21" t="s">
        <v>1551</v>
      </c>
      <c r="P394" s="21" t="s">
        <v>1466</v>
      </c>
      <c r="Q394" s="21" t="s">
        <v>4452</v>
      </c>
      <c r="R394" s="21" t="s">
        <v>455</v>
      </c>
      <c r="S394" s="759"/>
      <c r="T394" s="760" t="str">
        <f>IF(Table54[[#This Row],[تاریخ اولین  احتساب حق بیمه]]="",1403,MID(Table54[[#This Row],[تاریخ اولین  احتساب حق بیمه]],1,4))</f>
        <v>1399</v>
      </c>
      <c r="U394" s="21"/>
      <c r="V394" s="21"/>
      <c r="W394" s="21"/>
      <c r="X394" s="21"/>
      <c r="Y394" s="760"/>
      <c r="Z394" s="760"/>
      <c r="AA394" s="760"/>
      <c r="AB394" s="760"/>
      <c r="AC394" s="760"/>
      <c r="AD394" s="760"/>
      <c r="AE394" s="760"/>
      <c r="AF394" s="760"/>
      <c r="AG394" s="760"/>
      <c r="AH394" s="761">
        <v>25000000</v>
      </c>
      <c r="AI394" s="761">
        <v>25000000</v>
      </c>
      <c r="AJ394" s="761">
        <v>54688400</v>
      </c>
      <c r="AK394" s="761">
        <v>27344200</v>
      </c>
      <c r="AL394" s="760">
        <v>27344200</v>
      </c>
      <c r="AM394" s="760">
        <v>27344200</v>
      </c>
      <c r="AN394" s="760">
        <v>45000000</v>
      </c>
      <c r="AO394" s="760">
        <v>45000000</v>
      </c>
      <c r="AP394" s="760">
        <v>29154055</v>
      </c>
      <c r="AQ394" s="760">
        <v>45000000</v>
      </c>
      <c r="AR394" s="760">
        <v>45000000</v>
      </c>
      <c r="AS394" s="759">
        <v>45000000</v>
      </c>
      <c r="AT394" s="760">
        <v>45000000</v>
      </c>
      <c r="AU394" s="760">
        <v>45000000</v>
      </c>
      <c r="AV394" s="760">
        <v>143244854</v>
      </c>
      <c r="AW394" s="760">
        <v>46362927</v>
      </c>
      <c r="AX394" s="760">
        <v>49122427</v>
      </c>
      <c r="AY394" s="760">
        <v>49122426</v>
      </c>
      <c r="AZ394" s="760">
        <v>50000000</v>
      </c>
      <c r="BA394" s="760">
        <v>62464220</v>
      </c>
      <c r="BB394" s="760">
        <v>62793545</v>
      </c>
      <c r="BC394" s="750">
        <v>60000000</v>
      </c>
      <c r="BD394" s="750">
        <v>64000000</v>
      </c>
      <c r="BE394" s="750">
        <v>64000000</v>
      </c>
      <c r="BF394" s="750">
        <v>64000000</v>
      </c>
      <c r="BG394" s="750">
        <v>64000000</v>
      </c>
      <c r="BK394" s="155"/>
      <c r="BL394" s="155"/>
      <c r="BM394" s="155"/>
      <c r="BN394" s="155"/>
    </row>
    <row r="395" spans="1:66" s="750" customFormat="1" ht="24.75" customHeight="1">
      <c r="A395" s="21" t="s">
        <v>462</v>
      </c>
      <c r="B395" s="21">
        <v>24202</v>
      </c>
      <c r="C395" s="757" t="s">
        <v>457</v>
      </c>
      <c r="D395" s="20">
        <v>5699663177</v>
      </c>
      <c r="E395" s="20" t="s">
        <v>162</v>
      </c>
      <c r="F395" s="21" t="s">
        <v>470</v>
      </c>
      <c r="G395" s="21"/>
      <c r="H395" s="21" t="s">
        <v>481</v>
      </c>
      <c r="I395" s="19" t="s">
        <v>5417</v>
      </c>
      <c r="J395" s="20" t="s">
        <v>484</v>
      </c>
      <c r="K395" s="20" t="s">
        <v>1183</v>
      </c>
      <c r="L395" s="20" t="s">
        <v>1184</v>
      </c>
      <c r="M395" s="758" t="s">
        <v>491</v>
      </c>
      <c r="N395" s="21">
        <v>4156913593</v>
      </c>
      <c r="O395" s="21" t="s">
        <v>1551</v>
      </c>
      <c r="P395" s="21" t="s">
        <v>1467</v>
      </c>
      <c r="Q395" s="21" t="s">
        <v>4452</v>
      </c>
      <c r="R395" s="21" t="s">
        <v>1482</v>
      </c>
      <c r="S395" s="759"/>
      <c r="T395" s="760" t="str">
        <f>IF(Table54[[#This Row],[تاریخ اولین  احتساب حق بیمه]]="",1403,MID(Table54[[#This Row],[تاریخ اولین  احتساب حق بیمه]],1,4))</f>
        <v>1394</v>
      </c>
      <c r="U395" s="21"/>
      <c r="V395" s="21"/>
      <c r="W395" s="21"/>
      <c r="X395" s="21"/>
      <c r="Y395" s="760"/>
      <c r="Z395" s="760"/>
      <c r="AA395" s="760"/>
      <c r="AB395" s="760"/>
      <c r="AC395" s="760"/>
      <c r="AD395" s="760"/>
      <c r="AE395" s="760"/>
      <c r="AF395" s="760"/>
      <c r="AG395" s="760"/>
      <c r="AH395" s="761">
        <v>33344200</v>
      </c>
      <c r="AI395" s="761">
        <v>33344200</v>
      </c>
      <c r="AJ395" s="761">
        <v>72000000</v>
      </c>
      <c r="AK395" s="761">
        <v>36000000</v>
      </c>
      <c r="AL395" s="760">
        <v>36000000</v>
      </c>
      <c r="AM395" s="760">
        <v>36000000</v>
      </c>
      <c r="AN395" s="760">
        <v>55000000</v>
      </c>
      <c r="AO395" s="760">
        <v>55000000</v>
      </c>
      <c r="AP395" s="760">
        <v>55000000</v>
      </c>
      <c r="AQ395" s="760">
        <v>55000000</v>
      </c>
      <c r="AR395" s="760">
        <v>55000000</v>
      </c>
      <c r="AS395" s="759">
        <v>55000000</v>
      </c>
      <c r="AT395" s="760">
        <v>55000000</v>
      </c>
      <c r="AU395" s="760">
        <v>55000000</v>
      </c>
      <c r="AV395" s="760">
        <v>163244854</v>
      </c>
      <c r="AW395" s="760">
        <v>51362927</v>
      </c>
      <c r="AX395" s="760">
        <v>59122427</v>
      </c>
      <c r="AY395" s="760">
        <v>59122427</v>
      </c>
      <c r="AZ395" s="760">
        <v>78000000</v>
      </c>
      <c r="BA395" s="760">
        <v>78000000</v>
      </c>
      <c r="BB395" s="760">
        <v>78000000</v>
      </c>
      <c r="BC395" s="750">
        <v>78000000</v>
      </c>
      <c r="BD395" s="750">
        <v>78000000</v>
      </c>
      <c r="BE395" s="750">
        <v>78000000</v>
      </c>
      <c r="BF395" s="750">
        <v>78000000</v>
      </c>
      <c r="BG395" s="750">
        <v>78000000</v>
      </c>
      <c r="BK395" s="155"/>
      <c r="BL395" s="155"/>
      <c r="BM395" s="155"/>
      <c r="BN395" s="155"/>
    </row>
    <row r="396" spans="1:66" s="750" customFormat="1" ht="24.75" customHeight="1">
      <c r="A396" s="21" t="s">
        <v>463</v>
      </c>
      <c r="B396" s="21">
        <v>24204</v>
      </c>
      <c r="C396" s="757" t="s">
        <v>457</v>
      </c>
      <c r="D396" s="20">
        <v>2595999818</v>
      </c>
      <c r="E396" s="20" t="s">
        <v>162</v>
      </c>
      <c r="F396" s="21" t="s">
        <v>472</v>
      </c>
      <c r="G396" s="21"/>
      <c r="H396" s="21" t="s">
        <v>481</v>
      </c>
      <c r="I396" s="19" t="s">
        <v>5417</v>
      </c>
      <c r="J396" s="20" t="s">
        <v>485</v>
      </c>
      <c r="K396" s="20" t="s">
        <v>1183</v>
      </c>
      <c r="L396" s="20" t="s">
        <v>1184</v>
      </c>
      <c r="M396" s="758" t="s">
        <v>492</v>
      </c>
      <c r="N396" s="21">
        <v>4143648477</v>
      </c>
      <c r="O396" s="21" t="s">
        <v>1551</v>
      </c>
      <c r="P396" s="21" t="s">
        <v>1468</v>
      </c>
      <c r="Q396" s="21" t="s">
        <v>4452</v>
      </c>
      <c r="R396" s="21" t="s">
        <v>1468</v>
      </c>
      <c r="S396" s="759"/>
      <c r="T396" s="760" t="str">
        <f>IF(Table54[[#This Row],[تاریخ اولین  احتساب حق بیمه]]="",1403,MID(Table54[[#This Row],[تاریخ اولین  احتساب حق بیمه]],1,4))</f>
        <v>1390</v>
      </c>
      <c r="U396" s="21" t="s">
        <v>5598</v>
      </c>
      <c r="V396" s="21"/>
      <c r="W396" s="21"/>
      <c r="X396" s="21"/>
      <c r="Y396" s="760"/>
      <c r="Z396" s="760"/>
      <c r="AA396" s="760"/>
      <c r="AB396" s="760"/>
      <c r="AC396" s="760"/>
      <c r="AD396" s="760"/>
      <c r="AE396" s="760"/>
      <c r="AF396" s="760"/>
      <c r="AG396" s="760"/>
      <c r="AH396" s="761">
        <v>37344200</v>
      </c>
      <c r="AI396" s="761">
        <v>37344200</v>
      </c>
      <c r="AJ396" s="761">
        <v>80000000</v>
      </c>
      <c r="AK396" s="761">
        <v>40000000</v>
      </c>
      <c r="AL396" s="760">
        <v>40000000</v>
      </c>
      <c r="AM396" s="760">
        <v>80877573</v>
      </c>
      <c r="AN396" s="760">
        <v>80877573</v>
      </c>
      <c r="AO396" s="760">
        <v>80877573</v>
      </c>
      <c r="AP396" s="760">
        <v>80877573</v>
      </c>
      <c r="AQ396" s="760">
        <v>80877573</v>
      </c>
      <c r="AR396" s="760">
        <v>80877573</v>
      </c>
      <c r="AS396" s="759">
        <v>80877573</v>
      </c>
      <c r="AT396" s="760">
        <v>80877573</v>
      </c>
      <c r="AU396" s="760">
        <v>80877573</v>
      </c>
      <c r="AV396" s="760">
        <v>206270073</v>
      </c>
      <c r="AW396" s="760">
        <v>82240500</v>
      </c>
      <c r="AX396" s="760">
        <v>85000000</v>
      </c>
      <c r="AY396" s="760">
        <v>85000000</v>
      </c>
      <c r="AZ396" s="760">
        <v>112760342</v>
      </c>
      <c r="BA396" s="760">
        <v>112760342</v>
      </c>
      <c r="BB396" s="760">
        <v>112760342</v>
      </c>
      <c r="BC396" s="750">
        <v>112760142</v>
      </c>
      <c r="BD396" s="750">
        <v>112760142</v>
      </c>
      <c r="BE396" s="750">
        <v>112760142</v>
      </c>
      <c r="BF396" s="750">
        <v>112760142</v>
      </c>
      <c r="BG396" s="750">
        <v>112760142</v>
      </c>
      <c r="BK396" s="155"/>
      <c r="BL396" s="155"/>
      <c r="BM396" s="155"/>
      <c r="BN396" s="155"/>
    </row>
    <row r="397" spans="1:66" s="750" customFormat="1" ht="24.75" customHeight="1">
      <c r="A397" s="21" t="s">
        <v>464</v>
      </c>
      <c r="B397" s="21">
        <v>24208</v>
      </c>
      <c r="C397" s="757" t="s">
        <v>457</v>
      </c>
      <c r="D397" s="20">
        <v>2593482699</v>
      </c>
      <c r="E397" s="20" t="s">
        <v>163</v>
      </c>
      <c r="F397" s="21" t="s">
        <v>474</v>
      </c>
      <c r="G397" s="21"/>
      <c r="H397" s="21" t="s">
        <v>179</v>
      </c>
      <c r="I397" s="19" t="s">
        <v>5417</v>
      </c>
      <c r="J397" s="20">
        <v>9111481216</v>
      </c>
      <c r="K397" s="20" t="s">
        <v>1183</v>
      </c>
      <c r="L397" s="20" t="s">
        <v>1184</v>
      </c>
      <c r="M397" s="758" t="s">
        <v>493</v>
      </c>
      <c r="N397" s="21">
        <v>4153636615</v>
      </c>
      <c r="O397" s="21" t="s">
        <v>2414</v>
      </c>
      <c r="P397" s="21" t="s">
        <v>4972</v>
      </c>
      <c r="Q397" s="21" t="s">
        <v>4452</v>
      </c>
      <c r="R397" s="21"/>
      <c r="S397" s="759"/>
      <c r="T397" s="760">
        <f>IF(Table54[[#This Row],[تاریخ اولین  احتساب حق بیمه]]="",1403,MID(Table54[[#This Row],[تاریخ اولین  احتساب حق بیمه]],1,4))</f>
        <v>1403</v>
      </c>
      <c r="U397" s="21"/>
      <c r="V397" s="21"/>
      <c r="W397" s="21"/>
      <c r="X397" s="21"/>
      <c r="Y397" s="760"/>
      <c r="Z397" s="760"/>
      <c r="AA397" s="760"/>
      <c r="AB397" s="760"/>
      <c r="AC397" s="760"/>
      <c r="AD397" s="760"/>
      <c r="AE397" s="760"/>
      <c r="AF397" s="760"/>
      <c r="AG397" s="760"/>
      <c r="AH397" s="761">
        <v>35284345</v>
      </c>
      <c r="AI397" s="761">
        <v>35284315</v>
      </c>
      <c r="AJ397" s="761">
        <v>70568630</v>
      </c>
      <c r="AK397" s="761">
        <v>37940115</v>
      </c>
      <c r="AL397" s="760">
        <v>37940115</v>
      </c>
      <c r="AM397" s="760">
        <v>37940115</v>
      </c>
      <c r="AN397" s="760">
        <v>56757500</v>
      </c>
      <c r="AO397" s="760">
        <v>56757500</v>
      </c>
      <c r="AP397" s="760">
        <v>56757500</v>
      </c>
      <c r="AQ397" s="760"/>
      <c r="AR397" s="760">
        <v>56757500</v>
      </c>
      <c r="AS397" s="759">
        <v>56757500</v>
      </c>
      <c r="AT397" s="760">
        <v>56757500</v>
      </c>
      <c r="AU397" s="760">
        <v>56757500</v>
      </c>
      <c r="AV397" s="760">
        <v>178637354</v>
      </c>
      <c r="AW397" s="760">
        <v>56797500</v>
      </c>
      <c r="AX397" s="760">
        <v>14214649</v>
      </c>
      <c r="AY397" s="760">
        <v>39761715</v>
      </c>
      <c r="AZ397" s="760">
        <v>50000000</v>
      </c>
      <c r="BA397" s="760">
        <v>50000000</v>
      </c>
      <c r="BB397" s="760">
        <v>50000000</v>
      </c>
      <c r="BC397" s="750">
        <v>50000000</v>
      </c>
      <c r="BD397" s="750">
        <v>50000000</v>
      </c>
      <c r="BE397" s="750">
        <v>50000000</v>
      </c>
      <c r="BF397" s="750">
        <v>50000000</v>
      </c>
      <c r="BG397" s="750">
        <v>50000000</v>
      </c>
      <c r="BK397" s="155"/>
      <c r="BL397" s="155"/>
      <c r="BM397" s="155"/>
      <c r="BN397" s="155"/>
    </row>
    <row r="398" spans="1:66" s="750" customFormat="1" ht="24.75" customHeight="1">
      <c r="A398" s="21" t="s">
        <v>465</v>
      </c>
      <c r="B398" s="21">
        <v>24209</v>
      </c>
      <c r="C398" s="757" t="s">
        <v>457</v>
      </c>
      <c r="D398" s="20">
        <v>2595971026</v>
      </c>
      <c r="E398" s="20" t="s">
        <v>162</v>
      </c>
      <c r="F398" s="21" t="s">
        <v>475</v>
      </c>
      <c r="G398" s="21"/>
      <c r="H398" s="21" t="s">
        <v>179</v>
      </c>
      <c r="I398" s="19" t="s">
        <v>5417</v>
      </c>
      <c r="J398" s="20" t="s">
        <v>487</v>
      </c>
      <c r="K398" s="20" t="s">
        <v>1183</v>
      </c>
      <c r="L398" s="20" t="s">
        <v>1184</v>
      </c>
      <c r="M398" s="758" t="s">
        <v>494</v>
      </c>
      <c r="N398" s="21">
        <v>4416914833</v>
      </c>
      <c r="O398" s="21" t="s">
        <v>1551</v>
      </c>
      <c r="P398" s="21" t="s">
        <v>1469</v>
      </c>
      <c r="Q398" s="21" t="s">
        <v>4452</v>
      </c>
      <c r="R398" s="21" t="s">
        <v>1115</v>
      </c>
      <c r="S398" s="759"/>
      <c r="T398" s="760" t="str">
        <f>IF(Table54[[#This Row],[تاریخ اولین  احتساب حق بیمه]]="",1403,MID(Table54[[#This Row],[تاریخ اولین  احتساب حق بیمه]],1,4))</f>
        <v>1389</v>
      </c>
      <c r="U398" s="21"/>
      <c r="V398" s="21"/>
      <c r="W398" s="21"/>
      <c r="X398" s="21"/>
      <c r="Y398" s="760"/>
      <c r="Z398" s="760"/>
      <c r="AA398" s="760"/>
      <c r="AB398" s="760"/>
      <c r="AC398" s="760"/>
      <c r="AD398" s="760"/>
      <c r="AE398" s="760"/>
      <c r="AF398" s="760"/>
      <c r="AG398" s="760"/>
      <c r="AH398" s="761">
        <v>42000000</v>
      </c>
      <c r="AI398" s="761">
        <v>42000000</v>
      </c>
      <c r="AJ398" s="761">
        <v>84000000</v>
      </c>
      <c r="AK398" s="761">
        <v>42000000</v>
      </c>
      <c r="AL398" s="760">
        <v>42000000</v>
      </c>
      <c r="AM398" s="760">
        <v>42000000</v>
      </c>
      <c r="AN398" s="760">
        <v>42000000</v>
      </c>
      <c r="AO398" s="760">
        <v>42000000</v>
      </c>
      <c r="AP398" s="760">
        <v>42000000</v>
      </c>
      <c r="AQ398" s="760">
        <v>50000000</v>
      </c>
      <c r="AR398" s="760">
        <v>50000000</v>
      </c>
      <c r="AS398" s="759">
        <v>50000000</v>
      </c>
      <c r="AT398" s="760">
        <v>50000000</v>
      </c>
      <c r="AU398" s="760">
        <v>50000000</v>
      </c>
      <c r="AV398" s="760">
        <v>158244854</v>
      </c>
      <c r="AW398" s="760">
        <v>51362927</v>
      </c>
      <c r="AX398" s="760">
        <v>54122427</v>
      </c>
      <c r="AY398" s="760">
        <v>54122427</v>
      </c>
      <c r="AZ398" s="760">
        <v>63000000</v>
      </c>
      <c r="BA398" s="760">
        <v>63000000</v>
      </c>
      <c r="BB398" s="760">
        <v>63000000</v>
      </c>
      <c r="BC398" s="750">
        <v>63000000</v>
      </c>
      <c r="BD398" s="750">
        <v>63000000</v>
      </c>
      <c r="BE398" s="750">
        <v>63000000</v>
      </c>
      <c r="BF398" s="750">
        <v>63000000</v>
      </c>
      <c r="BG398" s="750">
        <v>63000000</v>
      </c>
      <c r="BK398" s="155"/>
      <c r="BL398" s="155"/>
      <c r="BM398" s="155"/>
      <c r="BN398" s="155"/>
    </row>
    <row r="399" spans="1:66" s="750" customFormat="1" ht="24.75" customHeight="1">
      <c r="A399" s="21" t="s">
        <v>466</v>
      </c>
      <c r="B399" s="21">
        <v>24211</v>
      </c>
      <c r="C399" s="757" t="s">
        <v>457</v>
      </c>
      <c r="D399" s="20">
        <v>5189901386</v>
      </c>
      <c r="E399" s="20" t="s">
        <v>162</v>
      </c>
      <c r="F399" s="21" t="s">
        <v>476</v>
      </c>
      <c r="G399" s="21"/>
      <c r="H399" s="21" t="s">
        <v>481</v>
      </c>
      <c r="I399" s="19" t="s">
        <v>5417</v>
      </c>
      <c r="J399" s="20" t="s">
        <v>486</v>
      </c>
      <c r="K399" s="20" t="s">
        <v>1183</v>
      </c>
      <c r="L399" s="20" t="s">
        <v>1184</v>
      </c>
      <c r="M399" s="758" t="s">
        <v>495</v>
      </c>
      <c r="N399" s="21">
        <v>4174633698</v>
      </c>
      <c r="O399" s="21" t="s">
        <v>1551</v>
      </c>
      <c r="P399" s="21" t="s">
        <v>1319</v>
      </c>
      <c r="Q399" s="21" t="s">
        <v>4452</v>
      </c>
      <c r="R399" s="21" t="s">
        <v>1319</v>
      </c>
      <c r="S399" s="759"/>
      <c r="T399" s="760" t="str">
        <f>IF(Table54[[#This Row],[تاریخ اولین  احتساب حق بیمه]]="",1403,MID(Table54[[#This Row],[تاریخ اولین  احتساب حق بیمه]],1,4))</f>
        <v>1399</v>
      </c>
      <c r="U399" s="21"/>
      <c r="V399" s="21"/>
      <c r="W399" s="21"/>
      <c r="X399" s="21"/>
      <c r="Y399" s="760"/>
      <c r="Z399" s="760"/>
      <c r="AA399" s="760"/>
      <c r="AB399" s="760"/>
      <c r="AC399" s="760"/>
      <c r="AD399" s="760"/>
      <c r="AE399" s="760"/>
      <c r="AF399" s="760"/>
      <c r="AG399" s="760"/>
      <c r="AH399" s="761">
        <v>42344200</v>
      </c>
      <c r="AI399" s="761">
        <v>42344200</v>
      </c>
      <c r="AJ399" s="761">
        <v>90000000</v>
      </c>
      <c r="AK399" s="761">
        <v>45000000</v>
      </c>
      <c r="AL399" s="760">
        <v>45000000</v>
      </c>
      <c r="AM399" s="760">
        <v>62675073</v>
      </c>
      <c r="AN399" s="760">
        <v>62635073</v>
      </c>
      <c r="AO399" s="760">
        <v>62635073</v>
      </c>
      <c r="AP399" s="760">
        <v>62635073</v>
      </c>
      <c r="AQ399" s="760">
        <v>62635073</v>
      </c>
      <c r="AR399" s="760">
        <v>62635073</v>
      </c>
      <c r="AS399" s="759">
        <v>62635073</v>
      </c>
      <c r="AT399" s="760">
        <v>62635073</v>
      </c>
      <c r="AU399" s="760">
        <v>62635073</v>
      </c>
      <c r="AV399" s="760">
        <v>188067573</v>
      </c>
      <c r="AW399" s="760">
        <v>64038000</v>
      </c>
      <c r="AX399" s="760">
        <v>66797500</v>
      </c>
      <c r="AY399" s="760">
        <v>66797500</v>
      </c>
      <c r="AZ399" s="760">
        <v>82612610</v>
      </c>
      <c r="BA399" s="760">
        <v>82612610</v>
      </c>
      <c r="BB399" s="760">
        <v>82612610</v>
      </c>
      <c r="BC399" s="750">
        <v>82612610</v>
      </c>
      <c r="BD399" s="750">
        <v>82612610</v>
      </c>
      <c r="BE399" s="750">
        <v>82612610</v>
      </c>
      <c r="BF399" s="750">
        <v>82612610</v>
      </c>
      <c r="BG399" s="750">
        <v>82612610</v>
      </c>
      <c r="BK399" s="155"/>
      <c r="BL399" s="155"/>
      <c r="BM399" s="155"/>
      <c r="BN399" s="155"/>
    </row>
    <row r="400" spans="1:66" s="750" customFormat="1" ht="24.75" customHeight="1">
      <c r="A400" s="21" t="s">
        <v>467</v>
      </c>
      <c r="B400" s="21">
        <v>24213</v>
      </c>
      <c r="C400" s="757" t="s">
        <v>457</v>
      </c>
      <c r="D400" s="20" t="s">
        <v>479</v>
      </c>
      <c r="E400" s="20" t="s">
        <v>162</v>
      </c>
      <c r="F400" s="21" t="s">
        <v>477</v>
      </c>
      <c r="G400" s="21"/>
      <c r="H400" s="21" t="s">
        <v>179</v>
      </c>
      <c r="I400" s="19" t="s">
        <v>5417</v>
      </c>
      <c r="J400" s="20" t="s">
        <v>488</v>
      </c>
      <c r="K400" s="20" t="s">
        <v>1183</v>
      </c>
      <c r="L400" s="20" t="s">
        <v>1184</v>
      </c>
      <c r="M400" s="758" t="s">
        <v>496</v>
      </c>
      <c r="N400" s="21">
        <v>4163963111</v>
      </c>
      <c r="O400" s="21" t="s">
        <v>1551</v>
      </c>
      <c r="P400" s="21" t="s">
        <v>616</v>
      </c>
      <c r="Q400" s="21" t="s">
        <v>4452</v>
      </c>
      <c r="R400" s="21" t="s">
        <v>1394</v>
      </c>
      <c r="S400" s="759"/>
      <c r="T400" s="760" t="str">
        <f>IF(Table54[[#This Row],[تاریخ اولین  احتساب حق بیمه]]="",1403,MID(Table54[[#This Row],[تاریخ اولین  احتساب حق بیمه]],1,4))</f>
        <v>1396</v>
      </c>
      <c r="U400" s="21"/>
      <c r="V400" s="21"/>
      <c r="W400" s="21"/>
      <c r="X400" s="21"/>
      <c r="Y400" s="760"/>
      <c r="Z400" s="760"/>
      <c r="AA400" s="760"/>
      <c r="AB400" s="760"/>
      <c r="AC400" s="760"/>
      <c r="AD400" s="760"/>
      <c r="AE400" s="760"/>
      <c r="AF400" s="760"/>
      <c r="AG400" s="760"/>
      <c r="AH400" s="761">
        <v>19000000</v>
      </c>
      <c r="AI400" s="761">
        <v>19000000</v>
      </c>
      <c r="AJ400" s="761">
        <v>21655800</v>
      </c>
      <c r="AK400" s="761">
        <v>21655800</v>
      </c>
      <c r="AL400" s="760">
        <v>21655800</v>
      </c>
      <c r="AM400" s="760">
        <v>21655800</v>
      </c>
      <c r="AN400" s="760">
        <v>35000000</v>
      </c>
      <c r="AO400" s="760">
        <v>35000000</v>
      </c>
      <c r="AP400" s="760">
        <v>35000000</v>
      </c>
      <c r="AQ400" s="760">
        <v>35000000</v>
      </c>
      <c r="AR400" s="760">
        <v>35000000</v>
      </c>
      <c r="AS400" s="759">
        <v>35000000</v>
      </c>
      <c r="AT400" s="760">
        <v>35000000</v>
      </c>
      <c r="AU400" s="760">
        <v>35000000</v>
      </c>
      <c r="AV400" s="760">
        <v>113244854</v>
      </c>
      <c r="AW400" s="760">
        <v>36362927</v>
      </c>
      <c r="AX400" s="760">
        <v>39122427</v>
      </c>
      <c r="AY400" s="760">
        <v>39122427</v>
      </c>
      <c r="AZ400" s="760">
        <v>60760342</v>
      </c>
      <c r="BA400" s="760">
        <v>60760461</v>
      </c>
      <c r="BB400" s="760">
        <v>60760461</v>
      </c>
      <c r="BC400" s="750">
        <v>60760461</v>
      </c>
      <c r="BD400" s="750">
        <v>60760461</v>
      </c>
      <c r="BE400" s="750">
        <v>60760461</v>
      </c>
      <c r="BF400" s="750">
        <v>60760461</v>
      </c>
      <c r="BG400" s="750">
        <v>60760461</v>
      </c>
      <c r="BK400" s="155"/>
      <c r="BL400" s="155"/>
      <c r="BM400" s="155"/>
      <c r="BN400" s="155"/>
    </row>
    <row r="401" spans="1:66" s="750" customFormat="1" ht="24.75" customHeight="1">
      <c r="A401" s="21" t="s">
        <v>468</v>
      </c>
      <c r="B401" s="21">
        <v>24214</v>
      </c>
      <c r="C401" s="757" t="s">
        <v>457</v>
      </c>
      <c r="D401" s="20" t="s">
        <v>480</v>
      </c>
      <c r="E401" s="20" t="s">
        <v>162</v>
      </c>
      <c r="F401" s="21" t="s">
        <v>477</v>
      </c>
      <c r="G401" s="21"/>
      <c r="H401" s="21" t="s">
        <v>481</v>
      </c>
      <c r="I401" s="19" t="s">
        <v>5417</v>
      </c>
      <c r="J401" s="20" t="s">
        <v>489</v>
      </c>
      <c r="K401" s="20" t="s">
        <v>1183</v>
      </c>
      <c r="L401" s="20" t="s">
        <v>1184</v>
      </c>
      <c r="M401" s="758" t="s">
        <v>497</v>
      </c>
      <c r="N401" s="21">
        <v>4163763957</v>
      </c>
      <c r="O401" s="21" t="s">
        <v>1551</v>
      </c>
      <c r="P401" s="21" t="s">
        <v>188</v>
      </c>
      <c r="Q401" s="21" t="s">
        <v>4452</v>
      </c>
      <c r="R401" s="21" t="s">
        <v>188</v>
      </c>
      <c r="S401" s="759"/>
      <c r="T401" s="760" t="str">
        <f>IF(Table54[[#This Row],[تاریخ اولین  احتساب حق بیمه]]="",1403,MID(Table54[[#This Row],[تاریخ اولین  احتساب حق بیمه]],1,4))</f>
        <v>1398</v>
      </c>
      <c r="U401" s="21"/>
      <c r="V401" s="21"/>
      <c r="W401" s="21"/>
      <c r="X401" s="21"/>
      <c r="Y401" s="760"/>
      <c r="Z401" s="760"/>
      <c r="AA401" s="760"/>
      <c r="AB401" s="760"/>
      <c r="AC401" s="760"/>
      <c r="AD401" s="760"/>
      <c r="AE401" s="760"/>
      <c r="AF401" s="760"/>
      <c r="AG401" s="760"/>
      <c r="AH401" s="761">
        <v>19000000</v>
      </c>
      <c r="AI401" s="761">
        <v>19000000</v>
      </c>
      <c r="AJ401" s="761">
        <v>21655800</v>
      </c>
      <c r="AK401" s="761">
        <v>21655800</v>
      </c>
      <c r="AL401" s="760">
        <v>21655800</v>
      </c>
      <c r="AM401" s="760">
        <v>21655800</v>
      </c>
      <c r="AN401" s="760">
        <v>35000000</v>
      </c>
      <c r="AO401" s="760">
        <v>35000000</v>
      </c>
      <c r="AP401" s="760">
        <v>35000000</v>
      </c>
      <c r="AQ401" s="760">
        <v>35000000</v>
      </c>
      <c r="AR401" s="760">
        <v>35000000</v>
      </c>
      <c r="AS401" s="759">
        <v>35000000</v>
      </c>
      <c r="AT401" s="760">
        <v>35000000</v>
      </c>
      <c r="AU401" s="760">
        <v>35000000</v>
      </c>
      <c r="AV401" s="760">
        <v>113244854</v>
      </c>
      <c r="AW401" s="760">
        <v>36362927</v>
      </c>
      <c r="AX401" s="760">
        <v>39122427</v>
      </c>
      <c r="AY401" s="760">
        <v>39122427</v>
      </c>
      <c r="AZ401" s="760">
        <v>60760342</v>
      </c>
      <c r="BA401" s="760">
        <v>60760461</v>
      </c>
      <c r="BB401" s="760">
        <v>60760461</v>
      </c>
      <c r="BC401" s="750">
        <v>60760461</v>
      </c>
      <c r="BD401" s="750">
        <v>60760461</v>
      </c>
      <c r="BE401" s="750">
        <v>60760461</v>
      </c>
      <c r="BF401" s="750">
        <v>60760461</v>
      </c>
      <c r="BG401" s="750">
        <v>60760461</v>
      </c>
      <c r="BK401" s="155"/>
      <c r="BL401" s="155"/>
      <c r="BM401" s="155"/>
      <c r="BN401" s="155"/>
    </row>
    <row r="402" spans="1:66" s="750" customFormat="1" ht="24.75" customHeight="1">
      <c r="A402" s="21" t="s">
        <v>499</v>
      </c>
      <c r="B402" s="21">
        <v>24220</v>
      </c>
      <c r="C402" s="757" t="s">
        <v>457</v>
      </c>
      <c r="D402" s="20">
        <v>2591194831</v>
      </c>
      <c r="E402" s="20" t="s">
        <v>162</v>
      </c>
      <c r="F402" s="21" t="s">
        <v>507</v>
      </c>
      <c r="G402" s="21"/>
      <c r="H402" s="21" t="s">
        <v>180</v>
      </c>
      <c r="I402" s="19" t="s">
        <v>5417</v>
      </c>
      <c r="J402" s="20" t="s">
        <v>510</v>
      </c>
      <c r="K402" s="20" t="s">
        <v>1183</v>
      </c>
      <c r="L402" s="20" t="s">
        <v>1184</v>
      </c>
      <c r="M402" s="758" t="s">
        <v>517</v>
      </c>
      <c r="N402" s="21">
        <v>4143873367</v>
      </c>
      <c r="O402" s="21" t="s">
        <v>1551</v>
      </c>
      <c r="P402" s="21" t="s">
        <v>1474</v>
      </c>
      <c r="Q402" s="21" t="s">
        <v>4452</v>
      </c>
      <c r="R402" s="21" t="s">
        <v>1475</v>
      </c>
      <c r="S402" s="759"/>
      <c r="T402" s="760" t="str">
        <f>IF(Table54[[#This Row],[تاریخ اولین  احتساب حق بیمه]]="",1403,MID(Table54[[#This Row],[تاریخ اولین  احتساب حق بیمه]],1,4))</f>
        <v>1392</v>
      </c>
      <c r="U402" s="21"/>
      <c r="V402" s="21"/>
      <c r="W402" s="21"/>
      <c r="X402" s="21"/>
      <c r="Y402" s="760"/>
      <c r="Z402" s="760"/>
      <c r="AA402" s="760"/>
      <c r="AB402" s="760"/>
      <c r="AC402" s="760"/>
      <c r="AD402" s="760"/>
      <c r="AE402" s="760"/>
      <c r="AF402" s="760"/>
      <c r="AG402" s="760"/>
      <c r="AH402" s="761">
        <v>27344200</v>
      </c>
      <c r="AI402" s="761">
        <v>27344200</v>
      </c>
      <c r="AJ402" s="761"/>
      <c r="AK402" s="761">
        <v>30000000</v>
      </c>
      <c r="AL402" s="760">
        <v>30000000</v>
      </c>
      <c r="AM402" s="760">
        <v>30000000</v>
      </c>
      <c r="AN402" s="760">
        <v>45000000</v>
      </c>
      <c r="AO402" s="760">
        <v>45000000</v>
      </c>
      <c r="AP402" s="760">
        <v>45000000</v>
      </c>
      <c r="AQ402" s="760">
        <v>45000000</v>
      </c>
      <c r="AR402" s="760">
        <v>45000000</v>
      </c>
      <c r="AS402" s="759">
        <v>45000000</v>
      </c>
      <c r="AT402" s="760">
        <v>45000000</v>
      </c>
      <c r="AU402" s="760">
        <v>45000000</v>
      </c>
      <c r="AV402" s="760">
        <v>143244854</v>
      </c>
      <c r="AW402" s="760">
        <v>46362927</v>
      </c>
      <c r="AX402" s="760">
        <v>49122427</v>
      </c>
      <c r="AY402" s="760">
        <v>49122427</v>
      </c>
      <c r="AZ402" s="760">
        <v>74000000</v>
      </c>
      <c r="BA402" s="760">
        <v>74000000</v>
      </c>
      <c r="BB402" s="760">
        <v>74000000</v>
      </c>
      <c r="BC402" s="750">
        <v>74000000</v>
      </c>
      <c r="BD402" s="750">
        <v>74000000</v>
      </c>
      <c r="BE402" s="750">
        <v>74000000</v>
      </c>
      <c r="BF402" s="750">
        <v>74000000</v>
      </c>
      <c r="BG402" s="750">
        <v>74000000</v>
      </c>
      <c r="BK402" s="155"/>
      <c r="BL402" s="155"/>
      <c r="BM402" s="155"/>
      <c r="BN402" s="155"/>
    </row>
    <row r="403" spans="1:66" s="750" customFormat="1" ht="24.75" customHeight="1">
      <c r="A403" s="21" t="s">
        <v>500</v>
      </c>
      <c r="B403" s="21">
        <v>24221</v>
      </c>
      <c r="C403" s="757" t="s">
        <v>457</v>
      </c>
      <c r="D403" s="20">
        <v>2595854054</v>
      </c>
      <c r="E403" s="20" t="s">
        <v>162</v>
      </c>
      <c r="F403" s="21" t="s">
        <v>86</v>
      </c>
      <c r="G403" s="21"/>
      <c r="H403" s="21" t="s">
        <v>180</v>
      </c>
      <c r="I403" s="19" t="s">
        <v>5417</v>
      </c>
      <c r="J403" s="20" t="s">
        <v>511</v>
      </c>
      <c r="K403" s="20" t="s">
        <v>1183</v>
      </c>
      <c r="L403" s="20" t="s">
        <v>1184</v>
      </c>
      <c r="M403" s="758" t="s">
        <v>518</v>
      </c>
      <c r="N403" s="21">
        <v>4198714117</v>
      </c>
      <c r="O403" s="21" t="s">
        <v>1551</v>
      </c>
      <c r="P403" s="21" t="s">
        <v>1308</v>
      </c>
      <c r="Q403" s="21" t="s">
        <v>4452</v>
      </c>
      <c r="R403" s="21" t="s">
        <v>3093</v>
      </c>
      <c r="S403" s="759"/>
      <c r="T403" s="760" t="str">
        <f>IF(Table54[[#This Row],[تاریخ اولین  احتساب حق بیمه]]="",1403,MID(Table54[[#This Row],[تاریخ اولین  احتساب حق بیمه]],1,4))</f>
        <v>1402</v>
      </c>
      <c r="U403" s="21"/>
      <c r="V403" s="21"/>
      <c r="W403" s="21"/>
      <c r="X403" s="21"/>
      <c r="Y403" s="760"/>
      <c r="Z403" s="760"/>
      <c r="AA403" s="760"/>
      <c r="AB403" s="760"/>
      <c r="AC403" s="760"/>
      <c r="AD403" s="760"/>
      <c r="AE403" s="760"/>
      <c r="AF403" s="760"/>
      <c r="AG403" s="760"/>
      <c r="AH403" s="761"/>
      <c r="AI403" s="761"/>
      <c r="AJ403" s="761"/>
      <c r="AK403" s="761"/>
      <c r="AL403" s="760"/>
      <c r="AM403" s="760"/>
      <c r="AN403" s="760"/>
      <c r="AO403" s="760"/>
      <c r="AP403" s="760"/>
      <c r="AQ403" s="760"/>
      <c r="AR403" s="760"/>
      <c r="AS403" s="759">
        <v>56797500</v>
      </c>
      <c r="AT403" s="760">
        <v>56797500</v>
      </c>
      <c r="AU403" s="760"/>
      <c r="AV403" s="760">
        <v>33131875</v>
      </c>
      <c r="AW403" s="760">
        <v>28398750</v>
      </c>
      <c r="AX403" s="760">
        <v>56797500</v>
      </c>
      <c r="AY403" s="760">
        <v>40000000</v>
      </c>
      <c r="AZ403" s="760">
        <v>40000000</v>
      </c>
      <c r="BA403" s="760">
        <v>40000000</v>
      </c>
      <c r="BB403" s="760">
        <v>40000000</v>
      </c>
      <c r="BC403" s="750">
        <v>65000000</v>
      </c>
      <c r="BD403" s="750">
        <v>70000000</v>
      </c>
      <c r="BE403" s="750">
        <v>62797735</v>
      </c>
      <c r="BF403" s="750">
        <v>59465968</v>
      </c>
      <c r="BG403" s="750">
        <v>55723355</v>
      </c>
      <c r="BK403" s="155"/>
      <c r="BL403" s="155"/>
      <c r="BM403" s="155"/>
      <c r="BN403" s="155"/>
    </row>
    <row r="404" spans="1:66" s="750" customFormat="1" ht="24.75" customHeight="1">
      <c r="A404" s="21" t="s">
        <v>501</v>
      </c>
      <c r="B404" s="21">
        <v>24222</v>
      </c>
      <c r="C404" s="757" t="s">
        <v>457</v>
      </c>
      <c r="D404" s="20">
        <v>2580714324</v>
      </c>
      <c r="E404" s="20" t="s">
        <v>386</v>
      </c>
      <c r="F404" s="21" t="s">
        <v>508</v>
      </c>
      <c r="G404" s="21"/>
      <c r="H404" s="21" t="s">
        <v>180</v>
      </c>
      <c r="I404" s="19" t="s">
        <v>5417</v>
      </c>
      <c r="J404" s="20" t="s">
        <v>512</v>
      </c>
      <c r="K404" s="20" t="s">
        <v>1183</v>
      </c>
      <c r="L404" s="20" t="s">
        <v>1184</v>
      </c>
      <c r="M404" s="758" t="s">
        <v>519</v>
      </c>
      <c r="N404" s="21">
        <v>4168646417</v>
      </c>
      <c r="O404" s="21" t="s">
        <v>2414</v>
      </c>
      <c r="P404" s="21" t="s">
        <v>613</v>
      </c>
      <c r="Q404" s="21" t="s">
        <v>4452</v>
      </c>
      <c r="R404" s="21"/>
      <c r="S404" s="759"/>
      <c r="T404" s="760">
        <f>IF(Table54[[#This Row],[تاریخ اولین  احتساب حق بیمه]]="",1403,MID(Table54[[#This Row],[تاریخ اولین  احتساب حق بیمه]],1,4))</f>
        <v>1403</v>
      </c>
      <c r="U404" s="21"/>
      <c r="V404" s="21"/>
      <c r="W404" s="21"/>
      <c r="X404" s="21"/>
      <c r="Y404" s="760"/>
      <c r="Z404" s="760"/>
      <c r="AA404" s="760"/>
      <c r="AB404" s="760"/>
      <c r="AC404" s="760"/>
      <c r="AD404" s="760"/>
      <c r="AE404" s="760"/>
      <c r="AF404" s="760"/>
      <c r="AG404" s="760"/>
      <c r="AH404" s="761">
        <v>60000000</v>
      </c>
      <c r="AI404" s="761">
        <v>60000000</v>
      </c>
      <c r="AJ404" s="761"/>
      <c r="AK404" s="761">
        <v>90000000</v>
      </c>
      <c r="AL404" s="760">
        <v>90000000</v>
      </c>
      <c r="AM404" s="760">
        <v>90000000</v>
      </c>
      <c r="AN404" s="760">
        <v>90000000</v>
      </c>
      <c r="AO404" s="760">
        <v>90000000</v>
      </c>
      <c r="AP404" s="760">
        <v>90000000</v>
      </c>
      <c r="AQ404" s="760">
        <v>90000000</v>
      </c>
      <c r="AR404" s="760">
        <v>90000000</v>
      </c>
      <c r="AS404" s="759">
        <v>90000000</v>
      </c>
      <c r="AT404" s="760">
        <v>90000000</v>
      </c>
      <c r="AU404" s="760">
        <v>90000000</v>
      </c>
      <c r="AV404" s="760">
        <v>152696250</v>
      </c>
      <c r="AW404" s="760">
        <v>131604509</v>
      </c>
      <c r="AX404" s="760">
        <v>131604509</v>
      </c>
      <c r="AY404" s="760">
        <v>131604509</v>
      </c>
      <c r="AZ404" s="760">
        <v>131604509</v>
      </c>
      <c r="BA404" s="760">
        <v>131604509</v>
      </c>
      <c r="BB404" s="760">
        <v>131604509</v>
      </c>
      <c r="BC404" s="750">
        <v>131604509</v>
      </c>
      <c r="BD404" s="750">
        <v>131604509</v>
      </c>
      <c r="BE404" s="750">
        <v>131604509</v>
      </c>
      <c r="BF404" s="750">
        <v>131604509</v>
      </c>
      <c r="BG404" s="750">
        <v>131604509</v>
      </c>
      <c r="BK404" s="155"/>
      <c r="BL404" s="155"/>
      <c r="BM404" s="155"/>
      <c r="BN404" s="155"/>
    </row>
    <row r="405" spans="1:66" s="750" customFormat="1" ht="24.75" customHeight="1">
      <c r="A405" s="21" t="s">
        <v>502</v>
      </c>
      <c r="B405" s="21">
        <v>24224</v>
      </c>
      <c r="C405" s="757" t="s">
        <v>457</v>
      </c>
      <c r="D405" s="20">
        <v>2590419031</v>
      </c>
      <c r="E405" s="20" t="s">
        <v>386</v>
      </c>
      <c r="F405" s="21" t="s">
        <v>123</v>
      </c>
      <c r="G405" s="21"/>
      <c r="H405" s="21" t="s">
        <v>179</v>
      </c>
      <c r="I405" s="19" t="s">
        <v>5416</v>
      </c>
      <c r="J405" s="20" t="s">
        <v>513</v>
      </c>
      <c r="K405" s="20" t="s">
        <v>1183</v>
      </c>
      <c r="L405" s="20" t="s">
        <v>1184</v>
      </c>
      <c r="M405" s="758" t="s">
        <v>520</v>
      </c>
      <c r="N405" s="21">
        <v>4176914649</v>
      </c>
      <c r="O405" s="21" t="s">
        <v>2414</v>
      </c>
      <c r="P405" s="21" t="s">
        <v>1470</v>
      </c>
      <c r="Q405" s="21" t="s">
        <v>4452</v>
      </c>
      <c r="R405" s="21"/>
      <c r="S405" s="759"/>
      <c r="T405" s="760">
        <f>IF(Table54[[#This Row],[تاریخ اولین  احتساب حق بیمه]]="",1403,MID(Table54[[#This Row],[تاریخ اولین  احتساب حق بیمه]],1,4))</f>
        <v>1403</v>
      </c>
      <c r="U405" s="21"/>
      <c r="V405" s="21"/>
      <c r="W405" s="21"/>
      <c r="X405" s="21"/>
      <c r="Y405" s="760"/>
      <c r="Z405" s="760"/>
      <c r="AA405" s="760"/>
      <c r="AB405" s="760"/>
      <c r="AC405" s="760"/>
      <c r="AD405" s="760"/>
      <c r="AE405" s="760"/>
      <c r="AF405" s="760"/>
      <c r="AG405" s="760"/>
      <c r="AH405" s="761">
        <v>9000000</v>
      </c>
      <c r="AI405" s="761">
        <v>9000000</v>
      </c>
      <c r="AJ405" s="761">
        <v>30311600</v>
      </c>
      <c r="AK405" s="761">
        <v>9000000</v>
      </c>
      <c r="AL405" s="760">
        <v>9000000</v>
      </c>
      <c r="AM405" s="760">
        <v>9000000</v>
      </c>
      <c r="AN405" s="760">
        <v>15000000</v>
      </c>
      <c r="AO405" s="760">
        <v>15000000</v>
      </c>
      <c r="AP405" s="760">
        <v>15000000</v>
      </c>
      <c r="AQ405" s="760">
        <v>15000000</v>
      </c>
      <c r="AR405" s="760">
        <v>15000000</v>
      </c>
      <c r="AS405" s="759">
        <v>15000000</v>
      </c>
      <c r="AT405" s="760">
        <v>15000000</v>
      </c>
      <c r="AU405" s="760">
        <v>15000000</v>
      </c>
      <c r="AV405" s="760">
        <v>45000000</v>
      </c>
      <c r="AW405" s="760">
        <v>15000000</v>
      </c>
      <c r="AX405" s="760">
        <v>15000000</v>
      </c>
      <c r="AY405" s="760">
        <v>15000000</v>
      </c>
      <c r="AZ405" s="760">
        <v>20000000</v>
      </c>
      <c r="BA405" s="760">
        <v>20000000</v>
      </c>
      <c r="BB405" s="760">
        <v>20000000</v>
      </c>
      <c r="BC405" s="750">
        <v>20000000</v>
      </c>
      <c r="BD405" s="750">
        <v>20000000</v>
      </c>
      <c r="BE405" s="750">
        <v>2000000</v>
      </c>
      <c r="BF405" s="750">
        <v>20000000</v>
      </c>
      <c r="BG405" s="750">
        <v>20000000</v>
      </c>
      <c r="BK405" s="155"/>
      <c r="BL405" s="155"/>
      <c r="BM405" s="155"/>
      <c r="BN405" s="155"/>
    </row>
    <row r="406" spans="1:66" s="750" customFormat="1" ht="24.75" customHeight="1">
      <c r="A406" s="21" t="s">
        <v>503</v>
      </c>
      <c r="B406" s="21">
        <v>24225</v>
      </c>
      <c r="C406" s="757" t="s">
        <v>457</v>
      </c>
      <c r="D406" s="20">
        <v>2595836595</v>
      </c>
      <c r="E406" s="20" t="s">
        <v>163</v>
      </c>
      <c r="F406" s="21" t="s">
        <v>138</v>
      </c>
      <c r="G406" s="21"/>
      <c r="H406" s="21" t="s">
        <v>179</v>
      </c>
      <c r="I406" s="19" t="s">
        <v>5418</v>
      </c>
      <c r="J406" s="20" t="s">
        <v>514</v>
      </c>
      <c r="K406" s="20" t="s">
        <v>1183</v>
      </c>
      <c r="L406" s="20" t="s">
        <v>1184</v>
      </c>
      <c r="M406" s="758" t="s">
        <v>521</v>
      </c>
      <c r="N406" s="21">
        <v>4178856685</v>
      </c>
      <c r="O406" s="21" t="s">
        <v>1551</v>
      </c>
      <c r="P406" s="21" t="s">
        <v>1476</v>
      </c>
      <c r="Q406" s="21" t="s">
        <v>4452</v>
      </c>
      <c r="R406" s="21" t="s">
        <v>1474</v>
      </c>
      <c r="S406" s="759"/>
      <c r="T406" s="760" t="str">
        <f>IF(Table54[[#This Row],[تاریخ اولین  احتساب حق بیمه]]="",1403,MID(Table54[[#This Row],[تاریخ اولین  احتساب حق بیمه]],1,4))</f>
        <v>1391</v>
      </c>
      <c r="U406" s="21"/>
      <c r="V406" s="21"/>
      <c r="W406" s="21"/>
      <c r="X406" s="21"/>
      <c r="Y406" s="760"/>
      <c r="Z406" s="760"/>
      <c r="AA406" s="760"/>
      <c r="AB406" s="760"/>
      <c r="AC406" s="760"/>
      <c r="AD406" s="760"/>
      <c r="AE406" s="760"/>
      <c r="AF406" s="760"/>
      <c r="AG406" s="760"/>
      <c r="AH406" s="761">
        <v>9500000</v>
      </c>
      <c r="AI406" s="761">
        <v>10500000</v>
      </c>
      <c r="AJ406" s="761">
        <v>10000000</v>
      </c>
      <c r="AK406" s="761">
        <v>15155800</v>
      </c>
      <c r="AL406" s="760">
        <v>15155800</v>
      </c>
      <c r="AM406" s="760">
        <v>15155800</v>
      </c>
      <c r="AN406" s="760">
        <v>22000000</v>
      </c>
      <c r="AO406" s="760">
        <v>22000000</v>
      </c>
      <c r="AP406" s="760">
        <v>22000000</v>
      </c>
      <c r="AQ406" s="760">
        <v>22000000</v>
      </c>
      <c r="AR406" s="760">
        <v>22000000</v>
      </c>
      <c r="AS406" s="759">
        <v>22000000</v>
      </c>
      <c r="AT406" s="760">
        <v>22000000</v>
      </c>
      <c r="AU406" s="760">
        <v>22000000</v>
      </c>
      <c r="AV406" s="760">
        <v>74244854</v>
      </c>
      <c r="AW406" s="760">
        <v>23362927</v>
      </c>
      <c r="AX406" s="760">
        <v>26122427</v>
      </c>
      <c r="AY406" s="760">
        <v>26122427</v>
      </c>
      <c r="AZ406" s="760">
        <v>31760342</v>
      </c>
      <c r="BA406" s="760">
        <v>31760342</v>
      </c>
      <c r="BB406" s="760">
        <v>31760342</v>
      </c>
      <c r="BC406" s="750">
        <v>31760342</v>
      </c>
      <c r="BD406" s="750">
        <v>31760342</v>
      </c>
      <c r="BE406" s="750">
        <v>31760342</v>
      </c>
      <c r="BF406" s="750">
        <v>31760342</v>
      </c>
      <c r="BG406" s="750">
        <v>31760342</v>
      </c>
      <c r="BK406" s="155"/>
      <c r="BL406" s="155"/>
      <c r="BM406" s="155"/>
      <c r="BN406" s="155"/>
    </row>
    <row r="407" spans="1:66" s="750" customFormat="1" ht="24.75" customHeight="1">
      <c r="A407" s="21" t="s">
        <v>504</v>
      </c>
      <c r="B407" s="21">
        <v>24226</v>
      </c>
      <c r="C407" s="757" t="s">
        <v>457</v>
      </c>
      <c r="D407" s="20">
        <v>2595449559</v>
      </c>
      <c r="E407" s="20" t="s">
        <v>162</v>
      </c>
      <c r="F407" s="21" t="s">
        <v>509</v>
      </c>
      <c r="G407" s="21"/>
      <c r="H407" s="21" t="s">
        <v>179</v>
      </c>
      <c r="I407" s="19" t="s">
        <v>5417</v>
      </c>
      <c r="J407" s="20" t="s">
        <v>515</v>
      </c>
      <c r="K407" s="20" t="s">
        <v>1183</v>
      </c>
      <c r="L407" s="20" t="s">
        <v>1184</v>
      </c>
      <c r="M407" s="758" t="s">
        <v>522</v>
      </c>
      <c r="N407" s="21">
        <v>4178914943</v>
      </c>
      <c r="O407" s="21" t="s">
        <v>1551</v>
      </c>
      <c r="P407" s="21" t="s">
        <v>1477</v>
      </c>
      <c r="Q407" s="21" t="s">
        <v>4452</v>
      </c>
      <c r="R407" s="21" t="s">
        <v>1478</v>
      </c>
      <c r="S407" s="759"/>
      <c r="T407" s="760" t="str">
        <f>IF(Table54[[#This Row],[تاریخ اولین  احتساب حق بیمه]]="",1403,MID(Table54[[#This Row],[تاریخ اولین  احتساب حق بیمه]],1,4))</f>
        <v>1388</v>
      </c>
      <c r="U407" s="21" t="s">
        <v>5598</v>
      </c>
      <c r="V407" s="21"/>
      <c r="W407" s="21"/>
      <c r="X407" s="21"/>
      <c r="Y407" s="760"/>
      <c r="Z407" s="760"/>
      <c r="AA407" s="760"/>
      <c r="AB407" s="760"/>
      <c r="AC407" s="760"/>
      <c r="AD407" s="760"/>
      <c r="AE407" s="760"/>
      <c r="AF407" s="760"/>
      <c r="AG407" s="760"/>
      <c r="AH407" s="761">
        <v>47344200</v>
      </c>
      <c r="AI407" s="761">
        <v>47344200</v>
      </c>
      <c r="AJ407" s="761"/>
      <c r="AK407" s="761">
        <v>50000000</v>
      </c>
      <c r="AL407" s="760">
        <v>50000000</v>
      </c>
      <c r="AM407" s="760">
        <v>50000000</v>
      </c>
      <c r="AN407" s="760">
        <v>70877573</v>
      </c>
      <c r="AO407" s="760">
        <v>70877573</v>
      </c>
      <c r="AP407" s="760">
        <v>70877573</v>
      </c>
      <c r="AQ407" s="760">
        <v>70877573</v>
      </c>
      <c r="AR407" s="760">
        <v>70877573</v>
      </c>
      <c r="AS407" s="759">
        <v>70877573</v>
      </c>
      <c r="AT407" s="760">
        <v>70877573</v>
      </c>
      <c r="AU407" s="760">
        <v>70877573</v>
      </c>
      <c r="AV407" s="760">
        <v>196270073</v>
      </c>
      <c r="AW407" s="760">
        <v>72240500</v>
      </c>
      <c r="AX407" s="760">
        <v>75000000</v>
      </c>
      <c r="AY407" s="760">
        <v>75000000</v>
      </c>
      <c r="AZ407" s="760">
        <v>121760342</v>
      </c>
      <c r="BA407" s="760">
        <v>121760342</v>
      </c>
      <c r="BB407" s="760">
        <v>124760342</v>
      </c>
      <c r="BC407" s="750">
        <v>124760342</v>
      </c>
      <c r="BD407" s="750">
        <v>124760342</v>
      </c>
      <c r="BE407" s="750">
        <v>124760342</v>
      </c>
      <c r="BF407" s="750">
        <v>124760342</v>
      </c>
      <c r="BG407" s="750">
        <v>124760342</v>
      </c>
      <c r="BK407" s="155"/>
      <c r="BL407" s="155"/>
      <c r="BM407" s="155"/>
      <c r="BN407" s="155"/>
    </row>
    <row r="408" spans="1:66" s="750" customFormat="1" ht="24.75" customHeight="1">
      <c r="A408" s="21" t="s">
        <v>505</v>
      </c>
      <c r="B408" s="21">
        <v>24227</v>
      </c>
      <c r="C408" s="757" t="s">
        <v>457</v>
      </c>
      <c r="D408" s="20">
        <v>5188860600</v>
      </c>
      <c r="E408" s="20" t="s">
        <v>162</v>
      </c>
      <c r="F408" s="21" t="s">
        <v>123</v>
      </c>
      <c r="G408" s="21"/>
      <c r="H408" s="21" t="s">
        <v>179</v>
      </c>
      <c r="I408" s="19" t="s">
        <v>5418</v>
      </c>
      <c r="J408" s="20" t="s">
        <v>516</v>
      </c>
      <c r="K408" s="20" t="s">
        <v>1183</v>
      </c>
      <c r="L408" s="20" t="s">
        <v>1184</v>
      </c>
      <c r="M408" s="758" t="s">
        <v>523</v>
      </c>
      <c r="N408" s="21">
        <v>4341144574</v>
      </c>
      <c r="O408" s="21" t="s">
        <v>1551</v>
      </c>
      <c r="P408" s="21" t="s">
        <v>2603</v>
      </c>
      <c r="Q408" s="21" t="s">
        <v>4452</v>
      </c>
      <c r="R408" s="21" t="s">
        <v>1481</v>
      </c>
      <c r="S408" s="759"/>
      <c r="T408" s="760" t="str">
        <f>IF(Table54[[#This Row],[تاریخ اولین  احتساب حق بیمه]]="",1403,MID(Table54[[#This Row],[تاریخ اولین  احتساب حق بیمه]],1,4))</f>
        <v>1385</v>
      </c>
      <c r="U408" s="21"/>
      <c r="V408" s="21"/>
      <c r="W408" s="21"/>
      <c r="X408" s="21"/>
      <c r="Y408" s="760"/>
      <c r="Z408" s="760"/>
      <c r="AA408" s="760"/>
      <c r="AB408" s="760"/>
      <c r="AC408" s="760"/>
      <c r="AD408" s="760"/>
      <c r="AE408" s="760"/>
      <c r="AF408" s="760"/>
      <c r="AG408" s="760"/>
      <c r="AH408" s="761"/>
      <c r="AI408" s="761"/>
      <c r="AJ408" s="761">
        <v>8000000</v>
      </c>
      <c r="AK408" s="761"/>
      <c r="AL408" s="760"/>
      <c r="AM408" s="760"/>
      <c r="AN408" s="760"/>
      <c r="AO408" s="760"/>
      <c r="AP408" s="760"/>
      <c r="AQ408" s="760"/>
      <c r="AR408" s="760"/>
      <c r="AS408" s="759"/>
      <c r="AT408" s="760"/>
      <c r="AU408" s="760"/>
      <c r="AV408" s="760">
        <v>30000000</v>
      </c>
      <c r="AW408" s="760"/>
      <c r="AX408" s="760"/>
      <c r="AY408" s="760"/>
      <c r="AZ408" s="760"/>
      <c r="BA408" s="760"/>
      <c r="BB408" s="760"/>
      <c r="BK408" s="155"/>
      <c r="BL408" s="155"/>
      <c r="BM408" s="155"/>
      <c r="BN408" s="155"/>
    </row>
    <row r="409" spans="1:66" s="750" customFormat="1" ht="24.75" customHeight="1">
      <c r="A409" s="21" t="s">
        <v>461</v>
      </c>
      <c r="B409" s="21">
        <v>24228</v>
      </c>
      <c r="C409" s="757" t="s">
        <v>457</v>
      </c>
      <c r="D409" s="20">
        <v>2660062889</v>
      </c>
      <c r="E409" s="20" t="s">
        <v>163</v>
      </c>
      <c r="F409" s="21" t="s">
        <v>469</v>
      </c>
      <c r="G409" s="21"/>
      <c r="H409" s="21" t="s">
        <v>179</v>
      </c>
      <c r="I409" s="19" t="s">
        <v>5418</v>
      </c>
      <c r="J409" s="20" t="s">
        <v>482</v>
      </c>
      <c r="K409" s="20" t="s">
        <v>1183</v>
      </c>
      <c r="L409" s="20" t="s">
        <v>1184</v>
      </c>
      <c r="M409" s="758" t="s">
        <v>490</v>
      </c>
      <c r="N409" s="21">
        <v>4359195941</v>
      </c>
      <c r="O409" s="21" t="s">
        <v>1551</v>
      </c>
      <c r="P409" s="21" t="s">
        <v>1479</v>
      </c>
      <c r="Q409" s="21" t="s">
        <v>4452</v>
      </c>
      <c r="R409" s="21" t="s">
        <v>1480</v>
      </c>
      <c r="S409" s="759"/>
      <c r="T409" s="760" t="str">
        <f>IF(Table54[[#This Row],[تاریخ اولین  احتساب حق بیمه]]="",1403,MID(Table54[[#This Row],[تاریخ اولین  احتساب حق بیمه]],1,4))</f>
        <v>1392</v>
      </c>
      <c r="U409" s="21"/>
      <c r="V409" s="21"/>
      <c r="W409" s="21"/>
      <c r="X409" s="21"/>
      <c r="Y409" s="760"/>
      <c r="Z409" s="760"/>
      <c r="AA409" s="760"/>
      <c r="AB409" s="760"/>
      <c r="AC409" s="760"/>
      <c r="AD409" s="760"/>
      <c r="AE409" s="760"/>
      <c r="AF409" s="760"/>
      <c r="AG409" s="760"/>
      <c r="AH409" s="761">
        <v>4000000</v>
      </c>
      <c r="AI409" s="761">
        <v>4000000</v>
      </c>
      <c r="AJ409" s="761">
        <v>20833333</v>
      </c>
      <c r="AK409" s="761">
        <v>4000000</v>
      </c>
      <c r="AL409" s="760">
        <v>4000000</v>
      </c>
      <c r="AM409" s="760">
        <v>4000000</v>
      </c>
      <c r="AN409" s="760">
        <v>14000000</v>
      </c>
      <c r="AO409" s="760">
        <v>14000000</v>
      </c>
      <c r="AP409" s="760">
        <v>14000000</v>
      </c>
      <c r="AQ409" s="760">
        <v>14000000</v>
      </c>
      <c r="AR409" s="760">
        <v>14000000</v>
      </c>
      <c r="AS409" s="759">
        <v>14000000</v>
      </c>
      <c r="AT409" s="760">
        <v>14000000</v>
      </c>
      <c r="AU409" s="760">
        <v>14000000</v>
      </c>
      <c r="AV409" s="760">
        <v>50244854</v>
      </c>
      <c r="AW409" s="760">
        <v>16066032</v>
      </c>
      <c r="AX409" s="760">
        <v>18122427</v>
      </c>
      <c r="AY409" s="760">
        <v>18122427</v>
      </c>
      <c r="AZ409" s="760">
        <v>20000000</v>
      </c>
      <c r="BA409" s="760">
        <v>20000000</v>
      </c>
      <c r="BB409" s="760">
        <v>20000000</v>
      </c>
      <c r="BC409" s="750">
        <v>20000000</v>
      </c>
      <c r="BD409" s="750">
        <v>20000000</v>
      </c>
      <c r="BE409" s="750">
        <v>20000000</v>
      </c>
      <c r="BF409" s="750">
        <v>20000000</v>
      </c>
      <c r="BG409" s="750">
        <v>20000000</v>
      </c>
      <c r="BK409" s="155"/>
      <c r="BL409" s="155"/>
      <c r="BM409" s="155"/>
      <c r="BN409" s="155"/>
    </row>
    <row r="410" spans="1:66" s="750" customFormat="1" ht="24.75" customHeight="1">
      <c r="A410" s="21" t="s">
        <v>842</v>
      </c>
      <c r="B410" s="21">
        <v>24230</v>
      </c>
      <c r="C410" s="757" t="s">
        <v>457</v>
      </c>
      <c r="D410" s="20">
        <v>5180176794</v>
      </c>
      <c r="E410" s="20" t="s">
        <v>162</v>
      </c>
      <c r="F410" s="21" t="s">
        <v>640</v>
      </c>
      <c r="G410" s="21"/>
      <c r="H410" s="21" t="s">
        <v>180</v>
      </c>
      <c r="I410" s="19" t="s">
        <v>5417</v>
      </c>
      <c r="J410" s="20">
        <v>1334462753</v>
      </c>
      <c r="K410" s="20" t="s">
        <v>1183</v>
      </c>
      <c r="L410" s="20" t="s">
        <v>1184</v>
      </c>
      <c r="M410" s="758" t="s">
        <v>843</v>
      </c>
      <c r="N410" s="21"/>
      <c r="O410" s="21" t="s">
        <v>1551</v>
      </c>
      <c r="P410" s="21" t="s">
        <v>563</v>
      </c>
      <c r="Q410" s="21" t="s">
        <v>4452</v>
      </c>
      <c r="R410" s="21" t="s">
        <v>24808</v>
      </c>
      <c r="S410" s="759"/>
      <c r="T410" s="760" t="str">
        <f>IF(Table54[[#This Row],[تاریخ اولین  احتساب حق بیمه]]="",1403,MID(Table54[[#This Row],[تاریخ اولین  احتساب حق بیمه]],1,4))</f>
        <v>1403</v>
      </c>
      <c r="U410" s="21"/>
      <c r="V410" s="21"/>
      <c r="W410" s="21"/>
      <c r="X410" s="21"/>
      <c r="Y410" s="760"/>
      <c r="Z410" s="760"/>
      <c r="AA410" s="760"/>
      <c r="AB410" s="760"/>
      <c r="AC410" s="760"/>
      <c r="AD410" s="760"/>
      <c r="AE410" s="760"/>
      <c r="AF410" s="760"/>
      <c r="AG410" s="760"/>
      <c r="AH410" s="761"/>
      <c r="AI410" s="761">
        <v>17344200</v>
      </c>
      <c r="AJ410" s="761"/>
      <c r="AK410" s="761">
        <v>20000000</v>
      </c>
      <c r="AL410" s="760">
        <v>20000000</v>
      </c>
      <c r="AM410" s="760">
        <v>20000000</v>
      </c>
      <c r="AN410" s="760">
        <v>30000000</v>
      </c>
      <c r="AO410" s="760">
        <v>30000000</v>
      </c>
      <c r="AP410" s="760">
        <v>30000000</v>
      </c>
      <c r="AQ410" s="760">
        <v>30000000</v>
      </c>
      <c r="AR410" s="760">
        <v>30000000</v>
      </c>
      <c r="AS410" s="759">
        <v>30000000</v>
      </c>
      <c r="AT410" s="760">
        <v>30000000</v>
      </c>
      <c r="AU410" s="760">
        <v>30000000</v>
      </c>
      <c r="AV410" s="760">
        <v>98244854</v>
      </c>
      <c r="AW410" s="760">
        <v>31362927</v>
      </c>
      <c r="AX410" s="760">
        <v>34122427</v>
      </c>
      <c r="AY410" s="760">
        <v>39122427</v>
      </c>
      <c r="AZ410" s="760">
        <v>30000000</v>
      </c>
      <c r="BA410" s="760">
        <v>69612610</v>
      </c>
      <c r="BB410" s="760">
        <v>59216461</v>
      </c>
      <c r="BC410" s="750">
        <v>62127383</v>
      </c>
      <c r="BD410" s="750">
        <v>59760342</v>
      </c>
      <c r="BE410" s="750">
        <v>60463999</v>
      </c>
      <c r="BF410" s="750">
        <v>63374921</v>
      </c>
      <c r="BG410" s="750">
        <v>54642156</v>
      </c>
      <c r="BK410" s="155"/>
      <c r="BL410" s="155"/>
      <c r="BM410" s="155"/>
      <c r="BN410" s="155"/>
    </row>
    <row r="411" spans="1:66" s="750" customFormat="1" ht="24.75" customHeight="1">
      <c r="A411" s="21" t="s">
        <v>2597</v>
      </c>
      <c r="B411" s="21">
        <v>24231</v>
      </c>
      <c r="C411" s="757" t="s">
        <v>457</v>
      </c>
      <c r="D411" s="20" t="s">
        <v>1578</v>
      </c>
      <c r="E411" s="20" t="s">
        <v>163</v>
      </c>
      <c r="F411" s="21" t="s">
        <v>249</v>
      </c>
      <c r="G411" s="21"/>
      <c r="H411" s="21" t="s">
        <v>179</v>
      </c>
      <c r="I411" s="19" t="s">
        <v>5417</v>
      </c>
      <c r="J411" s="20" t="s">
        <v>1579</v>
      </c>
      <c r="K411" s="20" t="s">
        <v>1183</v>
      </c>
      <c r="L411" s="20" t="s">
        <v>1184</v>
      </c>
      <c r="M411" s="758" t="s">
        <v>1580</v>
      </c>
      <c r="N411" s="21">
        <v>4158614475</v>
      </c>
      <c r="O411" s="21" t="s">
        <v>2414</v>
      </c>
      <c r="P411" s="21" t="s">
        <v>827</v>
      </c>
      <c r="Q411" s="21" t="s">
        <v>4452</v>
      </c>
      <c r="R411" s="21"/>
      <c r="S411" s="759"/>
      <c r="T411" s="760">
        <f>IF(Table54[[#This Row],[تاریخ اولین  احتساب حق بیمه]]="",1403,MID(Table54[[#This Row],[تاریخ اولین  احتساب حق بیمه]],1,4))</f>
        <v>1403</v>
      </c>
      <c r="U411" s="21"/>
      <c r="V411" s="21"/>
      <c r="W411" s="21"/>
      <c r="X411" s="21"/>
      <c r="Y411" s="760"/>
      <c r="Z411" s="760"/>
      <c r="AA411" s="760"/>
      <c r="AB411" s="760"/>
      <c r="AC411" s="760"/>
      <c r="AD411" s="760"/>
      <c r="AE411" s="760"/>
      <c r="AF411" s="760"/>
      <c r="AG411" s="760"/>
      <c r="AH411" s="761"/>
      <c r="AI411" s="761"/>
      <c r="AJ411" s="761"/>
      <c r="AK411" s="761">
        <v>20000000</v>
      </c>
      <c r="AL411" s="760">
        <v>20000000</v>
      </c>
      <c r="AM411" s="760">
        <v>20000000</v>
      </c>
      <c r="AN411" s="760"/>
      <c r="AO411" s="760"/>
      <c r="AP411" s="760"/>
      <c r="AQ411" s="760"/>
      <c r="AR411" s="760"/>
      <c r="AS411" s="759"/>
      <c r="AT411" s="760">
        <v>39122427</v>
      </c>
      <c r="AU411" s="760">
        <v>39122427</v>
      </c>
      <c r="AV411" s="760">
        <v>117367281</v>
      </c>
      <c r="AW411" s="760">
        <v>39122427</v>
      </c>
      <c r="AX411" s="760">
        <v>39122427</v>
      </c>
      <c r="AY411" s="760">
        <v>39122427</v>
      </c>
      <c r="AZ411" s="760">
        <v>39122427</v>
      </c>
      <c r="BA411" s="760">
        <v>54664215</v>
      </c>
      <c r="BB411" s="760">
        <v>47406436</v>
      </c>
      <c r="BC411" s="750">
        <v>54000000</v>
      </c>
      <c r="BD411" s="750">
        <v>54000000</v>
      </c>
      <c r="BE411" s="750">
        <v>54000000</v>
      </c>
      <c r="BF411" s="750">
        <v>54000000</v>
      </c>
      <c r="BG411" s="750">
        <v>54000000</v>
      </c>
      <c r="BK411" s="155"/>
      <c r="BL411" s="155"/>
      <c r="BM411" s="155"/>
      <c r="BN411" s="155"/>
    </row>
    <row r="412" spans="1:66" s="750" customFormat="1" ht="24.75" customHeight="1">
      <c r="A412" s="21" t="s">
        <v>2233</v>
      </c>
      <c r="B412" s="21">
        <v>24232</v>
      </c>
      <c r="C412" s="757" t="s">
        <v>457</v>
      </c>
      <c r="D412" s="20" t="s">
        <v>2234</v>
      </c>
      <c r="E412" s="20" t="s">
        <v>163</v>
      </c>
      <c r="F412" s="21" t="s">
        <v>910</v>
      </c>
      <c r="G412" s="21"/>
      <c r="H412" s="21" t="s">
        <v>179</v>
      </c>
      <c r="I412" s="19" t="s">
        <v>5417</v>
      </c>
      <c r="J412" s="20" t="s">
        <v>2235</v>
      </c>
      <c r="K412" s="20" t="s">
        <v>1183</v>
      </c>
      <c r="L412" s="20" t="s">
        <v>1184</v>
      </c>
      <c r="M412" s="758" t="s">
        <v>2236</v>
      </c>
      <c r="N412" s="21"/>
      <c r="O412" s="21" t="s">
        <v>2414</v>
      </c>
      <c r="P412" s="21" t="s">
        <v>2237</v>
      </c>
      <c r="Q412" s="21" t="s">
        <v>4452</v>
      </c>
      <c r="R412" s="21"/>
      <c r="S412" s="759"/>
      <c r="T412" s="760">
        <f>IF(Table54[[#This Row],[تاریخ اولین  احتساب حق بیمه]]="",1403,MID(Table54[[#This Row],[تاریخ اولین  احتساب حق بیمه]],1,4))</f>
        <v>1403</v>
      </c>
      <c r="U412" s="21"/>
      <c r="V412" s="21"/>
      <c r="W412" s="21"/>
      <c r="X412" s="21"/>
      <c r="Y412" s="760"/>
      <c r="Z412" s="760"/>
      <c r="AA412" s="760"/>
      <c r="AB412" s="760"/>
      <c r="AC412" s="760"/>
      <c r="AD412" s="760"/>
      <c r="AE412" s="760"/>
      <c r="AF412" s="760"/>
      <c r="AG412" s="760"/>
      <c r="AH412" s="761"/>
      <c r="AI412" s="761"/>
      <c r="AJ412" s="761"/>
      <c r="AK412" s="761"/>
      <c r="AL412" s="760"/>
      <c r="AM412" s="760"/>
      <c r="AN412" s="760"/>
      <c r="AO412" s="760">
        <v>90000000</v>
      </c>
      <c r="AP412" s="760">
        <v>90000000</v>
      </c>
      <c r="AQ412" s="760">
        <v>90000000</v>
      </c>
      <c r="AR412" s="760">
        <v>90000000</v>
      </c>
      <c r="AS412" s="759">
        <v>90000000</v>
      </c>
      <c r="AT412" s="760">
        <v>90000000</v>
      </c>
      <c r="AU412" s="760">
        <v>90000000</v>
      </c>
      <c r="AV412" s="760">
        <v>90000000</v>
      </c>
      <c r="AW412" s="760">
        <v>131604509</v>
      </c>
      <c r="AX412" s="760">
        <v>131604509</v>
      </c>
      <c r="AY412" s="760">
        <v>131604509</v>
      </c>
      <c r="AZ412" s="760">
        <v>131604509</v>
      </c>
      <c r="BA412" s="760">
        <v>109670424</v>
      </c>
      <c r="BB412" s="760">
        <v>109760424</v>
      </c>
      <c r="BC412" s="750">
        <v>109760424</v>
      </c>
      <c r="BD412" s="750">
        <v>109760424</v>
      </c>
      <c r="BE412" s="750">
        <v>109760424</v>
      </c>
      <c r="BK412" s="155"/>
      <c r="BL412" s="155"/>
      <c r="BM412" s="155"/>
      <c r="BN412" s="155"/>
    </row>
    <row r="413" spans="1:66" s="750" customFormat="1" ht="24.75" customHeight="1">
      <c r="A413" s="21" t="s">
        <v>3317</v>
      </c>
      <c r="B413" s="21">
        <v>24234</v>
      </c>
      <c r="C413" s="757" t="s">
        <v>457</v>
      </c>
      <c r="D413" s="20" t="s">
        <v>3318</v>
      </c>
      <c r="E413" s="20" t="s">
        <v>162</v>
      </c>
      <c r="F413" s="21" t="s">
        <v>117</v>
      </c>
      <c r="G413" s="21"/>
      <c r="H413" s="21" t="s">
        <v>179</v>
      </c>
      <c r="I413" s="19" t="s">
        <v>5418</v>
      </c>
      <c r="J413" s="20" t="s">
        <v>3319</v>
      </c>
      <c r="K413" s="20" t="s">
        <v>1183</v>
      </c>
      <c r="L413" s="20" t="s">
        <v>1184</v>
      </c>
      <c r="M413" s="758" t="s">
        <v>3320</v>
      </c>
      <c r="N413" s="21"/>
      <c r="O413" s="21" t="s">
        <v>1551</v>
      </c>
      <c r="P413" s="21" t="s">
        <v>3065</v>
      </c>
      <c r="Q413" s="21" t="s">
        <v>4452</v>
      </c>
      <c r="R413" s="21" t="s">
        <v>3093</v>
      </c>
      <c r="S413" s="759"/>
      <c r="T413" s="760" t="str">
        <f>IF(Table54[[#This Row],[تاریخ اولین  احتساب حق بیمه]]="",1403,MID(Table54[[#This Row],[تاریخ اولین  احتساب حق بیمه]],1,4))</f>
        <v>1402</v>
      </c>
      <c r="U413" s="21"/>
      <c r="V413" s="21"/>
      <c r="W413" s="21"/>
      <c r="X413" s="21"/>
      <c r="Y413" s="760"/>
      <c r="Z413" s="760"/>
      <c r="AA413" s="760"/>
      <c r="AB413" s="760"/>
      <c r="AC413" s="760"/>
      <c r="AD413" s="760"/>
      <c r="AE413" s="760"/>
      <c r="AF413" s="760"/>
      <c r="AG413" s="760"/>
      <c r="AH413" s="761"/>
      <c r="AI413" s="761"/>
      <c r="AJ413" s="761"/>
      <c r="AK413" s="761"/>
      <c r="AL413" s="760"/>
      <c r="AM413" s="760"/>
      <c r="AN413" s="760"/>
      <c r="AO413" s="760"/>
      <c r="AP413" s="760"/>
      <c r="AQ413" s="760"/>
      <c r="AR413" s="760"/>
      <c r="AS413" s="759"/>
      <c r="AT413" s="760"/>
      <c r="AU413" s="760"/>
      <c r="AV413" s="760"/>
      <c r="AW413" s="760"/>
      <c r="AX413" s="760"/>
      <c r="AY413" s="760">
        <v>40000000</v>
      </c>
      <c r="AZ413" s="760">
        <v>50000000</v>
      </c>
      <c r="BA413" s="760">
        <v>45077699</v>
      </c>
      <c r="BB413" s="760">
        <v>40087548</v>
      </c>
      <c r="BC413" s="750">
        <v>57433136</v>
      </c>
      <c r="BD413" s="750">
        <v>54000000</v>
      </c>
      <c r="BE413" s="750">
        <v>54000000</v>
      </c>
      <c r="BF413" s="750">
        <v>54000000</v>
      </c>
      <c r="BG413" s="750">
        <v>54000000</v>
      </c>
      <c r="BK413" s="155"/>
      <c r="BL413" s="155"/>
      <c r="BM413" s="155"/>
      <c r="BN413" s="155"/>
    </row>
    <row r="414" spans="1:66" s="750" customFormat="1" ht="24.75" customHeight="1">
      <c r="A414" s="21" t="s">
        <v>4190</v>
      </c>
      <c r="B414" s="21">
        <v>24244</v>
      </c>
      <c r="C414" s="757" t="s">
        <v>457</v>
      </c>
      <c r="D414" s="20">
        <v>2580183337</v>
      </c>
      <c r="E414" s="20" t="s">
        <v>163</v>
      </c>
      <c r="F414" s="21" t="s">
        <v>3652</v>
      </c>
      <c r="G414" s="21"/>
      <c r="H414" s="21" t="s">
        <v>179</v>
      </c>
      <c r="I414" s="19" t="s">
        <v>5418</v>
      </c>
      <c r="J414" s="20">
        <v>9118370233</v>
      </c>
      <c r="K414" s="20" t="s">
        <v>1183</v>
      </c>
      <c r="L414" s="20" t="s">
        <v>1184</v>
      </c>
      <c r="M414" s="758" t="s">
        <v>4191</v>
      </c>
      <c r="N414" s="21"/>
      <c r="O414" s="21" t="s">
        <v>1551</v>
      </c>
      <c r="P414" s="21" t="s">
        <v>3672</v>
      </c>
      <c r="Q414" s="21"/>
      <c r="R414" s="21" t="s">
        <v>4128</v>
      </c>
      <c r="S414" s="759"/>
      <c r="T414" s="760" t="str">
        <f>IF(Table54[[#This Row],[تاریخ اولین  احتساب حق بیمه]]="",1403,MID(Table54[[#This Row],[تاریخ اولین  احتساب حق بیمه]],1,4))</f>
        <v>1402</v>
      </c>
      <c r="U414" s="21"/>
      <c r="V414" s="21"/>
      <c r="W414" s="21"/>
      <c r="X414" s="21"/>
      <c r="Y414" s="760"/>
      <c r="Z414" s="760"/>
      <c r="AA414" s="760"/>
      <c r="AB414" s="760"/>
      <c r="AC414" s="760"/>
      <c r="AD414" s="760"/>
      <c r="AE414" s="760"/>
      <c r="AF414" s="760"/>
      <c r="AG414" s="760"/>
      <c r="AH414" s="761"/>
      <c r="AI414" s="761"/>
      <c r="AJ414" s="761"/>
      <c r="AK414" s="761"/>
      <c r="AL414" s="760"/>
      <c r="AM414" s="760"/>
      <c r="AN414" s="760"/>
      <c r="AO414" s="760"/>
      <c r="AP414" s="760"/>
      <c r="AQ414" s="760"/>
      <c r="AR414" s="760"/>
      <c r="AS414" s="759"/>
      <c r="AT414" s="760"/>
      <c r="AU414" s="760"/>
      <c r="AV414" s="760"/>
      <c r="AW414" s="760"/>
      <c r="AX414" s="760"/>
      <c r="AY414" s="760"/>
      <c r="AZ414" s="760"/>
      <c r="BA414" s="760"/>
      <c r="BB414" s="760"/>
      <c r="BC414" s="750">
        <v>60256076</v>
      </c>
      <c r="BD414" s="750">
        <v>59216461</v>
      </c>
      <c r="BE414" s="750">
        <v>54226310</v>
      </c>
      <c r="BF414" s="750">
        <v>44661854</v>
      </c>
      <c r="BG414" s="750">
        <v>41750932</v>
      </c>
      <c r="BK414" s="155"/>
      <c r="BL414" s="155"/>
      <c r="BM414" s="155"/>
      <c r="BN414" s="155"/>
    </row>
    <row r="415" spans="1:66" s="750" customFormat="1" ht="24.75" customHeight="1">
      <c r="A415" s="21" t="s">
        <v>4376</v>
      </c>
      <c r="B415" s="21">
        <v>24236</v>
      </c>
      <c r="C415" s="757" t="s">
        <v>457</v>
      </c>
      <c r="D415" s="20">
        <v>2595895214</v>
      </c>
      <c r="E415" s="20" t="s">
        <v>162</v>
      </c>
      <c r="F415" s="21" t="s">
        <v>323</v>
      </c>
      <c r="G415" s="21"/>
      <c r="H415" s="21" t="s">
        <v>179</v>
      </c>
      <c r="I415" s="19" t="s">
        <v>5418</v>
      </c>
      <c r="J415" s="20"/>
      <c r="K415" s="20" t="s">
        <v>1183</v>
      </c>
      <c r="L415" s="20" t="s">
        <v>1184</v>
      </c>
      <c r="M415" s="758" t="s">
        <v>4377</v>
      </c>
      <c r="N415" s="21"/>
      <c r="O415" s="21" t="s">
        <v>1551</v>
      </c>
      <c r="P415" s="21" t="s">
        <v>4378</v>
      </c>
      <c r="Q415" s="21"/>
      <c r="R415" s="21" t="s">
        <v>4452</v>
      </c>
      <c r="S415" s="759"/>
      <c r="T415" s="760" t="str">
        <f>IF(Table54[[#This Row],[تاریخ اولین  احتساب حق بیمه]]="",1403,MID(Table54[[#This Row],[تاریخ اولین  احتساب حق بیمه]],1,4))</f>
        <v>1402</v>
      </c>
      <c r="U415" s="21"/>
      <c r="V415" s="21"/>
      <c r="W415" s="21"/>
      <c r="X415" s="21"/>
      <c r="Y415" s="760"/>
      <c r="Z415" s="760"/>
      <c r="AA415" s="760"/>
      <c r="AB415" s="760"/>
      <c r="AC415" s="760"/>
      <c r="AD415" s="760"/>
      <c r="AE415" s="760"/>
      <c r="AF415" s="760"/>
      <c r="AG415" s="760"/>
      <c r="AH415" s="761"/>
      <c r="AI415" s="761"/>
      <c r="AJ415" s="761"/>
      <c r="AK415" s="761"/>
      <c r="AL415" s="760"/>
      <c r="AM415" s="760"/>
      <c r="AN415" s="760"/>
      <c r="AO415" s="760"/>
      <c r="AP415" s="760"/>
      <c r="AQ415" s="760"/>
      <c r="AR415" s="760"/>
      <c r="AS415" s="759"/>
      <c r="AT415" s="760"/>
      <c r="AU415" s="760"/>
      <c r="AV415" s="760"/>
      <c r="AW415" s="760"/>
      <c r="AX415" s="760"/>
      <c r="AY415" s="760"/>
      <c r="AZ415" s="760"/>
      <c r="BA415" s="760"/>
      <c r="BB415" s="760"/>
      <c r="BE415" s="750">
        <v>48653974</v>
      </c>
      <c r="BF415" s="750">
        <v>56305540</v>
      </c>
      <c r="BG415" s="750">
        <v>57533077</v>
      </c>
      <c r="BK415" s="155"/>
      <c r="BL415" s="155"/>
      <c r="BM415" s="155"/>
      <c r="BN415" s="155"/>
    </row>
    <row r="416" spans="1:66" s="750" customFormat="1" ht="24.75" customHeight="1">
      <c r="A416" s="21" t="s">
        <v>23489</v>
      </c>
      <c r="B416" s="21">
        <v>24237</v>
      </c>
      <c r="C416" s="757" t="s">
        <v>457</v>
      </c>
      <c r="D416" s="20">
        <v>2581612266</v>
      </c>
      <c r="E416" s="20" t="s">
        <v>163</v>
      </c>
      <c r="F416" s="21" t="s">
        <v>86</v>
      </c>
      <c r="G416" s="21"/>
      <c r="H416" s="21"/>
      <c r="I416" s="19" t="s">
        <v>5417</v>
      </c>
      <c r="J416" s="20"/>
      <c r="K416" s="20" t="s">
        <v>2226</v>
      </c>
      <c r="L416" s="20" t="s">
        <v>1184</v>
      </c>
      <c r="M416" s="758" t="s">
        <v>23490</v>
      </c>
      <c r="N416" s="21"/>
      <c r="O416" s="21" t="s">
        <v>2155</v>
      </c>
      <c r="P416" s="21" t="s">
        <v>5635</v>
      </c>
      <c r="Q416" s="21" t="s">
        <v>5635</v>
      </c>
      <c r="R416" s="21"/>
      <c r="S416" s="759"/>
      <c r="T416" s="760"/>
      <c r="U416" s="21"/>
      <c r="V416" s="21"/>
      <c r="W416" s="21"/>
      <c r="X416" s="21"/>
      <c r="Y416" s="760"/>
      <c r="Z416" s="760"/>
      <c r="AA416" s="760"/>
      <c r="AB416" s="760"/>
      <c r="AC416" s="760"/>
      <c r="AD416" s="760"/>
      <c r="AE416" s="760"/>
      <c r="AF416" s="760"/>
      <c r="AG416" s="760"/>
      <c r="AH416" s="761"/>
      <c r="AI416" s="761"/>
      <c r="AJ416" s="761"/>
      <c r="AK416" s="761"/>
      <c r="AL416" s="760"/>
      <c r="AM416" s="760"/>
      <c r="AN416" s="760"/>
      <c r="AO416" s="760"/>
      <c r="AP416" s="760"/>
      <c r="AQ416" s="760"/>
      <c r="AR416" s="760"/>
      <c r="AS416" s="759"/>
      <c r="AT416" s="760"/>
      <c r="AU416" s="760"/>
      <c r="AV416" s="760"/>
      <c r="AW416" s="760"/>
      <c r="AX416" s="760"/>
      <c r="AY416" s="760"/>
      <c r="AZ416" s="760"/>
      <c r="BA416" s="760"/>
      <c r="BB416" s="760"/>
      <c r="BK416" s="155"/>
      <c r="BL416" s="155"/>
      <c r="BM416" s="155"/>
      <c r="BN416" s="155"/>
    </row>
    <row r="417" spans="1:66" s="750" customFormat="1" ht="24.75" customHeight="1">
      <c r="A417" s="21" t="s">
        <v>24901</v>
      </c>
      <c r="B417" s="21">
        <v>24239</v>
      </c>
      <c r="C417" s="757" t="s">
        <v>457</v>
      </c>
      <c r="D417" s="20">
        <v>5180155452</v>
      </c>
      <c r="E417" s="20" t="s">
        <v>162</v>
      </c>
      <c r="F417" s="21" t="s">
        <v>249</v>
      </c>
      <c r="G417" s="21"/>
      <c r="H417" s="21" t="s">
        <v>179</v>
      </c>
      <c r="I417" s="19" t="s">
        <v>5509</v>
      </c>
      <c r="J417" s="20">
        <v>9030817420</v>
      </c>
      <c r="K417" s="20" t="s">
        <v>1183</v>
      </c>
      <c r="L417" s="20" t="s">
        <v>1184</v>
      </c>
      <c r="M417" s="758" t="s">
        <v>24902</v>
      </c>
      <c r="N417" s="21"/>
      <c r="O417" s="21" t="s">
        <v>1551</v>
      </c>
      <c r="P417" s="21" t="s">
        <v>24808</v>
      </c>
      <c r="Q417" s="21" t="s">
        <v>24808</v>
      </c>
      <c r="R417" s="21" t="s">
        <v>24808</v>
      </c>
      <c r="S417" s="759"/>
      <c r="T417" s="760"/>
      <c r="U417" s="21"/>
      <c r="V417" s="21"/>
      <c r="W417" s="21"/>
      <c r="X417" s="21"/>
      <c r="Y417" s="760"/>
      <c r="Z417" s="760"/>
      <c r="AA417" s="760"/>
      <c r="AB417" s="760"/>
      <c r="AC417" s="760"/>
      <c r="AD417" s="760"/>
      <c r="AE417" s="760"/>
      <c r="AF417" s="760"/>
      <c r="AG417" s="760"/>
      <c r="AH417" s="761"/>
      <c r="AI417" s="761"/>
      <c r="AJ417" s="761"/>
      <c r="AK417" s="761"/>
      <c r="AL417" s="760"/>
      <c r="AM417" s="760"/>
      <c r="AN417" s="760"/>
      <c r="AO417" s="760"/>
      <c r="AP417" s="760"/>
      <c r="AQ417" s="760"/>
      <c r="AR417" s="760"/>
      <c r="AS417" s="759"/>
      <c r="AT417" s="760"/>
      <c r="AU417" s="760"/>
      <c r="AV417" s="760"/>
      <c r="AW417" s="760"/>
      <c r="AX417" s="760"/>
      <c r="AY417" s="760"/>
      <c r="AZ417" s="760"/>
      <c r="BA417" s="760"/>
      <c r="BB417" s="760"/>
      <c r="BK417" s="155"/>
      <c r="BL417" s="155"/>
      <c r="BM417" s="155"/>
      <c r="BN417" s="155"/>
    </row>
    <row r="418" spans="1:66" s="750" customFormat="1" ht="24.75" customHeight="1">
      <c r="A418" s="21" t="s">
        <v>24903</v>
      </c>
      <c r="B418" s="21">
        <v>24240</v>
      </c>
      <c r="C418" s="757" t="s">
        <v>457</v>
      </c>
      <c r="D418" s="20" t="s">
        <v>28833</v>
      </c>
      <c r="E418" s="20" t="s">
        <v>162</v>
      </c>
      <c r="F418" s="21" t="s">
        <v>262</v>
      </c>
      <c r="G418" s="21"/>
      <c r="H418" s="21" t="s">
        <v>180</v>
      </c>
      <c r="I418" s="19" t="s">
        <v>5509</v>
      </c>
      <c r="J418" s="20" t="s">
        <v>28834</v>
      </c>
      <c r="K418" s="20" t="s">
        <v>1183</v>
      </c>
      <c r="L418" s="20" t="s">
        <v>1184</v>
      </c>
      <c r="M418" s="758" t="s">
        <v>24904</v>
      </c>
      <c r="N418" s="21"/>
      <c r="O418" s="21" t="s">
        <v>1551</v>
      </c>
      <c r="P418" s="21" t="s">
        <v>24808</v>
      </c>
      <c r="Q418" s="21" t="s">
        <v>24808</v>
      </c>
      <c r="R418" s="21" t="s">
        <v>24808</v>
      </c>
      <c r="S418" s="759"/>
      <c r="T418" s="760"/>
      <c r="U418" s="21"/>
      <c r="V418" s="21"/>
      <c r="W418" s="21"/>
      <c r="X418" s="21"/>
      <c r="Y418" s="760"/>
      <c r="Z418" s="760"/>
      <c r="AA418" s="760"/>
      <c r="AB418" s="760"/>
      <c r="AC418" s="760"/>
      <c r="AD418" s="760"/>
      <c r="AE418" s="760"/>
      <c r="AF418" s="760"/>
      <c r="AG418" s="760"/>
      <c r="AH418" s="761"/>
      <c r="AI418" s="761"/>
      <c r="AJ418" s="761"/>
      <c r="AK418" s="761"/>
      <c r="AL418" s="760"/>
      <c r="AM418" s="760"/>
      <c r="AN418" s="760"/>
      <c r="AO418" s="760"/>
      <c r="AP418" s="760"/>
      <c r="AQ418" s="760"/>
      <c r="AR418" s="760"/>
      <c r="AS418" s="759"/>
      <c r="AT418" s="760"/>
      <c r="AU418" s="760"/>
      <c r="AV418" s="760"/>
      <c r="AW418" s="760"/>
      <c r="AX418" s="760"/>
      <c r="AY418" s="760"/>
      <c r="AZ418" s="760"/>
      <c r="BA418" s="760"/>
      <c r="BB418" s="760"/>
      <c r="BK418" s="155"/>
      <c r="BL418" s="155"/>
      <c r="BM418" s="155"/>
      <c r="BN418" s="155"/>
    </row>
    <row r="419" spans="1:66" s="750" customFormat="1" ht="24.75" customHeight="1">
      <c r="A419" s="22" t="s">
        <v>26671</v>
      </c>
      <c r="B419" s="22">
        <v>24301</v>
      </c>
      <c r="C419" s="472" t="s">
        <v>526</v>
      </c>
      <c r="D419" s="23" t="s">
        <v>527</v>
      </c>
      <c r="E419" s="23" t="s">
        <v>163</v>
      </c>
      <c r="F419" s="22" t="s">
        <v>153</v>
      </c>
      <c r="G419" s="22"/>
      <c r="H419" s="22" t="s">
        <v>179</v>
      </c>
      <c r="I419" s="18" t="s">
        <v>5417</v>
      </c>
      <c r="J419" s="23">
        <v>9116016147</v>
      </c>
      <c r="K419" s="23" t="s">
        <v>1183</v>
      </c>
      <c r="L419" s="23" t="s">
        <v>1184</v>
      </c>
      <c r="M419" s="746" t="s">
        <v>1677</v>
      </c>
      <c r="N419" s="22"/>
      <c r="O419" s="22" t="s">
        <v>1551</v>
      </c>
      <c r="P419" s="22" t="s">
        <v>187</v>
      </c>
      <c r="Q419" s="22" t="s">
        <v>4452</v>
      </c>
      <c r="R419" s="22" t="s">
        <v>2675</v>
      </c>
      <c r="S419" s="747"/>
      <c r="T419" s="748" t="s">
        <v>24523</v>
      </c>
      <c r="U419" s="22"/>
      <c r="V419" s="22"/>
      <c r="W419" s="22" t="s">
        <v>589</v>
      </c>
      <c r="X419" s="22"/>
      <c r="Y419" s="748"/>
      <c r="Z419" s="748"/>
      <c r="AA419" s="748"/>
      <c r="AB419" s="748"/>
      <c r="AC419" s="748"/>
      <c r="AD419" s="748"/>
      <c r="AE419" s="748"/>
      <c r="AF419" s="748">
        <v>22325331</v>
      </c>
      <c r="AG419" s="748"/>
      <c r="AH419" s="749">
        <v>23577777</v>
      </c>
      <c r="AI419" s="749">
        <v>47333333</v>
      </c>
      <c r="AJ419" s="749">
        <v>44507984</v>
      </c>
      <c r="AK419" s="749">
        <v>47712962.96296297</v>
      </c>
      <c r="AL419" s="748">
        <v>17214814.814814813</v>
      </c>
      <c r="AM419" s="748">
        <v>60766222.222222216</v>
      </c>
      <c r="AN419" s="748">
        <v>73708444.444444433</v>
      </c>
      <c r="AO419" s="748">
        <v>69303111</v>
      </c>
      <c r="AP419" s="748">
        <v>73546667</v>
      </c>
      <c r="AQ419" s="748">
        <v>70186667</v>
      </c>
      <c r="AR419" s="748">
        <v>62668122.481481485</v>
      </c>
      <c r="AS419" s="747">
        <v>55419229</v>
      </c>
      <c r="AT419" s="748">
        <v>73671111</v>
      </c>
      <c r="AU419" s="748">
        <v>64076444</v>
      </c>
      <c r="AV419" s="748">
        <v>132130981</v>
      </c>
      <c r="AW419" s="748">
        <v>80733333</v>
      </c>
      <c r="AX419" s="748">
        <v>99571818</v>
      </c>
      <c r="AY419" s="748">
        <v>109518181.81818183</v>
      </c>
      <c r="AZ419" s="750">
        <v>107990909.09090909</v>
      </c>
      <c r="BA419" s="750">
        <v>114463636</v>
      </c>
      <c r="BB419" s="750">
        <v>112820909.09090908</v>
      </c>
      <c r="BC419" s="750">
        <v>105127273</v>
      </c>
      <c r="BD419" s="750">
        <v>98636363</v>
      </c>
      <c r="BE419" s="750">
        <v>112439090.90909091</v>
      </c>
      <c r="BF419" s="750">
        <v>108525454</v>
      </c>
      <c r="BG419" s="750">
        <v>106368181.81818181</v>
      </c>
      <c r="BI419" s="155"/>
      <c r="BJ419" s="155"/>
      <c r="BK419" s="155"/>
      <c r="BL419" s="155"/>
      <c r="BM419" s="155"/>
      <c r="BN419" s="155"/>
    </row>
    <row r="420" spans="1:66" s="750" customFormat="1" ht="24.75" customHeight="1">
      <c r="A420" s="22" t="s">
        <v>889</v>
      </c>
      <c r="B420" s="22">
        <v>24302</v>
      </c>
      <c r="C420" s="472" t="s">
        <v>526</v>
      </c>
      <c r="D420" s="23" t="s">
        <v>528</v>
      </c>
      <c r="E420" s="23" t="s">
        <v>162</v>
      </c>
      <c r="F420" s="22" t="s">
        <v>529</v>
      </c>
      <c r="G420" s="22"/>
      <c r="H420" s="22" t="s">
        <v>179</v>
      </c>
      <c r="I420" s="18" t="s">
        <v>5417</v>
      </c>
      <c r="J420" s="23">
        <v>9038757743</v>
      </c>
      <c r="K420" s="23" t="s">
        <v>1183</v>
      </c>
      <c r="L420" s="23" t="s">
        <v>1184</v>
      </c>
      <c r="M420" s="746" t="s">
        <v>1678</v>
      </c>
      <c r="N420" s="22">
        <v>4144765164</v>
      </c>
      <c r="O420" s="22" t="s">
        <v>1551</v>
      </c>
      <c r="P420" s="22" t="s">
        <v>186</v>
      </c>
      <c r="Q420" s="22" t="s">
        <v>4452</v>
      </c>
      <c r="R420" s="22" t="s">
        <v>613</v>
      </c>
      <c r="S420" s="747"/>
      <c r="T420" s="748" t="s">
        <v>25316</v>
      </c>
      <c r="U420" s="22"/>
      <c r="V420" s="22"/>
      <c r="W420" s="22" t="s">
        <v>590</v>
      </c>
      <c r="X420" s="22"/>
      <c r="Y420" s="748"/>
      <c r="Z420" s="748"/>
      <c r="AA420" s="748"/>
      <c r="AB420" s="748"/>
      <c r="AC420" s="748"/>
      <c r="AD420" s="748"/>
      <c r="AE420" s="748"/>
      <c r="AF420" s="748"/>
      <c r="AG420" s="748">
        <v>47280246.695652165</v>
      </c>
      <c r="AH420" s="749">
        <v>56655153</v>
      </c>
      <c r="AI420" s="749">
        <v>50456892</v>
      </c>
      <c r="AJ420" s="749">
        <v>46928915</v>
      </c>
      <c r="AK420" s="749">
        <v>32513892.173913047</v>
      </c>
      <c r="AL420" s="748">
        <v>4919689.2753623193</v>
      </c>
      <c r="AM420" s="748">
        <v>68448555.652173907</v>
      </c>
      <c r="AN420" s="748">
        <v>60109425.217391312</v>
      </c>
      <c r="AO420" s="748">
        <v>8339130.4347825944</v>
      </c>
      <c r="AP420" s="748">
        <v>37424550</v>
      </c>
      <c r="AQ420" s="748">
        <v>63781330</v>
      </c>
      <c r="AR420" s="748">
        <v>74885998.231884062</v>
      </c>
      <c r="AS420" s="747">
        <v>82222229</v>
      </c>
      <c r="AT420" s="748">
        <v>71181075</v>
      </c>
      <c r="AU420" s="748">
        <v>70570060</v>
      </c>
      <c r="AV420" s="748">
        <v>163388214</v>
      </c>
      <c r="AW420" s="748">
        <v>120000000</v>
      </c>
      <c r="AX420" s="748">
        <v>49666666</v>
      </c>
      <c r="AY420" s="748">
        <v>123300000</v>
      </c>
      <c r="AZ420" s="750">
        <v>108166666.66666666</v>
      </c>
      <c r="BA420" s="750">
        <v>105950000</v>
      </c>
      <c r="BB420" s="750">
        <v>132571429.33333331</v>
      </c>
      <c r="BC420" s="750">
        <v>95333333.333333328</v>
      </c>
      <c r="BD420" s="750">
        <v>126433333.33333331</v>
      </c>
      <c r="BE420" s="750">
        <v>117833333.33333331</v>
      </c>
      <c r="BF420" s="750">
        <v>133500000</v>
      </c>
      <c r="BG420" s="750">
        <v>121000000</v>
      </c>
      <c r="BI420" s="155"/>
      <c r="BJ420" s="155"/>
      <c r="BK420" s="155"/>
      <c r="BL420" s="155"/>
      <c r="BM420" s="155"/>
      <c r="BN420" s="155"/>
    </row>
    <row r="421" spans="1:66" s="750" customFormat="1" ht="24.75" customHeight="1">
      <c r="A421" s="22" t="s">
        <v>890</v>
      </c>
      <c r="B421" s="22">
        <v>24304</v>
      </c>
      <c r="C421" s="472" t="s">
        <v>526</v>
      </c>
      <c r="D421" s="23" t="s">
        <v>530</v>
      </c>
      <c r="E421" s="23" t="s">
        <v>162</v>
      </c>
      <c r="F421" s="22" t="s">
        <v>215</v>
      </c>
      <c r="G421" s="22"/>
      <c r="H421" s="22" t="s">
        <v>179</v>
      </c>
      <c r="I421" s="18" t="s">
        <v>5416</v>
      </c>
      <c r="J421" s="23">
        <v>9923167375</v>
      </c>
      <c r="K421" s="23" t="s">
        <v>1183</v>
      </c>
      <c r="L421" s="23" t="s">
        <v>1184</v>
      </c>
      <c r="M421" s="746" t="s">
        <v>1679</v>
      </c>
      <c r="N421" s="22"/>
      <c r="O421" s="22" t="s">
        <v>1551</v>
      </c>
      <c r="P421" s="22" t="s">
        <v>186</v>
      </c>
      <c r="Q421" s="22" t="s">
        <v>4452</v>
      </c>
      <c r="R421" s="22" t="s">
        <v>653</v>
      </c>
      <c r="S421" s="747"/>
      <c r="T421" s="748" t="s">
        <v>25316</v>
      </c>
      <c r="U421" s="22"/>
      <c r="V421" s="22"/>
      <c r="W421" s="22" t="s">
        <v>591</v>
      </c>
      <c r="X421" s="22"/>
      <c r="Y421" s="748"/>
      <c r="Z421" s="748"/>
      <c r="AA421" s="748"/>
      <c r="AB421" s="748"/>
      <c r="AC421" s="748"/>
      <c r="AD421" s="748"/>
      <c r="AE421" s="748"/>
      <c r="AF421" s="748"/>
      <c r="AG421" s="748">
        <v>25842400</v>
      </c>
      <c r="AH421" s="749">
        <v>29142400</v>
      </c>
      <c r="AI421" s="749">
        <v>29142400</v>
      </c>
      <c r="AJ421" s="749">
        <v>31157751.034482762</v>
      </c>
      <c r="AK421" s="749">
        <v>51176526.666666672</v>
      </c>
      <c r="AL421" s="748">
        <v>53823193.333333336</v>
      </c>
      <c r="AM421" s="748">
        <v>54033193.333333336</v>
      </c>
      <c r="AN421" s="748">
        <v>56106526.666666664</v>
      </c>
      <c r="AO421" s="748">
        <v>47073193</v>
      </c>
      <c r="AP421" s="748">
        <v>51106527</v>
      </c>
      <c r="AQ421" s="748">
        <v>49028467</v>
      </c>
      <c r="AR421" s="748">
        <v>52125131.333333328</v>
      </c>
      <c r="AS421" s="747">
        <v>48958463</v>
      </c>
      <c r="AT421" s="748">
        <v>53958466</v>
      </c>
      <c r="AU421" s="748">
        <v>50958466</v>
      </c>
      <c r="AV421" s="748">
        <v>109206843</v>
      </c>
      <c r="AW421" s="748">
        <v>77000000</v>
      </c>
      <c r="AX421" s="748">
        <v>81000000</v>
      </c>
      <c r="AY421" s="748">
        <v>76900735</v>
      </c>
      <c r="AZ421" s="750">
        <v>83000000</v>
      </c>
      <c r="BA421" s="750">
        <v>83000000</v>
      </c>
      <c r="BB421" s="750">
        <v>83000000</v>
      </c>
      <c r="BC421" s="750">
        <v>80000000</v>
      </c>
      <c r="BD421" s="750">
        <v>65000000</v>
      </c>
      <c r="BE421" s="750">
        <v>80000000</v>
      </c>
      <c r="BF421" s="750">
        <v>82166666</v>
      </c>
      <c r="BG421" s="750">
        <v>90666666.666666672</v>
      </c>
      <c r="BI421" s="155"/>
      <c r="BJ421" s="155"/>
      <c r="BK421" s="155"/>
      <c r="BL421" s="155"/>
      <c r="BM421" s="155"/>
      <c r="BN421" s="155"/>
    </row>
    <row r="422" spans="1:66" s="750" customFormat="1" ht="24.75" customHeight="1">
      <c r="A422" s="22" t="s">
        <v>26672</v>
      </c>
      <c r="B422" s="22">
        <v>24305</v>
      </c>
      <c r="C422" s="472" t="s">
        <v>526</v>
      </c>
      <c r="D422" s="23" t="s">
        <v>531</v>
      </c>
      <c r="E422" s="23" t="s">
        <v>163</v>
      </c>
      <c r="F422" s="22" t="s">
        <v>532</v>
      </c>
      <c r="G422" s="22"/>
      <c r="H422" s="22" t="s">
        <v>180</v>
      </c>
      <c r="I422" s="18" t="s">
        <v>5417</v>
      </c>
      <c r="J422" s="23">
        <v>9011671665</v>
      </c>
      <c r="K422" s="23" t="s">
        <v>1183</v>
      </c>
      <c r="L422" s="23" t="s">
        <v>1184</v>
      </c>
      <c r="M422" s="746" t="s">
        <v>1680</v>
      </c>
      <c r="N422" s="22">
        <v>4174658455</v>
      </c>
      <c r="O422" s="22" t="s">
        <v>1551</v>
      </c>
      <c r="P422" s="22" t="s">
        <v>1347</v>
      </c>
      <c r="Q422" s="22" t="s">
        <v>4452</v>
      </c>
      <c r="R422" s="22" t="s">
        <v>2675</v>
      </c>
      <c r="S422" s="747"/>
      <c r="T422" s="748" t="s">
        <v>24523</v>
      </c>
      <c r="U422" s="22"/>
      <c r="V422" s="22"/>
      <c r="W422" s="22" t="s">
        <v>592</v>
      </c>
      <c r="X422" s="22"/>
      <c r="Y422" s="748"/>
      <c r="Z422" s="748"/>
      <c r="AA422" s="748"/>
      <c r="AB422" s="748"/>
      <c r="AC422" s="748"/>
      <c r="AD422" s="748"/>
      <c r="AE422" s="748"/>
      <c r="AF422" s="748"/>
      <c r="AG422" s="748">
        <v>47407400</v>
      </c>
      <c r="AH422" s="749">
        <v>43049400</v>
      </c>
      <c r="AI422" s="749">
        <v>45163400</v>
      </c>
      <c r="AJ422" s="749">
        <v>44681115.774647892</v>
      </c>
      <c r="AK422" s="749">
        <v>33578950.909090906</v>
      </c>
      <c r="AL422" s="748">
        <v>33574619.999999993</v>
      </c>
      <c r="AM422" s="748">
        <v>52925314.545454539</v>
      </c>
      <c r="AN422" s="748">
        <v>53012587.272727266</v>
      </c>
      <c r="AO422" s="748">
        <v>60785314.545454539</v>
      </c>
      <c r="AP422" s="748"/>
      <c r="AQ422" s="748"/>
      <c r="AR422" s="748"/>
      <c r="AS422" s="747">
        <v>61625000</v>
      </c>
      <c r="AT422" s="748">
        <v>66310000</v>
      </c>
      <c r="AU422" s="748">
        <v>60950000</v>
      </c>
      <c r="AV422" s="748">
        <v>127555721</v>
      </c>
      <c r="AW422" s="748">
        <v>105272272</v>
      </c>
      <c r="AX422" s="748">
        <v>93318181</v>
      </c>
      <c r="AY422" s="748">
        <v>98849999.999999985</v>
      </c>
      <c r="AZ422" s="750">
        <v>102072727.27272727</v>
      </c>
      <c r="BA422" s="750">
        <v>103902272</v>
      </c>
      <c r="BB422" s="750">
        <v>72965454.545454532</v>
      </c>
      <c r="BC422" s="750">
        <v>95863636.36363636</v>
      </c>
      <c r="BD422" s="750">
        <v>90345454.545454547</v>
      </c>
      <c r="BE422" s="750">
        <v>96538636.363636345</v>
      </c>
      <c r="BF422" s="750">
        <v>88763090</v>
      </c>
      <c r="BG422" s="750">
        <v>101795454.54545455</v>
      </c>
      <c r="BI422" s="155"/>
      <c r="BJ422" s="155"/>
      <c r="BK422" s="155"/>
      <c r="BL422" s="155"/>
      <c r="BM422" s="155"/>
      <c r="BN422" s="155"/>
    </row>
    <row r="423" spans="1:66" s="750" customFormat="1" ht="24.75" customHeight="1">
      <c r="A423" s="22" t="s">
        <v>891</v>
      </c>
      <c r="B423" s="22">
        <v>24306</v>
      </c>
      <c r="C423" s="472" t="s">
        <v>526</v>
      </c>
      <c r="D423" s="23" t="s">
        <v>533</v>
      </c>
      <c r="E423" s="23" t="s">
        <v>163</v>
      </c>
      <c r="F423" s="22" t="s">
        <v>534</v>
      </c>
      <c r="G423" s="22"/>
      <c r="H423" s="22" t="s">
        <v>179</v>
      </c>
      <c r="I423" s="18" t="s">
        <v>5416</v>
      </c>
      <c r="J423" s="23">
        <v>9115062675</v>
      </c>
      <c r="K423" s="23" t="s">
        <v>1183</v>
      </c>
      <c r="L423" s="23" t="s">
        <v>1184</v>
      </c>
      <c r="M423" s="746" t="s">
        <v>1681</v>
      </c>
      <c r="N423" s="22">
        <v>4169735857</v>
      </c>
      <c r="O423" s="22" t="s">
        <v>1551</v>
      </c>
      <c r="P423" s="22" t="s">
        <v>188</v>
      </c>
      <c r="Q423" s="22" t="s">
        <v>4452</v>
      </c>
      <c r="R423" s="22" t="s">
        <v>676</v>
      </c>
      <c r="S423" s="747"/>
      <c r="T423" s="748" t="s">
        <v>25316</v>
      </c>
      <c r="U423" s="22"/>
      <c r="V423" s="22"/>
      <c r="W423" s="22" t="s">
        <v>593</v>
      </c>
      <c r="X423" s="22"/>
      <c r="Y423" s="748"/>
      <c r="Z423" s="748"/>
      <c r="AA423" s="748"/>
      <c r="AB423" s="748"/>
      <c r="AC423" s="748"/>
      <c r="AD423" s="748"/>
      <c r="AE423" s="748"/>
      <c r="AF423" s="748"/>
      <c r="AG423" s="748">
        <v>32710581.81818182</v>
      </c>
      <c r="AH423" s="749">
        <v>35026036</v>
      </c>
      <c r="AI423" s="749">
        <v>37977272.727272727</v>
      </c>
      <c r="AJ423" s="749">
        <v>32664890.422535211</v>
      </c>
      <c r="AK423" s="749">
        <v>50086223</v>
      </c>
      <c r="AL423" s="748">
        <v>50883950</v>
      </c>
      <c r="AM423" s="748">
        <v>55598041.81818182</v>
      </c>
      <c r="AN423" s="748">
        <v>51776223.63636364</v>
      </c>
      <c r="AO423" s="748">
        <v>58301041</v>
      </c>
      <c r="AP423" s="748">
        <v>65953496</v>
      </c>
      <c r="AQ423" s="748">
        <v>51821618</v>
      </c>
      <c r="AR423" s="748">
        <v>50335190</v>
      </c>
      <c r="AS423" s="747">
        <v>47301550</v>
      </c>
      <c r="AT423" s="748">
        <v>45165209</v>
      </c>
      <c r="AU423" s="748">
        <v>45069072</v>
      </c>
      <c r="AV423" s="748">
        <v>98923079</v>
      </c>
      <c r="AW423" s="748">
        <v>78867272</v>
      </c>
      <c r="AX423" s="748">
        <v>64892727</v>
      </c>
      <c r="AY423" s="748">
        <v>69490909.090909094</v>
      </c>
      <c r="AZ423" s="750">
        <v>69357272.727272719</v>
      </c>
      <c r="BA423" s="750">
        <v>75813636</v>
      </c>
      <c r="BB423" s="750">
        <v>73385000</v>
      </c>
      <c r="BC423" s="750">
        <v>64704545.454545453</v>
      </c>
      <c r="BD423" s="750">
        <v>69431818.181818187</v>
      </c>
      <c r="BE423" s="750">
        <v>72545454.545454532</v>
      </c>
      <c r="BF423" s="750">
        <v>74772727</v>
      </c>
      <c r="BG423" s="750">
        <v>74613636.36363636</v>
      </c>
      <c r="BI423" s="155"/>
      <c r="BJ423" s="155"/>
      <c r="BK423" s="155"/>
      <c r="BL423" s="155"/>
      <c r="BM423" s="155"/>
      <c r="BN423" s="155"/>
    </row>
    <row r="424" spans="1:66" s="750" customFormat="1" ht="24.75" customHeight="1">
      <c r="A424" s="22" t="s">
        <v>535</v>
      </c>
      <c r="B424" s="22">
        <v>24308</v>
      </c>
      <c r="C424" s="472" t="s">
        <v>526</v>
      </c>
      <c r="D424" s="23" t="s">
        <v>536</v>
      </c>
      <c r="E424" s="23" t="s">
        <v>162</v>
      </c>
      <c r="F424" s="22" t="s">
        <v>392</v>
      </c>
      <c r="G424" s="22"/>
      <c r="H424" s="22" t="s">
        <v>179</v>
      </c>
      <c r="I424" s="18" t="s">
        <v>5417</v>
      </c>
      <c r="J424" s="23">
        <v>9219707897</v>
      </c>
      <c r="K424" s="23" t="s">
        <v>1183</v>
      </c>
      <c r="L424" s="23" t="s">
        <v>1184</v>
      </c>
      <c r="M424" s="746" t="s">
        <v>1682</v>
      </c>
      <c r="N424" s="22"/>
      <c r="O424" s="22" t="s">
        <v>1551</v>
      </c>
      <c r="P424" s="22" t="s">
        <v>347</v>
      </c>
      <c r="Q424" s="22" t="s">
        <v>4452</v>
      </c>
      <c r="R424" s="22" t="s">
        <v>353</v>
      </c>
      <c r="S424" s="747"/>
      <c r="T424" s="748" t="s">
        <v>24424</v>
      </c>
      <c r="U424" s="22"/>
      <c r="V424" s="22"/>
      <c r="W424" s="22" t="s">
        <v>594</v>
      </c>
      <c r="X424" s="22"/>
      <c r="Y424" s="748"/>
      <c r="Z424" s="748"/>
      <c r="AA424" s="748"/>
      <c r="AB424" s="748"/>
      <c r="AC424" s="748"/>
      <c r="AD424" s="748"/>
      <c r="AE424" s="748"/>
      <c r="AF424" s="748"/>
      <c r="AG424" s="748">
        <v>16826690.90909091</v>
      </c>
      <c r="AH424" s="749">
        <v>56633884</v>
      </c>
      <c r="AI424" s="749">
        <v>20796738</v>
      </c>
      <c r="AJ424" s="749">
        <v>55804622</v>
      </c>
      <c r="AK424" s="749">
        <v>85223991</v>
      </c>
      <c r="AL424" s="748">
        <v>86436868</v>
      </c>
      <c r="AM424" s="748">
        <v>32549301.272727273</v>
      </c>
      <c r="AN424" s="748">
        <v>78375227</v>
      </c>
      <c r="AO424" s="748">
        <v>95178131</v>
      </c>
      <c r="AP424" s="748">
        <v>11488712</v>
      </c>
      <c r="AQ424" s="748">
        <v>40712860</v>
      </c>
      <c r="AR424" s="748">
        <v>94962664</v>
      </c>
      <c r="AS424" s="747">
        <v>94277456</v>
      </c>
      <c r="AT424" s="748">
        <v>98402968</v>
      </c>
      <c r="AU424" s="748">
        <v>85001403</v>
      </c>
      <c r="AV424" s="748">
        <v>201474329</v>
      </c>
      <c r="AW424" s="748">
        <v>112856060</v>
      </c>
      <c r="AX424" s="748">
        <v>67639222</v>
      </c>
      <c r="AY424" s="748">
        <v>119480875</v>
      </c>
      <c r="AZ424" s="750">
        <v>157466758</v>
      </c>
      <c r="BA424" s="750">
        <v>140221985</v>
      </c>
      <c r="BB424" s="750">
        <v>133537894</v>
      </c>
      <c r="BC424" s="750">
        <v>146723915</v>
      </c>
      <c r="BD424" s="750">
        <v>117371643</v>
      </c>
      <c r="BE424" s="750">
        <v>130735658</v>
      </c>
      <c r="BF424" s="750">
        <v>149113636</v>
      </c>
      <c r="BG424" s="750">
        <v>155946969</v>
      </c>
      <c r="BI424" s="155"/>
      <c r="BJ424" s="155"/>
      <c r="BK424" s="155"/>
      <c r="BL424" s="155"/>
      <c r="BM424" s="155"/>
      <c r="BN424" s="155"/>
    </row>
    <row r="425" spans="1:66" s="750" customFormat="1" ht="24.75" customHeight="1">
      <c r="A425" s="22" t="s">
        <v>892</v>
      </c>
      <c r="B425" s="22">
        <v>24311</v>
      </c>
      <c r="C425" s="472" t="s">
        <v>526</v>
      </c>
      <c r="D425" s="23" t="s">
        <v>537</v>
      </c>
      <c r="E425" s="23" t="s">
        <v>162</v>
      </c>
      <c r="F425" s="22" t="s">
        <v>197</v>
      </c>
      <c r="G425" s="22"/>
      <c r="H425" s="22" t="s">
        <v>179</v>
      </c>
      <c r="I425" s="18" t="s">
        <v>5418</v>
      </c>
      <c r="J425" s="23">
        <v>9111492077</v>
      </c>
      <c r="K425" s="23" t="s">
        <v>1183</v>
      </c>
      <c r="L425" s="23" t="s">
        <v>1184</v>
      </c>
      <c r="M425" s="746" t="s">
        <v>1683</v>
      </c>
      <c r="N425" s="22"/>
      <c r="O425" s="22" t="s">
        <v>1551</v>
      </c>
      <c r="P425" s="22" t="s">
        <v>866</v>
      </c>
      <c r="Q425" s="22" t="s">
        <v>4452</v>
      </c>
      <c r="R425" s="22" t="s">
        <v>668</v>
      </c>
      <c r="S425" s="747"/>
      <c r="T425" s="748" t="s">
        <v>5440</v>
      </c>
      <c r="U425" s="22"/>
      <c r="V425" s="22"/>
      <c r="W425" s="22" t="s">
        <v>595</v>
      </c>
      <c r="X425" s="22"/>
      <c r="Y425" s="748"/>
      <c r="Z425" s="748"/>
      <c r="AA425" s="748"/>
      <c r="AB425" s="748"/>
      <c r="AC425" s="748"/>
      <c r="AD425" s="748"/>
      <c r="AE425" s="748"/>
      <c r="AF425" s="748"/>
      <c r="AG425" s="748">
        <v>23355447.27272727</v>
      </c>
      <c r="AH425" s="749">
        <v>22731490</v>
      </c>
      <c r="AI425" s="749">
        <v>22033309</v>
      </c>
      <c r="AJ425" s="749">
        <v>22217003.098591551</v>
      </c>
      <c r="AK425" s="749">
        <v>33666450</v>
      </c>
      <c r="AL425" s="748">
        <v>45674860</v>
      </c>
      <c r="AM425" s="748">
        <v>37312814.545454547</v>
      </c>
      <c r="AN425" s="748">
        <v>39780769.090909094</v>
      </c>
      <c r="AO425" s="748">
        <v>39780769</v>
      </c>
      <c r="AP425" s="748">
        <v>45917133</v>
      </c>
      <c r="AQ425" s="748">
        <v>37304982</v>
      </c>
      <c r="AR425" s="748">
        <v>43697457.454545461</v>
      </c>
      <c r="AS425" s="747">
        <v>39566768</v>
      </c>
      <c r="AT425" s="748">
        <v>41919072</v>
      </c>
      <c r="AU425" s="748">
        <v>37234981</v>
      </c>
      <c r="AV425" s="748">
        <v>96144872</v>
      </c>
      <c r="AW425" s="748">
        <v>74276545</v>
      </c>
      <c r="AX425" s="748">
        <v>75227727</v>
      </c>
      <c r="AY425" s="748">
        <v>79181818.181818187</v>
      </c>
      <c r="AZ425" s="750">
        <v>80600000</v>
      </c>
      <c r="BA425" s="750">
        <v>78436363</v>
      </c>
      <c r="BB425" s="750">
        <v>92282272.727272719</v>
      </c>
      <c r="BC425" s="750">
        <v>80422727.272727281</v>
      </c>
      <c r="BD425" s="750">
        <v>77409090.909090906</v>
      </c>
      <c r="BE425" s="750">
        <v>88518181.818181813</v>
      </c>
      <c r="BF425" s="750">
        <v>92909090</v>
      </c>
      <c r="BG425" s="750">
        <v>88899999.999999985</v>
      </c>
      <c r="BI425" s="155"/>
      <c r="BJ425" s="155"/>
      <c r="BK425" s="155"/>
      <c r="BL425" s="155"/>
      <c r="BM425" s="155"/>
      <c r="BN425" s="155"/>
    </row>
    <row r="426" spans="1:66" s="750" customFormat="1" ht="24.75" customHeight="1">
      <c r="A426" s="22" t="s">
        <v>538</v>
      </c>
      <c r="B426" s="22">
        <v>24312</v>
      </c>
      <c r="C426" s="472" t="s">
        <v>526</v>
      </c>
      <c r="D426" s="23">
        <v>2580919430</v>
      </c>
      <c r="E426" s="23" t="s">
        <v>162</v>
      </c>
      <c r="F426" s="22" t="s">
        <v>539</v>
      </c>
      <c r="G426" s="22"/>
      <c r="H426" s="22" t="s">
        <v>180</v>
      </c>
      <c r="I426" s="18" t="s">
        <v>5417</v>
      </c>
      <c r="J426" s="23">
        <v>9904524009</v>
      </c>
      <c r="K426" s="23" t="s">
        <v>1183</v>
      </c>
      <c r="L426" s="23" t="s">
        <v>1184</v>
      </c>
      <c r="M426" s="746" t="s">
        <v>1684</v>
      </c>
      <c r="N426" s="22"/>
      <c r="O426" s="22" t="s">
        <v>1551</v>
      </c>
      <c r="P426" s="22" t="s">
        <v>186</v>
      </c>
      <c r="Q426" s="22" t="s">
        <v>4452</v>
      </c>
      <c r="R426" s="22" t="s">
        <v>188</v>
      </c>
      <c r="S426" s="747"/>
      <c r="T426" s="748" t="s">
        <v>25316</v>
      </c>
      <c r="U426" s="22"/>
      <c r="V426" s="22"/>
      <c r="W426" s="22" t="s">
        <v>596</v>
      </c>
      <c r="X426" s="22"/>
      <c r="Y426" s="748"/>
      <c r="Z426" s="748"/>
      <c r="AA426" s="748"/>
      <c r="AB426" s="748"/>
      <c r="AC426" s="748"/>
      <c r="AD426" s="748"/>
      <c r="AE426" s="748"/>
      <c r="AF426" s="748"/>
      <c r="AG426" s="748">
        <v>40747899.999999993</v>
      </c>
      <c r="AH426" s="749">
        <v>41814566</v>
      </c>
      <c r="AI426" s="749">
        <v>41814566</v>
      </c>
      <c r="AJ426" s="749">
        <v>30514676.896551728</v>
      </c>
      <c r="AK426" s="749">
        <v>56786796.666666664</v>
      </c>
      <c r="AL426" s="748">
        <v>60020129</v>
      </c>
      <c r="AM426" s="748">
        <v>63816796.666666672</v>
      </c>
      <c r="AN426" s="748">
        <v>59723463.333333328</v>
      </c>
      <c r="AO426" s="748">
        <v>65561796</v>
      </c>
      <c r="AP426" s="748">
        <v>55256797</v>
      </c>
      <c r="AQ426" s="748">
        <v>79050233</v>
      </c>
      <c r="AR426" s="748">
        <v>58913568.666666657</v>
      </c>
      <c r="AS426" s="747">
        <v>58580233</v>
      </c>
      <c r="AT426" s="748">
        <v>59246899</v>
      </c>
      <c r="AU426" s="748">
        <v>59013566</v>
      </c>
      <c r="AV426" s="748">
        <v>127084014</v>
      </c>
      <c r="AW426" s="748">
        <v>49747868</v>
      </c>
      <c r="AX426" s="748">
        <v>96741666</v>
      </c>
      <c r="AY426" s="748">
        <v>97861564.666666672</v>
      </c>
      <c r="AZ426" s="750">
        <v>106249789.33333334</v>
      </c>
      <c r="BA426" s="750">
        <v>82983122</v>
      </c>
      <c r="BB426" s="750">
        <v>78083122.666666672</v>
      </c>
      <c r="BC426" s="750">
        <v>114417000.33333334</v>
      </c>
      <c r="BD426" s="750">
        <v>66983667.000000015</v>
      </c>
      <c r="BE426" s="750">
        <v>67194917.000000015</v>
      </c>
      <c r="BF426" s="750">
        <v>118233333</v>
      </c>
      <c r="BG426" s="750">
        <v>136433333.33333331</v>
      </c>
      <c r="BI426" s="155"/>
      <c r="BJ426" s="155"/>
      <c r="BK426" s="155"/>
      <c r="BL426" s="155"/>
      <c r="BM426" s="155"/>
      <c r="BN426" s="155"/>
    </row>
    <row r="427" spans="1:66" s="750" customFormat="1" ht="24.75" customHeight="1">
      <c r="A427" s="22" t="s">
        <v>894</v>
      </c>
      <c r="B427" s="22">
        <v>24316</v>
      </c>
      <c r="C427" s="472" t="s">
        <v>526</v>
      </c>
      <c r="D427" s="23" t="s">
        <v>540</v>
      </c>
      <c r="E427" s="23" t="s">
        <v>162</v>
      </c>
      <c r="F427" s="22" t="s">
        <v>396</v>
      </c>
      <c r="G427" s="22"/>
      <c r="H427" s="22" t="s">
        <v>179</v>
      </c>
      <c r="I427" s="18" t="s">
        <v>5418</v>
      </c>
      <c r="J427" s="23">
        <v>9055363779</v>
      </c>
      <c r="K427" s="23" t="s">
        <v>1183</v>
      </c>
      <c r="L427" s="23" t="s">
        <v>1184</v>
      </c>
      <c r="M427" s="746" t="s">
        <v>1686</v>
      </c>
      <c r="N427" s="22"/>
      <c r="O427" s="22" t="s">
        <v>1551</v>
      </c>
      <c r="P427" s="22" t="s">
        <v>1034</v>
      </c>
      <c r="Q427" s="22" t="s">
        <v>4452</v>
      </c>
      <c r="R427" s="22" t="s">
        <v>187</v>
      </c>
      <c r="S427" s="747"/>
      <c r="T427" s="748" t="s">
        <v>25316</v>
      </c>
      <c r="U427" s="22"/>
      <c r="V427" s="22"/>
      <c r="W427" s="22" t="s">
        <v>597</v>
      </c>
      <c r="X427" s="22"/>
      <c r="Y427" s="748"/>
      <c r="Z427" s="748"/>
      <c r="AA427" s="748"/>
      <c r="AB427" s="748"/>
      <c r="AC427" s="748"/>
      <c r="AD427" s="748"/>
      <c r="AE427" s="748"/>
      <c r="AF427" s="748"/>
      <c r="AG427" s="748">
        <v>35686672.727272727</v>
      </c>
      <c r="AH427" s="749">
        <v>35147627</v>
      </c>
      <c r="AI427" s="749">
        <v>34325354</v>
      </c>
      <c r="AJ427" s="749">
        <v>34719115.774647899</v>
      </c>
      <c r="AK427" s="749">
        <v>36287587.272727273</v>
      </c>
      <c r="AL427" s="748">
        <v>50202587</v>
      </c>
      <c r="AM427" s="748">
        <v>51667132.727272727</v>
      </c>
      <c r="AN427" s="748">
        <v>50523496.36363636</v>
      </c>
      <c r="AO427" s="748">
        <v>50021678</v>
      </c>
      <c r="AP427" s="748">
        <v>49394405</v>
      </c>
      <c r="AQ427" s="748">
        <v>47383618</v>
      </c>
      <c r="AR427" s="748">
        <v>49759986.090909086</v>
      </c>
      <c r="AS427" s="747">
        <v>46813896</v>
      </c>
      <c r="AT427" s="748">
        <v>50951799</v>
      </c>
      <c r="AU427" s="748">
        <v>52080890</v>
      </c>
      <c r="AV427" s="748">
        <v>103823173</v>
      </c>
      <c r="AW427" s="748">
        <v>79412272</v>
      </c>
      <c r="AX427" s="748">
        <v>84790909</v>
      </c>
      <c r="AY427" s="748">
        <v>89109090.909090906</v>
      </c>
      <c r="AZ427" s="750">
        <v>82957727.272727266</v>
      </c>
      <c r="BA427" s="750">
        <v>87513636</v>
      </c>
      <c r="BB427" s="750">
        <v>89445909.090909094</v>
      </c>
      <c r="BC427" s="750">
        <v>80422727.272727281</v>
      </c>
      <c r="BD427" s="750">
        <v>83968181.818181828</v>
      </c>
      <c r="BE427" s="750">
        <v>92718181.818181813</v>
      </c>
      <c r="BF427" s="750">
        <v>95772727</v>
      </c>
      <c r="BG427" s="750">
        <v>92393636.363636345</v>
      </c>
      <c r="BI427" s="155"/>
      <c r="BJ427" s="155"/>
      <c r="BK427" s="155"/>
      <c r="BL427" s="155"/>
      <c r="BM427" s="155"/>
      <c r="BN427" s="155"/>
    </row>
    <row r="428" spans="1:66" s="750" customFormat="1" ht="24.75" customHeight="1">
      <c r="A428" s="22" t="s">
        <v>895</v>
      </c>
      <c r="B428" s="22">
        <v>24317</v>
      </c>
      <c r="C428" s="472" t="s">
        <v>526</v>
      </c>
      <c r="D428" s="23" t="s">
        <v>541</v>
      </c>
      <c r="E428" s="23" t="s">
        <v>163</v>
      </c>
      <c r="F428" s="22" t="s">
        <v>388</v>
      </c>
      <c r="G428" s="22"/>
      <c r="H428" s="22"/>
      <c r="I428" s="18" t="s">
        <v>5417</v>
      </c>
      <c r="J428" s="23">
        <v>9019078979</v>
      </c>
      <c r="K428" s="23" t="s">
        <v>1183</v>
      </c>
      <c r="L428" s="23" t="s">
        <v>1184</v>
      </c>
      <c r="M428" s="746" t="s">
        <v>602</v>
      </c>
      <c r="N428" s="22">
        <v>4188617391</v>
      </c>
      <c r="O428" s="22" t="s">
        <v>1551</v>
      </c>
      <c r="P428" s="22" t="s">
        <v>1347</v>
      </c>
      <c r="Q428" s="22" t="s">
        <v>4452</v>
      </c>
      <c r="R428" s="22" t="s">
        <v>612</v>
      </c>
      <c r="S428" s="747"/>
      <c r="T428" s="748" t="s">
        <v>5440</v>
      </c>
      <c r="U428" s="22"/>
      <c r="V428" s="22"/>
      <c r="W428" s="22" t="s">
        <v>598</v>
      </c>
      <c r="X428" s="22"/>
      <c r="Y428" s="748"/>
      <c r="Z428" s="748"/>
      <c r="AA428" s="748"/>
      <c r="AB428" s="748"/>
      <c r="AC428" s="748"/>
      <c r="AD428" s="748"/>
      <c r="AE428" s="748"/>
      <c r="AF428" s="748"/>
      <c r="AG428" s="748">
        <v>30677400</v>
      </c>
      <c r="AH428" s="749">
        <v>25217400</v>
      </c>
      <c r="AI428" s="749">
        <v>28787400</v>
      </c>
      <c r="AJ428" s="749">
        <v>26557143.943661973</v>
      </c>
      <c r="AK428" s="749">
        <v>37741223.636363633</v>
      </c>
      <c r="AL428" s="748">
        <v>37960769</v>
      </c>
      <c r="AM428" s="748">
        <v>36411223.636363633</v>
      </c>
      <c r="AN428" s="748">
        <v>35225769.090909086</v>
      </c>
      <c r="AO428" s="748">
        <v>36367132</v>
      </c>
      <c r="AP428" s="748">
        <v>37180769</v>
      </c>
      <c r="AQ428" s="748">
        <v>30089073</v>
      </c>
      <c r="AR428" s="748">
        <v>41396349.727272727</v>
      </c>
      <c r="AS428" s="747">
        <v>34723623</v>
      </c>
      <c r="AT428" s="748">
        <v>34114072</v>
      </c>
      <c r="AU428" s="748">
        <v>36291799</v>
      </c>
      <c r="AV428" s="748">
        <v>87239211</v>
      </c>
      <c r="AW428" s="748">
        <v>64431818</v>
      </c>
      <c r="AX428" s="748">
        <v>67977272</v>
      </c>
      <c r="AY428" s="748">
        <v>68678409.090909094</v>
      </c>
      <c r="AZ428" s="750">
        <v>67292045.454545453</v>
      </c>
      <c r="BA428" s="750">
        <v>59556818</v>
      </c>
      <c r="BB428" s="750">
        <v>71559090.909090921</v>
      </c>
      <c r="BC428" s="750">
        <v>66625000</v>
      </c>
      <c r="BD428" s="750">
        <v>64704545.454545453</v>
      </c>
      <c r="BE428" s="750">
        <v>67363636.363636374</v>
      </c>
      <c r="BF428" s="750">
        <v>63704545</v>
      </c>
      <c r="BG428" s="750">
        <v>63670454.545454547</v>
      </c>
      <c r="BI428" s="155"/>
      <c r="BJ428" s="155"/>
      <c r="BK428" s="155"/>
      <c r="BL428" s="155"/>
      <c r="BM428" s="155"/>
      <c r="BN428" s="155"/>
    </row>
    <row r="429" spans="1:66" s="750" customFormat="1" ht="24.75" customHeight="1">
      <c r="A429" s="22" t="s">
        <v>897</v>
      </c>
      <c r="B429" s="22">
        <v>24324</v>
      </c>
      <c r="C429" s="472" t="s">
        <v>526</v>
      </c>
      <c r="D429" s="23" t="s">
        <v>542</v>
      </c>
      <c r="E429" s="23" t="s">
        <v>162</v>
      </c>
      <c r="F429" s="22" t="s">
        <v>199</v>
      </c>
      <c r="G429" s="22"/>
      <c r="H429" s="22" t="s">
        <v>179</v>
      </c>
      <c r="I429" s="18" t="s">
        <v>5417</v>
      </c>
      <c r="J429" s="23">
        <v>9932031513</v>
      </c>
      <c r="K429" s="23" t="s">
        <v>1183</v>
      </c>
      <c r="L429" s="23" t="s">
        <v>1184</v>
      </c>
      <c r="M429" s="746" t="s">
        <v>1687</v>
      </c>
      <c r="N429" s="22"/>
      <c r="O429" s="22" t="s">
        <v>1551</v>
      </c>
      <c r="P429" s="22" t="s">
        <v>186</v>
      </c>
      <c r="Q429" s="22" t="s">
        <v>4452</v>
      </c>
      <c r="R429" s="22" t="s">
        <v>613</v>
      </c>
      <c r="S429" s="747"/>
      <c r="T429" s="748" t="s">
        <v>25316</v>
      </c>
      <c r="U429" s="22"/>
      <c r="V429" s="22"/>
      <c r="W429" s="22" t="s">
        <v>599</v>
      </c>
      <c r="X429" s="22"/>
      <c r="Y429" s="748"/>
      <c r="Z429" s="748"/>
      <c r="AA429" s="748"/>
      <c r="AB429" s="748"/>
      <c r="AC429" s="748"/>
      <c r="AD429" s="748"/>
      <c r="AE429" s="748"/>
      <c r="AF429" s="748"/>
      <c r="AG429" s="748">
        <v>34514400</v>
      </c>
      <c r="AH429" s="749">
        <v>34508114</v>
      </c>
      <c r="AI429" s="749">
        <v>31787400</v>
      </c>
      <c r="AJ429" s="749">
        <v>29821862.253521126</v>
      </c>
      <c r="AK429" s="749">
        <v>30335092.909090914</v>
      </c>
      <c r="AL429" s="748">
        <v>44128496</v>
      </c>
      <c r="AM429" s="748">
        <v>53423496.36363636</v>
      </c>
      <c r="AN429" s="748">
        <v>51527132.727272727</v>
      </c>
      <c r="AO429" s="748">
        <v>50527832</v>
      </c>
      <c r="AP429" s="748">
        <v>57458951</v>
      </c>
      <c r="AQ429" s="748">
        <v>42978164</v>
      </c>
      <c r="AR429" s="748">
        <v>51119076.999999993</v>
      </c>
      <c r="AS429" s="747">
        <v>50282714</v>
      </c>
      <c r="AT429" s="748">
        <v>52532527</v>
      </c>
      <c r="AU429" s="748">
        <v>51140739</v>
      </c>
      <c r="AV429" s="748">
        <v>99391098</v>
      </c>
      <c r="AW429" s="748">
        <v>72864727</v>
      </c>
      <c r="AX429" s="748">
        <v>87726717</v>
      </c>
      <c r="AY429" s="748">
        <v>51261363.63636364</v>
      </c>
      <c r="AZ429" s="750">
        <v>38958181.81818182</v>
      </c>
      <c r="BA429" s="750">
        <v>81929545</v>
      </c>
      <c r="BB429" s="750">
        <v>80466454.545454547</v>
      </c>
      <c r="BC429" s="750">
        <v>42840909.090909094</v>
      </c>
      <c r="BI429" s="155"/>
      <c r="BJ429" s="155"/>
      <c r="BK429" s="155"/>
      <c r="BL429" s="155"/>
      <c r="BM429" s="155"/>
      <c r="BN429" s="155"/>
    </row>
    <row r="430" spans="1:66" s="750" customFormat="1" ht="24.75" customHeight="1">
      <c r="A430" s="22" t="s">
        <v>543</v>
      </c>
      <c r="B430" s="22">
        <v>24325</v>
      </c>
      <c r="C430" s="472" t="s">
        <v>526</v>
      </c>
      <c r="D430" s="23" t="s">
        <v>544</v>
      </c>
      <c r="E430" s="23" t="s">
        <v>162</v>
      </c>
      <c r="F430" s="22" t="s">
        <v>221</v>
      </c>
      <c r="G430" s="22"/>
      <c r="H430" s="22" t="s">
        <v>179</v>
      </c>
      <c r="I430" s="18" t="s">
        <v>5418</v>
      </c>
      <c r="J430" s="23">
        <v>9119361235</v>
      </c>
      <c r="K430" s="23" t="s">
        <v>1183</v>
      </c>
      <c r="L430" s="23" t="s">
        <v>1184</v>
      </c>
      <c r="M430" s="746" t="s">
        <v>1688</v>
      </c>
      <c r="N430" s="22"/>
      <c r="O430" s="22" t="s">
        <v>1551</v>
      </c>
      <c r="P430" s="22" t="s">
        <v>185</v>
      </c>
      <c r="Q430" s="22" t="s">
        <v>4452</v>
      </c>
      <c r="R430" s="22" t="s">
        <v>1473</v>
      </c>
      <c r="S430" s="747"/>
      <c r="T430" s="748" t="s">
        <v>24395</v>
      </c>
      <c r="U430" s="22"/>
      <c r="V430" s="22"/>
      <c r="W430" s="22" t="s">
        <v>600</v>
      </c>
      <c r="X430" s="22"/>
      <c r="Y430" s="748"/>
      <c r="Z430" s="748"/>
      <c r="AA430" s="748"/>
      <c r="AB430" s="748"/>
      <c r="AC430" s="748"/>
      <c r="AD430" s="748"/>
      <c r="AE430" s="748"/>
      <c r="AF430" s="748"/>
      <c r="AG430" s="748">
        <v>55609066.666666672</v>
      </c>
      <c r="AH430" s="749">
        <v>45609066</v>
      </c>
      <c r="AI430" s="749">
        <v>45609066</v>
      </c>
      <c r="AJ430" s="749">
        <v>47468095.862068966</v>
      </c>
      <c r="AK430" s="749">
        <v>73836526.666666672</v>
      </c>
      <c r="AL430" s="748">
        <v>69636526</v>
      </c>
      <c r="AM430" s="748">
        <v>69846526.666666672</v>
      </c>
      <c r="AN430" s="748">
        <v>64573193.333333343</v>
      </c>
      <c r="AO430" s="748">
        <v>66906526</v>
      </c>
      <c r="AP430" s="748">
        <v>69706527</v>
      </c>
      <c r="AQ430" s="748">
        <v>76695133</v>
      </c>
      <c r="AR430" s="748">
        <v>80625135.333333328</v>
      </c>
      <c r="AS430" s="747">
        <v>80625135</v>
      </c>
      <c r="AT430" s="748">
        <v>75958466</v>
      </c>
      <c r="AU430" s="748">
        <v>80625133</v>
      </c>
      <c r="AV430" s="748">
        <v>158172360</v>
      </c>
      <c r="AW430" s="748">
        <v>69333333</v>
      </c>
      <c r="AX430" s="748">
        <v>133006667</v>
      </c>
      <c r="AY430" s="748">
        <v>132800000</v>
      </c>
      <c r="AZ430" s="750">
        <v>92000000</v>
      </c>
      <c r="BA430" s="750">
        <v>105000000</v>
      </c>
      <c r="BB430" s="750">
        <v>117800000</v>
      </c>
      <c r="BC430" s="750">
        <v>93000000</v>
      </c>
      <c r="BD430" s="750">
        <v>101000000</v>
      </c>
      <c r="BE430" s="750">
        <v>113000000</v>
      </c>
      <c r="BF430" s="750">
        <v>115000000</v>
      </c>
      <c r="BG430" s="750">
        <v>123666666.66666666</v>
      </c>
      <c r="BI430" s="155"/>
      <c r="BJ430" s="155"/>
      <c r="BK430" s="155"/>
      <c r="BL430" s="155"/>
      <c r="BM430" s="155"/>
      <c r="BN430" s="155"/>
    </row>
    <row r="431" spans="1:66" s="750" customFormat="1" ht="24.75" customHeight="1">
      <c r="A431" s="22" t="s">
        <v>898</v>
      </c>
      <c r="B431" s="22">
        <v>24333</v>
      </c>
      <c r="C431" s="472" t="s">
        <v>526</v>
      </c>
      <c r="D431" s="23" t="s">
        <v>547</v>
      </c>
      <c r="E431" s="23" t="s">
        <v>162</v>
      </c>
      <c r="F431" s="22" t="s">
        <v>388</v>
      </c>
      <c r="G431" s="22"/>
      <c r="H431" s="22" t="s">
        <v>179</v>
      </c>
      <c r="I431" s="18" t="s">
        <v>5416</v>
      </c>
      <c r="J431" s="23">
        <v>9022872792</v>
      </c>
      <c r="K431" s="23" t="s">
        <v>1183</v>
      </c>
      <c r="L431" s="23" t="s">
        <v>1184</v>
      </c>
      <c r="M431" s="746" t="s">
        <v>1689</v>
      </c>
      <c r="N431" s="22"/>
      <c r="O431" s="22" t="s">
        <v>1551</v>
      </c>
      <c r="P431" s="22" t="s">
        <v>455</v>
      </c>
      <c r="Q431" s="22" t="s">
        <v>4452</v>
      </c>
      <c r="R431" s="22" t="s">
        <v>347</v>
      </c>
      <c r="S431" s="747"/>
      <c r="T431" s="748" t="s">
        <v>24424</v>
      </c>
      <c r="U431" s="22"/>
      <c r="V431" s="22"/>
      <c r="W431" s="22" t="s">
        <v>601</v>
      </c>
      <c r="X431" s="22"/>
      <c r="Y431" s="748"/>
      <c r="Z431" s="748"/>
      <c r="AA431" s="748"/>
      <c r="AB431" s="748"/>
      <c r="AC431" s="748"/>
      <c r="AD431" s="748"/>
      <c r="AE431" s="748"/>
      <c r="AF431" s="748"/>
      <c r="AG431" s="748">
        <v>28942400</v>
      </c>
      <c r="AH431" s="749">
        <v>31075733</v>
      </c>
      <c r="AI431" s="749">
        <v>27875733</v>
      </c>
      <c r="AJ431" s="749">
        <v>30123268.275862068</v>
      </c>
      <c r="AK431" s="749">
        <v>46769860</v>
      </c>
      <c r="AL431" s="748">
        <v>44969860</v>
      </c>
      <c r="AM431" s="748">
        <v>43379860</v>
      </c>
      <c r="AN431" s="748">
        <v>47253193.333333336</v>
      </c>
      <c r="AO431" s="748">
        <v>43806526</v>
      </c>
      <c r="AP431" s="748">
        <v>45373193</v>
      </c>
      <c r="AQ431" s="748">
        <v>45495133</v>
      </c>
      <c r="AR431" s="748">
        <v>37591802</v>
      </c>
      <c r="AS431" s="747">
        <v>47925135</v>
      </c>
      <c r="AT431" s="748">
        <v>46958466</v>
      </c>
      <c r="AU431" s="748">
        <v>43625133</v>
      </c>
      <c r="AV431" s="748">
        <v>98862015</v>
      </c>
      <c r="AW431" s="748">
        <v>74666666</v>
      </c>
      <c r="AX431" s="748">
        <v>78466666</v>
      </c>
      <c r="AY431" s="748">
        <v>77466666.666666672</v>
      </c>
      <c r="AZ431" s="750">
        <v>77466666.666666672</v>
      </c>
      <c r="BA431" s="750">
        <v>74666666</v>
      </c>
      <c r="BB431" s="750">
        <v>74666666.666666672</v>
      </c>
      <c r="BC431" s="750">
        <v>67666666.666666672</v>
      </c>
      <c r="BD431" s="750">
        <v>67666666.666666672</v>
      </c>
      <c r="BE431" s="750">
        <v>72333333.333333343</v>
      </c>
      <c r="BF431" s="750">
        <v>85333333</v>
      </c>
      <c r="BG431" s="750">
        <v>85333333.333333328</v>
      </c>
      <c r="BI431" s="155"/>
      <c r="BJ431" s="155"/>
      <c r="BK431" s="155"/>
      <c r="BL431" s="155"/>
      <c r="BM431" s="155"/>
      <c r="BN431" s="155"/>
    </row>
    <row r="432" spans="1:66" s="750" customFormat="1" ht="24.75" customHeight="1">
      <c r="A432" s="22" t="s">
        <v>893</v>
      </c>
      <c r="B432" s="22">
        <v>24335</v>
      </c>
      <c r="C432" s="472" t="s">
        <v>526</v>
      </c>
      <c r="D432" s="23">
        <v>2669471668</v>
      </c>
      <c r="E432" s="23" t="s">
        <v>163</v>
      </c>
      <c r="F432" s="22" t="s">
        <v>624</v>
      </c>
      <c r="G432" s="22"/>
      <c r="H432" s="22" t="s">
        <v>179</v>
      </c>
      <c r="I432" s="18" t="s">
        <v>5417</v>
      </c>
      <c r="J432" s="23">
        <v>9118815614</v>
      </c>
      <c r="K432" s="23" t="s">
        <v>1183</v>
      </c>
      <c r="L432" s="23" t="s">
        <v>1184</v>
      </c>
      <c r="M432" s="746" t="s">
        <v>1690</v>
      </c>
      <c r="N432" s="22">
        <v>4361875497</v>
      </c>
      <c r="O432" s="22" t="s">
        <v>1551</v>
      </c>
      <c r="P432" s="22" t="s">
        <v>353</v>
      </c>
      <c r="Q432" s="22" t="s">
        <v>4452</v>
      </c>
      <c r="R432" s="22" t="s">
        <v>577</v>
      </c>
      <c r="S432" s="747"/>
      <c r="T432" s="748" t="s">
        <v>24424</v>
      </c>
      <c r="U432" s="22"/>
      <c r="V432" s="22"/>
      <c r="W432" s="22" t="s">
        <v>625</v>
      </c>
      <c r="X432" s="22"/>
      <c r="Y432" s="748"/>
      <c r="Z432" s="748"/>
      <c r="AA432" s="748"/>
      <c r="AB432" s="748"/>
      <c r="AC432" s="748"/>
      <c r="AD432" s="748"/>
      <c r="AE432" s="748"/>
      <c r="AF432" s="748"/>
      <c r="AG432" s="748">
        <v>28192400</v>
      </c>
      <c r="AH432" s="749">
        <v>28192400</v>
      </c>
      <c r="AI432" s="749">
        <v>28192400</v>
      </c>
      <c r="AJ432" s="749">
        <v>28269820</v>
      </c>
      <c r="AK432" s="749">
        <v>41003193.333333336</v>
      </c>
      <c r="AL432" s="748">
        <v>12836526</v>
      </c>
      <c r="AM432" s="748">
        <v>21799021.999999996</v>
      </c>
      <c r="AN432" s="748">
        <v>37906526.666666664</v>
      </c>
      <c r="AO432" s="748">
        <v>37906526</v>
      </c>
      <c r="AP432" s="748">
        <v>37906527</v>
      </c>
      <c r="AQ432" s="748">
        <v>38028467</v>
      </c>
      <c r="AR432" s="748">
        <v>42958453.333333328</v>
      </c>
      <c r="AS432" s="747">
        <v>42958451</v>
      </c>
      <c r="AT432" s="748">
        <v>42958466</v>
      </c>
      <c r="AU432" s="748">
        <v>42958466</v>
      </c>
      <c r="AV432" s="748">
        <v>87206843</v>
      </c>
      <c r="AW432" s="748">
        <v>65000000</v>
      </c>
      <c r="AX432" s="748">
        <v>63575000</v>
      </c>
      <c r="AY432" s="748">
        <v>65000000</v>
      </c>
      <c r="AZ432" s="750">
        <v>65000000</v>
      </c>
      <c r="BA432" s="750">
        <v>65000000</v>
      </c>
      <c r="BB432" s="750">
        <v>60521429</v>
      </c>
      <c r="BC432" s="750">
        <v>65000000</v>
      </c>
      <c r="BD432" s="750">
        <v>61610000</v>
      </c>
      <c r="BE432" s="750">
        <v>65000000</v>
      </c>
      <c r="BF432" s="750">
        <v>65000000</v>
      </c>
      <c r="BG432" s="750">
        <v>62700000</v>
      </c>
      <c r="BI432" s="155"/>
      <c r="BJ432" s="155"/>
      <c r="BK432" s="155"/>
      <c r="BL432" s="155"/>
      <c r="BM432" s="155"/>
      <c r="BN432" s="155"/>
    </row>
    <row r="433" spans="1:69" s="750" customFormat="1" ht="24.75" customHeight="1">
      <c r="A433" s="22" t="s">
        <v>23304</v>
      </c>
      <c r="B433" s="22">
        <v>24342</v>
      </c>
      <c r="C433" s="472" t="s">
        <v>526</v>
      </c>
      <c r="D433" s="23">
        <v>2581382384</v>
      </c>
      <c r="E433" s="23" t="s">
        <v>162</v>
      </c>
      <c r="F433" s="22" t="s">
        <v>200</v>
      </c>
      <c r="G433" s="22"/>
      <c r="H433" s="22" t="s">
        <v>481</v>
      </c>
      <c r="I433" s="18" t="s">
        <v>5417</v>
      </c>
      <c r="J433" s="23">
        <v>9027019778</v>
      </c>
      <c r="K433" s="23" t="s">
        <v>1183</v>
      </c>
      <c r="L433" s="23" t="s">
        <v>1184</v>
      </c>
      <c r="M433" s="746" t="s">
        <v>1691</v>
      </c>
      <c r="N433" s="22"/>
      <c r="O433" s="22" t="s">
        <v>1551</v>
      </c>
      <c r="P433" s="22" t="s">
        <v>455</v>
      </c>
      <c r="Q433" s="22" t="s">
        <v>4452</v>
      </c>
      <c r="R433" s="22" t="s">
        <v>23079</v>
      </c>
      <c r="S433" s="747"/>
      <c r="T433" s="748" t="s">
        <v>25263</v>
      </c>
      <c r="U433" s="22"/>
      <c r="V433" s="22"/>
      <c r="W433" s="22" t="s">
        <v>626</v>
      </c>
      <c r="X433" s="22" t="s">
        <v>4390</v>
      </c>
      <c r="Y433" s="748"/>
      <c r="Z433" s="748"/>
      <c r="AA433" s="748"/>
      <c r="AB433" s="748"/>
      <c r="AC433" s="748"/>
      <c r="AD433" s="748"/>
      <c r="AE433" s="748"/>
      <c r="AF433" s="748"/>
      <c r="AG433" s="748">
        <v>33750000</v>
      </c>
      <c r="AH433" s="749">
        <v>33600000</v>
      </c>
      <c r="AI433" s="749">
        <v>30870500</v>
      </c>
      <c r="AJ433" s="749">
        <v>37034366.197183102</v>
      </c>
      <c r="AK433" s="749">
        <v>49700909.090909094</v>
      </c>
      <c r="AL433" s="748">
        <v>48039285</v>
      </c>
      <c r="AM433" s="748">
        <v>46418181.818181813</v>
      </c>
      <c r="AN433" s="748">
        <v>45466818.181818172</v>
      </c>
      <c r="AO433" s="748">
        <v>46031363</v>
      </c>
      <c r="AP433" s="748">
        <v>46658636</v>
      </c>
      <c r="AQ433" s="748">
        <v>40563636</v>
      </c>
      <c r="AR433" s="748">
        <v>45516785.181818187</v>
      </c>
      <c r="AS433" s="747">
        <v>44959965</v>
      </c>
      <c r="AT433" s="748">
        <v>43489981</v>
      </c>
      <c r="AU433" s="748">
        <v>45405436</v>
      </c>
      <c r="AV433" s="748">
        <v>95392985</v>
      </c>
      <c r="AW433" s="748">
        <v>63271590</v>
      </c>
      <c r="AX433" s="748">
        <v>49579002</v>
      </c>
      <c r="AY433" s="748">
        <v>72782272.727272734</v>
      </c>
      <c r="AZ433" s="750">
        <v>73136818.181818187</v>
      </c>
      <c r="BA433" s="750">
        <v>45311986</v>
      </c>
      <c r="BB433" s="750">
        <v>68943636.363636374</v>
      </c>
      <c r="BC433" s="750">
        <v>59667727.272727273</v>
      </c>
      <c r="BD433" s="750">
        <v>62931818.181818187</v>
      </c>
      <c r="BI433" s="155"/>
      <c r="BJ433" s="155"/>
      <c r="BK433" s="155"/>
      <c r="BL433" s="155"/>
      <c r="BM433" s="155"/>
      <c r="BN433" s="155"/>
    </row>
    <row r="434" spans="1:69" s="750" customFormat="1" ht="24.75" customHeight="1">
      <c r="A434" s="22" t="s">
        <v>553</v>
      </c>
      <c r="B434" s="22">
        <v>24343</v>
      </c>
      <c r="C434" s="472" t="s">
        <v>526</v>
      </c>
      <c r="D434" s="23">
        <v>6300069923</v>
      </c>
      <c r="E434" s="23" t="s">
        <v>162</v>
      </c>
      <c r="F434" s="22" t="s">
        <v>178</v>
      </c>
      <c r="G434" s="22"/>
      <c r="H434" s="22" t="s">
        <v>180</v>
      </c>
      <c r="I434" s="18" t="s">
        <v>5417</v>
      </c>
      <c r="J434" s="23">
        <v>9016527585</v>
      </c>
      <c r="K434" s="23" t="s">
        <v>1183</v>
      </c>
      <c r="L434" s="23" t="s">
        <v>1184</v>
      </c>
      <c r="M434" s="746" t="s">
        <v>1692</v>
      </c>
      <c r="N434" s="22"/>
      <c r="O434" s="22" t="s">
        <v>1551</v>
      </c>
      <c r="P434" s="22" t="s">
        <v>401</v>
      </c>
      <c r="Q434" s="22" t="s">
        <v>4452</v>
      </c>
      <c r="R434" s="22" t="s">
        <v>847</v>
      </c>
      <c r="S434" s="747"/>
      <c r="T434" s="748" t="s">
        <v>24424</v>
      </c>
      <c r="U434" s="22"/>
      <c r="V434" s="22"/>
      <c r="W434" s="22" t="s">
        <v>627</v>
      </c>
      <c r="X434" s="22"/>
      <c r="Y434" s="748"/>
      <c r="Z434" s="748"/>
      <c r="AA434" s="748"/>
      <c r="AB434" s="748"/>
      <c r="AC434" s="748"/>
      <c r="AD434" s="748"/>
      <c r="AE434" s="748"/>
      <c r="AF434" s="748"/>
      <c r="AG434" s="748">
        <v>31573818.18181818</v>
      </c>
      <c r="AH434" s="749">
        <v>32917640</v>
      </c>
      <c r="AI434" s="749">
        <v>38177400</v>
      </c>
      <c r="AJ434" s="749">
        <v>37158974.92957747</v>
      </c>
      <c r="AK434" s="749">
        <v>53147132.727272727</v>
      </c>
      <c r="AL434" s="748">
        <v>56351678</v>
      </c>
      <c r="AM434" s="748">
        <v>52107132.727272727</v>
      </c>
      <c r="AN434" s="748">
        <v>53680769.090909086</v>
      </c>
      <c r="AO434" s="748">
        <v>54830769</v>
      </c>
      <c r="AP434" s="748">
        <v>51830769</v>
      </c>
      <c r="AQ434" s="748">
        <v>57089073</v>
      </c>
      <c r="AR434" s="748">
        <v>27473618.18181818</v>
      </c>
      <c r="AS434" s="747">
        <v>50394089</v>
      </c>
      <c r="AT434" s="748">
        <v>48719072</v>
      </c>
      <c r="AU434" s="748">
        <v>56450436</v>
      </c>
      <c r="AV434" s="748">
        <v>104654306</v>
      </c>
      <c r="AW434" s="748">
        <v>44033340</v>
      </c>
      <c r="AX434" s="748">
        <v>78379265</v>
      </c>
      <c r="AY434" s="748">
        <v>90704545.454545468</v>
      </c>
      <c r="AZ434" s="750">
        <v>85794090.909090906</v>
      </c>
      <c r="BA434" s="750">
        <v>85900454</v>
      </c>
      <c r="BB434" s="750">
        <v>93895454.545454547</v>
      </c>
      <c r="BC434" s="750">
        <v>75813636.363636374</v>
      </c>
      <c r="BD434" s="750">
        <v>83613636.363636374</v>
      </c>
      <c r="BE434" s="750">
        <v>68840909.090909094</v>
      </c>
      <c r="BF434" s="750">
        <v>82293545</v>
      </c>
      <c r="BG434" s="750">
        <v>79536363.63636364</v>
      </c>
      <c r="BI434" s="155"/>
      <c r="BJ434" s="155"/>
      <c r="BK434" s="155"/>
      <c r="BL434" s="155"/>
      <c r="BM434" s="155"/>
      <c r="BN434" s="155"/>
    </row>
    <row r="435" spans="1:69" s="750" customFormat="1" ht="24.75" customHeight="1">
      <c r="A435" s="22" t="s">
        <v>896</v>
      </c>
      <c r="B435" s="22">
        <v>24346</v>
      </c>
      <c r="C435" s="472" t="s">
        <v>526</v>
      </c>
      <c r="D435" s="23">
        <v>2593429240</v>
      </c>
      <c r="E435" s="23" t="s">
        <v>162</v>
      </c>
      <c r="F435" s="22" t="s">
        <v>221</v>
      </c>
      <c r="G435" s="22"/>
      <c r="H435" s="22" t="s">
        <v>179</v>
      </c>
      <c r="I435" s="18" t="s">
        <v>5416</v>
      </c>
      <c r="J435" s="23">
        <v>9114693815</v>
      </c>
      <c r="K435" s="23" t="s">
        <v>1183</v>
      </c>
      <c r="L435" s="23" t="s">
        <v>1184</v>
      </c>
      <c r="M435" s="746" t="s">
        <v>1693</v>
      </c>
      <c r="N435" s="22"/>
      <c r="O435" s="22" t="s">
        <v>1551</v>
      </c>
      <c r="P435" s="22" t="s">
        <v>381</v>
      </c>
      <c r="Q435" s="22" t="s">
        <v>4452</v>
      </c>
      <c r="R435" s="22" t="s">
        <v>847</v>
      </c>
      <c r="S435" s="747"/>
      <c r="T435" s="748" t="s">
        <v>24424</v>
      </c>
      <c r="U435" s="22"/>
      <c r="V435" s="22"/>
      <c r="W435" s="22" t="s">
        <v>628</v>
      </c>
      <c r="X435" s="22"/>
      <c r="Y435" s="748"/>
      <c r="Z435" s="748"/>
      <c r="AA435" s="748"/>
      <c r="AB435" s="748"/>
      <c r="AC435" s="748"/>
      <c r="AD435" s="748"/>
      <c r="AE435" s="748"/>
      <c r="AF435" s="748"/>
      <c r="AG435" s="748">
        <v>35850000</v>
      </c>
      <c r="AH435" s="749">
        <v>38474400</v>
      </c>
      <c r="AI435" s="749">
        <v>36167400</v>
      </c>
      <c r="AJ435" s="749">
        <v>37400665.070422538</v>
      </c>
      <c r="AK435" s="749">
        <v>53527132.727272727</v>
      </c>
      <c r="AL435" s="748">
        <v>50127314</v>
      </c>
      <c r="AM435" s="748">
        <v>46328405.454545453</v>
      </c>
      <c r="AN435" s="748">
        <v>44005496.36363636</v>
      </c>
      <c r="AO435" s="748">
        <v>50283496</v>
      </c>
      <c r="AP435" s="748">
        <v>50963496</v>
      </c>
      <c r="AQ435" s="748">
        <v>53572709</v>
      </c>
      <c r="AR435" s="748">
        <v>37651809.545454547</v>
      </c>
      <c r="AS435" s="747">
        <v>52455447</v>
      </c>
      <c r="AT435" s="748">
        <v>53397981</v>
      </c>
      <c r="AU435" s="748">
        <v>53931800</v>
      </c>
      <c r="AV435" s="748">
        <v>103814494</v>
      </c>
      <c r="AW435" s="748">
        <v>84677272</v>
      </c>
      <c r="AX435" s="748">
        <v>83081818</v>
      </c>
      <c r="AY435" s="748">
        <v>89286363.63636364</v>
      </c>
      <c r="AZ435" s="750">
        <v>84375909.090909094</v>
      </c>
      <c r="BA435" s="750">
        <v>86503181</v>
      </c>
      <c r="BB435" s="750">
        <v>66956268.363636374</v>
      </c>
      <c r="BC435" s="750">
        <v>90934090.909090891</v>
      </c>
      <c r="BD435" s="750">
        <v>83181818.181818172</v>
      </c>
      <c r="BE435" s="750">
        <v>89277272.727272719</v>
      </c>
      <c r="BF435" s="750">
        <v>88707181</v>
      </c>
      <c r="BG435" s="750">
        <v>90750000</v>
      </c>
      <c r="BI435" s="155"/>
      <c r="BJ435" s="155"/>
      <c r="BK435" s="155"/>
      <c r="BL435" s="155"/>
      <c r="BM435" s="155"/>
      <c r="BN435" s="155"/>
    </row>
    <row r="436" spans="1:69" s="750" customFormat="1" ht="24.75" customHeight="1">
      <c r="A436" s="22" t="s">
        <v>756</v>
      </c>
      <c r="B436" s="22">
        <v>24300</v>
      </c>
      <c r="C436" s="472" t="s">
        <v>526</v>
      </c>
      <c r="D436" s="23" t="s">
        <v>758</v>
      </c>
      <c r="E436" s="23" t="s">
        <v>162</v>
      </c>
      <c r="F436" s="22" t="s">
        <v>757</v>
      </c>
      <c r="G436" s="22"/>
      <c r="H436" s="22"/>
      <c r="I436" s="18" t="s">
        <v>5417</v>
      </c>
      <c r="J436" s="23"/>
      <c r="K436" s="23" t="s">
        <v>1183</v>
      </c>
      <c r="L436" s="23" t="s">
        <v>1184</v>
      </c>
      <c r="M436" s="746"/>
      <c r="N436" s="22"/>
      <c r="O436" s="22" t="s">
        <v>1551</v>
      </c>
      <c r="P436" s="22" t="s">
        <v>614</v>
      </c>
      <c r="Q436" s="22" t="s">
        <v>4452</v>
      </c>
      <c r="R436" s="22" t="s">
        <v>614</v>
      </c>
      <c r="S436" s="747"/>
      <c r="T436" s="748" t="s">
        <v>23341</v>
      </c>
      <c r="U436" s="22"/>
      <c r="V436" s="22"/>
      <c r="W436" s="22"/>
      <c r="X436" s="22"/>
      <c r="Y436" s="748"/>
      <c r="Z436" s="748"/>
      <c r="AA436" s="748"/>
      <c r="AB436" s="748"/>
      <c r="AC436" s="748"/>
      <c r="AD436" s="748"/>
      <c r="AE436" s="748"/>
      <c r="AF436" s="748"/>
      <c r="AG436" s="748">
        <v>100657845.66666667</v>
      </c>
      <c r="AH436" s="749">
        <v>96460280</v>
      </c>
      <c r="AI436" s="749">
        <v>100275733</v>
      </c>
      <c r="AJ436" s="749">
        <v>96338391</v>
      </c>
      <c r="AK436" s="749">
        <v>98300879</v>
      </c>
      <c r="AL436" s="748">
        <v>136996109</v>
      </c>
      <c r="AM436" s="748">
        <v>125773757.66666666</v>
      </c>
      <c r="AN436" s="748">
        <v>121234576.66666666</v>
      </c>
      <c r="AO436" s="748">
        <v>129770320</v>
      </c>
      <c r="AP436" s="748">
        <v>142253751</v>
      </c>
      <c r="AQ436" s="748">
        <v>87151982</v>
      </c>
      <c r="AR436" s="748">
        <v>86976664.333333313</v>
      </c>
      <c r="AS436" s="747">
        <v>82880417</v>
      </c>
      <c r="AT436" s="748">
        <v>72015165</v>
      </c>
      <c r="AU436" s="748">
        <v>75280910</v>
      </c>
      <c r="AV436" s="748">
        <v>266299999</v>
      </c>
      <c r="AW436" s="748">
        <v>147871700</v>
      </c>
      <c r="AX436" s="748">
        <v>161910244</v>
      </c>
      <c r="AY436" s="748">
        <v>93006531</v>
      </c>
      <c r="AZ436" s="750">
        <v>112203000</v>
      </c>
      <c r="BA436" s="750">
        <v>123547000</v>
      </c>
      <c r="BB436" s="750">
        <v>127564000</v>
      </c>
      <c r="BC436" s="750">
        <v>125928000</v>
      </c>
      <c r="BD436" s="750">
        <v>122075417</v>
      </c>
      <c r="BE436" s="750">
        <v>174490000</v>
      </c>
      <c r="BF436" s="750">
        <v>178780739</v>
      </c>
      <c r="BG436" s="750">
        <v>178243000</v>
      </c>
      <c r="BI436" s="155"/>
      <c r="BJ436" s="155"/>
      <c r="BK436" s="155"/>
      <c r="BL436" s="155"/>
      <c r="BM436" s="155"/>
      <c r="BN436" s="155"/>
    </row>
    <row r="437" spans="1:69" s="750" customFormat="1" ht="24.75" customHeight="1">
      <c r="A437" s="22" t="s">
        <v>808</v>
      </c>
      <c r="B437" s="22">
        <v>24381</v>
      </c>
      <c r="C437" s="472" t="s">
        <v>526</v>
      </c>
      <c r="D437" s="23" t="s">
        <v>809</v>
      </c>
      <c r="E437" s="23" t="s">
        <v>162</v>
      </c>
      <c r="F437" s="22" t="s">
        <v>178</v>
      </c>
      <c r="G437" s="22"/>
      <c r="H437" s="22" t="s">
        <v>179</v>
      </c>
      <c r="I437" s="18" t="s">
        <v>5417</v>
      </c>
      <c r="J437" s="23" t="s">
        <v>810</v>
      </c>
      <c r="K437" s="23" t="s">
        <v>1183</v>
      </c>
      <c r="L437" s="23" t="s">
        <v>1184</v>
      </c>
      <c r="M437" s="746" t="s">
        <v>811</v>
      </c>
      <c r="N437" s="22"/>
      <c r="O437" s="22" t="s">
        <v>1551</v>
      </c>
      <c r="P437" s="22" t="s">
        <v>812</v>
      </c>
      <c r="Q437" s="22" t="s">
        <v>4452</v>
      </c>
      <c r="R437" s="22" t="s">
        <v>1694</v>
      </c>
      <c r="S437" s="747"/>
      <c r="T437" s="748" t="s">
        <v>24424</v>
      </c>
      <c r="U437" s="22"/>
      <c r="V437" s="22"/>
      <c r="W437" s="22"/>
      <c r="X437" s="22"/>
      <c r="Y437" s="748"/>
      <c r="Z437" s="748"/>
      <c r="AA437" s="748"/>
      <c r="AB437" s="748"/>
      <c r="AC437" s="748"/>
      <c r="AD437" s="748"/>
      <c r="AE437" s="748"/>
      <c r="AF437" s="748"/>
      <c r="AG437" s="748">
        <v>73860825.666666672</v>
      </c>
      <c r="AH437" s="749">
        <v>98621947</v>
      </c>
      <c r="AI437" s="749">
        <v>98609066</v>
      </c>
      <c r="AJ437" s="749">
        <v>99668809.862068966</v>
      </c>
      <c r="AK437" s="749">
        <v>132659688.66666666</v>
      </c>
      <c r="AL437" s="748">
        <v>136796109</v>
      </c>
      <c r="AM437" s="748">
        <v>96440424.333333313</v>
      </c>
      <c r="AN437" s="748">
        <v>62331243.333333313</v>
      </c>
      <c r="AO437" s="748">
        <v>101304487</v>
      </c>
      <c r="AP437" s="748">
        <v>112253751</v>
      </c>
      <c r="AQ437" s="748">
        <v>79151982</v>
      </c>
      <c r="AR437" s="748">
        <v>105036664.66666669</v>
      </c>
      <c r="AS437" s="747">
        <v>109230417</v>
      </c>
      <c r="AT437" s="748">
        <v>93094500</v>
      </c>
      <c r="AU437" s="748">
        <v>157442577</v>
      </c>
      <c r="AV437" s="748">
        <v>296266206</v>
      </c>
      <c r="AW437" s="748">
        <v>95696705</v>
      </c>
      <c r="AX437" s="748">
        <v>119141909</v>
      </c>
      <c r="AY437" s="748">
        <v>117732848.66666666</v>
      </c>
      <c r="AZ437" s="750">
        <v>153826333.33333331</v>
      </c>
      <c r="BA437" s="750">
        <v>150603666</v>
      </c>
      <c r="BB437" s="750">
        <v>139474666.66666666</v>
      </c>
      <c r="BC437" s="750">
        <v>124506333.33333331</v>
      </c>
      <c r="BD437" s="750">
        <v>151022083.66666666</v>
      </c>
      <c r="BE437" s="750">
        <v>198886666.66666666</v>
      </c>
      <c r="BF437" s="750">
        <v>164759071</v>
      </c>
      <c r="BG437" s="750">
        <v>172896333.33333331</v>
      </c>
      <c r="BI437" s="155"/>
      <c r="BJ437" s="155"/>
      <c r="BK437" s="155"/>
      <c r="BL437" s="155"/>
      <c r="BM437" s="155"/>
      <c r="BN437" s="155"/>
    </row>
    <row r="438" spans="1:69" s="750" customFormat="1" ht="24.75" customHeight="1">
      <c r="A438" s="22" t="s">
        <v>1074</v>
      </c>
      <c r="B438" s="22">
        <v>24389</v>
      </c>
      <c r="C438" s="472" t="s">
        <v>526</v>
      </c>
      <c r="D438" s="23" t="s">
        <v>816</v>
      </c>
      <c r="E438" s="23" t="s">
        <v>162</v>
      </c>
      <c r="F438" s="22" t="s">
        <v>559</v>
      </c>
      <c r="G438" s="22"/>
      <c r="H438" s="22" t="s">
        <v>180</v>
      </c>
      <c r="I438" s="18" t="s">
        <v>5417</v>
      </c>
      <c r="J438" s="23" t="s">
        <v>817</v>
      </c>
      <c r="K438" s="23" t="s">
        <v>1183</v>
      </c>
      <c r="L438" s="23" t="s">
        <v>1184</v>
      </c>
      <c r="M438" s="746" t="s">
        <v>818</v>
      </c>
      <c r="N438" s="22"/>
      <c r="O438" s="22" t="s">
        <v>1551</v>
      </c>
      <c r="P438" s="22" t="s">
        <v>3727</v>
      </c>
      <c r="Q438" s="22" t="s">
        <v>4452</v>
      </c>
      <c r="R438" s="22" t="s">
        <v>3672</v>
      </c>
      <c r="S438" s="747"/>
      <c r="T438" s="748" t="s">
        <v>5435</v>
      </c>
      <c r="U438" s="22"/>
      <c r="V438" s="22"/>
      <c r="W438" s="22"/>
      <c r="X438" s="22" t="s">
        <v>3726</v>
      </c>
      <c r="Y438" s="748"/>
      <c r="Z438" s="748"/>
      <c r="AA438" s="748"/>
      <c r="AB438" s="748"/>
      <c r="AC438" s="748"/>
      <c r="AD438" s="748"/>
      <c r="AE438" s="748"/>
      <c r="AF438" s="748"/>
      <c r="AG438" s="748">
        <v>40000000</v>
      </c>
      <c r="AH438" s="749">
        <v>23333333</v>
      </c>
      <c r="AI438" s="749">
        <v>50000000</v>
      </c>
      <c r="AJ438" s="749">
        <v>40000000</v>
      </c>
      <c r="AK438" s="749">
        <v>42488600</v>
      </c>
      <c r="AL438" s="748">
        <v>48000000</v>
      </c>
      <c r="AM438" s="748">
        <v>29021714</v>
      </c>
      <c r="AN438" s="748">
        <v>24468125</v>
      </c>
      <c r="AO438" s="748">
        <v>40549786</v>
      </c>
      <c r="AP438" s="748">
        <v>50521286</v>
      </c>
      <c r="AQ438" s="748">
        <v>61536617</v>
      </c>
      <c r="AR438" s="748">
        <v>66822397.666666672</v>
      </c>
      <c r="AS438" s="747">
        <v>56999682</v>
      </c>
      <c r="AT438" s="748">
        <v>35107163</v>
      </c>
      <c r="AU438" s="748">
        <v>20940000</v>
      </c>
      <c r="AV438" s="748"/>
      <c r="AW438" s="748"/>
      <c r="AX438" s="748"/>
      <c r="AY438" s="748"/>
      <c r="BA438" s="750">
        <v>48259090</v>
      </c>
      <c r="BB438" s="750">
        <v>72452727.272727281</v>
      </c>
      <c r="BC438" s="750">
        <v>69963636.36363636</v>
      </c>
      <c r="BD438" s="750">
        <v>70977007.909090921</v>
      </c>
      <c r="BE438" s="750">
        <v>98961818.181818172</v>
      </c>
      <c r="BF438" s="750">
        <v>92701325</v>
      </c>
      <c r="BG438" s="750">
        <v>92103365.63636364</v>
      </c>
      <c r="BI438" s="155"/>
      <c r="BJ438" s="155"/>
      <c r="BK438" s="155"/>
      <c r="BL438" s="155"/>
      <c r="BM438" s="155"/>
      <c r="BN438" s="155"/>
    </row>
    <row r="439" spans="1:69" s="1126" customFormat="1" ht="24.75" customHeight="1">
      <c r="A439" s="1002" t="s">
        <v>28780</v>
      </c>
      <c r="B439" s="478">
        <v>24390</v>
      </c>
      <c r="C439" s="1124" t="s">
        <v>526</v>
      </c>
      <c r="D439" s="1125">
        <v>2580260137</v>
      </c>
      <c r="E439" s="1126" t="s">
        <v>162</v>
      </c>
      <c r="F439" s="478" t="s">
        <v>312</v>
      </c>
      <c r="G439" s="1126" t="s">
        <v>28783</v>
      </c>
      <c r="H439" s="1126" t="s">
        <v>180</v>
      </c>
      <c r="I439" s="18" t="s">
        <v>5417</v>
      </c>
      <c r="J439" s="1126">
        <v>9014208910</v>
      </c>
      <c r="K439" s="1126" t="s">
        <v>1183</v>
      </c>
      <c r="L439" s="1126" t="s">
        <v>1184</v>
      </c>
      <c r="P439" s="1126" t="s">
        <v>25353</v>
      </c>
      <c r="Q439" s="1008" t="s">
        <v>28234</v>
      </c>
      <c r="R439" s="1008" t="s">
        <v>28234</v>
      </c>
      <c r="S439" s="1127"/>
      <c r="T439" s="1126" t="s">
        <v>5621</v>
      </c>
      <c r="W439" s="1126" t="s">
        <v>28781</v>
      </c>
      <c r="X439" s="1126" t="s">
        <v>28782</v>
      </c>
      <c r="AH439" s="1128"/>
      <c r="AI439" s="1128"/>
      <c r="AJ439" s="1128"/>
      <c r="AK439" s="1128"/>
      <c r="AL439" s="1129"/>
      <c r="AM439" s="1129"/>
      <c r="AN439" s="1129"/>
      <c r="AO439" s="1129"/>
      <c r="AP439" s="1129"/>
      <c r="AQ439" s="1129"/>
      <c r="AR439" s="1129"/>
      <c r="AS439" s="1127"/>
      <c r="AT439" s="1129"/>
      <c r="AU439" s="1129"/>
      <c r="AV439" s="1129"/>
      <c r="AW439" s="1129"/>
      <c r="AX439" s="1129"/>
      <c r="AY439" s="1129"/>
      <c r="AZ439" s="1129"/>
      <c r="BA439" s="1129"/>
      <c r="BB439" s="1129"/>
      <c r="BC439" s="1129"/>
      <c r="BD439" s="1129"/>
      <c r="BE439" s="1129"/>
      <c r="BF439" s="1129"/>
      <c r="BG439" s="1129"/>
      <c r="BH439" s="1129"/>
      <c r="BI439" s="1129"/>
      <c r="BL439" s="1129"/>
      <c r="BM439" s="1129"/>
      <c r="BN439" s="1129"/>
      <c r="BO439" s="1129"/>
      <c r="BP439" s="1129"/>
      <c r="BQ439" s="1129"/>
    </row>
    <row r="440" spans="1:69" s="750" customFormat="1" ht="24.75" customHeight="1">
      <c r="A440" s="22" t="s">
        <v>883</v>
      </c>
      <c r="B440" s="22">
        <v>243109</v>
      </c>
      <c r="C440" s="472" t="s">
        <v>526</v>
      </c>
      <c r="D440" s="23" t="s">
        <v>884</v>
      </c>
      <c r="E440" s="23" t="s">
        <v>162</v>
      </c>
      <c r="F440" s="22" t="s">
        <v>200</v>
      </c>
      <c r="G440" s="22"/>
      <c r="H440" s="22" t="s">
        <v>180</v>
      </c>
      <c r="I440" s="18" t="s">
        <v>5417</v>
      </c>
      <c r="J440" s="23" t="s">
        <v>885</v>
      </c>
      <c r="K440" s="23" t="s">
        <v>1183</v>
      </c>
      <c r="L440" s="23" t="s">
        <v>1184</v>
      </c>
      <c r="M440" s="746" t="s">
        <v>886</v>
      </c>
      <c r="N440" s="22">
        <v>4175853195</v>
      </c>
      <c r="O440" s="22" t="s">
        <v>1551</v>
      </c>
      <c r="P440" s="22" t="s">
        <v>887</v>
      </c>
      <c r="Q440" s="22" t="s">
        <v>4452</v>
      </c>
      <c r="R440" s="22" t="s">
        <v>2252</v>
      </c>
      <c r="S440" s="747"/>
      <c r="T440" s="748" t="s">
        <v>24523</v>
      </c>
      <c r="U440" s="22"/>
      <c r="V440" s="22" t="s">
        <v>807</v>
      </c>
      <c r="W440" s="22" t="s">
        <v>888</v>
      </c>
      <c r="X440" s="22"/>
      <c r="Y440" s="748"/>
      <c r="Z440" s="748"/>
      <c r="AA440" s="748"/>
      <c r="AB440" s="748"/>
      <c r="AC440" s="748"/>
      <c r="AD440" s="748"/>
      <c r="AE440" s="748"/>
      <c r="AF440" s="748"/>
      <c r="AG440" s="748"/>
      <c r="AH440" s="749"/>
      <c r="AI440" s="749">
        <v>30870500</v>
      </c>
      <c r="AJ440" s="749">
        <v>28748267.605633806</v>
      </c>
      <c r="AK440" s="749">
        <v>34494226.81818182</v>
      </c>
      <c r="AL440" s="748">
        <v>40729962</v>
      </c>
      <c r="AM440" s="748">
        <v>43974999.999999993</v>
      </c>
      <c r="AN440" s="748">
        <v>44456136.36363636</v>
      </c>
      <c r="AO440" s="748">
        <v>40252972</v>
      </c>
      <c r="AP440" s="748">
        <v>38047955</v>
      </c>
      <c r="AQ440" s="748">
        <v>37751263</v>
      </c>
      <c r="AR440" s="748">
        <v>41634986.090909086</v>
      </c>
      <c r="AS440" s="747">
        <v>41914078</v>
      </c>
      <c r="AT440" s="748">
        <v>37777618</v>
      </c>
      <c r="AU440" s="748">
        <v>39739936</v>
      </c>
      <c r="AV440" s="748">
        <v>91266164</v>
      </c>
      <c r="AW440" s="748">
        <v>58436773</v>
      </c>
      <c r="AX440" s="748">
        <v>59970354</v>
      </c>
      <c r="AY440" s="748">
        <v>61881818.181818187</v>
      </c>
      <c r="AZ440" s="750">
        <v>60224909.090909094</v>
      </c>
      <c r="BA440" s="750">
        <v>60912272</v>
      </c>
      <c r="BB440" s="750">
        <v>50809545.454545453</v>
      </c>
      <c r="BC440" s="750">
        <v>62601818.181818187</v>
      </c>
      <c r="BD440" s="750">
        <v>64485000</v>
      </c>
      <c r="BE440" s="750">
        <v>65147727.272727281</v>
      </c>
      <c r="BF440" s="750">
        <v>59245662</v>
      </c>
      <c r="BG440" s="750">
        <v>65590909.090909094</v>
      </c>
      <c r="BI440" s="155"/>
      <c r="BJ440" s="155"/>
      <c r="BK440" s="155"/>
      <c r="BL440" s="155"/>
      <c r="BM440" s="155"/>
      <c r="BN440" s="155"/>
    </row>
    <row r="441" spans="1:69" s="750" customFormat="1" ht="24.75" customHeight="1">
      <c r="A441" s="22" t="s">
        <v>1067</v>
      </c>
      <c r="B441" s="22">
        <v>243119</v>
      </c>
      <c r="C441" s="472" t="s">
        <v>526</v>
      </c>
      <c r="D441" s="23" t="s">
        <v>1068</v>
      </c>
      <c r="E441" s="23" t="s">
        <v>162</v>
      </c>
      <c r="F441" s="22" t="s">
        <v>308</v>
      </c>
      <c r="G441" s="22"/>
      <c r="H441" s="22" t="s">
        <v>180</v>
      </c>
      <c r="I441" s="18" t="s">
        <v>5417</v>
      </c>
      <c r="J441" s="23" t="s">
        <v>1069</v>
      </c>
      <c r="K441" s="23" t="s">
        <v>1183</v>
      </c>
      <c r="L441" s="23" t="s">
        <v>1184</v>
      </c>
      <c r="M441" s="746" t="s">
        <v>1070</v>
      </c>
      <c r="N441" s="22"/>
      <c r="O441" s="22" t="s">
        <v>1551</v>
      </c>
      <c r="P441" s="22" t="s">
        <v>1071</v>
      </c>
      <c r="Q441" s="22" t="s">
        <v>4452</v>
      </c>
      <c r="R441" s="22" t="s">
        <v>3764</v>
      </c>
      <c r="S441" s="747"/>
      <c r="T441" s="748" t="s">
        <v>5435</v>
      </c>
      <c r="U441" s="22"/>
      <c r="V441" s="22"/>
      <c r="W441" s="22"/>
      <c r="X441" s="22"/>
      <c r="Y441" s="748"/>
      <c r="Z441" s="748"/>
      <c r="AA441" s="748"/>
      <c r="AB441" s="748"/>
      <c r="AC441" s="748"/>
      <c r="AD441" s="748"/>
      <c r="AE441" s="748"/>
      <c r="AF441" s="748"/>
      <c r="AG441" s="748"/>
      <c r="AH441" s="749"/>
      <c r="AI441" s="749"/>
      <c r="AJ441" s="749"/>
      <c r="AK441" s="749"/>
      <c r="AL441" s="748">
        <v>51770909</v>
      </c>
      <c r="AM441" s="748">
        <v>52899999.999999993</v>
      </c>
      <c r="AN441" s="748">
        <v>45807132.727272727</v>
      </c>
      <c r="AO441" s="748">
        <v>41212303</v>
      </c>
      <c r="AP441" s="748"/>
      <c r="AQ441" s="748">
        <v>30811287</v>
      </c>
      <c r="AR441" s="748"/>
      <c r="AS441" s="747">
        <v>27236363</v>
      </c>
      <c r="AT441" s="748">
        <v>43218181</v>
      </c>
      <c r="AU441" s="748">
        <v>50232709</v>
      </c>
      <c r="AV441" s="748">
        <v>111592985</v>
      </c>
      <c r="AW441" s="748">
        <v>70762272</v>
      </c>
      <c r="AX441" s="748">
        <v>56042045</v>
      </c>
      <c r="AY441" s="748">
        <v>68382954.545454547</v>
      </c>
      <c r="AZ441" s="750">
        <v>65420454.545454547</v>
      </c>
      <c r="BA441" s="750">
        <v>70154545</v>
      </c>
      <c r="BB441" s="750">
        <v>31185065.36363636</v>
      </c>
      <c r="BC441" s="750">
        <v>72195454.545454547</v>
      </c>
      <c r="BD441" s="750">
        <v>78903409.090909079</v>
      </c>
      <c r="BE441" s="750">
        <v>76022727.272727266</v>
      </c>
      <c r="BF441" s="750">
        <v>65427272</v>
      </c>
      <c r="BG441" s="750">
        <v>92650000</v>
      </c>
      <c r="BI441" s="155"/>
      <c r="BJ441" s="155"/>
      <c r="BK441" s="155"/>
      <c r="BL441" s="155"/>
      <c r="BM441" s="155"/>
      <c r="BN441" s="155"/>
    </row>
    <row r="442" spans="1:69" s="791" customFormat="1" ht="24.75" customHeight="1">
      <c r="A442" s="478" t="s">
        <v>1730</v>
      </c>
      <c r="B442" s="478">
        <v>243128</v>
      </c>
      <c r="C442" s="788" t="s">
        <v>526</v>
      </c>
      <c r="D442" s="724" t="s">
        <v>1731</v>
      </c>
      <c r="E442" s="724" t="s">
        <v>163</v>
      </c>
      <c r="F442" s="478" t="s">
        <v>102</v>
      </c>
      <c r="G442" s="478"/>
      <c r="H442" s="478"/>
      <c r="I442" s="479" t="s">
        <v>5417</v>
      </c>
      <c r="J442" s="724"/>
      <c r="K442" s="724"/>
      <c r="L442" s="724"/>
      <c r="M442" s="789"/>
      <c r="N442" s="478"/>
      <c r="O442" s="478" t="s">
        <v>1551</v>
      </c>
      <c r="P442" s="478" t="s">
        <v>1701</v>
      </c>
      <c r="Q442" s="478" t="s">
        <v>4452</v>
      </c>
      <c r="R442" s="478" t="s">
        <v>1584</v>
      </c>
      <c r="S442" s="790"/>
      <c r="T442" s="791" t="s">
        <v>24523</v>
      </c>
      <c r="U442" s="478"/>
      <c r="V442" s="478"/>
      <c r="W442" s="478"/>
      <c r="X442" s="478"/>
      <c r="AH442" s="792"/>
      <c r="AI442" s="792"/>
      <c r="AJ442" s="792"/>
      <c r="AK442" s="792"/>
      <c r="AL442" s="791">
        <v>44097133</v>
      </c>
      <c r="AM442" s="791">
        <v>43069632.727272734</v>
      </c>
      <c r="AN442" s="791">
        <v>47726223.63636364</v>
      </c>
      <c r="AO442" s="791">
        <v>37694405</v>
      </c>
      <c r="AQ442" s="791">
        <v>43498164</v>
      </c>
      <c r="AR442" s="791">
        <v>36532230.181818187</v>
      </c>
      <c r="AS442" s="790">
        <v>32830677</v>
      </c>
      <c r="AT442" s="791">
        <v>43269072</v>
      </c>
      <c r="AU442" s="791">
        <v>37357709</v>
      </c>
      <c r="AV442" s="791">
        <v>88417277</v>
      </c>
      <c r="AW442" s="791">
        <v>68018181</v>
      </c>
      <c r="AX442" s="791">
        <v>64481818</v>
      </c>
      <c r="AY442" s="791">
        <v>69376363.63636364</v>
      </c>
      <c r="AZ442" s="791">
        <v>65236363.63636364</v>
      </c>
      <c r="BA442" s="791">
        <v>64909090</v>
      </c>
      <c r="BB442" s="791">
        <v>62193181.818181798</v>
      </c>
      <c r="BC442" s="791">
        <v>47863636.363636397</v>
      </c>
      <c r="BD442" s="791">
        <v>70655000</v>
      </c>
      <c r="BE442" s="791">
        <v>65738636.363636397</v>
      </c>
      <c r="BF442" s="791">
        <v>59726136</v>
      </c>
      <c r="BG442" s="791">
        <v>62193181.818181798</v>
      </c>
      <c r="BI442" s="478"/>
      <c r="BJ442" s="478"/>
      <c r="BK442" s="478"/>
      <c r="BL442" s="478"/>
      <c r="BM442" s="478"/>
      <c r="BN442" s="478"/>
    </row>
    <row r="443" spans="1:69" s="750" customFormat="1" ht="24.75" customHeight="1">
      <c r="A443" s="22" t="s">
        <v>1854</v>
      </c>
      <c r="B443" s="22">
        <v>243135</v>
      </c>
      <c r="C443" s="472" t="s">
        <v>526</v>
      </c>
      <c r="D443" s="23" t="s">
        <v>27422</v>
      </c>
      <c r="E443" s="23" t="s">
        <v>162</v>
      </c>
      <c r="F443" s="22" t="s">
        <v>270</v>
      </c>
      <c r="G443" s="22"/>
      <c r="H443" s="22" t="s">
        <v>180</v>
      </c>
      <c r="I443" s="18" t="s">
        <v>5417</v>
      </c>
      <c r="J443" s="23">
        <v>9356959269</v>
      </c>
      <c r="K443" s="23" t="s">
        <v>1183</v>
      </c>
      <c r="L443" s="23" t="s">
        <v>1184</v>
      </c>
      <c r="M443" s="746" t="s">
        <v>1855</v>
      </c>
      <c r="N443" s="22"/>
      <c r="O443" s="22" t="s">
        <v>1551</v>
      </c>
      <c r="P443" s="22" t="s">
        <v>1856</v>
      </c>
      <c r="Q443" s="22" t="s">
        <v>4452</v>
      </c>
      <c r="R443" s="22" t="s">
        <v>1841</v>
      </c>
      <c r="S443" s="747"/>
      <c r="T443" s="748" t="s">
        <v>24523</v>
      </c>
      <c r="U443" s="22"/>
      <c r="V443" s="22"/>
      <c r="W443" s="22"/>
      <c r="X443" s="22"/>
      <c r="Y443" s="748"/>
      <c r="Z443" s="748"/>
      <c r="AA443" s="748"/>
      <c r="AB443" s="748"/>
      <c r="AC443" s="748"/>
      <c r="AD443" s="748"/>
      <c r="AE443" s="748"/>
      <c r="AF443" s="748"/>
      <c r="AG443" s="748"/>
      <c r="AH443" s="749"/>
      <c r="AI443" s="749"/>
      <c r="AJ443" s="749"/>
      <c r="AK443" s="749"/>
      <c r="AL443" s="748"/>
      <c r="AM443" s="748">
        <v>13939772.727272728</v>
      </c>
      <c r="AN443" s="748">
        <v>47065454.818181828</v>
      </c>
      <c r="AO443" s="748">
        <v>42381538</v>
      </c>
      <c r="AP443" s="748"/>
      <c r="AQ443" s="748">
        <v>31566573</v>
      </c>
      <c r="AR443" s="748">
        <v>27230424.90909091</v>
      </c>
      <c r="AS443" s="747">
        <v>24067706</v>
      </c>
      <c r="AT443" s="748">
        <v>33746345</v>
      </c>
      <c r="AU443" s="748">
        <v>31804331</v>
      </c>
      <c r="AV443" s="748">
        <v>64895343</v>
      </c>
      <c r="AW443" s="748">
        <v>61122727</v>
      </c>
      <c r="AX443" s="748">
        <v>48359090</v>
      </c>
      <c r="AY443" s="748">
        <v>54954545.454545453</v>
      </c>
      <c r="AZ443" s="750">
        <v>52404545.454545453</v>
      </c>
      <c r="BA443" s="750">
        <v>49772727</v>
      </c>
      <c r="BB443" s="750">
        <v>50621971.454545453</v>
      </c>
      <c r="BC443" s="750">
        <v>51244545.454545453</v>
      </c>
      <c r="BD443" s="750">
        <v>63272727.272727281</v>
      </c>
      <c r="BE443" s="750">
        <v>48395909.090909086</v>
      </c>
      <c r="BF443" s="750">
        <v>49122727</v>
      </c>
      <c r="BG443" s="750">
        <v>36192954.545454539</v>
      </c>
      <c r="BI443" s="155"/>
      <c r="BJ443" s="155"/>
      <c r="BK443" s="155"/>
      <c r="BL443" s="155"/>
      <c r="BM443" s="155"/>
      <c r="BN443" s="155"/>
    </row>
    <row r="444" spans="1:69" s="735" customFormat="1" ht="24.75" customHeight="1">
      <c r="A444" s="735" t="s">
        <v>26673</v>
      </c>
      <c r="B444" s="734">
        <v>243148</v>
      </c>
      <c r="C444" s="793" t="s">
        <v>526</v>
      </c>
      <c r="D444" s="734" t="s">
        <v>26674</v>
      </c>
      <c r="E444" s="735" t="s">
        <v>162</v>
      </c>
      <c r="F444" s="735" t="s">
        <v>26675</v>
      </c>
      <c r="G444" s="735" t="s">
        <v>24816</v>
      </c>
      <c r="H444" s="735" t="s">
        <v>179</v>
      </c>
      <c r="I444" s="735">
        <v>0</v>
      </c>
      <c r="J444" s="734" t="s">
        <v>26676</v>
      </c>
      <c r="K444" s="735" t="s">
        <v>1183</v>
      </c>
      <c r="L444" s="735" t="s">
        <v>1184</v>
      </c>
      <c r="M444" s="735" t="s">
        <v>26677</v>
      </c>
      <c r="N444" s="735">
        <v>4156893757</v>
      </c>
      <c r="O444" s="735" t="s">
        <v>2155</v>
      </c>
      <c r="P444" s="735" t="s">
        <v>26678</v>
      </c>
      <c r="Q444" s="735" t="s">
        <v>26678</v>
      </c>
      <c r="R444" s="735" t="s">
        <v>26493</v>
      </c>
      <c r="S444" s="794"/>
      <c r="T444" s="735" t="s">
        <v>5621</v>
      </c>
      <c r="W444" s="734"/>
      <c r="X444" s="735" t="s">
        <v>26679</v>
      </c>
      <c r="AM444" s="795">
        <v>18636818.636363637</v>
      </c>
      <c r="AN444" s="735">
        <v>44382728.18181818</v>
      </c>
      <c r="AO444" s="735">
        <v>43053426</v>
      </c>
      <c r="AP444" s="735">
        <v>16636364</v>
      </c>
      <c r="AQ444" s="795">
        <v>40687154</v>
      </c>
      <c r="AR444" s="795">
        <v>41713366.545454547</v>
      </c>
      <c r="AS444" s="794">
        <v>45098587</v>
      </c>
      <c r="AT444" s="735">
        <v>40785800</v>
      </c>
      <c r="AU444" s="735">
        <v>43708164</v>
      </c>
      <c r="AV444" s="735">
        <v>58838837</v>
      </c>
      <c r="AW444" s="735">
        <v>52408552</v>
      </c>
      <c r="AX444" s="735">
        <v>51258947</v>
      </c>
      <c r="AY444" s="735">
        <v>73082727.454545453</v>
      </c>
      <c r="AZ444" s="795">
        <v>60890000</v>
      </c>
      <c r="BA444" s="795">
        <v>60015909</v>
      </c>
      <c r="BB444" s="795">
        <v>69431818.181818187</v>
      </c>
      <c r="BC444" s="795">
        <v>62636363.63636364</v>
      </c>
      <c r="BD444" s="795">
        <v>63531549.363636374</v>
      </c>
      <c r="BE444" s="795">
        <v>66034090.909090906</v>
      </c>
      <c r="BF444" s="795">
        <v>41190000</v>
      </c>
      <c r="BG444" s="795"/>
      <c r="BH444" s="795"/>
      <c r="BI444" s="795"/>
    </row>
    <row r="445" spans="1:69" s="750" customFormat="1" ht="24.75" customHeight="1">
      <c r="A445" s="22" t="s">
        <v>1947</v>
      </c>
      <c r="B445" s="22">
        <v>243155</v>
      </c>
      <c r="C445" s="472" t="s">
        <v>526</v>
      </c>
      <c r="D445" s="23" t="s">
        <v>1948</v>
      </c>
      <c r="E445" s="23" t="s">
        <v>162</v>
      </c>
      <c r="F445" s="22" t="s">
        <v>813</v>
      </c>
      <c r="G445" s="22"/>
      <c r="H445" s="22" t="s">
        <v>180</v>
      </c>
      <c r="I445" s="18" t="s">
        <v>5417</v>
      </c>
      <c r="J445" s="23" t="s">
        <v>1949</v>
      </c>
      <c r="K445" s="23" t="s">
        <v>1183</v>
      </c>
      <c r="L445" s="23" t="s">
        <v>1184</v>
      </c>
      <c r="M445" s="746" t="s">
        <v>1950</v>
      </c>
      <c r="N445" s="22">
        <v>4148836616</v>
      </c>
      <c r="O445" s="22" t="s">
        <v>2414</v>
      </c>
      <c r="P445" s="22" t="s">
        <v>1921</v>
      </c>
      <c r="Q445" s="22" t="s">
        <v>4452</v>
      </c>
      <c r="R445" s="22" t="s">
        <v>22560</v>
      </c>
      <c r="S445" s="747"/>
      <c r="T445" s="748" t="s">
        <v>25263</v>
      </c>
      <c r="U445" s="22"/>
      <c r="V445" s="22"/>
      <c r="W445" s="22"/>
      <c r="X445" s="22" t="s">
        <v>3725</v>
      </c>
      <c r="Y445" s="748"/>
      <c r="Z445" s="748"/>
      <c r="AA445" s="748"/>
      <c r="AB445" s="748"/>
      <c r="AC445" s="748"/>
      <c r="AD445" s="748"/>
      <c r="AE445" s="748"/>
      <c r="AF445" s="748"/>
      <c r="AG445" s="748"/>
      <c r="AH445" s="749"/>
      <c r="AI445" s="749"/>
      <c r="AJ445" s="749"/>
      <c r="AK445" s="749"/>
      <c r="AL445" s="748"/>
      <c r="AM445" s="748"/>
      <c r="AN445" s="748">
        <v>14874761.363636363</v>
      </c>
      <c r="AO445" s="748">
        <v>42828195</v>
      </c>
      <c r="AP445" s="748"/>
      <c r="AQ445" s="748">
        <v>39678377</v>
      </c>
      <c r="AR445" s="748">
        <v>39204208.63636364</v>
      </c>
      <c r="AS445" s="747">
        <v>33648169</v>
      </c>
      <c r="AT445" s="748">
        <v>34951106</v>
      </c>
      <c r="AU445" s="748">
        <v>36577363</v>
      </c>
      <c r="AV445" s="748">
        <v>67628335</v>
      </c>
      <c r="AW445" s="748">
        <v>59537939</v>
      </c>
      <c r="AX445" s="748">
        <v>10461061</v>
      </c>
      <c r="AY445" s="748">
        <v>59887257.909090899</v>
      </c>
      <c r="AZ445" s="750">
        <v>60599697.636363633</v>
      </c>
      <c r="BA445" s="750">
        <v>39370000</v>
      </c>
      <c r="BF445" s="750">
        <v>15140000</v>
      </c>
      <c r="BG445" s="750">
        <v>71455840.909090921</v>
      </c>
      <c r="BI445" s="155"/>
      <c r="BJ445" s="155"/>
      <c r="BK445" s="155"/>
      <c r="BL445" s="155"/>
      <c r="BM445" s="155"/>
      <c r="BN445" s="155"/>
    </row>
    <row r="446" spans="1:69" s="750" customFormat="1" ht="24.75" customHeight="1">
      <c r="A446" s="22" t="s">
        <v>2037</v>
      </c>
      <c r="B446" s="22">
        <v>243159</v>
      </c>
      <c r="C446" s="472" t="s">
        <v>526</v>
      </c>
      <c r="D446" s="23" t="s">
        <v>2038</v>
      </c>
      <c r="E446" s="23" t="s">
        <v>163</v>
      </c>
      <c r="F446" s="22" t="s">
        <v>2039</v>
      </c>
      <c r="G446" s="22"/>
      <c r="H446" s="22" t="s">
        <v>179</v>
      </c>
      <c r="I446" s="18" t="s">
        <v>5417</v>
      </c>
      <c r="J446" s="23" t="s">
        <v>2040</v>
      </c>
      <c r="K446" s="23" t="s">
        <v>1183</v>
      </c>
      <c r="L446" s="23" t="s">
        <v>1184</v>
      </c>
      <c r="M446" s="746" t="s">
        <v>2041</v>
      </c>
      <c r="N446" s="22"/>
      <c r="O446" s="22" t="s">
        <v>2414</v>
      </c>
      <c r="P446" s="22" t="s">
        <v>2036</v>
      </c>
      <c r="Q446" s="22" t="s">
        <v>4452</v>
      </c>
      <c r="R446" s="22"/>
      <c r="S446" s="747"/>
      <c r="T446" s="748">
        <v>1403</v>
      </c>
      <c r="U446" s="22"/>
      <c r="V446" s="22"/>
      <c r="W446" s="22"/>
      <c r="X446" s="22"/>
      <c r="Y446" s="748"/>
      <c r="Z446" s="748"/>
      <c r="AA446" s="748"/>
      <c r="AB446" s="748"/>
      <c r="AC446" s="748"/>
      <c r="AD446" s="748"/>
      <c r="AE446" s="748"/>
      <c r="AF446" s="748"/>
      <c r="AG446" s="748"/>
      <c r="AH446" s="749"/>
      <c r="AI446" s="749"/>
      <c r="AJ446" s="749"/>
      <c r="AK446" s="749"/>
      <c r="AL446" s="748"/>
      <c r="AM446" s="748"/>
      <c r="AN446" s="748"/>
      <c r="AO446" s="748">
        <v>13500000</v>
      </c>
      <c r="AP446" s="748"/>
      <c r="AQ446" s="748">
        <v>46500000</v>
      </c>
      <c r="AR446" s="748">
        <v>46500000</v>
      </c>
      <c r="AS446" s="747">
        <v>46500000</v>
      </c>
      <c r="AT446" s="748">
        <v>41500000</v>
      </c>
      <c r="AU446" s="748">
        <v>46500000</v>
      </c>
      <c r="AV446" s="748">
        <v>75000000</v>
      </c>
      <c r="AW446" s="748">
        <v>67166666</v>
      </c>
      <c r="AX446" s="748">
        <v>70333333</v>
      </c>
      <c r="AY446" s="748">
        <v>71933333.333333328</v>
      </c>
      <c r="AZ446" s="750">
        <v>69333333.333333328</v>
      </c>
      <c r="BA446" s="750">
        <v>71933333</v>
      </c>
      <c r="BB446" s="750">
        <v>69933333.333333328</v>
      </c>
      <c r="BC446" s="750">
        <v>67166666.666666657</v>
      </c>
      <c r="BD446" s="750">
        <v>60666666.666666664</v>
      </c>
      <c r="BE446" s="750">
        <v>69333333.333333328</v>
      </c>
      <c r="BF446" s="750">
        <v>80000000</v>
      </c>
      <c r="BG446" s="750">
        <v>80000000</v>
      </c>
      <c r="BI446" s="155"/>
      <c r="BJ446" s="155"/>
      <c r="BK446" s="155"/>
      <c r="BL446" s="155"/>
      <c r="BM446" s="155"/>
      <c r="BN446" s="155"/>
    </row>
    <row r="447" spans="1:69" s="750" customFormat="1" ht="24.75" customHeight="1">
      <c r="A447" s="22" t="s">
        <v>2043</v>
      </c>
      <c r="B447" s="22">
        <v>243167</v>
      </c>
      <c r="C447" s="472" t="s">
        <v>526</v>
      </c>
      <c r="D447" s="23" t="s">
        <v>2044</v>
      </c>
      <c r="E447" s="23" t="s">
        <v>162</v>
      </c>
      <c r="F447" s="22" t="s">
        <v>2045</v>
      </c>
      <c r="G447" s="22" t="s">
        <v>1286</v>
      </c>
      <c r="H447" s="22" t="s">
        <v>180</v>
      </c>
      <c r="I447" s="18" t="s">
        <v>5417</v>
      </c>
      <c r="J447" s="23" t="s">
        <v>2046</v>
      </c>
      <c r="K447" s="23" t="s">
        <v>1183</v>
      </c>
      <c r="L447" s="23" t="s">
        <v>1184</v>
      </c>
      <c r="M447" s="746" t="s">
        <v>2047</v>
      </c>
      <c r="N447" s="22">
        <v>416393979</v>
      </c>
      <c r="O447" s="22" t="s">
        <v>1551</v>
      </c>
      <c r="P447" s="22" t="s">
        <v>2048</v>
      </c>
      <c r="Q447" s="22" t="s">
        <v>4452</v>
      </c>
      <c r="R447" s="22" t="s">
        <v>2100</v>
      </c>
      <c r="S447" s="747"/>
      <c r="T447" s="748" t="s">
        <v>24523</v>
      </c>
      <c r="U447" s="22"/>
      <c r="V447" s="22" t="s">
        <v>239</v>
      </c>
      <c r="W447" s="22" t="s">
        <v>2049</v>
      </c>
      <c r="X447" s="22"/>
      <c r="Y447" s="748"/>
      <c r="Z447" s="748"/>
      <c r="AA447" s="748"/>
      <c r="AB447" s="748"/>
      <c r="AC447" s="748"/>
      <c r="AD447" s="748"/>
      <c r="AE447" s="748"/>
      <c r="AF447" s="748"/>
      <c r="AG447" s="748"/>
      <c r="AH447" s="749"/>
      <c r="AI447" s="749"/>
      <c r="AJ447" s="749"/>
      <c r="AK447" s="749"/>
      <c r="AL447" s="748"/>
      <c r="AM447" s="748"/>
      <c r="AN447" s="748"/>
      <c r="AO447" s="748">
        <v>35700000</v>
      </c>
      <c r="AP447" s="748">
        <v>49800000</v>
      </c>
      <c r="AQ447" s="748">
        <v>52061800</v>
      </c>
      <c r="AR447" s="748">
        <v>43591800</v>
      </c>
      <c r="AS447" s="747">
        <v>46591800</v>
      </c>
      <c r="AT447" s="748">
        <v>48391800</v>
      </c>
      <c r="AU447" s="748">
        <v>46591800</v>
      </c>
      <c r="AV447" s="748">
        <v>79362015</v>
      </c>
      <c r="AW447" s="748">
        <v>48290000</v>
      </c>
      <c r="AX447" s="748">
        <v>87433333</v>
      </c>
      <c r="AY447" s="748">
        <v>73433333.333333328</v>
      </c>
      <c r="AZ447" s="750">
        <v>82255015.666666672</v>
      </c>
      <c r="BA447" s="750">
        <v>82255015</v>
      </c>
      <c r="BB447" s="750">
        <v>88335015.666666672</v>
      </c>
      <c r="BC447" s="750">
        <v>77349370.000000015</v>
      </c>
      <c r="BD447" s="750">
        <v>76842703.333333343</v>
      </c>
      <c r="BE447" s="750">
        <v>82922703.333333343</v>
      </c>
      <c r="BF447" s="750">
        <v>103466666</v>
      </c>
      <c r="BG447" s="750">
        <v>111066666.66666666</v>
      </c>
      <c r="BI447" s="155"/>
      <c r="BJ447" s="155"/>
      <c r="BK447" s="155"/>
      <c r="BL447" s="155"/>
      <c r="BM447" s="155"/>
      <c r="BN447" s="155"/>
    </row>
    <row r="448" spans="1:69" s="750" customFormat="1" ht="24.75" customHeight="1">
      <c r="A448" s="22" t="s">
        <v>2051</v>
      </c>
      <c r="B448" s="22">
        <v>243169</v>
      </c>
      <c r="C448" s="472" t="s">
        <v>526</v>
      </c>
      <c r="D448" s="23" t="s">
        <v>2052</v>
      </c>
      <c r="E448" s="23" t="s">
        <v>162</v>
      </c>
      <c r="F448" s="22" t="s">
        <v>473</v>
      </c>
      <c r="G448" s="22"/>
      <c r="H448" s="22" t="s">
        <v>180</v>
      </c>
      <c r="I448" s="18" t="s">
        <v>5417</v>
      </c>
      <c r="J448" s="23" t="s">
        <v>2053</v>
      </c>
      <c r="K448" s="23" t="s">
        <v>1183</v>
      </c>
      <c r="L448" s="23" t="s">
        <v>1184</v>
      </c>
      <c r="M448" s="746" t="s">
        <v>2054</v>
      </c>
      <c r="N448" s="22"/>
      <c r="O448" s="22" t="s">
        <v>1551</v>
      </c>
      <c r="P448" s="22" t="s">
        <v>2055</v>
      </c>
      <c r="Q448" s="22" t="s">
        <v>4452</v>
      </c>
      <c r="R448" s="22" t="s">
        <v>3672</v>
      </c>
      <c r="S448" s="747"/>
      <c r="T448" s="748" t="s">
        <v>5435</v>
      </c>
      <c r="U448" s="22"/>
      <c r="V448" s="22"/>
      <c r="W448" s="22"/>
      <c r="X448" s="22"/>
      <c r="Y448" s="748"/>
      <c r="Z448" s="748"/>
      <c r="AA448" s="748"/>
      <c r="AB448" s="748"/>
      <c r="AC448" s="748"/>
      <c r="AD448" s="748"/>
      <c r="AE448" s="748"/>
      <c r="AF448" s="748"/>
      <c r="AG448" s="748"/>
      <c r="AH448" s="749"/>
      <c r="AI448" s="749"/>
      <c r="AJ448" s="749"/>
      <c r="AK448" s="749"/>
      <c r="AL448" s="748"/>
      <c r="AM448" s="748"/>
      <c r="AN448" s="748"/>
      <c r="AO448" s="748">
        <v>7845454.5454545459</v>
      </c>
      <c r="AP448" s="748">
        <v>40500000</v>
      </c>
      <c r="AQ448" s="748">
        <v>38841683</v>
      </c>
      <c r="AR448" s="748">
        <v>48290250.636363633</v>
      </c>
      <c r="AS448" s="747">
        <v>46700000</v>
      </c>
      <c r="AT448" s="748">
        <v>40856757.909090906</v>
      </c>
      <c r="AU448" s="748">
        <v>32519836</v>
      </c>
      <c r="AV448" s="748">
        <v>89558490</v>
      </c>
      <c r="AW448" s="748">
        <v>83301773</v>
      </c>
      <c r="AX448" s="748">
        <v>60478990</v>
      </c>
      <c r="AY448" s="748">
        <v>65169772.909090906</v>
      </c>
      <c r="AZ448" s="750">
        <v>78794545.454545453</v>
      </c>
      <c r="BA448" s="750">
        <v>76595363</v>
      </c>
      <c r="BB448" s="750">
        <v>83220974.454545453</v>
      </c>
      <c r="BC448" s="750">
        <v>71854090.909090906</v>
      </c>
      <c r="BD448" s="750">
        <v>76040371.545454532</v>
      </c>
      <c r="BE448" s="750">
        <v>83415454.545454547</v>
      </c>
      <c r="BF448" s="750">
        <v>89543435</v>
      </c>
      <c r="BG448" s="750">
        <v>82034545.454545453</v>
      </c>
      <c r="BI448" s="155"/>
      <c r="BJ448" s="155"/>
      <c r="BK448" s="155"/>
      <c r="BL448" s="155"/>
      <c r="BM448" s="155"/>
      <c r="BN448" s="155"/>
    </row>
    <row r="449" spans="1:66" s="750" customFormat="1" ht="24.75" customHeight="1">
      <c r="A449" s="22" t="s">
        <v>2108</v>
      </c>
      <c r="B449" s="22">
        <v>243170</v>
      </c>
      <c r="C449" s="472" t="s">
        <v>526</v>
      </c>
      <c r="D449" s="23" t="s">
        <v>2109</v>
      </c>
      <c r="E449" s="23" t="s">
        <v>163</v>
      </c>
      <c r="F449" s="22" t="s">
        <v>2110</v>
      </c>
      <c r="G449" s="22"/>
      <c r="H449" s="22" t="s">
        <v>179</v>
      </c>
      <c r="I449" s="18" t="s">
        <v>22176</v>
      </c>
      <c r="J449" s="23" t="s">
        <v>2111</v>
      </c>
      <c r="K449" s="23" t="s">
        <v>1183</v>
      </c>
      <c r="L449" s="23" t="s">
        <v>1184</v>
      </c>
      <c r="M449" s="746" t="s">
        <v>2112</v>
      </c>
      <c r="N449" s="22"/>
      <c r="O449" s="22" t="s">
        <v>1551</v>
      </c>
      <c r="P449" s="22" t="s">
        <v>2113</v>
      </c>
      <c r="Q449" s="22" t="s">
        <v>4452</v>
      </c>
      <c r="R449" s="22" t="s">
        <v>2252</v>
      </c>
      <c r="S449" s="747"/>
      <c r="T449" s="748" t="s">
        <v>24523</v>
      </c>
      <c r="U449" s="22"/>
      <c r="V449" s="22"/>
      <c r="W449" s="22"/>
      <c r="X449" s="22"/>
      <c r="Y449" s="748"/>
      <c r="Z449" s="748"/>
      <c r="AA449" s="748"/>
      <c r="AB449" s="748"/>
      <c r="AC449" s="748"/>
      <c r="AD449" s="748"/>
      <c r="AE449" s="748"/>
      <c r="AF449" s="748"/>
      <c r="AG449" s="748"/>
      <c r="AH449" s="749"/>
      <c r="AI449" s="749"/>
      <c r="AJ449" s="749"/>
      <c r="AK449" s="749"/>
      <c r="AL449" s="748"/>
      <c r="AM449" s="748"/>
      <c r="AN449" s="748"/>
      <c r="AO449" s="748"/>
      <c r="AP449" s="748">
        <v>50073193</v>
      </c>
      <c r="AQ449" s="748">
        <v>43529966</v>
      </c>
      <c r="AR449" s="748">
        <v>41814531.545454547</v>
      </c>
      <c r="AS449" s="747">
        <v>45226768</v>
      </c>
      <c r="AT449" s="748">
        <v>42006527</v>
      </c>
      <c r="AU449" s="748">
        <v>42099981</v>
      </c>
      <c r="AV449" s="748">
        <v>82487136</v>
      </c>
      <c r="AW449" s="748">
        <v>71536052</v>
      </c>
      <c r="AX449" s="748">
        <v>63586224</v>
      </c>
      <c r="AY449" s="748">
        <v>69182234.181818187</v>
      </c>
      <c r="AZ449" s="750">
        <v>59238349</v>
      </c>
      <c r="BA449" s="750">
        <v>15297832</v>
      </c>
      <c r="BB449" s="750">
        <v>58759090.909090906</v>
      </c>
      <c r="BC449" s="750">
        <v>64090909.090909094</v>
      </c>
      <c r="BD449" s="750">
        <v>58077500</v>
      </c>
      <c r="BE449" s="750">
        <v>69431818.181818187</v>
      </c>
      <c r="BF449" s="750">
        <v>67068181</v>
      </c>
      <c r="BG449" s="750">
        <v>66625000</v>
      </c>
      <c r="BI449" s="155"/>
      <c r="BJ449" s="155"/>
      <c r="BK449" s="155"/>
      <c r="BL449" s="155"/>
      <c r="BM449" s="155"/>
      <c r="BN449" s="155"/>
    </row>
    <row r="450" spans="1:66" s="750" customFormat="1" ht="24.75" customHeight="1">
      <c r="A450" s="22" t="s">
        <v>2114</v>
      </c>
      <c r="B450" s="22">
        <v>243172</v>
      </c>
      <c r="C450" s="472" t="s">
        <v>526</v>
      </c>
      <c r="D450" s="23" t="s">
        <v>2115</v>
      </c>
      <c r="E450" s="23" t="s">
        <v>162</v>
      </c>
      <c r="F450" s="22" t="s">
        <v>130</v>
      </c>
      <c r="G450" s="22"/>
      <c r="H450" s="22" t="s">
        <v>179</v>
      </c>
      <c r="I450" s="18" t="s">
        <v>5417</v>
      </c>
      <c r="J450" s="23" t="s">
        <v>2116</v>
      </c>
      <c r="K450" s="23" t="s">
        <v>1183</v>
      </c>
      <c r="L450" s="23" t="s">
        <v>1184</v>
      </c>
      <c r="M450" s="746" t="s">
        <v>2117</v>
      </c>
      <c r="N450" s="22"/>
      <c r="O450" s="22" t="s">
        <v>1551</v>
      </c>
      <c r="P450" s="22" t="s">
        <v>2062</v>
      </c>
      <c r="Q450" s="22" t="s">
        <v>4452</v>
      </c>
      <c r="R450" s="22" t="s">
        <v>2252</v>
      </c>
      <c r="S450" s="747"/>
      <c r="T450" s="748" t="s">
        <v>24523</v>
      </c>
      <c r="U450" s="22"/>
      <c r="V450" s="22"/>
      <c r="W450" s="22"/>
      <c r="X450" s="22"/>
      <c r="Y450" s="748"/>
      <c r="Z450" s="748"/>
      <c r="AA450" s="748"/>
      <c r="AB450" s="748"/>
      <c r="AC450" s="748"/>
      <c r="AD450" s="748"/>
      <c r="AE450" s="748"/>
      <c r="AF450" s="748"/>
      <c r="AG450" s="748"/>
      <c r="AH450" s="749"/>
      <c r="AI450" s="749"/>
      <c r="AJ450" s="749"/>
      <c r="AK450" s="749"/>
      <c r="AL450" s="748"/>
      <c r="AM450" s="748"/>
      <c r="AN450" s="748"/>
      <c r="AO450" s="748"/>
      <c r="AP450" s="748">
        <v>48000000</v>
      </c>
      <c r="AQ450" s="748">
        <v>43006727</v>
      </c>
      <c r="AR450" s="748">
        <v>40146823.36363636</v>
      </c>
      <c r="AS450" s="747">
        <v>39269100</v>
      </c>
      <c r="AT450" s="748">
        <v>37744527</v>
      </c>
      <c r="AU450" s="748">
        <v>45246072</v>
      </c>
      <c r="AV450" s="748">
        <v>72662796</v>
      </c>
      <c r="AW450" s="748">
        <v>53309506</v>
      </c>
      <c r="AX450" s="748">
        <v>72822234</v>
      </c>
      <c r="AY450" s="748">
        <v>75400416</v>
      </c>
      <c r="AZ450" s="750">
        <v>69530167.181818172</v>
      </c>
      <c r="BA450" s="750">
        <v>77629712</v>
      </c>
      <c r="BB450" s="750">
        <v>90527272.727272734</v>
      </c>
      <c r="BC450" s="750">
        <v>77940909.090909094</v>
      </c>
      <c r="BD450" s="750">
        <v>75157727.272727281</v>
      </c>
      <c r="BE450" s="750">
        <v>77285000</v>
      </c>
      <c r="BF450" s="750">
        <v>70948090</v>
      </c>
      <c r="BG450" s="750">
        <v>72445454.545454547</v>
      </c>
      <c r="BI450" s="155"/>
      <c r="BJ450" s="155"/>
      <c r="BK450" s="155"/>
      <c r="BL450" s="155"/>
      <c r="BM450" s="155"/>
      <c r="BN450" s="155"/>
    </row>
    <row r="451" spans="1:66" s="750" customFormat="1" ht="24.75" customHeight="1">
      <c r="A451" s="22" t="s">
        <v>2558</v>
      </c>
      <c r="B451" s="22">
        <v>243199</v>
      </c>
      <c r="C451" s="472" t="s">
        <v>526</v>
      </c>
      <c r="D451" s="23" t="s">
        <v>2559</v>
      </c>
      <c r="E451" s="23" t="s">
        <v>162</v>
      </c>
      <c r="F451" s="22" t="s">
        <v>325</v>
      </c>
      <c r="G451" s="22"/>
      <c r="H451" s="22" t="s">
        <v>180</v>
      </c>
      <c r="I451" s="18" t="s">
        <v>5417</v>
      </c>
      <c r="J451" s="23" t="s">
        <v>2560</v>
      </c>
      <c r="K451" s="23" t="s">
        <v>1183</v>
      </c>
      <c r="L451" s="23" t="s">
        <v>1184</v>
      </c>
      <c r="M451" s="746" t="s">
        <v>2561</v>
      </c>
      <c r="N451" s="22"/>
      <c r="O451" s="22" t="s">
        <v>1551</v>
      </c>
      <c r="P451" s="22" t="s">
        <v>2557</v>
      </c>
      <c r="Q451" s="22" t="s">
        <v>4452</v>
      </c>
      <c r="R451" s="22" t="s">
        <v>3672</v>
      </c>
      <c r="S451" s="747" t="s">
        <v>385</v>
      </c>
      <c r="T451" s="748" t="s">
        <v>5435</v>
      </c>
      <c r="U451" s="22"/>
      <c r="V451" s="22"/>
      <c r="W451" s="22"/>
      <c r="X451" s="22"/>
      <c r="Y451" s="748"/>
      <c r="Z451" s="748"/>
      <c r="AA451" s="748"/>
      <c r="AB451" s="748"/>
      <c r="AC451" s="748"/>
      <c r="AD451" s="748"/>
      <c r="AE451" s="748"/>
      <c r="AF451" s="748"/>
      <c r="AG451" s="748"/>
      <c r="AH451" s="749"/>
      <c r="AI451" s="749"/>
      <c r="AJ451" s="749"/>
      <c r="AK451" s="749"/>
      <c r="AL451" s="748"/>
      <c r="AM451" s="748"/>
      <c r="AN451" s="748"/>
      <c r="AO451" s="748"/>
      <c r="AP451" s="748"/>
      <c r="AQ451" s="748"/>
      <c r="AR451" s="748"/>
      <c r="AS451" s="747">
        <v>11900000</v>
      </c>
      <c r="AT451" s="748">
        <v>34359095.000000007</v>
      </c>
      <c r="AU451" s="748">
        <v>52609090</v>
      </c>
      <c r="AV451" s="748">
        <v>76570754</v>
      </c>
      <c r="AW451" s="748">
        <v>82727272</v>
      </c>
      <c r="AX451" s="748">
        <v>69391363</v>
      </c>
      <c r="AY451" s="748">
        <v>69818181.818181813</v>
      </c>
      <c r="AZ451" s="750">
        <v>67363636.363636374</v>
      </c>
      <c r="BA451" s="750">
        <v>72865909</v>
      </c>
      <c r="BB451" s="750">
        <v>73210621.727272719</v>
      </c>
      <c r="BC451" s="750">
        <v>64103460.909090906</v>
      </c>
      <c r="BD451" s="750">
        <v>66553460.909090906</v>
      </c>
      <c r="BE451" s="750">
        <v>98993181.818181798</v>
      </c>
      <c r="BF451" s="750">
        <v>93893181</v>
      </c>
      <c r="BG451" s="750">
        <v>156417272.72727272</v>
      </c>
      <c r="BH451" s="750">
        <v>110800000</v>
      </c>
      <c r="BI451" s="155"/>
      <c r="BJ451" s="155"/>
      <c r="BK451" s="155"/>
      <c r="BL451" s="155"/>
      <c r="BM451" s="155"/>
      <c r="BN451" s="155"/>
    </row>
    <row r="452" spans="1:66" s="750" customFormat="1" ht="24.75" customHeight="1">
      <c r="A452" s="22" t="s">
        <v>2645</v>
      </c>
      <c r="B452" s="22">
        <v>243200</v>
      </c>
      <c r="C452" s="472" t="s">
        <v>526</v>
      </c>
      <c r="D452" s="23">
        <v>2581208910</v>
      </c>
      <c r="E452" s="23" t="s">
        <v>163</v>
      </c>
      <c r="F452" s="22" t="s">
        <v>86</v>
      </c>
      <c r="G452" s="22"/>
      <c r="H452" s="22" t="s">
        <v>180</v>
      </c>
      <c r="I452" s="18" t="s">
        <v>5417</v>
      </c>
      <c r="J452" s="23">
        <v>9918321438</v>
      </c>
      <c r="K452" s="23" t="s">
        <v>1183</v>
      </c>
      <c r="L452" s="23" t="s">
        <v>1307</v>
      </c>
      <c r="M452" s="746" t="s">
        <v>2646</v>
      </c>
      <c r="N452" s="22"/>
      <c r="O452" s="22" t="s">
        <v>2414</v>
      </c>
      <c r="P452" s="22" t="s">
        <v>2647</v>
      </c>
      <c r="Q452" s="22" t="s">
        <v>4452</v>
      </c>
      <c r="R452" s="22" t="s">
        <v>4293</v>
      </c>
      <c r="S452" s="747"/>
      <c r="T452" s="748" t="s">
        <v>5435</v>
      </c>
      <c r="U452" s="22"/>
      <c r="V452" s="22"/>
      <c r="W452" s="22"/>
      <c r="X452" s="22" t="s">
        <v>2648</v>
      </c>
      <c r="Y452" s="748"/>
      <c r="Z452" s="748"/>
      <c r="AA452" s="748"/>
      <c r="AB452" s="748"/>
      <c r="AC452" s="748"/>
      <c r="AD452" s="748"/>
      <c r="AE452" s="748"/>
      <c r="AF452" s="748"/>
      <c r="AG452" s="748"/>
      <c r="AH452" s="749"/>
      <c r="AI452" s="749"/>
      <c r="AJ452" s="749"/>
      <c r="AK452" s="749"/>
      <c r="AL452" s="748"/>
      <c r="AM452" s="748"/>
      <c r="AN452" s="748"/>
      <c r="AO452" s="748"/>
      <c r="AP452" s="748"/>
      <c r="AQ452" s="748"/>
      <c r="AR452" s="748"/>
      <c r="AS452" s="747"/>
      <c r="AT452" s="748">
        <v>24842000</v>
      </c>
      <c r="AU452" s="748">
        <v>45278940</v>
      </c>
      <c r="AV452" s="748">
        <v>59820754</v>
      </c>
      <c r="AW452" s="748">
        <v>72319318</v>
      </c>
      <c r="AX452" s="748">
        <v>71694899</v>
      </c>
      <c r="AY452" s="748">
        <v>69296727.454545453</v>
      </c>
      <c r="AZ452" s="750">
        <v>75475454.545454532</v>
      </c>
      <c r="BA452" s="750">
        <v>79809000</v>
      </c>
      <c r="BB452" s="750">
        <v>77009156.272727281</v>
      </c>
      <c r="BC452" s="750">
        <v>71172272.727272734</v>
      </c>
      <c r="BD452" s="750">
        <v>72770826.090909094</v>
      </c>
      <c r="BE452" s="750">
        <v>76033006.36363636</v>
      </c>
      <c r="BF452" s="750">
        <v>83032071.999999985</v>
      </c>
      <c r="BG452" s="750">
        <v>91186818.181818172</v>
      </c>
      <c r="BI452" s="155"/>
      <c r="BJ452" s="155"/>
      <c r="BK452" s="155"/>
      <c r="BL452" s="155"/>
      <c r="BM452" s="155"/>
      <c r="BN452" s="155"/>
    </row>
    <row r="453" spans="1:66" s="750" customFormat="1" ht="24.75" customHeight="1">
      <c r="A453" s="22" t="s">
        <v>2649</v>
      </c>
      <c r="B453" s="22">
        <v>243201</v>
      </c>
      <c r="C453" s="472" t="s">
        <v>526</v>
      </c>
      <c r="D453" s="23" t="s">
        <v>2650</v>
      </c>
      <c r="E453" s="23" t="s">
        <v>163</v>
      </c>
      <c r="F453" s="22" t="s">
        <v>153</v>
      </c>
      <c r="G453" s="22"/>
      <c r="H453" s="22" t="s">
        <v>180</v>
      </c>
      <c r="I453" s="18" t="s">
        <v>5417</v>
      </c>
      <c r="J453" s="23">
        <v>9033525759</v>
      </c>
      <c r="K453" s="23" t="s">
        <v>1183</v>
      </c>
      <c r="L453" s="23" t="s">
        <v>1307</v>
      </c>
      <c r="M453" s="746" t="s">
        <v>2651</v>
      </c>
      <c r="N453" s="22"/>
      <c r="O453" s="22" t="s">
        <v>2414</v>
      </c>
      <c r="P453" s="22" t="s">
        <v>2612</v>
      </c>
      <c r="Q453" s="22" t="s">
        <v>4452</v>
      </c>
      <c r="R453" s="22"/>
      <c r="S453" s="747" t="s">
        <v>385</v>
      </c>
      <c r="T453" s="748">
        <v>1403</v>
      </c>
      <c r="U453" s="22"/>
      <c r="V453" s="22"/>
      <c r="W453" s="22"/>
      <c r="X453" s="22" t="s">
        <v>2648</v>
      </c>
      <c r="Y453" s="748"/>
      <c r="Z453" s="748"/>
      <c r="AA453" s="748"/>
      <c r="AB453" s="748"/>
      <c r="AC453" s="748"/>
      <c r="AD453" s="748"/>
      <c r="AE453" s="748"/>
      <c r="AF453" s="748"/>
      <c r="AG453" s="748"/>
      <c r="AH453" s="749"/>
      <c r="AI453" s="749"/>
      <c r="AJ453" s="749"/>
      <c r="AK453" s="749"/>
      <c r="AL453" s="748"/>
      <c r="AM453" s="748"/>
      <c r="AN453" s="748"/>
      <c r="AO453" s="748"/>
      <c r="AP453" s="748"/>
      <c r="AQ453" s="748"/>
      <c r="AR453" s="748"/>
      <c r="AS453" s="747"/>
      <c r="AT453" s="748">
        <v>20877272.727272727</v>
      </c>
      <c r="AU453" s="748">
        <v>38318257</v>
      </c>
      <c r="AV453" s="748">
        <v>49626933</v>
      </c>
      <c r="AW453" s="748">
        <v>65542500</v>
      </c>
      <c r="AX453" s="748">
        <v>57346136</v>
      </c>
      <c r="AY453" s="748">
        <v>52573409.272727266</v>
      </c>
      <c r="AZ453" s="750">
        <v>58149909.090909094</v>
      </c>
      <c r="BA453" s="750">
        <v>60480454</v>
      </c>
      <c r="BB453" s="750">
        <v>64702136.36363636</v>
      </c>
      <c r="BC453" s="750">
        <v>65622568.181818187</v>
      </c>
      <c r="BD453" s="750">
        <v>70669545.454545453</v>
      </c>
      <c r="BE453" s="750">
        <v>62472727.272727273</v>
      </c>
      <c r="BF453" s="750">
        <v>64298181</v>
      </c>
      <c r="BG453" s="750">
        <v>66503864.636363603</v>
      </c>
      <c r="BH453" s="750">
        <v>122235759</v>
      </c>
      <c r="BI453" s="155"/>
      <c r="BJ453" s="155"/>
      <c r="BK453" s="155"/>
      <c r="BL453" s="155"/>
      <c r="BM453" s="155"/>
      <c r="BN453" s="155"/>
    </row>
    <row r="454" spans="1:66" s="750" customFormat="1" ht="24.75" customHeight="1">
      <c r="A454" s="22" t="s">
        <v>2753</v>
      </c>
      <c r="B454" s="22">
        <v>243217</v>
      </c>
      <c r="C454" s="472" t="s">
        <v>526</v>
      </c>
      <c r="D454" s="23">
        <v>2593242744</v>
      </c>
      <c r="E454" s="23" t="s">
        <v>163</v>
      </c>
      <c r="F454" s="22" t="s">
        <v>660</v>
      </c>
      <c r="G454" s="22"/>
      <c r="H454" s="22" t="s">
        <v>180</v>
      </c>
      <c r="I454" s="18" t="s">
        <v>5417</v>
      </c>
      <c r="J454" s="23">
        <v>9353122260</v>
      </c>
      <c r="K454" s="23" t="s">
        <v>1183</v>
      </c>
      <c r="L454" s="23" t="s">
        <v>1184</v>
      </c>
      <c r="M454" s="746" t="s">
        <v>2754</v>
      </c>
      <c r="N454" s="22">
        <v>4157688497</v>
      </c>
      <c r="O454" s="22" t="s">
        <v>2414</v>
      </c>
      <c r="P454" s="22" t="s">
        <v>2755</v>
      </c>
      <c r="Q454" s="22" t="s">
        <v>4452</v>
      </c>
      <c r="R454" s="22"/>
      <c r="S454" s="747"/>
      <c r="T454" s="748">
        <v>1403</v>
      </c>
      <c r="U454" s="22"/>
      <c r="V454" s="22"/>
      <c r="W454" s="22"/>
      <c r="X454" s="22"/>
      <c r="Y454" s="748"/>
      <c r="Z454" s="748"/>
      <c r="AA454" s="748"/>
      <c r="AB454" s="748"/>
      <c r="AC454" s="748"/>
      <c r="AD454" s="748"/>
      <c r="AE454" s="748"/>
      <c r="AF454" s="748"/>
      <c r="AG454" s="748"/>
      <c r="AH454" s="749"/>
      <c r="AI454" s="749"/>
      <c r="AJ454" s="749"/>
      <c r="AK454" s="749"/>
      <c r="AL454" s="748"/>
      <c r="AM454" s="748"/>
      <c r="AN454" s="748"/>
      <c r="AO454" s="748"/>
      <c r="AP454" s="748"/>
      <c r="AQ454" s="748"/>
      <c r="AR454" s="748"/>
      <c r="AS454" s="747"/>
      <c r="AT454" s="748"/>
      <c r="AU454" s="748"/>
      <c r="AV454" s="748">
        <v>37943396</v>
      </c>
      <c r="AW454" s="748">
        <v>71050000</v>
      </c>
      <c r="AX454" s="748">
        <v>72500000</v>
      </c>
      <c r="AY454" s="748">
        <v>68785000</v>
      </c>
      <c r="AZ454" s="750">
        <v>71350000</v>
      </c>
      <c r="BA454" s="750">
        <v>74236363</v>
      </c>
      <c r="BB454" s="750">
        <v>69000000</v>
      </c>
      <c r="BC454" s="750">
        <v>62045454.545454547</v>
      </c>
      <c r="BD454" s="750">
        <v>61772727.272727273</v>
      </c>
      <c r="BE454" s="750">
        <v>64090909.090909094</v>
      </c>
      <c r="BF454" s="750">
        <v>62798090</v>
      </c>
      <c r="BG454" s="750">
        <v>64581818.181818187</v>
      </c>
      <c r="BI454" s="155"/>
      <c r="BJ454" s="155"/>
      <c r="BK454" s="155"/>
      <c r="BL454" s="155"/>
      <c r="BM454" s="155"/>
      <c r="BN454" s="155"/>
    </row>
    <row r="455" spans="1:66" s="750" customFormat="1" ht="24.75" customHeight="1">
      <c r="A455" s="22" t="s">
        <v>2775</v>
      </c>
      <c r="B455" s="22">
        <v>243220</v>
      </c>
      <c r="C455" s="472" t="s">
        <v>526</v>
      </c>
      <c r="D455" s="23">
        <v>2581017295</v>
      </c>
      <c r="E455" s="23" t="s">
        <v>162</v>
      </c>
      <c r="F455" s="22" t="s">
        <v>323</v>
      </c>
      <c r="G455" s="22"/>
      <c r="H455" s="22" t="s">
        <v>180</v>
      </c>
      <c r="I455" s="18" t="s">
        <v>5417</v>
      </c>
      <c r="J455" s="23">
        <v>9026851744</v>
      </c>
      <c r="K455" s="23" t="s">
        <v>1183</v>
      </c>
      <c r="L455" s="23" t="s">
        <v>1184</v>
      </c>
      <c r="M455" s="746" t="s">
        <v>2776</v>
      </c>
      <c r="N455" s="22">
        <v>4157844311</v>
      </c>
      <c r="O455" s="22" t="s">
        <v>1551</v>
      </c>
      <c r="P455" s="22" t="s">
        <v>2777</v>
      </c>
      <c r="Q455" s="22" t="s">
        <v>4452</v>
      </c>
      <c r="R455" s="22" t="s">
        <v>3093</v>
      </c>
      <c r="S455" s="747"/>
      <c r="T455" s="748" t="s">
        <v>5435</v>
      </c>
      <c r="U455" s="22"/>
      <c r="V455" s="22"/>
      <c r="W455" s="22"/>
      <c r="X455" s="22"/>
      <c r="Y455" s="748"/>
      <c r="Z455" s="748"/>
      <c r="AA455" s="748"/>
      <c r="AB455" s="748"/>
      <c r="AC455" s="748"/>
      <c r="AD455" s="748"/>
      <c r="AE455" s="748"/>
      <c r="AF455" s="748"/>
      <c r="AG455" s="748"/>
      <c r="AH455" s="749"/>
      <c r="AI455" s="749"/>
      <c r="AJ455" s="749"/>
      <c r="AK455" s="749"/>
      <c r="AL455" s="748"/>
      <c r="AM455" s="748"/>
      <c r="AN455" s="748"/>
      <c r="AO455" s="748"/>
      <c r="AP455" s="748"/>
      <c r="AQ455" s="748"/>
      <c r="AR455" s="748"/>
      <c r="AS455" s="747"/>
      <c r="AT455" s="748"/>
      <c r="AU455" s="748">
        <v>44505454</v>
      </c>
      <c r="AV455" s="748">
        <v>60411320</v>
      </c>
      <c r="AW455" s="748">
        <v>76450000</v>
      </c>
      <c r="AX455" s="748">
        <v>68940000</v>
      </c>
      <c r="AY455" s="748">
        <v>75200416</v>
      </c>
      <c r="AZ455" s="750">
        <v>77171985.36363636</v>
      </c>
      <c r="BA455" s="750">
        <v>79047894</v>
      </c>
      <c r="BB455" s="750">
        <v>86245167.181818187</v>
      </c>
      <c r="BC455" s="750">
        <v>73128460.909090906</v>
      </c>
      <c r="BD455" s="750">
        <v>77028460.909090906</v>
      </c>
      <c r="BE455" s="750">
        <v>63851188.181818187</v>
      </c>
      <c r="BF455" s="750">
        <v>74644733</v>
      </c>
      <c r="BG455" s="750">
        <v>85386363.63636364</v>
      </c>
      <c r="BI455" s="155"/>
      <c r="BJ455" s="155"/>
      <c r="BK455" s="155"/>
      <c r="BL455" s="155"/>
      <c r="BM455" s="155"/>
      <c r="BN455" s="155"/>
    </row>
    <row r="456" spans="1:66" s="750" customFormat="1" ht="24.75" customHeight="1">
      <c r="A456" s="22" t="s">
        <v>2975</v>
      </c>
      <c r="B456" s="22">
        <v>243237</v>
      </c>
      <c r="C456" s="472" t="s">
        <v>526</v>
      </c>
      <c r="D456" s="23" t="s">
        <v>2976</v>
      </c>
      <c r="E456" s="23" t="s">
        <v>162</v>
      </c>
      <c r="F456" s="22" t="s">
        <v>86</v>
      </c>
      <c r="G456" s="22"/>
      <c r="H456" s="22" t="s">
        <v>180</v>
      </c>
      <c r="I456" s="18" t="s">
        <v>5417</v>
      </c>
      <c r="J456" s="23" t="s">
        <v>2977</v>
      </c>
      <c r="K456" s="23" t="s">
        <v>1183</v>
      </c>
      <c r="L456" s="23" t="s">
        <v>1184</v>
      </c>
      <c r="M456" s="746" t="s">
        <v>2978</v>
      </c>
      <c r="N456" s="22"/>
      <c r="O456" s="22" t="s">
        <v>1551</v>
      </c>
      <c r="P456" s="22" t="s">
        <v>2979</v>
      </c>
      <c r="Q456" s="22" t="s">
        <v>4452</v>
      </c>
      <c r="R456" s="22" t="s">
        <v>26493</v>
      </c>
      <c r="S456" s="747"/>
      <c r="T456" s="748" t="s">
        <v>5435</v>
      </c>
      <c r="U456" s="22"/>
      <c r="V456" s="22"/>
      <c r="W456" s="22"/>
      <c r="X456" s="22"/>
      <c r="Y456" s="748"/>
      <c r="Z456" s="748"/>
      <c r="AA456" s="748"/>
      <c r="AB456" s="748"/>
      <c r="AC456" s="748"/>
      <c r="AD456" s="748"/>
      <c r="AE456" s="748"/>
      <c r="AF456" s="748"/>
      <c r="AG456" s="748"/>
      <c r="AH456" s="749"/>
      <c r="AI456" s="749"/>
      <c r="AJ456" s="749"/>
      <c r="AK456" s="749"/>
      <c r="AL456" s="748"/>
      <c r="AM456" s="748"/>
      <c r="AN456" s="748"/>
      <c r="AO456" s="748"/>
      <c r="AP456" s="748"/>
      <c r="AQ456" s="748"/>
      <c r="AR456" s="748"/>
      <c r="AS456" s="747"/>
      <c r="AT456" s="748"/>
      <c r="AU456" s="748"/>
      <c r="AV456" s="748"/>
      <c r="AW456" s="748">
        <v>2050000</v>
      </c>
      <c r="AX456" s="748">
        <v>63034445</v>
      </c>
      <c r="AY456" s="748">
        <v>61927727.454545461</v>
      </c>
      <c r="AZ456" s="750">
        <v>64271818</v>
      </c>
      <c r="BA456" s="750">
        <v>65054454</v>
      </c>
      <c r="BB456" s="750">
        <v>66530065.363636374</v>
      </c>
      <c r="BC456" s="750">
        <v>66304090.909090906</v>
      </c>
      <c r="BD456" s="750">
        <v>63955196.090909094</v>
      </c>
      <c r="BE456" s="750">
        <v>64266642.727272719</v>
      </c>
      <c r="BF456" s="750">
        <v>78225532</v>
      </c>
      <c r="BG456" s="750">
        <v>71131188.181818172</v>
      </c>
      <c r="BI456" s="155"/>
      <c r="BJ456" s="155"/>
      <c r="BK456" s="155"/>
      <c r="BL456" s="155"/>
      <c r="BM456" s="155"/>
      <c r="BN456" s="155"/>
    </row>
    <row r="457" spans="1:66" s="750" customFormat="1" ht="24.75" customHeight="1">
      <c r="A457" s="22" t="s">
        <v>2980</v>
      </c>
      <c r="B457" s="22">
        <v>243240</v>
      </c>
      <c r="C457" s="472" t="s">
        <v>526</v>
      </c>
      <c r="D457" s="23" t="s">
        <v>2981</v>
      </c>
      <c r="E457" s="23" t="s">
        <v>162</v>
      </c>
      <c r="F457" s="22" t="s">
        <v>322</v>
      </c>
      <c r="G457" s="22"/>
      <c r="H457" s="22" t="s">
        <v>180</v>
      </c>
      <c r="I457" s="18" t="s">
        <v>5417</v>
      </c>
      <c r="J457" s="23" t="s">
        <v>2982</v>
      </c>
      <c r="K457" s="23" t="s">
        <v>1183</v>
      </c>
      <c r="L457" s="23" t="s">
        <v>1184</v>
      </c>
      <c r="M457" s="746" t="s">
        <v>2983</v>
      </c>
      <c r="N457" s="22"/>
      <c r="O457" s="22" t="s">
        <v>1551</v>
      </c>
      <c r="P457" s="22" t="s">
        <v>2951</v>
      </c>
      <c r="Q457" s="22" t="s">
        <v>4452</v>
      </c>
      <c r="R457" s="22" t="s">
        <v>3435</v>
      </c>
      <c r="S457" s="747"/>
      <c r="T457" s="748" t="s">
        <v>5435</v>
      </c>
      <c r="U457" s="22"/>
      <c r="V457" s="22"/>
      <c r="W457" s="22"/>
      <c r="X457" s="22"/>
      <c r="Y457" s="748"/>
      <c r="Z457" s="748"/>
      <c r="AA457" s="748"/>
      <c r="AB457" s="748"/>
      <c r="AC457" s="748"/>
      <c r="AD457" s="748"/>
      <c r="AE457" s="748"/>
      <c r="AF457" s="748"/>
      <c r="AG457" s="748"/>
      <c r="AH457" s="749"/>
      <c r="AI457" s="749"/>
      <c r="AJ457" s="749"/>
      <c r="AK457" s="749"/>
      <c r="AL457" s="748"/>
      <c r="AM457" s="748"/>
      <c r="AN457" s="748"/>
      <c r="AO457" s="748"/>
      <c r="AP457" s="748"/>
      <c r="AQ457" s="748"/>
      <c r="AR457" s="748"/>
      <c r="AS457" s="747"/>
      <c r="AT457" s="748"/>
      <c r="AU457" s="748"/>
      <c r="AV457" s="748"/>
      <c r="AW457" s="748"/>
      <c r="AX457" s="748">
        <v>55511945</v>
      </c>
      <c r="AY457" s="748">
        <v>57365000</v>
      </c>
      <c r="AZ457" s="750">
        <v>59385000</v>
      </c>
      <c r="BA457" s="750">
        <v>56939621</v>
      </c>
      <c r="BB457" s="750">
        <v>62318349</v>
      </c>
      <c r="BC457" s="750">
        <v>63254824.545454547</v>
      </c>
      <c r="BD457" s="750">
        <v>61108188.181818187</v>
      </c>
      <c r="BE457" s="750">
        <v>64695279.090909094</v>
      </c>
      <c r="BF457" s="750">
        <v>70216340</v>
      </c>
      <c r="BG457" s="750">
        <v>68706097.272727281</v>
      </c>
      <c r="BI457" s="155"/>
      <c r="BJ457" s="155"/>
      <c r="BK457" s="155"/>
      <c r="BL457" s="155"/>
      <c r="BM457" s="155"/>
      <c r="BN457" s="155"/>
    </row>
    <row r="458" spans="1:66" s="750" customFormat="1" ht="24.75" customHeight="1">
      <c r="A458" s="22" t="s">
        <v>3290</v>
      </c>
      <c r="B458" s="22">
        <v>243247</v>
      </c>
      <c r="C458" s="472" t="s">
        <v>526</v>
      </c>
      <c r="D458" s="23" t="s">
        <v>3291</v>
      </c>
      <c r="E458" s="23" t="s">
        <v>163</v>
      </c>
      <c r="F458" s="22" t="s">
        <v>136</v>
      </c>
      <c r="G458" s="22" t="s">
        <v>3292</v>
      </c>
      <c r="H458" s="22" t="s">
        <v>180</v>
      </c>
      <c r="I458" s="18" t="s">
        <v>5418</v>
      </c>
      <c r="J458" s="23" t="s">
        <v>3293</v>
      </c>
      <c r="K458" s="23" t="s">
        <v>1183</v>
      </c>
      <c r="L458" s="23" t="s">
        <v>1184</v>
      </c>
      <c r="M458" s="746" t="s">
        <v>3294</v>
      </c>
      <c r="N458" s="22"/>
      <c r="O458" s="22" t="s">
        <v>1551</v>
      </c>
      <c r="P458" s="22" t="s">
        <v>3295</v>
      </c>
      <c r="Q458" s="22" t="s">
        <v>4452</v>
      </c>
      <c r="R458" s="22" t="s">
        <v>3273</v>
      </c>
      <c r="S458" s="747"/>
      <c r="T458" s="748" t="s">
        <v>5435</v>
      </c>
      <c r="U458" s="22"/>
      <c r="V458" s="22"/>
      <c r="W458" s="22"/>
      <c r="X458" s="22"/>
      <c r="Y458" s="748"/>
      <c r="Z458" s="748"/>
      <c r="AA458" s="748"/>
      <c r="AB458" s="748"/>
      <c r="AC458" s="748"/>
      <c r="AD458" s="748"/>
      <c r="AE458" s="748"/>
      <c r="AF458" s="748"/>
      <c r="AG458" s="748"/>
      <c r="AH458" s="749"/>
      <c r="AI458" s="749"/>
      <c r="AJ458" s="749"/>
      <c r="AK458" s="749"/>
      <c r="AL458" s="748"/>
      <c r="AM458" s="748"/>
      <c r="AN458" s="748"/>
      <c r="AO458" s="748"/>
      <c r="AP458" s="748"/>
      <c r="AQ458" s="748"/>
      <c r="AR458" s="748"/>
      <c r="AS458" s="747"/>
      <c r="AT458" s="748"/>
      <c r="AU458" s="748"/>
      <c r="AV458" s="748"/>
      <c r="AW458" s="748"/>
      <c r="AX458" s="748"/>
      <c r="AY458" s="748">
        <v>64150000</v>
      </c>
      <c r="AZ458" s="750">
        <v>80590167.181818187</v>
      </c>
      <c r="BA458" s="750">
        <v>77931076</v>
      </c>
      <c r="BB458" s="750">
        <v>82894712.63636364</v>
      </c>
      <c r="BC458" s="750">
        <v>72472551.818181828</v>
      </c>
      <c r="BD458" s="750">
        <v>85151188.181818172</v>
      </c>
      <c r="BE458" s="750">
        <v>91473915.454545453</v>
      </c>
      <c r="BF458" s="750">
        <v>77339824</v>
      </c>
      <c r="BG458" s="750">
        <v>90246642.727272719</v>
      </c>
      <c r="BI458" s="155"/>
      <c r="BJ458" s="155"/>
      <c r="BK458" s="155"/>
      <c r="BL458" s="155"/>
      <c r="BM458" s="155"/>
      <c r="BN458" s="155"/>
    </row>
    <row r="459" spans="1:66" s="750" customFormat="1" ht="24.75" customHeight="1">
      <c r="A459" s="22" t="s">
        <v>26299</v>
      </c>
      <c r="B459" s="22" t="s">
        <v>26300</v>
      </c>
      <c r="C459" s="472" t="s">
        <v>526</v>
      </c>
      <c r="D459" s="23" t="s">
        <v>26301</v>
      </c>
      <c r="E459" s="23" t="s">
        <v>163</v>
      </c>
      <c r="F459" s="22" t="s">
        <v>123</v>
      </c>
      <c r="G459" s="22"/>
      <c r="H459" s="22" t="s">
        <v>180</v>
      </c>
      <c r="I459" s="18" t="s">
        <v>5417</v>
      </c>
      <c r="J459" s="23"/>
      <c r="K459" s="23" t="s">
        <v>1183</v>
      </c>
      <c r="L459" s="23" t="s">
        <v>1184</v>
      </c>
      <c r="M459" s="746" t="s">
        <v>26302</v>
      </c>
      <c r="N459" s="22"/>
      <c r="O459" s="22" t="s">
        <v>1551</v>
      </c>
      <c r="P459" s="22" t="s">
        <v>25196</v>
      </c>
      <c r="Q459" s="22" t="s">
        <v>25196</v>
      </c>
      <c r="R459" s="22" t="s">
        <v>25916</v>
      </c>
      <c r="S459" s="747"/>
      <c r="T459" s="748"/>
      <c r="U459" s="22"/>
      <c r="V459" s="22"/>
      <c r="W459" s="22"/>
      <c r="X459" s="22" t="s">
        <v>26303</v>
      </c>
      <c r="Y459" s="748"/>
      <c r="Z459" s="748"/>
      <c r="AA459" s="748"/>
      <c r="AB459" s="748"/>
      <c r="AC459" s="748"/>
      <c r="AD459" s="748"/>
      <c r="AE459" s="748"/>
      <c r="AF459" s="748"/>
      <c r="AG459" s="748"/>
      <c r="AH459" s="749"/>
      <c r="AI459" s="749"/>
      <c r="AJ459" s="749"/>
      <c r="AK459" s="749"/>
      <c r="AL459" s="748"/>
      <c r="AM459" s="748"/>
      <c r="AN459" s="748"/>
      <c r="AO459" s="748"/>
      <c r="AP459" s="748"/>
      <c r="AQ459" s="748"/>
      <c r="AR459" s="748"/>
      <c r="AS459" s="747"/>
      <c r="AT459" s="748"/>
      <c r="AU459" s="748"/>
      <c r="AV459" s="748"/>
      <c r="AW459" s="748"/>
      <c r="AX459" s="748"/>
      <c r="AY459" s="748">
        <v>6750000</v>
      </c>
      <c r="AZ459" s="750">
        <v>61300000</v>
      </c>
      <c r="BA459" s="750">
        <v>73770000</v>
      </c>
      <c r="BB459" s="750">
        <v>80050000</v>
      </c>
      <c r="BD459" s="750">
        <v>66620000</v>
      </c>
      <c r="BI459" s="155"/>
      <c r="BJ459" s="155"/>
      <c r="BK459" s="155"/>
      <c r="BL459" s="155"/>
      <c r="BM459" s="155"/>
      <c r="BN459" s="155"/>
    </row>
    <row r="460" spans="1:66" s="750" customFormat="1" ht="24.75" customHeight="1">
      <c r="A460" s="22" t="s">
        <v>3296</v>
      </c>
      <c r="B460" s="22">
        <v>243258</v>
      </c>
      <c r="C460" s="472" t="s">
        <v>526</v>
      </c>
      <c r="D460" s="23" t="s">
        <v>3297</v>
      </c>
      <c r="E460" s="23" t="s">
        <v>162</v>
      </c>
      <c r="F460" s="22" t="s">
        <v>471</v>
      </c>
      <c r="G460" s="22"/>
      <c r="H460" s="22" t="s">
        <v>180</v>
      </c>
      <c r="I460" s="18" t="s">
        <v>5417</v>
      </c>
      <c r="J460" s="23" t="s">
        <v>3298</v>
      </c>
      <c r="K460" s="23" t="s">
        <v>1183</v>
      </c>
      <c r="L460" s="23" t="s">
        <v>1184</v>
      </c>
      <c r="M460" s="746" t="s">
        <v>3299</v>
      </c>
      <c r="N460" s="22"/>
      <c r="O460" s="22" t="s">
        <v>2155</v>
      </c>
      <c r="P460" s="22" t="s">
        <v>3282</v>
      </c>
      <c r="Q460" s="22" t="s">
        <v>4452</v>
      </c>
      <c r="R460" s="22" t="s">
        <v>26037</v>
      </c>
      <c r="S460" s="747"/>
      <c r="T460" s="748">
        <v>1403</v>
      </c>
      <c r="U460" s="22"/>
      <c r="V460" s="22"/>
      <c r="W460" s="22"/>
      <c r="X460" s="22"/>
      <c r="Y460" s="748"/>
      <c r="Z460" s="748"/>
      <c r="AA460" s="748"/>
      <c r="AB460" s="748"/>
      <c r="AC460" s="748"/>
      <c r="AD460" s="748"/>
      <c r="AE460" s="748"/>
      <c r="AF460" s="748"/>
      <c r="AG460" s="748"/>
      <c r="AH460" s="749"/>
      <c r="AI460" s="749"/>
      <c r="AJ460" s="749"/>
      <c r="AK460" s="749"/>
      <c r="AL460" s="748"/>
      <c r="AM460" s="748"/>
      <c r="AN460" s="748"/>
      <c r="AO460" s="748"/>
      <c r="AP460" s="748"/>
      <c r="AQ460" s="748"/>
      <c r="AR460" s="748"/>
      <c r="AS460" s="747"/>
      <c r="AT460" s="748"/>
      <c r="AU460" s="748"/>
      <c r="AV460" s="748"/>
      <c r="AW460" s="748"/>
      <c r="AX460" s="748"/>
      <c r="AY460" s="748">
        <v>8000000</v>
      </c>
      <c r="AZ460" s="750">
        <v>61870000</v>
      </c>
      <c r="BA460" s="750">
        <v>66234000</v>
      </c>
      <c r="BB460" s="750">
        <v>58535000</v>
      </c>
      <c r="BC460" s="750">
        <v>65147727.272727273</v>
      </c>
      <c r="BD460" s="750">
        <v>67806818.181818187</v>
      </c>
      <c r="BE460" s="750">
        <v>66963181.818181828</v>
      </c>
      <c r="BF460" s="750">
        <v>64377727</v>
      </c>
      <c r="BG460" s="750">
        <v>69221818.181818187</v>
      </c>
      <c r="BI460" s="155"/>
      <c r="BJ460" s="155"/>
      <c r="BK460" s="155"/>
      <c r="BL460" s="155"/>
      <c r="BM460" s="155"/>
      <c r="BN460" s="155"/>
    </row>
    <row r="461" spans="1:66" s="750" customFormat="1" ht="24.75" customHeight="1">
      <c r="A461" s="22" t="s">
        <v>3300</v>
      </c>
      <c r="B461" s="22">
        <v>243263</v>
      </c>
      <c r="C461" s="472" t="s">
        <v>526</v>
      </c>
      <c r="D461" s="23" t="s">
        <v>3301</v>
      </c>
      <c r="E461" s="23" t="s">
        <v>162</v>
      </c>
      <c r="F461" s="22" t="s">
        <v>308</v>
      </c>
      <c r="G461" s="22"/>
      <c r="H461" s="22" t="s">
        <v>180</v>
      </c>
      <c r="I461" s="18" t="s">
        <v>5417</v>
      </c>
      <c r="J461" s="23" t="s">
        <v>3302</v>
      </c>
      <c r="K461" s="23" t="s">
        <v>1183</v>
      </c>
      <c r="L461" s="23" t="s">
        <v>1184</v>
      </c>
      <c r="M461" s="746" t="s">
        <v>3303</v>
      </c>
      <c r="N461" s="22"/>
      <c r="O461" s="22" t="s">
        <v>1551</v>
      </c>
      <c r="P461" s="22" t="s">
        <v>3065</v>
      </c>
      <c r="Q461" s="22" t="s">
        <v>4452</v>
      </c>
      <c r="R461" s="22" t="s">
        <v>3672</v>
      </c>
      <c r="S461" s="747"/>
      <c r="T461" s="748" t="s">
        <v>5435</v>
      </c>
      <c r="U461" s="22"/>
      <c r="V461" s="22"/>
      <c r="W461" s="22"/>
      <c r="X461" s="22"/>
      <c r="Y461" s="748"/>
      <c r="Z461" s="748"/>
      <c r="AA461" s="748"/>
      <c r="AB461" s="748"/>
      <c r="AC461" s="748"/>
      <c r="AD461" s="748"/>
      <c r="AE461" s="748"/>
      <c r="AF461" s="748"/>
      <c r="AG461" s="748"/>
      <c r="AH461" s="749"/>
      <c r="AI461" s="749"/>
      <c r="AJ461" s="749"/>
      <c r="AK461" s="749"/>
      <c r="AL461" s="748"/>
      <c r="AM461" s="748"/>
      <c r="AN461" s="748"/>
      <c r="AO461" s="748"/>
      <c r="AP461" s="748"/>
      <c r="AQ461" s="748"/>
      <c r="AR461" s="748"/>
      <c r="AS461" s="747"/>
      <c r="AT461" s="748"/>
      <c r="AU461" s="748"/>
      <c r="AV461" s="748"/>
      <c r="AW461" s="748"/>
      <c r="AX461" s="748">
        <v>45580000</v>
      </c>
      <c r="AY461" s="748">
        <v>59015667</v>
      </c>
      <c r="AZ461" s="750">
        <v>66313334</v>
      </c>
      <c r="BA461" s="750">
        <v>66137597</v>
      </c>
      <c r="BB461" s="750">
        <v>66366542.090909094</v>
      </c>
      <c r="BC461" s="750">
        <v>61561415.454545453</v>
      </c>
      <c r="BD461" s="750">
        <v>69305733.636363626</v>
      </c>
      <c r="BE461" s="750">
        <v>69589366.999999985</v>
      </c>
      <c r="BF461" s="750">
        <v>62222466</v>
      </c>
      <c r="BG461" s="750">
        <v>72802484.636363626</v>
      </c>
      <c r="BI461" s="155"/>
      <c r="BJ461" s="155"/>
      <c r="BK461" s="155"/>
      <c r="BL461" s="155"/>
      <c r="BM461" s="155"/>
      <c r="BN461" s="155"/>
    </row>
    <row r="462" spans="1:66" s="750" customFormat="1" ht="24.75" customHeight="1">
      <c r="A462" s="22" t="s">
        <v>3327</v>
      </c>
      <c r="B462" s="22">
        <v>243265</v>
      </c>
      <c r="C462" s="472" t="s">
        <v>526</v>
      </c>
      <c r="D462" s="23" t="s">
        <v>3328</v>
      </c>
      <c r="E462" s="23" t="s">
        <v>163</v>
      </c>
      <c r="F462" s="22" t="s">
        <v>199</v>
      </c>
      <c r="G462" s="22"/>
      <c r="H462" s="22" t="s">
        <v>179</v>
      </c>
      <c r="I462" s="18" t="s">
        <v>5416</v>
      </c>
      <c r="J462" s="23" t="s">
        <v>3329</v>
      </c>
      <c r="K462" s="23" t="s">
        <v>1183</v>
      </c>
      <c r="L462" s="23" t="s">
        <v>1184</v>
      </c>
      <c r="M462" s="746" t="s">
        <v>3330</v>
      </c>
      <c r="N462" s="22"/>
      <c r="O462" s="22" t="s">
        <v>2155</v>
      </c>
      <c r="P462" s="22" t="s">
        <v>3331</v>
      </c>
      <c r="Q462" s="22" t="s">
        <v>4452</v>
      </c>
      <c r="R462" s="22"/>
      <c r="S462" s="747" t="s">
        <v>385</v>
      </c>
      <c r="T462" s="748">
        <v>1403</v>
      </c>
      <c r="U462" s="22"/>
      <c r="V462" s="22"/>
      <c r="W462" s="22"/>
      <c r="X462" s="22"/>
      <c r="Y462" s="748"/>
      <c r="Z462" s="748"/>
      <c r="AA462" s="748"/>
      <c r="AB462" s="748"/>
      <c r="AC462" s="748"/>
      <c r="AD462" s="748"/>
      <c r="AE462" s="748"/>
      <c r="AF462" s="748"/>
      <c r="AG462" s="748"/>
      <c r="AH462" s="749"/>
      <c r="AI462" s="749"/>
      <c r="AJ462" s="749"/>
      <c r="AK462" s="749"/>
      <c r="AL462" s="748"/>
      <c r="AM462" s="748"/>
      <c r="AN462" s="748"/>
      <c r="AO462" s="748"/>
      <c r="AP462" s="748"/>
      <c r="AQ462" s="748"/>
      <c r="AR462" s="748"/>
      <c r="AS462" s="747"/>
      <c r="AT462" s="748"/>
      <c r="AU462" s="748"/>
      <c r="AV462" s="748"/>
      <c r="AW462" s="748"/>
      <c r="AX462" s="748"/>
      <c r="AY462" s="748"/>
      <c r="AZ462" s="750">
        <v>45000000</v>
      </c>
      <c r="BA462" s="750">
        <v>73970000</v>
      </c>
      <c r="BB462" s="750">
        <v>80950000</v>
      </c>
      <c r="BD462" s="750">
        <v>43090000</v>
      </c>
      <c r="BE462" s="750">
        <v>71270000</v>
      </c>
      <c r="BF462" s="750">
        <v>71320000</v>
      </c>
      <c r="BG462" s="750">
        <v>67840000</v>
      </c>
      <c r="BI462" s="155"/>
      <c r="BJ462" s="155"/>
      <c r="BK462" s="155"/>
      <c r="BL462" s="155"/>
      <c r="BM462" s="155"/>
      <c r="BN462" s="155"/>
    </row>
    <row r="463" spans="1:66" s="750" customFormat="1" ht="24.75" customHeight="1">
      <c r="A463" s="22" t="s">
        <v>3571</v>
      </c>
      <c r="B463" s="22">
        <v>243266</v>
      </c>
      <c r="C463" s="472" t="s">
        <v>526</v>
      </c>
      <c r="D463" s="23" t="s">
        <v>3572</v>
      </c>
      <c r="E463" s="23" t="s">
        <v>162</v>
      </c>
      <c r="F463" s="22" t="s">
        <v>471</v>
      </c>
      <c r="G463" s="22"/>
      <c r="H463" s="22" t="s">
        <v>180</v>
      </c>
      <c r="I463" s="18" t="s">
        <v>5417</v>
      </c>
      <c r="J463" s="23" t="s">
        <v>3573</v>
      </c>
      <c r="K463" s="23" t="s">
        <v>1183</v>
      </c>
      <c r="L463" s="23" t="s">
        <v>1184</v>
      </c>
      <c r="M463" s="746" t="s">
        <v>3574</v>
      </c>
      <c r="N463" s="22"/>
      <c r="O463" s="22" t="s">
        <v>2155</v>
      </c>
      <c r="P463" s="22" t="s">
        <v>3575</v>
      </c>
      <c r="Q463" s="22" t="s">
        <v>4452</v>
      </c>
      <c r="R463" s="22" t="s">
        <v>5337</v>
      </c>
      <c r="S463" s="747"/>
      <c r="T463" s="748" t="s">
        <v>25263</v>
      </c>
      <c r="U463" s="22"/>
      <c r="V463" s="22"/>
      <c r="W463" s="22"/>
      <c r="X463" s="22"/>
      <c r="Y463" s="748"/>
      <c r="Z463" s="748"/>
      <c r="AA463" s="748"/>
      <c r="AB463" s="748"/>
      <c r="AC463" s="748"/>
      <c r="AD463" s="748"/>
      <c r="AE463" s="748"/>
      <c r="AF463" s="748"/>
      <c r="AG463" s="748"/>
      <c r="AH463" s="749"/>
      <c r="AI463" s="749"/>
      <c r="AJ463" s="749"/>
      <c r="AK463" s="749"/>
      <c r="AL463" s="748"/>
      <c r="AM463" s="748"/>
      <c r="AN463" s="748"/>
      <c r="AO463" s="748"/>
      <c r="AP463" s="748"/>
      <c r="AQ463" s="748"/>
      <c r="AR463" s="748"/>
      <c r="AS463" s="747"/>
      <c r="AT463" s="748"/>
      <c r="AU463" s="748"/>
      <c r="AV463" s="748"/>
      <c r="AW463" s="748"/>
      <c r="AX463" s="748"/>
      <c r="AY463" s="748"/>
      <c r="AZ463" s="750">
        <v>12880909.09090909</v>
      </c>
      <c r="BA463" s="750">
        <v>58318636</v>
      </c>
      <c r="BB463" s="750">
        <v>72459636.363636374</v>
      </c>
      <c r="BC463" s="750">
        <v>63722727.272727273</v>
      </c>
      <c r="BD463" s="750">
        <v>63587917</v>
      </c>
      <c r="BE463" s="750">
        <v>74728818.181818172</v>
      </c>
      <c r="BF463" s="750">
        <v>71908090</v>
      </c>
      <c r="BG463" s="750">
        <v>73067728.272727266</v>
      </c>
      <c r="BI463" s="155"/>
      <c r="BJ463" s="155"/>
      <c r="BK463" s="155"/>
      <c r="BL463" s="155"/>
      <c r="BM463" s="155"/>
      <c r="BN463" s="155"/>
    </row>
    <row r="464" spans="1:66" s="750" customFormat="1" ht="24.75" customHeight="1">
      <c r="A464" s="22" t="s">
        <v>3576</v>
      </c>
      <c r="B464" s="22">
        <v>243268</v>
      </c>
      <c r="C464" s="472" t="s">
        <v>526</v>
      </c>
      <c r="D464" s="23" t="s">
        <v>3577</v>
      </c>
      <c r="E464" s="23" t="s">
        <v>163</v>
      </c>
      <c r="F464" s="22" t="s">
        <v>3578</v>
      </c>
      <c r="G464" s="22"/>
      <c r="H464" s="22" t="s">
        <v>180</v>
      </c>
      <c r="I464" s="18" t="s">
        <v>5417</v>
      </c>
      <c r="J464" s="23" t="s">
        <v>3579</v>
      </c>
      <c r="K464" s="23" t="s">
        <v>1183</v>
      </c>
      <c r="L464" s="23" t="s">
        <v>1184</v>
      </c>
      <c r="M464" s="746" t="s">
        <v>3580</v>
      </c>
      <c r="N464" s="22"/>
      <c r="O464" s="22" t="s">
        <v>2155</v>
      </c>
      <c r="P464" s="22" t="s">
        <v>3581</v>
      </c>
      <c r="Q464" s="22" t="s">
        <v>5337</v>
      </c>
      <c r="R464" s="22"/>
      <c r="S464" s="747"/>
      <c r="T464" s="748">
        <v>1403</v>
      </c>
      <c r="U464" s="22"/>
      <c r="V464" s="22"/>
      <c r="W464" s="22"/>
      <c r="X464" s="22"/>
      <c r="Y464" s="748"/>
      <c r="Z464" s="748"/>
      <c r="AA464" s="748"/>
      <c r="AB464" s="748"/>
      <c r="AC464" s="748"/>
      <c r="AD464" s="748"/>
      <c r="AE464" s="748"/>
      <c r="AF464" s="748"/>
      <c r="AG464" s="748"/>
      <c r="AH464" s="749"/>
      <c r="AI464" s="749"/>
      <c r="AJ464" s="749"/>
      <c r="AK464" s="749"/>
      <c r="AL464" s="748"/>
      <c r="AM464" s="748"/>
      <c r="AN464" s="748"/>
      <c r="AO464" s="748"/>
      <c r="AP464" s="748"/>
      <c r="AQ464" s="748"/>
      <c r="AR464" s="748"/>
      <c r="AS464" s="747"/>
      <c r="AT464" s="748"/>
      <c r="AU464" s="748"/>
      <c r="AV464" s="748"/>
      <c r="AW464" s="748"/>
      <c r="AX464" s="748"/>
      <c r="AY464" s="748"/>
      <c r="AZ464" s="750">
        <v>22125000</v>
      </c>
      <c r="BA464" s="750">
        <v>54750000</v>
      </c>
      <c r="BB464" s="750">
        <v>58705000</v>
      </c>
      <c r="BC464" s="750">
        <v>52112500</v>
      </c>
      <c r="BD464" s="750">
        <v>54875000</v>
      </c>
      <c r="BE464" s="750">
        <v>56800000</v>
      </c>
      <c r="BF464" s="750">
        <v>54720818</v>
      </c>
      <c r="BG464" s="750">
        <v>65400000</v>
      </c>
      <c r="BI464" s="155"/>
      <c r="BJ464" s="155"/>
      <c r="BK464" s="155"/>
      <c r="BL464" s="155"/>
      <c r="BM464" s="155"/>
      <c r="BN464" s="155"/>
    </row>
    <row r="465" spans="1:66" s="750" customFormat="1" ht="24.75" customHeight="1">
      <c r="A465" s="22" t="s">
        <v>3666</v>
      </c>
      <c r="B465" s="22">
        <v>243276</v>
      </c>
      <c r="C465" s="472" t="s">
        <v>526</v>
      </c>
      <c r="D465" s="23">
        <v>312361122</v>
      </c>
      <c r="E465" s="23" t="s">
        <v>162</v>
      </c>
      <c r="F465" s="22" t="s">
        <v>1852</v>
      </c>
      <c r="G465" s="22"/>
      <c r="H465" s="22" t="s">
        <v>180</v>
      </c>
      <c r="I465" s="18" t="s">
        <v>5417</v>
      </c>
      <c r="J465" s="23">
        <v>9301765813</v>
      </c>
      <c r="K465" s="23" t="s">
        <v>1183</v>
      </c>
      <c r="L465" s="23" t="s">
        <v>1184</v>
      </c>
      <c r="M465" s="746" t="s">
        <v>3667</v>
      </c>
      <c r="N465" s="22"/>
      <c r="O465" s="22" t="s">
        <v>2155</v>
      </c>
      <c r="P465" s="22" t="s">
        <v>3662</v>
      </c>
      <c r="Q465" s="22" t="s">
        <v>4452</v>
      </c>
      <c r="R465" s="22" t="s">
        <v>22560</v>
      </c>
      <c r="S465" s="747"/>
      <c r="T465" s="748" t="s">
        <v>25263</v>
      </c>
      <c r="U465" s="22"/>
      <c r="V465" s="22"/>
      <c r="W465" s="22"/>
      <c r="X465" s="22"/>
      <c r="Y465" s="748"/>
      <c r="Z465" s="748"/>
      <c r="AA465" s="748"/>
      <c r="AB465" s="748"/>
      <c r="AC465" s="748"/>
      <c r="AD465" s="748"/>
      <c r="AE465" s="748"/>
      <c r="AF465" s="748"/>
      <c r="AG465" s="748"/>
      <c r="AH465" s="749"/>
      <c r="AI465" s="749"/>
      <c r="AJ465" s="749"/>
      <c r="AK465" s="749"/>
      <c r="AL465" s="748"/>
      <c r="AM465" s="748"/>
      <c r="AN465" s="748"/>
      <c r="AO465" s="748"/>
      <c r="AP465" s="748"/>
      <c r="AQ465" s="748"/>
      <c r="AR465" s="748"/>
      <c r="AS465" s="747"/>
      <c r="AT465" s="748"/>
      <c r="AU465" s="748"/>
      <c r="AV465" s="748"/>
      <c r="AW465" s="748"/>
      <c r="AX465" s="748"/>
      <c r="AY465" s="748"/>
      <c r="BA465" s="750">
        <v>45681818</v>
      </c>
      <c r="BB465" s="750">
        <v>65547272.727272727</v>
      </c>
      <c r="BC465" s="750">
        <v>61677272.727272727</v>
      </c>
      <c r="BD465" s="750">
        <v>69609090.909090906</v>
      </c>
      <c r="BE465" s="750">
        <v>68294318.181818187</v>
      </c>
      <c r="BF465" s="750">
        <v>66752636</v>
      </c>
      <c r="BG465" s="750">
        <v>68693181.818181828</v>
      </c>
      <c r="BI465" s="155"/>
      <c r="BJ465" s="155"/>
      <c r="BK465" s="155"/>
      <c r="BL465" s="155"/>
      <c r="BM465" s="155"/>
      <c r="BN465" s="155"/>
    </row>
    <row r="466" spans="1:66" s="750" customFormat="1" ht="24.75" customHeight="1">
      <c r="A466" s="22" t="s">
        <v>3998</v>
      </c>
      <c r="B466" s="22">
        <v>243282</v>
      </c>
      <c r="C466" s="472" t="s">
        <v>3999</v>
      </c>
      <c r="D466" s="23" t="s">
        <v>4000</v>
      </c>
      <c r="E466" s="23" t="s">
        <v>162</v>
      </c>
      <c r="F466" s="22" t="s">
        <v>4001</v>
      </c>
      <c r="G466" s="22"/>
      <c r="H466" s="22" t="s">
        <v>179</v>
      </c>
      <c r="I466" s="18" t="s">
        <v>5417</v>
      </c>
      <c r="J466" s="23" t="s">
        <v>4002</v>
      </c>
      <c r="K466" s="23" t="s">
        <v>1183</v>
      </c>
      <c r="L466" s="23" t="s">
        <v>1184</v>
      </c>
      <c r="M466" s="746" t="s">
        <v>4003</v>
      </c>
      <c r="N466" s="22"/>
      <c r="O466" s="22" t="s">
        <v>1551</v>
      </c>
      <c r="P466" s="22" t="s">
        <v>3672</v>
      </c>
      <c r="Q466" s="22" t="s">
        <v>3672</v>
      </c>
      <c r="R466" s="22" t="s">
        <v>4452</v>
      </c>
      <c r="S466" s="747"/>
      <c r="T466" s="748" t="s">
        <v>5435</v>
      </c>
      <c r="U466" s="22"/>
      <c r="V466" s="22"/>
      <c r="W466" s="22"/>
      <c r="X466" s="22"/>
      <c r="Y466" s="748"/>
      <c r="Z466" s="748"/>
      <c r="AA466" s="748"/>
      <c r="AB466" s="748"/>
      <c r="AC466" s="748"/>
      <c r="AD466" s="748"/>
      <c r="AE466" s="748"/>
      <c r="AF466" s="748"/>
      <c r="AG466" s="748"/>
      <c r="AH466" s="749"/>
      <c r="AI466" s="749"/>
      <c r="AJ466" s="749"/>
      <c r="AK466" s="749"/>
      <c r="AL466" s="748"/>
      <c r="AM466" s="748"/>
      <c r="AN466" s="748"/>
      <c r="AO466" s="748"/>
      <c r="AP466" s="748"/>
      <c r="AQ466" s="748"/>
      <c r="AR466" s="748"/>
      <c r="AS466" s="747"/>
      <c r="AT466" s="748"/>
      <c r="AU466" s="748"/>
      <c r="AV466" s="748"/>
      <c r="AW466" s="748"/>
      <c r="AX466" s="748"/>
      <c r="AY466" s="748"/>
      <c r="BB466" s="750">
        <v>65000000</v>
      </c>
      <c r="BC466" s="750">
        <v>71245454.545454547</v>
      </c>
      <c r="BD466" s="750">
        <v>71250181.818181813</v>
      </c>
      <c r="BE466" s="750">
        <v>79224545.454545453</v>
      </c>
      <c r="BF466" s="750">
        <v>66237642</v>
      </c>
      <c r="BG466" s="750">
        <v>85994824.545454547</v>
      </c>
      <c r="BI466" s="155"/>
      <c r="BJ466" s="155"/>
      <c r="BK466" s="155"/>
      <c r="BL466" s="155"/>
      <c r="BM466" s="155"/>
      <c r="BN466" s="155"/>
    </row>
    <row r="467" spans="1:66" s="750" customFormat="1" ht="24.75" customHeight="1">
      <c r="A467" s="22" t="s">
        <v>4004</v>
      </c>
      <c r="B467" s="22">
        <v>243283</v>
      </c>
      <c r="C467" s="472" t="s">
        <v>3999</v>
      </c>
      <c r="D467" s="23" t="s">
        <v>4005</v>
      </c>
      <c r="E467" s="23" t="s">
        <v>163</v>
      </c>
      <c r="F467" s="22" t="s">
        <v>539</v>
      </c>
      <c r="G467" s="22"/>
      <c r="H467" s="22" t="s">
        <v>179</v>
      </c>
      <c r="I467" s="18" t="s">
        <v>5416</v>
      </c>
      <c r="J467" s="23" t="s">
        <v>4006</v>
      </c>
      <c r="K467" s="23" t="s">
        <v>1183</v>
      </c>
      <c r="L467" s="23" t="s">
        <v>1184</v>
      </c>
      <c r="M467" s="746" t="s">
        <v>4007</v>
      </c>
      <c r="N467" s="22"/>
      <c r="O467" s="22" t="s">
        <v>1551</v>
      </c>
      <c r="P467" s="22" t="s">
        <v>3672</v>
      </c>
      <c r="Q467" s="22" t="s">
        <v>3672</v>
      </c>
      <c r="R467" s="22" t="s">
        <v>4452</v>
      </c>
      <c r="S467" s="747"/>
      <c r="T467" s="748" t="s">
        <v>5435</v>
      </c>
      <c r="U467" s="22"/>
      <c r="V467" s="22"/>
      <c r="W467" s="22"/>
      <c r="X467" s="22"/>
      <c r="Y467" s="748"/>
      <c r="Z467" s="748"/>
      <c r="AA467" s="748"/>
      <c r="AB467" s="748"/>
      <c r="AC467" s="748"/>
      <c r="AD467" s="748"/>
      <c r="AE467" s="748"/>
      <c r="AF467" s="748"/>
      <c r="AG467" s="748"/>
      <c r="AH467" s="749"/>
      <c r="AI467" s="749"/>
      <c r="AJ467" s="749"/>
      <c r="AK467" s="749"/>
      <c r="AL467" s="748"/>
      <c r="AM467" s="748"/>
      <c r="AN467" s="748"/>
      <c r="AO467" s="748"/>
      <c r="AP467" s="748"/>
      <c r="AQ467" s="748"/>
      <c r="AR467" s="748"/>
      <c r="AS467" s="747"/>
      <c r="AT467" s="748"/>
      <c r="AU467" s="748"/>
      <c r="AV467" s="748"/>
      <c r="AW467" s="748"/>
      <c r="AX467" s="748"/>
      <c r="AY467" s="748"/>
      <c r="BB467" s="750">
        <v>73686363.63636364</v>
      </c>
      <c r="BC467" s="750">
        <v>60845454.545454547</v>
      </c>
      <c r="BD467" s="750">
        <v>77632000</v>
      </c>
      <c r="BE467" s="750">
        <v>94434545.454545453</v>
      </c>
      <c r="BF467" s="750">
        <v>70305824</v>
      </c>
      <c r="BG467" s="750">
        <v>97640279.090909079</v>
      </c>
      <c r="BI467" s="155"/>
      <c r="BJ467" s="155"/>
      <c r="BK467" s="155"/>
      <c r="BL467" s="155"/>
      <c r="BM467" s="155"/>
      <c r="BN467" s="155"/>
    </row>
    <row r="468" spans="1:66" s="750" customFormat="1" ht="24.75" customHeight="1">
      <c r="A468" s="22" t="s">
        <v>4009</v>
      </c>
      <c r="B468" s="22">
        <v>243287</v>
      </c>
      <c r="C468" s="472" t="s">
        <v>3999</v>
      </c>
      <c r="D468" s="23" t="s">
        <v>4010</v>
      </c>
      <c r="E468" s="23" t="s">
        <v>162</v>
      </c>
      <c r="F468" s="22" t="s">
        <v>114</v>
      </c>
      <c r="G468" s="22"/>
      <c r="H468" s="22" t="s">
        <v>179</v>
      </c>
      <c r="I468" s="18" t="s">
        <v>5418</v>
      </c>
      <c r="J468" s="23" t="s">
        <v>4011</v>
      </c>
      <c r="K468" s="23" t="s">
        <v>1183</v>
      </c>
      <c r="L468" s="23" t="s">
        <v>1184</v>
      </c>
      <c r="M468" s="746" t="s">
        <v>4012</v>
      </c>
      <c r="N468" s="22"/>
      <c r="O468" s="22" t="s">
        <v>1551</v>
      </c>
      <c r="P468" s="22" t="s">
        <v>4008</v>
      </c>
      <c r="Q468" s="22" t="s">
        <v>4008</v>
      </c>
      <c r="R468" s="22" t="s">
        <v>4452</v>
      </c>
      <c r="S468" s="747"/>
      <c r="T468" s="748" t="s">
        <v>5435</v>
      </c>
      <c r="U468" s="22"/>
      <c r="V468" s="22"/>
      <c r="W468" s="22"/>
      <c r="X468" s="22"/>
      <c r="Y468" s="748"/>
      <c r="Z468" s="748"/>
      <c r="AA468" s="748"/>
      <c r="AB468" s="748"/>
      <c r="AC468" s="748"/>
      <c r="AD468" s="748"/>
      <c r="AE468" s="748"/>
      <c r="AF468" s="748"/>
      <c r="AG468" s="748"/>
      <c r="AH468" s="749"/>
      <c r="AI468" s="749"/>
      <c r="AJ468" s="749"/>
      <c r="AK468" s="749"/>
      <c r="AL468" s="748"/>
      <c r="AM468" s="748"/>
      <c r="AN468" s="748"/>
      <c r="AO468" s="748"/>
      <c r="AP468" s="748"/>
      <c r="AQ468" s="748"/>
      <c r="AR468" s="748"/>
      <c r="AS468" s="747"/>
      <c r="AT468" s="748"/>
      <c r="AU468" s="748"/>
      <c r="AV468" s="748"/>
      <c r="AW468" s="748"/>
      <c r="AX468" s="748"/>
      <c r="AY468" s="748"/>
      <c r="BB468" s="750">
        <v>18313636.363636363</v>
      </c>
      <c r="BC468" s="750">
        <v>67690909.090909094</v>
      </c>
      <c r="BD468" s="750">
        <v>62168409.090909094</v>
      </c>
      <c r="BE468" s="750">
        <v>72590909.090909094</v>
      </c>
      <c r="BF468" s="750">
        <v>68626642</v>
      </c>
      <c r="BG468" s="750">
        <v>64328460.909090906</v>
      </c>
      <c r="BI468" s="155"/>
      <c r="BJ468" s="155"/>
      <c r="BK468" s="155"/>
      <c r="BL468" s="155"/>
      <c r="BM468" s="155"/>
      <c r="BN468" s="155"/>
    </row>
    <row r="469" spans="1:66" s="750" customFormat="1" ht="24.75" customHeight="1">
      <c r="A469" s="22" t="s">
        <v>4309</v>
      </c>
      <c r="B469" s="22">
        <v>243295</v>
      </c>
      <c r="C469" s="472" t="s">
        <v>526</v>
      </c>
      <c r="D469" s="23" t="s">
        <v>4310</v>
      </c>
      <c r="E469" s="23" t="s">
        <v>162</v>
      </c>
      <c r="F469" s="22" t="s">
        <v>200</v>
      </c>
      <c r="G469" s="22"/>
      <c r="H469" s="22" t="s">
        <v>180</v>
      </c>
      <c r="I469" s="18" t="s">
        <v>5417</v>
      </c>
      <c r="J469" s="23" t="s">
        <v>327</v>
      </c>
      <c r="K469" s="23" t="s">
        <v>1183</v>
      </c>
      <c r="L469" s="23" t="s">
        <v>1184</v>
      </c>
      <c r="M469" s="746" t="s">
        <v>4311</v>
      </c>
      <c r="N469" s="22"/>
      <c r="O469" s="22" t="s">
        <v>2155</v>
      </c>
      <c r="P469" s="22" t="s">
        <v>4232</v>
      </c>
      <c r="Q469" s="22"/>
      <c r="R469" s="22" t="s">
        <v>4463</v>
      </c>
      <c r="S469" s="747"/>
      <c r="T469" s="748" t="s">
        <v>5435</v>
      </c>
      <c r="U469" s="22"/>
      <c r="V469" s="22"/>
      <c r="W469" s="22"/>
      <c r="X469" s="22"/>
      <c r="Y469" s="748"/>
      <c r="Z469" s="748"/>
      <c r="AA469" s="748"/>
      <c r="AB469" s="748"/>
      <c r="AC469" s="748"/>
      <c r="AD469" s="748"/>
      <c r="AE469" s="748"/>
      <c r="AF469" s="748"/>
      <c r="AG469" s="748"/>
      <c r="AH469" s="749"/>
      <c r="AI469" s="749"/>
      <c r="AJ469" s="749"/>
      <c r="AK469" s="749"/>
      <c r="AL469" s="748"/>
      <c r="AM469" s="748"/>
      <c r="AN469" s="748"/>
      <c r="AO469" s="748"/>
      <c r="AP469" s="748"/>
      <c r="AQ469" s="748"/>
      <c r="AR469" s="748"/>
      <c r="AS469" s="747"/>
      <c r="AT469" s="748"/>
      <c r="AU469" s="748"/>
      <c r="AV469" s="748"/>
      <c r="AW469" s="748"/>
      <c r="AX469" s="748"/>
      <c r="AY469" s="748"/>
      <c r="BD469" s="750">
        <v>52090000</v>
      </c>
      <c r="BE469" s="750">
        <v>63800000</v>
      </c>
      <c r="BF469" s="750">
        <v>71857644</v>
      </c>
      <c r="BG469" s="750">
        <v>93402703</v>
      </c>
      <c r="BI469" s="155"/>
      <c r="BJ469" s="155"/>
      <c r="BK469" s="155"/>
      <c r="BL469" s="155"/>
      <c r="BM469" s="155"/>
      <c r="BN469" s="155"/>
    </row>
    <row r="470" spans="1:66" s="750" customFormat="1" ht="24.75" customHeight="1">
      <c r="A470" s="22" t="s">
        <v>4312</v>
      </c>
      <c r="B470" s="22">
        <v>243296</v>
      </c>
      <c r="C470" s="472" t="s">
        <v>526</v>
      </c>
      <c r="D470" s="23" t="s">
        <v>4313</v>
      </c>
      <c r="E470" s="23" t="s">
        <v>163</v>
      </c>
      <c r="F470" s="22" t="s">
        <v>1082</v>
      </c>
      <c r="G470" s="22"/>
      <c r="H470" s="22" t="s">
        <v>180</v>
      </c>
      <c r="I470" s="18" t="s">
        <v>5417</v>
      </c>
      <c r="J470" s="23" t="s">
        <v>4314</v>
      </c>
      <c r="K470" s="23" t="s">
        <v>1183</v>
      </c>
      <c r="L470" s="23" t="s">
        <v>1184</v>
      </c>
      <c r="M470" s="746" t="s">
        <v>4315</v>
      </c>
      <c r="N470" s="22"/>
      <c r="O470" s="22" t="s">
        <v>2155</v>
      </c>
      <c r="P470" s="22" t="s">
        <v>4316</v>
      </c>
      <c r="Q470" s="22" t="s">
        <v>4316</v>
      </c>
      <c r="R470" s="22"/>
      <c r="S470" s="747" t="s">
        <v>385</v>
      </c>
      <c r="T470" s="748">
        <v>1403</v>
      </c>
      <c r="U470" s="22"/>
      <c r="V470" s="22"/>
      <c r="W470" s="22"/>
      <c r="X470" s="22"/>
      <c r="Y470" s="748"/>
      <c r="Z470" s="748"/>
      <c r="AA470" s="748"/>
      <c r="AB470" s="748"/>
      <c r="AC470" s="748"/>
      <c r="AD470" s="748"/>
      <c r="AE470" s="748"/>
      <c r="AF470" s="748"/>
      <c r="AG470" s="748"/>
      <c r="AH470" s="749"/>
      <c r="AI470" s="749"/>
      <c r="AJ470" s="749"/>
      <c r="AK470" s="749"/>
      <c r="AL470" s="748"/>
      <c r="AM470" s="748"/>
      <c r="AN470" s="748"/>
      <c r="AO470" s="748"/>
      <c r="AP470" s="748"/>
      <c r="AQ470" s="748"/>
      <c r="AR470" s="748"/>
      <c r="AS470" s="747"/>
      <c r="AT470" s="748"/>
      <c r="AU470" s="748"/>
      <c r="AV470" s="748"/>
      <c r="AW470" s="748"/>
      <c r="AX470" s="748"/>
      <c r="AY470" s="748"/>
      <c r="BD470" s="750">
        <v>39950000</v>
      </c>
      <c r="BE470" s="750">
        <v>10580000</v>
      </c>
      <c r="BF470" s="750">
        <v>68310000</v>
      </c>
      <c r="BG470" s="750">
        <v>68880000</v>
      </c>
      <c r="BI470" s="155"/>
      <c r="BJ470" s="155"/>
      <c r="BK470" s="155"/>
      <c r="BL470" s="155"/>
      <c r="BM470" s="155"/>
      <c r="BN470" s="155"/>
    </row>
    <row r="471" spans="1:66" s="750" customFormat="1" ht="24.75" customHeight="1">
      <c r="A471" s="22" t="s">
        <v>4317</v>
      </c>
      <c r="B471" s="22">
        <v>243297</v>
      </c>
      <c r="C471" s="472" t="s">
        <v>526</v>
      </c>
      <c r="D471" s="23" t="s">
        <v>4318</v>
      </c>
      <c r="E471" s="23" t="s">
        <v>163</v>
      </c>
      <c r="F471" s="22" t="s">
        <v>4319</v>
      </c>
      <c r="G471" s="22"/>
      <c r="H471" s="22" t="s">
        <v>180</v>
      </c>
      <c r="I471" s="18" t="s">
        <v>5417</v>
      </c>
      <c r="J471" s="23" t="s">
        <v>4320</v>
      </c>
      <c r="K471" s="23" t="s">
        <v>1183</v>
      </c>
      <c r="L471" s="23" t="s">
        <v>1184</v>
      </c>
      <c r="M471" s="746" t="s">
        <v>4321</v>
      </c>
      <c r="N471" s="22"/>
      <c r="O471" s="22" t="s">
        <v>2155</v>
      </c>
      <c r="P471" s="22" t="s">
        <v>4322</v>
      </c>
      <c r="Q471" s="22" t="s">
        <v>4322</v>
      </c>
      <c r="R471" s="22"/>
      <c r="S471" s="747" t="s">
        <v>385</v>
      </c>
      <c r="T471" s="748">
        <v>1403</v>
      </c>
      <c r="U471" s="22"/>
      <c r="V471" s="22"/>
      <c r="W471" s="22"/>
      <c r="X471" s="22"/>
      <c r="Y471" s="748"/>
      <c r="Z471" s="748"/>
      <c r="AA471" s="748"/>
      <c r="AB471" s="748"/>
      <c r="AC471" s="748"/>
      <c r="AD471" s="748"/>
      <c r="AE471" s="748"/>
      <c r="AF471" s="748"/>
      <c r="AG471" s="748"/>
      <c r="AH471" s="749"/>
      <c r="AI471" s="749"/>
      <c r="AJ471" s="749"/>
      <c r="AK471" s="749"/>
      <c r="AL471" s="748"/>
      <c r="AM471" s="748"/>
      <c r="AN471" s="748"/>
      <c r="AO471" s="748"/>
      <c r="AP471" s="748"/>
      <c r="AQ471" s="748"/>
      <c r="AR471" s="748"/>
      <c r="AS471" s="747"/>
      <c r="AT471" s="748"/>
      <c r="AU471" s="748"/>
      <c r="AV471" s="748"/>
      <c r="AW471" s="748"/>
      <c r="AX471" s="748"/>
      <c r="AY471" s="748"/>
      <c r="BD471" s="750">
        <v>16200000</v>
      </c>
      <c r="BE471" s="750">
        <v>65890000</v>
      </c>
      <c r="BF471" s="750">
        <v>59060000</v>
      </c>
      <c r="BG471" s="750">
        <v>59000000</v>
      </c>
      <c r="BH471" s="750">
        <v>76960000</v>
      </c>
      <c r="BI471" s="155"/>
      <c r="BJ471" s="155"/>
      <c r="BK471" s="155"/>
      <c r="BL471" s="155"/>
      <c r="BM471" s="155"/>
      <c r="BN471" s="155"/>
    </row>
    <row r="472" spans="1:66" s="750" customFormat="1" ht="24.75" customHeight="1">
      <c r="A472" s="22" t="s">
        <v>4380</v>
      </c>
      <c r="B472" s="22">
        <v>243305</v>
      </c>
      <c r="C472" s="472" t="s">
        <v>526</v>
      </c>
      <c r="D472" s="23" t="s">
        <v>4381</v>
      </c>
      <c r="E472" s="23" t="s">
        <v>386</v>
      </c>
      <c r="F472" s="22" t="s">
        <v>123</v>
      </c>
      <c r="G472" s="22"/>
      <c r="H472" s="22" t="s">
        <v>180</v>
      </c>
      <c r="I472" s="18" t="s">
        <v>5417</v>
      </c>
      <c r="J472" s="23" t="s">
        <v>4382</v>
      </c>
      <c r="K472" s="23" t="s">
        <v>1183</v>
      </c>
      <c r="L472" s="23" t="s">
        <v>1184</v>
      </c>
      <c r="M472" s="746" t="s">
        <v>4383</v>
      </c>
      <c r="N472" s="22"/>
      <c r="O472" s="22" t="s">
        <v>2155</v>
      </c>
      <c r="P472" s="22" t="s">
        <v>4384</v>
      </c>
      <c r="Q472" s="22" t="s">
        <v>4384</v>
      </c>
      <c r="R472" s="22"/>
      <c r="S472" s="747" t="s">
        <v>385</v>
      </c>
      <c r="T472" s="748">
        <v>1403</v>
      </c>
      <c r="U472" s="22"/>
      <c r="V472" s="22"/>
      <c r="W472" s="22"/>
      <c r="X472" s="22"/>
      <c r="Y472" s="748"/>
      <c r="Z472" s="748"/>
      <c r="AA472" s="748"/>
      <c r="AB472" s="748"/>
      <c r="AC472" s="748"/>
      <c r="AD472" s="748"/>
      <c r="AE472" s="748"/>
      <c r="AF472" s="748"/>
      <c r="AG472" s="748"/>
      <c r="AH472" s="749"/>
      <c r="AI472" s="749"/>
      <c r="AJ472" s="749"/>
      <c r="AK472" s="749"/>
      <c r="AL472" s="748"/>
      <c r="AM472" s="748"/>
      <c r="AN472" s="748"/>
      <c r="AO472" s="748"/>
      <c r="AP472" s="748"/>
      <c r="AQ472" s="748"/>
      <c r="AR472" s="748"/>
      <c r="AS472" s="747"/>
      <c r="AT472" s="748"/>
      <c r="AU472" s="748"/>
      <c r="AV472" s="748"/>
      <c r="AW472" s="748"/>
      <c r="AX472" s="748"/>
      <c r="AY472" s="748"/>
      <c r="BE472" s="750">
        <v>5900000</v>
      </c>
      <c r="BF472" s="750">
        <v>59530000</v>
      </c>
      <c r="BG472" s="750">
        <v>69380000</v>
      </c>
      <c r="BI472" s="155"/>
      <c r="BJ472" s="155"/>
      <c r="BK472" s="155"/>
      <c r="BL472" s="155"/>
      <c r="BM472" s="155"/>
      <c r="BN472" s="155"/>
    </row>
    <row r="473" spans="1:66" s="750" customFormat="1" ht="24.75" customHeight="1">
      <c r="A473" s="22" t="s">
        <v>4385</v>
      </c>
      <c r="B473" s="22">
        <v>243306</v>
      </c>
      <c r="C473" s="472" t="s">
        <v>526</v>
      </c>
      <c r="D473" s="23" t="s">
        <v>4386</v>
      </c>
      <c r="E473" s="23" t="s">
        <v>386</v>
      </c>
      <c r="F473" s="22" t="s">
        <v>1895</v>
      </c>
      <c r="G473" s="22"/>
      <c r="H473" s="22" t="s">
        <v>180</v>
      </c>
      <c r="I473" s="18" t="s">
        <v>5417</v>
      </c>
      <c r="J473" s="23" t="s">
        <v>4387</v>
      </c>
      <c r="K473" s="23" t="s">
        <v>1183</v>
      </c>
      <c r="L473" s="23" t="s">
        <v>1184</v>
      </c>
      <c r="M473" s="746" t="s">
        <v>4388</v>
      </c>
      <c r="N473" s="22"/>
      <c r="O473" s="22" t="s">
        <v>2155</v>
      </c>
      <c r="P473" s="22" t="s">
        <v>4389</v>
      </c>
      <c r="Q473" s="22" t="s">
        <v>4389</v>
      </c>
      <c r="R473" s="22"/>
      <c r="S473" s="747"/>
      <c r="T473" s="748">
        <v>1403</v>
      </c>
      <c r="U473" s="22"/>
      <c r="V473" s="22"/>
      <c r="W473" s="22"/>
      <c r="X473" s="22"/>
      <c r="Y473" s="748"/>
      <c r="Z473" s="748"/>
      <c r="AA473" s="748"/>
      <c r="AB473" s="748"/>
      <c r="AC473" s="748"/>
      <c r="AD473" s="748"/>
      <c r="AE473" s="748"/>
      <c r="AF473" s="748"/>
      <c r="AG473" s="748"/>
      <c r="AH473" s="749"/>
      <c r="AI473" s="749"/>
      <c r="AJ473" s="749"/>
      <c r="AK473" s="749"/>
      <c r="AL473" s="748"/>
      <c r="AM473" s="748"/>
      <c r="AN473" s="748"/>
      <c r="AO473" s="748"/>
      <c r="AP473" s="748"/>
      <c r="AQ473" s="748"/>
      <c r="AR473" s="748"/>
      <c r="AS473" s="747"/>
      <c r="AT473" s="748"/>
      <c r="AU473" s="748"/>
      <c r="AV473" s="748"/>
      <c r="AW473" s="748"/>
      <c r="AX473" s="748"/>
      <c r="AY473" s="748"/>
      <c r="BE473" s="750">
        <v>49500000</v>
      </c>
      <c r="BF473" s="750">
        <v>112380000</v>
      </c>
      <c r="BG473" s="750">
        <v>108886956.52173914</v>
      </c>
      <c r="BI473" s="155"/>
      <c r="BJ473" s="155"/>
      <c r="BK473" s="155"/>
      <c r="BL473" s="155"/>
      <c r="BM473" s="155"/>
      <c r="BN473" s="155"/>
    </row>
    <row r="474" spans="1:66" s="750" customFormat="1" ht="24.75" customHeight="1">
      <c r="A474" s="22" t="s">
        <v>4401</v>
      </c>
      <c r="B474" s="22">
        <v>243307</v>
      </c>
      <c r="C474" s="472" t="s">
        <v>526</v>
      </c>
      <c r="D474" s="23" t="s">
        <v>4402</v>
      </c>
      <c r="E474" s="23" t="s">
        <v>162</v>
      </c>
      <c r="F474" s="22" t="s">
        <v>471</v>
      </c>
      <c r="G474" s="22"/>
      <c r="H474" s="22" t="s">
        <v>180</v>
      </c>
      <c r="I474" s="18" t="s">
        <v>5417</v>
      </c>
      <c r="J474" s="23" t="s">
        <v>1695</v>
      </c>
      <c r="K474" s="23" t="s">
        <v>1183</v>
      </c>
      <c r="L474" s="23" t="s">
        <v>1184</v>
      </c>
      <c r="M474" s="746" t="s">
        <v>4403</v>
      </c>
      <c r="N474" s="22"/>
      <c r="O474" s="22" t="s">
        <v>2155</v>
      </c>
      <c r="P474" s="22" t="s">
        <v>4404</v>
      </c>
      <c r="Q474" s="22"/>
      <c r="R474" s="22" t="s">
        <v>4463</v>
      </c>
      <c r="S474" s="747"/>
      <c r="T474" s="748" t="s">
        <v>5435</v>
      </c>
      <c r="U474" s="22"/>
      <c r="V474" s="22"/>
      <c r="W474" s="22"/>
      <c r="X474" s="22"/>
      <c r="Y474" s="748"/>
      <c r="Z474" s="748"/>
      <c r="AA474" s="748"/>
      <c r="AB474" s="748"/>
      <c r="AC474" s="748"/>
      <c r="AD474" s="748"/>
      <c r="AE474" s="748"/>
      <c r="AF474" s="748"/>
      <c r="AG474" s="748"/>
      <c r="AH474" s="749"/>
      <c r="AI474" s="749"/>
      <c r="AJ474" s="749"/>
      <c r="AK474" s="749"/>
      <c r="AL474" s="748"/>
      <c r="AM474" s="748"/>
      <c r="AN474" s="748"/>
      <c r="AO474" s="748"/>
      <c r="AP474" s="748"/>
      <c r="AQ474" s="748"/>
      <c r="AR474" s="748"/>
      <c r="AS474" s="747"/>
      <c r="AT474" s="748"/>
      <c r="AU474" s="748"/>
      <c r="AV474" s="748"/>
      <c r="AW474" s="748"/>
      <c r="AX474" s="748"/>
      <c r="AY474" s="748"/>
      <c r="BE474" s="750">
        <v>61300000</v>
      </c>
      <c r="BF474" s="750">
        <v>126666665</v>
      </c>
      <c r="BG474" s="750">
        <v>159860620</v>
      </c>
      <c r="BI474" s="155"/>
      <c r="BJ474" s="155"/>
      <c r="BK474" s="155"/>
      <c r="BL474" s="155"/>
      <c r="BM474" s="155"/>
      <c r="BN474" s="155"/>
    </row>
    <row r="475" spans="1:66" s="750" customFormat="1" ht="24.75" customHeight="1">
      <c r="A475" s="22" t="s">
        <v>4613</v>
      </c>
      <c r="B475" s="22">
        <v>243308</v>
      </c>
      <c r="C475" s="472" t="s">
        <v>526</v>
      </c>
      <c r="D475" s="23" t="s">
        <v>4614</v>
      </c>
      <c r="E475" s="23" t="s">
        <v>162</v>
      </c>
      <c r="F475" s="22" t="s">
        <v>554</v>
      </c>
      <c r="G475" s="22"/>
      <c r="H475" s="22" t="s">
        <v>180</v>
      </c>
      <c r="I475" s="18" t="s">
        <v>5417</v>
      </c>
      <c r="J475" s="23" t="s">
        <v>4615</v>
      </c>
      <c r="K475" s="23" t="s">
        <v>1183</v>
      </c>
      <c r="L475" s="23" t="s">
        <v>1184</v>
      </c>
      <c r="M475" s="746" t="s">
        <v>4616</v>
      </c>
      <c r="N475" s="22"/>
      <c r="O475" s="22" t="s">
        <v>2155</v>
      </c>
      <c r="P475" s="22" t="s">
        <v>4617</v>
      </c>
      <c r="Q475" s="22" t="s">
        <v>4617</v>
      </c>
      <c r="R475" s="22" t="s">
        <v>5337</v>
      </c>
      <c r="S475" s="747"/>
      <c r="T475" s="748" t="s">
        <v>25263</v>
      </c>
      <c r="U475" s="22"/>
      <c r="V475" s="22"/>
      <c r="W475" s="22"/>
      <c r="X475" s="22"/>
      <c r="Y475" s="748"/>
      <c r="Z475" s="748"/>
      <c r="AA475" s="748"/>
      <c r="AB475" s="748"/>
      <c r="AC475" s="748"/>
      <c r="AD475" s="748"/>
      <c r="AE475" s="748"/>
      <c r="AF475" s="748"/>
      <c r="AG475" s="748"/>
      <c r="AH475" s="749"/>
      <c r="AI475" s="749"/>
      <c r="AJ475" s="749"/>
      <c r="AK475" s="749"/>
      <c r="AL475" s="748"/>
      <c r="AM475" s="748"/>
      <c r="AN475" s="748"/>
      <c r="AO475" s="748"/>
      <c r="AP475" s="748"/>
      <c r="AQ475" s="748"/>
      <c r="AR475" s="748"/>
      <c r="AS475" s="747"/>
      <c r="AT475" s="748"/>
      <c r="AU475" s="748"/>
      <c r="AV475" s="748"/>
      <c r="AW475" s="748"/>
      <c r="AX475" s="748"/>
      <c r="AY475" s="748"/>
      <c r="BF475" s="750">
        <v>67490000</v>
      </c>
      <c r="BG475" s="750">
        <v>86541272.727272734</v>
      </c>
      <c r="BI475" s="155"/>
      <c r="BJ475" s="155"/>
      <c r="BK475" s="155"/>
      <c r="BL475" s="155"/>
      <c r="BM475" s="155"/>
      <c r="BN475" s="155"/>
    </row>
    <row r="476" spans="1:66" s="750" customFormat="1" ht="24.75" customHeight="1">
      <c r="A476" s="22" t="s">
        <v>4619</v>
      </c>
      <c r="B476" s="22">
        <v>243310</v>
      </c>
      <c r="C476" s="472" t="s">
        <v>526</v>
      </c>
      <c r="D476" s="23" t="s">
        <v>4620</v>
      </c>
      <c r="E476" s="23" t="s">
        <v>163</v>
      </c>
      <c r="F476" s="22" t="s">
        <v>250</v>
      </c>
      <c r="G476" s="22"/>
      <c r="H476" s="22" t="s">
        <v>179</v>
      </c>
      <c r="I476" s="18" t="s">
        <v>5418</v>
      </c>
      <c r="J476" s="23" t="s">
        <v>4621</v>
      </c>
      <c r="K476" s="23" t="s">
        <v>1183</v>
      </c>
      <c r="L476" s="23" t="s">
        <v>1184</v>
      </c>
      <c r="M476" s="746" t="s">
        <v>4622</v>
      </c>
      <c r="N476" s="22"/>
      <c r="O476" s="22" t="s">
        <v>2155</v>
      </c>
      <c r="P476" s="22" t="s">
        <v>4618</v>
      </c>
      <c r="Q476" s="22" t="s">
        <v>4618</v>
      </c>
      <c r="R476" s="22"/>
      <c r="S476" s="747" t="s">
        <v>385</v>
      </c>
      <c r="T476" s="748">
        <v>1403</v>
      </c>
      <c r="U476" s="22"/>
      <c r="V476" s="22"/>
      <c r="W476" s="22"/>
      <c r="X476" s="22"/>
      <c r="Y476" s="748"/>
      <c r="Z476" s="748"/>
      <c r="AA476" s="748"/>
      <c r="AB476" s="748"/>
      <c r="AC476" s="748"/>
      <c r="AD476" s="748"/>
      <c r="AE476" s="748"/>
      <c r="AF476" s="748"/>
      <c r="AG476" s="748"/>
      <c r="AH476" s="749"/>
      <c r="AI476" s="749"/>
      <c r="AJ476" s="749"/>
      <c r="AK476" s="749"/>
      <c r="AL476" s="748"/>
      <c r="AM476" s="748"/>
      <c r="AN476" s="748"/>
      <c r="AO476" s="748"/>
      <c r="AP476" s="748"/>
      <c r="AQ476" s="748"/>
      <c r="AR476" s="748"/>
      <c r="AS476" s="747"/>
      <c r="AT476" s="748"/>
      <c r="AU476" s="748"/>
      <c r="AV476" s="748"/>
      <c r="AW476" s="748"/>
      <c r="AX476" s="748"/>
      <c r="AY476" s="748"/>
      <c r="BF476" s="750">
        <v>63200000</v>
      </c>
      <c r="BG476" s="750">
        <v>65930000</v>
      </c>
      <c r="BH476" s="750">
        <v>43924242</v>
      </c>
      <c r="BI476" s="155"/>
      <c r="BJ476" s="155"/>
      <c r="BK476" s="155"/>
      <c r="BL476" s="155"/>
      <c r="BM476" s="155"/>
      <c r="BN476" s="155"/>
    </row>
    <row r="477" spans="1:66" s="750" customFormat="1" ht="24.75" customHeight="1">
      <c r="A477" s="22" t="s">
        <v>4623</v>
      </c>
      <c r="B477" s="22">
        <v>243311</v>
      </c>
      <c r="C477" s="472" t="s">
        <v>526</v>
      </c>
      <c r="D477" s="23" t="s">
        <v>4624</v>
      </c>
      <c r="E477" s="23" t="s">
        <v>163</v>
      </c>
      <c r="F477" s="22" t="s">
        <v>199</v>
      </c>
      <c r="G477" s="22"/>
      <c r="H477" s="22" t="s">
        <v>180</v>
      </c>
      <c r="I477" s="18" t="s">
        <v>5417</v>
      </c>
      <c r="J477" s="23" t="s">
        <v>4625</v>
      </c>
      <c r="K477" s="23" t="s">
        <v>1183</v>
      </c>
      <c r="L477" s="23" t="s">
        <v>1184</v>
      </c>
      <c r="M477" s="746" t="s">
        <v>4626</v>
      </c>
      <c r="N477" s="22"/>
      <c r="O477" s="22" t="s">
        <v>2155</v>
      </c>
      <c r="P477" s="22" t="s">
        <v>5337</v>
      </c>
      <c r="Q477" s="22" t="s">
        <v>5337</v>
      </c>
      <c r="R477" s="22"/>
      <c r="S477" s="747" t="s">
        <v>385</v>
      </c>
      <c r="T477" s="748">
        <v>1403</v>
      </c>
      <c r="U477" s="22"/>
      <c r="V477" s="22"/>
      <c r="W477" s="22"/>
      <c r="X477" s="22" t="s">
        <v>5325</v>
      </c>
      <c r="Y477" s="748"/>
      <c r="Z477" s="748"/>
      <c r="AA477" s="748"/>
      <c r="AB477" s="748"/>
      <c r="AC477" s="748"/>
      <c r="AD477" s="748"/>
      <c r="AE477" s="748"/>
      <c r="AF477" s="748"/>
      <c r="AG477" s="748"/>
      <c r="AH477" s="749"/>
      <c r="AI477" s="749"/>
      <c r="AJ477" s="749"/>
      <c r="AK477" s="749"/>
      <c r="AL477" s="748"/>
      <c r="AM477" s="748"/>
      <c r="AN477" s="748"/>
      <c r="AO477" s="748"/>
      <c r="AP477" s="748"/>
      <c r="AQ477" s="748"/>
      <c r="AR477" s="748"/>
      <c r="AS477" s="747"/>
      <c r="AT477" s="748"/>
      <c r="AU477" s="748"/>
      <c r="AV477" s="748"/>
      <c r="AW477" s="748"/>
      <c r="AX477" s="748"/>
      <c r="AY477" s="748"/>
      <c r="BF477" s="750">
        <v>63502636</v>
      </c>
      <c r="BG477" s="750">
        <v>71710000</v>
      </c>
      <c r="BH477" s="750">
        <v>10050000</v>
      </c>
      <c r="BI477" s="155"/>
      <c r="BJ477" s="155"/>
      <c r="BK477" s="155"/>
      <c r="BL477" s="155"/>
      <c r="BM477" s="155"/>
      <c r="BN477" s="155"/>
    </row>
    <row r="478" spans="1:66" s="750" customFormat="1" ht="24.75" customHeight="1">
      <c r="A478" s="22" t="s">
        <v>4627</v>
      </c>
      <c r="B478" s="22">
        <v>243313</v>
      </c>
      <c r="C478" s="472" t="s">
        <v>526</v>
      </c>
      <c r="D478" s="23" t="s">
        <v>4628</v>
      </c>
      <c r="E478" s="23" t="s">
        <v>386</v>
      </c>
      <c r="F478" s="22" t="s">
        <v>3652</v>
      </c>
      <c r="G478" s="22"/>
      <c r="H478" s="22" t="s">
        <v>180</v>
      </c>
      <c r="I478" s="18" t="s">
        <v>5417</v>
      </c>
      <c r="J478" s="23" t="s">
        <v>4629</v>
      </c>
      <c r="K478" s="23" t="s">
        <v>1183</v>
      </c>
      <c r="L478" s="23" t="s">
        <v>1184</v>
      </c>
      <c r="M478" s="746" t="s">
        <v>4630</v>
      </c>
      <c r="N478" s="22"/>
      <c r="O478" s="22" t="s">
        <v>2155</v>
      </c>
      <c r="P478" s="22" t="s">
        <v>4631</v>
      </c>
      <c r="Q478" s="22" t="s">
        <v>5337</v>
      </c>
      <c r="R478" s="22"/>
      <c r="S478" s="747" t="s">
        <v>385</v>
      </c>
      <c r="T478" s="748">
        <v>1403</v>
      </c>
      <c r="U478" s="22"/>
      <c r="V478" s="22"/>
      <c r="W478" s="22"/>
      <c r="X478" s="22"/>
      <c r="Y478" s="748"/>
      <c r="Z478" s="748"/>
      <c r="AA478" s="748"/>
      <c r="AB478" s="748"/>
      <c r="AC478" s="748"/>
      <c r="AD478" s="748"/>
      <c r="AE478" s="748"/>
      <c r="AF478" s="748"/>
      <c r="AG478" s="748"/>
      <c r="AH478" s="749"/>
      <c r="AI478" s="749"/>
      <c r="AJ478" s="749"/>
      <c r="AK478" s="749"/>
      <c r="AL478" s="748"/>
      <c r="AM478" s="748"/>
      <c r="AN478" s="748"/>
      <c r="AO478" s="748"/>
      <c r="AP478" s="748"/>
      <c r="AQ478" s="748"/>
      <c r="AR478" s="748"/>
      <c r="AS478" s="747"/>
      <c r="AT478" s="748"/>
      <c r="AU478" s="748"/>
      <c r="AV478" s="748"/>
      <c r="AW478" s="748"/>
      <c r="AX478" s="748"/>
      <c r="AY478" s="748"/>
      <c r="BF478" s="750">
        <v>46525000</v>
      </c>
      <c r="BG478" s="750">
        <v>63770000</v>
      </c>
      <c r="BI478" s="155"/>
      <c r="BJ478" s="155"/>
      <c r="BK478" s="155"/>
      <c r="BL478" s="155"/>
      <c r="BM478" s="155"/>
      <c r="BN478" s="155"/>
    </row>
    <row r="479" spans="1:66" s="750" customFormat="1" ht="24.75" customHeight="1">
      <c r="A479" s="22" t="s">
        <v>4632</v>
      </c>
      <c r="B479" s="22">
        <v>243314</v>
      </c>
      <c r="C479" s="472" t="s">
        <v>526</v>
      </c>
      <c r="D479" s="23" t="s">
        <v>4633</v>
      </c>
      <c r="E479" s="23" t="s">
        <v>162</v>
      </c>
      <c r="F479" s="22" t="s">
        <v>111</v>
      </c>
      <c r="G479" s="22"/>
      <c r="H479" s="22"/>
      <c r="I479" s="18" t="s">
        <v>5417</v>
      </c>
      <c r="J479" s="23"/>
      <c r="K479" s="23"/>
      <c r="L479" s="23"/>
      <c r="M479" s="746"/>
      <c r="N479" s="22"/>
      <c r="O479" s="22" t="s">
        <v>2155</v>
      </c>
      <c r="P479" s="22" t="s">
        <v>4631</v>
      </c>
      <c r="Q479" s="22" t="s">
        <v>4631</v>
      </c>
      <c r="R479" s="22" t="s">
        <v>5586</v>
      </c>
      <c r="S479" s="747" t="s">
        <v>385</v>
      </c>
      <c r="T479" s="748" t="s">
        <v>25263</v>
      </c>
      <c r="U479" s="22"/>
      <c r="V479" s="22"/>
      <c r="W479" s="22"/>
      <c r="X479" s="22"/>
      <c r="Y479" s="748"/>
      <c r="Z479" s="748"/>
      <c r="AA479" s="748"/>
      <c r="AB479" s="748"/>
      <c r="AC479" s="748"/>
      <c r="AD479" s="748"/>
      <c r="AE479" s="748"/>
      <c r="AF479" s="748"/>
      <c r="AG479" s="748"/>
      <c r="AH479" s="749"/>
      <c r="AI479" s="749"/>
      <c r="AJ479" s="749"/>
      <c r="AK479" s="749"/>
      <c r="AL479" s="748"/>
      <c r="AM479" s="748"/>
      <c r="AN479" s="748"/>
      <c r="AO479" s="748"/>
      <c r="AP479" s="748"/>
      <c r="AQ479" s="748"/>
      <c r="AR479" s="748"/>
      <c r="AS479" s="747"/>
      <c r="AT479" s="748"/>
      <c r="AU479" s="748"/>
      <c r="AV479" s="748"/>
      <c r="AW479" s="748"/>
      <c r="AX479" s="748"/>
      <c r="AY479" s="748"/>
      <c r="BF479" s="750">
        <v>43090000</v>
      </c>
      <c r="BG479" s="750">
        <v>61770000</v>
      </c>
      <c r="BI479" s="155"/>
      <c r="BJ479" s="155"/>
      <c r="BK479" s="155"/>
      <c r="BL479" s="155"/>
      <c r="BM479" s="155"/>
      <c r="BN479" s="155"/>
    </row>
    <row r="480" spans="1:66" s="750" customFormat="1" ht="24.75" customHeight="1">
      <c r="A480" s="22" t="s">
        <v>4634</v>
      </c>
      <c r="B480" s="22">
        <v>243315</v>
      </c>
      <c r="C480" s="472" t="s">
        <v>526</v>
      </c>
      <c r="D480" s="23" t="s">
        <v>4635</v>
      </c>
      <c r="E480" s="23" t="s">
        <v>386</v>
      </c>
      <c r="F480" s="22" t="s">
        <v>105</v>
      </c>
      <c r="G480" s="22" t="s">
        <v>4636</v>
      </c>
      <c r="H480" s="22" t="s">
        <v>180</v>
      </c>
      <c r="I480" s="18" t="s">
        <v>5417</v>
      </c>
      <c r="J480" s="23" t="s">
        <v>4637</v>
      </c>
      <c r="K480" s="23" t="s">
        <v>1183</v>
      </c>
      <c r="L480" s="23" t="s">
        <v>1184</v>
      </c>
      <c r="M480" s="746" t="s">
        <v>4638</v>
      </c>
      <c r="N480" s="22"/>
      <c r="O480" s="22" t="s">
        <v>2155</v>
      </c>
      <c r="P480" s="22" t="s">
        <v>4639</v>
      </c>
      <c r="Q480" s="22" t="s">
        <v>4639</v>
      </c>
      <c r="R480" s="22"/>
      <c r="S480" s="747"/>
      <c r="T480" s="748">
        <v>1403</v>
      </c>
      <c r="U480" s="22"/>
      <c r="V480" s="22"/>
      <c r="W480" s="22"/>
      <c r="X480" s="22"/>
      <c r="Y480" s="748"/>
      <c r="Z480" s="748"/>
      <c r="AA480" s="748"/>
      <c r="AB480" s="748"/>
      <c r="AC480" s="748"/>
      <c r="AD480" s="748"/>
      <c r="AE480" s="748"/>
      <c r="AF480" s="748"/>
      <c r="AG480" s="748"/>
      <c r="AH480" s="749"/>
      <c r="AI480" s="749"/>
      <c r="AJ480" s="749"/>
      <c r="AK480" s="749"/>
      <c r="AL480" s="748"/>
      <c r="AM480" s="748"/>
      <c r="AN480" s="748"/>
      <c r="AO480" s="748"/>
      <c r="AP480" s="748"/>
      <c r="AQ480" s="748"/>
      <c r="AR480" s="748"/>
      <c r="AS480" s="747"/>
      <c r="AT480" s="748"/>
      <c r="AU480" s="748"/>
      <c r="AV480" s="748"/>
      <c r="AW480" s="748"/>
      <c r="AX480" s="748"/>
      <c r="AY480" s="748"/>
      <c r="BF480" s="750">
        <v>28800000</v>
      </c>
      <c r="BG480" s="750">
        <v>55250000</v>
      </c>
      <c r="BI480" s="155"/>
      <c r="BJ480" s="155"/>
      <c r="BK480" s="155"/>
      <c r="BL480" s="155"/>
      <c r="BM480" s="155"/>
      <c r="BN480" s="155"/>
    </row>
    <row r="481" spans="1:66" s="750" customFormat="1" ht="24.75" customHeight="1">
      <c r="A481" s="22" t="s">
        <v>4743</v>
      </c>
      <c r="B481" s="22">
        <v>243318</v>
      </c>
      <c r="C481" s="472" t="s">
        <v>526</v>
      </c>
      <c r="D481" s="23" t="s">
        <v>4744</v>
      </c>
      <c r="E481" s="23" t="s">
        <v>163</v>
      </c>
      <c r="F481" s="22" t="s">
        <v>3955</v>
      </c>
      <c r="G481" s="22"/>
      <c r="H481" s="22" t="s">
        <v>179</v>
      </c>
      <c r="I481" s="18" t="s">
        <v>5416</v>
      </c>
      <c r="J481" s="23"/>
      <c r="K481" s="23"/>
      <c r="L481" s="23"/>
      <c r="M481" s="746"/>
      <c r="N481" s="22"/>
      <c r="O481" s="22" t="s">
        <v>1551</v>
      </c>
      <c r="P481" s="22" t="s">
        <v>4745</v>
      </c>
      <c r="Q481" s="22" t="s">
        <v>4745</v>
      </c>
      <c r="R481" s="22" t="s">
        <v>22287</v>
      </c>
      <c r="S481" s="747"/>
      <c r="T481" s="748" t="s">
        <v>25263</v>
      </c>
      <c r="U481" s="22"/>
      <c r="V481" s="22"/>
      <c r="W481" s="22"/>
      <c r="X481" s="22"/>
      <c r="Y481" s="748"/>
      <c r="Z481" s="748"/>
      <c r="AA481" s="748"/>
      <c r="AB481" s="748"/>
      <c r="AC481" s="748"/>
      <c r="AD481" s="748"/>
      <c r="AE481" s="748"/>
      <c r="AF481" s="748"/>
      <c r="AG481" s="748"/>
      <c r="AH481" s="749"/>
      <c r="AI481" s="749"/>
      <c r="AJ481" s="749"/>
      <c r="AK481" s="749"/>
      <c r="AL481" s="748"/>
      <c r="AM481" s="748"/>
      <c r="AN481" s="748"/>
      <c r="AO481" s="748"/>
      <c r="AP481" s="748"/>
      <c r="AQ481" s="748"/>
      <c r="AR481" s="748"/>
      <c r="AS481" s="747"/>
      <c r="AT481" s="748"/>
      <c r="AU481" s="748"/>
      <c r="AV481" s="748"/>
      <c r="AW481" s="748"/>
      <c r="AX481" s="748"/>
      <c r="AY481" s="748"/>
      <c r="BF481" s="750">
        <v>7500000</v>
      </c>
      <c r="BG481" s="750">
        <v>80000000</v>
      </c>
      <c r="BI481" s="155"/>
      <c r="BJ481" s="155"/>
      <c r="BK481" s="155"/>
      <c r="BL481" s="155"/>
      <c r="BM481" s="155"/>
      <c r="BN481" s="155"/>
    </row>
    <row r="482" spans="1:66" s="750" customFormat="1" ht="24.75" customHeight="1">
      <c r="A482" s="22" t="s">
        <v>4737</v>
      </c>
      <c r="B482" s="22">
        <v>243319</v>
      </c>
      <c r="C482" s="472" t="s">
        <v>526</v>
      </c>
      <c r="D482" s="23" t="s">
        <v>4739</v>
      </c>
      <c r="E482" s="23" t="s">
        <v>163</v>
      </c>
      <c r="F482" s="22" t="s">
        <v>4740</v>
      </c>
      <c r="G482" s="22" t="s">
        <v>2877</v>
      </c>
      <c r="H482" s="22" t="s">
        <v>180</v>
      </c>
      <c r="I482" s="18" t="s">
        <v>5417</v>
      </c>
      <c r="J482" s="23" t="s">
        <v>4741</v>
      </c>
      <c r="K482" s="23" t="s">
        <v>1183</v>
      </c>
      <c r="L482" s="23" t="s">
        <v>1184</v>
      </c>
      <c r="M482" s="746"/>
      <c r="N482" s="22"/>
      <c r="O482" s="22" t="s">
        <v>2155</v>
      </c>
      <c r="P482" s="22" t="s">
        <v>4742</v>
      </c>
      <c r="Q482" s="22" t="s">
        <v>4742</v>
      </c>
      <c r="R482" s="22"/>
      <c r="S482" s="747" t="s">
        <v>385</v>
      </c>
      <c r="T482" s="748">
        <v>1403</v>
      </c>
      <c r="U482" s="22"/>
      <c r="V482" s="22"/>
      <c r="W482" s="22"/>
      <c r="X482" s="22"/>
      <c r="Y482" s="748"/>
      <c r="Z482" s="748"/>
      <c r="AA482" s="748"/>
      <c r="AB482" s="748"/>
      <c r="AC482" s="748"/>
      <c r="AD482" s="748"/>
      <c r="AE482" s="748"/>
      <c r="AF482" s="748"/>
      <c r="AG482" s="748"/>
      <c r="AH482" s="749"/>
      <c r="AI482" s="749"/>
      <c r="AJ482" s="749"/>
      <c r="AK482" s="749"/>
      <c r="AL482" s="748"/>
      <c r="AM482" s="748"/>
      <c r="AN482" s="748"/>
      <c r="AO482" s="748"/>
      <c r="AP482" s="748"/>
      <c r="AQ482" s="748"/>
      <c r="AR482" s="748"/>
      <c r="AS482" s="747"/>
      <c r="AT482" s="748"/>
      <c r="AU482" s="748"/>
      <c r="AV482" s="748"/>
      <c r="AW482" s="748"/>
      <c r="AX482" s="748"/>
      <c r="AY482" s="748"/>
      <c r="BF482" s="750">
        <v>10760000</v>
      </c>
      <c r="BG482" s="750">
        <v>67760000</v>
      </c>
      <c r="BI482" s="155"/>
      <c r="BJ482" s="155"/>
      <c r="BK482" s="155"/>
      <c r="BL482" s="155"/>
      <c r="BM482" s="155"/>
      <c r="BN482" s="155"/>
    </row>
    <row r="483" spans="1:66" s="750" customFormat="1" ht="24.75" customHeight="1">
      <c r="A483" s="22" t="s">
        <v>4738</v>
      </c>
      <c r="B483" s="22">
        <v>243320</v>
      </c>
      <c r="C483" s="472" t="s">
        <v>526</v>
      </c>
      <c r="D483" s="23"/>
      <c r="E483" s="23"/>
      <c r="F483" s="22"/>
      <c r="G483" s="22"/>
      <c r="H483" s="22"/>
      <c r="I483" s="18" t="s">
        <v>5417</v>
      </c>
      <c r="J483" s="23"/>
      <c r="K483" s="23"/>
      <c r="L483" s="23"/>
      <c r="M483" s="746"/>
      <c r="N483" s="22"/>
      <c r="O483" s="22" t="s">
        <v>2155</v>
      </c>
      <c r="P483" s="22" t="s">
        <v>4742</v>
      </c>
      <c r="Q483" s="22" t="s">
        <v>4742</v>
      </c>
      <c r="R483" s="22"/>
      <c r="S483" s="747"/>
      <c r="T483" s="748">
        <v>1403</v>
      </c>
      <c r="U483" s="22"/>
      <c r="V483" s="22"/>
      <c r="W483" s="22"/>
      <c r="X483" s="22"/>
      <c r="Y483" s="748"/>
      <c r="Z483" s="748"/>
      <c r="AA483" s="748"/>
      <c r="AB483" s="748"/>
      <c r="AC483" s="748"/>
      <c r="AD483" s="748"/>
      <c r="AE483" s="748"/>
      <c r="AF483" s="748"/>
      <c r="AG483" s="748"/>
      <c r="AH483" s="749"/>
      <c r="AI483" s="749"/>
      <c r="AJ483" s="749"/>
      <c r="AK483" s="749"/>
      <c r="AL483" s="748"/>
      <c r="AM483" s="748"/>
      <c r="AN483" s="748"/>
      <c r="AO483" s="748"/>
      <c r="AP483" s="748"/>
      <c r="AQ483" s="748"/>
      <c r="AR483" s="748"/>
      <c r="AS483" s="747"/>
      <c r="AT483" s="748"/>
      <c r="AU483" s="748"/>
      <c r="AV483" s="748"/>
      <c r="AW483" s="748"/>
      <c r="AX483" s="748"/>
      <c r="AY483" s="748"/>
      <c r="BF483" s="750">
        <v>10970000</v>
      </c>
      <c r="BG483" s="750">
        <v>62318181.81818182</v>
      </c>
      <c r="BI483" s="155"/>
      <c r="BJ483" s="155"/>
      <c r="BK483" s="155"/>
      <c r="BL483" s="155"/>
      <c r="BM483" s="155"/>
      <c r="BN483" s="155"/>
    </row>
    <row r="484" spans="1:66" s="750" customFormat="1" ht="24.75" customHeight="1">
      <c r="A484" s="22" t="s">
        <v>4952</v>
      </c>
      <c r="B484" s="22">
        <v>243322</v>
      </c>
      <c r="C484" s="472" t="s">
        <v>526</v>
      </c>
      <c r="D484" s="23" t="s">
        <v>4953</v>
      </c>
      <c r="E484" s="23" t="s">
        <v>163</v>
      </c>
      <c r="F484" s="22" t="s">
        <v>200</v>
      </c>
      <c r="G484" s="22" t="s">
        <v>3292</v>
      </c>
      <c r="H484" s="22" t="s">
        <v>180</v>
      </c>
      <c r="I484" s="18" t="s">
        <v>5417</v>
      </c>
      <c r="J484" s="23" t="s">
        <v>4954</v>
      </c>
      <c r="K484" s="23" t="s">
        <v>1183</v>
      </c>
      <c r="L484" s="23" t="s">
        <v>1184</v>
      </c>
      <c r="M484" s="746" t="s">
        <v>4955</v>
      </c>
      <c r="N484" s="22"/>
      <c r="O484" s="22" t="s">
        <v>2155</v>
      </c>
      <c r="P484" s="22" t="s">
        <v>4884</v>
      </c>
      <c r="Q484" s="22" t="s">
        <v>4884</v>
      </c>
      <c r="R484" s="22"/>
      <c r="S484" s="747" t="s">
        <v>385</v>
      </c>
      <c r="T484" s="748">
        <v>1403</v>
      </c>
      <c r="U484" s="22"/>
      <c r="V484" s="22"/>
      <c r="W484" s="22"/>
      <c r="X484" s="22"/>
      <c r="Y484" s="748"/>
      <c r="Z484" s="748"/>
      <c r="AA484" s="748"/>
      <c r="AB484" s="748"/>
      <c r="AC484" s="748"/>
      <c r="AD484" s="748"/>
      <c r="AE484" s="748"/>
      <c r="AF484" s="748"/>
      <c r="AG484" s="748"/>
      <c r="AH484" s="749"/>
      <c r="AI484" s="749"/>
      <c r="AJ484" s="749"/>
      <c r="AK484" s="749"/>
      <c r="AL484" s="748"/>
      <c r="AM484" s="748"/>
      <c r="AN484" s="748"/>
      <c r="AO484" s="748"/>
      <c r="AP484" s="748"/>
      <c r="AQ484" s="748"/>
      <c r="AR484" s="748"/>
      <c r="AS484" s="747"/>
      <c r="AT484" s="748"/>
      <c r="AU484" s="748"/>
      <c r="AV484" s="748"/>
      <c r="AW484" s="748"/>
      <c r="AX484" s="748"/>
      <c r="AY484" s="748"/>
      <c r="BG484" s="750">
        <v>59700000</v>
      </c>
      <c r="BH484" s="750">
        <v>25949698</v>
      </c>
      <c r="BI484" s="155"/>
      <c r="BJ484" s="155"/>
      <c r="BK484" s="155"/>
      <c r="BL484" s="155"/>
      <c r="BM484" s="155"/>
      <c r="BN484" s="155"/>
    </row>
    <row r="485" spans="1:66" s="750" customFormat="1" ht="24.75" customHeight="1">
      <c r="A485" s="22" t="s">
        <v>4956</v>
      </c>
      <c r="B485" s="22">
        <v>243324</v>
      </c>
      <c r="C485" s="472" t="s">
        <v>526</v>
      </c>
      <c r="D485" s="23" t="s">
        <v>4957</v>
      </c>
      <c r="E485" s="23" t="s">
        <v>163</v>
      </c>
      <c r="F485" s="22" t="s">
        <v>913</v>
      </c>
      <c r="G485" s="22"/>
      <c r="H485" s="22" t="s">
        <v>180</v>
      </c>
      <c r="I485" s="18" t="s">
        <v>5417</v>
      </c>
      <c r="J485" s="23" t="s">
        <v>4958</v>
      </c>
      <c r="K485" s="23" t="s">
        <v>1183</v>
      </c>
      <c r="L485" s="23" t="s">
        <v>1184</v>
      </c>
      <c r="M485" s="746" t="s">
        <v>4959</v>
      </c>
      <c r="N485" s="22"/>
      <c r="O485" s="22" t="s">
        <v>2155</v>
      </c>
      <c r="P485" s="22" t="s">
        <v>4866</v>
      </c>
      <c r="Q485" s="22" t="s">
        <v>4866</v>
      </c>
      <c r="R485" s="22"/>
      <c r="S485" s="747" t="s">
        <v>385</v>
      </c>
      <c r="T485" s="748">
        <v>1403</v>
      </c>
      <c r="U485" s="22"/>
      <c r="V485" s="22"/>
      <c r="W485" s="22"/>
      <c r="X485" s="22"/>
      <c r="Y485" s="748"/>
      <c r="Z485" s="748"/>
      <c r="AA485" s="748"/>
      <c r="AB485" s="748"/>
      <c r="AC485" s="748"/>
      <c r="AD485" s="748"/>
      <c r="AE485" s="748"/>
      <c r="AF485" s="748"/>
      <c r="AG485" s="748"/>
      <c r="AH485" s="749"/>
      <c r="AI485" s="749"/>
      <c r="AJ485" s="749"/>
      <c r="AK485" s="749"/>
      <c r="AL485" s="748"/>
      <c r="AM485" s="748"/>
      <c r="AN485" s="748"/>
      <c r="AO485" s="748"/>
      <c r="AP485" s="748"/>
      <c r="AQ485" s="748"/>
      <c r="AR485" s="748"/>
      <c r="AS485" s="747"/>
      <c r="AT485" s="748"/>
      <c r="AU485" s="748"/>
      <c r="AV485" s="748"/>
      <c r="AW485" s="748"/>
      <c r="AX485" s="748"/>
      <c r="AY485" s="748"/>
      <c r="BG485" s="750">
        <v>69610000</v>
      </c>
      <c r="BI485" s="155"/>
      <c r="BJ485" s="155"/>
      <c r="BK485" s="155"/>
      <c r="BL485" s="155"/>
      <c r="BM485" s="155"/>
      <c r="BN485" s="155"/>
    </row>
    <row r="486" spans="1:66" s="750" customFormat="1" ht="24.75" customHeight="1">
      <c r="A486" s="22" t="s">
        <v>4960</v>
      </c>
      <c r="B486" s="22">
        <v>243325</v>
      </c>
      <c r="C486" s="472" t="s">
        <v>526</v>
      </c>
      <c r="D486" s="23" t="s">
        <v>4961</v>
      </c>
      <c r="E486" s="23" t="s">
        <v>163</v>
      </c>
      <c r="F486" s="22" t="s">
        <v>559</v>
      </c>
      <c r="G486" s="22"/>
      <c r="H486" s="22" t="s">
        <v>180</v>
      </c>
      <c r="I486" s="18" t="s">
        <v>5417</v>
      </c>
      <c r="J486" s="23" t="s">
        <v>4962</v>
      </c>
      <c r="K486" s="23" t="s">
        <v>1183</v>
      </c>
      <c r="L486" s="23" t="s">
        <v>1184</v>
      </c>
      <c r="M486" s="746" t="s">
        <v>4963</v>
      </c>
      <c r="N486" s="22"/>
      <c r="O486" s="22" t="s">
        <v>2155</v>
      </c>
      <c r="P486" s="22" t="s">
        <v>4943</v>
      </c>
      <c r="Q486" s="22" t="s">
        <v>5337</v>
      </c>
      <c r="R486" s="22"/>
      <c r="S486" s="747" t="s">
        <v>385</v>
      </c>
      <c r="T486" s="748">
        <v>1403</v>
      </c>
      <c r="U486" s="22"/>
      <c r="V486" s="22"/>
      <c r="W486" s="22"/>
      <c r="X486" s="22"/>
      <c r="Y486" s="748"/>
      <c r="Z486" s="748"/>
      <c r="AA486" s="748"/>
      <c r="AB486" s="748"/>
      <c r="AC486" s="748"/>
      <c r="AD486" s="748"/>
      <c r="AE486" s="748"/>
      <c r="AF486" s="748"/>
      <c r="AG486" s="748"/>
      <c r="AH486" s="749"/>
      <c r="AI486" s="749"/>
      <c r="AJ486" s="749"/>
      <c r="AK486" s="749"/>
      <c r="AL486" s="748"/>
      <c r="AM486" s="748"/>
      <c r="AN486" s="748"/>
      <c r="AO486" s="748"/>
      <c r="AP486" s="748"/>
      <c r="AQ486" s="748"/>
      <c r="AR486" s="748"/>
      <c r="AS486" s="747"/>
      <c r="AT486" s="748"/>
      <c r="AU486" s="748"/>
      <c r="AV486" s="748"/>
      <c r="AW486" s="748"/>
      <c r="AX486" s="748"/>
      <c r="AY486" s="748"/>
      <c r="BG486" s="750">
        <v>40610000</v>
      </c>
      <c r="BI486" s="155"/>
      <c r="BJ486" s="155"/>
      <c r="BK486" s="155"/>
      <c r="BL486" s="155"/>
      <c r="BM486" s="155"/>
      <c r="BN486" s="155"/>
    </row>
    <row r="487" spans="1:66" s="750" customFormat="1" ht="24.75" customHeight="1">
      <c r="A487" s="22" t="s">
        <v>4964</v>
      </c>
      <c r="B487" s="22">
        <v>243326</v>
      </c>
      <c r="C487" s="472" t="s">
        <v>526</v>
      </c>
      <c r="D487" s="23" t="s">
        <v>4965</v>
      </c>
      <c r="E487" s="23" t="s">
        <v>163</v>
      </c>
      <c r="F487" s="22" t="s">
        <v>117</v>
      </c>
      <c r="G487" s="22"/>
      <c r="H487" s="22" t="s">
        <v>180</v>
      </c>
      <c r="I487" s="18" t="s">
        <v>5417</v>
      </c>
      <c r="J487" s="23" t="s">
        <v>4966</v>
      </c>
      <c r="K487" s="23" t="s">
        <v>1183</v>
      </c>
      <c r="L487" s="23" t="s">
        <v>1184</v>
      </c>
      <c r="M487" s="746" t="s">
        <v>4967</v>
      </c>
      <c r="N487" s="22"/>
      <c r="O487" s="22" t="s">
        <v>2155</v>
      </c>
      <c r="P487" s="22" t="s">
        <v>4884</v>
      </c>
      <c r="Q487" s="22" t="s">
        <v>4884</v>
      </c>
      <c r="R487" s="22"/>
      <c r="S487" s="747" t="s">
        <v>385</v>
      </c>
      <c r="T487" s="748">
        <v>1403</v>
      </c>
      <c r="U487" s="22"/>
      <c r="V487" s="22"/>
      <c r="W487" s="22"/>
      <c r="X487" s="22"/>
      <c r="Y487" s="748"/>
      <c r="Z487" s="748"/>
      <c r="AA487" s="748"/>
      <c r="AB487" s="748"/>
      <c r="AC487" s="748"/>
      <c r="AD487" s="748"/>
      <c r="AE487" s="748"/>
      <c r="AF487" s="748"/>
      <c r="AG487" s="748"/>
      <c r="AH487" s="749"/>
      <c r="AI487" s="749"/>
      <c r="AJ487" s="749"/>
      <c r="AK487" s="749"/>
      <c r="AL487" s="748"/>
      <c r="AM487" s="748"/>
      <c r="AN487" s="748"/>
      <c r="AO487" s="748"/>
      <c r="AP487" s="748"/>
      <c r="AQ487" s="748"/>
      <c r="AR487" s="748"/>
      <c r="AS487" s="747"/>
      <c r="AT487" s="748"/>
      <c r="AU487" s="748"/>
      <c r="AV487" s="748"/>
      <c r="AW487" s="748"/>
      <c r="AX487" s="748"/>
      <c r="AY487" s="748"/>
      <c r="BG487" s="750">
        <v>59100000</v>
      </c>
      <c r="BH487" s="750">
        <v>27146591</v>
      </c>
      <c r="BI487" s="155"/>
      <c r="BJ487" s="155"/>
      <c r="BK487" s="155"/>
      <c r="BL487" s="155"/>
      <c r="BM487" s="155"/>
      <c r="BN487" s="155"/>
    </row>
    <row r="488" spans="1:66" s="750" customFormat="1" ht="24.75" customHeight="1">
      <c r="A488" s="22" t="s">
        <v>4968</v>
      </c>
      <c r="B488" s="22">
        <v>243327</v>
      </c>
      <c r="C488" s="472" t="s">
        <v>526</v>
      </c>
      <c r="D488" s="23" t="s">
        <v>4969</v>
      </c>
      <c r="E488" s="23" t="s">
        <v>163</v>
      </c>
      <c r="F488" s="22" t="s">
        <v>806</v>
      </c>
      <c r="G488" s="22"/>
      <c r="H488" s="22" t="s">
        <v>180</v>
      </c>
      <c r="I488" s="18" t="s">
        <v>5417</v>
      </c>
      <c r="J488" s="23" t="s">
        <v>4970</v>
      </c>
      <c r="K488" s="23" t="s">
        <v>1183</v>
      </c>
      <c r="L488" s="23" t="s">
        <v>1184</v>
      </c>
      <c r="M488" s="746" t="s">
        <v>4971</v>
      </c>
      <c r="N488" s="22"/>
      <c r="O488" s="22" t="s">
        <v>2155</v>
      </c>
      <c r="P488" s="22" t="s">
        <v>4972</v>
      </c>
      <c r="Q488" s="22" t="s">
        <v>4972</v>
      </c>
      <c r="R488" s="22"/>
      <c r="S488" s="747" t="s">
        <v>385</v>
      </c>
      <c r="T488" s="748">
        <v>1403</v>
      </c>
      <c r="U488" s="22"/>
      <c r="V488" s="22"/>
      <c r="W488" s="22"/>
      <c r="X488" s="22"/>
      <c r="Y488" s="748"/>
      <c r="Z488" s="748"/>
      <c r="AA488" s="748"/>
      <c r="AB488" s="748"/>
      <c r="AC488" s="748"/>
      <c r="AD488" s="748"/>
      <c r="AE488" s="748"/>
      <c r="AF488" s="748"/>
      <c r="AG488" s="748"/>
      <c r="AH488" s="749"/>
      <c r="AI488" s="749"/>
      <c r="AJ488" s="749"/>
      <c r="AK488" s="749"/>
      <c r="AL488" s="748"/>
      <c r="AM488" s="748"/>
      <c r="AN488" s="748"/>
      <c r="AO488" s="748"/>
      <c r="AP488" s="748"/>
      <c r="AQ488" s="748"/>
      <c r="AR488" s="748"/>
      <c r="AS488" s="747"/>
      <c r="AT488" s="748"/>
      <c r="AU488" s="748"/>
      <c r="AV488" s="748"/>
      <c r="AW488" s="748"/>
      <c r="AX488" s="748"/>
      <c r="AY488" s="748"/>
      <c r="BG488" s="750">
        <v>50500000</v>
      </c>
      <c r="BH488" s="750">
        <v>5800000</v>
      </c>
      <c r="BI488" s="155"/>
      <c r="BJ488" s="155"/>
      <c r="BK488" s="155"/>
      <c r="BL488" s="155"/>
      <c r="BM488" s="155"/>
      <c r="BN488" s="155"/>
    </row>
    <row r="489" spans="1:66" s="750" customFormat="1" ht="24.75" customHeight="1">
      <c r="A489" s="22" t="s">
        <v>5081</v>
      </c>
      <c r="B489" s="22">
        <v>243328</v>
      </c>
      <c r="C489" s="472" t="s">
        <v>526</v>
      </c>
      <c r="D489" s="23">
        <v>2722626901</v>
      </c>
      <c r="E489" s="23" t="s">
        <v>163</v>
      </c>
      <c r="F489" s="22" t="s">
        <v>311</v>
      </c>
      <c r="G489" s="22"/>
      <c r="H489" s="22" t="s">
        <v>179</v>
      </c>
      <c r="I489" s="18" t="s">
        <v>5417</v>
      </c>
      <c r="J489" s="23"/>
      <c r="K489" s="23"/>
      <c r="L489" s="23"/>
      <c r="M489" s="746"/>
      <c r="N489" s="22"/>
      <c r="O489" s="22" t="s">
        <v>2155</v>
      </c>
      <c r="P489" s="22" t="s">
        <v>5059</v>
      </c>
      <c r="Q489" s="22" t="s">
        <v>5059</v>
      </c>
      <c r="R489" s="22"/>
      <c r="S489" s="747" t="s">
        <v>385</v>
      </c>
      <c r="T489" s="748">
        <v>1403</v>
      </c>
      <c r="U489" s="22"/>
      <c r="V489" s="22"/>
      <c r="W489" s="22"/>
      <c r="X489" s="22"/>
      <c r="Y489" s="748"/>
      <c r="Z489" s="748"/>
      <c r="AA489" s="748"/>
      <c r="AB489" s="748"/>
      <c r="AC489" s="748"/>
      <c r="AD489" s="748"/>
      <c r="AE489" s="748"/>
      <c r="AF489" s="748"/>
      <c r="AG489" s="748"/>
      <c r="AH489" s="749"/>
      <c r="AI489" s="749"/>
      <c r="AJ489" s="749"/>
      <c r="AK489" s="749"/>
      <c r="AL489" s="748"/>
      <c r="AM489" s="748"/>
      <c r="AN489" s="748"/>
      <c r="AO489" s="748"/>
      <c r="AP489" s="748"/>
      <c r="AQ489" s="748"/>
      <c r="AR489" s="748"/>
      <c r="AS489" s="747"/>
      <c r="AT489" s="748"/>
      <c r="AU489" s="748"/>
      <c r="AV489" s="748"/>
      <c r="AW489" s="748"/>
      <c r="AX489" s="748"/>
      <c r="AY489" s="748"/>
      <c r="BG489" s="750">
        <v>14000000</v>
      </c>
      <c r="BH489" s="750">
        <v>14000000</v>
      </c>
      <c r="BI489" s="155"/>
      <c r="BJ489" s="155"/>
      <c r="BK489" s="155"/>
      <c r="BL489" s="155"/>
      <c r="BM489" s="155"/>
      <c r="BN489" s="155"/>
    </row>
    <row r="490" spans="1:66" s="750" customFormat="1" ht="24.75" customHeight="1">
      <c r="A490" s="22" t="s">
        <v>5326</v>
      </c>
      <c r="B490" s="22">
        <v>243329</v>
      </c>
      <c r="C490" s="472" t="s">
        <v>526</v>
      </c>
      <c r="D490" s="23">
        <v>2649406471</v>
      </c>
      <c r="E490" s="23" t="s">
        <v>163</v>
      </c>
      <c r="F490" s="22" t="s">
        <v>5327</v>
      </c>
      <c r="G490" s="22"/>
      <c r="H490" s="22"/>
      <c r="I490" s="18" t="s">
        <v>5417</v>
      </c>
      <c r="J490" s="23">
        <v>9113406885</v>
      </c>
      <c r="K490" s="23" t="s">
        <v>1183</v>
      </c>
      <c r="L490" s="23" t="s">
        <v>1184</v>
      </c>
      <c r="M490" s="746" t="s">
        <v>5328</v>
      </c>
      <c r="N490" s="22"/>
      <c r="O490" s="22" t="s">
        <v>2155</v>
      </c>
      <c r="P490" s="22" t="s">
        <v>5082</v>
      </c>
      <c r="Q490" s="22" t="s">
        <v>5082</v>
      </c>
      <c r="R490" s="22"/>
      <c r="S490" s="747"/>
      <c r="T490" s="748">
        <v>1403</v>
      </c>
      <c r="U490" s="22"/>
      <c r="V490" s="22"/>
      <c r="W490" s="22"/>
      <c r="X490" s="22"/>
      <c r="Y490" s="748"/>
      <c r="Z490" s="748"/>
      <c r="AA490" s="748"/>
      <c r="AB490" s="748"/>
      <c r="AC490" s="748"/>
      <c r="AD490" s="748"/>
      <c r="AE490" s="748"/>
      <c r="AF490" s="748"/>
      <c r="AG490" s="748"/>
      <c r="AH490" s="749"/>
      <c r="AI490" s="749"/>
      <c r="AJ490" s="749"/>
      <c r="AK490" s="749"/>
      <c r="AL490" s="748"/>
      <c r="AM490" s="748"/>
      <c r="AN490" s="748"/>
      <c r="AO490" s="748"/>
      <c r="AP490" s="748"/>
      <c r="AQ490" s="748"/>
      <c r="AR490" s="748"/>
      <c r="AS490" s="747"/>
      <c r="AT490" s="748"/>
      <c r="AU490" s="748"/>
      <c r="AV490" s="748"/>
      <c r="AW490" s="748"/>
      <c r="AX490" s="748"/>
      <c r="AY490" s="748"/>
      <c r="BI490" s="155"/>
      <c r="BJ490" s="155"/>
      <c r="BK490" s="155"/>
      <c r="BL490" s="155"/>
      <c r="BM490" s="155"/>
      <c r="BN490" s="155"/>
    </row>
    <row r="491" spans="1:66" s="750" customFormat="1" ht="24.75" customHeight="1">
      <c r="A491" s="22" t="s">
        <v>5329</v>
      </c>
      <c r="B491" s="22">
        <v>243331</v>
      </c>
      <c r="C491" s="472" t="s">
        <v>526</v>
      </c>
      <c r="D491" s="23" t="s">
        <v>5330</v>
      </c>
      <c r="E491" s="23" t="s">
        <v>163</v>
      </c>
      <c r="F491" s="22" t="s">
        <v>402</v>
      </c>
      <c r="G491" s="22"/>
      <c r="H491" s="22" t="s">
        <v>180</v>
      </c>
      <c r="I491" s="18" t="s">
        <v>5417</v>
      </c>
      <c r="J491" s="23" t="s">
        <v>5331</v>
      </c>
      <c r="K491" s="23" t="s">
        <v>1183</v>
      </c>
      <c r="L491" s="23" t="s">
        <v>1184</v>
      </c>
      <c r="M491" s="746" t="s">
        <v>5332</v>
      </c>
      <c r="N491" s="22"/>
      <c r="O491" s="22" t="s">
        <v>2155</v>
      </c>
      <c r="P491" s="22" t="s">
        <v>4748</v>
      </c>
      <c r="Q491" s="22" t="s">
        <v>4748</v>
      </c>
      <c r="R491" s="22"/>
      <c r="S491" s="747"/>
      <c r="T491" s="748">
        <v>1403</v>
      </c>
      <c r="U491" s="22"/>
      <c r="V491" s="22"/>
      <c r="W491" s="22"/>
      <c r="X491" s="22"/>
      <c r="Y491" s="748"/>
      <c r="Z491" s="748"/>
      <c r="AA491" s="748"/>
      <c r="AB491" s="748"/>
      <c r="AC491" s="748"/>
      <c r="AD491" s="748"/>
      <c r="AE491" s="748"/>
      <c r="AF491" s="748"/>
      <c r="AG491" s="748"/>
      <c r="AH491" s="749"/>
      <c r="AI491" s="749"/>
      <c r="AJ491" s="749"/>
      <c r="AK491" s="749"/>
      <c r="AL491" s="748"/>
      <c r="AM491" s="748"/>
      <c r="AN491" s="748"/>
      <c r="AO491" s="748"/>
      <c r="AP491" s="748"/>
      <c r="AQ491" s="748"/>
      <c r="AR491" s="748"/>
      <c r="AS491" s="747"/>
      <c r="AT491" s="748"/>
      <c r="AU491" s="748"/>
      <c r="AV491" s="748"/>
      <c r="AW491" s="748"/>
      <c r="AX491" s="748"/>
      <c r="AY491" s="748"/>
      <c r="BI491" s="155"/>
      <c r="BJ491" s="155"/>
      <c r="BK491" s="155"/>
      <c r="BL491" s="155"/>
      <c r="BM491" s="155"/>
      <c r="BN491" s="155"/>
    </row>
    <row r="492" spans="1:66" s="750" customFormat="1" ht="24.75" customHeight="1">
      <c r="A492" s="22" t="s">
        <v>5333</v>
      </c>
      <c r="B492" s="22">
        <v>243332</v>
      </c>
      <c r="C492" s="472" t="s">
        <v>526</v>
      </c>
      <c r="D492" s="23" t="s">
        <v>5334</v>
      </c>
      <c r="E492" s="23" t="s">
        <v>162</v>
      </c>
      <c r="F492" s="22" t="s">
        <v>247</v>
      </c>
      <c r="G492" s="22"/>
      <c r="H492" s="22" t="s">
        <v>180</v>
      </c>
      <c r="I492" s="18" t="s">
        <v>5417</v>
      </c>
      <c r="J492" s="23" t="s">
        <v>5335</v>
      </c>
      <c r="K492" s="23" t="s">
        <v>1183</v>
      </c>
      <c r="L492" s="23" t="s">
        <v>1184</v>
      </c>
      <c r="M492" s="746" t="s">
        <v>5336</v>
      </c>
      <c r="N492" s="22"/>
      <c r="O492" s="22" t="s">
        <v>2155</v>
      </c>
      <c r="P492" s="22" t="s">
        <v>5170</v>
      </c>
      <c r="Q492" s="22" t="s">
        <v>5170</v>
      </c>
      <c r="R492" s="22" t="s">
        <v>22560</v>
      </c>
      <c r="S492" s="747"/>
      <c r="T492" s="748" t="s">
        <v>25263</v>
      </c>
      <c r="U492" s="22"/>
      <c r="V492" s="22"/>
      <c r="W492" s="22"/>
      <c r="X492" s="22"/>
      <c r="Y492" s="748"/>
      <c r="Z492" s="748"/>
      <c r="AA492" s="748"/>
      <c r="AB492" s="748"/>
      <c r="AC492" s="748"/>
      <c r="AD492" s="748"/>
      <c r="AE492" s="748"/>
      <c r="AF492" s="748"/>
      <c r="AG492" s="748"/>
      <c r="AH492" s="749"/>
      <c r="AI492" s="749"/>
      <c r="AJ492" s="749"/>
      <c r="AK492" s="749"/>
      <c r="AL492" s="748"/>
      <c r="AM492" s="748"/>
      <c r="AN492" s="748"/>
      <c r="AO492" s="748"/>
      <c r="AP492" s="748"/>
      <c r="AQ492" s="748"/>
      <c r="AR492" s="748"/>
      <c r="AS492" s="747"/>
      <c r="AT492" s="748"/>
      <c r="AU492" s="748"/>
      <c r="AV492" s="748"/>
      <c r="AW492" s="748"/>
      <c r="AX492" s="748"/>
      <c r="AY492" s="748"/>
      <c r="BI492" s="155"/>
      <c r="BJ492" s="155"/>
      <c r="BK492" s="155"/>
      <c r="BL492" s="155"/>
      <c r="BM492" s="155"/>
      <c r="BN492" s="155"/>
    </row>
    <row r="493" spans="1:66" s="750" customFormat="1" ht="24.75" customHeight="1">
      <c r="A493" s="22" t="s">
        <v>22399</v>
      </c>
      <c r="B493" s="22">
        <v>243334</v>
      </c>
      <c r="C493" s="472" t="s">
        <v>526</v>
      </c>
      <c r="D493" s="23" t="s">
        <v>22400</v>
      </c>
      <c r="E493" s="23" t="s">
        <v>162</v>
      </c>
      <c r="F493" s="22" t="s">
        <v>549</v>
      </c>
      <c r="G493" s="22" t="s">
        <v>2764</v>
      </c>
      <c r="H493" s="22" t="s">
        <v>179</v>
      </c>
      <c r="I493" s="18" t="s">
        <v>5416</v>
      </c>
      <c r="J493" s="23" t="s">
        <v>22401</v>
      </c>
      <c r="K493" s="23" t="s">
        <v>1183</v>
      </c>
      <c r="L493" s="23" t="s">
        <v>1184</v>
      </c>
      <c r="M493" s="746" t="s">
        <v>22402</v>
      </c>
      <c r="N493" s="22"/>
      <c r="O493" s="22" t="s">
        <v>1551</v>
      </c>
      <c r="P493" s="22" t="s">
        <v>5634</v>
      </c>
      <c r="Q493" s="22" t="s">
        <v>5634</v>
      </c>
      <c r="R493" s="22" t="s">
        <v>22287</v>
      </c>
      <c r="S493" s="747"/>
      <c r="T493" s="748"/>
      <c r="U493" s="22"/>
      <c r="V493" s="22"/>
      <c r="W493" s="22"/>
      <c r="X493" s="22"/>
      <c r="Y493" s="748"/>
      <c r="Z493" s="748"/>
      <c r="AA493" s="748"/>
      <c r="AB493" s="748"/>
      <c r="AC493" s="748"/>
      <c r="AD493" s="748"/>
      <c r="AE493" s="748"/>
      <c r="AF493" s="748"/>
      <c r="AG493" s="748"/>
      <c r="AH493" s="749"/>
      <c r="AI493" s="749"/>
      <c r="AJ493" s="749"/>
      <c r="AK493" s="749"/>
      <c r="AL493" s="748"/>
      <c r="AM493" s="748"/>
      <c r="AN493" s="748"/>
      <c r="AO493" s="748"/>
      <c r="AP493" s="748"/>
      <c r="AQ493" s="748"/>
      <c r="AR493" s="748"/>
      <c r="AS493" s="747"/>
      <c r="AT493" s="748"/>
      <c r="AU493" s="748"/>
      <c r="AV493" s="748"/>
      <c r="AW493" s="748"/>
      <c r="AX493" s="748"/>
      <c r="AY493" s="748"/>
      <c r="BI493" s="155"/>
      <c r="BJ493" s="155"/>
      <c r="BK493" s="155"/>
      <c r="BL493" s="155"/>
      <c r="BM493" s="155"/>
      <c r="BN493" s="155"/>
    </row>
    <row r="494" spans="1:66" s="750" customFormat="1" ht="24.75" customHeight="1">
      <c r="A494" s="22" t="s">
        <v>22403</v>
      </c>
      <c r="B494" s="22">
        <v>243336</v>
      </c>
      <c r="C494" s="472" t="s">
        <v>526</v>
      </c>
      <c r="D494" s="23" t="s">
        <v>22404</v>
      </c>
      <c r="E494" s="23" t="s">
        <v>163</v>
      </c>
      <c r="F494" s="22" t="s">
        <v>249</v>
      </c>
      <c r="G494" s="22" t="s">
        <v>4142</v>
      </c>
      <c r="H494" s="22" t="s">
        <v>180</v>
      </c>
      <c r="I494" s="18" t="s">
        <v>5417</v>
      </c>
      <c r="J494" s="23" t="s">
        <v>22405</v>
      </c>
      <c r="K494" s="23" t="s">
        <v>1183</v>
      </c>
      <c r="L494" s="23" t="s">
        <v>1184</v>
      </c>
      <c r="M494" s="746" t="s">
        <v>22406</v>
      </c>
      <c r="N494" s="22"/>
      <c r="O494" s="22" t="s">
        <v>2155</v>
      </c>
      <c r="P494" s="22" t="s">
        <v>22179</v>
      </c>
      <c r="Q494" s="22" t="s">
        <v>22179</v>
      </c>
      <c r="R494" s="22"/>
      <c r="S494" s="747"/>
      <c r="T494" s="748"/>
      <c r="U494" s="22"/>
      <c r="V494" s="22"/>
      <c r="W494" s="22"/>
      <c r="X494" s="22"/>
      <c r="Y494" s="748"/>
      <c r="Z494" s="748"/>
      <c r="AA494" s="748"/>
      <c r="AB494" s="748"/>
      <c r="AC494" s="748"/>
      <c r="AD494" s="748"/>
      <c r="AE494" s="748"/>
      <c r="AF494" s="748"/>
      <c r="AG494" s="748"/>
      <c r="AH494" s="749"/>
      <c r="AI494" s="749"/>
      <c r="AJ494" s="749"/>
      <c r="AK494" s="749"/>
      <c r="AL494" s="748"/>
      <c r="AM494" s="748"/>
      <c r="AN494" s="748"/>
      <c r="AO494" s="748"/>
      <c r="AP494" s="748"/>
      <c r="AQ494" s="748"/>
      <c r="AR494" s="748"/>
      <c r="AS494" s="747"/>
      <c r="AT494" s="748"/>
      <c r="AU494" s="748"/>
      <c r="AV494" s="748"/>
      <c r="AW494" s="748"/>
      <c r="AX494" s="748"/>
      <c r="AY494" s="748"/>
      <c r="BI494" s="155"/>
      <c r="BJ494" s="155"/>
      <c r="BK494" s="155"/>
      <c r="BL494" s="155"/>
      <c r="BM494" s="155"/>
      <c r="BN494" s="155"/>
    </row>
    <row r="495" spans="1:66" s="750" customFormat="1" ht="24.75" customHeight="1">
      <c r="A495" s="22" t="s">
        <v>22407</v>
      </c>
      <c r="B495" s="22">
        <v>243337</v>
      </c>
      <c r="C495" s="472" t="s">
        <v>526</v>
      </c>
      <c r="D495" s="23" t="s">
        <v>22408</v>
      </c>
      <c r="E495" s="23" t="s">
        <v>163</v>
      </c>
      <c r="F495" s="22" t="s">
        <v>323</v>
      </c>
      <c r="G495" s="22" t="s">
        <v>2877</v>
      </c>
      <c r="H495" s="22" t="s">
        <v>180</v>
      </c>
      <c r="I495" s="18" t="s">
        <v>5417</v>
      </c>
      <c r="J495" s="23" t="s">
        <v>22409</v>
      </c>
      <c r="K495" s="23" t="s">
        <v>1183</v>
      </c>
      <c r="L495" s="23" t="s">
        <v>1184</v>
      </c>
      <c r="M495" s="746" t="s">
        <v>22410</v>
      </c>
      <c r="N495" s="22"/>
      <c r="O495" s="22" t="s">
        <v>2155</v>
      </c>
      <c r="P495" s="22" t="s">
        <v>5635</v>
      </c>
      <c r="Q495" s="22" t="s">
        <v>5635</v>
      </c>
      <c r="R495" s="22"/>
      <c r="S495" s="747"/>
      <c r="T495" s="748"/>
      <c r="U495" s="22"/>
      <c r="V495" s="22"/>
      <c r="W495" s="22"/>
      <c r="X495" s="22"/>
      <c r="Y495" s="748"/>
      <c r="Z495" s="748"/>
      <c r="AA495" s="748"/>
      <c r="AB495" s="748"/>
      <c r="AC495" s="748"/>
      <c r="AD495" s="748"/>
      <c r="AE495" s="748"/>
      <c r="AF495" s="748"/>
      <c r="AG495" s="748"/>
      <c r="AH495" s="749"/>
      <c r="AI495" s="749"/>
      <c r="AJ495" s="749"/>
      <c r="AK495" s="749"/>
      <c r="AL495" s="748"/>
      <c r="AM495" s="748"/>
      <c r="AN495" s="748"/>
      <c r="AO495" s="748"/>
      <c r="AP495" s="748"/>
      <c r="AQ495" s="748"/>
      <c r="AR495" s="748"/>
      <c r="AS495" s="747"/>
      <c r="AT495" s="748"/>
      <c r="AU495" s="748"/>
      <c r="AV495" s="748"/>
      <c r="AW495" s="748"/>
      <c r="AX495" s="748"/>
      <c r="AY495" s="748"/>
      <c r="BI495" s="155"/>
      <c r="BJ495" s="155"/>
      <c r="BK495" s="155"/>
      <c r="BL495" s="155"/>
      <c r="BM495" s="155"/>
      <c r="BN495" s="155"/>
    </row>
    <row r="496" spans="1:66" s="750" customFormat="1" ht="24.75" customHeight="1">
      <c r="A496" s="22" t="s">
        <v>22411</v>
      </c>
      <c r="B496" s="22">
        <v>243340</v>
      </c>
      <c r="C496" s="472" t="s">
        <v>526</v>
      </c>
      <c r="D496" s="23" t="s">
        <v>22412</v>
      </c>
      <c r="E496" s="23" t="s">
        <v>162</v>
      </c>
      <c r="F496" s="22" t="s">
        <v>111</v>
      </c>
      <c r="G496" s="22" t="s">
        <v>2764</v>
      </c>
      <c r="H496" s="22" t="s">
        <v>180</v>
      </c>
      <c r="I496" s="18" t="s">
        <v>5417</v>
      </c>
      <c r="J496" s="23" t="s">
        <v>22413</v>
      </c>
      <c r="K496" s="23" t="s">
        <v>1183</v>
      </c>
      <c r="L496" s="23" t="s">
        <v>1184</v>
      </c>
      <c r="M496" s="746" t="s">
        <v>22414</v>
      </c>
      <c r="N496" s="22"/>
      <c r="O496" s="22" t="s">
        <v>1551</v>
      </c>
      <c r="P496" s="22" t="s">
        <v>22191</v>
      </c>
      <c r="Q496" s="22" t="s">
        <v>22191</v>
      </c>
      <c r="R496" s="22" t="s">
        <v>22287</v>
      </c>
      <c r="S496" s="747"/>
      <c r="T496" s="748"/>
      <c r="U496" s="22"/>
      <c r="V496" s="22"/>
      <c r="W496" s="22"/>
      <c r="X496" s="22"/>
      <c r="Y496" s="748"/>
      <c r="Z496" s="748"/>
      <c r="AA496" s="748"/>
      <c r="AB496" s="748"/>
      <c r="AC496" s="748"/>
      <c r="AD496" s="748"/>
      <c r="AE496" s="748"/>
      <c r="AF496" s="748"/>
      <c r="AG496" s="748"/>
      <c r="AH496" s="749"/>
      <c r="AI496" s="749"/>
      <c r="AJ496" s="749"/>
      <c r="AK496" s="749"/>
      <c r="AL496" s="748"/>
      <c r="AM496" s="748"/>
      <c r="AN496" s="748"/>
      <c r="AO496" s="748"/>
      <c r="AP496" s="748"/>
      <c r="AQ496" s="748"/>
      <c r="AR496" s="748"/>
      <c r="AS496" s="747"/>
      <c r="AT496" s="748"/>
      <c r="AU496" s="748"/>
      <c r="AV496" s="748"/>
      <c r="AW496" s="748"/>
      <c r="AX496" s="748"/>
      <c r="AY496" s="748"/>
      <c r="BI496" s="155"/>
      <c r="BJ496" s="155"/>
      <c r="BK496" s="155"/>
      <c r="BL496" s="155"/>
      <c r="BM496" s="155"/>
      <c r="BN496" s="155"/>
    </row>
    <row r="497" spans="1:66" s="750" customFormat="1" ht="24.75" customHeight="1">
      <c r="A497" s="22" t="s">
        <v>22415</v>
      </c>
      <c r="B497" s="22">
        <v>243341</v>
      </c>
      <c r="C497" s="472" t="s">
        <v>526</v>
      </c>
      <c r="D497" s="23" t="s">
        <v>22416</v>
      </c>
      <c r="E497" s="23" t="s">
        <v>163</v>
      </c>
      <c r="F497" s="22" t="s">
        <v>308</v>
      </c>
      <c r="G497" s="22" t="s">
        <v>4653</v>
      </c>
      <c r="H497" s="22" t="s">
        <v>179</v>
      </c>
      <c r="I497" s="18" t="s">
        <v>5417</v>
      </c>
      <c r="J497" s="23" t="s">
        <v>22417</v>
      </c>
      <c r="K497" s="23" t="s">
        <v>1183</v>
      </c>
      <c r="L497" s="23" t="s">
        <v>1184</v>
      </c>
      <c r="M497" s="746" t="s">
        <v>22418</v>
      </c>
      <c r="N497" s="22"/>
      <c r="O497" s="22" t="s">
        <v>2155</v>
      </c>
      <c r="P497" s="22" t="s">
        <v>22419</v>
      </c>
      <c r="Q497" s="22" t="s">
        <v>22419</v>
      </c>
      <c r="R497" s="22"/>
      <c r="S497" s="747"/>
      <c r="T497" s="748"/>
      <c r="U497" s="22"/>
      <c r="V497" s="22"/>
      <c r="W497" s="22"/>
      <c r="X497" s="22"/>
      <c r="Y497" s="748"/>
      <c r="Z497" s="748"/>
      <c r="AA497" s="748"/>
      <c r="AB497" s="748"/>
      <c r="AC497" s="748"/>
      <c r="AD497" s="748"/>
      <c r="AE497" s="748"/>
      <c r="AF497" s="748"/>
      <c r="AG497" s="748"/>
      <c r="AH497" s="749"/>
      <c r="AI497" s="749"/>
      <c r="AJ497" s="749"/>
      <c r="AK497" s="749"/>
      <c r="AL497" s="748"/>
      <c r="AM497" s="748"/>
      <c r="AN497" s="748"/>
      <c r="AO497" s="748"/>
      <c r="AP497" s="748"/>
      <c r="AQ497" s="748"/>
      <c r="AR497" s="748"/>
      <c r="AS497" s="747"/>
      <c r="AT497" s="748"/>
      <c r="AU497" s="748"/>
      <c r="AV497" s="748"/>
      <c r="AW497" s="748"/>
      <c r="AX497" s="748"/>
      <c r="AY497" s="748"/>
      <c r="BI497" s="155"/>
      <c r="BJ497" s="155"/>
      <c r="BK497" s="155"/>
      <c r="BL497" s="155"/>
      <c r="BM497" s="155"/>
      <c r="BN497" s="155"/>
    </row>
    <row r="498" spans="1:66" s="750" customFormat="1" ht="24.75" customHeight="1">
      <c r="A498" s="22" t="s">
        <v>5631</v>
      </c>
      <c r="B498" s="22">
        <v>243342</v>
      </c>
      <c r="C498" s="472" t="s">
        <v>526</v>
      </c>
      <c r="D498" s="23" t="s">
        <v>5632</v>
      </c>
      <c r="E498" s="23" t="s">
        <v>163</v>
      </c>
      <c r="F498" s="22" t="s">
        <v>307</v>
      </c>
      <c r="G498" s="22" t="s">
        <v>2877</v>
      </c>
      <c r="H498" s="22" t="s">
        <v>180</v>
      </c>
      <c r="I498" s="18" t="s">
        <v>5417</v>
      </c>
      <c r="J498" s="23" t="s">
        <v>5633</v>
      </c>
      <c r="K498" s="23" t="s">
        <v>1183</v>
      </c>
      <c r="L498" s="23" t="s">
        <v>1184</v>
      </c>
      <c r="M498" s="746" t="s">
        <v>22420</v>
      </c>
      <c r="N498" s="22"/>
      <c r="O498" s="22" t="s">
        <v>2155</v>
      </c>
      <c r="P498" s="22" t="s">
        <v>22203</v>
      </c>
      <c r="Q498" s="22" t="s">
        <v>22203</v>
      </c>
      <c r="R498" s="22"/>
      <c r="S498" s="747"/>
      <c r="T498" s="748"/>
      <c r="U498" s="22"/>
      <c r="V498" s="22"/>
      <c r="W498" s="22"/>
      <c r="X498" s="22"/>
      <c r="Y498" s="748"/>
      <c r="Z498" s="748"/>
      <c r="AA498" s="748"/>
      <c r="AB498" s="748"/>
      <c r="AC498" s="748"/>
      <c r="AD498" s="748"/>
      <c r="AE498" s="748"/>
      <c r="AF498" s="748"/>
      <c r="AG498" s="748"/>
      <c r="AH498" s="749"/>
      <c r="AI498" s="749"/>
      <c r="AJ498" s="749"/>
      <c r="AK498" s="749"/>
      <c r="AL498" s="748"/>
      <c r="AM498" s="748"/>
      <c r="AN498" s="748"/>
      <c r="AO498" s="748"/>
      <c r="AP498" s="748"/>
      <c r="AQ498" s="748"/>
      <c r="AR498" s="748"/>
      <c r="AS498" s="747"/>
      <c r="AT498" s="748"/>
      <c r="AU498" s="748"/>
      <c r="AV498" s="748"/>
      <c r="AW498" s="748"/>
      <c r="AX498" s="748"/>
      <c r="AY498" s="748"/>
      <c r="BI498" s="155"/>
      <c r="BJ498" s="155"/>
      <c r="BK498" s="155"/>
      <c r="BL498" s="155"/>
      <c r="BM498" s="155"/>
      <c r="BN498" s="155"/>
    </row>
    <row r="499" spans="1:66" s="750" customFormat="1" ht="24.75" customHeight="1">
      <c r="A499" s="22" t="s">
        <v>23074</v>
      </c>
      <c r="B499" s="22">
        <v>243343</v>
      </c>
      <c r="C499" s="472" t="s">
        <v>526</v>
      </c>
      <c r="D499" s="23" t="s">
        <v>22421</v>
      </c>
      <c r="E499" s="23" t="s">
        <v>162</v>
      </c>
      <c r="F499" s="22" t="s">
        <v>114</v>
      </c>
      <c r="G499" s="22" t="s">
        <v>22422</v>
      </c>
      <c r="H499" s="22" t="s">
        <v>180</v>
      </c>
      <c r="I499" s="18" t="s">
        <v>5417</v>
      </c>
      <c r="J499" s="23" t="s">
        <v>22423</v>
      </c>
      <c r="K499" s="23" t="s">
        <v>1183</v>
      </c>
      <c r="L499" s="23" t="s">
        <v>1184</v>
      </c>
      <c r="M499" s="746" t="s">
        <v>22424</v>
      </c>
      <c r="N499" s="22"/>
      <c r="O499" s="22" t="s">
        <v>2155</v>
      </c>
      <c r="P499" s="22" t="s">
        <v>5400</v>
      </c>
      <c r="Q499" s="22" t="s">
        <v>5400</v>
      </c>
      <c r="R499" s="22" t="s">
        <v>22780</v>
      </c>
      <c r="S499" s="747"/>
      <c r="T499" s="748"/>
      <c r="U499" s="22"/>
      <c r="V499" s="22"/>
      <c r="W499" s="22"/>
      <c r="X499" s="22"/>
      <c r="Y499" s="748"/>
      <c r="Z499" s="748"/>
      <c r="AA499" s="748"/>
      <c r="AB499" s="748"/>
      <c r="AC499" s="748"/>
      <c r="AD499" s="748"/>
      <c r="AE499" s="748"/>
      <c r="AF499" s="748"/>
      <c r="AG499" s="748"/>
      <c r="AH499" s="749"/>
      <c r="AI499" s="749"/>
      <c r="AJ499" s="749"/>
      <c r="AK499" s="749"/>
      <c r="AL499" s="748"/>
      <c r="AM499" s="748"/>
      <c r="AN499" s="748"/>
      <c r="AO499" s="748"/>
      <c r="AP499" s="748"/>
      <c r="AQ499" s="748"/>
      <c r="AR499" s="748"/>
      <c r="AS499" s="747"/>
      <c r="AT499" s="748"/>
      <c r="AU499" s="748"/>
      <c r="AV499" s="748"/>
      <c r="AW499" s="748"/>
      <c r="AX499" s="748"/>
      <c r="AY499" s="748"/>
      <c r="BI499" s="155"/>
      <c r="BJ499" s="155"/>
      <c r="BK499" s="155"/>
      <c r="BL499" s="155"/>
      <c r="BM499" s="155"/>
      <c r="BN499" s="155"/>
    </row>
    <row r="500" spans="1:66" s="750" customFormat="1" ht="24.75" customHeight="1">
      <c r="A500" s="22" t="s">
        <v>22425</v>
      </c>
      <c r="B500" s="22">
        <v>243346</v>
      </c>
      <c r="C500" s="472" t="s">
        <v>526</v>
      </c>
      <c r="D500" s="23" t="s">
        <v>22426</v>
      </c>
      <c r="E500" s="23" t="s">
        <v>163</v>
      </c>
      <c r="F500" s="22" t="s">
        <v>22427</v>
      </c>
      <c r="G500" s="22" t="s">
        <v>2877</v>
      </c>
      <c r="H500" s="22" t="s">
        <v>180</v>
      </c>
      <c r="I500" s="18" t="s">
        <v>5417</v>
      </c>
      <c r="J500" s="23" t="s">
        <v>22428</v>
      </c>
      <c r="K500" s="23" t="s">
        <v>2226</v>
      </c>
      <c r="L500" s="23" t="s">
        <v>1184</v>
      </c>
      <c r="M500" s="746" t="s">
        <v>22429</v>
      </c>
      <c r="N500" s="22"/>
      <c r="O500" s="22" t="s">
        <v>2155</v>
      </c>
      <c r="P500" s="22" t="s">
        <v>22213</v>
      </c>
      <c r="Q500" s="22" t="s">
        <v>22213</v>
      </c>
      <c r="R500" s="22"/>
      <c r="S500" s="747"/>
      <c r="T500" s="748"/>
      <c r="U500" s="22"/>
      <c r="V500" s="22"/>
      <c r="W500" s="22"/>
      <c r="X500" s="22"/>
      <c r="Y500" s="748"/>
      <c r="Z500" s="748"/>
      <c r="AA500" s="748"/>
      <c r="AB500" s="748"/>
      <c r="AC500" s="748"/>
      <c r="AD500" s="748"/>
      <c r="AE500" s="748"/>
      <c r="AF500" s="748"/>
      <c r="AG500" s="748"/>
      <c r="AH500" s="749"/>
      <c r="AI500" s="749"/>
      <c r="AJ500" s="749"/>
      <c r="AK500" s="749"/>
      <c r="AL500" s="748"/>
      <c r="AM500" s="748"/>
      <c r="AN500" s="748"/>
      <c r="AO500" s="748"/>
      <c r="AP500" s="748"/>
      <c r="AQ500" s="748"/>
      <c r="AR500" s="748"/>
      <c r="AS500" s="747"/>
      <c r="AT500" s="748"/>
      <c r="AU500" s="748"/>
      <c r="AV500" s="748"/>
      <c r="AW500" s="748"/>
      <c r="AX500" s="748"/>
      <c r="AY500" s="748"/>
      <c r="BI500" s="155"/>
      <c r="BJ500" s="155"/>
      <c r="BK500" s="155"/>
      <c r="BL500" s="155"/>
      <c r="BM500" s="155"/>
      <c r="BN500" s="155"/>
    </row>
    <row r="501" spans="1:66" s="750" customFormat="1" ht="24.75" customHeight="1">
      <c r="A501" s="22" t="s">
        <v>22430</v>
      </c>
      <c r="B501" s="22">
        <v>243350</v>
      </c>
      <c r="C501" s="472" t="s">
        <v>526</v>
      </c>
      <c r="D501" s="23" t="s">
        <v>22431</v>
      </c>
      <c r="E501" s="23" t="s">
        <v>163</v>
      </c>
      <c r="F501" s="22" t="s">
        <v>102</v>
      </c>
      <c r="G501" s="22" t="s">
        <v>22432</v>
      </c>
      <c r="H501" s="22" t="s">
        <v>180</v>
      </c>
      <c r="I501" s="18" t="s">
        <v>5417</v>
      </c>
      <c r="J501" s="23" t="s">
        <v>22433</v>
      </c>
      <c r="K501" s="23" t="s">
        <v>1183</v>
      </c>
      <c r="L501" s="23" t="s">
        <v>1184</v>
      </c>
      <c r="M501" s="746" t="s">
        <v>22434</v>
      </c>
      <c r="N501" s="22"/>
      <c r="O501" s="22" t="s">
        <v>2155</v>
      </c>
      <c r="P501" s="22" t="s">
        <v>22213</v>
      </c>
      <c r="Q501" s="22" t="s">
        <v>22213</v>
      </c>
      <c r="R501" s="22"/>
      <c r="S501" s="747"/>
      <c r="T501" s="748"/>
      <c r="U501" s="22"/>
      <c r="V501" s="22"/>
      <c r="W501" s="22"/>
      <c r="X501" s="22"/>
      <c r="Y501" s="748"/>
      <c r="Z501" s="748"/>
      <c r="AA501" s="748"/>
      <c r="AB501" s="748"/>
      <c r="AC501" s="748"/>
      <c r="AD501" s="748"/>
      <c r="AE501" s="748"/>
      <c r="AF501" s="748"/>
      <c r="AG501" s="748"/>
      <c r="AH501" s="749"/>
      <c r="AI501" s="749"/>
      <c r="AJ501" s="749"/>
      <c r="AK501" s="749"/>
      <c r="AL501" s="748"/>
      <c r="AM501" s="748"/>
      <c r="AN501" s="748"/>
      <c r="AO501" s="748"/>
      <c r="AP501" s="748"/>
      <c r="AQ501" s="748"/>
      <c r="AR501" s="748"/>
      <c r="AS501" s="747"/>
      <c r="AT501" s="748"/>
      <c r="AU501" s="748"/>
      <c r="AV501" s="748"/>
      <c r="AW501" s="748"/>
      <c r="AX501" s="748"/>
      <c r="AY501" s="748"/>
      <c r="BI501" s="155"/>
      <c r="BJ501" s="155"/>
      <c r="BK501" s="155"/>
      <c r="BL501" s="155"/>
      <c r="BM501" s="155"/>
      <c r="BN501" s="155"/>
    </row>
    <row r="502" spans="1:66" s="750" customFormat="1" ht="24.75" customHeight="1">
      <c r="A502" s="22" t="s">
        <v>22435</v>
      </c>
      <c r="B502" s="22">
        <v>243351</v>
      </c>
      <c r="C502" s="472" t="s">
        <v>526</v>
      </c>
      <c r="D502" s="23" t="s">
        <v>22436</v>
      </c>
      <c r="E502" s="23" t="s">
        <v>163</v>
      </c>
      <c r="F502" s="22" t="s">
        <v>323</v>
      </c>
      <c r="G502" s="22" t="s">
        <v>4911</v>
      </c>
      <c r="H502" s="22" t="s">
        <v>180</v>
      </c>
      <c r="I502" s="18" t="s">
        <v>5417</v>
      </c>
      <c r="J502" s="23" t="s">
        <v>22437</v>
      </c>
      <c r="K502" s="23" t="s">
        <v>2226</v>
      </c>
      <c r="L502" s="23" t="s">
        <v>1184</v>
      </c>
      <c r="M502" s="746" t="s">
        <v>22438</v>
      </c>
      <c r="N502" s="22"/>
      <c r="O502" s="22" t="s">
        <v>1551</v>
      </c>
      <c r="P502" s="22" t="s">
        <v>22439</v>
      </c>
      <c r="Q502" s="22" t="s">
        <v>22439</v>
      </c>
      <c r="R502" s="22" t="s">
        <v>22287</v>
      </c>
      <c r="S502" s="747"/>
      <c r="T502" s="748"/>
      <c r="U502" s="22"/>
      <c r="V502" s="22"/>
      <c r="W502" s="22"/>
      <c r="X502" s="22"/>
      <c r="Y502" s="748"/>
      <c r="Z502" s="748"/>
      <c r="AA502" s="748"/>
      <c r="AB502" s="748"/>
      <c r="AC502" s="748"/>
      <c r="AD502" s="748"/>
      <c r="AE502" s="748"/>
      <c r="AF502" s="748"/>
      <c r="AG502" s="748"/>
      <c r="AH502" s="749"/>
      <c r="AI502" s="749"/>
      <c r="AJ502" s="749"/>
      <c r="AK502" s="749"/>
      <c r="AL502" s="748"/>
      <c r="AM502" s="748"/>
      <c r="AN502" s="748"/>
      <c r="AO502" s="748"/>
      <c r="AP502" s="748"/>
      <c r="AQ502" s="748"/>
      <c r="AR502" s="748"/>
      <c r="AS502" s="747"/>
      <c r="AT502" s="748"/>
      <c r="AU502" s="748"/>
      <c r="AV502" s="748"/>
      <c r="AW502" s="748"/>
      <c r="AX502" s="748"/>
      <c r="AY502" s="748"/>
      <c r="BI502" s="155"/>
      <c r="BJ502" s="155"/>
      <c r="BK502" s="155"/>
      <c r="BL502" s="155"/>
      <c r="BM502" s="155"/>
      <c r="BN502" s="155"/>
    </row>
    <row r="503" spans="1:66" s="750" customFormat="1" ht="24.75" customHeight="1">
      <c r="A503" s="22" t="s">
        <v>22440</v>
      </c>
      <c r="B503" s="22">
        <v>243352</v>
      </c>
      <c r="C503" s="472" t="s">
        <v>526</v>
      </c>
      <c r="D503" s="23" t="s">
        <v>22441</v>
      </c>
      <c r="E503" s="23" t="s">
        <v>386</v>
      </c>
      <c r="F503" s="22" t="s">
        <v>123</v>
      </c>
      <c r="G503" s="22" t="s">
        <v>2877</v>
      </c>
      <c r="H503" s="22" t="s">
        <v>180</v>
      </c>
      <c r="I503" s="18" t="s">
        <v>5509</v>
      </c>
      <c r="J503" s="23" t="s">
        <v>22442</v>
      </c>
      <c r="K503" s="23" t="s">
        <v>1183</v>
      </c>
      <c r="L503" s="23" t="s">
        <v>1184</v>
      </c>
      <c r="M503" s="746" t="s">
        <v>22443</v>
      </c>
      <c r="N503" s="22"/>
      <c r="O503" s="22" t="s">
        <v>2155</v>
      </c>
      <c r="P503" s="22" t="s">
        <v>22297</v>
      </c>
      <c r="Q503" s="22" t="s">
        <v>22297</v>
      </c>
      <c r="R503" s="22"/>
      <c r="S503" s="747"/>
      <c r="T503" s="748"/>
      <c r="U503" s="22"/>
      <c r="V503" s="22"/>
      <c r="W503" s="22"/>
      <c r="X503" s="22"/>
      <c r="Y503" s="748"/>
      <c r="Z503" s="748"/>
      <c r="AA503" s="748"/>
      <c r="AB503" s="748"/>
      <c r="AC503" s="748"/>
      <c r="AD503" s="748"/>
      <c r="AE503" s="748"/>
      <c r="AF503" s="748"/>
      <c r="AG503" s="748"/>
      <c r="AH503" s="749"/>
      <c r="AI503" s="749"/>
      <c r="AJ503" s="749"/>
      <c r="AK503" s="749"/>
      <c r="AL503" s="748"/>
      <c r="AM503" s="748"/>
      <c r="AN503" s="748"/>
      <c r="AO503" s="748"/>
      <c r="AP503" s="748"/>
      <c r="AQ503" s="748"/>
      <c r="AR503" s="748"/>
      <c r="AS503" s="747"/>
      <c r="AT503" s="748"/>
      <c r="AU503" s="748"/>
      <c r="AV503" s="748"/>
      <c r="AW503" s="748"/>
      <c r="AX503" s="748"/>
      <c r="AY503" s="748"/>
      <c r="BI503" s="155"/>
      <c r="BJ503" s="155"/>
      <c r="BK503" s="155"/>
      <c r="BL503" s="155"/>
      <c r="BM503" s="155"/>
      <c r="BN503" s="155"/>
    </row>
    <row r="504" spans="1:66" s="750" customFormat="1" ht="24.75" customHeight="1">
      <c r="A504" s="22" t="s">
        <v>22444</v>
      </c>
      <c r="B504" s="22">
        <v>243354</v>
      </c>
      <c r="C504" s="472" t="s">
        <v>526</v>
      </c>
      <c r="D504" s="23" t="s">
        <v>22445</v>
      </c>
      <c r="E504" s="23" t="s">
        <v>386</v>
      </c>
      <c r="F504" s="22" t="s">
        <v>318</v>
      </c>
      <c r="G504" s="22"/>
      <c r="H504" s="22"/>
      <c r="I504" s="18" t="s">
        <v>5417</v>
      </c>
      <c r="J504" s="23" t="s">
        <v>22446</v>
      </c>
      <c r="K504" s="23" t="s">
        <v>1183</v>
      </c>
      <c r="L504" s="23" t="s">
        <v>1184</v>
      </c>
      <c r="M504" s="746" t="s">
        <v>22447</v>
      </c>
      <c r="N504" s="22"/>
      <c r="O504" s="22" t="s">
        <v>2155</v>
      </c>
      <c r="P504" s="22" t="s">
        <v>22226</v>
      </c>
      <c r="Q504" s="22" t="s">
        <v>22226</v>
      </c>
      <c r="R504" s="22"/>
      <c r="S504" s="747"/>
      <c r="T504" s="748"/>
      <c r="U504" s="22"/>
      <c r="V504" s="22"/>
      <c r="W504" s="22"/>
      <c r="X504" s="22"/>
      <c r="Y504" s="748"/>
      <c r="Z504" s="748"/>
      <c r="AA504" s="748"/>
      <c r="AB504" s="748"/>
      <c r="AC504" s="748"/>
      <c r="AD504" s="748"/>
      <c r="AE504" s="748"/>
      <c r="AF504" s="748"/>
      <c r="AG504" s="748"/>
      <c r="AH504" s="749"/>
      <c r="AI504" s="749"/>
      <c r="AJ504" s="749"/>
      <c r="AK504" s="749"/>
      <c r="AL504" s="748"/>
      <c r="AM504" s="748"/>
      <c r="AN504" s="748"/>
      <c r="AO504" s="748"/>
      <c r="AP504" s="748"/>
      <c r="AQ504" s="748"/>
      <c r="AR504" s="748"/>
      <c r="AS504" s="747"/>
      <c r="AT504" s="748"/>
      <c r="AU504" s="748"/>
      <c r="AV504" s="748"/>
      <c r="AW504" s="748"/>
      <c r="AX504" s="748"/>
      <c r="AY504" s="748"/>
      <c r="BI504" s="155"/>
      <c r="BJ504" s="155"/>
      <c r="BK504" s="155"/>
      <c r="BL504" s="155"/>
      <c r="BM504" s="155"/>
      <c r="BN504" s="155"/>
    </row>
    <row r="505" spans="1:66" s="750" customFormat="1" ht="24.75" customHeight="1">
      <c r="A505" s="22" t="s">
        <v>22448</v>
      </c>
      <c r="B505" s="22">
        <v>243355</v>
      </c>
      <c r="C505" s="472" t="s">
        <v>526</v>
      </c>
      <c r="D505" s="23" t="s">
        <v>22449</v>
      </c>
      <c r="E505" s="23" t="s">
        <v>386</v>
      </c>
      <c r="F505" s="22" t="s">
        <v>4798</v>
      </c>
      <c r="G505" s="22"/>
      <c r="H505" s="22" t="s">
        <v>180</v>
      </c>
      <c r="I505" s="18" t="s">
        <v>5509</v>
      </c>
      <c r="J505" s="23" t="s">
        <v>22450</v>
      </c>
      <c r="K505" s="23" t="s">
        <v>1183</v>
      </c>
      <c r="L505" s="23" t="s">
        <v>1184</v>
      </c>
      <c r="M505" s="746" t="s">
        <v>22451</v>
      </c>
      <c r="N505" s="22"/>
      <c r="O505" s="22" t="s">
        <v>2155</v>
      </c>
      <c r="P505" s="22" t="s">
        <v>22452</v>
      </c>
      <c r="Q505" s="22" t="s">
        <v>22452</v>
      </c>
      <c r="R505" s="22"/>
      <c r="S505" s="747"/>
      <c r="T505" s="748"/>
      <c r="U505" s="22"/>
      <c r="V505" s="22"/>
      <c r="W505" s="22"/>
      <c r="X505" s="22"/>
      <c r="Y505" s="748"/>
      <c r="Z505" s="748"/>
      <c r="AA505" s="748"/>
      <c r="AB505" s="748"/>
      <c r="AC505" s="748"/>
      <c r="AD505" s="748"/>
      <c r="AE505" s="748"/>
      <c r="AF505" s="748"/>
      <c r="AG505" s="748"/>
      <c r="AH505" s="749"/>
      <c r="AI505" s="749"/>
      <c r="AJ505" s="749"/>
      <c r="AK505" s="749"/>
      <c r="AL505" s="748"/>
      <c r="AM505" s="748"/>
      <c r="AN505" s="748"/>
      <c r="AO505" s="748"/>
      <c r="AP505" s="748"/>
      <c r="AQ505" s="748"/>
      <c r="AR505" s="748"/>
      <c r="AS505" s="747"/>
      <c r="AT505" s="748"/>
      <c r="AU505" s="748"/>
      <c r="AV505" s="748"/>
      <c r="AW505" s="748"/>
      <c r="AX505" s="748"/>
      <c r="AY505" s="748"/>
      <c r="BI505" s="155"/>
      <c r="BJ505" s="155"/>
      <c r="BK505" s="155"/>
      <c r="BL505" s="155"/>
      <c r="BM505" s="155"/>
      <c r="BN505" s="155"/>
    </row>
    <row r="506" spans="1:66" s="750" customFormat="1" ht="24.75" customHeight="1">
      <c r="A506" s="22" t="s">
        <v>3705</v>
      </c>
      <c r="B506" s="22">
        <v>243278</v>
      </c>
      <c r="C506" s="472" t="s">
        <v>526</v>
      </c>
      <c r="D506" s="23" t="s">
        <v>22453</v>
      </c>
      <c r="E506" s="23" t="s">
        <v>162</v>
      </c>
      <c r="F506" s="22" t="s">
        <v>115</v>
      </c>
      <c r="G506" s="22"/>
      <c r="H506" s="22" t="s">
        <v>179</v>
      </c>
      <c r="I506" s="18" t="s">
        <v>5416</v>
      </c>
      <c r="J506" s="23" t="s">
        <v>22454</v>
      </c>
      <c r="K506" s="23" t="s">
        <v>1183</v>
      </c>
      <c r="L506" s="23" t="s">
        <v>1184</v>
      </c>
      <c r="M506" s="746" t="s">
        <v>3706</v>
      </c>
      <c r="N506" s="22"/>
      <c r="O506" s="22" t="s">
        <v>1551</v>
      </c>
      <c r="P506" s="22" t="s">
        <v>22241</v>
      </c>
      <c r="Q506" s="22" t="s">
        <v>22241</v>
      </c>
      <c r="R506" s="22" t="s">
        <v>22287</v>
      </c>
      <c r="S506" s="747"/>
      <c r="T506" s="748"/>
      <c r="U506" s="22"/>
      <c r="V506" s="22"/>
      <c r="W506" s="22"/>
      <c r="X506" s="22" t="s">
        <v>22455</v>
      </c>
      <c r="Y506" s="748"/>
      <c r="Z506" s="748"/>
      <c r="AA506" s="748"/>
      <c r="AB506" s="748"/>
      <c r="AC506" s="748"/>
      <c r="AD506" s="748"/>
      <c r="AE506" s="748"/>
      <c r="AF506" s="748"/>
      <c r="AG506" s="748"/>
      <c r="AH506" s="749"/>
      <c r="AI506" s="749"/>
      <c r="AJ506" s="749"/>
      <c r="AK506" s="749"/>
      <c r="AL506" s="748"/>
      <c r="AM506" s="748"/>
      <c r="AN506" s="748"/>
      <c r="AO506" s="748"/>
      <c r="AP506" s="748"/>
      <c r="AQ506" s="748"/>
      <c r="AR506" s="748"/>
      <c r="AS506" s="747"/>
      <c r="AT506" s="748"/>
      <c r="AU506" s="748"/>
      <c r="AV506" s="748"/>
      <c r="AW506" s="748"/>
      <c r="AX506" s="748"/>
      <c r="AY506" s="748"/>
      <c r="BA506" s="750">
        <v>35250000</v>
      </c>
      <c r="BB506" s="750">
        <v>70030909.090909094</v>
      </c>
      <c r="BC506" s="750">
        <v>18621642.727272727</v>
      </c>
      <c r="BD506" s="750">
        <v>60985279.090909094</v>
      </c>
      <c r="BI506" s="155"/>
      <c r="BJ506" s="155"/>
      <c r="BK506" s="155"/>
      <c r="BL506" s="155"/>
      <c r="BM506" s="155"/>
      <c r="BN506" s="155"/>
    </row>
    <row r="507" spans="1:66" s="750" customFormat="1" ht="24.75" customHeight="1">
      <c r="A507" s="22" t="s">
        <v>22817</v>
      </c>
      <c r="B507" s="22">
        <v>243356</v>
      </c>
      <c r="C507" s="472" t="s">
        <v>526</v>
      </c>
      <c r="D507" s="23">
        <v>2691645312</v>
      </c>
      <c r="E507" s="23" t="s">
        <v>163</v>
      </c>
      <c r="F507" s="22" t="s">
        <v>4747</v>
      </c>
      <c r="G507" s="22" t="s">
        <v>4334</v>
      </c>
      <c r="H507" s="22" t="s">
        <v>180</v>
      </c>
      <c r="I507" s="18" t="s">
        <v>5418</v>
      </c>
      <c r="J507" s="23">
        <v>9930164841</v>
      </c>
      <c r="K507" s="23" t="s">
        <v>1183</v>
      </c>
      <c r="L507" s="23" t="s">
        <v>1184</v>
      </c>
      <c r="M507" s="746" t="s">
        <v>22818</v>
      </c>
      <c r="N507" s="22"/>
      <c r="O507" s="22" t="s">
        <v>2155</v>
      </c>
      <c r="P507" s="22" t="s">
        <v>22390</v>
      </c>
      <c r="Q507" s="22" t="s">
        <v>22390</v>
      </c>
      <c r="R507" s="22" t="s">
        <v>22871</v>
      </c>
      <c r="S507" s="747"/>
      <c r="T507" s="748"/>
      <c r="U507" s="22"/>
      <c r="V507" s="22"/>
      <c r="W507" s="22"/>
      <c r="X507" s="22"/>
      <c r="Y507" s="748"/>
      <c r="Z507" s="748"/>
      <c r="AA507" s="748"/>
      <c r="AB507" s="748"/>
      <c r="AC507" s="748"/>
      <c r="AD507" s="748"/>
      <c r="AE507" s="748"/>
      <c r="AF507" s="748"/>
      <c r="AG507" s="748"/>
      <c r="AH507" s="749"/>
      <c r="AI507" s="749"/>
      <c r="AJ507" s="749"/>
      <c r="AK507" s="749"/>
      <c r="AL507" s="748"/>
      <c r="AM507" s="748"/>
      <c r="AN507" s="748"/>
      <c r="AO507" s="748"/>
      <c r="AP507" s="748"/>
      <c r="AQ507" s="748"/>
      <c r="AR507" s="748"/>
      <c r="AS507" s="747"/>
      <c r="AT507" s="748"/>
      <c r="AU507" s="748"/>
      <c r="AV507" s="748"/>
      <c r="AW507" s="748"/>
      <c r="AX507" s="748"/>
      <c r="AY507" s="748"/>
      <c r="BI507" s="155"/>
      <c r="BJ507" s="155"/>
      <c r="BK507" s="155"/>
      <c r="BL507" s="155"/>
      <c r="BM507" s="155"/>
      <c r="BN507" s="155"/>
    </row>
    <row r="508" spans="1:66" s="750" customFormat="1" ht="24.75" customHeight="1">
      <c r="A508" s="22" t="s">
        <v>22819</v>
      </c>
      <c r="B508" s="22">
        <v>243357</v>
      </c>
      <c r="C508" s="472" t="s">
        <v>526</v>
      </c>
      <c r="D508" s="23">
        <v>2650334150</v>
      </c>
      <c r="E508" s="23" t="s">
        <v>163</v>
      </c>
      <c r="F508" s="22" t="s">
        <v>138</v>
      </c>
      <c r="G508" s="22" t="s">
        <v>2877</v>
      </c>
      <c r="H508" s="22" t="s">
        <v>180</v>
      </c>
      <c r="I508" s="18" t="s">
        <v>5417</v>
      </c>
      <c r="J508" s="23">
        <v>9037928385</v>
      </c>
      <c r="K508" s="23" t="s">
        <v>1183</v>
      </c>
      <c r="L508" s="23" t="s">
        <v>1184</v>
      </c>
      <c r="M508" s="746" t="s">
        <v>22820</v>
      </c>
      <c r="N508" s="22"/>
      <c r="O508" s="22" t="s">
        <v>2155</v>
      </c>
      <c r="P508" s="22" t="s">
        <v>22821</v>
      </c>
      <c r="Q508" s="22" t="s">
        <v>22821</v>
      </c>
      <c r="R508" s="22"/>
      <c r="S508" s="747"/>
      <c r="T508" s="748"/>
      <c r="U508" s="22"/>
      <c r="V508" s="22"/>
      <c r="W508" s="22"/>
      <c r="X508" s="22"/>
      <c r="Y508" s="748"/>
      <c r="Z508" s="748"/>
      <c r="AA508" s="748"/>
      <c r="AB508" s="748"/>
      <c r="AC508" s="748"/>
      <c r="AD508" s="748"/>
      <c r="AE508" s="748"/>
      <c r="AF508" s="748"/>
      <c r="AG508" s="748"/>
      <c r="AH508" s="749"/>
      <c r="AI508" s="749"/>
      <c r="AJ508" s="749"/>
      <c r="AK508" s="749"/>
      <c r="AL508" s="748"/>
      <c r="AM508" s="748"/>
      <c r="AN508" s="748"/>
      <c r="AO508" s="748"/>
      <c r="AP508" s="748"/>
      <c r="AQ508" s="748"/>
      <c r="AR508" s="748"/>
      <c r="AS508" s="747"/>
      <c r="AT508" s="748"/>
      <c r="AU508" s="748"/>
      <c r="AV508" s="748"/>
      <c r="AW508" s="748"/>
      <c r="AX508" s="748"/>
      <c r="AY508" s="748"/>
      <c r="BI508" s="155"/>
      <c r="BJ508" s="155"/>
      <c r="BK508" s="155"/>
      <c r="BL508" s="155"/>
      <c r="BM508" s="155"/>
      <c r="BN508" s="155"/>
    </row>
    <row r="509" spans="1:66" s="750" customFormat="1" ht="24.75" customHeight="1">
      <c r="A509" s="22" t="s">
        <v>22822</v>
      </c>
      <c r="B509" s="22">
        <v>243358</v>
      </c>
      <c r="C509" s="472" t="s">
        <v>526</v>
      </c>
      <c r="D509" s="23">
        <v>2700307151</v>
      </c>
      <c r="E509" s="23" t="s">
        <v>163</v>
      </c>
      <c r="F509" s="22" t="s">
        <v>129</v>
      </c>
      <c r="G509" s="22" t="s">
        <v>22823</v>
      </c>
      <c r="H509" s="22" t="s">
        <v>180</v>
      </c>
      <c r="I509" s="18" t="s">
        <v>5417</v>
      </c>
      <c r="J509" s="23">
        <v>9212169793</v>
      </c>
      <c r="K509" s="23" t="s">
        <v>1183</v>
      </c>
      <c r="L509" s="23" t="s">
        <v>1184</v>
      </c>
      <c r="M509" s="746" t="s">
        <v>22824</v>
      </c>
      <c r="N509" s="22"/>
      <c r="O509" s="22" t="s">
        <v>2155</v>
      </c>
      <c r="P509" s="22" t="s">
        <v>22825</v>
      </c>
      <c r="Q509" s="22" t="s">
        <v>22825</v>
      </c>
      <c r="R509" s="22"/>
      <c r="S509" s="747"/>
      <c r="T509" s="748"/>
      <c r="U509" s="22"/>
      <c r="V509" s="22"/>
      <c r="W509" s="22"/>
      <c r="X509" s="22"/>
      <c r="Y509" s="748"/>
      <c r="Z509" s="748"/>
      <c r="AA509" s="748"/>
      <c r="AB509" s="748"/>
      <c r="AC509" s="748"/>
      <c r="AD509" s="748"/>
      <c r="AE509" s="748"/>
      <c r="AF509" s="748"/>
      <c r="AG509" s="748"/>
      <c r="AH509" s="749"/>
      <c r="AI509" s="749"/>
      <c r="AJ509" s="749"/>
      <c r="AK509" s="749"/>
      <c r="AL509" s="748"/>
      <c r="AM509" s="748"/>
      <c r="AN509" s="748"/>
      <c r="AO509" s="748"/>
      <c r="AP509" s="748"/>
      <c r="AQ509" s="748"/>
      <c r="AR509" s="748"/>
      <c r="AS509" s="747"/>
      <c r="AT509" s="748"/>
      <c r="AU509" s="748"/>
      <c r="AV509" s="748"/>
      <c r="AW509" s="748"/>
      <c r="AX509" s="748"/>
      <c r="AY509" s="748"/>
      <c r="BI509" s="155"/>
      <c r="BJ509" s="155"/>
      <c r="BK509" s="155"/>
      <c r="BL509" s="155"/>
      <c r="BM509" s="155"/>
      <c r="BN509" s="155"/>
    </row>
    <row r="510" spans="1:66" s="750" customFormat="1" ht="24.75" customHeight="1">
      <c r="A510" s="22" t="s">
        <v>22827</v>
      </c>
      <c r="B510" s="22">
        <v>243360</v>
      </c>
      <c r="C510" s="472" t="s">
        <v>526</v>
      </c>
      <c r="D510" s="23">
        <v>2593398809</v>
      </c>
      <c r="E510" s="23" t="s">
        <v>163</v>
      </c>
      <c r="F510" s="22" t="s">
        <v>201</v>
      </c>
      <c r="G510" s="22" t="s">
        <v>1767</v>
      </c>
      <c r="H510" s="22" t="s">
        <v>179</v>
      </c>
      <c r="I510" s="18" t="s">
        <v>5417</v>
      </c>
      <c r="J510" s="23">
        <v>9377693155</v>
      </c>
      <c r="K510" s="23" t="s">
        <v>1183</v>
      </c>
      <c r="L510" s="23" t="s">
        <v>1184</v>
      </c>
      <c r="M510" s="746" t="s">
        <v>22828</v>
      </c>
      <c r="N510" s="22"/>
      <c r="O510" s="22" t="s">
        <v>2155</v>
      </c>
      <c r="P510" s="22" t="s">
        <v>22620</v>
      </c>
      <c r="Q510" s="22" t="s">
        <v>22620</v>
      </c>
      <c r="R510" s="22"/>
      <c r="S510" s="747"/>
      <c r="T510" s="748"/>
      <c r="U510" s="22"/>
      <c r="V510" s="22"/>
      <c r="W510" s="22"/>
      <c r="X510" s="22"/>
      <c r="Y510" s="748"/>
      <c r="Z510" s="748"/>
      <c r="AA510" s="748"/>
      <c r="AB510" s="748"/>
      <c r="AC510" s="748"/>
      <c r="AD510" s="748"/>
      <c r="AE510" s="748"/>
      <c r="AF510" s="748"/>
      <c r="AG510" s="748"/>
      <c r="AH510" s="749"/>
      <c r="AI510" s="749"/>
      <c r="AJ510" s="749"/>
      <c r="AK510" s="749"/>
      <c r="AL510" s="748"/>
      <c r="AM510" s="748"/>
      <c r="AN510" s="748"/>
      <c r="AO510" s="748"/>
      <c r="AP510" s="748"/>
      <c r="AQ510" s="748"/>
      <c r="AR510" s="748"/>
      <c r="AS510" s="747"/>
      <c r="AT510" s="748"/>
      <c r="AU510" s="748"/>
      <c r="AV510" s="748"/>
      <c r="AW510" s="748"/>
      <c r="AX510" s="748"/>
      <c r="AY510" s="748"/>
      <c r="BI510" s="155"/>
      <c r="BJ510" s="155"/>
      <c r="BK510" s="155"/>
      <c r="BL510" s="155"/>
      <c r="BM510" s="155"/>
      <c r="BN510" s="155"/>
    </row>
    <row r="511" spans="1:66" s="750" customFormat="1" ht="24.75" customHeight="1">
      <c r="A511" s="22" t="s">
        <v>22829</v>
      </c>
      <c r="B511" s="22">
        <v>243361</v>
      </c>
      <c r="C511" s="472" t="s">
        <v>526</v>
      </c>
      <c r="D511" s="23">
        <v>2469326956</v>
      </c>
      <c r="E511" s="23" t="s">
        <v>163</v>
      </c>
      <c r="F511" s="22" t="s">
        <v>345</v>
      </c>
      <c r="G511" s="22" t="s">
        <v>4636</v>
      </c>
      <c r="H511" s="22" t="s">
        <v>180</v>
      </c>
      <c r="I511" s="18" t="s">
        <v>5418</v>
      </c>
      <c r="J511" s="23">
        <v>9039927898</v>
      </c>
      <c r="K511" s="23" t="s">
        <v>1183</v>
      </c>
      <c r="L511" s="23" t="s">
        <v>1184</v>
      </c>
      <c r="M511" s="746" t="s">
        <v>22830</v>
      </c>
      <c r="N511" s="22"/>
      <c r="O511" s="22" t="s">
        <v>2155</v>
      </c>
      <c r="P511" s="22" t="s">
        <v>22359</v>
      </c>
      <c r="Q511" s="22" t="s">
        <v>22359</v>
      </c>
      <c r="R511" s="22"/>
      <c r="S511" s="747"/>
      <c r="T511" s="748"/>
      <c r="U511" s="22"/>
      <c r="V511" s="22"/>
      <c r="W511" s="22"/>
      <c r="X511" s="22"/>
      <c r="Y511" s="748"/>
      <c r="Z511" s="748"/>
      <c r="AA511" s="748"/>
      <c r="AB511" s="748"/>
      <c r="AC511" s="748"/>
      <c r="AD511" s="748"/>
      <c r="AE511" s="748"/>
      <c r="AF511" s="748"/>
      <c r="AG511" s="748"/>
      <c r="AH511" s="749"/>
      <c r="AI511" s="749"/>
      <c r="AJ511" s="749"/>
      <c r="AK511" s="749"/>
      <c r="AL511" s="748"/>
      <c r="AM511" s="748"/>
      <c r="AN511" s="748"/>
      <c r="AO511" s="748"/>
      <c r="AP511" s="748"/>
      <c r="AQ511" s="748"/>
      <c r="AR511" s="748"/>
      <c r="AS511" s="747"/>
      <c r="AT511" s="748"/>
      <c r="AU511" s="748"/>
      <c r="AV511" s="748"/>
      <c r="AW511" s="748"/>
      <c r="AX511" s="748"/>
      <c r="AY511" s="748"/>
      <c r="BI511" s="155"/>
      <c r="BJ511" s="155"/>
      <c r="BK511" s="155"/>
      <c r="BL511" s="155"/>
      <c r="BM511" s="155"/>
      <c r="BN511" s="155"/>
    </row>
    <row r="512" spans="1:66" s="750" customFormat="1" ht="24.75" customHeight="1">
      <c r="A512" s="22" t="s">
        <v>22831</v>
      </c>
      <c r="B512" s="22">
        <v>243362</v>
      </c>
      <c r="C512" s="472" t="s">
        <v>526</v>
      </c>
      <c r="D512" s="23">
        <v>2580891404</v>
      </c>
      <c r="E512" s="23" t="s">
        <v>163</v>
      </c>
      <c r="F512" s="22" t="s">
        <v>102</v>
      </c>
      <c r="G512" s="22" t="s">
        <v>22823</v>
      </c>
      <c r="H512" s="22" t="s">
        <v>180</v>
      </c>
      <c r="I512" s="18" t="s">
        <v>5417</v>
      </c>
      <c r="J512" s="23">
        <v>9117205719</v>
      </c>
      <c r="K512" s="23" t="s">
        <v>1183</v>
      </c>
      <c r="L512" s="23" t="s">
        <v>1184</v>
      </c>
      <c r="M512" s="746" t="s">
        <v>22832</v>
      </c>
      <c r="N512" s="22"/>
      <c r="O512" s="22" t="s">
        <v>2155</v>
      </c>
      <c r="P512" s="22" t="s">
        <v>22606</v>
      </c>
      <c r="Q512" s="22" t="s">
        <v>22606</v>
      </c>
      <c r="R512" s="22"/>
      <c r="S512" s="747"/>
      <c r="T512" s="748"/>
      <c r="U512" s="22"/>
      <c r="V512" s="22"/>
      <c r="W512" s="22"/>
      <c r="X512" s="22"/>
      <c r="Y512" s="748"/>
      <c r="Z512" s="748"/>
      <c r="AA512" s="748"/>
      <c r="AB512" s="748"/>
      <c r="AC512" s="748"/>
      <c r="AD512" s="748"/>
      <c r="AE512" s="748"/>
      <c r="AF512" s="748"/>
      <c r="AG512" s="748"/>
      <c r="AH512" s="749"/>
      <c r="AI512" s="749"/>
      <c r="AJ512" s="749"/>
      <c r="AK512" s="749"/>
      <c r="AL512" s="748"/>
      <c r="AM512" s="748"/>
      <c r="AN512" s="748"/>
      <c r="AO512" s="748"/>
      <c r="AP512" s="748"/>
      <c r="AQ512" s="748"/>
      <c r="AR512" s="748"/>
      <c r="AS512" s="747"/>
      <c r="AT512" s="748"/>
      <c r="AU512" s="748"/>
      <c r="AV512" s="748"/>
      <c r="AW512" s="748"/>
      <c r="AX512" s="748"/>
      <c r="AY512" s="748"/>
      <c r="BI512" s="155"/>
      <c r="BJ512" s="155"/>
      <c r="BK512" s="155"/>
      <c r="BL512" s="155"/>
      <c r="BM512" s="155"/>
      <c r="BN512" s="155"/>
    </row>
    <row r="513" spans="1:66" s="750" customFormat="1" ht="24.75" customHeight="1">
      <c r="A513" s="22" t="s">
        <v>22833</v>
      </c>
      <c r="B513" s="22">
        <v>243363</v>
      </c>
      <c r="C513" s="472" t="s">
        <v>526</v>
      </c>
      <c r="D513" s="23">
        <v>2581877464</v>
      </c>
      <c r="E513" s="23" t="s">
        <v>163</v>
      </c>
      <c r="F513" s="22" t="s">
        <v>909</v>
      </c>
      <c r="G513" s="22" t="s">
        <v>22834</v>
      </c>
      <c r="H513" s="22" t="s">
        <v>180</v>
      </c>
      <c r="I513" s="18" t="s">
        <v>5417</v>
      </c>
      <c r="J513" s="23">
        <v>9056036088</v>
      </c>
      <c r="K513" s="23" t="s">
        <v>1183</v>
      </c>
      <c r="L513" s="23" t="s">
        <v>1184</v>
      </c>
      <c r="M513" s="746" t="s">
        <v>22835</v>
      </c>
      <c r="N513" s="22"/>
      <c r="O513" s="22" t="s">
        <v>2155</v>
      </c>
      <c r="P513" s="22" t="s">
        <v>22836</v>
      </c>
      <c r="Q513" s="22" t="s">
        <v>22836</v>
      </c>
      <c r="R513" s="22"/>
      <c r="S513" s="747"/>
      <c r="T513" s="748"/>
      <c r="U513" s="22"/>
      <c r="V513" s="22"/>
      <c r="W513" s="22"/>
      <c r="X513" s="22"/>
      <c r="Y513" s="748"/>
      <c r="Z513" s="748"/>
      <c r="AA513" s="748"/>
      <c r="AB513" s="748"/>
      <c r="AC513" s="748"/>
      <c r="AD513" s="748"/>
      <c r="AE513" s="748"/>
      <c r="AF513" s="748"/>
      <c r="AG513" s="748"/>
      <c r="AH513" s="749"/>
      <c r="AI513" s="749"/>
      <c r="AJ513" s="749"/>
      <c r="AK513" s="749"/>
      <c r="AL513" s="748"/>
      <c r="AM513" s="748"/>
      <c r="AN513" s="748"/>
      <c r="AO513" s="748"/>
      <c r="AP513" s="748"/>
      <c r="AQ513" s="748"/>
      <c r="AR513" s="748"/>
      <c r="AS513" s="747"/>
      <c r="AT513" s="748"/>
      <c r="AU513" s="748"/>
      <c r="AV513" s="748"/>
      <c r="AW513" s="748"/>
      <c r="AX513" s="748"/>
      <c r="AY513" s="748"/>
      <c r="BI513" s="155"/>
      <c r="BJ513" s="155"/>
      <c r="BK513" s="155"/>
      <c r="BL513" s="155"/>
      <c r="BM513" s="155"/>
      <c r="BN513" s="155"/>
    </row>
    <row r="514" spans="1:66" s="750" customFormat="1" ht="24.75" customHeight="1">
      <c r="A514" s="22" t="s">
        <v>22837</v>
      </c>
      <c r="B514" s="22">
        <v>243364</v>
      </c>
      <c r="C514" s="472" t="s">
        <v>526</v>
      </c>
      <c r="D514" s="23">
        <v>250807866</v>
      </c>
      <c r="E514" s="23" t="s">
        <v>163</v>
      </c>
      <c r="F514" s="22" t="s">
        <v>319</v>
      </c>
      <c r="G514" s="22" t="s">
        <v>2448</v>
      </c>
      <c r="H514" s="22" t="s">
        <v>180</v>
      </c>
      <c r="I514" s="18" t="s">
        <v>5417</v>
      </c>
      <c r="J514" s="23">
        <v>9036348896</v>
      </c>
      <c r="K514" s="23" t="s">
        <v>1183</v>
      </c>
      <c r="L514" s="23" t="s">
        <v>1184</v>
      </c>
      <c r="M514" s="746" t="s">
        <v>22838</v>
      </c>
      <c r="N514" s="22"/>
      <c r="O514" s="22" t="s">
        <v>2155</v>
      </c>
      <c r="P514" s="22" t="s">
        <v>22605</v>
      </c>
      <c r="Q514" s="22" t="s">
        <v>22605</v>
      </c>
      <c r="R514" s="22"/>
      <c r="S514" s="747"/>
      <c r="T514" s="748"/>
      <c r="U514" s="22"/>
      <c r="V514" s="22"/>
      <c r="W514" s="22"/>
      <c r="X514" s="22"/>
      <c r="Y514" s="748"/>
      <c r="Z514" s="748"/>
      <c r="AA514" s="748"/>
      <c r="AB514" s="748"/>
      <c r="AC514" s="748"/>
      <c r="AD514" s="748"/>
      <c r="AE514" s="748"/>
      <c r="AF514" s="748"/>
      <c r="AG514" s="748"/>
      <c r="AH514" s="749"/>
      <c r="AI514" s="749"/>
      <c r="AJ514" s="749"/>
      <c r="AK514" s="749"/>
      <c r="AL514" s="748"/>
      <c r="AM514" s="748"/>
      <c r="AN514" s="748"/>
      <c r="AO514" s="748"/>
      <c r="AP514" s="748"/>
      <c r="AQ514" s="748"/>
      <c r="AR514" s="748"/>
      <c r="AS514" s="747"/>
      <c r="AT514" s="748"/>
      <c r="AU514" s="748"/>
      <c r="AV514" s="748"/>
      <c r="AW514" s="748"/>
      <c r="AX514" s="748"/>
      <c r="AY514" s="748"/>
      <c r="BI514" s="155"/>
      <c r="BJ514" s="155"/>
      <c r="BK514" s="155"/>
      <c r="BL514" s="155"/>
      <c r="BM514" s="155"/>
      <c r="BN514" s="155"/>
    </row>
    <row r="515" spans="1:66" s="750" customFormat="1" ht="24.75" customHeight="1">
      <c r="A515" s="22" t="s">
        <v>22839</v>
      </c>
      <c r="B515" s="22">
        <v>243365</v>
      </c>
      <c r="C515" s="472" t="s">
        <v>526</v>
      </c>
      <c r="D515" s="23">
        <v>2581877431</v>
      </c>
      <c r="E515" s="23" t="s">
        <v>163</v>
      </c>
      <c r="F515" s="22" t="s">
        <v>111</v>
      </c>
      <c r="G515" s="22" t="s">
        <v>22823</v>
      </c>
      <c r="H515" s="22" t="s">
        <v>180</v>
      </c>
      <c r="I515" s="18" t="s">
        <v>5417</v>
      </c>
      <c r="J515" s="23">
        <v>9033130221</v>
      </c>
      <c r="K515" s="23" t="s">
        <v>1183</v>
      </c>
      <c r="L515" s="23" t="s">
        <v>1184</v>
      </c>
      <c r="M515" s="746" t="s">
        <v>22840</v>
      </c>
      <c r="N515" s="22"/>
      <c r="O515" s="22" t="s">
        <v>2155</v>
      </c>
      <c r="P515" s="22" t="s">
        <v>22318</v>
      </c>
      <c r="Q515" s="22" t="s">
        <v>22318</v>
      </c>
      <c r="R515" s="22" t="s">
        <v>22256</v>
      </c>
      <c r="S515" s="747"/>
      <c r="T515" s="748"/>
      <c r="U515" s="22"/>
      <c r="V515" s="22"/>
      <c r="W515" s="22"/>
      <c r="X515" s="22"/>
      <c r="Y515" s="748"/>
      <c r="Z515" s="748"/>
      <c r="AA515" s="748"/>
      <c r="AB515" s="748"/>
      <c r="AC515" s="748"/>
      <c r="AD515" s="748"/>
      <c r="AE515" s="748"/>
      <c r="AF515" s="748"/>
      <c r="AG515" s="748"/>
      <c r="AH515" s="749"/>
      <c r="AI515" s="749"/>
      <c r="AJ515" s="749"/>
      <c r="AK515" s="749"/>
      <c r="AL515" s="748"/>
      <c r="AM515" s="748"/>
      <c r="AN515" s="748"/>
      <c r="AO515" s="748"/>
      <c r="AP515" s="748"/>
      <c r="AQ515" s="748"/>
      <c r="AR515" s="748"/>
      <c r="AS515" s="747"/>
      <c r="AT515" s="748"/>
      <c r="AU515" s="748"/>
      <c r="AV515" s="748"/>
      <c r="AW515" s="748"/>
      <c r="AX515" s="748"/>
      <c r="AY515" s="748"/>
      <c r="BI515" s="155"/>
      <c r="BJ515" s="155"/>
      <c r="BK515" s="155"/>
      <c r="BL515" s="155"/>
      <c r="BM515" s="155"/>
      <c r="BN515" s="155"/>
    </row>
    <row r="516" spans="1:66" s="750" customFormat="1" ht="24.75" customHeight="1">
      <c r="A516" s="22" t="s">
        <v>22841</v>
      </c>
      <c r="B516" s="22">
        <v>243366</v>
      </c>
      <c r="C516" s="472" t="s">
        <v>526</v>
      </c>
      <c r="D516" s="23">
        <v>2581638427</v>
      </c>
      <c r="E516" s="23" t="s">
        <v>162</v>
      </c>
      <c r="F516" s="22" t="s">
        <v>477</v>
      </c>
      <c r="G516" s="22" t="s">
        <v>22823</v>
      </c>
      <c r="H516" s="22" t="s">
        <v>180</v>
      </c>
      <c r="I516" s="18" t="s">
        <v>5417</v>
      </c>
      <c r="J516" s="23">
        <v>9037808899</v>
      </c>
      <c r="K516" s="23" t="s">
        <v>1183</v>
      </c>
      <c r="L516" s="23" t="s">
        <v>1184</v>
      </c>
      <c r="M516" s="746" t="s">
        <v>22842</v>
      </c>
      <c r="N516" s="22"/>
      <c r="O516" s="22" t="s">
        <v>2155</v>
      </c>
      <c r="P516" s="22" t="s">
        <v>22359</v>
      </c>
      <c r="Q516" s="22" t="s">
        <v>22359</v>
      </c>
      <c r="R516" s="22" t="s">
        <v>22871</v>
      </c>
      <c r="S516" s="747"/>
      <c r="T516" s="748"/>
      <c r="U516" s="22"/>
      <c r="V516" s="22"/>
      <c r="W516" s="22"/>
      <c r="X516" s="22"/>
      <c r="Y516" s="748"/>
      <c r="Z516" s="748"/>
      <c r="AA516" s="748"/>
      <c r="AB516" s="748"/>
      <c r="AC516" s="748"/>
      <c r="AD516" s="748"/>
      <c r="AE516" s="748"/>
      <c r="AF516" s="748"/>
      <c r="AG516" s="748"/>
      <c r="AH516" s="749"/>
      <c r="AI516" s="749"/>
      <c r="AJ516" s="749"/>
      <c r="AK516" s="749"/>
      <c r="AL516" s="748"/>
      <c r="AM516" s="748"/>
      <c r="AN516" s="748"/>
      <c r="AO516" s="748"/>
      <c r="AP516" s="748"/>
      <c r="AQ516" s="748"/>
      <c r="AR516" s="748"/>
      <c r="AS516" s="747"/>
      <c r="AT516" s="748"/>
      <c r="AU516" s="748"/>
      <c r="AV516" s="748"/>
      <c r="AW516" s="748"/>
      <c r="AX516" s="748"/>
      <c r="AY516" s="748"/>
      <c r="BI516" s="155"/>
      <c r="BJ516" s="155"/>
      <c r="BK516" s="155"/>
      <c r="BL516" s="155"/>
      <c r="BM516" s="155"/>
      <c r="BN516" s="155"/>
    </row>
    <row r="517" spans="1:66" s="750" customFormat="1" ht="24.75" customHeight="1">
      <c r="A517" s="22" t="s">
        <v>22843</v>
      </c>
      <c r="B517" s="22">
        <v>243367</v>
      </c>
      <c r="C517" s="472" t="s">
        <v>526</v>
      </c>
      <c r="D517" s="23">
        <v>2593420588</v>
      </c>
      <c r="E517" s="23" t="s">
        <v>162</v>
      </c>
      <c r="F517" s="22" t="s">
        <v>262</v>
      </c>
      <c r="G517" s="22" t="s">
        <v>3788</v>
      </c>
      <c r="H517" s="22" t="s">
        <v>180</v>
      </c>
      <c r="I517" s="18" t="s">
        <v>5418</v>
      </c>
      <c r="J517" s="23">
        <v>9116058285</v>
      </c>
      <c r="K517" s="23" t="s">
        <v>1183</v>
      </c>
      <c r="L517" s="23" t="s">
        <v>1184</v>
      </c>
      <c r="M517" s="746" t="s">
        <v>22844</v>
      </c>
      <c r="N517" s="22"/>
      <c r="O517" s="22" t="s">
        <v>2155</v>
      </c>
      <c r="P517" s="22" t="s">
        <v>22826</v>
      </c>
      <c r="Q517" s="22" t="s">
        <v>22826</v>
      </c>
      <c r="R517" s="22" t="s">
        <v>22871</v>
      </c>
      <c r="S517" s="747"/>
      <c r="T517" s="748"/>
      <c r="U517" s="22"/>
      <c r="V517" s="22"/>
      <c r="W517" s="22"/>
      <c r="X517" s="22"/>
      <c r="Y517" s="748"/>
      <c r="Z517" s="748"/>
      <c r="AA517" s="748"/>
      <c r="AB517" s="748"/>
      <c r="AC517" s="748"/>
      <c r="AD517" s="748"/>
      <c r="AE517" s="748"/>
      <c r="AF517" s="748"/>
      <c r="AG517" s="748"/>
      <c r="AH517" s="749"/>
      <c r="AI517" s="749"/>
      <c r="AJ517" s="749"/>
      <c r="AK517" s="749"/>
      <c r="AL517" s="748"/>
      <c r="AM517" s="748"/>
      <c r="AN517" s="748"/>
      <c r="AO517" s="748"/>
      <c r="AP517" s="748"/>
      <c r="AQ517" s="748"/>
      <c r="AR517" s="748"/>
      <c r="AS517" s="747"/>
      <c r="AT517" s="748"/>
      <c r="AU517" s="748"/>
      <c r="AV517" s="748"/>
      <c r="AW517" s="748"/>
      <c r="AX517" s="748"/>
      <c r="AY517" s="748"/>
      <c r="BI517" s="155"/>
      <c r="BJ517" s="155"/>
      <c r="BK517" s="155"/>
      <c r="BL517" s="155"/>
      <c r="BM517" s="155"/>
      <c r="BN517" s="155"/>
    </row>
    <row r="518" spans="1:66" s="750" customFormat="1" ht="24.75" customHeight="1">
      <c r="A518" s="22" t="s">
        <v>22845</v>
      </c>
      <c r="B518" s="22">
        <v>243368</v>
      </c>
      <c r="C518" s="472" t="s">
        <v>526</v>
      </c>
      <c r="D518" s="23">
        <v>2581607556</v>
      </c>
      <c r="E518" s="23" t="s">
        <v>162</v>
      </c>
      <c r="F518" s="22" t="s">
        <v>477</v>
      </c>
      <c r="G518" s="22" t="s">
        <v>22432</v>
      </c>
      <c r="H518" s="22" t="s">
        <v>180</v>
      </c>
      <c r="I518" s="18" t="s">
        <v>5417</v>
      </c>
      <c r="J518" s="23">
        <v>9021960193</v>
      </c>
      <c r="K518" s="23" t="s">
        <v>1183</v>
      </c>
      <c r="L518" s="23" t="s">
        <v>1184</v>
      </c>
      <c r="M518" s="746" t="s">
        <v>22846</v>
      </c>
      <c r="N518" s="22">
        <v>4183693741</v>
      </c>
      <c r="O518" s="22" t="s">
        <v>2155</v>
      </c>
      <c r="P518" s="22" t="s">
        <v>22847</v>
      </c>
      <c r="Q518" s="22" t="s">
        <v>22847</v>
      </c>
      <c r="R518" s="22" t="s">
        <v>22780</v>
      </c>
      <c r="S518" s="747"/>
      <c r="T518" s="748"/>
      <c r="U518" s="22"/>
      <c r="V518" s="22"/>
      <c r="W518" s="22"/>
      <c r="X518" s="22"/>
      <c r="Y518" s="748"/>
      <c r="Z518" s="748"/>
      <c r="AA518" s="748"/>
      <c r="AB518" s="748"/>
      <c r="AC518" s="748"/>
      <c r="AD518" s="748"/>
      <c r="AE518" s="748"/>
      <c r="AF518" s="748"/>
      <c r="AG518" s="748"/>
      <c r="AH518" s="749"/>
      <c r="AI518" s="749"/>
      <c r="AJ518" s="749"/>
      <c r="AK518" s="749"/>
      <c r="AL518" s="748"/>
      <c r="AM518" s="748"/>
      <c r="AN518" s="748"/>
      <c r="AO518" s="748"/>
      <c r="AP518" s="748"/>
      <c r="AQ518" s="748"/>
      <c r="AR518" s="748"/>
      <c r="AS518" s="747"/>
      <c r="AT518" s="748"/>
      <c r="AU518" s="748"/>
      <c r="AV518" s="748"/>
      <c r="AW518" s="748"/>
      <c r="AX518" s="748"/>
      <c r="AY518" s="748"/>
      <c r="BI518" s="155"/>
      <c r="BJ518" s="155"/>
      <c r="BK518" s="155"/>
      <c r="BL518" s="155"/>
      <c r="BM518" s="155"/>
      <c r="BN518" s="155"/>
    </row>
    <row r="519" spans="1:66" s="750" customFormat="1" ht="24.75" customHeight="1">
      <c r="A519" s="22" t="s">
        <v>22848</v>
      </c>
      <c r="B519" s="22">
        <v>243369</v>
      </c>
      <c r="C519" s="472" t="s">
        <v>526</v>
      </c>
      <c r="D519" s="23">
        <v>2581483334</v>
      </c>
      <c r="E519" s="23" t="s">
        <v>163</v>
      </c>
      <c r="F519" s="22" t="s">
        <v>219</v>
      </c>
      <c r="G519" s="22" t="s">
        <v>22849</v>
      </c>
      <c r="H519" s="22" t="s">
        <v>179</v>
      </c>
      <c r="I519" s="18" t="s">
        <v>5417</v>
      </c>
      <c r="J519" s="23">
        <v>9360034208</v>
      </c>
      <c r="K519" s="23" t="s">
        <v>1183</v>
      </c>
      <c r="L519" s="23" t="s">
        <v>1184</v>
      </c>
      <c r="M519" s="746" t="s">
        <v>22850</v>
      </c>
      <c r="N519" s="22">
        <v>4193753551</v>
      </c>
      <c r="O519" s="22" t="s">
        <v>2155</v>
      </c>
      <c r="P519" s="22" t="s">
        <v>22851</v>
      </c>
      <c r="Q519" s="22" t="s">
        <v>22851</v>
      </c>
      <c r="R519" s="22"/>
      <c r="S519" s="747"/>
      <c r="T519" s="748"/>
      <c r="U519" s="22"/>
      <c r="V519" s="22"/>
      <c r="W519" s="22"/>
      <c r="X519" s="22"/>
      <c r="Y519" s="748"/>
      <c r="Z519" s="748"/>
      <c r="AA519" s="748"/>
      <c r="AB519" s="748"/>
      <c r="AC519" s="748"/>
      <c r="AD519" s="748"/>
      <c r="AE519" s="748"/>
      <c r="AF519" s="748"/>
      <c r="AG519" s="748"/>
      <c r="AH519" s="749"/>
      <c r="AI519" s="749"/>
      <c r="AJ519" s="749"/>
      <c r="AK519" s="749"/>
      <c r="AL519" s="748"/>
      <c r="AM519" s="748"/>
      <c r="AN519" s="748"/>
      <c r="AO519" s="748"/>
      <c r="AP519" s="748"/>
      <c r="AQ519" s="748"/>
      <c r="AR519" s="748"/>
      <c r="AS519" s="747"/>
      <c r="AT519" s="748"/>
      <c r="AU519" s="748"/>
      <c r="AV519" s="748"/>
      <c r="AW519" s="748"/>
      <c r="AX519" s="748"/>
      <c r="AY519" s="748"/>
      <c r="BI519" s="155"/>
      <c r="BJ519" s="155"/>
      <c r="BK519" s="155"/>
      <c r="BL519" s="155"/>
      <c r="BM519" s="155"/>
      <c r="BN519" s="155"/>
    </row>
    <row r="520" spans="1:66" s="750" customFormat="1" ht="24.75" customHeight="1">
      <c r="A520" s="22" t="s">
        <v>2081</v>
      </c>
      <c r="B520" s="22">
        <v>243370</v>
      </c>
      <c r="C520" s="472" t="s">
        <v>526</v>
      </c>
      <c r="D520" s="23">
        <v>2581450061</v>
      </c>
      <c r="E520" s="23" t="s">
        <v>162</v>
      </c>
      <c r="F520" s="22" t="s">
        <v>345</v>
      </c>
      <c r="G520" s="22" t="s">
        <v>586</v>
      </c>
      <c r="H520" s="22" t="s">
        <v>180</v>
      </c>
      <c r="I520" s="18" t="s">
        <v>5417</v>
      </c>
      <c r="J520" s="23">
        <v>9931661921</v>
      </c>
      <c r="K520" s="23" t="s">
        <v>1183</v>
      </c>
      <c r="L520" s="23" t="s">
        <v>1184</v>
      </c>
      <c r="M520" s="746" t="s">
        <v>22852</v>
      </c>
      <c r="N520" s="22">
        <v>4144117689</v>
      </c>
      <c r="O520" s="22" t="s">
        <v>2155</v>
      </c>
      <c r="P520" s="22" t="s">
        <v>22853</v>
      </c>
      <c r="Q520" s="22" t="s">
        <v>22853</v>
      </c>
      <c r="R520" s="22" t="s">
        <v>22780</v>
      </c>
      <c r="S520" s="747"/>
      <c r="T520" s="748"/>
      <c r="U520" s="22"/>
      <c r="V520" s="22"/>
      <c r="W520" s="22"/>
      <c r="X520" s="22"/>
      <c r="Y520" s="748"/>
      <c r="Z520" s="748"/>
      <c r="AA520" s="748"/>
      <c r="AB520" s="748"/>
      <c r="AC520" s="748"/>
      <c r="AD520" s="748"/>
      <c r="AE520" s="748"/>
      <c r="AF520" s="748"/>
      <c r="AG520" s="748"/>
      <c r="AH520" s="749"/>
      <c r="AI520" s="749"/>
      <c r="AJ520" s="749"/>
      <c r="AK520" s="749"/>
      <c r="AL520" s="748"/>
      <c r="AM520" s="748"/>
      <c r="AN520" s="748"/>
      <c r="AO520" s="748"/>
      <c r="AP520" s="748"/>
      <c r="AQ520" s="748"/>
      <c r="AR520" s="748"/>
      <c r="AS520" s="747"/>
      <c r="AT520" s="748"/>
      <c r="AU520" s="748"/>
      <c r="AV520" s="748"/>
      <c r="AW520" s="748"/>
      <c r="AX520" s="748"/>
      <c r="AY520" s="748"/>
      <c r="BI520" s="155"/>
      <c r="BJ520" s="155"/>
      <c r="BK520" s="155"/>
      <c r="BL520" s="155"/>
      <c r="BM520" s="155"/>
      <c r="BN520" s="155"/>
    </row>
    <row r="521" spans="1:66" s="750" customFormat="1" ht="24.75" customHeight="1">
      <c r="A521" s="22" t="s">
        <v>22854</v>
      </c>
      <c r="B521" s="22">
        <v>243371</v>
      </c>
      <c r="C521" s="472" t="s">
        <v>526</v>
      </c>
      <c r="D521" s="23">
        <v>2581755598</v>
      </c>
      <c r="E521" s="23" t="s">
        <v>162</v>
      </c>
      <c r="F521" s="22" t="s">
        <v>344</v>
      </c>
      <c r="G521" s="22" t="s">
        <v>4911</v>
      </c>
      <c r="H521" s="22" t="s">
        <v>180</v>
      </c>
      <c r="I521" s="18" t="s">
        <v>5417</v>
      </c>
      <c r="J521" s="23">
        <v>9118089106</v>
      </c>
      <c r="K521" s="23" t="s">
        <v>1183</v>
      </c>
      <c r="L521" s="23" t="s">
        <v>1184</v>
      </c>
      <c r="M521" s="746" t="s">
        <v>22855</v>
      </c>
      <c r="N521" s="22"/>
      <c r="O521" s="22" t="s">
        <v>2155</v>
      </c>
      <c r="P521" s="22" t="s">
        <v>22856</v>
      </c>
      <c r="Q521" s="22" t="s">
        <v>22856</v>
      </c>
      <c r="R521" s="22" t="s">
        <v>22780</v>
      </c>
      <c r="S521" s="747"/>
      <c r="T521" s="748"/>
      <c r="U521" s="22"/>
      <c r="V521" s="22"/>
      <c r="W521" s="22"/>
      <c r="X521" s="22"/>
      <c r="Y521" s="748"/>
      <c r="Z521" s="748"/>
      <c r="AA521" s="748"/>
      <c r="AB521" s="748"/>
      <c r="AC521" s="748"/>
      <c r="AD521" s="748"/>
      <c r="AE521" s="748"/>
      <c r="AF521" s="748"/>
      <c r="AG521" s="748"/>
      <c r="AH521" s="749"/>
      <c r="AI521" s="749"/>
      <c r="AJ521" s="749"/>
      <c r="AK521" s="749"/>
      <c r="AL521" s="748"/>
      <c r="AM521" s="748"/>
      <c r="AN521" s="748"/>
      <c r="AO521" s="748"/>
      <c r="AP521" s="748"/>
      <c r="AQ521" s="748"/>
      <c r="AR521" s="748"/>
      <c r="AS521" s="747"/>
      <c r="AT521" s="748"/>
      <c r="AU521" s="748"/>
      <c r="AV521" s="748"/>
      <c r="AW521" s="748"/>
      <c r="AX521" s="748"/>
      <c r="AY521" s="748"/>
      <c r="BI521" s="155"/>
      <c r="BJ521" s="155"/>
      <c r="BK521" s="155"/>
      <c r="BL521" s="155"/>
      <c r="BM521" s="155"/>
      <c r="BN521" s="155"/>
    </row>
    <row r="522" spans="1:66" s="750" customFormat="1" ht="24.75" customHeight="1">
      <c r="A522" s="22" t="s">
        <v>22857</v>
      </c>
      <c r="B522" s="22">
        <v>243372</v>
      </c>
      <c r="C522" s="472" t="s">
        <v>526</v>
      </c>
      <c r="D522" s="23">
        <v>2593269715</v>
      </c>
      <c r="E522" s="23" t="s">
        <v>163</v>
      </c>
      <c r="F522" s="22" t="s">
        <v>136</v>
      </c>
      <c r="G522" s="22" t="s">
        <v>22858</v>
      </c>
      <c r="H522" s="22" t="s">
        <v>179</v>
      </c>
      <c r="I522" s="18" t="s">
        <v>5418</v>
      </c>
      <c r="J522" s="23">
        <v>9115316800</v>
      </c>
      <c r="K522" s="23" t="s">
        <v>1183</v>
      </c>
      <c r="L522" s="23" t="s">
        <v>1184</v>
      </c>
      <c r="M522" s="746" t="s">
        <v>22859</v>
      </c>
      <c r="N522" s="22"/>
      <c r="O522" s="22" t="s">
        <v>2155</v>
      </c>
      <c r="P522" s="22" t="s">
        <v>22851</v>
      </c>
      <c r="Q522" s="22" t="s">
        <v>22851</v>
      </c>
      <c r="R522" s="22"/>
      <c r="S522" s="747"/>
      <c r="T522" s="748"/>
      <c r="U522" s="22"/>
      <c r="V522" s="22"/>
      <c r="W522" s="22"/>
      <c r="X522" s="22"/>
      <c r="Y522" s="748"/>
      <c r="Z522" s="748"/>
      <c r="AA522" s="748"/>
      <c r="AB522" s="748"/>
      <c r="AC522" s="748"/>
      <c r="AD522" s="748"/>
      <c r="AE522" s="748"/>
      <c r="AF522" s="748"/>
      <c r="AG522" s="748"/>
      <c r="AH522" s="749"/>
      <c r="AI522" s="749"/>
      <c r="AJ522" s="749"/>
      <c r="AK522" s="749"/>
      <c r="AL522" s="748"/>
      <c r="AM522" s="748"/>
      <c r="AN522" s="748"/>
      <c r="AO522" s="748"/>
      <c r="AP522" s="748"/>
      <c r="AQ522" s="748"/>
      <c r="AR522" s="748"/>
      <c r="AS522" s="747"/>
      <c r="AT522" s="748"/>
      <c r="AU522" s="748"/>
      <c r="AV522" s="748"/>
      <c r="AW522" s="748"/>
      <c r="AX522" s="748"/>
      <c r="AY522" s="748"/>
      <c r="BI522" s="155"/>
      <c r="BJ522" s="155"/>
      <c r="BK522" s="155"/>
      <c r="BL522" s="155"/>
      <c r="BM522" s="155"/>
      <c r="BN522" s="155"/>
    </row>
    <row r="523" spans="1:66" s="750" customFormat="1" ht="24.75" customHeight="1">
      <c r="A523" s="22" t="s">
        <v>22860</v>
      </c>
      <c r="B523" s="22">
        <v>243373</v>
      </c>
      <c r="C523" s="472" t="s">
        <v>526</v>
      </c>
      <c r="D523" s="23">
        <v>2581563761</v>
      </c>
      <c r="E523" s="23" t="s">
        <v>163</v>
      </c>
      <c r="F523" s="22" t="s">
        <v>86</v>
      </c>
      <c r="G523" s="22" t="s">
        <v>587</v>
      </c>
      <c r="H523" s="22" t="s">
        <v>180</v>
      </c>
      <c r="I523" s="18" t="s">
        <v>5417</v>
      </c>
      <c r="J523" s="23">
        <v>9013242310</v>
      </c>
      <c r="K523" s="23" t="s">
        <v>1183</v>
      </c>
      <c r="L523" s="23" t="s">
        <v>1184</v>
      </c>
      <c r="M523" s="746" t="s">
        <v>22861</v>
      </c>
      <c r="N523" s="22">
        <v>416344676</v>
      </c>
      <c r="O523" s="22" t="s">
        <v>2155</v>
      </c>
      <c r="P523" s="22" t="s">
        <v>22792</v>
      </c>
      <c r="Q523" s="22" t="s">
        <v>22792</v>
      </c>
      <c r="R523" s="22" t="s">
        <v>22780</v>
      </c>
      <c r="S523" s="747"/>
      <c r="T523" s="748"/>
      <c r="U523" s="22"/>
      <c r="V523" s="22"/>
      <c r="W523" s="22"/>
      <c r="X523" s="22"/>
      <c r="Y523" s="748"/>
      <c r="Z523" s="748"/>
      <c r="AA523" s="748"/>
      <c r="AB523" s="748"/>
      <c r="AC523" s="748"/>
      <c r="AD523" s="748"/>
      <c r="AE523" s="748"/>
      <c r="AF523" s="748"/>
      <c r="AG523" s="748"/>
      <c r="AH523" s="749"/>
      <c r="AI523" s="749"/>
      <c r="AJ523" s="749"/>
      <c r="AK523" s="749"/>
      <c r="AL523" s="748"/>
      <c r="AM523" s="748"/>
      <c r="AN523" s="748"/>
      <c r="AO523" s="748"/>
      <c r="AP523" s="748"/>
      <c r="AQ523" s="748"/>
      <c r="AR523" s="748"/>
      <c r="AS523" s="747"/>
      <c r="AT523" s="748"/>
      <c r="AU523" s="748"/>
      <c r="AV523" s="748"/>
      <c r="AW523" s="748"/>
      <c r="AX523" s="748"/>
      <c r="AY523" s="748"/>
      <c r="BI523" s="155"/>
      <c r="BJ523" s="155"/>
      <c r="BK523" s="155"/>
      <c r="BL523" s="155"/>
      <c r="BM523" s="155"/>
      <c r="BN523" s="155"/>
    </row>
    <row r="524" spans="1:66" s="750" customFormat="1" ht="24.75" customHeight="1">
      <c r="A524" s="22" t="s">
        <v>22862</v>
      </c>
      <c r="B524" s="22">
        <v>243374</v>
      </c>
      <c r="C524" s="472" t="s">
        <v>526</v>
      </c>
      <c r="D524" s="23">
        <v>2581865466</v>
      </c>
      <c r="E524" s="23" t="s">
        <v>163</v>
      </c>
      <c r="F524" s="22" t="s">
        <v>123</v>
      </c>
      <c r="G524" s="22" t="s">
        <v>2877</v>
      </c>
      <c r="H524" s="22" t="s">
        <v>180</v>
      </c>
      <c r="I524" s="18" t="s">
        <v>5417</v>
      </c>
      <c r="J524" s="23">
        <v>9052164890</v>
      </c>
      <c r="K524" s="23" t="s">
        <v>1183</v>
      </c>
      <c r="L524" s="23" t="s">
        <v>1184</v>
      </c>
      <c r="M524" s="746" t="s">
        <v>22863</v>
      </c>
      <c r="N524" s="22"/>
      <c r="O524" s="22" t="s">
        <v>2155</v>
      </c>
      <c r="P524" s="22" t="s">
        <v>22847</v>
      </c>
      <c r="Q524" s="22" t="s">
        <v>22847</v>
      </c>
      <c r="R524" s="22"/>
      <c r="S524" s="747"/>
      <c r="T524" s="748"/>
      <c r="U524" s="22"/>
      <c r="V524" s="22"/>
      <c r="W524" s="22"/>
      <c r="X524" s="22"/>
      <c r="Y524" s="748"/>
      <c r="Z524" s="748"/>
      <c r="AA524" s="748"/>
      <c r="AB524" s="748"/>
      <c r="AC524" s="748"/>
      <c r="AD524" s="748"/>
      <c r="AE524" s="748"/>
      <c r="AF524" s="748"/>
      <c r="AG524" s="748"/>
      <c r="AH524" s="749"/>
      <c r="AI524" s="749"/>
      <c r="AJ524" s="749"/>
      <c r="AK524" s="749"/>
      <c r="AL524" s="748"/>
      <c r="AM524" s="748"/>
      <c r="AN524" s="748"/>
      <c r="AO524" s="748"/>
      <c r="AP524" s="748"/>
      <c r="AQ524" s="748"/>
      <c r="AR524" s="748"/>
      <c r="AS524" s="747"/>
      <c r="AT524" s="748"/>
      <c r="AU524" s="748"/>
      <c r="AV524" s="748"/>
      <c r="AW524" s="748"/>
      <c r="AX524" s="748"/>
      <c r="AY524" s="748"/>
      <c r="BI524" s="155"/>
      <c r="BJ524" s="155"/>
      <c r="BK524" s="155"/>
      <c r="BL524" s="155"/>
      <c r="BM524" s="155"/>
      <c r="BN524" s="155"/>
    </row>
    <row r="525" spans="1:66" s="750" customFormat="1" ht="24.75" customHeight="1">
      <c r="A525" s="22" t="s">
        <v>22864</v>
      </c>
      <c r="B525" s="22">
        <v>243375</v>
      </c>
      <c r="C525" s="472" t="s">
        <v>526</v>
      </c>
      <c r="D525" s="23">
        <v>2581118229</v>
      </c>
      <c r="E525" s="23" t="s">
        <v>163</v>
      </c>
      <c r="F525" s="22" t="s">
        <v>474</v>
      </c>
      <c r="G525" s="22" t="s">
        <v>1767</v>
      </c>
      <c r="H525" s="22" t="s">
        <v>180</v>
      </c>
      <c r="I525" s="18" t="s">
        <v>5417</v>
      </c>
      <c r="J525" s="23">
        <v>9304009486</v>
      </c>
      <c r="K525" s="23" t="s">
        <v>1183</v>
      </c>
      <c r="L525" s="23" t="s">
        <v>1184</v>
      </c>
      <c r="M525" s="746" t="s">
        <v>22865</v>
      </c>
      <c r="N525" s="22"/>
      <c r="O525" s="22" t="s">
        <v>2155</v>
      </c>
      <c r="P525" s="22" t="s">
        <v>22620</v>
      </c>
      <c r="Q525" s="22" t="s">
        <v>22620</v>
      </c>
      <c r="R525" s="22"/>
      <c r="S525" s="747"/>
      <c r="T525" s="748"/>
      <c r="U525" s="22"/>
      <c r="V525" s="22"/>
      <c r="W525" s="22"/>
      <c r="X525" s="22"/>
      <c r="Y525" s="748"/>
      <c r="Z525" s="748"/>
      <c r="AA525" s="748"/>
      <c r="AB525" s="748"/>
      <c r="AC525" s="748"/>
      <c r="AD525" s="748"/>
      <c r="AE525" s="748"/>
      <c r="AF525" s="748"/>
      <c r="AG525" s="748"/>
      <c r="AH525" s="749"/>
      <c r="AI525" s="749"/>
      <c r="AJ525" s="749"/>
      <c r="AK525" s="749"/>
      <c r="AL525" s="748"/>
      <c r="AM525" s="748"/>
      <c r="AN525" s="748"/>
      <c r="AO525" s="748"/>
      <c r="AP525" s="748"/>
      <c r="AQ525" s="748"/>
      <c r="AR525" s="748"/>
      <c r="AS525" s="747"/>
      <c r="AT525" s="748"/>
      <c r="AU525" s="748"/>
      <c r="AV525" s="748"/>
      <c r="AW525" s="748"/>
      <c r="AX525" s="748"/>
      <c r="AY525" s="748"/>
      <c r="BI525" s="155"/>
      <c r="BJ525" s="155"/>
      <c r="BK525" s="155"/>
      <c r="BL525" s="155"/>
      <c r="BM525" s="155"/>
      <c r="BN525" s="155"/>
    </row>
    <row r="526" spans="1:66" s="750" customFormat="1" ht="24.75" customHeight="1">
      <c r="A526" s="22" t="s">
        <v>22866</v>
      </c>
      <c r="B526" s="22">
        <v>243376</v>
      </c>
      <c r="C526" s="472" t="s">
        <v>526</v>
      </c>
      <c r="D526" s="23">
        <v>2581481994</v>
      </c>
      <c r="E526" s="23" t="s">
        <v>163</v>
      </c>
      <c r="F526" s="22" t="s">
        <v>102</v>
      </c>
      <c r="G526" s="22"/>
      <c r="H526" s="22" t="s">
        <v>180</v>
      </c>
      <c r="I526" s="18" t="s">
        <v>5417</v>
      </c>
      <c r="J526" s="23">
        <v>9021506946</v>
      </c>
      <c r="K526" s="23" t="s">
        <v>1183</v>
      </c>
      <c r="L526" s="23" t="s">
        <v>1184</v>
      </c>
      <c r="M526" s="746" t="s">
        <v>22867</v>
      </c>
      <c r="N526" s="22"/>
      <c r="O526" s="22" t="s">
        <v>2155</v>
      </c>
      <c r="P526" s="22" t="s">
        <v>22868</v>
      </c>
      <c r="Q526" s="22" t="s">
        <v>22868</v>
      </c>
      <c r="R526" s="22"/>
      <c r="S526" s="747"/>
      <c r="T526" s="748"/>
      <c r="U526" s="22"/>
      <c r="V526" s="22"/>
      <c r="W526" s="22"/>
      <c r="X526" s="22"/>
      <c r="Y526" s="748"/>
      <c r="Z526" s="748"/>
      <c r="AA526" s="748"/>
      <c r="AB526" s="748"/>
      <c r="AC526" s="748"/>
      <c r="AD526" s="748"/>
      <c r="AE526" s="748"/>
      <c r="AF526" s="748"/>
      <c r="AG526" s="748"/>
      <c r="AH526" s="749"/>
      <c r="AI526" s="749"/>
      <c r="AJ526" s="749"/>
      <c r="AK526" s="749"/>
      <c r="AL526" s="748"/>
      <c r="AM526" s="748"/>
      <c r="AN526" s="748"/>
      <c r="AO526" s="748"/>
      <c r="AP526" s="748"/>
      <c r="AQ526" s="748"/>
      <c r="AR526" s="748"/>
      <c r="AS526" s="747"/>
      <c r="AT526" s="748"/>
      <c r="AU526" s="748"/>
      <c r="AV526" s="748"/>
      <c r="AW526" s="748"/>
      <c r="AX526" s="748"/>
      <c r="AY526" s="748"/>
      <c r="BI526" s="155"/>
      <c r="BJ526" s="155"/>
      <c r="BK526" s="155"/>
      <c r="BL526" s="155"/>
      <c r="BM526" s="155"/>
      <c r="BN526" s="155"/>
    </row>
    <row r="527" spans="1:66" s="750" customFormat="1" ht="24.75" customHeight="1">
      <c r="A527" s="22" t="s">
        <v>22869</v>
      </c>
      <c r="B527" s="22">
        <v>243377</v>
      </c>
      <c r="C527" s="472" t="s">
        <v>526</v>
      </c>
      <c r="D527" s="23">
        <v>430209800</v>
      </c>
      <c r="E527" s="23" t="s">
        <v>163</v>
      </c>
      <c r="F527" s="22" t="s">
        <v>2468</v>
      </c>
      <c r="G527" s="22" t="s">
        <v>2877</v>
      </c>
      <c r="H527" s="22" t="s">
        <v>180</v>
      </c>
      <c r="I527" s="18" t="s">
        <v>5417</v>
      </c>
      <c r="J527" s="23">
        <v>9213390623</v>
      </c>
      <c r="K527" s="23" t="s">
        <v>1183</v>
      </c>
      <c r="L527" s="23" t="s">
        <v>1184</v>
      </c>
      <c r="M527" s="746" t="s">
        <v>22870</v>
      </c>
      <c r="N527" s="22"/>
      <c r="O527" s="22" t="s">
        <v>2155</v>
      </c>
      <c r="P527" s="22" t="s">
        <v>22871</v>
      </c>
      <c r="Q527" s="22" t="s">
        <v>22871</v>
      </c>
      <c r="R527" s="22"/>
      <c r="S527" s="747"/>
      <c r="T527" s="748"/>
      <c r="U527" s="22"/>
      <c r="V527" s="22"/>
      <c r="W527" s="22"/>
      <c r="X527" s="22"/>
      <c r="Y527" s="748"/>
      <c r="Z527" s="748"/>
      <c r="AA527" s="748"/>
      <c r="AB527" s="748"/>
      <c r="AC527" s="748"/>
      <c r="AD527" s="748"/>
      <c r="AE527" s="748"/>
      <c r="AF527" s="748"/>
      <c r="AG527" s="748"/>
      <c r="AH527" s="749"/>
      <c r="AI527" s="749"/>
      <c r="AJ527" s="749"/>
      <c r="AK527" s="749"/>
      <c r="AL527" s="748"/>
      <c r="AM527" s="748"/>
      <c r="AN527" s="748"/>
      <c r="AO527" s="748"/>
      <c r="AP527" s="748"/>
      <c r="AQ527" s="748"/>
      <c r="AR527" s="748"/>
      <c r="AS527" s="747"/>
      <c r="AT527" s="748"/>
      <c r="AU527" s="748"/>
      <c r="AV527" s="748"/>
      <c r="AW527" s="748"/>
      <c r="AX527" s="748"/>
      <c r="AY527" s="748"/>
      <c r="BI527" s="155"/>
      <c r="BJ527" s="155"/>
      <c r="BK527" s="155"/>
      <c r="BL527" s="155"/>
      <c r="BM527" s="155"/>
      <c r="BN527" s="155"/>
    </row>
    <row r="528" spans="1:66" s="750" customFormat="1" ht="24.75" customHeight="1">
      <c r="A528" s="22" t="s">
        <v>22872</v>
      </c>
      <c r="B528" s="22">
        <v>243378</v>
      </c>
      <c r="C528" s="472" t="s">
        <v>526</v>
      </c>
      <c r="D528" s="23">
        <v>2581003431</v>
      </c>
      <c r="E528" s="23" t="s">
        <v>163</v>
      </c>
      <c r="F528" s="22" t="s">
        <v>276</v>
      </c>
      <c r="G528" s="22" t="s">
        <v>1767</v>
      </c>
      <c r="H528" s="22" t="s">
        <v>180</v>
      </c>
      <c r="I528" s="18" t="s">
        <v>5417</v>
      </c>
      <c r="J528" s="23">
        <v>9911579593</v>
      </c>
      <c r="K528" s="23" t="s">
        <v>1183</v>
      </c>
      <c r="L528" s="23" t="s">
        <v>1184</v>
      </c>
      <c r="M528" s="746" t="s">
        <v>22873</v>
      </c>
      <c r="N528" s="22"/>
      <c r="O528" s="22" t="s">
        <v>2155</v>
      </c>
      <c r="P528" s="22" t="s">
        <v>22874</v>
      </c>
      <c r="Q528" s="22" t="s">
        <v>22874</v>
      </c>
      <c r="R528" s="22"/>
      <c r="S528" s="747"/>
      <c r="T528" s="748"/>
      <c r="U528" s="22"/>
      <c r="V528" s="22"/>
      <c r="W528" s="22"/>
      <c r="X528" s="22"/>
      <c r="Y528" s="748"/>
      <c r="Z528" s="748"/>
      <c r="AA528" s="748"/>
      <c r="AB528" s="748"/>
      <c r="AC528" s="748"/>
      <c r="AD528" s="748"/>
      <c r="AE528" s="748"/>
      <c r="AF528" s="748"/>
      <c r="AG528" s="748"/>
      <c r="AH528" s="749"/>
      <c r="AI528" s="749"/>
      <c r="AJ528" s="749"/>
      <c r="AK528" s="749"/>
      <c r="AL528" s="748"/>
      <c r="AM528" s="748"/>
      <c r="AN528" s="748"/>
      <c r="AO528" s="748"/>
      <c r="AP528" s="748"/>
      <c r="AQ528" s="748"/>
      <c r="AR528" s="748"/>
      <c r="AS528" s="747"/>
      <c r="AT528" s="748"/>
      <c r="AU528" s="748"/>
      <c r="AV528" s="748"/>
      <c r="AW528" s="748"/>
      <c r="AX528" s="748"/>
      <c r="AY528" s="748"/>
      <c r="BI528" s="155"/>
      <c r="BJ528" s="155"/>
      <c r="BK528" s="155"/>
      <c r="BL528" s="155"/>
      <c r="BM528" s="155"/>
      <c r="BN528" s="155"/>
    </row>
    <row r="529" spans="1:66" s="750" customFormat="1" ht="24.75" customHeight="1">
      <c r="A529" s="22" t="s">
        <v>22875</v>
      </c>
      <c r="B529" s="22">
        <v>243379</v>
      </c>
      <c r="C529" s="472" t="s">
        <v>526</v>
      </c>
      <c r="D529" s="23">
        <v>2581721049</v>
      </c>
      <c r="E529" s="23" t="s">
        <v>163</v>
      </c>
      <c r="F529" s="22" t="s">
        <v>115</v>
      </c>
      <c r="G529" s="22" t="s">
        <v>2877</v>
      </c>
      <c r="H529" s="22" t="s">
        <v>180</v>
      </c>
      <c r="I529" s="18" t="s">
        <v>5417</v>
      </c>
      <c r="J529" s="23">
        <v>9033809922</v>
      </c>
      <c r="K529" s="23" t="s">
        <v>1183</v>
      </c>
      <c r="L529" s="23" t="s">
        <v>1184</v>
      </c>
      <c r="M529" s="746" t="s">
        <v>22876</v>
      </c>
      <c r="N529" s="22"/>
      <c r="O529" s="22" t="s">
        <v>2155</v>
      </c>
      <c r="P529" s="22" t="s">
        <v>22877</v>
      </c>
      <c r="Q529" s="22" t="s">
        <v>22877</v>
      </c>
      <c r="R529" s="22"/>
      <c r="S529" s="747"/>
      <c r="T529" s="748"/>
      <c r="U529" s="22"/>
      <c r="V529" s="22"/>
      <c r="W529" s="22"/>
      <c r="X529" s="22"/>
      <c r="Y529" s="748"/>
      <c r="Z529" s="748"/>
      <c r="AA529" s="748"/>
      <c r="AB529" s="748"/>
      <c r="AC529" s="748"/>
      <c r="AD529" s="748"/>
      <c r="AE529" s="748"/>
      <c r="AF529" s="748"/>
      <c r="AG529" s="748"/>
      <c r="AH529" s="749"/>
      <c r="AI529" s="749"/>
      <c r="AJ529" s="749"/>
      <c r="AK529" s="749"/>
      <c r="AL529" s="748"/>
      <c r="AM529" s="748"/>
      <c r="AN529" s="748"/>
      <c r="AO529" s="748"/>
      <c r="AP529" s="748"/>
      <c r="AQ529" s="748"/>
      <c r="AR529" s="748"/>
      <c r="AS529" s="747"/>
      <c r="AT529" s="748"/>
      <c r="AU529" s="748"/>
      <c r="AV529" s="748"/>
      <c r="AW529" s="748"/>
      <c r="AX529" s="748"/>
      <c r="AY529" s="748"/>
      <c r="BI529" s="155"/>
      <c r="BJ529" s="155"/>
      <c r="BK529" s="155"/>
      <c r="BL529" s="155"/>
      <c r="BM529" s="155"/>
      <c r="BN529" s="155"/>
    </row>
    <row r="530" spans="1:66" s="750" customFormat="1" ht="24.75" customHeight="1">
      <c r="A530" s="22" t="s">
        <v>22878</v>
      </c>
      <c r="B530" s="22">
        <v>243380</v>
      </c>
      <c r="C530" s="472" t="s">
        <v>526</v>
      </c>
      <c r="D530" s="23">
        <v>2580891722</v>
      </c>
      <c r="E530" s="23" t="s">
        <v>163</v>
      </c>
      <c r="F530" s="22" t="s">
        <v>1895</v>
      </c>
      <c r="G530" s="22" t="s">
        <v>2877</v>
      </c>
      <c r="H530" s="22" t="s">
        <v>180</v>
      </c>
      <c r="I530" s="18" t="s">
        <v>5417</v>
      </c>
      <c r="J530" s="23">
        <v>9115043492</v>
      </c>
      <c r="K530" s="23" t="s">
        <v>1183</v>
      </c>
      <c r="L530" s="23" t="s">
        <v>22879</v>
      </c>
      <c r="M530" s="746" t="s">
        <v>22880</v>
      </c>
      <c r="N530" s="22"/>
      <c r="O530" s="22" t="s">
        <v>2155</v>
      </c>
      <c r="P530" s="22" t="s">
        <v>22881</v>
      </c>
      <c r="Q530" s="22" t="s">
        <v>22881</v>
      </c>
      <c r="R530" s="22"/>
      <c r="S530" s="747"/>
      <c r="T530" s="748"/>
      <c r="U530" s="22"/>
      <c r="V530" s="22"/>
      <c r="W530" s="22"/>
      <c r="X530" s="22"/>
      <c r="Y530" s="748"/>
      <c r="Z530" s="748"/>
      <c r="AA530" s="748"/>
      <c r="AB530" s="748"/>
      <c r="AC530" s="748"/>
      <c r="AD530" s="748"/>
      <c r="AE530" s="748"/>
      <c r="AF530" s="748"/>
      <c r="AG530" s="748"/>
      <c r="AH530" s="749"/>
      <c r="AI530" s="749"/>
      <c r="AJ530" s="749"/>
      <c r="AK530" s="749"/>
      <c r="AL530" s="748"/>
      <c r="AM530" s="748"/>
      <c r="AN530" s="748"/>
      <c r="AO530" s="748"/>
      <c r="AP530" s="748"/>
      <c r="AQ530" s="748"/>
      <c r="AR530" s="748"/>
      <c r="AS530" s="747"/>
      <c r="AT530" s="748"/>
      <c r="AU530" s="748"/>
      <c r="AV530" s="748"/>
      <c r="AW530" s="748"/>
      <c r="AX530" s="748"/>
      <c r="AY530" s="748"/>
      <c r="BI530" s="155"/>
      <c r="BJ530" s="155"/>
      <c r="BK530" s="155"/>
      <c r="BL530" s="155"/>
      <c r="BM530" s="155"/>
      <c r="BN530" s="155"/>
    </row>
    <row r="531" spans="1:66" s="750" customFormat="1" ht="24.75" customHeight="1">
      <c r="A531" s="22" t="s">
        <v>22882</v>
      </c>
      <c r="B531" s="22">
        <v>243381</v>
      </c>
      <c r="C531" s="472" t="s">
        <v>526</v>
      </c>
      <c r="D531" s="23">
        <v>6930004049</v>
      </c>
      <c r="E531" s="23" t="s">
        <v>163</v>
      </c>
      <c r="F531" s="22" t="s">
        <v>320</v>
      </c>
      <c r="G531" s="22" t="s">
        <v>2877</v>
      </c>
      <c r="H531" s="22" t="s">
        <v>180</v>
      </c>
      <c r="I531" s="18" t="s">
        <v>5417</v>
      </c>
      <c r="J531" s="23">
        <v>9927721173</v>
      </c>
      <c r="K531" s="23" t="s">
        <v>1183</v>
      </c>
      <c r="L531" s="23" t="s">
        <v>1184</v>
      </c>
      <c r="M531" s="746" t="s">
        <v>22883</v>
      </c>
      <c r="N531" s="22"/>
      <c r="O531" s="22" t="s">
        <v>2155</v>
      </c>
      <c r="P531" s="22" t="s">
        <v>22877</v>
      </c>
      <c r="Q531" s="22" t="s">
        <v>22877</v>
      </c>
      <c r="R531" s="22"/>
      <c r="S531" s="747"/>
      <c r="T531" s="748"/>
      <c r="U531" s="22"/>
      <c r="V531" s="22"/>
      <c r="W531" s="22"/>
      <c r="X531" s="22"/>
      <c r="Y531" s="748"/>
      <c r="Z531" s="748"/>
      <c r="AA531" s="748"/>
      <c r="AB531" s="748"/>
      <c r="AC531" s="748"/>
      <c r="AD531" s="748"/>
      <c r="AE531" s="748"/>
      <c r="AF531" s="748"/>
      <c r="AG531" s="748"/>
      <c r="AH531" s="749"/>
      <c r="AI531" s="749"/>
      <c r="AJ531" s="749"/>
      <c r="AK531" s="749"/>
      <c r="AL531" s="748"/>
      <c r="AM531" s="748"/>
      <c r="AN531" s="748"/>
      <c r="AO531" s="748"/>
      <c r="AP531" s="748"/>
      <c r="AQ531" s="748"/>
      <c r="AR531" s="748"/>
      <c r="AS531" s="747"/>
      <c r="AT531" s="748"/>
      <c r="AU531" s="748"/>
      <c r="AV531" s="748"/>
      <c r="AW531" s="748"/>
      <c r="AX531" s="748"/>
      <c r="AY531" s="748"/>
      <c r="BI531" s="155"/>
      <c r="BJ531" s="155"/>
      <c r="BK531" s="155"/>
      <c r="BL531" s="155"/>
      <c r="BM531" s="155"/>
      <c r="BN531" s="155"/>
    </row>
    <row r="532" spans="1:66" s="750" customFormat="1" ht="24.75" customHeight="1">
      <c r="A532" s="22" t="s">
        <v>22884</v>
      </c>
      <c r="B532" s="22">
        <v>243382</v>
      </c>
      <c r="C532" s="472" t="s">
        <v>526</v>
      </c>
      <c r="D532" s="23">
        <v>2582423297</v>
      </c>
      <c r="E532" s="23" t="s">
        <v>163</v>
      </c>
      <c r="F532" s="22" t="s">
        <v>199</v>
      </c>
      <c r="G532" s="22" t="s">
        <v>1767</v>
      </c>
      <c r="H532" s="22" t="s">
        <v>180</v>
      </c>
      <c r="I532" s="18" t="s">
        <v>5417</v>
      </c>
      <c r="J532" s="23">
        <v>9915827014</v>
      </c>
      <c r="K532" s="23" t="s">
        <v>1183</v>
      </c>
      <c r="L532" s="23" t="s">
        <v>1184</v>
      </c>
      <c r="M532" s="746" t="s">
        <v>22885</v>
      </c>
      <c r="N532" s="22"/>
      <c r="O532" s="22" t="s">
        <v>2155</v>
      </c>
      <c r="P532" s="22" t="s">
        <v>22886</v>
      </c>
      <c r="Q532" s="22" t="s">
        <v>22886</v>
      </c>
      <c r="R532" s="22"/>
      <c r="S532" s="747"/>
      <c r="T532" s="748"/>
      <c r="U532" s="22"/>
      <c r="V532" s="22"/>
      <c r="W532" s="22"/>
      <c r="X532" s="22"/>
      <c r="Y532" s="748"/>
      <c r="Z532" s="748"/>
      <c r="AA532" s="748"/>
      <c r="AB532" s="748"/>
      <c r="AC532" s="748"/>
      <c r="AD532" s="748"/>
      <c r="AE532" s="748"/>
      <c r="AF532" s="748"/>
      <c r="AG532" s="748"/>
      <c r="AH532" s="749"/>
      <c r="AI532" s="749"/>
      <c r="AJ532" s="749"/>
      <c r="AK532" s="749"/>
      <c r="AL532" s="748"/>
      <c r="AM532" s="748"/>
      <c r="AN532" s="748"/>
      <c r="AO532" s="748"/>
      <c r="AP532" s="748"/>
      <c r="AQ532" s="748"/>
      <c r="AR532" s="748"/>
      <c r="AS532" s="747"/>
      <c r="AT532" s="748"/>
      <c r="AU532" s="748"/>
      <c r="AV532" s="748"/>
      <c r="AW532" s="748"/>
      <c r="AX532" s="748"/>
      <c r="AY532" s="748"/>
      <c r="BI532" s="155"/>
      <c r="BJ532" s="155"/>
      <c r="BK532" s="155"/>
      <c r="BL532" s="155"/>
      <c r="BM532" s="155"/>
      <c r="BN532" s="155"/>
    </row>
    <row r="533" spans="1:66" s="750" customFormat="1" ht="24.75" customHeight="1">
      <c r="A533" s="22" t="s">
        <v>22887</v>
      </c>
      <c r="B533" s="22">
        <v>243383</v>
      </c>
      <c r="C533" s="472" t="s">
        <v>526</v>
      </c>
      <c r="D533" s="23">
        <v>923368167</v>
      </c>
      <c r="E533" s="23" t="s">
        <v>163</v>
      </c>
      <c r="F533" s="22" t="s">
        <v>819</v>
      </c>
      <c r="G533" s="22" t="s">
        <v>2448</v>
      </c>
      <c r="H533" s="22" t="s">
        <v>180</v>
      </c>
      <c r="I533" s="18" t="s">
        <v>5417</v>
      </c>
      <c r="J533" s="23">
        <v>9357656662</v>
      </c>
      <c r="K533" s="23" t="s">
        <v>1183</v>
      </c>
      <c r="L533" s="23" t="s">
        <v>1184</v>
      </c>
      <c r="M533" s="746" t="s">
        <v>22888</v>
      </c>
      <c r="N533" s="22"/>
      <c r="O533" s="22" t="s">
        <v>2155</v>
      </c>
      <c r="P533" s="22" t="s">
        <v>22889</v>
      </c>
      <c r="Q533" s="22" t="s">
        <v>22889</v>
      </c>
      <c r="R533" s="22"/>
      <c r="S533" s="747"/>
      <c r="T533" s="748"/>
      <c r="U533" s="22"/>
      <c r="V533" s="22"/>
      <c r="W533" s="22"/>
      <c r="X533" s="22"/>
      <c r="Y533" s="748"/>
      <c r="Z533" s="748"/>
      <c r="AA533" s="748"/>
      <c r="AB533" s="748"/>
      <c r="AC533" s="748"/>
      <c r="AD533" s="748"/>
      <c r="AE533" s="748"/>
      <c r="AF533" s="748"/>
      <c r="AG533" s="748"/>
      <c r="AH533" s="749"/>
      <c r="AI533" s="749"/>
      <c r="AJ533" s="749"/>
      <c r="AK533" s="749"/>
      <c r="AL533" s="748"/>
      <c r="AM533" s="748"/>
      <c r="AN533" s="748"/>
      <c r="AO533" s="748"/>
      <c r="AP533" s="748"/>
      <c r="AQ533" s="748"/>
      <c r="AR533" s="748"/>
      <c r="AS533" s="747"/>
      <c r="AT533" s="748"/>
      <c r="AU533" s="748"/>
      <c r="AV533" s="748"/>
      <c r="AW533" s="748"/>
      <c r="AX533" s="748"/>
      <c r="AY533" s="748"/>
      <c r="BI533" s="155"/>
      <c r="BJ533" s="155"/>
      <c r="BK533" s="155"/>
      <c r="BL533" s="155"/>
      <c r="BM533" s="155"/>
      <c r="BN533" s="155"/>
    </row>
    <row r="534" spans="1:66" s="750" customFormat="1" ht="24.75" customHeight="1">
      <c r="A534" s="22" t="s">
        <v>22890</v>
      </c>
      <c r="B534" s="22">
        <v>243384</v>
      </c>
      <c r="C534" s="472" t="s">
        <v>526</v>
      </c>
      <c r="D534" s="23">
        <v>2210464560</v>
      </c>
      <c r="E534" s="23" t="s">
        <v>163</v>
      </c>
      <c r="F534" s="22" t="s">
        <v>22891</v>
      </c>
      <c r="G534" s="22" t="s">
        <v>2448</v>
      </c>
      <c r="H534" s="22" t="s">
        <v>180</v>
      </c>
      <c r="I534" s="18" t="s">
        <v>5417</v>
      </c>
      <c r="J534" s="23">
        <v>9388727742</v>
      </c>
      <c r="K534" s="23" t="s">
        <v>1183</v>
      </c>
      <c r="L534" s="23" t="s">
        <v>1184</v>
      </c>
      <c r="M534" s="746" t="s">
        <v>22892</v>
      </c>
      <c r="N534" s="22"/>
      <c r="O534" s="22" t="s">
        <v>2155</v>
      </c>
      <c r="P534" s="22" t="s">
        <v>22893</v>
      </c>
      <c r="Q534" s="22" t="s">
        <v>22893</v>
      </c>
      <c r="R534" s="22"/>
      <c r="S534" s="747"/>
      <c r="T534" s="748"/>
      <c r="U534" s="22"/>
      <c r="V534" s="22"/>
      <c r="W534" s="22"/>
      <c r="X534" s="22"/>
      <c r="Y534" s="748"/>
      <c r="Z534" s="748"/>
      <c r="AA534" s="748"/>
      <c r="AB534" s="748"/>
      <c r="AC534" s="748"/>
      <c r="AD534" s="748"/>
      <c r="AE534" s="748"/>
      <c r="AF534" s="748"/>
      <c r="AG534" s="748"/>
      <c r="AH534" s="749"/>
      <c r="AI534" s="749"/>
      <c r="AJ534" s="749"/>
      <c r="AK534" s="749"/>
      <c r="AL534" s="748"/>
      <c r="AM534" s="748"/>
      <c r="AN534" s="748"/>
      <c r="AO534" s="748"/>
      <c r="AP534" s="748"/>
      <c r="AQ534" s="748"/>
      <c r="AR534" s="748"/>
      <c r="AS534" s="747"/>
      <c r="AT534" s="748"/>
      <c r="AU534" s="748"/>
      <c r="AV534" s="748"/>
      <c r="AW534" s="748"/>
      <c r="AX534" s="748"/>
      <c r="AY534" s="748"/>
      <c r="BI534" s="155"/>
      <c r="BJ534" s="155"/>
      <c r="BK534" s="155"/>
      <c r="BL534" s="155"/>
      <c r="BM534" s="155"/>
      <c r="BN534" s="155"/>
    </row>
    <row r="535" spans="1:66" s="750" customFormat="1" ht="24.75" customHeight="1">
      <c r="A535" s="22" t="s">
        <v>22894</v>
      </c>
      <c r="B535" s="22">
        <v>243385</v>
      </c>
      <c r="C535" s="472" t="s">
        <v>526</v>
      </c>
      <c r="D535" s="23">
        <v>2596211734</v>
      </c>
      <c r="E535" s="23" t="s">
        <v>163</v>
      </c>
      <c r="F535" s="22" t="s">
        <v>469</v>
      </c>
      <c r="G535" s="22" t="s">
        <v>1767</v>
      </c>
      <c r="H535" s="22" t="s">
        <v>180</v>
      </c>
      <c r="I535" s="18" t="s">
        <v>5417</v>
      </c>
      <c r="J535" s="23">
        <v>9111493847</v>
      </c>
      <c r="K535" s="23" t="s">
        <v>1183</v>
      </c>
      <c r="L535" s="23" t="s">
        <v>1184</v>
      </c>
      <c r="M535" s="746" t="s">
        <v>22895</v>
      </c>
      <c r="N535" s="22"/>
      <c r="O535" s="22" t="s">
        <v>2155</v>
      </c>
      <c r="P535" s="22" t="s">
        <v>22896</v>
      </c>
      <c r="Q535" s="22" t="s">
        <v>22896</v>
      </c>
      <c r="R535" s="22"/>
      <c r="S535" s="747"/>
      <c r="T535" s="748"/>
      <c r="U535" s="22"/>
      <c r="V535" s="22"/>
      <c r="W535" s="22"/>
      <c r="X535" s="22"/>
      <c r="Y535" s="748"/>
      <c r="Z535" s="748"/>
      <c r="AA535" s="748"/>
      <c r="AB535" s="748"/>
      <c r="AC535" s="748"/>
      <c r="AD535" s="748"/>
      <c r="AE535" s="748"/>
      <c r="AF535" s="748"/>
      <c r="AG535" s="748"/>
      <c r="AH535" s="749"/>
      <c r="AI535" s="749"/>
      <c r="AJ535" s="749"/>
      <c r="AK535" s="749"/>
      <c r="AL535" s="748"/>
      <c r="AM535" s="748"/>
      <c r="AN535" s="748"/>
      <c r="AO535" s="748"/>
      <c r="AP535" s="748"/>
      <c r="AQ535" s="748"/>
      <c r="AR535" s="748"/>
      <c r="AS535" s="747"/>
      <c r="AT535" s="748"/>
      <c r="AU535" s="748"/>
      <c r="AV535" s="748"/>
      <c r="AW535" s="748"/>
      <c r="AX535" s="748"/>
      <c r="AY535" s="748"/>
      <c r="BI535" s="155"/>
      <c r="BJ535" s="155"/>
      <c r="BK535" s="155"/>
      <c r="BL535" s="155"/>
      <c r="BM535" s="155"/>
      <c r="BN535" s="155"/>
    </row>
    <row r="536" spans="1:66" s="750" customFormat="1" ht="24.75" customHeight="1">
      <c r="A536" s="22" t="s">
        <v>23043</v>
      </c>
      <c r="B536" s="22">
        <v>243386</v>
      </c>
      <c r="C536" s="472" t="s">
        <v>526</v>
      </c>
      <c r="D536" s="23">
        <v>5690153737</v>
      </c>
      <c r="E536" s="23" t="s">
        <v>163</v>
      </c>
      <c r="F536" s="22" t="s">
        <v>549</v>
      </c>
      <c r="G536" s="22" t="s">
        <v>2877</v>
      </c>
      <c r="H536" s="22" t="s">
        <v>180</v>
      </c>
      <c r="I536" s="18" t="s">
        <v>5417</v>
      </c>
      <c r="J536" s="23">
        <v>9385714184</v>
      </c>
      <c r="K536" s="23" t="s">
        <v>1183</v>
      </c>
      <c r="L536" s="23" t="s">
        <v>1184</v>
      </c>
      <c r="M536" s="746" t="s">
        <v>23044</v>
      </c>
      <c r="N536" s="22"/>
      <c r="O536" s="22" t="s">
        <v>2155</v>
      </c>
      <c r="P536" s="22" t="s">
        <v>23045</v>
      </c>
      <c r="Q536" s="22" t="s">
        <v>23045</v>
      </c>
      <c r="R536" s="22"/>
      <c r="S536" s="747"/>
      <c r="T536" s="748"/>
      <c r="U536" s="22"/>
      <c r="V536" s="22"/>
      <c r="W536" s="22"/>
      <c r="X536" s="22"/>
      <c r="Y536" s="748"/>
      <c r="Z536" s="748"/>
      <c r="AA536" s="748"/>
      <c r="AB536" s="748"/>
      <c r="AC536" s="748"/>
      <c r="AD536" s="748"/>
      <c r="AE536" s="748"/>
      <c r="AF536" s="748"/>
      <c r="AG536" s="748"/>
      <c r="AH536" s="749"/>
      <c r="AI536" s="749"/>
      <c r="AJ536" s="749"/>
      <c r="AK536" s="749"/>
      <c r="AL536" s="748"/>
      <c r="AM536" s="748"/>
      <c r="AN536" s="748"/>
      <c r="AO536" s="748"/>
      <c r="AP536" s="748"/>
      <c r="AQ536" s="748"/>
      <c r="AR536" s="748"/>
      <c r="AS536" s="747"/>
      <c r="AT536" s="748"/>
      <c r="AU536" s="748"/>
      <c r="AV536" s="748"/>
      <c r="AW536" s="748"/>
      <c r="AX536" s="748"/>
      <c r="AY536" s="748"/>
      <c r="BI536" s="155"/>
      <c r="BJ536" s="155"/>
      <c r="BK536" s="155"/>
      <c r="BL536" s="155"/>
      <c r="BM536" s="155"/>
      <c r="BN536" s="155"/>
    </row>
    <row r="537" spans="1:66" s="750" customFormat="1" ht="24.75" customHeight="1">
      <c r="A537" s="22" t="s">
        <v>23046</v>
      </c>
      <c r="B537" s="22">
        <v>243387</v>
      </c>
      <c r="C537" s="472" t="s">
        <v>526</v>
      </c>
      <c r="D537" s="23">
        <v>2581583215</v>
      </c>
      <c r="E537" s="23" t="s">
        <v>163</v>
      </c>
      <c r="F537" s="22" t="s">
        <v>117</v>
      </c>
      <c r="G537" s="22" t="s">
        <v>4604</v>
      </c>
      <c r="H537" s="22" t="s">
        <v>180</v>
      </c>
      <c r="I537" s="18" t="s">
        <v>5417</v>
      </c>
      <c r="J537" s="23">
        <v>9916837503</v>
      </c>
      <c r="K537" s="23" t="s">
        <v>1183</v>
      </c>
      <c r="L537" s="23" t="s">
        <v>1184</v>
      </c>
      <c r="M537" s="746" t="s">
        <v>23047</v>
      </c>
      <c r="N537" s="22"/>
      <c r="O537" s="22" t="s">
        <v>2155</v>
      </c>
      <c r="P537" s="22" t="s">
        <v>23048</v>
      </c>
      <c r="Q537" s="22" t="s">
        <v>23048</v>
      </c>
      <c r="R537" s="22"/>
      <c r="S537" s="747"/>
      <c r="T537" s="748"/>
      <c r="U537" s="22"/>
      <c r="V537" s="22"/>
      <c r="W537" s="22"/>
      <c r="X537" s="22"/>
      <c r="Y537" s="748"/>
      <c r="Z537" s="748"/>
      <c r="AA537" s="748"/>
      <c r="AB537" s="748"/>
      <c r="AC537" s="748"/>
      <c r="AD537" s="748"/>
      <c r="AE537" s="748"/>
      <c r="AF537" s="748"/>
      <c r="AG537" s="748"/>
      <c r="AH537" s="749"/>
      <c r="AI537" s="749"/>
      <c r="AJ537" s="749"/>
      <c r="AK537" s="749"/>
      <c r="AL537" s="748"/>
      <c r="AM537" s="748"/>
      <c r="AN537" s="748"/>
      <c r="AO537" s="748"/>
      <c r="AP537" s="748"/>
      <c r="AQ537" s="748"/>
      <c r="AR537" s="748"/>
      <c r="AS537" s="747"/>
      <c r="AT537" s="748"/>
      <c r="AU537" s="748"/>
      <c r="AV537" s="748"/>
      <c r="AW537" s="748"/>
      <c r="AX537" s="748"/>
      <c r="AY537" s="748"/>
      <c r="BI537" s="155"/>
      <c r="BJ537" s="155"/>
      <c r="BK537" s="155"/>
      <c r="BL537" s="155"/>
      <c r="BM537" s="155"/>
      <c r="BN537" s="155"/>
    </row>
    <row r="538" spans="1:66" s="750" customFormat="1" ht="24.75" customHeight="1">
      <c r="A538" s="22" t="s">
        <v>23049</v>
      </c>
      <c r="B538" s="22">
        <v>243388</v>
      </c>
      <c r="C538" s="472" t="s">
        <v>526</v>
      </c>
      <c r="D538" s="23">
        <v>4980402968</v>
      </c>
      <c r="E538" s="23" t="s">
        <v>162</v>
      </c>
      <c r="F538" s="22" t="s">
        <v>23050</v>
      </c>
      <c r="G538" s="22" t="s">
        <v>2877</v>
      </c>
      <c r="H538" s="22" t="s">
        <v>180</v>
      </c>
      <c r="I538" s="18" t="s">
        <v>5509</v>
      </c>
      <c r="J538" s="23">
        <v>9114584244</v>
      </c>
      <c r="K538" s="23" t="s">
        <v>1183</v>
      </c>
      <c r="L538" s="23" t="s">
        <v>1184</v>
      </c>
      <c r="M538" s="746" t="s">
        <v>23051</v>
      </c>
      <c r="N538" s="22"/>
      <c r="O538" s="22" t="s">
        <v>2155</v>
      </c>
      <c r="P538" s="22" t="s">
        <v>23052</v>
      </c>
      <c r="Q538" s="22" t="s">
        <v>23052</v>
      </c>
      <c r="R538" s="22" t="s">
        <v>24808</v>
      </c>
      <c r="S538" s="747"/>
      <c r="T538" s="748"/>
      <c r="U538" s="22"/>
      <c r="V538" s="22"/>
      <c r="W538" s="22"/>
      <c r="X538" s="22"/>
      <c r="Y538" s="748"/>
      <c r="Z538" s="748"/>
      <c r="AA538" s="748"/>
      <c r="AB538" s="748"/>
      <c r="AC538" s="748"/>
      <c r="AD538" s="748"/>
      <c r="AE538" s="748"/>
      <c r="AF538" s="748"/>
      <c r="AG538" s="748"/>
      <c r="AH538" s="749"/>
      <c r="AI538" s="749"/>
      <c r="AJ538" s="749"/>
      <c r="AK538" s="749"/>
      <c r="AL538" s="748"/>
      <c r="AM538" s="748"/>
      <c r="AN538" s="748"/>
      <c r="AO538" s="748"/>
      <c r="AP538" s="748"/>
      <c r="AQ538" s="748"/>
      <c r="AR538" s="748"/>
      <c r="AS538" s="747"/>
      <c r="AT538" s="748"/>
      <c r="AU538" s="748"/>
      <c r="AV538" s="748"/>
      <c r="AW538" s="748"/>
      <c r="AX538" s="748"/>
      <c r="AY538" s="748"/>
      <c r="BI538" s="155"/>
      <c r="BJ538" s="155"/>
      <c r="BK538" s="155"/>
      <c r="BL538" s="155"/>
      <c r="BM538" s="155"/>
      <c r="BN538" s="155"/>
    </row>
    <row r="539" spans="1:66" s="750" customFormat="1" ht="24.75" customHeight="1">
      <c r="A539" s="22" t="s">
        <v>23053</v>
      </c>
      <c r="B539" s="22">
        <v>243389</v>
      </c>
      <c r="C539" s="472" t="s">
        <v>526</v>
      </c>
      <c r="D539" s="23">
        <v>2581752262</v>
      </c>
      <c r="E539" s="23" t="s">
        <v>163</v>
      </c>
      <c r="F539" s="22" t="s">
        <v>318</v>
      </c>
      <c r="G539" s="22" t="s">
        <v>23054</v>
      </c>
      <c r="H539" s="22" t="s">
        <v>180</v>
      </c>
      <c r="I539" s="18" t="s">
        <v>5417</v>
      </c>
      <c r="J539" s="23">
        <v>9116764472</v>
      </c>
      <c r="K539" s="23" t="s">
        <v>1183</v>
      </c>
      <c r="L539" s="23" t="s">
        <v>1184</v>
      </c>
      <c r="M539" s="746" t="s">
        <v>23055</v>
      </c>
      <c r="N539" s="22"/>
      <c r="O539" s="22" t="s">
        <v>2155</v>
      </c>
      <c r="P539" s="22" t="s">
        <v>23048</v>
      </c>
      <c r="Q539" s="22" t="s">
        <v>23048</v>
      </c>
      <c r="R539" s="22"/>
      <c r="S539" s="747"/>
      <c r="T539" s="748"/>
      <c r="U539" s="22"/>
      <c r="V539" s="22"/>
      <c r="W539" s="22"/>
      <c r="X539" s="22"/>
      <c r="Y539" s="748"/>
      <c r="Z539" s="748"/>
      <c r="AA539" s="748"/>
      <c r="AB539" s="748"/>
      <c r="AC539" s="748"/>
      <c r="AD539" s="748"/>
      <c r="AE539" s="748"/>
      <c r="AF539" s="748"/>
      <c r="AG539" s="748"/>
      <c r="AH539" s="749"/>
      <c r="AI539" s="749"/>
      <c r="AJ539" s="749"/>
      <c r="AK539" s="749"/>
      <c r="AL539" s="748"/>
      <c r="AM539" s="748"/>
      <c r="AN539" s="748"/>
      <c r="AO539" s="748"/>
      <c r="AP539" s="748"/>
      <c r="AQ539" s="748"/>
      <c r="AR539" s="748"/>
      <c r="AS539" s="747"/>
      <c r="AT539" s="748"/>
      <c r="AU539" s="748"/>
      <c r="AV539" s="748"/>
      <c r="AW539" s="748"/>
      <c r="AX539" s="748"/>
      <c r="AY539" s="748"/>
      <c r="BI539" s="155"/>
      <c r="BJ539" s="155"/>
      <c r="BK539" s="155"/>
      <c r="BL539" s="155"/>
      <c r="BM539" s="155"/>
      <c r="BN539" s="155"/>
    </row>
    <row r="540" spans="1:66" s="750" customFormat="1" ht="24.75" customHeight="1">
      <c r="A540" s="22" t="s">
        <v>23056</v>
      </c>
      <c r="B540" s="22">
        <v>243390</v>
      </c>
      <c r="C540" s="472" t="s">
        <v>526</v>
      </c>
      <c r="D540" s="23">
        <v>2595755765</v>
      </c>
      <c r="E540" s="23" t="s">
        <v>163</v>
      </c>
      <c r="F540" s="22" t="s">
        <v>2497</v>
      </c>
      <c r="G540" s="22" t="s">
        <v>23057</v>
      </c>
      <c r="H540" s="22" t="s">
        <v>179</v>
      </c>
      <c r="I540" s="18" t="s">
        <v>5416</v>
      </c>
      <c r="J540" s="23">
        <v>9930319517</v>
      </c>
      <c r="K540" s="23" t="s">
        <v>1183</v>
      </c>
      <c r="L540" s="23" t="s">
        <v>1184</v>
      </c>
      <c r="M540" s="746" t="s">
        <v>23058</v>
      </c>
      <c r="N540" s="22"/>
      <c r="O540" s="22" t="s">
        <v>2155</v>
      </c>
      <c r="P540" s="22" t="s">
        <v>23048</v>
      </c>
      <c r="Q540" s="22" t="s">
        <v>23048</v>
      </c>
      <c r="R540" s="22" t="s">
        <v>23079</v>
      </c>
      <c r="S540" s="747"/>
      <c r="T540" s="748"/>
      <c r="U540" s="22"/>
      <c r="V540" s="22"/>
      <c r="W540" s="22"/>
      <c r="X540" s="22"/>
      <c r="Y540" s="748"/>
      <c r="Z540" s="748"/>
      <c r="AA540" s="748"/>
      <c r="AB540" s="748"/>
      <c r="AC540" s="748"/>
      <c r="AD540" s="748"/>
      <c r="AE540" s="748"/>
      <c r="AF540" s="748"/>
      <c r="AG540" s="748"/>
      <c r="AH540" s="749"/>
      <c r="AI540" s="749"/>
      <c r="AJ540" s="749"/>
      <c r="AK540" s="749"/>
      <c r="AL540" s="748"/>
      <c r="AM540" s="748"/>
      <c r="AN540" s="748"/>
      <c r="AO540" s="748"/>
      <c r="AP540" s="748"/>
      <c r="AQ540" s="748"/>
      <c r="AR540" s="748"/>
      <c r="AS540" s="747"/>
      <c r="AT540" s="748"/>
      <c r="AU540" s="748"/>
      <c r="AV540" s="748"/>
      <c r="AW540" s="748"/>
      <c r="AX540" s="748"/>
      <c r="AY540" s="748"/>
      <c r="BI540" s="155"/>
      <c r="BJ540" s="155"/>
      <c r="BK540" s="155"/>
      <c r="BL540" s="155"/>
      <c r="BM540" s="155"/>
      <c r="BN540" s="155"/>
    </row>
    <row r="541" spans="1:66" s="750" customFormat="1" ht="24.75" customHeight="1">
      <c r="A541" s="22" t="s">
        <v>23059</v>
      </c>
      <c r="B541" s="22">
        <v>243391</v>
      </c>
      <c r="C541" s="472" t="s">
        <v>526</v>
      </c>
      <c r="D541" s="23">
        <v>2581880252</v>
      </c>
      <c r="E541" s="23" t="s">
        <v>163</v>
      </c>
      <c r="F541" s="22" t="s">
        <v>5223</v>
      </c>
      <c r="G541" s="22" t="s">
        <v>2877</v>
      </c>
      <c r="H541" s="22" t="s">
        <v>180</v>
      </c>
      <c r="I541" s="18" t="s">
        <v>5417</v>
      </c>
      <c r="J541" s="23">
        <v>9913117132</v>
      </c>
      <c r="K541" s="23" t="s">
        <v>1183</v>
      </c>
      <c r="L541" s="23" t="s">
        <v>1184</v>
      </c>
      <c r="M541" s="746" t="s">
        <v>23060</v>
      </c>
      <c r="N541" s="22"/>
      <c r="O541" s="22" t="s">
        <v>2155</v>
      </c>
      <c r="P541" s="22" t="s">
        <v>23048</v>
      </c>
      <c r="Q541" s="22" t="s">
        <v>23048</v>
      </c>
      <c r="R541" s="22"/>
      <c r="S541" s="747"/>
      <c r="T541" s="748"/>
      <c r="U541" s="22"/>
      <c r="V541" s="22"/>
      <c r="W541" s="22"/>
      <c r="X541" s="22"/>
      <c r="Y541" s="748"/>
      <c r="Z541" s="748"/>
      <c r="AA541" s="748"/>
      <c r="AB541" s="748"/>
      <c r="AC541" s="748"/>
      <c r="AD541" s="748"/>
      <c r="AE541" s="748"/>
      <c r="AF541" s="748"/>
      <c r="AG541" s="748"/>
      <c r="AH541" s="749"/>
      <c r="AI541" s="749"/>
      <c r="AJ541" s="749"/>
      <c r="AK541" s="749"/>
      <c r="AL541" s="748"/>
      <c r="AM541" s="748"/>
      <c r="AN541" s="748"/>
      <c r="AO541" s="748"/>
      <c r="AP541" s="748"/>
      <c r="AQ541" s="748"/>
      <c r="AR541" s="748"/>
      <c r="AS541" s="747"/>
      <c r="AT541" s="748"/>
      <c r="AU541" s="748"/>
      <c r="AV541" s="748"/>
      <c r="AW541" s="748"/>
      <c r="AX541" s="748"/>
      <c r="AY541" s="748"/>
      <c r="BI541" s="155"/>
      <c r="BJ541" s="155"/>
      <c r="BK541" s="155"/>
      <c r="BL541" s="155"/>
      <c r="BM541" s="155"/>
      <c r="BN541" s="155"/>
    </row>
    <row r="542" spans="1:66" s="750" customFormat="1" ht="24.75" customHeight="1">
      <c r="A542" s="22" t="s">
        <v>23061</v>
      </c>
      <c r="B542" s="22">
        <v>243392</v>
      </c>
      <c r="C542" s="472" t="s">
        <v>526</v>
      </c>
      <c r="D542" s="23">
        <v>2691569373</v>
      </c>
      <c r="E542" s="23" t="s">
        <v>163</v>
      </c>
      <c r="F542" s="22" t="s">
        <v>23062</v>
      </c>
      <c r="G542" s="22" t="s">
        <v>23063</v>
      </c>
      <c r="H542" s="22" t="s">
        <v>180</v>
      </c>
      <c r="I542" s="18" t="s">
        <v>5418</v>
      </c>
      <c r="J542" s="23">
        <v>9353381404</v>
      </c>
      <c r="K542" s="23" t="s">
        <v>1183</v>
      </c>
      <c r="L542" s="23" t="s">
        <v>1184</v>
      </c>
      <c r="M542" s="746" t="s">
        <v>23064</v>
      </c>
      <c r="N542" s="22"/>
      <c r="O542" s="22" t="s">
        <v>2155</v>
      </c>
      <c r="P542" s="22" t="s">
        <v>23065</v>
      </c>
      <c r="Q542" s="22" t="s">
        <v>23065</v>
      </c>
      <c r="R542" s="22"/>
      <c r="S542" s="747"/>
      <c r="T542" s="748"/>
      <c r="U542" s="22"/>
      <c r="V542" s="22"/>
      <c r="W542" s="22"/>
      <c r="X542" s="22"/>
      <c r="Y542" s="748"/>
      <c r="Z542" s="748"/>
      <c r="AA542" s="748"/>
      <c r="AB542" s="748"/>
      <c r="AC542" s="748"/>
      <c r="AD542" s="748"/>
      <c r="AE542" s="748"/>
      <c r="AF542" s="748"/>
      <c r="AG542" s="748"/>
      <c r="AH542" s="749"/>
      <c r="AI542" s="749"/>
      <c r="AJ542" s="749"/>
      <c r="AK542" s="749"/>
      <c r="AL542" s="748"/>
      <c r="AM542" s="748"/>
      <c r="AN542" s="748"/>
      <c r="AO542" s="748"/>
      <c r="AP542" s="748"/>
      <c r="AQ542" s="748"/>
      <c r="AR542" s="748"/>
      <c r="AS542" s="747"/>
      <c r="AT542" s="748"/>
      <c r="AU542" s="748"/>
      <c r="AV542" s="748"/>
      <c r="AW542" s="748"/>
      <c r="AX542" s="748"/>
      <c r="AY542" s="748"/>
      <c r="BI542" s="155"/>
      <c r="BJ542" s="155"/>
      <c r="BK542" s="155"/>
      <c r="BL542" s="155"/>
      <c r="BM542" s="155"/>
      <c r="BN542" s="155"/>
    </row>
    <row r="543" spans="1:66" s="750" customFormat="1" ht="24.75" customHeight="1">
      <c r="A543" s="22" t="s">
        <v>23066</v>
      </c>
      <c r="B543" s="22">
        <v>243393</v>
      </c>
      <c r="C543" s="472" t="s">
        <v>526</v>
      </c>
      <c r="D543" s="23">
        <v>75747383</v>
      </c>
      <c r="E543" s="23" t="s">
        <v>163</v>
      </c>
      <c r="F543" s="22" t="s">
        <v>86</v>
      </c>
      <c r="G543" s="22" t="s">
        <v>2448</v>
      </c>
      <c r="H543" s="22" t="s">
        <v>180</v>
      </c>
      <c r="I543" s="18" t="s">
        <v>5417</v>
      </c>
      <c r="J543" s="23">
        <v>9112484396</v>
      </c>
      <c r="K543" s="23" t="s">
        <v>1183</v>
      </c>
      <c r="L543" s="23" t="s">
        <v>1184</v>
      </c>
      <c r="M543" s="746" t="s">
        <v>23067</v>
      </c>
      <c r="N543" s="22"/>
      <c r="O543" s="22" t="s">
        <v>2155</v>
      </c>
      <c r="P543" s="22" t="s">
        <v>23068</v>
      </c>
      <c r="Q543" s="22" t="s">
        <v>23068</v>
      </c>
      <c r="R543" s="22"/>
      <c r="S543" s="747"/>
      <c r="T543" s="748"/>
      <c r="U543" s="22"/>
      <c r="V543" s="22"/>
      <c r="W543" s="22"/>
      <c r="X543" s="22"/>
      <c r="Y543" s="748"/>
      <c r="Z543" s="748"/>
      <c r="AA543" s="748"/>
      <c r="AB543" s="748"/>
      <c r="AC543" s="748"/>
      <c r="AD543" s="748"/>
      <c r="AE543" s="748"/>
      <c r="AF543" s="748"/>
      <c r="AG543" s="748"/>
      <c r="AH543" s="749"/>
      <c r="AI543" s="749"/>
      <c r="AJ543" s="749"/>
      <c r="AK543" s="749"/>
      <c r="AL543" s="748"/>
      <c r="AM543" s="748"/>
      <c r="AN543" s="748"/>
      <c r="AO543" s="748"/>
      <c r="AP543" s="748"/>
      <c r="AQ543" s="748"/>
      <c r="AR543" s="748"/>
      <c r="AS543" s="747"/>
      <c r="AT543" s="748"/>
      <c r="AU543" s="748"/>
      <c r="AV543" s="748"/>
      <c r="AW543" s="748"/>
      <c r="AX543" s="748"/>
      <c r="AY543" s="748"/>
      <c r="BI543" s="155"/>
      <c r="BJ543" s="155"/>
      <c r="BK543" s="155"/>
      <c r="BL543" s="155"/>
      <c r="BM543" s="155"/>
      <c r="BN543" s="155"/>
    </row>
    <row r="544" spans="1:66" s="750" customFormat="1" ht="24.75" customHeight="1">
      <c r="A544" s="22" t="s">
        <v>23069</v>
      </c>
      <c r="B544" s="22">
        <v>243394</v>
      </c>
      <c r="C544" s="472" t="s">
        <v>526</v>
      </c>
      <c r="D544" s="23">
        <v>2678234517</v>
      </c>
      <c r="E544" s="23" t="s">
        <v>163</v>
      </c>
      <c r="F544" s="22" t="s">
        <v>744</v>
      </c>
      <c r="G544" s="22" t="s">
        <v>2448</v>
      </c>
      <c r="H544" s="22" t="s">
        <v>179</v>
      </c>
      <c r="I544" s="18">
        <v>4</v>
      </c>
      <c r="J544" s="23">
        <v>9904222165</v>
      </c>
      <c r="K544" s="23" t="s">
        <v>1183</v>
      </c>
      <c r="L544" s="23" t="s">
        <v>1184</v>
      </c>
      <c r="M544" s="746" t="s">
        <v>23070</v>
      </c>
      <c r="N544" s="22"/>
      <c r="O544" s="22" t="s">
        <v>2155</v>
      </c>
      <c r="P544" s="22" t="s">
        <v>23071</v>
      </c>
      <c r="Q544" s="22" t="s">
        <v>23071</v>
      </c>
      <c r="R544" s="22"/>
      <c r="S544" s="747"/>
      <c r="T544" s="748"/>
      <c r="U544" s="22"/>
      <c r="V544" s="22"/>
      <c r="W544" s="22"/>
      <c r="X544" s="22"/>
      <c r="Y544" s="748"/>
      <c r="Z544" s="748"/>
      <c r="AA544" s="748"/>
      <c r="AB544" s="748"/>
      <c r="AC544" s="748"/>
      <c r="AD544" s="748"/>
      <c r="AE544" s="748"/>
      <c r="AF544" s="748"/>
      <c r="AG544" s="748"/>
      <c r="AH544" s="749"/>
      <c r="AI544" s="749"/>
      <c r="AJ544" s="749"/>
      <c r="AK544" s="749"/>
      <c r="AL544" s="748"/>
      <c r="AM544" s="748"/>
      <c r="AN544" s="748"/>
      <c r="AO544" s="748"/>
      <c r="AP544" s="748"/>
      <c r="AQ544" s="748"/>
      <c r="AR544" s="748"/>
      <c r="AS544" s="747"/>
      <c r="AT544" s="748"/>
      <c r="AU544" s="748"/>
      <c r="AV544" s="748"/>
      <c r="AW544" s="748"/>
      <c r="AX544" s="748"/>
      <c r="AY544" s="748"/>
      <c r="BI544" s="155"/>
      <c r="BJ544" s="155"/>
      <c r="BK544" s="155"/>
      <c r="BL544" s="155"/>
      <c r="BM544" s="155"/>
      <c r="BN544" s="155"/>
    </row>
    <row r="545" spans="1:66" s="750" customFormat="1" ht="24.75" customHeight="1">
      <c r="A545" s="22" t="s">
        <v>23072</v>
      </c>
      <c r="B545" s="22">
        <v>243395</v>
      </c>
      <c r="C545" s="472" t="s">
        <v>526</v>
      </c>
      <c r="D545" s="23">
        <v>925241245</v>
      </c>
      <c r="E545" s="23" t="s">
        <v>163</v>
      </c>
      <c r="F545" s="22" t="s">
        <v>123</v>
      </c>
      <c r="G545" s="22" t="s">
        <v>23063</v>
      </c>
      <c r="H545" s="22" t="s">
        <v>180</v>
      </c>
      <c r="I545" s="18" t="s">
        <v>5417</v>
      </c>
      <c r="J545" s="23">
        <v>9057508546</v>
      </c>
      <c r="K545" s="23" t="s">
        <v>1183</v>
      </c>
      <c r="L545" s="23" t="s">
        <v>1184</v>
      </c>
      <c r="M545" s="746" t="s">
        <v>23073</v>
      </c>
      <c r="N545" s="22"/>
      <c r="O545" s="22" t="s">
        <v>2155</v>
      </c>
      <c r="P545" s="22" t="s">
        <v>23071</v>
      </c>
      <c r="Q545" s="22" t="s">
        <v>23071</v>
      </c>
      <c r="R545" s="22"/>
      <c r="S545" s="747"/>
      <c r="T545" s="748"/>
      <c r="U545" s="22"/>
      <c r="V545" s="22"/>
      <c r="W545" s="22"/>
      <c r="X545" s="22"/>
      <c r="Y545" s="748"/>
      <c r="Z545" s="748"/>
      <c r="AA545" s="748"/>
      <c r="AB545" s="748"/>
      <c r="AC545" s="748"/>
      <c r="AD545" s="748"/>
      <c r="AE545" s="748"/>
      <c r="AF545" s="748"/>
      <c r="AG545" s="748"/>
      <c r="AH545" s="749"/>
      <c r="AI545" s="749"/>
      <c r="AJ545" s="749"/>
      <c r="AK545" s="749"/>
      <c r="AL545" s="748"/>
      <c r="AM545" s="748"/>
      <c r="AN545" s="748"/>
      <c r="AO545" s="748"/>
      <c r="AP545" s="748"/>
      <c r="AQ545" s="748"/>
      <c r="AR545" s="748"/>
      <c r="AS545" s="747"/>
      <c r="AT545" s="748"/>
      <c r="AU545" s="748"/>
      <c r="AV545" s="748"/>
      <c r="AW545" s="748"/>
      <c r="AX545" s="748"/>
      <c r="AY545" s="748"/>
      <c r="BI545" s="155"/>
      <c r="BJ545" s="155"/>
      <c r="BK545" s="155"/>
      <c r="BL545" s="155"/>
      <c r="BM545" s="155"/>
      <c r="BN545" s="155"/>
    </row>
    <row r="546" spans="1:66" s="750" customFormat="1" ht="24.75" customHeight="1">
      <c r="A546" s="22" t="s">
        <v>23491</v>
      </c>
      <c r="B546" s="22">
        <v>243397</v>
      </c>
      <c r="C546" s="472" t="s">
        <v>526</v>
      </c>
      <c r="D546" s="23">
        <v>2581829435</v>
      </c>
      <c r="E546" s="23" t="s">
        <v>163</v>
      </c>
      <c r="F546" s="22" t="s">
        <v>123</v>
      </c>
      <c r="G546" s="22" t="s">
        <v>4636</v>
      </c>
      <c r="H546" s="22" t="s">
        <v>180</v>
      </c>
      <c r="I546" s="18" t="s">
        <v>5417</v>
      </c>
      <c r="J546" s="23">
        <v>9933954808</v>
      </c>
      <c r="K546" s="23" t="s">
        <v>1183</v>
      </c>
      <c r="L546" s="23" t="s">
        <v>1184</v>
      </c>
      <c r="M546" s="746" t="s">
        <v>23492</v>
      </c>
      <c r="N546" s="22"/>
      <c r="O546" s="22" t="s">
        <v>2155</v>
      </c>
      <c r="P546" s="22" t="s">
        <v>23493</v>
      </c>
      <c r="Q546" s="22" t="s">
        <v>23493</v>
      </c>
      <c r="R546" s="22"/>
      <c r="S546" s="747"/>
      <c r="T546" s="748"/>
      <c r="U546" s="22"/>
      <c r="V546" s="22"/>
      <c r="W546" s="22"/>
      <c r="X546" s="22"/>
      <c r="Y546" s="748"/>
      <c r="Z546" s="748"/>
      <c r="AA546" s="748"/>
      <c r="AB546" s="748"/>
      <c r="AC546" s="748"/>
      <c r="AD546" s="748"/>
      <c r="AE546" s="748"/>
      <c r="AF546" s="748"/>
      <c r="AG546" s="748"/>
      <c r="AH546" s="749"/>
      <c r="AI546" s="749"/>
      <c r="AJ546" s="749"/>
      <c r="AK546" s="749"/>
      <c r="AL546" s="748"/>
      <c r="AM546" s="748"/>
      <c r="AN546" s="748"/>
      <c r="AO546" s="748"/>
      <c r="AP546" s="748"/>
      <c r="AQ546" s="748"/>
      <c r="AR546" s="748"/>
      <c r="AS546" s="747"/>
      <c r="AT546" s="748"/>
      <c r="AU546" s="748"/>
      <c r="AV546" s="748"/>
      <c r="AW546" s="748"/>
      <c r="AX546" s="748"/>
      <c r="AY546" s="748"/>
      <c r="BI546" s="155"/>
      <c r="BJ546" s="155"/>
      <c r="BK546" s="155"/>
      <c r="BL546" s="155"/>
      <c r="BM546" s="155"/>
      <c r="BN546" s="155"/>
    </row>
    <row r="547" spans="1:66" s="750" customFormat="1" ht="24.75" customHeight="1">
      <c r="A547" s="22" t="s">
        <v>23494</v>
      </c>
      <c r="B547" s="22">
        <v>243399</v>
      </c>
      <c r="C547" s="472" t="s">
        <v>526</v>
      </c>
      <c r="D547" s="23">
        <v>5160030131</v>
      </c>
      <c r="E547" s="23" t="s">
        <v>163</v>
      </c>
      <c r="F547" s="22" t="s">
        <v>23495</v>
      </c>
      <c r="G547" s="22" t="s">
        <v>23496</v>
      </c>
      <c r="H547" s="22" t="s">
        <v>180</v>
      </c>
      <c r="I547" s="18" t="s">
        <v>5417</v>
      </c>
      <c r="J547" s="23">
        <v>9112843652</v>
      </c>
      <c r="K547" s="23" t="s">
        <v>1183</v>
      </c>
      <c r="L547" s="23" t="s">
        <v>1184</v>
      </c>
      <c r="M547" s="746" t="s">
        <v>23497</v>
      </c>
      <c r="N547" s="22"/>
      <c r="O547" s="22" t="s">
        <v>2155</v>
      </c>
      <c r="P547" s="22" t="s">
        <v>23436</v>
      </c>
      <c r="Q547" s="22" t="s">
        <v>23436</v>
      </c>
      <c r="R547" s="22"/>
      <c r="S547" s="747"/>
      <c r="T547" s="748"/>
      <c r="U547" s="22"/>
      <c r="V547" s="22"/>
      <c r="W547" s="22"/>
      <c r="X547" s="22"/>
      <c r="Y547" s="748"/>
      <c r="Z547" s="748"/>
      <c r="AA547" s="748"/>
      <c r="AB547" s="748"/>
      <c r="AC547" s="748"/>
      <c r="AD547" s="748"/>
      <c r="AE547" s="748"/>
      <c r="AF547" s="748"/>
      <c r="AG547" s="748"/>
      <c r="AH547" s="749"/>
      <c r="AI547" s="749"/>
      <c r="AJ547" s="749"/>
      <c r="AK547" s="749"/>
      <c r="AL547" s="748"/>
      <c r="AM547" s="748"/>
      <c r="AN547" s="748"/>
      <c r="AO547" s="748"/>
      <c r="AP547" s="748"/>
      <c r="AQ547" s="748"/>
      <c r="AR547" s="748"/>
      <c r="AS547" s="747"/>
      <c r="AT547" s="748"/>
      <c r="AU547" s="748"/>
      <c r="AV547" s="748"/>
      <c r="AW547" s="748"/>
      <c r="AX547" s="748"/>
      <c r="AY547" s="748"/>
      <c r="BI547" s="155"/>
      <c r="BJ547" s="155"/>
      <c r="BK547" s="155"/>
      <c r="BL547" s="155"/>
      <c r="BM547" s="155"/>
      <c r="BN547" s="155"/>
    </row>
    <row r="548" spans="1:66" s="750" customFormat="1" ht="24.75" customHeight="1">
      <c r="A548" s="22" t="s">
        <v>23498</v>
      </c>
      <c r="B548" s="22">
        <v>243400</v>
      </c>
      <c r="C548" s="472" t="s">
        <v>526</v>
      </c>
      <c r="D548" s="23">
        <v>441755811</v>
      </c>
      <c r="E548" s="23" t="s">
        <v>163</v>
      </c>
      <c r="F548" s="22" t="s">
        <v>345</v>
      </c>
      <c r="G548" s="22" t="s">
        <v>2877</v>
      </c>
      <c r="H548" s="22" t="s">
        <v>180</v>
      </c>
      <c r="I548" s="18" t="s">
        <v>5417</v>
      </c>
      <c r="J548" s="23">
        <v>9305772551</v>
      </c>
      <c r="K548" s="23" t="s">
        <v>1183</v>
      </c>
      <c r="L548" s="23" t="s">
        <v>1184</v>
      </c>
      <c r="M548" s="746" t="s">
        <v>23499</v>
      </c>
      <c r="N548" s="22"/>
      <c r="O548" s="22" t="s">
        <v>2155</v>
      </c>
      <c r="P548" s="22" t="s">
        <v>22780</v>
      </c>
      <c r="Q548" s="22" t="s">
        <v>22780</v>
      </c>
      <c r="R548" s="22"/>
      <c r="S548" s="747"/>
      <c r="T548" s="748"/>
      <c r="U548" s="22"/>
      <c r="V548" s="22"/>
      <c r="W548" s="22"/>
      <c r="X548" s="22"/>
      <c r="Y548" s="748"/>
      <c r="Z548" s="748"/>
      <c r="AA548" s="748"/>
      <c r="AB548" s="748"/>
      <c r="AC548" s="748"/>
      <c r="AD548" s="748"/>
      <c r="AE548" s="748"/>
      <c r="AF548" s="748"/>
      <c r="AG548" s="748"/>
      <c r="AH548" s="749"/>
      <c r="AI548" s="749"/>
      <c r="AJ548" s="749"/>
      <c r="AK548" s="749"/>
      <c r="AL548" s="748"/>
      <c r="AM548" s="748"/>
      <c r="AN548" s="748"/>
      <c r="AO548" s="748"/>
      <c r="AP548" s="748"/>
      <c r="AQ548" s="748"/>
      <c r="AR548" s="748"/>
      <c r="AS548" s="747"/>
      <c r="AT548" s="748"/>
      <c r="AU548" s="748"/>
      <c r="AV548" s="748"/>
      <c r="AW548" s="748"/>
      <c r="AX548" s="748"/>
      <c r="AY548" s="748"/>
      <c r="BI548" s="155"/>
      <c r="BJ548" s="155"/>
      <c r="BK548" s="155"/>
      <c r="BL548" s="155"/>
      <c r="BM548" s="155"/>
      <c r="BN548" s="155"/>
    </row>
    <row r="549" spans="1:66" s="750" customFormat="1" ht="24.75" customHeight="1">
      <c r="A549" s="22" t="s">
        <v>23500</v>
      </c>
      <c r="B549" s="22">
        <v>243402</v>
      </c>
      <c r="C549" s="472" t="s">
        <v>526</v>
      </c>
      <c r="D549" s="23">
        <v>2583131321</v>
      </c>
      <c r="E549" s="23" t="s">
        <v>163</v>
      </c>
      <c r="F549" s="22" t="s">
        <v>269</v>
      </c>
      <c r="G549" s="22" t="s">
        <v>2877</v>
      </c>
      <c r="H549" s="22" t="s">
        <v>180</v>
      </c>
      <c r="I549" s="18" t="s">
        <v>5417</v>
      </c>
      <c r="J549" s="23">
        <v>9056377118</v>
      </c>
      <c r="K549" s="23" t="s">
        <v>1183</v>
      </c>
      <c r="L549" s="23" t="s">
        <v>1184</v>
      </c>
      <c r="M549" s="746" t="s">
        <v>23501</v>
      </c>
      <c r="N549" s="22"/>
      <c r="O549" s="22" t="s">
        <v>2155</v>
      </c>
      <c r="P549" s="22" t="s">
        <v>23502</v>
      </c>
      <c r="Q549" s="22" t="s">
        <v>23502</v>
      </c>
      <c r="R549" s="22"/>
      <c r="S549" s="747"/>
      <c r="T549" s="748"/>
      <c r="U549" s="22"/>
      <c r="V549" s="22"/>
      <c r="W549" s="22"/>
      <c r="X549" s="22"/>
      <c r="Y549" s="748"/>
      <c r="Z549" s="748"/>
      <c r="AA549" s="748"/>
      <c r="AB549" s="748"/>
      <c r="AC549" s="748"/>
      <c r="AD549" s="748"/>
      <c r="AE549" s="748"/>
      <c r="AF549" s="748"/>
      <c r="AG549" s="748"/>
      <c r="AH549" s="749"/>
      <c r="AI549" s="749"/>
      <c r="AJ549" s="749"/>
      <c r="AK549" s="749"/>
      <c r="AL549" s="748"/>
      <c r="AM549" s="748"/>
      <c r="AN549" s="748"/>
      <c r="AO549" s="748"/>
      <c r="AP549" s="748"/>
      <c r="AQ549" s="748"/>
      <c r="AR549" s="748"/>
      <c r="AS549" s="747"/>
      <c r="AT549" s="748"/>
      <c r="AU549" s="748"/>
      <c r="AV549" s="748"/>
      <c r="AW549" s="748"/>
      <c r="AX549" s="748"/>
      <c r="AY549" s="748"/>
      <c r="BI549" s="155"/>
      <c r="BJ549" s="155"/>
      <c r="BK549" s="155"/>
      <c r="BL549" s="155"/>
      <c r="BM549" s="155"/>
      <c r="BN549" s="155"/>
    </row>
    <row r="550" spans="1:66" s="750" customFormat="1" ht="24.75" customHeight="1">
      <c r="A550" s="22" t="s">
        <v>23503</v>
      </c>
      <c r="B550" s="22">
        <v>243403</v>
      </c>
      <c r="C550" s="472" t="s">
        <v>526</v>
      </c>
      <c r="D550" s="23">
        <v>2580913149</v>
      </c>
      <c r="E550" s="23" t="s">
        <v>163</v>
      </c>
      <c r="F550" s="22" t="s">
        <v>321</v>
      </c>
      <c r="G550" s="22" t="s">
        <v>1767</v>
      </c>
      <c r="H550" s="22" t="s">
        <v>180</v>
      </c>
      <c r="I550" s="18" t="s">
        <v>5417</v>
      </c>
      <c r="J550" s="23">
        <v>9045132745</v>
      </c>
      <c r="K550" s="23" t="s">
        <v>1183</v>
      </c>
      <c r="L550" s="23" t="s">
        <v>1184</v>
      </c>
      <c r="M550" s="746" t="s">
        <v>23504</v>
      </c>
      <c r="N550" s="22"/>
      <c r="O550" s="22" t="s">
        <v>2876</v>
      </c>
      <c r="P550" s="22" t="s">
        <v>23249</v>
      </c>
      <c r="Q550" s="22" t="s">
        <v>23249</v>
      </c>
      <c r="R550" s="22"/>
      <c r="S550" s="747"/>
      <c r="T550" s="748"/>
      <c r="U550" s="22"/>
      <c r="V550" s="22"/>
      <c r="W550" s="22"/>
      <c r="X550" s="22"/>
      <c r="Y550" s="748"/>
      <c r="Z550" s="748"/>
      <c r="AA550" s="748"/>
      <c r="AB550" s="748"/>
      <c r="AC550" s="748"/>
      <c r="AD550" s="748"/>
      <c r="AE550" s="748"/>
      <c r="AF550" s="748"/>
      <c r="AG550" s="748"/>
      <c r="AH550" s="749"/>
      <c r="AI550" s="749"/>
      <c r="AJ550" s="749"/>
      <c r="AK550" s="749"/>
      <c r="AL550" s="748"/>
      <c r="AM550" s="748"/>
      <c r="AN550" s="748"/>
      <c r="AO550" s="748"/>
      <c r="AP550" s="748"/>
      <c r="AQ550" s="748"/>
      <c r="AR550" s="748"/>
      <c r="AS550" s="747"/>
      <c r="AT550" s="748"/>
      <c r="AU550" s="748"/>
      <c r="AV550" s="748"/>
      <c r="AW550" s="748"/>
      <c r="AX550" s="748"/>
      <c r="AY550" s="748"/>
      <c r="BI550" s="155"/>
      <c r="BJ550" s="155"/>
      <c r="BK550" s="155"/>
      <c r="BL550" s="155"/>
      <c r="BM550" s="155"/>
      <c r="BN550" s="155"/>
    </row>
    <row r="551" spans="1:66" s="750" customFormat="1" ht="24.75" customHeight="1">
      <c r="A551" s="22" t="s">
        <v>23505</v>
      </c>
      <c r="B551" s="22">
        <v>243404</v>
      </c>
      <c r="C551" s="472" t="s">
        <v>526</v>
      </c>
      <c r="D551" s="23">
        <v>2660287007</v>
      </c>
      <c r="E551" s="23" t="s">
        <v>163</v>
      </c>
      <c r="F551" s="22" t="s">
        <v>322</v>
      </c>
      <c r="G551" s="22" t="s">
        <v>1767</v>
      </c>
      <c r="H551" s="22" t="s">
        <v>180</v>
      </c>
      <c r="I551" s="18" t="s">
        <v>5417</v>
      </c>
      <c r="J551" s="23">
        <v>9903128955</v>
      </c>
      <c r="K551" s="23" t="s">
        <v>1183</v>
      </c>
      <c r="L551" s="23" t="s">
        <v>1184</v>
      </c>
      <c r="M551" s="746" t="s">
        <v>23506</v>
      </c>
      <c r="N551" s="22"/>
      <c r="O551" s="22" t="s">
        <v>2876</v>
      </c>
      <c r="P551" s="22" t="s">
        <v>23507</v>
      </c>
      <c r="Q551" s="22" t="s">
        <v>23507</v>
      </c>
      <c r="R551" s="22"/>
      <c r="S551" s="747"/>
      <c r="T551" s="748"/>
      <c r="U551" s="22"/>
      <c r="V551" s="22"/>
      <c r="W551" s="22"/>
      <c r="X551" s="22"/>
      <c r="Y551" s="748"/>
      <c r="Z551" s="748"/>
      <c r="AA551" s="748"/>
      <c r="AB551" s="748"/>
      <c r="AC551" s="748"/>
      <c r="AD551" s="748"/>
      <c r="AE551" s="748"/>
      <c r="AF551" s="748"/>
      <c r="AG551" s="748"/>
      <c r="AH551" s="749"/>
      <c r="AI551" s="749"/>
      <c r="AJ551" s="749"/>
      <c r="AK551" s="749"/>
      <c r="AL551" s="748"/>
      <c r="AM551" s="748"/>
      <c r="AN551" s="748"/>
      <c r="AO551" s="748"/>
      <c r="AP551" s="748"/>
      <c r="AQ551" s="748"/>
      <c r="AR551" s="748"/>
      <c r="AS551" s="747"/>
      <c r="AT551" s="748"/>
      <c r="AU551" s="748"/>
      <c r="AV551" s="748"/>
      <c r="AW551" s="748"/>
      <c r="AX551" s="748"/>
      <c r="AY551" s="748"/>
      <c r="BI551" s="155"/>
      <c r="BJ551" s="155"/>
      <c r="BK551" s="155"/>
      <c r="BL551" s="155"/>
      <c r="BM551" s="155"/>
      <c r="BN551" s="155"/>
    </row>
    <row r="552" spans="1:66" s="750" customFormat="1" ht="24.75" customHeight="1">
      <c r="A552" s="22" t="s">
        <v>23508</v>
      </c>
      <c r="B552" s="22">
        <v>243406</v>
      </c>
      <c r="C552" s="472" t="s">
        <v>526</v>
      </c>
      <c r="D552" s="23">
        <v>2581782341</v>
      </c>
      <c r="E552" s="23" t="s">
        <v>162</v>
      </c>
      <c r="F552" s="22" t="s">
        <v>88</v>
      </c>
      <c r="G552" s="22" t="s">
        <v>2448</v>
      </c>
      <c r="H552" s="22" t="s">
        <v>180</v>
      </c>
      <c r="I552" s="18" t="s">
        <v>5417</v>
      </c>
      <c r="J552" s="23">
        <v>9930832658</v>
      </c>
      <c r="K552" s="23" t="s">
        <v>1183</v>
      </c>
      <c r="L552" s="23" t="s">
        <v>1184</v>
      </c>
      <c r="M552" s="746" t="s">
        <v>23509</v>
      </c>
      <c r="N552" s="22"/>
      <c r="O552" s="22" t="s">
        <v>2155</v>
      </c>
      <c r="P552" s="22" t="s">
        <v>23488</v>
      </c>
      <c r="Q552" s="22" t="s">
        <v>23488</v>
      </c>
      <c r="R552" s="22" t="s">
        <v>24862</v>
      </c>
      <c r="S552" s="747"/>
      <c r="T552" s="748"/>
      <c r="U552" s="22"/>
      <c r="V552" s="22"/>
      <c r="W552" s="22"/>
      <c r="X552" s="22"/>
      <c r="Y552" s="748"/>
      <c r="Z552" s="748"/>
      <c r="AA552" s="748"/>
      <c r="AB552" s="748"/>
      <c r="AC552" s="748"/>
      <c r="AD552" s="748"/>
      <c r="AE552" s="748"/>
      <c r="AF552" s="748"/>
      <c r="AG552" s="748"/>
      <c r="AH552" s="749"/>
      <c r="AI552" s="749"/>
      <c r="AJ552" s="749"/>
      <c r="AK552" s="749"/>
      <c r="AL552" s="748"/>
      <c r="AM552" s="748"/>
      <c r="AN552" s="748"/>
      <c r="AO552" s="748"/>
      <c r="AP552" s="748"/>
      <c r="AQ552" s="748"/>
      <c r="AR552" s="748"/>
      <c r="AS552" s="747"/>
      <c r="AT552" s="748"/>
      <c r="AU552" s="748"/>
      <c r="AV552" s="748"/>
      <c r="AW552" s="748"/>
      <c r="AX552" s="748"/>
      <c r="AY552" s="748"/>
      <c r="BI552" s="155"/>
      <c r="BJ552" s="155"/>
      <c r="BK552" s="155"/>
      <c r="BL552" s="155"/>
      <c r="BM552" s="155"/>
      <c r="BN552" s="155"/>
    </row>
    <row r="553" spans="1:66" s="750" customFormat="1" ht="24.75" customHeight="1">
      <c r="A553" s="22" t="s">
        <v>23510</v>
      </c>
      <c r="B553" s="22">
        <v>243407</v>
      </c>
      <c r="C553" s="472" t="s">
        <v>526</v>
      </c>
      <c r="D553" s="23">
        <v>78321662</v>
      </c>
      <c r="E553" s="23" t="s">
        <v>163</v>
      </c>
      <c r="F553" s="22" t="s">
        <v>105</v>
      </c>
      <c r="G553" s="22" t="s">
        <v>2448</v>
      </c>
      <c r="H553" s="22" t="s">
        <v>179</v>
      </c>
      <c r="I553" s="18" t="s">
        <v>5418</v>
      </c>
      <c r="J553" s="23">
        <v>9114293396</v>
      </c>
      <c r="K553" s="23" t="s">
        <v>1183</v>
      </c>
      <c r="L553" s="23" t="s">
        <v>1184</v>
      </c>
      <c r="M553" s="746" t="s">
        <v>23511</v>
      </c>
      <c r="N553" s="22"/>
      <c r="O553" s="22" t="s">
        <v>2155</v>
      </c>
      <c r="P553" s="22" t="s">
        <v>23512</v>
      </c>
      <c r="Q553" s="22" t="s">
        <v>23512</v>
      </c>
      <c r="R553" s="22"/>
      <c r="S553" s="747"/>
      <c r="T553" s="748"/>
      <c r="U553" s="22"/>
      <c r="V553" s="22"/>
      <c r="W553" s="22"/>
      <c r="X553" s="22"/>
      <c r="Y553" s="748"/>
      <c r="Z553" s="748"/>
      <c r="AA553" s="748"/>
      <c r="AB553" s="748"/>
      <c r="AC553" s="748"/>
      <c r="AD553" s="748"/>
      <c r="AE553" s="748"/>
      <c r="AF553" s="748"/>
      <c r="AG553" s="748"/>
      <c r="AH553" s="749"/>
      <c r="AI553" s="749"/>
      <c r="AJ553" s="749"/>
      <c r="AK553" s="749"/>
      <c r="AL553" s="748"/>
      <c r="AM553" s="748"/>
      <c r="AN553" s="748"/>
      <c r="AO553" s="748"/>
      <c r="AP553" s="748"/>
      <c r="AQ553" s="748"/>
      <c r="AR553" s="748"/>
      <c r="AS553" s="747"/>
      <c r="AT553" s="748"/>
      <c r="AU553" s="748"/>
      <c r="AV553" s="748"/>
      <c r="AW553" s="748"/>
      <c r="AX553" s="748"/>
      <c r="AY553" s="748"/>
      <c r="BI553" s="155"/>
      <c r="BJ553" s="155"/>
      <c r="BK553" s="155"/>
      <c r="BL553" s="155"/>
      <c r="BM553" s="155"/>
      <c r="BN553" s="155"/>
    </row>
    <row r="554" spans="1:66" s="750" customFormat="1" ht="24.75" customHeight="1">
      <c r="A554" s="22" t="s">
        <v>23513</v>
      </c>
      <c r="B554" s="22">
        <v>243408</v>
      </c>
      <c r="C554" s="472" t="s">
        <v>526</v>
      </c>
      <c r="D554" s="23">
        <v>2581717637</v>
      </c>
      <c r="E554" s="23" t="s">
        <v>163</v>
      </c>
      <c r="F554" s="22" t="s">
        <v>138</v>
      </c>
      <c r="G554" s="22" t="s">
        <v>23063</v>
      </c>
      <c r="H554" s="22" t="s">
        <v>180</v>
      </c>
      <c r="I554" s="18" t="s">
        <v>5417</v>
      </c>
      <c r="J554" s="23">
        <v>9962622395</v>
      </c>
      <c r="K554" s="23" t="s">
        <v>1183</v>
      </c>
      <c r="L554" s="23" t="s">
        <v>1184</v>
      </c>
      <c r="M554" s="746" t="s">
        <v>23514</v>
      </c>
      <c r="N554" s="22"/>
      <c r="O554" s="22" t="s">
        <v>2155</v>
      </c>
      <c r="P554" s="22" t="s">
        <v>23512</v>
      </c>
      <c r="Q554" s="22" t="s">
        <v>23512</v>
      </c>
      <c r="R554" s="22"/>
      <c r="S554" s="747"/>
      <c r="T554" s="748"/>
      <c r="U554" s="22"/>
      <c r="V554" s="22"/>
      <c r="W554" s="22"/>
      <c r="X554" s="22"/>
      <c r="Y554" s="748"/>
      <c r="Z554" s="748"/>
      <c r="AA554" s="748"/>
      <c r="AB554" s="748"/>
      <c r="AC554" s="748"/>
      <c r="AD554" s="748"/>
      <c r="AE554" s="748"/>
      <c r="AF554" s="748"/>
      <c r="AG554" s="748"/>
      <c r="AH554" s="749"/>
      <c r="AI554" s="749"/>
      <c r="AJ554" s="749"/>
      <c r="AK554" s="749"/>
      <c r="AL554" s="748"/>
      <c r="AM554" s="748"/>
      <c r="AN554" s="748"/>
      <c r="AO554" s="748"/>
      <c r="AP554" s="748"/>
      <c r="AQ554" s="748"/>
      <c r="AR554" s="748"/>
      <c r="AS554" s="747"/>
      <c r="AT554" s="748"/>
      <c r="AU554" s="748"/>
      <c r="AV554" s="748"/>
      <c r="AW554" s="748"/>
      <c r="AX554" s="748"/>
      <c r="AY554" s="748"/>
      <c r="BI554" s="155"/>
      <c r="BJ554" s="155"/>
      <c r="BK554" s="155"/>
      <c r="BL554" s="155"/>
      <c r="BM554" s="155"/>
      <c r="BN554" s="155"/>
    </row>
    <row r="555" spans="1:66" s="750" customFormat="1" ht="24.75" customHeight="1">
      <c r="A555" s="22" t="s">
        <v>23515</v>
      </c>
      <c r="B555" s="22">
        <v>243409</v>
      </c>
      <c r="C555" s="472" t="s">
        <v>526</v>
      </c>
      <c r="D555" s="23">
        <v>2679601254</v>
      </c>
      <c r="E555" s="23" t="s">
        <v>163</v>
      </c>
      <c r="F555" s="22" t="s">
        <v>1082</v>
      </c>
      <c r="G555" s="22" t="s">
        <v>4653</v>
      </c>
      <c r="H555" s="22" t="s">
        <v>180</v>
      </c>
      <c r="I555" s="18" t="s">
        <v>5418</v>
      </c>
      <c r="J555" s="23">
        <v>9118340556</v>
      </c>
      <c r="K555" s="23" t="s">
        <v>1183</v>
      </c>
      <c r="L555" s="23" t="s">
        <v>1184</v>
      </c>
      <c r="M555" s="746" t="s">
        <v>23516</v>
      </c>
      <c r="N555" s="22"/>
      <c r="O555" s="22" t="s">
        <v>2155</v>
      </c>
      <c r="P555" s="22" t="s">
        <v>23517</v>
      </c>
      <c r="Q555" s="22" t="s">
        <v>23517</v>
      </c>
      <c r="R555" s="22"/>
      <c r="S555" s="747"/>
      <c r="T555" s="748"/>
      <c r="U555" s="22"/>
      <c r="V555" s="22"/>
      <c r="W555" s="22"/>
      <c r="X555" s="22"/>
      <c r="Y555" s="748"/>
      <c r="Z555" s="748"/>
      <c r="AA555" s="748"/>
      <c r="AB555" s="748"/>
      <c r="AC555" s="748"/>
      <c r="AD555" s="748"/>
      <c r="AE555" s="748"/>
      <c r="AF555" s="748"/>
      <c r="AG555" s="748"/>
      <c r="AH555" s="749"/>
      <c r="AI555" s="749"/>
      <c r="AJ555" s="749"/>
      <c r="AK555" s="749"/>
      <c r="AL555" s="748"/>
      <c r="AM555" s="748"/>
      <c r="AN555" s="748"/>
      <c r="AO555" s="748"/>
      <c r="AP555" s="748"/>
      <c r="AQ555" s="748"/>
      <c r="AR555" s="748"/>
      <c r="AS555" s="747"/>
      <c r="AT555" s="748"/>
      <c r="AU555" s="748"/>
      <c r="AV555" s="748"/>
      <c r="AW555" s="748"/>
      <c r="AX555" s="748"/>
      <c r="AY555" s="748"/>
      <c r="BI555" s="155"/>
      <c r="BJ555" s="155"/>
      <c r="BK555" s="155"/>
      <c r="BL555" s="155"/>
      <c r="BM555" s="155"/>
      <c r="BN555" s="155"/>
    </row>
    <row r="556" spans="1:66" s="750" customFormat="1" ht="24.75" customHeight="1">
      <c r="A556" s="22" t="s">
        <v>23518</v>
      </c>
      <c r="B556" s="22">
        <v>243410</v>
      </c>
      <c r="C556" s="472" t="s">
        <v>526</v>
      </c>
      <c r="D556" s="23">
        <v>2581544831</v>
      </c>
      <c r="E556" s="23" t="s">
        <v>163</v>
      </c>
      <c r="F556" s="22" t="s">
        <v>136</v>
      </c>
      <c r="G556" s="22" t="s">
        <v>4653</v>
      </c>
      <c r="H556" s="22" t="s">
        <v>180</v>
      </c>
      <c r="I556" s="18" t="s">
        <v>5509</v>
      </c>
      <c r="J556" s="23">
        <v>9114654716</v>
      </c>
      <c r="K556" s="23" t="s">
        <v>1183</v>
      </c>
      <c r="L556" s="23" t="s">
        <v>1184</v>
      </c>
      <c r="M556" s="746" t="s">
        <v>23519</v>
      </c>
      <c r="N556" s="22"/>
      <c r="O556" s="22" t="s">
        <v>2155</v>
      </c>
      <c r="P556" s="22" t="s">
        <v>23520</v>
      </c>
      <c r="Q556" s="22" t="s">
        <v>23520</v>
      </c>
      <c r="R556" s="22" t="s">
        <v>24808</v>
      </c>
      <c r="S556" s="747"/>
      <c r="T556" s="748"/>
      <c r="U556" s="22"/>
      <c r="V556" s="22"/>
      <c r="W556" s="22"/>
      <c r="X556" s="22"/>
      <c r="Y556" s="748"/>
      <c r="Z556" s="748"/>
      <c r="AA556" s="748"/>
      <c r="AB556" s="748"/>
      <c r="AC556" s="748"/>
      <c r="AD556" s="748"/>
      <c r="AE556" s="748"/>
      <c r="AF556" s="748"/>
      <c r="AG556" s="748"/>
      <c r="AH556" s="749"/>
      <c r="AI556" s="749"/>
      <c r="AJ556" s="749"/>
      <c r="AK556" s="749"/>
      <c r="AL556" s="748"/>
      <c r="AM556" s="748"/>
      <c r="AN556" s="748"/>
      <c r="AO556" s="748"/>
      <c r="AP556" s="748"/>
      <c r="AQ556" s="748"/>
      <c r="AR556" s="748"/>
      <c r="AS556" s="747"/>
      <c r="AT556" s="748"/>
      <c r="AU556" s="748"/>
      <c r="AV556" s="748"/>
      <c r="AW556" s="748"/>
      <c r="AX556" s="748"/>
      <c r="AY556" s="748"/>
      <c r="BI556" s="155"/>
      <c r="BJ556" s="155"/>
      <c r="BK556" s="155"/>
      <c r="BL556" s="155"/>
      <c r="BM556" s="155"/>
      <c r="BN556" s="155"/>
    </row>
    <row r="557" spans="1:66" s="750" customFormat="1" ht="24.75" customHeight="1">
      <c r="A557" s="22" t="s">
        <v>23521</v>
      </c>
      <c r="B557" s="22">
        <v>243411</v>
      </c>
      <c r="C557" s="472" t="s">
        <v>526</v>
      </c>
      <c r="D557" s="23">
        <v>2580856791</v>
      </c>
      <c r="E557" s="23" t="s">
        <v>163</v>
      </c>
      <c r="F557" s="22" t="s">
        <v>138</v>
      </c>
      <c r="G557" s="22" t="s">
        <v>1767</v>
      </c>
      <c r="H557" s="22" t="s">
        <v>180</v>
      </c>
      <c r="I557" s="18" t="s">
        <v>5417</v>
      </c>
      <c r="J557" s="23">
        <v>9332361595</v>
      </c>
      <c r="K557" s="23" t="s">
        <v>1183</v>
      </c>
      <c r="L557" s="23" t="s">
        <v>1184</v>
      </c>
      <c r="M557" s="746" t="s">
        <v>23522</v>
      </c>
      <c r="N557" s="22"/>
      <c r="O557" s="22" t="s">
        <v>2155</v>
      </c>
      <c r="P557" s="22" t="s">
        <v>23523</v>
      </c>
      <c r="Q557" s="22" t="s">
        <v>23523</v>
      </c>
      <c r="R557" s="22"/>
      <c r="S557" s="747"/>
      <c r="T557" s="748"/>
      <c r="U557" s="22"/>
      <c r="V557" s="22"/>
      <c r="W557" s="22"/>
      <c r="X557" s="22"/>
      <c r="Y557" s="748"/>
      <c r="Z557" s="748"/>
      <c r="AA557" s="748"/>
      <c r="AB557" s="748"/>
      <c r="AC557" s="748"/>
      <c r="AD557" s="748"/>
      <c r="AE557" s="748"/>
      <c r="AF557" s="748"/>
      <c r="AG557" s="748"/>
      <c r="AH557" s="749"/>
      <c r="AI557" s="749"/>
      <c r="AJ557" s="749"/>
      <c r="AK557" s="749"/>
      <c r="AL557" s="748"/>
      <c r="AM557" s="748"/>
      <c r="AN557" s="748"/>
      <c r="AO557" s="748"/>
      <c r="AP557" s="748"/>
      <c r="AQ557" s="748"/>
      <c r="AR557" s="748"/>
      <c r="AS557" s="747"/>
      <c r="AT557" s="748"/>
      <c r="AU557" s="748"/>
      <c r="AV557" s="748"/>
      <c r="AW557" s="748"/>
      <c r="AX557" s="748"/>
      <c r="AY557" s="748"/>
      <c r="BI557" s="155"/>
      <c r="BJ557" s="155"/>
      <c r="BK557" s="155"/>
      <c r="BL557" s="155"/>
      <c r="BM557" s="155"/>
      <c r="BN557" s="155"/>
    </row>
    <row r="558" spans="1:66" s="750" customFormat="1" ht="24.75" customHeight="1">
      <c r="A558" s="22" t="s">
        <v>24347</v>
      </c>
      <c r="B558" s="22">
        <v>243412</v>
      </c>
      <c r="C558" s="472" t="s">
        <v>526</v>
      </c>
      <c r="D558" s="23">
        <v>5169945191</v>
      </c>
      <c r="E558" s="23" t="s">
        <v>163</v>
      </c>
      <c r="F558" s="22" t="s">
        <v>138</v>
      </c>
      <c r="G558" s="22" t="s">
        <v>2448</v>
      </c>
      <c r="H558" s="22" t="s">
        <v>179</v>
      </c>
      <c r="I558" s="18" t="s">
        <v>5416</v>
      </c>
      <c r="J558" s="23">
        <v>9940523872</v>
      </c>
      <c r="K558" s="23" t="s">
        <v>1183</v>
      </c>
      <c r="L558" s="23" t="s">
        <v>1184</v>
      </c>
      <c r="M558" s="746" t="s">
        <v>24348</v>
      </c>
      <c r="N558" s="22"/>
      <c r="O558" s="22" t="s">
        <v>2155</v>
      </c>
      <c r="P558" s="22" t="s">
        <v>24349</v>
      </c>
      <c r="Q558" s="22" t="s">
        <v>24349</v>
      </c>
      <c r="R558" s="22"/>
      <c r="S558" s="747"/>
      <c r="T558" s="748"/>
      <c r="U558" s="22"/>
      <c r="V558" s="22"/>
      <c r="W558" s="22"/>
      <c r="X558" s="22"/>
      <c r="Y558" s="748"/>
      <c r="Z558" s="748"/>
      <c r="AA558" s="748"/>
      <c r="AB558" s="748"/>
      <c r="AC558" s="748"/>
      <c r="AD558" s="748"/>
      <c r="AE558" s="748"/>
      <c r="AF558" s="748"/>
      <c r="AG558" s="748"/>
      <c r="AH558" s="749"/>
      <c r="AI558" s="749"/>
      <c r="AJ558" s="749"/>
      <c r="AK558" s="749"/>
      <c r="AL558" s="748"/>
      <c r="AM558" s="748"/>
      <c r="AN558" s="748"/>
      <c r="AO558" s="748"/>
      <c r="AP558" s="748"/>
      <c r="AQ558" s="748"/>
      <c r="AR558" s="748"/>
      <c r="AS558" s="747"/>
      <c r="AT558" s="748"/>
      <c r="AU558" s="748"/>
      <c r="AV558" s="748"/>
      <c r="AW558" s="748"/>
      <c r="AX558" s="748"/>
      <c r="AY558" s="748"/>
      <c r="BI558" s="155"/>
      <c r="BJ558" s="155"/>
      <c r="BK558" s="155"/>
      <c r="BL558" s="155"/>
      <c r="BM558" s="155"/>
      <c r="BN558" s="155"/>
    </row>
    <row r="559" spans="1:66" s="750" customFormat="1" ht="24.75" customHeight="1">
      <c r="A559" s="22" t="s">
        <v>23524</v>
      </c>
      <c r="B559" s="22">
        <v>243415</v>
      </c>
      <c r="C559" s="472" t="s">
        <v>526</v>
      </c>
      <c r="D559" s="23">
        <v>79553443</v>
      </c>
      <c r="E559" s="23" t="s">
        <v>163</v>
      </c>
      <c r="F559" s="22" t="s">
        <v>323</v>
      </c>
      <c r="G559" s="22" t="s">
        <v>1767</v>
      </c>
      <c r="H559" s="22" t="s">
        <v>179</v>
      </c>
      <c r="I559" s="18" t="s">
        <v>5416</v>
      </c>
      <c r="J559" s="23">
        <v>9111405846</v>
      </c>
      <c r="K559" s="23" t="s">
        <v>1183</v>
      </c>
      <c r="L559" s="23" t="s">
        <v>1184</v>
      </c>
      <c r="M559" s="746" t="s">
        <v>23525</v>
      </c>
      <c r="N559" s="22"/>
      <c r="O559" s="22" t="s">
        <v>2155</v>
      </c>
      <c r="P559" s="22" t="s">
        <v>23526</v>
      </c>
      <c r="Q559" s="22" t="s">
        <v>23526</v>
      </c>
      <c r="R559" s="22"/>
      <c r="S559" s="747"/>
      <c r="T559" s="748"/>
      <c r="U559" s="22"/>
      <c r="V559" s="22"/>
      <c r="W559" s="22"/>
      <c r="X559" s="22"/>
      <c r="Y559" s="748"/>
      <c r="Z559" s="748"/>
      <c r="AA559" s="748"/>
      <c r="AB559" s="748"/>
      <c r="AC559" s="748"/>
      <c r="AD559" s="748"/>
      <c r="AE559" s="748"/>
      <c r="AF559" s="748"/>
      <c r="AG559" s="748"/>
      <c r="AH559" s="749"/>
      <c r="AI559" s="749"/>
      <c r="AJ559" s="749"/>
      <c r="AK559" s="749"/>
      <c r="AL559" s="748"/>
      <c r="AM559" s="748"/>
      <c r="AN559" s="748"/>
      <c r="AO559" s="748"/>
      <c r="AP559" s="748"/>
      <c r="AQ559" s="748"/>
      <c r="AR559" s="748"/>
      <c r="AS559" s="747"/>
      <c r="AT559" s="748"/>
      <c r="AU559" s="748"/>
      <c r="AV559" s="748"/>
      <c r="AW559" s="748"/>
      <c r="AX559" s="748"/>
      <c r="AY559" s="748"/>
      <c r="BI559" s="155"/>
      <c r="BJ559" s="155"/>
      <c r="BK559" s="155"/>
      <c r="BL559" s="155"/>
      <c r="BM559" s="155"/>
      <c r="BN559" s="155"/>
    </row>
    <row r="560" spans="1:66" s="750" customFormat="1" ht="24.75" customHeight="1">
      <c r="A560" s="22" t="s">
        <v>23527</v>
      </c>
      <c r="B560" s="22">
        <v>243416</v>
      </c>
      <c r="C560" s="472" t="s">
        <v>526</v>
      </c>
      <c r="D560" s="23">
        <v>2669856977</v>
      </c>
      <c r="E560" s="23" t="s">
        <v>163</v>
      </c>
      <c r="F560" s="22" t="s">
        <v>199</v>
      </c>
      <c r="G560" s="22" t="s">
        <v>23063</v>
      </c>
      <c r="H560" s="22" t="s">
        <v>179</v>
      </c>
      <c r="I560" s="18" t="s">
        <v>5416</v>
      </c>
      <c r="J560" s="23">
        <v>9191724898</v>
      </c>
      <c r="K560" s="23" t="s">
        <v>1183</v>
      </c>
      <c r="L560" s="23" t="s">
        <v>1184</v>
      </c>
      <c r="M560" s="746" t="s">
        <v>23528</v>
      </c>
      <c r="N560" s="22"/>
      <c r="O560" s="22" t="s">
        <v>2155</v>
      </c>
      <c r="P560" s="22" t="s">
        <v>23529</v>
      </c>
      <c r="Q560" s="22" t="s">
        <v>23529</v>
      </c>
      <c r="R560" s="22"/>
      <c r="S560" s="747"/>
      <c r="T560" s="748"/>
      <c r="U560" s="22"/>
      <c r="V560" s="22"/>
      <c r="W560" s="22"/>
      <c r="X560" s="22"/>
      <c r="Y560" s="748"/>
      <c r="Z560" s="748"/>
      <c r="AA560" s="748"/>
      <c r="AB560" s="748"/>
      <c r="AC560" s="748"/>
      <c r="AD560" s="748"/>
      <c r="AE560" s="748"/>
      <c r="AF560" s="748"/>
      <c r="AG560" s="748"/>
      <c r="AH560" s="749"/>
      <c r="AI560" s="749"/>
      <c r="AJ560" s="749"/>
      <c r="AK560" s="749"/>
      <c r="AL560" s="748"/>
      <c r="AM560" s="748"/>
      <c r="AN560" s="748"/>
      <c r="AO560" s="748"/>
      <c r="AP560" s="748"/>
      <c r="AQ560" s="748"/>
      <c r="AR560" s="748"/>
      <c r="AS560" s="747"/>
      <c r="AT560" s="748"/>
      <c r="AU560" s="748"/>
      <c r="AV560" s="748"/>
      <c r="AW560" s="748"/>
      <c r="AX560" s="748"/>
      <c r="AY560" s="748"/>
      <c r="BI560" s="155"/>
      <c r="BJ560" s="155"/>
      <c r="BK560" s="155"/>
      <c r="BL560" s="155"/>
      <c r="BM560" s="155"/>
      <c r="BN560" s="155"/>
    </row>
    <row r="561" spans="1:66" s="750" customFormat="1" ht="24.75" customHeight="1">
      <c r="A561" s="22" t="s">
        <v>23530</v>
      </c>
      <c r="B561" s="22">
        <v>243418</v>
      </c>
      <c r="C561" s="472" t="s">
        <v>526</v>
      </c>
      <c r="D561" s="23">
        <v>2581078243</v>
      </c>
      <c r="E561" s="23" t="s">
        <v>163</v>
      </c>
      <c r="F561" s="22" t="s">
        <v>2497</v>
      </c>
      <c r="G561" s="22" t="s">
        <v>587</v>
      </c>
      <c r="H561" s="22" t="s">
        <v>179</v>
      </c>
      <c r="I561" s="18" t="s">
        <v>5417</v>
      </c>
      <c r="J561" s="23">
        <v>9045380179</v>
      </c>
      <c r="K561" s="23" t="s">
        <v>1183</v>
      </c>
      <c r="L561" s="23" t="s">
        <v>1184</v>
      </c>
      <c r="M561" s="746" t="s">
        <v>23531</v>
      </c>
      <c r="N561" s="22"/>
      <c r="O561" s="22" t="s">
        <v>2155</v>
      </c>
      <c r="P561" s="22" t="s">
        <v>23532</v>
      </c>
      <c r="Q561" s="22" t="s">
        <v>23532</v>
      </c>
      <c r="R561" s="22"/>
      <c r="S561" s="747"/>
      <c r="T561" s="748"/>
      <c r="U561" s="22"/>
      <c r="V561" s="22"/>
      <c r="W561" s="22"/>
      <c r="X561" s="22"/>
      <c r="Y561" s="748"/>
      <c r="Z561" s="748"/>
      <c r="AA561" s="748"/>
      <c r="AB561" s="748"/>
      <c r="AC561" s="748"/>
      <c r="AD561" s="748"/>
      <c r="AE561" s="748"/>
      <c r="AF561" s="748"/>
      <c r="AG561" s="748"/>
      <c r="AH561" s="749"/>
      <c r="AI561" s="749"/>
      <c r="AJ561" s="749"/>
      <c r="AK561" s="749"/>
      <c r="AL561" s="748"/>
      <c r="AM561" s="748"/>
      <c r="AN561" s="748"/>
      <c r="AO561" s="748"/>
      <c r="AP561" s="748"/>
      <c r="AQ561" s="748"/>
      <c r="AR561" s="748"/>
      <c r="AS561" s="747"/>
      <c r="AT561" s="748"/>
      <c r="AU561" s="748"/>
      <c r="AV561" s="748"/>
      <c r="AW561" s="748"/>
      <c r="AX561" s="748"/>
      <c r="AY561" s="748"/>
      <c r="BI561" s="155"/>
      <c r="BJ561" s="155"/>
      <c r="BK561" s="155"/>
      <c r="BL561" s="155"/>
      <c r="BM561" s="155"/>
      <c r="BN561" s="155"/>
    </row>
    <row r="562" spans="1:66" s="750" customFormat="1" ht="24.75" customHeight="1">
      <c r="A562" s="22" t="s">
        <v>23533</v>
      </c>
      <c r="B562" s="22">
        <v>243419</v>
      </c>
      <c r="C562" s="472" t="s">
        <v>526</v>
      </c>
      <c r="D562" s="23">
        <v>5160081542</v>
      </c>
      <c r="E562" s="23" t="s">
        <v>163</v>
      </c>
      <c r="F562" s="22" t="s">
        <v>23534</v>
      </c>
      <c r="G562" s="22" t="s">
        <v>4911</v>
      </c>
      <c r="H562" s="22" t="s">
        <v>180</v>
      </c>
      <c r="I562" s="18" t="s">
        <v>5417</v>
      </c>
      <c r="J562" s="23">
        <v>9031923032</v>
      </c>
      <c r="K562" s="23" t="s">
        <v>1183</v>
      </c>
      <c r="L562" s="23" t="s">
        <v>1184</v>
      </c>
      <c r="M562" s="746" t="s">
        <v>23535</v>
      </c>
      <c r="N562" s="22"/>
      <c r="O562" s="22" t="s">
        <v>2155</v>
      </c>
      <c r="P562" s="22" t="s">
        <v>23536</v>
      </c>
      <c r="Q562" s="22" t="s">
        <v>23536</v>
      </c>
      <c r="R562" s="22"/>
      <c r="S562" s="747"/>
      <c r="T562" s="748"/>
      <c r="U562" s="22"/>
      <c r="V562" s="22"/>
      <c r="W562" s="22"/>
      <c r="X562" s="22"/>
      <c r="Y562" s="748"/>
      <c r="Z562" s="748"/>
      <c r="AA562" s="748"/>
      <c r="AB562" s="748"/>
      <c r="AC562" s="748"/>
      <c r="AD562" s="748"/>
      <c r="AE562" s="748"/>
      <c r="AF562" s="748"/>
      <c r="AG562" s="748"/>
      <c r="AH562" s="749"/>
      <c r="AI562" s="749"/>
      <c r="AJ562" s="749"/>
      <c r="AK562" s="749"/>
      <c r="AL562" s="748"/>
      <c r="AM562" s="748"/>
      <c r="AN562" s="748"/>
      <c r="AO562" s="748"/>
      <c r="AP562" s="748"/>
      <c r="AQ562" s="748"/>
      <c r="AR562" s="748"/>
      <c r="AS562" s="747"/>
      <c r="AT562" s="748"/>
      <c r="AU562" s="748"/>
      <c r="AV562" s="748"/>
      <c r="AW562" s="748"/>
      <c r="AX562" s="748"/>
      <c r="AY562" s="748"/>
      <c r="BI562" s="155"/>
      <c r="BJ562" s="155"/>
      <c r="BK562" s="155"/>
      <c r="BL562" s="155"/>
      <c r="BM562" s="155"/>
      <c r="BN562" s="155"/>
    </row>
    <row r="563" spans="1:66" s="750" customFormat="1" ht="24.75" customHeight="1">
      <c r="A563" s="22" t="s">
        <v>24345</v>
      </c>
      <c r="B563" s="22">
        <v>243420</v>
      </c>
      <c r="C563" s="472" t="s">
        <v>526</v>
      </c>
      <c r="D563" s="23">
        <v>2580989897</v>
      </c>
      <c r="E563" s="23" t="s">
        <v>163</v>
      </c>
      <c r="F563" s="22" t="s">
        <v>24346</v>
      </c>
      <c r="G563" s="22" t="s">
        <v>1767</v>
      </c>
      <c r="H563" s="22"/>
      <c r="I563" s="18" t="s">
        <v>5417</v>
      </c>
      <c r="J563" s="23"/>
      <c r="K563" s="23"/>
      <c r="L563" s="23"/>
      <c r="M563" s="746"/>
      <c r="N563" s="22"/>
      <c r="O563" s="22" t="s">
        <v>2155</v>
      </c>
      <c r="P563" s="22" t="s">
        <v>23537</v>
      </c>
      <c r="Q563" s="22" t="s">
        <v>23537</v>
      </c>
      <c r="R563" s="22"/>
      <c r="S563" s="747"/>
      <c r="T563" s="748"/>
      <c r="U563" s="22"/>
      <c r="V563" s="22"/>
      <c r="W563" s="22"/>
      <c r="X563" s="22"/>
      <c r="Y563" s="748"/>
      <c r="Z563" s="748"/>
      <c r="AA563" s="748"/>
      <c r="AB563" s="748"/>
      <c r="AC563" s="748"/>
      <c r="AD563" s="748"/>
      <c r="AE563" s="748"/>
      <c r="AF563" s="748"/>
      <c r="AG563" s="748"/>
      <c r="AH563" s="749"/>
      <c r="AI563" s="749"/>
      <c r="AJ563" s="749"/>
      <c r="AK563" s="749"/>
      <c r="AL563" s="748"/>
      <c r="AM563" s="748"/>
      <c r="AN563" s="748"/>
      <c r="AO563" s="748"/>
      <c r="AP563" s="748"/>
      <c r="AQ563" s="748"/>
      <c r="AR563" s="748"/>
      <c r="AS563" s="747"/>
      <c r="AT563" s="748"/>
      <c r="AU563" s="748"/>
      <c r="AV563" s="748"/>
      <c r="AW563" s="748"/>
      <c r="AX563" s="748"/>
      <c r="AY563" s="748"/>
      <c r="BI563" s="155"/>
      <c r="BJ563" s="155"/>
      <c r="BK563" s="155"/>
      <c r="BL563" s="155"/>
      <c r="BM563" s="155"/>
      <c r="BN563" s="155"/>
    </row>
    <row r="564" spans="1:66" s="750" customFormat="1" ht="24.75" customHeight="1">
      <c r="A564" s="22" t="s">
        <v>24814</v>
      </c>
      <c r="B564" s="22">
        <v>243421</v>
      </c>
      <c r="C564" s="472" t="s">
        <v>526</v>
      </c>
      <c r="D564" s="23">
        <v>2580571760</v>
      </c>
      <c r="E564" s="23" t="s">
        <v>162</v>
      </c>
      <c r="F564" s="22" t="s">
        <v>813</v>
      </c>
      <c r="G564" s="22" t="s">
        <v>22834</v>
      </c>
      <c r="H564" s="22" t="s">
        <v>179</v>
      </c>
      <c r="I564" s="18" t="s">
        <v>5417</v>
      </c>
      <c r="J564" s="23">
        <v>9333041285</v>
      </c>
      <c r="K564" s="23" t="s">
        <v>1183</v>
      </c>
      <c r="L564" s="23" t="s">
        <v>1184</v>
      </c>
      <c r="M564" s="746" t="s">
        <v>1950</v>
      </c>
      <c r="N564" s="22"/>
      <c r="O564" s="22" t="s">
        <v>2155</v>
      </c>
      <c r="P564" s="22" t="s">
        <v>24708</v>
      </c>
      <c r="Q564" s="22" t="s">
        <v>24708</v>
      </c>
      <c r="R564" s="22" t="s">
        <v>24862</v>
      </c>
      <c r="S564" s="747"/>
      <c r="T564" s="748"/>
      <c r="U564" s="22"/>
      <c r="V564" s="22"/>
      <c r="W564" s="22"/>
      <c r="X564" s="22"/>
      <c r="Y564" s="748"/>
      <c r="Z564" s="748"/>
      <c r="AA564" s="748"/>
      <c r="AB564" s="748"/>
      <c r="AC564" s="748"/>
      <c r="AD564" s="748"/>
      <c r="AE564" s="748"/>
      <c r="AF564" s="748"/>
      <c r="AG564" s="748"/>
      <c r="AH564" s="749"/>
      <c r="AI564" s="749"/>
      <c r="AJ564" s="749"/>
      <c r="AK564" s="749"/>
      <c r="AL564" s="748"/>
      <c r="AM564" s="748"/>
      <c r="AN564" s="748"/>
      <c r="AO564" s="748"/>
      <c r="AP564" s="748"/>
      <c r="AQ564" s="748"/>
      <c r="AR564" s="748"/>
      <c r="AS564" s="747"/>
      <c r="AT564" s="748"/>
      <c r="AU564" s="748"/>
      <c r="AV564" s="748"/>
      <c r="AW564" s="748"/>
      <c r="AX564" s="748"/>
      <c r="AY564" s="748"/>
      <c r="BI564" s="155"/>
      <c r="BJ564" s="155"/>
      <c r="BK564" s="155"/>
      <c r="BL564" s="155"/>
      <c r="BM564" s="155"/>
      <c r="BN564" s="155"/>
    </row>
    <row r="565" spans="1:66" s="750" customFormat="1" ht="24.75" customHeight="1">
      <c r="A565" s="22" t="s">
        <v>24815</v>
      </c>
      <c r="B565" s="22">
        <v>243426</v>
      </c>
      <c r="C565" s="472" t="s">
        <v>526</v>
      </c>
      <c r="D565" s="23">
        <v>2581668962</v>
      </c>
      <c r="E565" s="23" t="s">
        <v>163</v>
      </c>
      <c r="F565" s="22" t="s">
        <v>558</v>
      </c>
      <c r="G565" s="22" t="s">
        <v>24816</v>
      </c>
      <c r="H565" s="22" t="s">
        <v>180</v>
      </c>
      <c r="I565" s="18" t="s">
        <v>5417</v>
      </c>
      <c r="J565" s="23">
        <v>9380114553</v>
      </c>
      <c r="K565" s="23" t="s">
        <v>1183</v>
      </c>
      <c r="L565" s="23" t="s">
        <v>1184</v>
      </c>
      <c r="M565" s="746" t="s">
        <v>24817</v>
      </c>
      <c r="N565" s="22"/>
      <c r="O565" s="22" t="s">
        <v>2155</v>
      </c>
      <c r="P565" s="22" t="s">
        <v>24818</v>
      </c>
      <c r="Q565" s="22" t="s">
        <v>24818</v>
      </c>
      <c r="R565" s="22"/>
      <c r="S565" s="747"/>
      <c r="T565" s="748"/>
      <c r="U565" s="22"/>
      <c r="V565" s="22"/>
      <c r="W565" s="22"/>
      <c r="X565" s="22"/>
      <c r="Y565" s="748"/>
      <c r="Z565" s="748"/>
      <c r="AA565" s="748"/>
      <c r="AB565" s="748"/>
      <c r="AC565" s="748"/>
      <c r="AD565" s="748"/>
      <c r="AE565" s="748"/>
      <c r="AF565" s="748"/>
      <c r="AG565" s="748"/>
      <c r="AH565" s="749"/>
      <c r="AI565" s="749"/>
      <c r="AJ565" s="749"/>
      <c r="AK565" s="749"/>
      <c r="AL565" s="748"/>
      <c r="AM565" s="748"/>
      <c r="AN565" s="748"/>
      <c r="AO565" s="748"/>
      <c r="AP565" s="748"/>
      <c r="AQ565" s="748"/>
      <c r="AR565" s="748"/>
      <c r="AS565" s="747"/>
      <c r="AT565" s="748"/>
      <c r="AU565" s="748"/>
      <c r="AV565" s="748"/>
      <c r="AW565" s="748"/>
      <c r="AX565" s="748"/>
      <c r="AY565" s="748"/>
      <c r="BI565" s="155"/>
      <c r="BJ565" s="155"/>
      <c r="BK565" s="155"/>
      <c r="BL565" s="155"/>
      <c r="BM565" s="155"/>
      <c r="BN565" s="155"/>
    </row>
    <row r="566" spans="1:66" s="750" customFormat="1" ht="24.75" customHeight="1">
      <c r="A566" s="22" t="s">
        <v>24819</v>
      </c>
      <c r="B566" s="22">
        <v>243427</v>
      </c>
      <c r="C566" s="472" t="s">
        <v>526</v>
      </c>
      <c r="D566" s="23">
        <v>2581928808</v>
      </c>
      <c r="E566" s="23" t="s">
        <v>163</v>
      </c>
      <c r="F566" s="22" t="s">
        <v>24820</v>
      </c>
      <c r="G566" s="22" t="s">
        <v>2877</v>
      </c>
      <c r="H566" s="22" t="s">
        <v>180</v>
      </c>
      <c r="I566" s="18" t="s">
        <v>5417</v>
      </c>
      <c r="J566" s="23">
        <v>9026378313</v>
      </c>
      <c r="K566" s="23" t="s">
        <v>1183</v>
      </c>
      <c r="L566" s="23" t="s">
        <v>1184</v>
      </c>
      <c r="M566" s="746" t="s">
        <v>24821</v>
      </c>
      <c r="N566" s="22"/>
      <c r="O566" s="22" t="s">
        <v>2155</v>
      </c>
      <c r="P566" s="22" t="s">
        <v>24818</v>
      </c>
      <c r="Q566" s="22" t="s">
        <v>24818</v>
      </c>
      <c r="R566" s="22"/>
      <c r="S566" s="747"/>
      <c r="T566" s="748"/>
      <c r="U566" s="22"/>
      <c r="V566" s="22"/>
      <c r="W566" s="22"/>
      <c r="X566" s="22"/>
      <c r="Y566" s="748"/>
      <c r="Z566" s="748"/>
      <c r="AA566" s="748"/>
      <c r="AB566" s="748"/>
      <c r="AC566" s="748"/>
      <c r="AD566" s="748"/>
      <c r="AE566" s="748"/>
      <c r="AF566" s="748"/>
      <c r="AG566" s="748"/>
      <c r="AH566" s="749"/>
      <c r="AI566" s="749"/>
      <c r="AJ566" s="749"/>
      <c r="AK566" s="749"/>
      <c r="AL566" s="748"/>
      <c r="AM566" s="748"/>
      <c r="AN566" s="748"/>
      <c r="AO566" s="748"/>
      <c r="AP566" s="748"/>
      <c r="AQ566" s="748"/>
      <c r="AR566" s="748"/>
      <c r="AS566" s="747"/>
      <c r="AT566" s="748"/>
      <c r="AU566" s="748"/>
      <c r="AV566" s="748"/>
      <c r="AW566" s="748"/>
      <c r="AX566" s="748"/>
      <c r="AY566" s="748"/>
      <c r="BI566" s="155"/>
      <c r="BJ566" s="155"/>
      <c r="BK566" s="155"/>
      <c r="BL566" s="155"/>
      <c r="BM566" s="155"/>
      <c r="BN566" s="155"/>
    </row>
    <row r="567" spans="1:66" s="750" customFormat="1" ht="24.75" customHeight="1">
      <c r="A567" s="22" t="s">
        <v>24822</v>
      </c>
      <c r="B567" s="22">
        <v>243428</v>
      </c>
      <c r="C567" s="472" t="s">
        <v>526</v>
      </c>
      <c r="D567" s="23">
        <v>2580042989</v>
      </c>
      <c r="E567" s="23" t="s">
        <v>163</v>
      </c>
      <c r="F567" s="22" t="s">
        <v>23050</v>
      </c>
      <c r="G567" s="22" t="s">
        <v>2448</v>
      </c>
      <c r="H567" s="22" t="s">
        <v>24823</v>
      </c>
      <c r="I567" s="18" t="s">
        <v>5417</v>
      </c>
      <c r="J567" s="23">
        <v>9119347749</v>
      </c>
      <c r="K567" s="23" t="s">
        <v>1183</v>
      </c>
      <c r="L567" s="23" t="s">
        <v>1184</v>
      </c>
      <c r="M567" s="746" t="s">
        <v>24824</v>
      </c>
      <c r="N567" s="22"/>
      <c r="O567" s="22" t="s">
        <v>2155</v>
      </c>
      <c r="P567" s="22" t="s">
        <v>24825</v>
      </c>
      <c r="Q567" s="22" t="s">
        <v>24825</v>
      </c>
      <c r="R567" s="22"/>
      <c r="S567" s="747"/>
      <c r="T567" s="748"/>
      <c r="U567" s="22"/>
      <c r="V567" s="22"/>
      <c r="W567" s="22"/>
      <c r="X567" s="22"/>
      <c r="Y567" s="748"/>
      <c r="Z567" s="748"/>
      <c r="AA567" s="748"/>
      <c r="AB567" s="748"/>
      <c r="AC567" s="748"/>
      <c r="AD567" s="748"/>
      <c r="AE567" s="748"/>
      <c r="AF567" s="748"/>
      <c r="AG567" s="748"/>
      <c r="AH567" s="749"/>
      <c r="AI567" s="749"/>
      <c r="AJ567" s="749"/>
      <c r="AK567" s="749"/>
      <c r="AL567" s="748"/>
      <c r="AM567" s="748"/>
      <c r="AN567" s="748"/>
      <c r="AO567" s="748"/>
      <c r="AP567" s="748"/>
      <c r="AQ567" s="748"/>
      <c r="AR567" s="748"/>
      <c r="AS567" s="747"/>
      <c r="AT567" s="748"/>
      <c r="AU567" s="748"/>
      <c r="AV567" s="748"/>
      <c r="AW567" s="748"/>
      <c r="AX567" s="748"/>
      <c r="AY567" s="748"/>
      <c r="BI567" s="155"/>
      <c r="BJ567" s="155"/>
      <c r="BK567" s="155"/>
      <c r="BL567" s="155"/>
      <c r="BM567" s="155"/>
      <c r="BN567" s="155"/>
    </row>
    <row r="568" spans="1:66" s="750" customFormat="1" ht="24.75" customHeight="1">
      <c r="A568" s="22" t="s">
        <v>24826</v>
      </c>
      <c r="B568" s="22">
        <v>243429</v>
      </c>
      <c r="C568" s="472" t="s">
        <v>526</v>
      </c>
      <c r="D568" s="23">
        <v>5490103280</v>
      </c>
      <c r="E568" s="23" t="s">
        <v>163</v>
      </c>
      <c r="F568" s="22" t="s">
        <v>120</v>
      </c>
      <c r="G568" s="22" t="s">
        <v>22834</v>
      </c>
      <c r="H568" s="22" t="s">
        <v>180</v>
      </c>
      <c r="I568" s="18" t="s">
        <v>5417</v>
      </c>
      <c r="J568" s="23">
        <v>9135111465</v>
      </c>
      <c r="K568" s="23" t="s">
        <v>1183</v>
      </c>
      <c r="L568" s="23" t="s">
        <v>1184</v>
      </c>
      <c r="M568" s="746" t="s">
        <v>24827</v>
      </c>
      <c r="N568" s="22"/>
      <c r="O568" s="22" t="s">
        <v>2155</v>
      </c>
      <c r="P568" s="22" t="s">
        <v>24828</v>
      </c>
      <c r="Q568" s="22" t="s">
        <v>24828</v>
      </c>
      <c r="R568" s="22"/>
      <c r="S568" s="747"/>
      <c r="T568" s="748"/>
      <c r="U568" s="22"/>
      <c r="V568" s="22"/>
      <c r="W568" s="22"/>
      <c r="X568" s="22"/>
      <c r="Y568" s="748"/>
      <c r="Z568" s="748"/>
      <c r="AA568" s="748"/>
      <c r="AB568" s="748"/>
      <c r="AC568" s="748"/>
      <c r="AD568" s="748"/>
      <c r="AE568" s="748"/>
      <c r="AF568" s="748"/>
      <c r="AG568" s="748"/>
      <c r="AH568" s="749"/>
      <c r="AI568" s="749"/>
      <c r="AJ568" s="749"/>
      <c r="AK568" s="749"/>
      <c r="AL568" s="748"/>
      <c r="AM568" s="748"/>
      <c r="AN568" s="748"/>
      <c r="AO568" s="748"/>
      <c r="AP568" s="748"/>
      <c r="AQ568" s="748"/>
      <c r="AR568" s="748"/>
      <c r="AS568" s="747"/>
      <c r="AT568" s="748"/>
      <c r="AU568" s="748"/>
      <c r="AV568" s="748"/>
      <c r="AW568" s="748"/>
      <c r="AX568" s="748"/>
      <c r="AY568" s="748"/>
      <c r="BI568" s="155"/>
      <c r="BJ568" s="155"/>
      <c r="BK568" s="155"/>
      <c r="BL568" s="155"/>
      <c r="BM568" s="155"/>
      <c r="BN568" s="155"/>
    </row>
    <row r="569" spans="1:66" s="750" customFormat="1" ht="24.75" customHeight="1">
      <c r="A569" s="22" t="s">
        <v>24829</v>
      </c>
      <c r="B569" s="22">
        <v>243430</v>
      </c>
      <c r="C569" s="472" t="s">
        <v>526</v>
      </c>
      <c r="D569" s="23">
        <v>2582042617</v>
      </c>
      <c r="E569" s="23" t="s">
        <v>163</v>
      </c>
      <c r="F569" s="22" t="s">
        <v>199</v>
      </c>
      <c r="G569" s="22" t="s">
        <v>2877</v>
      </c>
      <c r="H569" s="22" t="s">
        <v>180</v>
      </c>
      <c r="I569" s="18" t="s">
        <v>5417</v>
      </c>
      <c r="J569" s="23">
        <v>9399243028</v>
      </c>
      <c r="K569" s="23" t="s">
        <v>1183</v>
      </c>
      <c r="L569" s="23" t="s">
        <v>1184</v>
      </c>
      <c r="M569" s="746" t="s">
        <v>24830</v>
      </c>
      <c r="N569" s="22"/>
      <c r="O569" s="22" t="s">
        <v>2155</v>
      </c>
      <c r="P569" s="22" t="s">
        <v>24831</v>
      </c>
      <c r="Q569" s="22" t="s">
        <v>24831</v>
      </c>
      <c r="R569" s="22"/>
      <c r="S569" s="747"/>
      <c r="T569" s="748"/>
      <c r="U569" s="22"/>
      <c r="V569" s="22"/>
      <c r="W569" s="22"/>
      <c r="X569" s="22"/>
      <c r="Y569" s="748"/>
      <c r="Z569" s="748"/>
      <c r="AA569" s="748"/>
      <c r="AB569" s="748"/>
      <c r="AC569" s="748"/>
      <c r="AD569" s="748"/>
      <c r="AE569" s="748"/>
      <c r="AF569" s="748"/>
      <c r="AG569" s="748"/>
      <c r="AH569" s="749"/>
      <c r="AI569" s="749"/>
      <c r="AJ569" s="749"/>
      <c r="AK569" s="749"/>
      <c r="AL569" s="748"/>
      <c r="AM569" s="748"/>
      <c r="AN569" s="748"/>
      <c r="AO569" s="748"/>
      <c r="AP569" s="748"/>
      <c r="AQ569" s="748"/>
      <c r="AR569" s="748"/>
      <c r="AS569" s="747"/>
      <c r="AT569" s="748"/>
      <c r="AU569" s="748"/>
      <c r="AV569" s="748"/>
      <c r="AW569" s="748"/>
      <c r="AX569" s="748"/>
      <c r="AY569" s="748"/>
      <c r="BI569" s="155"/>
      <c r="BJ569" s="155"/>
      <c r="BK569" s="155"/>
      <c r="BL569" s="155"/>
      <c r="BM569" s="155"/>
      <c r="BN569" s="155"/>
    </row>
    <row r="570" spans="1:66" s="750" customFormat="1" ht="24.75" customHeight="1">
      <c r="A570" s="22" t="s">
        <v>24832</v>
      </c>
      <c r="B570" s="22">
        <v>243431</v>
      </c>
      <c r="C570" s="472" t="s">
        <v>526</v>
      </c>
      <c r="D570" s="23">
        <v>2670117491</v>
      </c>
      <c r="E570" s="23" t="s">
        <v>163</v>
      </c>
      <c r="F570" s="22" t="s">
        <v>396</v>
      </c>
      <c r="G570" s="22" t="s">
        <v>23063</v>
      </c>
      <c r="H570" s="22" t="s">
        <v>180</v>
      </c>
      <c r="I570" s="18" t="s">
        <v>5417</v>
      </c>
      <c r="J570" s="23">
        <v>9305212242</v>
      </c>
      <c r="K570" s="23" t="s">
        <v>1183</v>
      </c>
      <c r="L570" s="23" t="s">
        <v>1184</v>
      </c>
      <c r="M570" s="746" t="s">
        <v>24833</v>
      </c>
      <c r="N570" s="22"/>
      <c r="O570" s="22" t="s">
        <v>2155</v>
      </c>
      <c r="P570" s="22" t="s">
        <v>24825</v>
      </c>
      <c r="Q570" s="22" t="s">
        <v>24825</v>
      </c>
      <c r="R570" s="22"/>
      <c r="S570" s="747"/>
      <c r="T570" s="748"/>
      <c r="U570" s="22"/>
      <c r="V570" s="22"/>
      <c r="W570" s="22"/>
      <c r="X570" s="22"/>
      <c r="Y570" s="748"/>
      <c r="Z570" s="748"/>
      <c r="AA570" s="748"/>
      <c r="AB570" s="748"/>
      <c r="AC570" s="748"/>
      <c r="AD570" s="748"/>
      <c r="AE570" s="748"/>
      <c r="AF570" s="748"/>
      <c r="AG570" s="748"/>
      <c r="AH570" s="749"/>
      <c r="AI570" s="749"/>
      <c r="AJ570" s="749"/>
      <c r="AK570" s="749"/>
      <c r="AL570" s="748"/>
      <c r="AM570" s="748"/>
      <c r="AN570" s="748"/>
      <c r="AO570" s="748"/>
      <c r="AP570" s="748"/>
      <c r="AQ570" s="748"/>
      <c r="AR570" s="748"/>
      <c r="AS570" s="747"/>
      <c r="AT570" s="748"/>
      <c r="AU570" s="748"/>
      <c r="AV570" s="748"/>
      <c r="AW570" s="748"/>
      <c r="AX570" s="748"/>
      <c r="AY570" s="748"/>
      <c r="BI570" s="155"/>
      <c r="BJ570" s="155"/>
      <c r="BK570" s="155"/>
      <c r="BL570" s="155"/>
      <c r="BM570" s="155"/>
      <c r="BN570" s="155"/>
    </row>
    <row r="571" spans="1:66" s="750" customFormat="1" ht="24.75" customHeight="1">
      <c r="A571" s="22" t="s">
        <v>24834</v>
      </c>
      <c r="B571" s="22">
        <v>243432</v>
      </c>
      <c r="C571" s="472" t="s">
        <v>526</v>
      </c>
      <c r="D571" s="23">
        <v>2581334894</v>
      </c>
      <c r="E571" s="23" t="s">
        <v>162</v>
      </c>
      <c r="F571" s="22" t="s">
        <v>24835</v>
      </c>
      <c r="G571" s="22" t="s">
        <v>23063</v>
      </c>
      <c r="H571" s="22" t="s">
        <v>180</v>
      </c>
      <c r="I571" s="18" t="s">
        <v>5417</v>
      </c>
      <c r="J571" s="23">
        <v>9909439400</v>
      </c>
      <c r="K571" s="23" t="s">
        <v>1183</v>
      </c>
      <c r="L571" s="23" t="s">
        <v>1184</v>
      </c>
      <c r="M571" s="746" t="s">
        <v>24836</v>
      </c>
      <c r="N571" s="22"/>
      <c r="O571" s="22" t="s">
        <v>2155</v>
      </c>
      <c r="P571" s="22" t="s">
        <v>24831</v>
      </c>
      <c r="Q571" s="22" t="s">
        <v>24831</v>
      </c>
      <c r="R571" s="22" t="s">
        <v>22256</v>
      </c>
      <c r="S571" s="747"/>
      <c r="T571" s="748"/>
      <c r="U571" s="22"/>
      <c r="V571" s="22"/>
      <c r="W571" s="22"/>
      <c r="X571" s="22"/>
      <c r="Y571" s="748"/>
      <c r="Z571" s="748"/>
      <c r="AA571" s="748"/>
      <c r="AB571" s="748"/>
      <c r="AC571" s="748"/>
      <c r="AD571" s="748"/>
      <c r="AE571" s="748"/>
      <c r="AF571" s="748"/>
      <c r="AG571" s="748"/>
      <c r="AH571" s="749"/>
      <c r="AI571" s="749"/>
      <c r="AJ571" s="749"/>
      <c r="AK571" s="749"/>
      <c r="AL571" s="748"/>
      <c r="AM571" s="748"/>
      <c r="AN571" s="748"/>
      <c r="AO571" s="748"/>
      <c r="AP571" s="748"/>
      <c r="AQ571" s="748"/>
      <c r="AR571" s="748"/>
      <c r="AS571" s="747"/>
      <c r="AT571" s="748"/>
      <c r="AU571" s="748"/>
      <c r="AV571" s="748"/>
      <c r="AW571" s="748"/>
      <c r="AX571" s="748"/>
      <c r="AY571" s="748"/>
      <c r="BI571" s="155"/>
      <c r="BJ571" s="155"/>
      <c r="BK571" s="155"/>
      <c r="BL571" s="155"/>
      <c r="BM571" s="155"/>
      <c r="BN571" s="155"/>
    </row>
    <row r="572" spans="1:66" s="750" customFormat="1" ht="24.75" customHeight="1">
      <c r="A572" s="22" t="s">
        <v>24837</v>
      </c>
      <c r="B572" s="22">
        <v>243433</v>
      </c>
      <c r="C572" s="472" t="s">
        <v>526</v>
      </c>
      <c r="D572" s="23">
        <v>2593727268</v>
      </c>
      <c r="E572" s="23" t="s">
        <v>163</v>
      </c>
      <c r="F572" s="22" t="s">
        <v>24838</v>
      </c>
      <c r="G572" s="22" t="s">
        <v>2448</v>
      </c>
      <c r="H572" s="22" t="s">
        <v>179</v>
      </c>
      <c r="I572" s="18" t="s">
        <v>5416</v>
      </c>
      <c r="J572" s="23">
        <v>9336949408</v>
      </c>
      <c r="K572" s="23" t="s">
        <v>1183</v>
      </c>
      <c r="L572" s="23" t="s">
        <v>1184</v>
      </c>
      <c r="M572" s="746" t="s">
        <v>24839</v>
      </c>
      <c r="N572" s="22"/>
      <c r="O572" s="22" t="s">
        <v>2155</v>
      </c>
      <c r="P572" s="22" t="s">
        <v>24840</v>
      </c>
      <c r="Q572" s="22" t="s">
        <v>24840</v>
      </c>
      <c r="R572" s="22"/>
      <c r="S572" s="747"/>
      <c r="T572" s="748"/>
      <c r="U572" s="22"/>
      <c r="V572" s="22"/>
      <c r="W572" s="22"/>
      <c r="X572" s="22"/>
      <c r="Y572" s="748"/>
      <c r="Z572" s="748"/>
      <c r="AA572" s="748"/>
      <c r="AB572" s="748"/>
      <c r="AC572" s="748"/>
      <c r="AD572" s="748"/>
      <c r="AE572" s="748"/>
      <c r="AF572" s="748"/>
      <c r="AG572" s="748"/>
      <c r="AH572" s="749"/>
      <c r="AI572" s="749"/>
      <c r="AJ572" s="749"/>
      <c r="AK572" s="749"/>
      <c r="AL572" s="748"/>
      <c r="AM572" s="748"/>
      <c r="AN572" s="748"/>
      <c r="AO572" s="748"/>
      <c r="AP572" s="748"/>
      <c r="AQ572" s="748"/>
      <c r="AR572" s="748"/>
      <c r="AS572" s="747"/>
      <c r="AT572" s="748"/>
      <c r="AU572" s="748"/>
      <c r="AV572" s="748"/>
      <c r="AW572" s="748"/>
      <c r="AX572" s="748"/>
      <c r="AY572" s="748"/>
      <c r="BI572" s="155"/>
      <c r="BJ572" s="155"/>
      <c r="BK572" s="155"/>
      <c r="BL572" s="155"/>
      <c r="BM572" s="155"/>
      <c r="BN572" s="155"/>
    </row>
    <row r="573" spans="1:66" s="750" customFormat="1" ht="24.75" customHeight="1">
      <c r="A573" s="22" t="s">
        <v>24841</v>
      </c>
      <c r="B573" s="22">
        <v>243434</v>
      </c>
      <c r="C573" s="472" t="s">
        <v>526</v>
      </c>
      <c r="D573" s="23">
        <v>2591606412</v>
      </c>
      <c r="E573" s="23" t="s">
        <v>163</v>
      </c>
      <c r="F573" s="22" t="s">
        <v>114</v>
      </c>
      <c r="G573" s="22" t="s">
        <v>2448</v>
      </c>
      <c r="H573" s="22" t="s">
        <v>180</v>
      </c>
      <c r="I573" s="18" t="s">
        <v>5416</v>
      </c>
      <c r="J573" s="23">
        <v>9116215633</v>
      </c>
      <c r="K573" s="23" t="s">
        <v>1183</v>
      </c>
      <c r="L573" s="23" t="s">
        <v>1184</v>
      </c>
      <c r="M573" s="746" t="s">
        <v>24842</v>
      </c>
      <c r="N573" s="22"/>
      <c r="O573" s="22" t="s">
        <v>2155</v>
      </c>
      <c r="P573" s="22" t="s">
        <v>24828</v>
      </c>
      <c r="Q573" s="22" t="s">
        <v>24828</v>
      </c>
      <c r="R573" s="22"/>
      <c r="S573" s="747"/>
      <c r="T573" s="748"/>
      <c r="U573" s="22"/>
      <c r="V573" s="22"/>
      <c r="W573" s="22"/>
      <c r="X573" s="22"/>
      <c r="Y573" s="748"/>
      <c r="Z573" s="748"/>
      <c r="AA573" s="748"/>
      <c r="AB573" s="748"/>
      <c r="AC573" s="748"/>
      <c r="AD573" s="748"/>
      <c r="AE573" s="748"/>
      <c r="AF573" s="748"/>
      <c r="AG573" s="748"/>
      <c r="AH573" s="749"/>
      <c r="AI573" s="749"/>
      <c r="AJ573" s="749"/>
      <c r="AK573" s="749"/>
      <c r="AL573" s="748"/>
      <c r="AM573" s="748"/>
      <c r="AN573" s="748"/>
      <c r="AO573" s="748"/>
      <c r="AP573" s="748"/>
      <c r="AQ573" s="748"/>
      <c r="AR573" s="748"/>
      <c r="AS573" s="747"/>
      <c r="AT573" s="748"/>
      <c r="AU573" s="748"/>
      <c r="AV573" s="748"/>
      <c r="AW573" s="748"/>
      <c r="AX573" s="748"/>
      <c r="AY573" s="748"/>
      <c r="BI573" s="155"/>
      <c r="BJ573" s="155"/>
      <c r="BK573" s="155"/>
      <c r="BL573" s="155"/>
      <c r="BM573" s="155"/>
      <c r="BN573" s="155"/>
    </row>
    <row r="574" spans="1:66" s="750" customFormat="1" ht="24.75" customHeight="1">
      <c r="A574" s="22" t="s">
        <v>24843</v>
      </c>
      <c r="B574" s="22">
        <v>243435</v>
      </c>
      <c r="C574" s="472" t="s">
        <v>526</v>
      </c>
      <c r="D574" s="23">
        <v>1630428116</v>
      </c>
      <c r="E574" s="23" t="s">
        <v>163</v>
      </c>
      <c r="F574" s="22" t="s">
        <v>24844</v>
      </c>
      <c r="G574" s="22" t="s">
        <v>2877</v>
      </c>
      <c r="H574" s="22" t="s">
        <v>180</v>
      </c>
      <c r="I574" s="18" t="s">
        <v>5417</v>
      </c>
      <c r="J574" s="23">
        <v>9146204570</v>
      </c>
      <c r="K574" s="23" t="s">
        <v>1183</v>
      </c>
      <c r="L574" s="23" t="s">
        <v>1184</v>
      </c>
      <c r="M574" s="746" t="s">
        <v>24845</v>
      </c>
      <c r="N574" s="22"/>
      <c r="O574" s="22" t="s">
        <v>2155</v>
      </c>
      <c r="P574" s="22" t="s">
        <v>24831</v>
      </c>
      <c r="Q574" s="22" t="s">
        <v>24831</v>
      </c>
      <c r="R574" s="22"/>
      <c r="S574" s="747"/>
      <c r="T574" s="748"/>
      <c r="U574" s="22"/>
      <c r="V574" s="22"/>
      <c r="W574" s="22"/>
      <c r="X574" s="22"/>
      <c r="Y574" s="748"/>
      <c r="Z574" s="748"/>
      <c r="AA574" s="748"/>
      <c r="AB574" s="748"/>
      <c r="AC574" s="748"/>
      <c r="AD574" s="748"/>
      <c r="AE574" s="748"/>
      <c r="AF574" s="748"/>
      <c r="AG574" s="748"/>
      <c r="AH574" s="749"/>
      <c r="AI574" s="749"/>
      <c r="AJ574" s="749"/>
      <c r="AK574" s="749"/>
      <c r="AL574" s="748"/>
      <c r="AM574" s="748"/>
      <c r="AN574" s="748"/>
      <c r="AO574" s="748"/>
      <c r="AP574" s="748"/>
      <c r="AQ574" s="748"/>
      <c r="AR574" s="748"/>
      <c r="AS574" s="747"/>
      <c r="AT574" s="748"/>
      <c r="AU574" s="748"/>
      <c r="AV574" s="748"/>
      <c r="AW574" s="748"/>
      <c r="AX574" s="748"/>
      <c r="AY574" s="748"/>
      <c r="BI574" s="155"/>
      <c r="BJ574" s="155"/>
      <c r="BK574" s="155"/>
      <c r="BL574" s="155"/>
      <c r="BM574" s="155"/>
      <c r="BN574" s="155"/>
    </row>
    <row r="575" spans="1:66" s="750" customFormat="1" ht="24.75" customHeight="1">
      <c r="A575" s="22" t="s">
        <v>24846</v>
      </c>
      <c r="B575" s="22">
        <v>243436</v>
      </c>
      <c r="C575" s="472" t="s">
        <v>526</v>
      </c>
      <c r="D575" s="23">
        <v>1810608767</v>
      </c>
      <c r="E575" s="23" t="s">
        <v>163</v>
      </c>
      <c r="F575" s="22" t="s">
        <v>1038</v>
      </c>
      <c r="G575" s="22" t="s">
        <v>23063</v>
      </c>
      <c r="H575" s="22" t="s">
        <v>180</v>
      </c>
      <c r="I575" s="18" t="s">
        <v>5417</v>
      </c>
      <c r="J575" s="23">
        <v>9201065166</v>
      </c>
      <c r="K575" s="23" t="s">
        <v>1183</v>
      </c>
      <c r="L575" s="23" t="s">
        <v>1184</v>
      </c>
      <c r="M575" s="746" t="s">
        <v>24847</v>
      </c>
      <c r="N575" s="22"/>
      <c r="O575" s="22" t="s">
        <v>2155</v>
      </c>
      <c r="P575" s="22" t="s">
        <v>24848</v>
      </c>
      <c r="Q575" s="22" t="s">
        <v>24848</v>
      </c>
      <c r="R575" s="22" t="s">
        <v>22256</v>
      </c>
      <c r="S575" s="747"/>
      <c r="T575" s="748"/>
      <c r="U575" s="22"/>
      <c r="V575" s="22"/>
      <c r="W575" s="22"/>
      <c r="X575" s="22"/>
      <c r="Y575" s="748"/>
      <c r="Z575" s="748"/>
      <c r="AA575" s="748"/>
      <c r="AB575" s="748"/>
      <c r="AC575" s="748"/>
      <c r="AD575" s="748"/>
      <c r="AE575" s="748"/>
      <c r="AF575" s="748"/>
      <c r="AG575" s="748"/>
      <c r="AH575" s="749"/>
      <c r="AI575" s="749"/>
      <c r="AJ575" s="749"/>
      <c r="AK575" s="749"/>
      <c r="AL575" s="748"/>
      <c r="AM575" s="748"/>
      <c r="AN575" s="748"/>
      <c r="AO575" s="748"/>
      <c r="AP575" s="748"/>
      <c r="AQ575" s="748"/>
      <c r="AR575" s="748"/>
      <c r="AS575" s="747"/>
      <c r="AT575" s="748"/>
      <c r="AU575" s="748"/>
      <c r="AV575" s="748"/>
      <c r="AW575" s="748"/>
      <c r="AX575" s="748"/>
      <c r="AY575" s="748"/>
      <c r="BI575" s="155"/>
      <c r="BJ575" s="155"/>
      <c r="BK575" s="155"/>
      <c r="BL575" s="155"/>
      <c r="BM575" s="155"/>
      <c r="BN575" s="155"/>
    </row>
    <row r="576" spans="1:66" s="750" customFormat="1" ht="24.75" customHeight="1">
      <c r="A576" s="22" t="s">
        <v>24849</v>
      </c>
      <c r="B576" s="22">
        <v>243437</v>
      </c>
      <c r="C576" s="472" t="s">
        <v>526</v>
      </c>
      <c r="D576" s="23">
        <v>2679962788</v>
      </c>
      <c r="E576" s="23" t="s">
        <v>162</v>
      </c>
      <c r="F576" s="22" t="s">
        <v>24850</v>
      </c>
      <c r="G576" s="22" t="s">
        <v>3788</v>
      </c>
      <c r="H576" s="22" t="s">
        <v>179</v>
      </c>
      <c r="I576" s="18" t="s">
        <v>5416</v>
      </c>
      <c r="J576" s="23">
        <v>9360837461</v>
      </c>
      <c r="K576" s="23" t="s">
        <v>1183</v>
      </c>
      <c r="L576" s="23" t="s">
        <v>1184</v>
      </c>
      <c r="M576" s="746" t="s">
        <v>24851</v>
      </c>
      <c r="N576" s="22"/>
      <c r="O576" s="22" t="s">
        <v>2155</v>
      </c>
      <c r="P576" s="22" t="s">
        <v>24852</v>
      </c>
      <c r="Q576" s="22" t="s">
        <v>24852</v>
      </c>
      <c r="R576" s="22" t="s">
        <v>24862</v>
      </c>
      <c r="S576" s="747"/>
      <c r="T576" s="748"/>
      <c r="U576" s="22"/>
      <c r="V576" s="22"/>
      <c r="W576" s="22"/>
      <c r="X576" s="22"/>
      <c r="Y576" s="748"/>
      <c r="Z576" s="748"/>
      <c r="AA576" s="748"/>
      <c r="AB576" s="748"/>
      <c r="AC576" s="748"/>
      <c r="AD576" s="748"/>
      <c r="AE576" s="748"/>
      <c r="AF576" s="748"/>
      <c r="AG576" s="748"/>
      <c r="AH576" s="749"/>
      <c r="AI576" s="749"/>
      <c r="AJ576" s="749"/>
      <c r="AK576" s="749"/>
      <c r="AL576" s="748"/>
      <c r="AM576" s="748"/>
      <c r="AN576" s="748"/>
      <c r="AO576" s="748"/>
      <c r="AP576" s="748"/>
      <c r="AQ576" s="748"/>
      <c r="AR576" s="748"/>
      <c r="AS576" s="747"/>
      <c r="AT576" s="748"/>
      <c r="AU576" s="748"/>
      <c r="AV576" s="748"/>
      <c r="AW576" s="748"/>
      <c r="AX576" s="748"/>
      <c r="AY576" s="748"/>
      <c r="BI576" s="155"/>
      <c r="BJ576" s="155"/>
      <c r="BK576" s="155"/>
      <c r="BL576" s="155"/>
      <c r="BM576" s="155"/>
      <c r="BN576" s="155"/>
    </row>
    <row r="577" spans="1:66" s="750" customFormat="1" ht="24.75" customHeight="1">
      <c r="A577" s="22" t="s">
        <v>24853</v>
      </c>
      <c r="B577" s="22">
        <v>243438</v>
      </c>
      <c r="C577" s="472" t="s">
        <v>526</v>
      </c>
      <c r="D577" s="23">
        <v>2581512156</v>
      </c>
      <c r="E577" s="23" t="s">
        <v>163</v>
      </c>
      <c r="F577" s="22" t="s">
        <v>321</v>
      </c>
      <c r="G577" s="22" t="s">
        <v>4142</v>
      </c>
      <c r="H577" s="22" t="s">
        <v>180</v>
      </c>
      <c r="I577" s="18" t="s">
        <v>5417</v>
      </c>
      <c r="J577" s="23">
        <v>9226026836</v>
      </c>
      <c r="K577" s="23" t="s">
        <v>1183</v>
      </c>
      <c r="L577" s="23" t="s">
        <v>1184</v>
      </c>
      <c r="M577" s="746" t="s">
        <v>24854</v>
      </c>
      <c r="N577" s="22"/>
      <c r="O577" s="22" t="s">
        <v>2155</v>
      </c>
      <c r="P577" s="22" t="s">
        <v>24855</v>
      </c>
      <c r="Q577" s="22" t="s">
        <v>24855</v>
      </c>
      <c r="R577" s="22" t="s">
        <v>22256</v>
      </c>
      <c r="S577" s="747"/>
      <c r="T577" s="748"/>
      <c r="U577" s="22"/>
      <c r="V577" s="22"/>
      <c r="W577" s="22"/>
      <c r="X577" s="22"/>
      <c r="Y577" s="748"/>
      <c r="Z577" s="748"/>
      <c r="AA577" s="748"/>
      <c r="AB577" s="748"/>
      <c r="AC577" s="748"/>
      <c r="AD577" s="748"/>
      <c r="AE577" s="748"/>
      <c r="AF577" s="748"/>
      <c r="AG577" s="748"/>
      <c r="AH577" s="749"/>
      <c r="AI577" s="749"/>
      <c r="AJ577" s="749"/>
      <c r="AK577" s="749"/>
      <c r="AL577" s="748"/>
      <c r="AM577" s="748"/>
      <c r="AN577" s="748"/>
      <c r="AO577" s="748"/>
      <c r="AP577" s="748"/>
      <c r="AQ577" s="748"/>
      <c r="AR577" s="748"/>
      <c r="AS577" s="747"/>
      <c r="AT577" s="748"/>
      <c r="AU577" s="748"/>
      <c r="AV577" s="748"/>
      <c r="AW577" s="748"/>
      <c r="AX577" s="748"/>
      <c r="AY577" s="748"/>
      <c r="BI577" s="155"/>
      <c r="BJ577" s="155"/>
      <c r="BK577" s="155"/>
      <c r="BL577" s="155"/>
      <c r="BM577" s="155"/>
      <c r="BN577" s="155"/>
    </row>
    <row r="578" spans="1:66" s="750" customFormat="1" ht="24.75" customHeight="1">
      <c r="A578" s="22" t="s">
        <v>24856</v>
      </c>
      <c r="B578" s="22">
        <v>243439</v>
      </c>
      <c r="C578" s="472" t="s">
        <v>526</v>
      </c>
      <c r="D578" s="23">
        <v>2581510064</v>
      </c>
      <c r="E578" s="23" t="s">
        <v>163</v>
      </c>
      <c r="F578" s="22" t="s">
        <v>120</v>
      </c>
      <c r="G578" s="22" t="s">
        <v>4142</v>
      </c>
      <c r="H578" s="22" t="s">
        <v>180</v>
      </c>
      <c r="I578" s="18" t="s">
        <v>5417</v>
      </c>
      <c r="J578" s="23">
        <v>9393589765</v>
      </c>
      <c r="K578" s="23" t="s">
        <v>1183</v>
      </c>
      <c r="L578" s="23" t="s">
        <v>1184</v>
      </c>
      <c r="M578" s="746" t="s">
        <v>24857</v>
      </c>
      <c r="N578" s="22"/>
      <c r="O578" s="22" t="s">
        <v>2155</v>
      </c>
      <c r="P578" s="22" t="s">
        <v>24858</v>
      </c>
      <c r="Q578" s="22" t="s">
        <v>24858</v>
      </c>
      <c r="R578" s="22"/>
      <c r="S578" s="747"/>
      <c r="T578" s="748"/>
      <c r="U578" s="22"/>
      <c r="V578" s="22"/>
      <c r="W578" s="22"/>
      <c r="X578" s="22"/>
      <c r="Y578" s="748"/>
      <c r="Z578" s="748"/>
      <c r="AA578" s="748"/>
      <c r="AB578" s="748"/>
      <c r="AC578" s="748"/>
      <c r="AD578" s="748"/>
      <c r="AE578" s="748"/>
      <c r="AF578" s="748"/>
      <c r="AG578" s="748"/>
      <c r="AH578" s="749"/>
      <c r="AI578" s="749"/>
      <c r="AJ578" s="749"/>
      <c r="AK578" s="749"/>
      <c r="AL578" s="748"/>
      <c r="AM578" s="748"/>
      <c r="AN578" s="748"/>
      <c r="AO578" s="748"/>
      <c r="AP578" s="748"/>
      <c r="AQ578" s="748"/>
      <c r="AR578" s="748"/>
      <c r="AS578" s="747"/>
      <c r="AT578" s="748"/>
      <c r="AU578" s="748"/>
      <c r="AV578" s="748"/>
      <c r="AW578" s="748"/>
      <c r="AX578" s="748"/>
      <c r="AY578" s="748"/>
      <c r="BI578" s="155"/>
      <c r="BJ578" s="155"/>
      <c r="BK578" s="155"/>
      <c r="BL578" s="155"/>
      <c r="BM578" s="155"/>
      <c r="BN578" s="155"/>
    </row>
    <row r="579" spans="1:66" s="750" customFormat="1" ht="24.75" customHeight="1">
      <c r="A579" s="22" t="s">
        <v>24859</v>
      </c>
      <c r="B579" s="22">
        <v>243440</v>
      </c>
      <c r="C579" s="472" t="s">
        <v>526</v>
      </c>
      <c r="D579" s="23">
        <v>2581945524</v>
      </c>
      <c r="E579" s="23" t="s">
        <v>163</v>
      </c>
      <c r="F579" s="22" t="s">
        <v>24860</v>
      </c>
      <c r="G579" s="22" t="s">
        <v>2877</v>
      </c>
      <c r="H579" s="22" t="s">
        <v>180</v>
      </c>
      <c r="I579" s="18" t="s">
        <v>5417</v>
      </c>
      <c r="J579" s="23">
        <v>9107734414</v>
      </c>
      <c r="K579" s="23" t="s">
        <v>1183</v>
      </c>
      <c r="L579" s="23" t="s">
        <v>1184</v>
      </c>
      <c r="M579" s="746" t="s">
        <v>24861</v>
      </c>
      <c r="N579" s="22"/>
      <c r="O579" s="22" t="s">
        <v>2155</v>
      </c>
      <c r="P579" s="22" t="s">
        <v>24862</v>
      </c>
      <c r="Q579" s="22" t="s">
        <v>24862</v>
      </c>
      <c r="R579" s="22"/>
      <c r="S579" s="747"/>
      <c r="T579" s="748"/>
      <c r="U579" s="22"/>
      <c r="V579" s="22"/>
      <c r="W579" s="22"/>
      <c r="X579" s="22"/>
      <c r="Y579" s="748"/>
      <c r="Z579" s="748"/>
      <c r="AA579" s="748"/>
      <c r="AB579" s="748"/>
      <c r="AC579" s="748"/>
      <c r="AD579" s="748"/>
      <c r="AE579" s="748"/>
      <c r="AF579" s="748"/>
      <c r="AG579" s="748"/>
      <c r="AH579" s="749"/>
      <c r="AI579" s="749"/>
      <c r="AJ579" s="749"/>
      <c r="AK579" s="749"/>
      <c r="AL579" s="748"/>
      <c r="AM579" s="748"/>
      <c r="AN579" s="748"/>
      <c r="AO579" s="748"/>
      <c r="AP579" s="748"/>
      <c r="AQ579" s="748"/>
      <c r="AR579" s="748"/>
      <c r="AS579" s="747"/>
      <c r="AT579" s="748"/>
      <c r="AU579" s="748"/>
      <c r="AV579" s="748"/>
      <c r="AW579" s="748"/>
      <c r="AX579" s="748"/>
      <c r="AY579" s="748"/>
      <c r="BI579" s="155"/>
      <c r="BJ579" s="155"/>
      <c r="BK579" s="155"/>
      <c r="BL579" s="155"/>
      <c r="BM579" s="155"/>
      <c r="BN579" s="155"/>
    </row>
    <row r="580" spans="1:66" s="750" customFormat="1" ht="24.75" customHeight="1">
      <c r="A580" s="22" t="s">
        <v>24863</v>
      </c>
      <c r="B580" s="22">
        <v>243441</v>
      </c>
      <c r="C580" s="472" t="s">
        <v>526</v>
      </c>
      <c r="D580" s="23">
        <v>2581475757</v>
      </c>
      <c r="E580" s="23" t="s">
        <v>162</v>
      </c>
      <c r="F580" s="22" t="s">
        <v>249</v>
      </c>
      <c r="G580" s="22" t="s">
        <v>22834</v>
      </c>
      <c r="H580" s="22" t="s">
        <v>180</v>
      </c>
      <c r="I580" s="18" t="s">
        <v>5417</v>
      </c>
      <c r="J580" s="23">
        <v>9304436375</v>
      </c>
      <c r="K580" s="23" t="s">
        <v>1183</v>
      </c>
      <c r="L580" s="23" t="s">
        <v>1184</v>
      </c>
      <c r="M580" s="746" t="s">
        <v>24864</v>
      </c>
      <c r="N580" s="22"/>
      <c r="O580" s="22" t="s">
        <v>2155</v>
      </c>
      <c r="P580" s="22" t="s">
        <v>24855</v>
      </c>
      <c r="Q580" s="22" t="s">
        <v>24855</v>
      </c>
      <c r="R580" s="22" t="s">
        <v>22256</v>
      </c>
      <c r="S580" s="747"/>
      <c r="T580" s="748"/>
      <c r="U580" s="22"/>
      <c r="V580" s="22"/>
      <c r="W580" s="22"/>
      <c r="X580" s="22"/>
      <c r="Y580" s="748"/>
      <c r="Z580" s="748"/>
      <c r="AA580" s="748"/>
      <c r="AB580" s="748"/>
      <c r="AC580" s="748"/>
      <c r="AD580" s="748"/>
      <c r="AE580" s="748"/>
      <c r="AF580" s="748"/>
      <c r="AG580" s="748"/>
      <c r="AH580" s="749"/>
      <c r="AI580" s="749"/>
      <c r="AJ580" s="749"/>
      <c r="AK580" s="749"/>
      <c r="AL580" s="748"/>
      <c r="AM580" s="748"/>
      <c r="AN580" s="748"/>
      <c r="AO580" s="748"/>
      <c r="AP580" s="748"/>
      <c r="AQ580" s="748"/>
      <c r="AR580" s="748"/>
      <c r="AS580" s="747"/>
      <c r="AT580" s="748"/>
      <c r="AU580" s="748"/>
      <c r="AV580" s="748"/>
      <c r="AW580" s="748"/>
      <c r="AX580" s="748"/>
      <c r="AY580" s="748"/>
      <c r="BI580" s="155"/>
      <c r="BJ580" s="155"/>
      <c r="BK580" s="155"/>
      <c r="BL580" s="155"/>
      <c r="BM580" s="155"/>
      <c r="BN580" s="155"/>
    </row>
    <row r="581" spans="1:66" s="750" customFormat="1" ht="24.75" customHeight="1">
      <c r="A581" s="22" t="s">
        <v>24865</v>
      </c>
      <c r="B581" s="22">
        <v>243442</v>
      </c>
      <c r="C581" s="472" t="s">
        <v>526</v>
      </c>
      <c r="D581" s="23">
        <v>1639935002</v>
      </c>
      <c r="E581" s="23" t="s">
        <v>162</v>
      </c>
      <c r="F581" s="22" t="s">
        <v>23154</v>
      </c>
      <c r="G581" s="22" t="s">
        <v>2448</v>
      </c>
      <c r="H581" s="22" t="s">
        <v>179</v>
      </c>
      <c r="I581" s="18" t="s">
        <v>5416</v>
      </c>
      <c r="J581" s="23">
        <v>9118090197</v>
      </c>
      <c r="K581" s="23" t="s">
        <v>1183</v>
      </c>
      <c r="L581" s="23" t="s">
        <v>1184</v>
      </c>
      <c r="M581" s="746" t="s">
        <v>24866</v>
      </c>
      <c r="N581" s="22"/>
      <c r="O581" s="22" t="s">
        <v>2155</v>
      </c>
      <c r="P581" s="22" t="s">
        <v>24867</v>
      </c>
      <c r="Q581" s="22" t="s">
        <v>24867</v>
      </c>
      <c r="R581" s="22" t="s">
        <v>22256</v>
      </c>
      <c r="S581" s="747"/>
      <c r="T581" s="748"/>
      <c r="U581" s="22"/>
      <c r="V581" s="22"/>
      <c r="W581" s="22"/>
      <c r="X581" s="22"/>
      <c r="Y581" s="748"/>
      <c r="Z581" s="748"/>
      <c r="AA581" s="748"/>
      <c r="AB581" s="748"/>
      <c r="AC581" s="748"/>
      <c r="AD581" s="748"/>
      <c r="AE581" s="748"/>
      <c r="AF581" s="748"/>
      <c r="AG581" s="748"/>
      <c r="AH581" s="749"/>
      <c r="AI581" s="749"/>
      <c r="AJ581" s="749"/>
      <c r="AK581" s="749"/>
      <c r="AL581" s="748"/>
      <c r="AM581" s="748"/>
      <c r="AN581" s="748"/>
      <c r="AO581" s="748"/>
      <c r="AP581" s="748"/>
      <c r="AQ581" s="748"/>
      <c r="AR581" s="748"/>
      <c r="AS581" s="747"/>
      <c r="AT581" s="748"/>
      <c r="AU581" s="748"/>
      <c r="AV581" s="748"/>
      <c r="AW581" s="748"/>
      <c r="AX581" s="748"/>
      <c r="AY581" s="748"/>
      <c r="BI581" s="155"/>
      <c r="BJ581" s="155"/>
      <c r="BK581" s="155"/>
      <c r="BL581" s="155"/>
      <c r="BM581" s="155"/>
      <c r="BN581" s="155"/>
    </row>
    <row r="582" spans="1:66" s="750" customFormat="1" ht="24.75" customHeight="1">
      <c r="A582" s="22" t="s">
        <v>26297</v>
      </c>
      <c r="B582" s="22">
        <v>243444</v>
      </c>
      <c r="C582" s="472" t="s">
        <v>526</v>
      </c>
      <c r="D582" s="23">
        <v>2581680652</v>
      </c>
      <c r="E582" s="23" t="s">
        <v>162</v>
      </c>
      <c r="F582" s="22" t="s">
        <v>763</v>
      </c>
      <c r="G582" s="22" t="s">
        <v>2448</v>
      </c>
      <c r="H582" s="22" t="s">
        <v>180</v>
      </c>
      <c r="I582" s="18" t="s">
        <v>5417</v>
      </c>
      <c r="J582" s="23">
        <v>9117662873</v>
      </c>
      <c r="K582" s="23" t="s">
        <v>1183</v>
      </c>
      <c r="L582" s="23" t="s">
        <v>1184</v>
      </c>
      <c r="M582" s="746" t="s">
        <v>26298</v>
      </c>
      <c r="N582" s="22"/>
      <c r="O582" s="22" t="s">
        <v>2155</v>
      </c>
      <c r="P582" s="22" t="s">
        <v>25341</v>
      </c>
      <c r="Q582" s="22" t="s">
        <v>25341</v>
      </c>
      <c r="R582" s="22" t="s">
        <v>25916</v>
      </c>
      <c r="S582" s="747"/>
      <c r="T582" s="748"/>
      <c r="U582" s="22"/>
      <c r="V582" s="22"/>
      <c r="W582" s="22"/>
      <c r="X582" s="22"/>
      <c r="Y582" s="748"/>
      <c r="Z582" s="748"/>
      <c r="AA582" s="748"/>
      <c r="AB582" s="748"/>
      <c r="AC582" s="748"/>
      <c r="AD582" s="748"/>
      <c r="AE582" s="748"/>
      <c r="AF582" s="748"/>
      <c r="AG582" s="748"/>
      <c r="AH582" s="749"/>
      <c r="AI582" s="749"/>
      <c r="AJ582" s="749"/>
      <c r="AK582" s="749"/>
      <c r="AL582" s="748"/>
      <c r="AM582" s="748"/>
      <c r="AN582" s="748"/>
      <c r="AO582" s="748"/>
      <c r="AP582" s="748"/>
      <c r="AQ582" s="748"/>
      <c r="AR582" s="748"/>
      <c r="AS582" s="747"/>
      <c r="AT582" s="748"/>
      <c r="AU582" s="748"/>
      <c r="AV582" s="748"/>
      <c r="AW582" s="748"/>
      <c r="AX582" s="748"/>
      <c r="AY582" s="748"/>
      <c r="BI582" s="155"/>
      <c r="BJ582" s="155"/>
      <c r="BK582" s="155"/>
      <c r="BL582" s="155"/>
      <c r="BM582" s="155"/>
      <c r="BN582" s="155"/>
    </row>
    <row r="583" spans="1:66" s="750" customFormat="1" ht="24.75" customHeight="1">
      <c r="A583" s="22" t="s">
        <v>26294</v>
      </c>
      <c r="B583" s="22">
        <v>243448</v>
      </c>
      <c r="C583" s="472" t="s">
        <v>526</v>
      </c>
      <c r="D583" s="23" t="s">
        <v>26295</v>
      </c>
      <c r="E583" s="23" t="s">
        <v>162</v>
      </c>
      <c r="F583" s="22" t="s">
        <v>138</v>
      </c>
      <c r="G583" s="22" t="s">
        <v>2448</v>
      </c>
      <c r="H583" s="22" t="s">
        <v>180</v>
      </c>
      <c r="I583" s="18" t="s">
        <v>5417</v>
      </c>
      <c r="J583" s="23">
        <v>9012564796</v>
      </c>
      <c r="K583" s="23" t="s">
        <v>1183</v>
      </c>
      <c r="L583" s="23" t="s">
        <v>1184</v>
      </c>
      <c r="M583" s="746" t="s">
        <v>26296</v>
      </c>
      <c r="N583" s="22"/>
      <c r="O583" s="22" t="s">
        <v>2155</v>
      </c>
      <c r="P583" s="22" t="s">
        <v>25298</v>
      </c>
      <c r="Q583" s="22" t="s">
        <v>25298</v>
      </c>
      <c r="R583" s="22" t="s">
        <v>26037</v>
      </c>
      <c r="S583" s="747"/>
      <c r="T583" s="748"/>
      <c r="U583" s="22"/>
      <c r="V583" s="22"/>
      <c r="W583" s="22"/>
      <c r="X583" s="22"/>
      <c r="Y583" s="748"/>
      <c r="Z583" s="748"/>
      <c r="AA583" s="748"/>
      <c r="AB583" s="748"/>
      <c r="AC583" s="748"/>
      <c r="AD583" s="748"/>
      <c r="AE583" s="748"/>
      <c r="AF583" s="748"/>
      <c r="AG583" s="748"/>
      <c r="AH583" s="749"/>
      <c r="AI583" s="749"/>
      <c r="AJ583" s="749"/>
      <c r="AK583" s="749"/>
      <c r="AL583" s="748"/>
      <c r="AM583" s="748"/>
      <c r="AN583" s="748"/>
      <c r="AO583" s="748"/>
      <c r="AP583" s="748"/>
      <c r="AQ583" s="748"/>
      <c r="AR583" s="748"/>
      <c r="AS583" s="747"/>
      <c r="AT583" s="748"/>
      <c r="AU583" s="748"/>
      <c r="AV583" s="748"/>
      <c r="AW583" s="748"/>
      <c r="AX583" s="748"/>
      <c r="AY583" s="748"/>
      <c r="BI583" s="155"/>
      <c r="BJ583" s="155"/>
      <c r="BK583" s="155"/>
      <c r="BL583" s="155"/>
      <c r="BM583" s="155"/>
      <c r="BN583" s="155"/>
    </row>
    <row r="584" spans="1:66" s="750" customFormat="1" ht="24.75" customHeight="1">
      <c r="A584" s="22" t="s">
        <v>25317</v>
      </c>
      <c r="B584" s="22">
        <v>243455</v>
      </c>
      <c r="C584" s="472" t="s">
        <v>526</v>
      </c>
      <c r="D584" s="23">
        <v>2679960262</v>
      </c>
      <c r="E584" s="23" t="s">
        <v>163</v>
      </c>
      <c r="F584" s="22" t="s">
        <v>2045</v>
      </c>
      <c r="G584" s="22" t="s">
        <v>4604</v>
      </c>
      <c r="H584" s="22" t="s">
        <v>179</v>
      </c>
      <c r="I584" s="18" t="s">
        <v>5418</v>
      </c>
      <c r="J584" s="23">
        <v>9117075989</v>
      </c>
      <c r="K584" s="23" t="s">
        <v>1183</v>
      </c>
      <c r="L584" s="23" t="s">
        <v>1184</v>
      </c>
      <c r="M584" s="746" t="s">
        <v>25318</v>
      </c>
      <c r="N584" s="22"/>
      <c r="O584" s="22" t="s">
        <v>2155</v>
      </c>
      <c r="P584" s="22" t="s">
        <v>25319</v>
      </c>
      <c r="Q584" s="22" t="s">
        <v>25319</v>
      </c>
      <c r="R584" s="22" t="s">
        <v>25319</v>
      </c>
      <c r="S584" s="747"/>
      <c r="T584" s="748"/>
      <c r="U584" s="22"/>
      <c r="V584" s="22"/>
      <c r="W584" s="22"/>
      <c r="X584" s="22"/>
      <c r="Y584" s="748"/>
      <c r="Z584" s="748"/>
      <c r="AA584" s="748"/>
      <c r="AB584" s="748"/>
      <c r="AC584" s="748"/>
      <c r="AD584" s="748"/>
      <c r="AE584" s="748"/>
      <c r="AF584" s="748"/>
      <c r="AG584" s="748"/>
      <c r="AH584" s="749"/>
      <c r="AI584" s="749"/>
      <c r="AJ584" s="749"/>
      <c r="AK584" s="749"/>
      <c r="AL584" s="748"/>
      <c r="AM584" s="748"/>
      <c r="AN584" s="748"/>
      <c r="AO584" s="748"/>
      <c r="AP584" s="748"/>
      <c r="AQ584" s="748"/>
      <c r="AR584" s="748"/>
      <c r="AS584" s="747"/>
      <c r="AT584" s="748"/>
      <c r="AU584" s="748"/>
      <c r="AV584" s="748"/>
      <c r="AW584" s="748"/>
      <c r="AX584" s="748"/>
      <c r="AY584" s="748"/>
      <c r="BI584" s="155"/>
      <c r="BJ584" s="155"/>
      <c r="BK584" s="155"/>
      <c r="BL584" s="155"/>
      <c r="BM584" s="155"/>
      <c r="BN584" s="155"/>
    </row>
    <row r="585" spans="1:66" s="750" customFormat="1" ht="24.75" customHeight="1">
      <c r="A585" s="22" t="s">
        <v>26120</v>
      </c>
      <c r="B585" s="22">
        <v>243457</v>
      </c>
      <c r="C585" s="472" t="s">
        <v>526</v>
      </c>
      <c r="D585" s="23">
        <v>6539400799</v>
      </c>
      <c r="E585" s="23" t="s">
        <v>162</v>
      </c>
      <c r="F585" s="22" t="s">
        <v>201</v>
      </c>
      <c r="G585" s="22" t="s">
        <v>26121</v>
      </c>
      <c r="H585" s="22" t="s">
        <v>179</v>
      </c>
      <c r="I585" s="18" t="s">
        <v>5416</v>
      </c>
      <c r="J585" s="23">
        <v>9398367766</v>
      </c>
      <c r="K585" s="23" t="s">
        <v>1183</v>
      </c>
      <c r="L585" s="23" t="s">
        <v>1184</v>
      </c>
      <c r="M585" s="746" t="s">
        <v>26122</v>
      </c>
      <c r="N585" s="22"/>
      <c r="O585" s="22" t="s">
        <v>2155</v>
      </c>
      <c r="P585" s="22" t="s">
        <v>25876</v>
      </c>
      <c r="Q585" s="22" t="s">
        <v>25876</v>
      </c>
      <c r="R585" s="22" t="s">
        <v>25916</v>
      </c>
      <c r="S585" s="747"/>
      <c r="T585" s="748"/>
      <c r="U585" s="22"/>
      <c r="V585" s="22"/>
      <c r="W585" s="22"/>
      <c r="X585" s="22"/>
      <c r="Y585" s="748"/>
      <c r="Z585" s="748"/>
      <c r="AA585" s="748"/>
      <c r="AB585" s="748"/>
      <c r="AC585" s="748"/>
      <c r="AD585" s="748"/>
      <c r="AE585" s="748"/>
      <c r="AF585" s="748"/>
      <c r="AG585" s="748"/>
      <c r="AH585" s="749"/>
      <c r="AI585" s="749"/>
      <c r="AJ585" s="749"/>
      <c r="AK585" s="749"/>
      <c r="AL585" s="748"/>
      <c r="AM585" s="748"/>
      <c r="AN585" s="748"/>
      <c r="AO585" s="748"/>
      <c r="AP585" s="748"/>
      <c r="AQ585" s="748"/>
      <c r="AR585" s="748"/>
      <c r="AS585" s="747"/>
      <c r="AT585" s="748"/>
      <c r="AU585" s="748"/>
      <c r="AV585" s="748"/>
      <c r="AW585" s="748"/>
      <c r="AX585" s="748"/>
      <c r="AY585" s="748"/>
      <c r="BI585" s="155"/>
      <c r="BJ585" s="155"/>
      <c r="BK585" s="155"/>
      <c r="BL585" s="155"/>
      <c r="BM585" s="155"/>
      <c r="BN585" s="155"/>
    </row>
    <row r="586" spans="1:66" s="750" customFormat="1" ht="24.75" customHeight="1">
      <c r="A586" s="22" t="s">
        <v>26123</v>
      </c>
      <c r="B586" s="22">
        <v>243459</v>
      </c>
      <c r="C586" s="472" t="s">
        <v>526</v>
      </c>
      <c r="D586" s="23">
        <v>2593235624</v>
      </c>
      <c r="E586" s="23" t="s">
        <v>163</v>
      </c>
      <c r="F586" s="22" t="s">
        <v>138</v>
      </c>
      <c r="G586" s="22" t="s">
        <v>3401</v>
      </c>
      <c r="H586" s="22" t="s">
        <v>180</v>
      </c>
      <c r="I586" s="18" t="s">
        <v>22456</v>
      </c>
      <c r="J586" s="23">
        <v>9116131425</v>
      </c>
      <c r="K586" s="23" t="s">
        <v>1183</v>
      </c>
      <c r="L586" s="23" t="s">
        <v>1184</v>
      </c>
      <c r="M586" s="746" t="s">
        <v>26124</v>
      </c>
      <c r="N586" s="22"/>
      <c r="O586" s="22" t="s">
        <v>2155</v>
      </c>
      <c r="P586" s="22" t="s">
        <v>26125</v>
      </c>
      <c r="Q586" s="22" t="s">
        <v>26125</v>
      </c>
      <c r="R586" s="22"/>
      <c r="S586" s="747"/>
      <c r="T586" s="748"/>
      <c r="U586" s="22"/>
      <c r="V586" s="22"/>
      <c r="W586" s="22"/>
      <c r="X586" s="22"/>
      <c r="Y586" s="748"/>
      <c r="Z586" s="748"/>
      <c r="AA586" s="748"/>
      <c r="AB586" s="748"/>
      <c r="AC586" s="748"/>
      <c r="AD586" s="748"/>
      <c r="AE586" s="748"/>
      <c r="AF586" s="748"/>
      <c r="AG586" s="748"/>
      <c r="AH586" s="749"/>
      <c r="AI586" s="749"/>
      <c r="AJ586" s="749"/>
      <c r="AK586" s="749"/>
      <c r="AL586" s="748"/>
      <c r="AM586" s="748"/>
      <c r="AN586" s="748"/>
      <c r="AO586" s="748"/>
      <c r="AP586" s="748"/>
      <c r="AQ586" s="748"/>
      <c r="AR586" s="748"/>
      <c r="AS586" s="747"/>
      <c r="AT586" s="748"/>
      <c r="AU586" s="748"/>
      <c r="AV586" s="748"/>
      <c r="AW586" s="748"/>
      <c r="AX586" s="748"/>
      <c r="AY586" s="748"/>
      <c r="BI586" s="155"/>
      <c r="BJ586" s="155"/>
      <c r="BK586" s="155"/>
      <c r="BL586" s="155"/>
      <c r="BM586" s="155"/>
      <c r="BN586" s="155"/>
    </row>
    <row r="587" spans="1:66" s="750" customFormat="1" ht="24.75" customHeight="1">
      <c r="A587" s="22" t="s">
        <v>26126</v>
      </c>
      <c r="B587" s="22">
        <v>243461</v>
      </c>
      <c r="C587" s="472" t="s">
        <v>526</v>
      </c>
      <c r="D587" s="23">
        <v>2581510854</v>
      </c>
      <c r="E587" s="23" t="s">
        <v>162</v>
      </c>
      <c r="F587" s="22" t="s">
        <v>24065</v>
      </c>
      <c r="G587" s="22" t="s">
        <v>586</v>
      </c>
      <c r="H587" s="22" t="s">
        <v>180</v>
      </c>
      <c r="I587" s="18" t="s">
        <v>5417</v>
      </c>
      <c r="J587" s="23">
        <v>9116050923</v>
      </c>
      <c r="K587" s="23" t="s">
        <v>1183</v>
      </c>
      <c r="L587" s="23" t="s">
        <v>1184</v>
      </c>
      <c r="M587" s="746" t="s">
        <v>26127</v>
      </c>
      <c r="N587" s="22"/>
      <c r="O587" s="22" t="s">
        <v>2155</v>
      </c>
      <c r="P587" s="22" t="s">
        <v>26075</v>
      </c>
      <c r="Q587" s="22" t="s">
        <v>26075</v>
      </c>
      <c r="R587" s="22" t="s">
        <v>25916</v>
      </c>
      <c r="S587" s="747"/>
      <c r="T587" s="748"/>
      <c r="U587" s="22"/>
      <c r="V587" s="22"/>
      <c r="W587" s="22"/>
      <c r="X587" s="22"/>
      <c r="Y587" s="748"/>
      <c r="Z587" s="748"/>
      <c r="AA587" s="748"/>
      <c r="AB587" s="748"/>
      <c r="AC587" s="748"/>
      <c r="AD587" s="748"/>
      <c r="AE587" s="748"/>
      <c r="AF587" s="748"/>
      <c r="AG587" s="748"/>
      <c r="AH587" s="749"/>
      <c r="AI587" s="749"/>
      <c r="AJ587" s="749"/>
      <c r="AK587" s="749"/>
      <c r="AL587" s="748"/>
      <c r="AM587" s="748"/>
      <c r="AN587" s="748"/>
      <c r="AO587" s="748"/>
      <c r="AP587" s="748"/>
      <c r="AQ587" s="748"/>
      <c r="AR587" s="748"/>
      <c r="AS587" s="747"/>
      <c r="AT587" s="748"/>
      <c r="AU587" s="748"/>
      <c r="AV587" s="748"/>
      <c r="AW587" s="748"/>
      <c r="AX587" s="748"/>
      <c r="AY587" s="748"/>
      <c r="BI587" s="155"/>
      <c r="BJ587" s="155"/>
      <c r="BK587" s="155"/>
      <c r="BL587" s="155"/>
      <c r="BM587" s="155"/>
      <c r="BN587" s="155"/>
    </row>
    <row r="588" spans="1:66" s="750" customFormat="1" ht="24.75" customHeight="1">
      <c r="A588" s="22" t="s">
        <v>26128</v>
      </c>
      <c r="B588" s="22">
        <v>243463</v>
      </c>
      <c r="C588" s="472" t="s">
        <v>526</v>
      </c>
      <c r="D588" s="23">
        <v>201208210</v>
      </c>
      <c r="E588" s="23" t="s">
        <v>163</v>
      </c>
      <c r="F588" s="22" t="s">
        <v>25218</v>
      </c>
      <c r="G588" s="22" t="s">
        <v>2448</v>
      </c>
      <c r="H588" s="22" t="s">
        <v>180</v>
      </c>
      <c r="I588" s="18" t="s">
        <v>5417</v>
      </c>
      <c r="J588" s="23">
        <v>9055696269</v>
      </c>
      <c r="K588" s="23" t="s">
        <v>1183</v>
      </c>
      <c r="L588" s="23" t="s">
        <v>1184</v>
      </c>
      <c r="M588" s="746" t="s">
        <v>26129</v>
      </c>
      <c r="N588" s="22"/>
      <c r="O588" s="22" t="s">
        <v>2155</v>
      </c>
      <c r="P588" s="22" t="s">
        <v>25794</v>
      </c>
      <c r="Q588" s="22" t="s">
        <v>25794</v>
      </c>
      <c r="R588" s="22"/>
      <c r="S588" s="747"/>
      <c r="T588" s="748"/>
      <c r="U588" s="22"/>
      <c r="V588" s="22"/>
      <c r="W588" s="22"/>
      <c r="X588" s="22"/>
      <c r="Y588" s="748"/>
      <c r="Z588" s="748"/>
      <c r="AA588" s="748"/>
      <c r="AB588" s="748"/>
      <c r="AC588" s="748"/>
      <c r="AD588" s="748"/>
      <c r="AE588" s="748"/>
      <c r="AF588" s="748"/>
      <c r="AG588" s="748"/>
      <c r="AH588" s="749"/>
      <c r="AI588" s="749"/>
      <c r="AJ588" s="749"/>
      <c r="AK588" s="749"/>
      <c r="AL588" s="748"/>
      <c r="AM588" s="748"/>
      <c r="AN588" s="748"/>
      <c r="AO588" s="748"/>
      <c r="AP588" s="748"/>
      <c r="AQ588" s="748"/>
      <c r="AR588" s="748"/>
      <c r="AS588" s="747"/>
      <c r="AT588" s="748"/>
      <c r="AU588" s="748"/>
      <c r="AV588" s="748"/>
      <c r="AW588" s="748"/>
      <c r="AX588" s="748"/>
      <c r="AY588" s="748"/>
      <c r="BI588" s="155"/>
      <c r="BJ588" s="155"/>
      <c r="BK588" s="155"/>
      <c r="BL588" s="155"/>
      <c r="BM588" s="155"/>
      <c r="BN588" s="155"/>
    </row>
    <row r="589" spans="1:66" s="750" customFormat="1" ht="24.75" customHeight="1">
      <c r="A589" s="22" t="s">
        <v>26130</v>
      </c>
      <c r="B589" s="22">
        <v>243464</v>
      </c>
      <c r="C589" s="472" t="s">
        <v>526</v>
      </c>
      <c r="D589" s="23">
        <v>55388698</v>
      </c>
      <c r="E589" s="23" t="s">
        <v>163</v>
      </c>
      <c r="F589" s="22" t="s">
        <v>26131</v>
      </c>
      <c r="G589" s="22" t="s">
        <v>2764</v>
      </c>
      <c r="H589" s="22" t="s">
        <v>179</v>
      </c>
      <c r="I589" s="18" t="s">
        <v>5418</v>
      </c>
      <c r="J589" s="23">
        <v>9118352850</v>
      </c>
      <c r="K589" s="23" t="s">
        <v>1183</v>
      </c>
      <c r="L589" s="23" t="s">
        <v>1184</v>
      </c>
      <c r="M589" s="746" t="s">
        <v>26132</v>
      </c>
      <c r="N589" s="22"/>
      <c r="O589" s="22" t="s">
        <v>2155</v>
      </c>
      <c r="P589" s="22" t="s">
        <v>25764</v>
      </c>
      <c r="Q589" s="22" t="s">
        <v>25764</v>
      </c>
      <c r="R589" s="22"/>
      <c r="S589" s="747"/>
      <c r="T589" s="748"/>
      <c r="U589" s="22"/>
      <c r="V589" s="22"/>
      <c r="W589" s="22"/>
      <c r="X589" s="22"/>
      <c r="Y589" s="748"/>
      <c r="Z589" s="748"/>
      <c r="AA589" s="748"/>
      <c r="AB589" s="748"/>
      <c r="AC589" s="748"/>
      <c r="AD589" s="748"/>
      <c r="AE589" s="748"/>
      <c r="AF589" s="748"/>
      <c r="AG589" s="748"/>
      <c r="AH589" s="749"/>
      <c r="AI589" s="749"/>
      <c r="AJ589" s="749"/>
      <c r="AK589" s="749"/>
      <c r="AL589" s="748"/>
      <c r="AM589" s="748"/>
      <c r="AN589" s="748"/>
      <c r="AO589" s="748"/>
      <c r="AP589" s="748"/>
      <c r="AQ589" s="748"/>
      <c r="AR589" s="748"/>
      <c r="AS589" s="747"/>
      <c r="AT589" s="748"/>
      <c r="AU589" s="748"/>
      <c r="AV589" s="748"/>
      <c r="AW589" s="748"/>
      <c r="AX589" s="748"/>
      <c r="AY589" s="748"/>
      <c r="BI589" s="155"/>
      <c r="BJ589" s="155"/>
      <c r="BK589" s="155"/>
      <c r="BL589" s="155"/>
      <c r="BM589" s="155"/>
      <c r="BN589" s="155"/>
    </row>
    <row r="590" spans="1:66" s="750" customFormat="1" ht="24.75" customHeight="1">
      <c r="A590" s="22" t="s">
        <v>26133</v>
      </c>
      <c r="B590" s="22">
        <v>243468</v>
      </c>
      <c r="C590" s="472" t="s">
        <v>526</v>
      </c>
      <c r="D590" s="23">
        <v>2592638741</v>
      </c>
      <c r="E590" s="23" t="s">
        <v>163</v>
      </c>
      <c r="F590" s="22" t="s">
        <v>529</v>
      </c>
      <c r="G590" s="22" t="s">
        <v>2764</v>
      </c>
      <c r="H590" s="22" t="s">
        <v>180</v>
      </c>
      <c r="I590" s="18" t="s">
        <v>5417</v>
      </c>
      <c r="J590" s="23">
        <v>9116066163</v>
      </c>
      <c r="K590" s="23" t="s">
        <v>1183</v>
      </c>
      <c r="L590" s="23" t="s">
        <v>1184</v>
      </c>
      <c r="M590" s="746" t="s">
        <v>26134</v>
      </c>
      <c r="N590" s="22"/>
      <c r="O590" s="22" t="s">
        <v>2155</v>
      </c>
      <c r="P590" s="22" t="s">
        <v>25764</v>
      </c>
      <c r="Q590" s="22" t="s">
        <v>25764</v>
      </c>
      <c r="R590" s="22"/>
      <c r="S590" s="747"/>
      <c r="T590" s="748"/>
      <c r="U590" s="22"/>
      <c r="V590" s="22"/>
      <c r="W590" s="22"/>
      <c r="X590" s="22"/>
      <c r="Y590" s="748"/>
      <c r="Z590" s="748"/>
      <c r="AA590" s="748"/>
      <c r="AB590" s="748"/>
      <c r="AC590" s="748"/>
      <c r="AD590" s="748"/>
      <c r="AE590" s="748"/>
      <c r="AF590" s="748"/>
      <c r="AG590" s="748"/>
      <c r="AH590" s="749"/>
      <c r="AI590" s="749"/>
      <c r="AJ590" s="749"/>
      <c r="AK590" s="749"/>
      <c r="AL590" s="748"/>
      <c r="AM590" s="748"/>
      <c r="AN590" s="748"/>
      <c r="AO590" s="748"/>
      <c r="AP590" s="748"/>
      <c r="AQ590" s="748"/>
      <c r="AR590" s="748"/>
      <c r="AS590" s="747"/>
      <c r="AT590" s="748"/>
      <c r="AU590" s="748"/>
      <c r="AV590" s="748"/>
      <c r="AW590" s="748"/>
      <c r="AX590" s="748"/>
      <c r="AY590" s="748"/>
      <c r="BI590" s="155"/>
      <c r="BJ590" s="155"/>
      <c r="BK590" s="155"/>
      <c r="BL590" s="155"/>
      <c r="BM590" s="155"/>
      <c r="BN590" s="155"/>
    </row>
    <row r="591" spans="1:66" s="750" customFormat="1" ht="24.75" customHeight="1">
      <c r="A591" s="22" t="s">
        <v>26135</v>
      </c>
      <c r="B591" s="22">
        <v>243470</v>
      </c>
      <c r="C591" s="472" t="s">
        <v>526</v>
      </c>
      <c r="D591" s="23" t="s">
        <v>26136</v>
      </c>
      <c r="E591" s="23" t="s">
        <v>163</v>
      </c>
      <c r="F591" s="22" t="s">
        <v>1895</v>
      </c>
      <c r="G591" s="22" t="s">
        <v>26137</v>
      </c>
      <c r="H591" s="22" t="s">
        <v>179</v>
      </c>
      <c r="I591" s="18" t="s">
        <v>22176</v>
      </c>
      <c r="J591" s="23" t="s">
        <v>26138</v>
      </c>
      <c r="K591" s="23" t="s">
        <v>1183</v>
      </c>
      <c r="L591" s="23" t="s">
        <v>1184</v>
      </c>
      <c r="M591" s="746" t="s">
        <v>26139</v>
      </c>
      <c r="N591" s="22"/>
      <c r="O591" s="22" t="s">
        <v>2876</v>
      </c>
      <c r="P591" s="22" t="s">
        <v>26140</v>
      </c>
      <c r="Q591" s="22" t="s">
        <v>26140</v>
      </c>
      <c r="R591" s="22"/>
      <c r="S591" s="747"/>
      <c r="T591" s="748"/>
      <c r="U591" s="22"/>
      <c r="V591" s="22"/>
      <c r="W591" s="22"/>
      <c r="X591" s="22"/>
      <c r="Y591" s="748"/>
      <c r="Z591" s="748"/>
      <c r="AA591" s="748"/>
      <c r="AB591" s="748"/>
      <c r="AC591" s="748"/>
      <c r="AD591" s="748"/>
      <c r="AE591" s="748"/>
      <c r="AF591" s="748"/>
      <c r="AG591" s="748"/>
      <c r="AH591" s="749"/>
      <c r="AI591" s="749"/>
      <c r="AJ591" s="749"/>
      <c r="AK591" s="749"/>
      <c r="AL591" s="748"/>
      <c r="AM591" s="748"/>
      <c r="AN591" s="748"/>
      <c r="AO591" s="748"/>
      <c r="AP591" s="748"/>
      <c r="AQ591" s="748"/>
      <c r="AR591" s="748"/>
      <c r="AS591" s="747"/>
      <c r="AT591" s="748"/>
      <c r="AU591" s="748"/>
      <c r="AV591" s="748"/>
      <c r="AW591" s="748"/>
      <c r="AX591" s="748"/>
      <c r="AY591" s="748"/>
      <c r="BI591" s="155"/>
      <c r="BJ591" s="155"/>
      <c r="BK591" s="155"/>
      <c r="BL591" s="155"/>
      <c r="BM591" s="155"/>
      <c r="BN591" s="155"/>
    </row>
    <row r="592" spans="1:66" s="750" customFormat="1" ht="24.75" customHeight="1">
      <c r="A592" s="22" t="s">
        <v>26141</v>
      </c>
      <c r="B592" s="22">
        <v>243474</v>
      </c>
      <c r="C592" s="472" t="s">
        <v>526</v>
      </c>
      <c r="D592" s="23">
        <v>201099152</v>
      </c>
      <c r="E592" s="23" t="s">
        <v>163</v>
      </c>
      <c r="F592" s="22" t="s">
        <v>138</v>
      </c>
      <c r="G592" s="22" t="s">
        <v>2448</v>
      </c>
      <c r="H592" s="22" t="s">
        <v>180</v>
      </c>
      <c r="I592" s="18" t="s">
        <v>5417</v>
      </c>
      <c r="J592" s="23">
        <v>9056890984</v>
      </c>
      <c r="K592" s="23" t="s">
        <v>1183</v>
      </c>
      <c r="L592" s="23" t="s">
        <v>1184</v>
      </c>
      <c r="M592" s="746" t="s">
        <v>26142</v>
      </c>
      <c r="N592" s="22"/>
      <c r="O592" s="22" t="s">
        <v>2155</v>
      </c>
      <c r="P592" s="22" t="s">
        <v>26143</v>
      </c>
      <c r="Q592" s="22" t="s">
        <v>26143</v>
      </c>
      <c r="R592" s="22"/>
      <c r="S592" s="747"/>
      <c r="T592" s="748"/>
      <c r="U592" s="22"/>
      <c r="V592" s="22"/>
      <c r="W592" s="22"/>
      <c r="X592" s="22"/>
      <c r="Y592" s="748"/>
      <c r="Z592" s="748"/>
      <c r="AA592" s="748"/>
      <c r="AB592" s="748"/>
      <c r="AC592" s="748"/>
      <c r="AD592" s="748"/>
      <c r="AE592" s="748"/>
      <c r="AF592" s="748"/>
      <c r="AG592" s="748"/>
      <c r="AH592" s="749"/>
      <c r="AI592" s="749"/>
      <c r="AJ592" s="749"/>
      <c r="AK592" s="749"/>
      <c r="AL592" s="748"/>
      <c r="AM592" s="748"/>
      <c r="AN592" s="748"/>
      <c r="AO592" s="748"/>
      <c r="AP592" s="748"/>
      <c r="AQ592" s="748"/>
      <c r="AR592" s="748"/>
      <c r="AS592" s="747"/>
      <c r="AT592" s="748"/>
      <c r="AU592" s="748"/>
      <c r="AV592" s="748"/>
      <c r="AW592" s="748"/>
      <c r="AX592" s="748"/>
      <c r="AY592" s="748"/>
      <c r="BI592" s="155"/>
      <c r="BJ592" s="155"/>
      <c r="BK592" s="155"/>
      <c r="BL592" s="155"/>
      <c r="BM592" s="155"/>
      <c r="BN592" s="155"/>
    </row>
    <row r="593" spans="1:66" s="750" customFormat="1" ht="24.75" customHeight="1">
      <c r="A593" s="22" t="s">
        <v>26144</v>
      </c>
      <c r="B593" s="22">
        <v>243477</v>
      </c>
      <c r="C593" s="472" t="s">
        <v>526</v>
      </c>
      <c r="D593" s="23" t="s">
        <v>26145</v>
      </c>
      <c r="E593" s="23" t="s">
        <v>162</v>
      </c>
      <c r="F593" s="22" t="s">
        <v>249</v>
      </c>
      <c r="G593" s="22" t="s">
        <v>2877</v>
      </c>
      <c r="H593" s="22" t="s">
        <v>180</v>
      </c>
      <c r="I593" s="18" t="s">
        <v>5417</v>
      </c>
      <c r="J593" s="23" t="s">
        <v>26146</v>
      </c>
      <c r="K593" s="23" t="s">
        <v>1183</v>
      </c>
      <c r="L593" s="23" t="s">
        <v>1184</v>
      </c>
      <c r="M593" s="746" t="s">
        <v>26147</v>
      </c>
      <c r="N593" s="22"/>
      <c r="O593" s="22" t="s">
        <v>2155</v>
      </c>
      <c r="P593" s="22" t="s">
        <v>25790</v>
      </c>
      <c r="Q593" s="22" t="s">
        <v>25790</v>
      </c>
      <c r="R593" s="22" t="s">
        <v>26493</v>
      </c>
      <c r="S593" s="747"/>
      <c r="T593" s="748"/>
      <c r="U593" s="22"/>
      <c r="V593" s="22"/>
      <c r="W593" s="22"/>
      <c r="X593" s="22"/>
      <c r="Y593" s="748"/>
      <c r="Z593" s="748"/>
      <c r="AA593" s="748"/>
      <c r="AB593" s="748"/>
      <c r="AC593" s="748"/>
      <c r="AD593" s="748"/>
      <c r="AE593" s="748"/>
      <c r="AF593" s="748"/>
      <c r="AG593" s="748"/>
      <c r="AH593" s="749"/>
      <c r="AI593" s="749"/>
      <c r="AJ593" s="749"/>
      <c r="AK593" s="749"/>
      <c r="AL593" s="748"/>
      <c r="AM593" s="748"/>
      <c r="AN593" s="748"/>
      <c r="AO593" s="748"/>
      <c r="AP593" s="748"/>
      <c r="AQ593" s="748"/>
      <c r="AR593" s="748"/>
      <c r="AS593" s="747"/>
      <c r="AT593" s="748"/>
      <c r="AU593" s="748"/>
      <c r="AV593" s="748"/>
      <c r="AW593" s="748"/>
      <c r="AX593" s="748"/>
      <c r="AY593" s="748"/>
      <c r="BI593" s="155"/>
      <c r="BJ593" s="155"/>
      <c r="BK593" s="155"/>
      <c r="BL593" s="155"/>
      <c r="BM593" s="155"/>
      <c r="BN593" s="155"/>
    </row>
    <row r="594" spans="1:66" s="750" customFormat="1" ht="24.75" customHeight="1">
      <c r="A594" s="22" t="s">
        <v>26148</v>
      </c>
      <c r="B594" s="22" t="s">
        <v>26149</v>
      </c>
      <c r="C594" s="472" t="s">
        <v>526</v>
      </c>
      <c r="D594" s="23" t="s">
        <v>26150</v>
      </c>
      <c r="E594" s="23" t="s">
        <v>163</v>
      </c>
      <c r="F594" s="22" t="s">
        <v>199</v>
      </c>
      <c r="G594" s="22" t="s">
        <v>2448</v>
      </c>
      <c r="H594" s="22" t="s">
        <v>179</v>
      </c>
      <c r="I594" s="18" t="s">
        <v>5416</v>
      </c>
      <c r="J594" s="23" t="s">
        <v>26151</v>
      </c>
      <c r="K594" s="23" t="s">
        <v>1183</v>
      </c>
      <c r="L594" s="23" t="s">
        <v>1184</v>
      </c>
      <c r="M594" s="746" t="s">
        <v>26152</v>
      </c>
      <c r="N594" s="22"/>
      <c r="O594" s="22" t="s">
        <v>2155</v>
      </c>
      <c r="P594" s="22" t="s">
        <v>26153</v>
      </c>
      <c r="Q594" s="22" t="s">
        <v>26153</v>
      </c>
      <c r="R594" s="22"/>
      <c r="S594" s="747"/>
      <c r="T594" s="748"/>
      <c r="U594" s="22"/>
      <c r="V594" s="22"/>
      <c r="W594" s="22"/>
      <c r="X594" s="22"/>
      <c r="Y594" s="748"/>
      <c r="Z594" s="748"/>
      <c r="AA594" s="748"/>
      <c r="AB594" s="748"/>
      <c r="AC594" s="748"/>
      <c r="AD594" s="748"/>
      <c r="AE594" s="748"/>
      <c r="AF594" s="748"/>
      <c r="AG594" s="748"/>
      <c r="AH594" s="749"/>
      <c r="AI594" s="749"/>
      <c r="AJ594" s="749"/>
      <c r="AK594" s="749"/>
      <c r="AL594" s="748"/>
      <c r="AM594" s="748"/>
      <c r="AN594" s="748"/>
      <c r="AO594" s="748"/>
      <c r="AP594" s="748"/>
      <c r="AQ594" s="748"/>
      <c r="AR594" s="748"/>
      <c r="AS594" s="747"/>
      <c r="AT594" s="748"/>
      <c r="AU594" s="748"/>
      <c r="AV594" s="748"/>
      <c r="AW594" s="748"/>
      <c r="AX594" s="748"/>
      <c r="AY594" s="748"/>
      <c r="BI594" s="155"/>
      <c r="BJ594" s="155"/>
      <c r="BK594" s="155"/>
      <c r="BL594" s="155"/>
      <c r="BM594" s="155"/>
      <c r="BN594" s="155"/>
    </row>
    <row r="595" spans="1:66" s="750" customFormat="1" ht="24.75" customHeight="1">
      <c r="A595" s="22" t="s">
        <v>26154</v>
      </c>
      <c r="B595" s="22" t="s">
        <v>26155</v>
      </c>
      <c r="C595" s="472" t="s">
        <v>526</v>
      </c>
      <c r="D595" s="23" t="s">
        <v>26156</v>
      </c>
      <c r="E595" s="23" t="s">
        <v>162</v>
      </c>
      <c r="F595" s="22" t="s">
        <v>26157</v>
      </c>
      <c r="G595" s="22" t="s">
        <v>587</v>
      </c>
      <c r="H595" s="22" t="s">
        <v>180</v>
      </c>
      <c r="I595" s="18" t="s">
        <v>5417</v>
      </c>
      <c r="J595" s="23" t="s">
        <v>26158</v>
      </c>
      <c r="K595" s="23" t="s">
        <v>1183</v>
      </c>
      <c r="L595" s="23" t="s">
        <v>1184</v>
      </c>
      <c r="M595" s="746" t="s">
        <v>26159</v>
      </c>
      <c r="N595" s="22"/>
      <c r="O595" s="22" t="s">
        <v>2155</v>
      </c>
      <c r="P595" s="22" t="s">
        <v>26153</v>
      </c>
      <c r="Q595" s="22" t="s">
        <v>26153</v>
      </c>
      <c r="R595" s="22" t="s">
        <v>26493</v>
      </c>
      <c r="S595" s="747"/>
      <c r="T595" s="748"/>
      <c r="U595" s="22"/>
      <c r="V595" s="22"/>
      <c r="W595" s="22"/>
      <c r="X595" s="22"/>
      <c r="Y595" s="748"/>
      <c r="Z595" s="748"/>
      <c r="AA595" s="748"/>
      <c r="AB595" s="748"/>
      <c r="AC595" s="748"/>
      <c r="AD595" s="748"/>
      <c r="AE595" s="748"/>
      <c r="AF595" s="748"/>
      <c r="AG595" s="748"/>
      <c r="AH595" s="749"/>
      <c r="AI595" s="749"/>
      <c r="AJ595" s="749"/>
      <c r="AK595" s="749"/>
      <c r="AL595" s="748"/>
      <c r="AM595" s="748"/>
      <c r="AN595" s="748"/>
      <c r="AO595" s="748"/>
      <c r="AP595" s="748"/>
      <c r="AQ595" s="748"/>
      <c r="AR595" s="748"/>
      <c r="AS595" s="747"/>
      <c r="AT595" s="748"/>
      <c r="AU595" s="748"/>
      <c r="AV595" s="748"/>
      <c r="AW595" s="748"/>
      <c r="AX595" s="748"/>
      <c r="AY595" s="748"/>
      <c r="BI595" s="155"/>
      <c r="BJ595" s="155"/>
      <c r="BK595" s="155"/>
      <c r="BL595" s="155"/>
      <c r="BM595" s="155"/>
      <c r="BN595" s="155"/>
    </row>
    <row r="596" spans="1:66" s="750" customFormat="1" ht="24.75" customHeight="1">
      <c r="A596" s="22" t="s">
        <v>26160</v>
      </c>
      <c r="B596" s="22" t="s">
        <v>26161</v>
      </c>
      <c r="C596" s="472" t="s">
        <v>526</v>
      </c>
      <c r="D596" s="23" t="s">
        <v>26162</v>
      </c>
      <c r="E596" s="23" t="s">
        <v>163</v>
      </c>
      <c r="F596" s="22" t="s">
        <v>2496</v>
      </c>
      <c r="G596" s="22" t="s">
        <v>2448</v>
      </c>
      <c r="H596" s="22" t="s">
        <v>179</v>
      </c>
      <c r="I596" s="18" t="s">
        <v>5418</v>
      </c>
      <c r="J596" s="23" t="s">
        <v>26163</v>
      </c>
      <c r="K596" s="23" t="s">
        <v>1183</v>
      </c>
      <c r="L596" s="23" t="s">
        <v>1184</v>
      </c>
      <c r="M596" s="746" t="s">
        <v>26164</v>
      </c>
      <c r="N596" s="22"/>
      <c r="O596" s="22" t="s">
        <v>2155</v>
      </c>
      <c r="P596" s="22" t="s">
        <v>26119</v>
      </c>
      <c r="Q596" s="22" t="s">
        <v>26119</v>
      </c>
      <c r="R596" s="22"/>
      <c r="S596" s="747"/>
      <c r="T596" s="748"/>
      <c r="U596" s="22"/>
      <c r="V596" s="22"/>
      <c r="W596" s="22"/>
      <c r="X596" s="22"/>
      <c r="Y596" s="748"/>
      <c r="Z596" s="748"/>
      <c r="AA596" s="748"/>
      <c r="AB596" s="748"/>
      <c r="AC596" s="748"/>
      <c r="AD596" s="748"/>
      <c r="AE596" s="748"/>
      <c r="AF596" s="748"/>
      <c r="AG596" s="748"/>
      <c r="AH596" s="749"/>
      <c r="AI596" s="749"/>
      <c r="AJ596" s="749"/>
      <c r="AK596" s="749"/>
      <c r="AL596" s="748"/>
      <c r="AM596" s="748"/>
      <c r="AN596" s="748"/>
      <c r="AO596" s="748"/>
      <c r="AP596" s="748"/>
      <c r="AQ596" s="748"/>
      <c r="AR596" s="748"/>
      <c r="AS596" s="747"/>
      <c r="AT596" s="748"/>
      <c r="AU596" s="748"/>
      <c r="AV596" s="748"/>
      <c r="AW596" s="748"/>
      <c r="AX596" s="748"/>
      <c r="AY596" s="748"/>
      <c r="BI596" s="155"/>
      <c r="BJ596" s="155"/>
      <c r="BK596" s="155"/>
      <c r="BL596" s="155"/>
      <c r="BM596" s="155"/>
      <c r="BN596" s="155"/>
    </row>
    <row r="597" spans="1:66" s="750" customFormat="1" ht="24.75" customHeight="1">
      <c r="A597" s="22" t="s">
        <v>26165</v>
      </c>
      <c r="B597" s="22" t="s">
        <v>26166</v>
      </c>
      <c r="C597" s="472" t="s">
        <v>526</v>
      </c>
      <c r="D597" s="23" t="s">
        <v>26167</v>
      </c>
      <c r="E597" s="23" t="s">
        <v>162</v>
      </c>
      <c r="F597" s="22" t="s">
        <v>199</v>
      </c>
      <c r="G597" s="22" t="s">
        <v>586</v>
      </c>
      <c r="H597" s="22" t="s">
        <v>179</v>
      </c>
      <c r="I597" s="18" t="s">
        <v>5418</v>
      </c>
      <c r="J597" s="23" t="s">
        <v>26168</v>
      </c>
      <c r="K597" s="23" t="s">
        <v>1183</v>
      </c>
      <c r="L597" s="23" t="s">
        <v>1184</v>
      </c>
      <c r="M597" s="746" t="s">
        <v>26169</v>
      </c>
      <c r="N597" s="22"/>
      <c r="O597" s="22" t="s">
        <v>2155</v>
      </c>
      <c r="P597" s="22" t="s">
        <v>26037</v>
      </c>
      <c r="Q597" s="22" t="s">
        <v>5595</v>
      </c>
      <c r="R597" s="22" t="s">
        <v>26037</v>
      </c>
      <c r="S597" s="747"/>
      <c r="T597" s="748"/>
      <c r="U597" s="22"/>
      <c r="V597" s="22"/>
      <c r="W597" s="22"/>
      <c r="X597" s="22"/>
      <c r="Y597" s="748"/>
      <c r="Z597" s="748"/>
      <c r="AA597" s="748"/>
      <c r="AB597" s="748"/>
      <c r="AC597" s="748"/>
      <c r="AD597" s="748"/>
      <c r="AE597" s="748"/>
      <c r="AF597" s="748"/>
      <c r="AG597" s="748"/>
      <c r="AH597" s="749"/>
      <c r="AI597" s="749"/>
      <c r="AJ597" s="749"/>
      <c r="AK597" s="749"/>
      <c r="AL597" s="748"/>
      <c r="AM597" s="748"/>
      <c r="AN597" s="748"/>
      <c r="AO597" s="748"/>
      <c r="AP597" s="748"/>
      <c r="AQ597" s="748"/>
      <c r="AR597" s="748"/>
      <c r="AS597" s="747"/>
      <c r="AT597" s="748"/>
      <c r="AU597" s="748"/>
      <c r="AV597" s="748"/>
      <c r="AW597" s="748"/>
      <c r="AX597" s="748"/>
      <c r="AY597" s="748"/>
      <c r="BI597" s="155"/>
      <c r="BJ597" s="155"/>
      <c r="BK597" s="155"/>
      <c r="BL597" s="155"/>
      <c r="BM597" s="155"/>
      <c r="BN597" s="155"/>
    </row>
    <row r="598" spans="1:66" s="750" customFormat="1" ht="24.75" customHeight="1">
      <c r="A598" s="22" t="s">
        <v>26170</v>
      </c>
      <c r="B598" s="22" t="s">
        <v>26171</v>
      </c>
      <c r="C598" s="472" t="s">
        <v>526</v>
      </c>
      <c r="D598" s="23" t="s">
        <v>26172</v>
      </c>
      <c r="E598" s="23" t="s">
        <v>163</v>
      </c>
      <c r="F598" s="22" t="s">
        <v>114</v>
      </c>
      <c r="G598" s="22" t="s">
        <v>2877</v>
      </c>
      <c r="H598" s="22" t="s">
        <v>180</v>
      </c>
      <c r="I598" s="18" t="s">
        <v>5417</v>
      </c>
      <c r="J598" s="23" t="s">
        <v>26173</v>
      </c>
      <c r="K598" s="23" t="s">
        <v>1183</v>
      </c>
      <c r="L598" s="23" t="s">
        <v>1184</v>
      </c>
      <c r="M598" s="746" t="s">
        <v>26174</v>
      </c>
      <c r="N598" s="22"/>
      <c r="O598" s="22" t="s">
        <v>2155</v>
      </c>
      <c r="P598" s="22" t="s">
        <v>26175</v>
      </c>
      <c r="Q598" s="22" t="s">
        <v>26175</v>
      </c>
      <c r="R598" s="22"/>
      <c r="S598" s="747"/>
      <c r="T598" s="748"/>
      <c r="U598" s="22"/>
      <c r="V598" s="22"/>
      <c r="W598" s="22"/>
      <c r="X598" s="22"/>
      <c r="Y598" s="748"/>
      <c r="Z598" s="748"/>
      <c r="AA598" s="748"/>
      <c r="AB598" s="748"/>
      <c r="AC598" s="748"/>
      <c r="AD598" s="748"/>
      <c r="AE598" s="748"/>
      <c r="AF598" s="748"/>
      <c r="AG598" s="748"/>
      <c r="AH598" s="749"/>
      <c r="AI598" s="749"/>
      <c r="AJ598" s="749"/>
      <c r="AK598" s="749"/>
      <c r="AL598" s="748"/>
      <c r="AM598" s="748"/>
      <c r="AN598" s="748"/>
      <c r="AO598" s="748"/>
      <c r="AP598" s="748"/>
      <c r="AQ598" s="748"/>
      <c r="AR598" s="748"/>
      <c r="AS598" s="747"/>
      <c r="AT598" s="748"/>
      <c r="AU598" s="748"/>
      <c r="AV598" s="748"/>
      <c r="AW598" s="748"/>
      <c r="AX598" s="748"/>
      <c r="AY598" s="748"/>
      <c r="BI598" s="155"/>
      <c r="BJ598" s="155"/>
      <c r="BK598" s="155"/>
      <c r="BL598" s="155"/>
      <c r="BM598" s="155"/>
      <c r="BN598" s="155"/>
    </row>
    <row r="599" spans="1:66" s="750" customFormat="1" ht="24.75" customHeight="1">
      <c r="A599" s="22" t="s">
        <v>26176</v>
      </c>
      <c r="B599" s="22" t="s">
        <v>26177</v>
      </c>
      <c r="C599" s="472" t="s">
        <v>526</v>
      </c>
      <c r="D599" s="23" t="s">
        <v>26178</v>
      </c>
      <c r="E599" s="23" t="s">
        <v>163</v>
      </c>
      <c r="F599" s="22" t="s">
        <v>111</v>
      </c>
      <c r="G599" s="22" t="s">
        <v>26179</v>
      </c>
      <c r="H599" s="22" t="s">
        <v>180</v>
      </c>
      <c r="I599" s="18" t="s">
        <v>5417</v>
      </c>
      <c r="J599" s="23" t="s">
        <v>26180</v>
      </c>
      <c r="K599" s="23" t="s">
        <v>1183</v>
      </c>
      <c r="L599" s="23" t="s">
        <v>1184</v>
      </c>
      <c r="M599" s="746" t="s">
        <v>26181</v>
      </c>
      <c r="N599" s="22"/>
      <c r="O599" s="22" t="s">
        <v>2155</v>
      </c>
      <c r="P599" s="22" t="s">
        <v>26175</v>
      </c>
      <c r="Q599" s="22" t="s">
        <v>26175</v>
      </c>
      <c r="R599" s="22"/>
      <c r="S599" s="747"/>
      <c r="T599" s="748"/>
      <c r="U599" s="22"/>
      <c r="V599" s="22"/>
      <c r="W599" s="22"/>
      <c r="X599" s="22"/>
      <c r="Y599" s="748"/>
      <c r="Z599" s="748"/>
      <c r="AA599" s="748"/>
      <c r="AB599" s="748"/>
      <c r="AC599" s="748"/>
      <c r="AD599" s="748"/>
      <c r="AE599" s="748"/>
      <c r="AF599" s="748"/>
      <c r="AG599" s="748"/>
      <c r="AH599" s="749"/>
      <c r="AI599" s="749"/>
      <c r="AJ599" s="749"/>
      <c r="AK599" s="749"/>
      <c r="AL599" s="748"/>
      <c r="AM599" s="748"/>
      <c r="AN599" s="748"/>
      <c r="AO599" s="748"/>
      <c r="AP599" s="748"/>
      <c r="AQ599" s="748"/>
      <c r="AR599" s="748"/>
      <c r="AS599" s="747"/>
      <c r="AT599" s="748"/>
      <c r="AU599" s="748"/>
      <c r="AV599" s="748"/>
      <c r="AW599" s="748"/>
      <c r="AX599" s="748"/>
      <c r="AY599" s="748"/>
      <c r="BI599" s="155"/>
      <c r="BJ599" s="155"/>
      <c r="BK599" s="155"/>
      <c r="BL599" s="155"/>
      <c r="BM599" s="155"/>
      <c r="BN599" s="155"/>
    </row>
    <row r="600" spans="1:66" s="750" customFormat="1" ht="24.75" customHeight="1">
      <c r="A600" s="22" t="s">
        <v>26182</v>
      </c>
      <c r="B600" s="22" t="s">
        <v>26183</v>
      </c>
      <c r="C600" s="472" t="s">
        <v>526</v>
      </c>
      <c r="D600" s="23" t="s">
        <v>26184</v>
      </c>
      <c r="E600" s="23" t="s">
        <v>163</v>
      </c>
      <c r="F600" s="22" t="s">
        <v>111</v>
      </c>
      <c r="G600" s="22" t="s">
        <v>2877</v>
      </c>
      <c r="H600" s="22" t="s">
        <v>180</v>
      </c>
      <c r="I600" s="18" t="s">
        <v>5417</v>
      </c>
      <c r="J600" s="23" t="s">
        <v>26185</v>
      </c>
      <c r="K600" s="23" t="s">
        <v>1183</v>
      </c>
      <c r="L600" s="23" t="s">
        <v>1184</v>
      </c>
      <c r="M600" s="746" t="s">
        <v>26186</v>
      </c>
      <c r="N600" s="22"/>
      <c r="O600" s="22" t="s">
        <v>2155</v>
      </c>
      <c r="P600" s="22" t="s">
        <v>26187</v>
      </c>
      <c r="Q600" s="22" t="s">
        <v>26187</v>
      </c>
      <c r="R600" s="22"/>
      <c r="S600" s="747"/>
      <c r="T600" s="748"/>
      <c r="U600" s="22"/>
      <c r="V600" s="22"/>
      <c r="W600" s="22"/>
      <c r="X600" s="22"/>
      <c r="Y600" s="748"/>
      <c r="Z600" s="748"/>
      <c r="AA600" s="748"/>
      <c r="AB600" s="748"/>
      <c r="AC600" s="748"/>
      <c r="AD600" s="748"/>
      <c r="AE600" s="748"/>
      <c r="AF600" s="748"/>
      <c r="AG600" s="748"/>
      <c r="AH600" s="749"/>
      <c r="AI600" s="749"/>
      <c r="AJ600" s="749"/>
      <c r="AK600" s="749"/>
      <c r="AL600" s="748"/>
      <c r="AM600" s="748"/>
      <c r="AN600" s="748"/>
      <c r="AO600" s="748"/>
      <c r="AP600" s="748"/>
      <c r="AQ600" s="748"/>
      <c r="AR600" s="748"/>
      <c r="AS600" s="747"/>
      <c r="AT600" s="748"/>
      <c r="AU600" s="748"/>
      <c r="AV600" s="748"/>
      <c r="AW600" s="748"/>
      <c r="AX600" s="748"/>
      <c r="AY600" s="748"/>
      <c r="BI600" s="155"/>
      <c r="BJ600" s="155"/>
      <c r="BK600" s="155"/>
      <c r="BL600" s="155"/>
      <c r="BM600" s="155"/>
      <c r="BN600" s="155"/>
    </row>
    <row r="601" spans="1:66" s="750" customFormat="1" ht="24.75" customHeight="1">
      <c r="A601" s="22" t="s">
        <v>26188</v>
      </c>
      <c r="B601" s="22" t="s">
        <v>26189</v>
      </c>
      <c r="C601" s="472" t="s">
        <v>526</v>
      </c>
      <c r="D601" s="23" t="s">
        <v>26190</v>
      </c>
      <c r="E601" s="23" t="s">
        <v>163</v>
      </c>
      <c r="F601" s="22" t="s">
        <v>102</v>
      </c>
      <c r="G601" s="22" t="s">
        <v>2448</v>
      </c>
      <c r="H601" s="22" t="s">
        <v>180</v>
      </c>
      <c r="I601" s="18" t="s">
        <v>5417</v>
      </c>
      <c r="J601" s="23" t="s">
        <v>26191</v>
      </c>
      <c r="K601" s="23" t="s">
        <v>1183</v>
      </c>
      <c r="L601" s="23" t="s">
        <v>1184</v>
      </c>
      <c r="M601" s="746" t="s">
        <v>26192</v>
      </c>
      <c r="N601" s="22">
        <v>4175814953</v>
      </c>
      <c r="O601" s="22" t="s">
        <v>2155</v>
      </c>
      <c r="P601" s="22" t="s">
        <v>25986</v>
      </c>
      <c r="Q601" s="22" t="s">
        <v>25986</v>
      </c>
      <c r="R601" s="22"/>
      <c r="S601" s="747"/>
      <c r="T601" s="748"/>
      <c r="U601" s="22"/>
      <c r="V601" s="22"/>
      <c r="W601" s="22"/>
      <c r="X601" s="22"/>
      <c r="Y601" s="748"/>
      <c r="Z601" s="748"/>
      <c r="AA601" s="748"/>
      <c r="AB601" s="748"/>
      <c r="AC601" s="748"/>
      <c r="AD601" s="748"/>
      <c r="AE601" s="748"/>
      <c r="AF601" s="748"/>
      <c r="AG601" s="748"/>
      <c r="AH601" s="749"/>
      <c r="AI601" s="749"/>
      <c r="AJ601" s="749"/>
      <c r="AK601" s="749"/>
      <c r="AL601" s="748"/>
      <c r="AM601" s="748"/>
      <c r="AN601" s="748"/>
      <c r="AO601" s="748"/>
      <c r="AP601" s="748"/>
      <c r="AQ601" s="748"/>
      <c r="AR601" s="748"/>
      <c r="AS601" s="747"/>
      <c r="AT601" s="748"/>
      <c r="AU601" s="748"/>
      <c r="AV601" s="748"/>
      <c r="AW601" s="748"/>
      <c r="AX601" s="748"/>
      <c r="AY601" s="748"/>
      <c r="BI601" s="155"/>
      <c r="BJ601" s="155"/>
      <c r="BK601" s="155"/>
      <c r="BL601" s="155"/>
      <c r="BM601" s="155"/>
      <c r="BN601" s="155"/>
    </row>
    <row r="602" spans="1:66" s="750" customFormat="1" ht="24.75" customHeight="1">
      <c r="A602" s="22" t="s">
        <v>26193</v>
      </c>
      <c r="B602" s="22" t="s">
        <v>26194</v>
      </c>
      <c r="C602" s="472" t="s">
        <v>526</v>
      </c>
      <c r="D602" s="23" t="s">
        <v>26195</v>
      </c>
      <c r="E602" s="23" t="s">
        <v>163</v>
      </c>
      <c r="F602" s="22" t="s">
        <v>1553</v>
      </c>
      <c r="G602" s="22" t="s">
        <v>24876</v>
      </c>
      <c r="H602" s="22" t="s">
        <v>179</v>
      </c>
      <c r="I602" s="18" t="s">
        <v>5417</v>
      </c>
      <c r="J602" s="23" t="s">
        <v>26196</v>
      </c>
      <c r="K602" s="23" t="s">
        <v>1183</v>
      </c>
      <c r="L602" s="23" t="s">
        <v>1184</v>
      </c>
      <c r="M602" s="746" t="s">
        <v>26197</v>
      </c>
      <c r="N602" s="22"/>
      <c r="O602" s="22" t="s">
        <v>2155</v>
      </c>
      <c r="P602" s="22" t="s">
        <v>26198</v>
      </c>
      <c r="Q602" s="22" t="s">
        <v>26198</v>
      </c>
      <c r="R602" s="22"/>
      <c r="S602" s="747"/>
      <c r="T602" s="748"/>
      <c r="U602" s="22"/>
      <c r="V602" s="22"/>
      <c r="W602" s="22"/>
      <c r="X602" s="22"/>
      <c r="Y602" s="748"/>
      <c r="Z602" s="748"/>
      <c r="AA602" s="748"/>
      <c r="AB602" s="748"/>
      <c r="AC602" s="748"/>
      <c r="AD602" s="748"/>
      <c r="AE602" s="748"/>
      <c r="AF602" s="748"/>
      <c r="AG602" s="748"/>
      <c r="AH602" s="749"/>
      <c r="AI602" s="749"/>
      <c r="AJ602" s="749"/>
      <c r="AK602" s="749"/>
      <c r="AL602" s="748"/>
      <c r="AM602" s="748"/>
      <c r="AN602" s="748"/>
      <c r="AO602" s="748"/>
      <c r="AP602" s="748"/>
      <c r="AQ602" s="748"/>
      <c r="AR602" s="748"/>
      <c r="AS602" s="747"/>
      <c r="AT602" s="748"/>
      <c r="AU602" s="748"/>
      <c r="AV602" s="748"/>
      <c r="AW602" s="748"/>
      <c r="AX602" s="748"/>
      <c r="AY602" s="748"/>
      <c r="BI602" s="155"/>
      <c r="BJ602" s="155"/>
      <c r="BK602" s="155"/>
      <c r="BL602" s="155"/>
      <c r="BM602" s="155"/>
      <c r="BN602" s="155"/>
    </row>
    <row r="603" spans="1:66" s="750" customFormat="1" ht="24.75" customHeight="1">
      <c r="A603" s="22" t="s">
        <v>26199</v>
      </c>
      <c r="B603" s="22" t="s">
        <v>26200</v>
      </c>
      <c r="C603" s="472" t="s">
        <v>526</v>
      </c>
      <c r="D603" s="23" t="s">
        <v>26201</v>
      </c>
      <c r="E603" s="23" t="s">
        <v>162</v>
      </c>
      <c r="F603" s="22" t="s">
        <v>453</v>
      </c>
      <c r="G603" s="22" t="s">
        <v>2448</v>
      </c>
      <c r="H603" s="22" t="s">
        <v>179</v>
      </c>
      <c r="I603" s="18" t="s">
        <v>5416</v>
      </c>
      <c r="J603" s="23" t="s">
        <v>26202</v>
      </c>
      <c r="K603" s="23" t="s">
        <v>1183</v>
      </c>
      <c r="L603" s="23" t="s">
        <v>1184</v>
      </c>
      <c r="M603" s="746" t="s">
        <v>26203</v>
      </c>
      <c r="N603" s="22"/>
      <c r="O603" s="22" t="s">
        <v>1551</v>
      </c>
      <c r="P603" s="22" t="s">
        <v>26198</v>
      </c>
      <c r="Q603" s="22" t="s">
        <v>26198</v>
      </c>
      <c r="R603" s="22" t="s">
        <v>27673</v>
      </c>
      <c r="S603" s="747"/>
      <c r="T603" s="748"/>
      <c r="U603" s="22"/>
      <c r="V603" s="22"/>
      <c r="W603" s="22"/>
      <c r="X603" s="22"/>
      <c r="Y603" s="748"/>
      <c r="Z603" s="748"/>
      <c r="AA603" s="748"/>
      <c r="AB603" s="748"/>
      <c r="AC603" s="748"/>
      <c r="AD603" s="748"/>
      <c r="AE603" s="748"/>
      <c r="AF603" s="748"/>
      <c r="AG603" s="748"/>
      <c r="AH603" s="749"/>
      <c r="AI603" s="749"/>
      <c r="AJ603" s="749"/>
      <c r="AK603" s="749"/>
      <c r="AL603" s="748"/>
      <c r="AM603" s="748"/>
      <c r="AN603" s="748"/>
      <c r="AO603" s="748"/>
      <c r="AP603" s="748"/>
      <c r="AQ603" s="748"/>
      <c r="AR603" s="748"/>
      <c r="AS603" s="747"/>
      <c r="AT603" s="748"/>
      <c r="AU603" s="748"/>
      <c r="AV603" s="748"/>
      <c r="AW603" s="748"/>
      <c r="AX603" s="748"/>
      <c r="AY603" s="748"/>
      <c r="BI603" s="155"/>
      <c r="BJ603" s="155"/>
      <c r="BK603" s="155"/>
      <c r="BL603" s="155"/>
      <c r="BM603" s="155"/>
      <c r="BN603" s="155"/>
    </row>
    <row r="604" spans="1:66" s="750" customFormat="1" ht="24.75" customHeight="1">
      <c r="A604" s="22" t="s">
        <v>26204</v>
      </c>
      <c r="B604" s="22" t="s">
        <v>26205</v>
      </c>
      <c r="C604" s="472" t="s">
        <v>526</v>
      </c>
      <c r="D604" s="23" t="s">
        <v>26206</v>
      </c>
      <c r="E604" s="23" t="s">
        <v>163</v>
      </c>
      <c r="F604" s="22" t="s">
        <v>453</v>
      </c>
      <c r="G604" s="22" t="s">
        <v>2448</v>
      </c>
      <c r="H604" s="22" t="s">
        <v>180</v>
      </c>
      <c r="I604" s="18" t="s">
        <v>5417</v>
      </c>
      <c r="J604" s="23" t="s">
        <v>26207</v>
      </c>
      <c r="K604" s="23" t="s">
        <v>1183</v>
      </c>
      <c r="L604" s="23" t="s">
        <v>1184</v>
      </c>
      <c r="M604" s="746" t="s">
        <v>26208</v>
      </c>
      <c r="N604" s="22"/>
      <c r="O604" s="22" t="s">
        <v>2155</v>
      </c>
      <c r="P604" s="22" t="s">
        <v>26209</v>
      </c>
      <c r="Q604" s="22" t="s">
        <v>26209</v>
      </c>
      <c r="R604" s="22"/>
      <c r="S604" s="747"/>
      <c r="T604" s="748"/>
      <c r="U604" s="22"/>
      <c r="V604" s="22"/>
      <c r="W604" s="22"/>
      <c r="X604" s="22"/>
      <c r="Y604" s="748"/>
      <c r="Z604" s="748"/>
      <c r="AA604" s="748"/>
      <c r="AB604" s="748"/>
      <c r="AC604" s="748"/>
      <c r="AD604" s="748"/>
      <c r="AE604" s="748"/>
      <c r="AF604" s="748"/>
      <c r="AG604" s="748"/>
      <c r="AH604" s="749"/>
      <c r="AI604" s="749"/>
      <c r="AJ604" s="749"/>
      <c r="AK604" s="749"/>
      <c r="AL604" s="748"/>
      <c r="AM604" s="748"/>
      <c r="AN604" s="748"/>
      <c r="AO604" s="748"/>
      <c r="AP604" s="748"/>
      <c r="AQ604" s="748"/>
      <c r="AR604" s="748"/>
      <c r="AS604" s="747"/>
      <c r="AT604" s="748"/>
      <c r="AU604" s="748"/>
      <c r="AV604" s="748"/>
      <c r="AW604" s="748"/>
      <c r="AX604" s="748"/>
      <c r="AY604" s="748"/>
      <c r="BI604" s="155"/>
      <c r="BJ604" s="155"/>
      <c r="BK604" s="155"/>
      <c r="BL604" s="155"/>
      <c r="BM604" s="155"/>
      <c r="BN604" s="155"/>
    </row>
    <row r="605" spans="1:66" s="750" customFormat="1" ht="24.75" customHeight="1">
      <c r="A605" s="22" t="s">
        <v>26210</v>
      </c>
      <c r="B605" s="22" t="s">
        <v>26211</v>
      </c>
      <c r="C605" s="472" t="s">
        <v>526</v>
      </c>
      <c r="D605" s="23" t="s">
        <v>26212</v>
      </c>
      <c r="E605" s="23" t="s">
        <v>163</v>
      </c>
      <c r="F605" s="22" t="s">
        <v>3578</v>
      </c>
      <c r="G605" s="22" t="s">
        <v>2452</v>
      </c>
      <c r="H605" s="22" t="s">
        <v>180</v>
      </c>
      <c r="I605" s="18" t="s">
        <v>5417</v>
      </c>
      <c r="J605" s="23" t="s">
        <v>26213</v>
      </c>
      <c r="K605" s="23" t="s">
        <v>1183</v>
      </c>
      <c r="L605" s="23" t="s">
        <v>1184</v>
      </c>
      <c r="M605" s="746" t="s">
        <v>26214</v>
      </c>
      <c r="N605" s="22"/>
      <c r="O605" s="22" t="s">
        <v>2155</v>
      </c>
      <c r="P605" s="22" t="s">
        <v>26215</v>
      </c>
      <c r="Q605" s="22" t="s">
        <v>26215</v>
      </c>
      <c r="R605" s="22"/>
      <c r="S605" s="747"/>
      <c r="T605" s="748"/>
      <c r="U605" s="22"/>
      <c r="V605" s="22"/>
      <c r="W605" s="22"/>
      <c r="X605" s="22"/>
      <c r="Y605" s="748"/>
      <c r="Z605" s="748"/>
      <c r="AA605" s="748"/>
      <c r="AB605" s="748"/>
      <c r="AC605" s="748"/>
      <c r="AD605" s="748"/>
      <c r="AE605" s="748"/>
      <c r="AF605" s="748"/>
      <c r="AG605" s="748"/>
      <c r="AH605" s="749"/>
      <c r="AI605" s="749"/>
      <c r="AJ605" s="749"/>
      <c r="AK605" s="749"/>
      <c r="AL605" s="748"/>
      <c r="AM605" s="748"/>
      <c r="AN605" s="748"/>
      <c r="AO605" s="748"/>
      <c r="AP605" s="748"/>
      <c r="AQ605" s="748"/>
      <c r="AR605" s="748"/>
      <c r="AS605" s="747"/>
      <c r="AT605" s="748"/>
      <c r="AU605" s="748"/>
      <c r="AV605" s="748"/>
      <c r="AW605" s="748"/>
      <c r="AX605" s="748"/>
      <c r="AY605" s="748"/>
      <c r="BI605" s="155"/>
      <c r="BJ605" s="155"/>
      <c r="BK605" s="155"/>
      <c r="BL605" s="155"/>
      <c r="BM605" s="155"/>
      <c r="BN605" s="155"/>
    </row>
    <row r="606" spans="1:66" s="750" customFormat="1" ht="24.75" customHeight="1">
      <c r="A606" s="22" t="s">
        <v>26216</v>
      </c>
      <c r="B606" s="22" t="s">
        <v>26217</v>
      </c>
      <c r="C606" s="472" t="s">
        <v>526</v>
      </c>
      <c r="D606" s="23" t="s">
        <v>26218</v>
      </c>
      <c r="E606" s="23" t="s">
        <v>162</v>
      </c>
      <c r="F606" s="22" t="s">
        <v>26219</v>
      </c>
      <c r="G606" s="22" t="s">
        <v>2448</v>
      </c>
      <c r="H606" s="22" t="s">
        <v>180</v>
      </c>
      <c r="I606" s="18" t="s">
        <v>5417</v>
      </c>
      <c r="J606" s="23" t="s">
        <v>26220</v>
      </c>
      <c r="K606" s="23" t="s">
        <v>1183</v>
      </c>
      <c r="L606" s="23" t="s">
        <v>1184</v>
      </c>
      <c r="M606" s="746" t="s">
        <v>26221</v>
      </c>
      <c r="N606" s="22"/>
      <c r="O606" s="22" t="s">
        <v>1551</v>
      </c>
      <c r="P606" s="22" t="s">
        <v>26215</v>
      </c>
      <c r="Q606" s="22" t="s">
        <v>26215</v>
      </c>
      <c r="R606" s="22" t="s">
        <v>28234</v>
      </c>
      <c r="S606" s="747"/>
      <c r="T606" s="748"/>
      <c r="U606" s="22"/>
      <c r="V606" s="22"/>
      <c r="W606" s="22"/>
      <c r="X606" s="22"/>
      <c r="Y606" s="748"/>
      <c r="Z606" s="748"/>
      <c r="AA606" s="748"/>
      <c r="AB606" s="748"/>
      <c r="AC606" s="748"/>
      <c r="AD606" s="748"/>
      <c r="AE606" s="748"/>
      <c r="AF606" s="748"/>
      <c r="AG606" s="748"/>
      <c r="AH606" s="749"/>
      <c r="AI606" s="749"/>
      <c r="AJ606" s="749"/>
      <c r="AK606" s="749"/>
      <c r="AL606" s="748"/>
      <c r="AM606" s="748"/>
      <c r="AN606" s="748"/>
      <c r="AO606" s="748"/>
      <c r="AP606" s="748"/>
      <c r="AQ606" s="748"/>
      <c r="AR606" s="748"/>
      <c r="AS606" s="747"/>
      <c r="AT606" s="748"/>
      <c r="AU606" s="748"/>
      <c r="AV606" s="748"/>
      <c r="AW606" s="748"/>
      <c r="AX606" s="748"/>
      <c r="AY606" s="748"/>
      <c r="BI606" s="155"/>
      <c r="BJ606" s="155"/>
      <c r="BK606" s="155"/>
      <c r="BL606" s="155"/>
      <c r="BM606" s="155"/>
      <c r="BN606" s="155"/>
    </row>
    <row r="607" spans="1:66" s="750" customFormat="1" ht="24.75" customHeight="1">
      <c r="A607" s="22" t="s">
        <v>26222</v>
      </c>
      <c r="B607" s="22">
        <v>243495</v>
      </c>
      <c r="C607" s="472" t="s">
        <v>526</v>
      </c>
      <c r="D607" s="23" t="s">
        <v>26223</v>
      </c>
      <c r="E607" s="23" t="s">
        <v>163</v>
      </c>
      <c r="F607" s="22" t="s">
        <v>311</v>
      </c>
      <c r="G607" s="22" t="s">
        <v>2448</v>
      </c>
      <c r="H607" s="22" t="s">
        <v>180</v>
      </c>
      <c r="I607" s="18" t="s">
        <v>5417</v>
      </c>
      <c r="J607" s="23" t="s">
        <v>26224</v>
      </c>
      <c r="K607" s="23" t="s">
        <v>1183</v>
      </c>
      <c r="L607" s="23" t="s">
        <v>1184</v>
      </c>
      <c r="M607" s="746" t="s">
        <v>26225</v>
      </c>
      <c r="N607" s="22"/>
      <c r="O607" s="22" t="s">
        <v>2155</v>
      </c>
      <c r="P607" s="22" t="s">
        <v>26226</v>
      </c>
      <c r="Q607" s="22" t="s">
        <v>26226</v>
      </c>
      <c r="R607" s="22"/>
      <c r="S607" s="747"/>
      <c r="T607" s="748"/>
      <c r="U607" s="22"/>
      <c r="V607" s="22"/>
      <c r="W607" s="22"/>
      <c r="X607" s="22"/>
      <c r="Y607" s="748"/>
      <c r="Z607" s="748"/>
      <c r="AA607" s="748"/>
      <c r="AB607" s="748"/>
      <c r="AC607" s="748"/>
      <c r="AD607" s="748"/>
      <c r="AE607" s="748"/>
      <c r="AF607" s="748"/>
      <c r="AG607" s="748"/>
      <c r="AH607" s="749"/>
      <c r="AI607" s="749"/>
      <c r="AJ607" s="749"/>
      <c r="AK607" s="749"/>
      <c r="AL607" s="748"/>
      <c r="AM607" s="748"/>
      <c r="AN607" s="748"/>
      <c r="AO607" s="748"/>
      <c r="AP607" s="748"/>
      <c r="AQ607" s="748"/>
      <c r="AR607" s="748"/>
      <c r="AS607" s="747"/>
      <c r="AT607" s="748"/>
      <c r="AU607" s="748"/>
      <c r="AV607" s="748"/>
      <c r="AW607" s="748"/>
      <c r="AX607" s="748"/>
      <c r="AY607" s="748"/>
      <c r="BI607" s="155"/>
      <c r="BJ607" s="155"/>
      <c r="BK607" s="155"/>
      <c r="BL607" s="155"/>
      <c r="BM607" s="155"/>
      <c r="BN607" s="155"/>
    </row>
    <row r="608" spans="1:66" s="750" customFormat="1" ht="24.75" customHeight="1">
      <c r="A608" s="22" t="s">
        <v>26227</v>
      </c>
      <c r="B608" s="22" t="s">
        <v>26228</v>
      </c>
      <c r="C608" s="472" t="s">
        <v>526</v>
      </c>
      <c r="D608" s="23" t="s">
        <v>26229</v>
      </c>
      <c r="E608" s="23" t="s">
        <v>163</v>
      </c>
      <c r="F608" s="22" t="s">
        <v>26230</v>
      </c>
      <c r="G608" s="22" t="s">
        <v>1767</v>
      </c>
      <c r="H608" s="22" t="s">
        <v>180</v>
      </c>
      <c r="I608" s="18" t="s">
        <v>5417</v>
      </c>
      <c r="J608" s="23" t="s">
        <v>26231</v>
      </c>
      <c r="K608" s="23" t="s">
        <v>1183</v>
      </c>
      <c r="L608" s="23" t="s">
        <v>1184</v>
      </c>
      <c r="M608" s="746" t="s">
        <v>26232</v>
      </c>
      <c r="N608" s="22"/>
      <c r="O608" s="22" t="s">
        <v>2155</v>
      </c>
      <c r="P608" s="22" t="s">
        <v>26215</v>
      </c>
      <c r="Q608" s="22" t="s">
        <v>26215</v>
      </c>
      <c r="R608" s="22"/>
      <c r="S608" s="747"/>
      <c r="T608" s="748"/>
      <c r="U608" s="22"/>
      <c r="V608" s="22"/>
      <c r="W608" s="22"/>
      <c r="X608" s="22"/>
      <c r="Y608" s="748"/>
      <c r="Z608" s="748"/>
      <c r="AA608" s="748"/>
      <c r="AB608" s="748"/>
      <c r="AC608" s="748"/>
      <c r="AD608" s="748"/>
      <c r="AE608" s="748"/>
      <c r="AF608" s="748"/>
      <c r="AG608" s="748"/>
      <c r="AH608" s="749"/>
      <c r="AI608" s="749"/>
      <c r="AJ608" s="749"/>
      <c r="AK608" s="749"/>
      <c r="AL608" s="748"/>
      <c r="AM608" s="748"/>
      <c r="AN608" s="748"/>
      <c r="AO608" s="748"/>
      <c r="AP608" s="748"/>
      <c r="AQ608" s="748"/>
      <c r="AR608" s="748"/>
      <c r="AS608" s="747"/>
      <c r="AT608" s="748"/>
      <c r="AU608" s="748"/>
      <c r="AV608" s="748"/>
      <c r="AW608" s="748"/>
      <c r="AX608" s="748"/>
      <c r="AY608" s="748"/>
      <c r="BI608" s="155"/>
      <c r="BJ608" s="155"/>
      <c r="BK608" s="155"/>
      <c r="BL608" s="155"/>
      <c r="BM608" s="155"/>
      <c r="BN608" s="155"/>
    </row>
    <row r="609" spans="1:66" s="750" customFormat="1" ht="24.75" customHeight="1">
      <c r="A609" s="22" t="s">
        <v>26233</v>
      </c>
      <c r="B609" s="22" t="s">
        <v>26234</v>
      </c>
      <c r="C609" s="472" t="s">
        <v>526</v>
      </c>
      <c r="D609" s="23" t="s">
        <v>26235</v>
      </c>
      <c r="E609" s="23" t="s">
        <v>162</v>
      </c>
      <c r="F609" s="22" t="s">
        <v>123</v>
      </c>
      <c r="G609" s="22" t="s">
        <v>24876</v>
      </c>
      <c r="H609" s="22" t="s">
        <v>180</v>
      </c>
      <c r="I609" s="18" t="s">
        <v>5417</v>
      </c>
      <c r="J609" s="23" t="s">
        <v>26236</v>
      </c>
      <c r="K609" s="23" t="s">
        <v>1183</v>
      </c>
      <c r="L609" s="23" t="s">
        <v>1184</v>
      </c>
      <c r="M609" s="746" t="s">
        <v>26237</v>
      </c>
      <c r="N609" s="22"/>
      <c r="O609" s="22" t="s">
        <v>2155</v>
      </c>
      <c r="P609" s="22" t="s">
        <v>26238</v>
      </c>
      <c r="Q609" s="22" t="s">
        <v>26238</v>
      </c>
      <c r="R609" s="22" t="s">
        <v>26664</v>
      </c>
      <c r="S609" s="747"/>
      <c r="T609" s="748"/>
      <c r="U609" s="22"/>
      <c r="V609" s="22"/>
      <c r="W609" s="22"/>
      <c r="X609" s="22"/>
      <c r="Y609" s="748"/>
      <c r="Z609" s="748"/>
      <c r="AA609" s="748"/>
      <c r="AB609" s="748"/>
      <c r="AC609" s="748"/>
      <c r="AD609" s="748"/>
      <c r="AE609" s="748"/>
      <c r="AF609" s="748"/>
      <c r="AG609" s="748"/>
      <c r="AH609" s="749"/>
      <c r="AI609" s="749"/>
      <c r="AJ609" s="749"/>
      <c r="AK609" s="749"/>
      <c r="AL609" s="748"/>
      <c r="AM609" s="748"/>
      <c r="AN609" s="748"/>
      <c r="AO609" s="748"/>
      <c r="AP609" s="748"/>
      <c r="AQ609" s="748"/>
      <c r="AR609" s="748"/>
      <c r="AS609" s="747"/>
      <c r="AT609" s="748"/>
      <c r="AU609" s="748"/>
      <c r="AV609" s="748"/>
      <c r="AW609" s="748"/>
      <c r="AX609" s="748"/>
      <c r="AY609" s="748"/>
      <c r="BI609" s="155"/>
      <c r="BJ609" s="155"/>
      <c r="BK609" s="155"/>
      <c r="BL609" s="155"/>
      <c r="BM609" s="155"/>
      <c r="BN609" s="155"/>
    </row>
    <row r="610" spans="1:66" s="750" customFormat="1" ht="24.75" customHeight="1">
      <c r="A610" s="22" t="s">
        <v>26239</v>
      </c>
      <c r="B610" s="22" t="s">
        <v>26240</v>
      </c>
      <c r="C610" s="472" t="s">
        <v>526</v>
      </c>
      <c r="D610" s="23" t="s">
        <v>26241</v>
      </c>
      <c r="E610" s="23" t="s">
        <v>163</v>
      </c>
      <c r="F610" s="22" t="s">
        <v>219</v>
      </c>
      <c r="G610" s="22" t="s">
        <v>24876</v>
      </c>
      <c r="H610" s="22" t="s">
        <v>180</v>
      </c>
      <c r="I610" s="18" t="s">
        <v>5417</v>
      </c>
      <c r="J610" s="23" t="s">
        <v>26242</v>
      </c>
      <c r="K610" s="23" t="s">
        <v>1183</v>
      </c>
      <c r="L610" s="23" t="s">
        <v>1184</v>
      </c>
      <c r="M610" s="746" t="s">
        <v>26243</v>
      </c>
      <c r="N610" s="22"/>
      <c r="O610" s="22" t="s">
        <v>2155</v>
      </c>
      <c r="P610" s="22" t="s">
        <v>26244</v>
      </c>
      <c r="Q610" s="22" t="s">
        <v>26244</v>
      </c>
      <c r="R610" s="22"/>
      <c r="S610" s="747"/>
      <c r="T610" s="748"/>
      <c r="U610" s="22"/>
      <c r="V610" s="22"/>
      <c r="W610" s="22"/>
      <c r="X610" s="22"/>
      <c r="Y610" s="748"/>
      <c r="Z610" s="748"/>
      <c r="AA610" s="748"/>
      <c r="AB610" s="748"/>
      <c r="AC610" s="748"/>
      <c r="AD610" s="748"/>
      <c r="AE610" s="748"/>
      <c r="AF610" s="748"/>
      <c r="AG610" s="748"/>
      <c r="AH610" s="749"/>
      <c r="AI610" s="749"/>
      <c r="AJ610" s="749"/>
      <c r="AK610" s="749"/>
      <c r="AL610" s="748"/>
      <c r="AM610" s="748"/>
      <c r="AN610" s="748"/>
      <c r="AO610" s="748"/>
      <c r="AP610" s="748"/>
      <c r="AQ610" s="748"/>
      <c r="AR610" s="748"/>
      <c r="AS610" s="747"/>
      <c r="AT610" s="748"/>
      <c r="AU610" s="748"/>
      <c r="AV610" s="748"/>
      <c r="AW610" s="748"/>
      <c r="AX610" s="748"/>
      <c r="AY610" s="748"/>
      <c r="BI610" s="155"/>
      <c r="BJ610" s="155"/>
      <c r="BK610" s="155"/>
      <c r="BL610" s="155"/>
      <c r="BM610" s="155"/>
      <c r="BN610" s="155"/>
    </row>
    <row r="611" spans="1:66" s="750" customFormat="1" ht="24.75" customHeight="1">
      <c r="A611" s="22" t="s">
        <v>26245</v>
      </c>
      <c r="B611" s="22" t="s">
        <v>26246</v>
      </c>
      <c r="C611" s="472" t="s">
        <v>526</v>
      </c>
      <c r="D611" s="23" t="s">
        <v>26247</v>
      </c>
      <c r="E611" s="23" t="s">
        <v>163</v>
      </c>
      <c r="F611" s="22" t="s">
        <v>665</v>
      </c>
      <c r="G611" s="22" t="s">
        <v>2452</v>
      </c>
      <c r="H611" s="22" t="s">
        <v>180</v>
      </c>
      <c r="I611" s="18" t="s">
        <v>5417</v>
      </c>
      <c r="J611" s="23" t="s">
        <v>26248</v>
      </c>
      <c r="K611" s="23" t="s">
        <v>1183</v>
      </c>
      <c r="L611" s="23" t="s">
        <v>1184</v>
      </c>
      <c r="M611" s="746" t="s">
        <v>26249</v>
      </c>
      <c r="N611" s="22"/>
      <c r="O611" s="22" t="s">
        <v>2155</v>
      </c>
      <c r="P611" s="22" t="s">
        <v>26250</v>
      </c>
      <c r="Q611" s="22" t="s">
        <v>26250</v>
      </c>
      <c r="R611" s="22"/>
      <c r="S611" s="747"/>
      <c r="T611" s="748"/>
      <c r="U611" s="22"/>
      <c r="V611" s="22"/>
      <c r="W611" s="22"/>
      <c r="X611" s="22"/>
      <c r="Y611" s="748"/>
      <c r="Z611" s="748"/>
      <c r="AA611" s="748"/>
      <c r="AB611" s="748"/>
      <c r="AC611" s="748"/>
      <c r="AD611" s="748"/>
      <c r="AE611" s="748"/>
      <c r="AF611" s="748"/>
      <c r="AG611" s="748"/>
      <c r="AH611" s="749"/>
      <c r="AI611" s="749"/>
      <c r="AJ611" s="749"/>
      <c r="AK611" s="749"/>
      <c r="AL611" s="748"/>
      <c r="AM611" s="748"/>
      <c r="AN611" s="748"/>
      <c r="AO611" s="748"/>
      <c r="AP611" s="748"/>
      <c r="AQ611" s="748"/>
      <c r="AR611" s="748"/>
      <c r="AS611" s="747"/>
      <c r="AT611" s="748"/>
      <c r="AU611" s="748"/>
      <c r="AV611" s="748"/>
      <c r="AW611" s="748"/>
      <c r="AX611" s="748"/>
      <c r="AY611" s="748"/>
      <c r="BI611" s="155"/>
      <c r="BJ611" s="155"/>
      <c r="BK611" s="155"/>
      <c r="BL611" s="155"/>
      <c r="BM611" s="155"/>
      <c r="BN611" s="155"/>
    </row>
    <row r="612" spans="1:66" s="750" customFormat="1" ht="24.75" customHeight="1">
      <c r="A612" s="22" t="s">
        <v>26251</v>
      </c>
      <c r="B612" s="22" t="s">
        <v>26252</v>
      </c>
      <c r="C612" s="472" t="s">
        <v>526</v>
      </c>
      <c r="D612" s="23" t="s">
        <v>26253</v>
      </c>
      <c r="E612" s="23" t="s">
        <v>163</v>
      </c>
      <c r="F612" s="22" t="s">
        <v>26254</v>
      </c>
      <c r="G612" s="22" t="s">
        <v>2448</v>
      </c>
      <c r="H612" s="22" t="s">
        <v>180</v>
      </c>
      <c r="I612" s="18" t="s">
        <v>5417</v>
      </c>
      <c r="J612" s="23" t="s">
        <v>26255</v>
      </c>
      <c r="K612" s="23" t="s">
        <v>1183</v>
      </c>
      <c r="L612" s="23" t="s">
        <v>1184</v>
      </c>
      <c r="M612" s="746" t="s">
        <v>26256</v>
      </c>
      <c r="N612" s="22"/>
      <c r="O612" s="22" t="s">
        <v>2155</v>
      </c>
      <c r="P612" s="22" t="s">
        <v>22226</v>
      </c>
      <c r="Q612" s="22" t="s">
        <v>26226</v>
      </c>
      <c r="R612" s="22"/>
      <c r="S612" s="747"/>
      <c r="T612" s="748"/>
      <c r="U612" s="22"/>
      <c r="V612" s="22"/>
      <c r="W612" s="22"/>
      <c r="X612" s="22"/>
      <c r="Y612" s="748"/>
      <c r="Z612" s="748"/>
      <c r="AA612" s="748"/>
      <c r="AB612" s="748"/>
      <c r="AC612" s="748"/>
      <c r="AD612" s="748"/>
      <c r="AE612" s="748"/>
      <c r="AF612" s="748"/>
      <c r="AG612" s="748"/>
      <c r="AH612" s="749"/>
      <c r="AI612" s="749"/>
      <c r="AJ612" s="749"/>
      <c r="AK612" s="749"/>
      <c r="AL612" s="748"/>
      <c r="AM612" s="748"/>
      <c r="AN612" s="748"/>
      <c r="AO612" s="748"/>
      <c r="AP612" s="748"/>
      <c r="AQ612" s="748"/>
      <c r="AR612" s="748"/>
      <c r="AS612" s="747"/>
      <c r="AT612" s="748"/>
      <c r="AU612" s="748"/>
      <c r="AV612" s="748"/>
      <c r="AW612" s="748"/>
      <c r="AX612" s="748"/>
      <c r="AY612" s="748"/>
      <c r="BI612" s="155"/>
      <c r="BJ612" s="155"/>
      <c r="BK612" s="155"/>
      <c r="BL612" s="155"/>
      <c r="BM612" s="155"/>
      <c r="BN612" s="155"/>
    </row>
    <row r="613" spans="1:66" s="750" customFormat="1" ht="24.75" customHeight="1">
      <c r="A613" s="22" t="s">
        <v>26257</v>
      </c>
      <c r="B613" s="22" t="s">
        <v>26258</v>
      </c>
      <c r="C613" s="472" t="s">
        <v>526</v>
      </c>
      <c r="D613" s="23" t="s">
        <v>26259</v>
      </c>
      <c r="E613" s="23" t="s">
        <v>163</v>
      </c>
      <c r="F613" s="22" t="s">
        <v>26260</v>
      </c>
      <c r="G613" s="22" t="s">
        <v>2448</v>
      </c>
      <c r="H613" s="22" t="s">
        <v>180</v>
      </c>
      <c r="I613" s="18" t="s">
        <v>5417</v>
      </c>
      <c r="J613" s="23" t="s">
        <v>26261</v>
      </c>
      <c r="K613" s="23" t="s">
        <v>1183</v>
      </c>
      <c r="L613" s="23" t="s">
        <v>1184</v>
      </c>
      <c r="M613" s="746" t="s">
        <v>26262</v>
      </c>
      <c r="N613" s="22"/>
      <c r="O613" s="22" t="s">
        <v>2155</v>
      </c>
      <c r="P613" s="22" t="s">
        <v>26263</v>
      </c>
      <c r="Q613" s="22" t="s">
        <v>26263</v>
      </c>
      <c r="R613" s="22"/>
      <c r="S613" s="747"/>
      <c r="T613" s="748"/>
      <c r="U613" s="22"/>
      <c r="V613" s="22"/>
      <c r="W613" s="22"/>
      <c r="X613" s="22"/>
      <c r="Y613" s="748"/>
      <c r="Z613" s="748"/>
      <c r="AA613" s="748"/>
      <c r="AB613" s="748"/>
      <c r="AC613" s="748"/>
      <c r="AD613" s="748"/>
      <c r="AE613" s="748"/>
      <c r="AF613" s="748"/>
      <c r="AG613" s="748"/>
      <c r="AH613" s="749"/>
      <c r="AI613" s="749"/>
      <c r="AJ613" s="749"/>
      <c r="AK613" s="749"/>
      <c r="AL613" s="748"/>
      <c r="AM613" s="748"/>
      <c r="AN613" s="748"/>
      <c r="AO613" s="748"/>
      <c r="AP613" s="748"/>
      <c r="AQ613" s="748"/>
      <c r="AR613" s="748"/>
      <c r="AS613" s="747"/>
      <c r="AT613" s="748"/>
      <c r="AU613" s="748"/>
      <c r="AV613" s="748"/>
      <c r="AW613" s="748"/>
      <c r="AX613" s="748"/>
      <c r="AY613" s="748"/>
      <c r="BI613" s="155"/>
      <c r="BJ613" s="155"/>
      <c r="BK613" s="155"/>
      <c r="BL613" s="155"/>
      <c r="BM613" s="155"/>
      <c r="BN613" s="155"/>
    </row>
    <row r="614" spans="1:66" s="750" customFormat="1" ht="24.75" customHeight="1">
      <c r="A614" s="22" t="s">
        <v>26264</v>
      </c>
      <c r="B614" s="22" t="s">
        <v>26265</v>
      </c>
      <c r="C614" s="472" t="s">
        <v>526</v>
      </c>
      <c r="D614" s="23" t="s">
        <v>26266</v>
      </c>
      <c r="E614" s="23" t="s">
        <v>163</v>
      </c>
      <c r="F614" s="22" t="s">
        <v>2899</v>
      </c>
      <c r="G614" s="22" t="s">
        <v>4142</v>
      </c>
      <c r="H614" s="22" t="s">
        <v>180</v>
      </c>
      <c r="I614" s="18" t="s">
        <v>5417</v>
      </c>
      <c r="J614" s="23" t="s">
        <v>26267</v>
      </c>
      <c r="K614" s="23" t="s">
        <v>1183</v>
      </c>
      <c r="L614" s="23" t="s">
        <v>1184</v>
      </c>
      <c r="M614" s="746" t="s">
        <v>26268</v>
      </c>
      <c r="N614" s="22"/>
      <c r="O614" s="22" t="s">
        <v>2155</v>
      </c>
      <c r="P614" s="22" t="s">
        <v>26269</v>
      </c>
      <c r="Q614" s="22" t="s">
        <v>26269</v>
      </c>
      <c r="R614" s="22"/>
      <c r="S614" s="747"/>
      <c r="T614" s="748"/>
      <c r="U614" s="22"/>
      <c r="V614" s="22"/>
      <c r="W614" s="22"/>
      <c r="X614" s="22"/>
      <c r="Y614" s="748"/>
      <c r="Z614" s="748"/>
      <c r="AA614" s="748"/>
      <c r="AB614" s="748"/>
      <c r="AC614" s="748"/>
      <c r="AD614" s="748"/>
      <c r="AE614" s="748"/>
      <c r="AF614" s="748"/>
      <c r="AG614" s="748"/>
      <c r="AH614" s="749"/>
      <c r="AI614" s="749"/>
      <c r="AJ614" s="749"/>
      <c r="AK614" s="749"/>
      <c r="AL614" s="748"/>
      <c r="AM614" s="748"/>
      <c r="AN614" s="748"/>
      <c r="AO614" s="748"/>
      <c r="AP614" s="748"/>
      <c r="AQ614" s="748"/>
      <c r="AR614" s="748"/>
      <c r="AS614" s="747"/>
      <c r="AT614" s="748"/>
      <c r="AU614" s="748"/>
      <c r="AV614" s="748"/>
      <c r="AW614" s="748"/>
      <c r="AX614" s="748"/>
      <c r="AY614" s="748"/>
      <c r="BI614" s="155"/>
      <c r="BJ614" s="155"/>
      <c r="BK614" s="155"/>
      <c r="BL614" s="155"/>
      <c r="BM614" s="155"/>
      <c r="BN614" s="155"/>
    </row>
    <row r="615" spans="1:66" s="750" customFormat="1" ht="24.75" customHeight="1">
      <c r="A615" s="22" t="s">
        <v>29266</v>
      </c>
      <c r="B615" s="22" t="s">
        <v>26271</v>
      </c>
      <c r="C615" s="472" t="s">
        <v>526</v>
      </c>
      <c r="D615" s="23" t="s">
        <v>26272</v>
      </c>
      <c r="E615" s="23" t="s">
        <v>162</v>
      </c>
      <c r="F615" s="22" t="s">
        <v>86</v>
      </c>
      <c r="G615" s="22" t="s">
        <v>24876</v>
      </c>
      <c r="H615" s="22" t="s">
        <v>180</v>
      </c>
      <c r="I615" s="18" t="s">
        <v>5417</v>
      </c>
      <c r="J615" s="23" t="s">
        <v>26273</v>
      </c>
      <c r="K615" s="23" t="s">
        <v>1183</v>
      </c>
      <c r="L615" s="23" t="s">
        <v>1184</v>
      </c>
      <c r="M615" s="746" t="s">
        <v>26274</v>
      </c>
      <c r="N615" s="22"/>
      <c r="O615" s="22" t="s">
        <v>2155</v>
      </c>
      <c r="P615" s="22" t="s">
        <v>26275</v>
      </c>
      <c r="Q615" s="22" t="s">
        <v>26275</v>
      </c>
      <c r="R615" s="22" t="s">
        <v>28391</v>
      </c>
      <c r="S615" s="747"/>
      <c r="T615" s="748"/>
      <c r="U615" s="22"/>
      <c r="V615" s="22"/>
      <c r="W615" s="22"/>
      <c r="X615" s="22"/>
      <c r="Y615" s="748"/>
      <c r="Z615" s="748"/>
      <c r="AA615" s="748"/>
      <c r="AB615" s="748"/>
      <c r="AC615" s="748"/>
      <c r="AD615" s="748"/>
      <c r="AE615" s="748"/>
      <c r="AF615" s="748"/>
      <c r="AG615" s="748"/>
      <c r="AH615" s="749"/>
      <c r="AI615" s="749"/>
      <c r="AJ615" s="749"/>
      <c r="AK615" s="749"/>
      <c r="AL615" s="748"/>
      <c r="AM615" s="748"/>
      <c r="AN615" s="748"/>
      <c r="AO615" s="748"/>
      <c r="AP615" s="748"/>
      <c r="AQ615" s="748"/>
      <c r="AR615" s="748"/>
      <c r="AS615" s="747"/>
      <c r="AT615" s="748"/>
      <c r="AU615" s="748"/>
      <c r="AV615" s="748"/>
      <c r="AW615" s="748"/>
      <c r="AX615" s="748"/>
      <c r="AY615" s="748"/>
      <c r="BI615" s="155"/>
      <c r="BJ615" s="155"/>
      <c r="BK615" s="155"/>
      <c r="BL615" s="155"/>
      <c r="BM615" s="155"/>
      <c r="BN615" s="155"/>
    </row>
    <row r="616" spans="1:66" s="750" customFormat="1" ht="24.75" customHeight="1">
      <c r="A616" s="22" t="s">
        <v>26276</v>
      </c>
      <c r="B616" s="22" t="s">
        <v>26277</v>
      </c>
      <c r="C616" s="472" t="s">
        <v>526</v>
      </c>
      <c r="D616" s="23" t="s">
        <v>26278</v>
      </c>
      <c r="E616" s="23" t="s">
        <v>163</v>
      </c>
      <c r="F616" s="22" t="s">
        <v>144</v>
      </c>
      <c r="G616" s="22" t="s">
        <v>587</v>
      </c>
      <c r="H616" s="22" t="s">
        <v>180</v>
      </c>
      <c r="I616" s="18" t="s">
        <v>5417</v>
      </c>
      <c r="J616" s="23" t="s">
        <v>26279</v>
      </c>
      <c r="K616" s="23" t="s">
        <v>1183</v>
      </c>
      <c r="L616" s="23" t="s">
        <v>1184</v>
      </c>
      <c r="M616" s="746" t="s">
        <v>26280</v>
      </c>
      <c r="N616" s="22"/>
      <c r="O616" s="22" t="s">
        <v>2155</v>
      </c>
      <c r="P616" s="22" t="s">
        <v>26281</v>
      </c>
      <c r="Q616" s="22" t="s">
        <v>26281</v>
      </c>
      <c r="R616" s="22"/>
      <c r="S616" s="747"/>
      <c r="T616" s="748"/>
      <c r="U616" s="22"/>
      <c r="V616" s="22"/>
      <c r="W616" s="22"/>
      <c r="X616" s="22"/>
      <c r="Y616" s="748"/>
      <c r="Z616" s="748"/>
      <c r="AA616" s="748"/>
      <c r="AB616" s="748"/>
      <c r="AC616" s="748"/>
      <c r="AD616" s="748"/>
      <c r="AE616" s="748"/>
      <c r="AF616" s="748"/>
      <c r="AG616" s="748"/>
      <c r="AH616" s="749"/>
      <c r="AI616" s="749"/>
      <c r="AJ616" s="749"/>
      <c r="AK616" s="749"/>
      <c r="AL616" s="748"/>
      <c r="AM616" s="748"/>
      <c r="AN616" s="748"/>
      <c r="AO616" s="748"/>
      <c r="AP616" s="748"/>
      <c r="AQ616" s="748"/>
      <c r="AR616" s="748"/>
      <c r="AS616" s="747"/>
      <c r="AT616" s="748"/>
      <c r="AU616" s="748"/>
      <c r="AV616" s="748"/>
      <c r="AW616" s="748"/>
      <c r="AX616" s="748"/>
      <c r="AY616" s="748"/>
      <c r="BI616" s="155"/>
      <c r="BJ616" s="155"/>
      <c r="BK616" s="155"/>
      <c r="BL616" s="155"/>
      <c r="BM616" s="155"/>
      <c r="BN616" s="155"/>
    </row>
    <row r="617" spans="1:66" s="750" customFormat="1" ht="24.75" customHeight="1">
      <c r="A617" s="22" t="s">
        <v>26282</v>
      </c>
      <c r="B617" s="22" t="s">
        <v>26283</v>
      </c>
      <c r="C617" s="472" t="s">
        <v>526</v>
      </c>
      <c r="D617" s="23" t="s">
        <v>26284</v>
      </c>
      <c r="E617" s="23" t="s">
        <v>163</v>
      </c>
      <c r="F617" s="22" t="s">
        <v>26285</v>
      </c>
      <c r="G617" s="22" t="s">
        <v>2448</v>
      </c>
      <c r="H617" s="22" t="s">
        <v>179</v>
      </c>
      <c r="I617" s="18" t="s">
        <v>5417</v>
      </c>
      <c r="J617" s="23" t="s">
        <v>26286</v>
      </c>
      <c r="K617" s="23" t="s">
        <v>1183</v>
      </c>
      <c r="L617" s="23" t="s">
        <v>1184</v>
      </c>
      <c r="M617" s="746" t="s">
        <v>26287</v>
      </c>
      <c r="N617" s="22"/>
      <c r="O617" s="22" t="s">
        <v>2155</v>
      </c>
      <c r="P617" s="22" t="s">
        <v>26281</v>
      </c>
      <c r="Q617" s="22" t="s">
        <v>26281</v>
      </c>
      <c r="R617" s="22"/>
      <c r="S617" s="747"/>
      <c r="T617" s="748"/>
      <c r="U617" s="22"/>
      <c r="V617" s="22"/>
      <c r="W617" s="22"/>
      <c r="X617" s="22"/>
      <c r="Y617" s="748"/>
      <c r="Z617" s="748"/>
      <c r="AA617" s="748"/>
      <c r="AB617" s="748"/>
      <c r="AC617" s="748"/>
      <c r="AD617" s="748"/>
      <c r="AE617" s="748"/>
      <c r="AF617" s="748"/>
      <c r="AG617" s="748"/>
      <c r="AH617" s="749"/>
      <c r="AI617" s="749"/>
      <c r="AJ617" s="749"/>
      <c r="AK617" s="749"/>
      <c r="AL617" s="748"/>
      <c r="AM617" s="748"/>
      <c r="AN617" s="748"/>
      <c r="AO617" s="748"/>
      <c r="AP617" s="748"/>
      <c r="AQ617" s="748"/>
      <c r="AR617" s="748"/>
      <c r="AS617" s="747"/>
      <c r="AT617" s="748"/>
      <c r="AU617" s="748"/>
      <c r="AV617" s="748"/>
      <c r="AW617" s="748"/>
      <c r="AX617" s="748"/>
      <c r="AY617" s="748"/>
      <c r="BI617" s="155"/>
      <c r="BJ617" s="155"/>
      <c r="BK617" s="155"/>
      <c r="BL617" s="155"/>
      <c r="BM617" s="155"/>
      <c r="BN617" s="155"/>
    </row>
    <row r="618" spans="1:66" s="750" customFormat="1" ht="24.75" customHeight="1">
      <c r="A618" s="22" t="s">
        <v>26288</v>
      </c>
      <c r="B618" s="22" t="s">
        <v>26289</v>
      </c>
      <c r="C618" s="472" t="s">
        <v>526</v>
      </c>
      <c r="D618" s="23" t="s">
        <v>26290</v>
      </c>
      <c r="E618" s="23" t="s">
        <v>386</v>
      </c>
      <c r="F618" s="22" t="s">
        <v>105</v>
      </c>
      <c r="G618" s="22" t="s">
        <v>26291</v>
      </c>
      <c r="H618" s="22" t="s">
        <v>179</v>
      </c>
      <c r="I618" s="18" t="s">
        <v>5418</v>
      </c>
      <c r="J618" s="23" t="s">
        <v>26292</v>
      </c>
      <c r="K618" s="23" t="s">
        <v>1183</v>
      </c>
      <c r="L618" s="23" t="s">
        <v>1184</v>
      </c>
      <c r="M618" s="746" t="s">
        <v>26293</v>
      </c>
      <c r="N618" s="22"/>
      <c r="O618" s="22" t="s">
        <v>2155</v>
      </c>
      <c r="P618" s="22" t="s">
        <v>26263</v>
      </c>
      <c r="Q618" s="22" t="s">
        <v>26263</v>
      </c>
      <c r="R618" s="22"/>
      <c r="S618" s="747"/>
      <c r="T618" s="748"/>
      <c r="U618" s="22"/>
      <c r="V618" s="22"/>
      <c r="W618" s="22"/>
      <c r="X618" s="22"/>
      <c r="Y618" s="748"/>
      <c r="Z618" s="748"/>
      <c r="AA618" s="748"/>
      <c r="AB618" s="748"/>
      <c r="AC618" s="748"/>
      <c r="AD618" s="748"/>
      <c r="AE618" s="748"/>
      <c r="AF618" s="748"/>
      <c r="AG618" s="748"/>
      <c r="AH618" s="749"/>
      <c r="AI618" s="749"/>
      <c r="AJ618" s="749"/>
      <c r="AK618" s="749"/>
      <c r="AL618" s="748"/>
      <c r="AM618" s="748"/>
      <c r="AN618" s="748"/>
      <c r="AO618" s="748"/>
      <c r="AP618" s="748"/>
      <c r="AQ618" s="748"/>
      <c r="AR618" s="748"/>
      <c r="AS618" s="747"/>
      <c r="AT618" s="748"/>
      <c r="AU618" s="748"/>
      <c r="AV618" s="748"/>
      <c r="AW618" s="748"/>
      <c r="AX618" s="748"/>
      <c r="AY618" s="748"/>
      <c r="BI618" s="155"/>
      <c r="BJ618" s="155"/>
      <c r="BK618" s="155"/>
      <c r="BL618" s="155"/>
      <c r="BM618" s="155"/>
      <c r="BN618" s="155"/>
    </row>
    <row r="619" spans="1:66" s="750" customFormat="1" ht="24.75" customHeight="1">
      <c r="A619" s="22" t="s">
        <v>27613</v>
      </c>
      <c r="B619" s="22" t="s">
        <v>27614</v>
      </c>
      <c r="C619" s="472" t="s">
        <v>526</v>
      </c>
      <c r="D619" s="23" t="s">
        <v>27615</v>
      </c>
      <c r="E619" s="23" t="s">
        <v>386</v>
      </c>
      <c r="F619" s="22" t="s">
        <v>89</v>
      </c>
      <c r="G619" s="22" t="s">
        <v>2448</v>
      </c>
      <c r="H619" s="22" t="s">
        <v>180</v>
      </c>
      <c r="I619" s="18">
        <v>0</v>
      </c>
      <c r="J619" s="23" t="s">
        <v>27616</v>
      </c>
      <c r="K619" s="23" t="s">
        <v>1183</v>
      </c>
      <c r="L619" s="23" t="s">
        <v>1184</v>
      </c>
      <c r="M619" s="746" t="s">
        <v>27617</v>
      </c>
      <c r="N619" s="22"/>
      <c r="O619" s="22" t="s">
        <v>2155</v>
      </c>
      <c r="P619" s="22" t="s">
        <v>26516</v>
      </c>
      <c r="Q619" s="22" t="s">
        <v>26516</v>
      </c>
      <c r="R619" s="22"/>
      <c r="S619" s="747"/>
      <c r="T619" s="748"/>
      <c r="U619" s="22"/>
      <c r="V619" s="22"/>
      <c r="W619" s="22"/>
      <c r="X619" s="22"/>
      <c r="Y619" s="748"/>
      <c r="Z619" s="748"/>
      <c r="AA619" s="748"/>
      <c r="AB619" s="748"/>
      <c r="AC619" s="748"/>
      <c r="AD619" s="748"/>
      <c r="AE619" s="748"/>
      <c r="AF619" s="748"/>
      <c r="AG619" s="748"/>
      <c r="AH619" s="749"/>
      <c r="AI619" s="749"/>
      <c r="AJ619" s="749"/>
      <c r="AK619" s="749"/>
      <c r="AL619" s="748"/>
      <c r="AM619" s="748"/>
      <c r="AN619" s="748"/>
      <c r="AO619" s="748"/>
      <c r="AP619" s="748"/>
      <c r="AQ619" s="748"/>
      <c r="AR619" s="748"/>
      <c r="AS619" s="747"/>
      <c r="AT619" s="748"/>
      <c r="AU619" s="748"/>
      <c r="AV619" s="748"/>
      <c r="AW619" s="748"/>
      <c r="AX619" s="748"/>
      <c r="AY619" s="748"/>
      <c r="BI619" s="155"/>
      <c r="BJ619" s="155"/>
      <c r="BK619" s="155"/>
      <c r="BL619" s="155"/>
      <c r="BM619" s="155"/>
      <c r="BN619" s="155"/>
    </row>
    <row r="620" spans="1:66" s="750" customFormat="1" ht="24.75" customHeight="1">
      <c r="A620" s="22" t="s">
        <v>2037</v>
      </c>
      <c r="B620" s="22" t="s">
        <v>27618</v>
      </c>
      <c r="C620" s="472" t="s">
        <v>526</v>
      </c>
      <c r="D620" s="23" t="s">
        <v>27619</v>
      </c>
      <c r="E620" s="23" t="s">
        <v>386</v>
      </c>
      <c r="F620" s="22" t="s">
        <v>318</v>
      </c>
      <c r="G620" s="22" t="s">
        <v>4636</v>
      </c>
      <c r="H620" s="22" t="s">
        <v>179</v>
      </c>
      <c r="I620" s="18">
        <v>0</v>
      </c>
      <c r="J620" s="23" t="s">
        <v>27620</v>
      </c>
      <c r="K620" s="23" t="s">
        <v>1183</v>
      </c>
      <c r="L620" s="23" t="s">
        <v>1184</v>
      </c>
      <c r="M620" s="746" t="s">
        <v>27621</v>
      </c>
      <c r="N620" s="22"/>
      <c r="O620" s="22" t="s">
        <v>2155</v>
      </c>
      <c r="P620" s="22" t="s">
        <v>27622</v>
      </c>
      <c r="Q620" s="22" t="s">
        <v>27622</v>
      </c>
      <c r="R620" s="22"/>
      <c r="S620" s="747"/>
      <c r="T620" s="748"/>
      <c r="U620" s="22"/>
      <c r="V620" s="22"/>
      <c r="W620" s="22"/>
      <c r="X620" s="22"/>
      <c r="Y620" s="748"/>
      <c r="Z620" s="748"/>
      <c r="AA620" s="748"/>
      <c r="AB620" s="748"/>
      <c r="AC620" s="748"/>
      <c r="AD620" s="748"/>
      <c r="AE620" s="748"/>
      <c r="AF620" s="748"/>
      <c r="AG620" s="748"/>
      <c r="AH620" s="749"/>
      <c r="AI620" s="749"/>
      <c r="AJ620" s="749"/>
      <c r="AK620" s="749"/>
      <c r="AL620" s="748"/>
      <c r="AM620" s="748"/>
      <c r="AN620" s="748"/>
      <c r="AO620" s="748"/>
      <c r="AP620" s="748"/>
      <c r="AQ620" s="748"/>
      <c r="AR620" s="748"/>
      <c r="AS620" s="747"/>
      <c r="AT620" s="748"/>
      <c r="AU620" s="748"/>
      <c r="AV620" s="748"/>
      <c r="AW620" s="748"/>
      <c r="AX620" s="748"/>
      <c r="AY620" s="748"/>
      <c r="BI620" s="155"/>
      <c r="BJ620" s="155"/>
      <c r="BK620" s="155"/>
      <c r="BL620" s="155"/>
      <c r="BM620" s="155"/>
      <c r="BN620" s="155"/>
    </row>
    <row r="621" spans="1:66" s="750" customFormat="1" ht="24.75" customHeight="1">
      <c r="A621" s="22" t="s">
        <v>27623</v>
      </c>
      <c r="B621" s="22" t="s">
        <v>27624</v>
      </c>
      <c r="C621" s="472" t="s">
        <v>526</v>
      </c>
      <c r="D621" s="23" t="s">
        <v>27625</v>
      </c>
      <c r="E621" s="23" t="s">
        <v>386</v>
      </c>
      <c r="F621" s="22" t="s">
        <v>123</v>
      </c>
      <c r="G621" s="22" t="s">
        <v>2448</v>
      </c>
      <c r="H621" s="22" t="s">
        <v>180</v>
      </c>
      <c r="I621" s="18">
        <v>0</v>
      </c>
      <c r="J621" s="23" t="s">
        <v>27626</v>
      </c>
      <c r="K621" s="23" t="s">
        <v>1183</v>
      </c>
      <c r="L621" s="23" t="s">
        <v>1184</v>
      </c>
      <c r="M621" s="746" t="s">
        <v>27627</v>
      </c>
      <c r="N621" s="22"/>
      <c r="O621" s="22" t="s">
        <v>2155</v>
      </c>
      <c r="P621" s="22" t="s">
        <v>27628</v>
      </c>
      <c r="Q621" s="22" t="s">
        <v>27628</v>
      </c>
      <c r="R621" s="22"/>
      <c r="S621" s="747"/>
      <c r="T621" s="748"/>
      <c r="U621" s="22"/>
      <c r="V621" s="22"/>
      <c r="W621" s="22"/>
      <c r="X621" s="22"/>
      <c r="Y621" s="748"/>
      <c r="Z621" s="748"/>
      <c r="AA621" s="748"/>
      <c r="AB621" s="748"/>
      <c r="AC621" s="748"/>
      <c r="AD621" s="748"/>
      <c r="AE621" s="748"/>
      <c r="AF621" s="748"/>
      <c r="AG621" s="748"/>
      <c r="AH621" s="749"/>
      <c r="AI621" s="749"/>
      <c r="AJ621" s="749"/>
      <c r="AK621" s="749"/>
      <c r="AL621" s="748"/>
      <c r="AM621" s="748"/>
      <c r="AN621" s="748"/>
      <c r="AO621" s="748"/>
      <c r="AP621" s="748"/>
      <c r="AQ621" s="748"/>
      <c r="AR621" s="748"/>
      <c r="AS621" s="747"/>
      <c r="AT621" s="748"/>
      <c r="AU621" s="748"/>
      <c r="AV621" s="748"/>
      <c r="AW621" s="748"/>
      <c r="AX621" s="748"/>
      <c r="AY621" s="748"/>
      <c r="BI621" s="155"/>
      <c r="BJ621" s="155"/>
      <c r="BK621" s="155"/>
      <c r="BL621" s="155"/>
      <c r="BM621" s="155"/>
      <c r="BN621" s="155"/>
    </row>
    <row r="622" spans="1:66" s="750" customFormat="1" ht="24.75" customHeight="1">
      <c r="A622" s="22" t="s">
        <v>27629</v>
      </c>
      <c r="B622" s="22" t="s">
        <v>27630</v>
      </c>
      <c r="C622" s="472" t="s">
        <v>526</v>
      </c>
      <c r="D622" s="23" t="s">
        <v>27631</v>
      </c>
      <c r="E622" s="23" t="s">
        <v>386</v>
      </c>
      <c r="F622" s="22" t="s">
        <v>469</v>
      </c>
      <c r="G622" s="22" t="s">
        <v>2448</v>
      </c>
      <c r="H622" s="22" t="s">
        <v>179</v>
      </c>
      <c r="I622" s="18">
        <v>1</v>
      </c>
      <c r="J622" s="23" t="s">
        <v>27632</v>
      </c>
      <c r="K622" s="23" t="s">
        <v>1183</v>
      </c>
      <c r="L622" s="23" t="s">
        <v>1184</v>
      </c>
      <c r="M622" s="746" t="s">
        <v>27633</v>
      </c>
      <c r="N622" s="22"/>
      <c r="O622" s="22" t="s">
        <v>2155</v>
      </c>
      <c r="P622" s="22" t="s">
        <v>26516</v>
      </c>
      <c r="Q622" s="22" t="s">
        <v>26516</v>
      </c>
      <c r="R622" s="22"/>
      <c r="S622" s="747"/>
      <c r="T622" s="748"/>
      <c r="U622" s="22"/>
      <c r="V622" s="22"/>
      <c r="W622" s="22"/>
      <c r="X622" s="22"/>
      <c r="Y622" s="748"/>
      <c r="Z622" s="748"/>
      <c r="AA622" s="748"/>
      <c r="AB622" s="748"/>
      <c r="AC622" s="748"/>
      <c r="AD622" s="748"/>
      <c r="AE622" s="748"/>
      <c r="AF622" s="748"/>
      <c r="AG622" s="748"/>
      <c r="AH622" s="749"/>
      <c r="AI622" s="749"/>
      <c r="AJ622" s="749"/>
      <c r="AK622" s="749"/>
      <c r="AL622" s="748"/>
      <c r="AM622" s="748"/>
      <c r="AN622" s="748"/>
      <c r="AO622" s="748"/>
      <c r="AP622" s="748"/>
      <c r="AQ622" s="748"/>
      <c r="AR622" s="748"/>
      <c r="AS622" s="747"/>
      <c r="AT622" s="748"/>
      <c r="AU622" s="748"/>
      <c r="AV622" s="748"/>
      <c r="AW622" s="748"/>
      <c r="AX622" s="748"/>
      <c r="AY622" s="748"/>
      <c r="BI622" s="155"/>
      <c r="BJ622" s="155"/>
      <c r="BK622" s="155"/>
      <c r="BL622" s="155"/>
      <c r="BM622" s="155"/>
      <c r="BN622" s="155"/>
    </row>
    <row r="623" spans="1:66" s="750" customFormat="1" ht="24.75" customHeight="1">
      <c r="A623" s="22" t="s">
        <v>27634</v>
      </c>
      <c r="B623" s="22" t="s">
        <v>27635</v>
      </c>
      <c r="C623" s="472" t="s">
        <v>526</v>
      </c>
      <c r="D623" s="23" t="s">
        <v>27636</v>
      </c>
      <c r="E623" s="23" t="s">
        <v>386</v>
      </c>
      <c r="F623" s="22" t="s">
        <v>136</v>
      </c>
      <c r="G623" s="22" t="s">
        <v>2448</v>
      </c>
      <c r="H623" s="22" t="s">
        <v>180</v>
      </c>
      <c r="I623" s="18">
        <v>0</v>
      </c>
      <c r="J623" s="23" t="s">
        <v>27637</v>
      </c>
      <c r="K623" s="23" t="s">
        <v>1183</v>
      </c>
      <c r="L623" s="23" t="s">
        <v>1184</v>
      </c>
      <c r="M623" s="746" t="s">
        <v>27638</v>
      </c>
      <c r="N623" s="22"/>
      <c r="O623" s="22" t="s">
        <v>2155</v>
      </c>
      <c r="P623" s="22" t="s">
        <v>27639</v>
      </c>
      <c r="Q623" s="22" t="s">
        <v>27639</v>
      </c>
      <c r="R623" s="22"/>
      <c r="S623" s="747"/>
      <c r="T623" s="748"/>
      <c r="U623" s="22"/>
      <c r="V623" s="22"/>
      <c r="W623" s="22"/>
      <c r="X623" s="22"/>
      <c r="Y623" s="748"/>
      <c r="Z623" s="748"/>
      <c r="AA623" s="748"/>
      <c r="AB623" s="748"/>
      <c r="AC623" s="748"/>
      <c r="AD623" s="748"/>
      <c r="AE623" s="748"/>
      <c r="AF623" s="748"/>
      <c r="AG623" s="748"/>
      <c r="AH623" s="749"/>
      <c r="AI623" s="749"/>
      <c r="AJ623" s="749"/>
      <c r="AK623" s="749"/>
      <c r="AL623" s="748"/>
      <c r="AM623" s="748"/>
      <c r="AN623" s="748"/>
      <c r="AO623" s="748"/>
      <c r="AP623" s="748"/>
      <c r="AQ623" s="748"/>
      <c r="AR623" s="748"/>
      <c r="AS623" s="747"/>
      <c r="AT623" s="748"/>
      <c r="AU623" s="748"/>
      <c r="AV623" s="748"/>
      <c r="AW623" s="748"/>
      <c r="AX623" s="748"/>
      <c r="AY623" s="748"/>
      <c r="BI623" s="155"/>
      <c r="BJ623" s="155"/>
      <c r="BK623" s="155"/>
      <c r="BL623" s="155"/>
      <c r="BM623" s="155"/>
      <c r="BN623" s="155"/>
    </row>
    <row r="624" spans="1:66" s="750" customFormat="1" ht="24.75" customHeight="1">
      <c r="A624" s="22" t="s">
        <v>27640</v>
      </c>
      <c r="B624" s="22" t="s">
        <v>27641</v>
      </c>
      <c r="C624" s="472" t="s">
        <v>526</v>
      </c>
      <c r="D624" s="23" t="s">
        <v>27642</v>
      </c>
      <c r="E624" s="23" t="s">
        <v>386</v>
      </c>
      <c r="F624" s="22" t="s">
        <v>362</v>
      </c>
      <c r="G624" s="22" t="s">
        <v>1767</v>
      </c>
      <c r="H624" s="22" t="s">
        <v>179</v>
      </c>
      <c r="I624" s="18">
        <v>1</v>
      </c>
      <c r="J624" s="23" t="s">
        <v>27643</v>
      </c>
      <c r="K624" s="23" t="s">
        <v>1183</v>
      </c>
      <c r="L624" s="23" t="s">
        <v>1184</v>
      </c>
      <c r="M624" s="746" t="s">
        <v>27644</v>
      </c>
      <c r="N624" s="22"/>
      <c r="O624" s="22" t="s">
        <v>2155</v>
      </c>
      <c r="P624" s="22" t="s">
        <v>26516</v>
      </c>
      <c r="Q624" s="22" t="s">
        <v>26516</v>
      </c>
      <c r="R624" s="22"/>
      <c r="S624" s="747"/>
      <c r="T624" s="748"/>
      <c r="U624" s="22"/>
      <c r="V624" s="22"/>
      <c r="W624" s="22"/>
      <c r="X624" s="22"/>
      <c r="Y624" s="748"/>
      <c r="Z624" s="748"/>
      <c r="AA624" s="748"/>
      <c r="AB624" s="748"/>
      <c r="AC624" s="748"/>
      <c r="AD624" s="748"/>
      <c r="AE624" s="748"/>
      <c r="AF624" s="748"/>
      <c r="AG624" s="748"/>
      <c r="AH624" s="749"/>
      <c r="AI624" s="749"/>
      <c r="AJ624" s="749"/>
      <c r="AK624" s="749"/>
      <c r="AL624" s="748"/>
      <c r="AM624" s="748"/>
      <c r="AN624" s="748"/>
      <c r="AO624" s="748"/>
      <c r="AP624" s="748"/>
      <c r="AQ624" s="748"/>
      <c r="AR624" s="748"/>
      <c r="AS624" s="747"/>
      <c r="AT624" s="748"/>
      <c r="AU624" s="748"/>
      <c r="AV624" s="748"/>
      <c r="AW624" s="748"/>
      <c r="AX624" s="748"/>
      <c r="AY624" s="748"/>
      <c r="BI624" s="155"/>
      <c r="BJ624" s="155"/>
      <c r="BK624" s="155"/>
      <c r="BL624" s="155"/>
      <c r="BM624" s="155"/>
      <c r="BN624" s="155"/>
    </row>
    <row r="625" spans="1:66" s="750" customFormat="1" ht="24.75" customHeight="1">
      <c r="A625" s="22" t="s">
        <v>27645</v>
      </c>
      <c r="B625" s="22" t="s">
        <v>27646</v>
      </c>
      <c r="C625" s="472" t="s">
        <v>526</v>
      </c>
      <c r="D625" s="23" t="s">
        <v>27647</v>
      </c>
      <c r="E625" s="23" t="s">
        <v>162</v>
      </c>
      <c r="F625" s="22" t="s">
        <v>143</v>
      </c>
      <c r="G625" s="22" t="s">
        <v>2764</v>
      </c>
      <c r="H625" s="22" t="s">
        <v>179</v>
      </c>
      <c r="I625" s="18" t="s">
        <v>5418</v>
      </c>
      <c r="J625" s="23" t="s">
        <v>27648</v>
      </c>
      <c r="K625" s="23" t="s">
        <v>1183</v>
      </c>
      <c r="L625" s="23" t="s">
        <v>1184</v>
      </c>
      <c r="M625" s="746" t="s">
        <v>27649</v>
      </c>
      <c r="N625" s="22"/>
      <c r="O625" s="22" t="s">
        <v>1551</v>
      </c>
      <c r="P625" s="22" t="s">
        <v>27650</v>
      </c>
      <c r="Q625" s="22" t="s">
        <v>27650</v>
      </c>
      <c r="R625" s="22" t="s">
        <v>28234</v>
      </c>
      <c r="S625" s="747"/>
      <c r="T625" s="748"/>
      <c r="U625" s="22"/>
      <c r="V625" s="22"/>
      <c r="W625" s="22"/>
      <c r="X625" s="22"/>
      <c r="Y625" s="748"/>
      <c r="Z625" s="748"/>
      <c r="AA625" s="748"/>
      <c r="AB625" s="748"/>
      <c r="AC625" s="748"/>
      <c r="AD625" s="748"/>
      <c r="AE625" s="748"/>
      <c r="AF625" s="748"/>
      <c r="AG625" s="748"/>
      <c r="AH625" s="749"/>
      <c r="AI625" s="749"/>
      <c r="AJ625" s="749"/>
      <c r="AK625" s="749"/>
      <c r="AL625" s="748"/>
      <c r="AM625" s="748"/>
      <c r="AN625" s="748"/>
      <c r="AO625" s="748"/>
      <c r="AP625" s="748"/>
      <c r="AQ625" s="748"/>
      <c r="AR625" s="748"/>
      <c r="AS625" s="747"/>
      <c r="AT625" s="748"/>
      <c r="AU625" s="748"/>
      <c r="AV625" s="748"/>
      <c r="AW625" s="748"/>
      <c r="AX625" s="748"/>
      <c r="AY625" s="748"/>
      <c r="BI625" s="155"/>
      <c r="BJ625" s="155"/>
      <c r="BK625" s="155"/>
      <c r="BL625" s="155"/>
      <c r="BM625" s="155"/>
      <c r="BN625" s="155"/>
    </row>
    <row r="626" spans="1:66" s="750" customFormat="1" ht="24.75" customHeight="1">
      <c r="A626" s="22" t="s">
        <v>27651</v>
      </c>
      <c r="B626" s="22" t="s">
        <v>27652</v>
      </c>
      <c r="C626" s="472" t="s">
        <v>526</v>
      </c>
      <c r="D626" s="23" t="s">
        <v>27653</v>
      </c>
      <c r="E626" s="23" t="s">
        <v>163</v>
      </c>
      <c r="F626" s="22" t="s">
        <v>404</v>
      </c>
      <c r="G626" s="22" t="s">
        <v>4911</v>
      </c>
      <c r="H626" s="22" t="s">
        <v>180</v>
      </c>
      <c r="I626" s="18" t="s">
        <v>5417</v>
      </c>
      <c r="J626" s="23" t="s">
        <v>27654</v>
      </c>
      <c r="K626" s="23" t="s">
        <v>1183</v>
      </c>
      <c r="L626" s="23" t="s">
        <v>1184</v>
      </c>
      <c r="M626" s="746" t="s">
        <v>27655</v>
      </c>
      <c r="N626" s="22"/>
      <c r="O626" s="22" t="s">
        <v>1551</v>
      </c>
      <c r="P626" s="22" t="s">
        <v>27656</v>
      </c>
      <c r="Q626" s="22" t="s">
        <v>27656</v>
      </c>
      <c r="R626" s="22" t="s">
        <v>28234</v>
      </c>
      <c r="S626" s="747"/>
      <c r="T626" s="748"/>
      <c r="U626" s="22"/>
      <c r="V626" s="22"/>
      <c r="W626" s="22"/>
      <c r="X626" s="22"/>
      <c r="Y626" s="748"/>
      <c r="Z626" s="748"/>
      <c r="AA626" s="748"/>
      <c r="AB626" s="748"/>
      <c r="AC626" s="748"/>
      <c r="AD626" s="748"/>
      <c r="AE626" s="748"/>
      <c r="AF626" s="748"/>
      <c r="AG626" s="748"/>
      <c r="AH626" s="749"/>
      <c r="AI626" s="749"/>
      <c r="AJ626" s="749"/>
      <c r="AK626" s="749"/>
      <c r="AL626" s="748"/>
      <c r="AM626" s="748"/>
      <c r="AN626" s="748"/>
      <c r="AO626" s="748"/>
      <c r="AP626" s="748"/>
      <c r="AQ626" s="748"/>
      <c r="AR626" s="748"/>
      <c r="AS626" s="747"/>
      <c r="AT626" s="748"/>
      <c r="AU626" s="748"/>
      <c r="AV626" s="748"/>
      <c r="AW626" s="748"/>
      <c r="AX626" s="748"/>
      <c r="AY626" s="748"/>
      <c r="BI626" s="155"/>
      <c r="BJ626" s="155"/>
      <c r="BK626" s="155"/>
      <c r="BL626" s="155"/>
      <c r="BM626" s="155"/>
      <c r="BN626" s="155"/>
    </row>
    <row r="627" spans="1:66" s="750" customFormat="1" ht="24.75" customHeight="1">
      <c r="A627" s="22" t="s">
        <v>27657</v>
      </c>
      <c r="B627" s="22" t="s">
        <v>27658</v>
      </c>
      <c r="C627" s="472" t="s">
        <v>526</v>
      </c>
      <c r="D627" s="23" t="s">
        <v>27659</v>
      </c>
      <c r="E627" s="23" t="s">
        <v>386</v>
      </c>
      <c r="F627" s="22" t="s">
        <v>111</v>
      </c>
      <c r="G627" s="22" t="s">
        <v>22834</v>
      </c>
      <c r="H627" s="22" t="s">
        <v>180</v>
      </c>
      <c r="I627" s="18">
        <v>0</v>
      </c>
      <c r="J627" s="23" t="s">
        <v>27660</v>
      </c>
      <c r="K627" s="23" t="s">
        <v>1183</v>
      </c>
      <c r="L627" s="23" t="s">
        <v>1184</v>
      </c>
      <c r="M627" s="746" t="s">
        <v>27661</v>
      </c>
      <c r="N627" s="22"/>
      <c r="O627" s="22" t="s">
        <v>2155</v>
      </c>
      <c r="P627" s="22" t="s">
        <v>27662</v>
      </c>
      <c r="Q627" s="22" t="s">
        <v>27662</v>
      </c>
      <c r="R627" s="22"/>
      <c r="S627" s="747"/>
      <c r="T627" s="748"/>
      <c r="U627" s="22"/>
      <c r="V627" s="22"/>
      <c r="W627" s="22"/>
      <c r="X627" s="22"/>
      <c r="Y627" s="748"/>
      <c r="Z627" s="748"/>
      <c r="AA627" s="748"/>
      <c r="AB627" s="748"/>
      <c r="AC627" s="748"/>
      <c r="AD627" s="748"/>
      <c r="AE627" s="748"/>
      <c r="AF627" s="748"/>
      <c r="AG627" s="748"/>
      <c r="AH627" s="749"/>
      <c r="AI627" s="749"/>
      <c r="AJ627" s="749"/>
      <c r="AK627" s="749"/>
      <c r="AL627" s="748"/>
      <c r="AM627" s="748"/>
      <c r="AN627" s="748"/>
      <c r="AO627" s="748"/>
      <c r="AP627" s="748"/>
      <c r="AQ627" s="748"/>
      <c r="AR627" s="748"/>
      <c r="AS627" s="747"/>
      <c r="AT627" s="748"/>
      <c r="AU627" s="748"/>
      <c r="AV627" s="748"/>
      <c r="AW627" s="748"/>
      <c r="AX627" s="748"/>
      <c r="AY627" s="748"/>
      <c r="BI627" s="155"/>
      <c r="BJ627" s="155"/>
      <c r="BK627" s="155"/>
      <c r="BL627" s="155"/>
      <c r="BM627" s="155"/>
      <c r="BN627" s="155"/>
    </row>
    <row r="628" spans="1:66" s="750" customFormat="1" ht="24.75" customHeight="1">
      <c r="A628" s="22" t="s">
        <v>27667</v>
      </c>
      <c r="B628" s="22">
        <v>243522</v>
      </c>
      <c r="C628" s="472" t="s">
        <v>526</v>
      </c>
      <c r="D628" s="23" t="s">
        <v>27663</v>
      </c>
      <c r="E628" s="23" t="s">
        <v>162</v>
      </c>
      <c r="F628" s="22" t="s">
        <v>262</v>
      </c>
      <c r="G628" s="22" t="s">
        <v>587</v>
      </c>
      <c r="H628" s="22" t="s">
        <v>179</v>
      </c>
      <c r="I628" s="18" t="s">
        <v>5418</v>
      </c>
      <c r="J628" s="23" t="s">
        <v>27664</v>
      </c>
      <c r="K628" s="23" t="s">
        <v>1183</v>
      </c>
      <c r="L628" s="23" t="s">
        <v>1184</v>
      </c>
      <c r="M628" s="746" t="s">
        <v>27665</v>
      </c>
      <c r="N628" s="22"/>
      <c r="O628" s="22" t="s">
        <v>1551</v>
      </c>
      <c r="P628" s="22" t="s">
        <v>27666</v>
      </c>
      <c r="Q628" s="22" t="s">
        <v>27666</v>
      </c>
      <c r="R628" s="22" t="s">
        <v>28391</v>
      </c>
      <c r="S628" s="747"/>
      <c r="T628" s="748"/>
      <c r="U628" s="22"/>
      <c r="V628" s="22"/>
      <c r="W628" s="22"/>
      <c r="X628" s="22"/>
      <c r="Y628" s="748"/>
      <c r="Z628" s="748"/>
      <c r="AA628" s="748"/>
      <c r="AB628" s="748"/>
      <c r="AC628" s="748"/>
      <c r="AD628" s="748"/>
      <c r="AE628" s="748"/>
      <c r="AF628" s="748"/>
      <c r="AG628" s="748"/>
      <c r="AH628" s="749"/>
      <c r="AI628" s="749"/>
      <c r="AJ628" s="749"/>
      <c r="AK628" s="749"/>
      <c r="AL628" s="748"/>
      <c r="AM628" s="748"/>
      <c r="AN628" s="748"/>
      <c r="AO628" s="748"/>
      <c r="AP628" s="748"/>
      <c r="AQ628" s="748"/>
      <c r="AR628" s="748"/>
      <c r="AS628" s="747"/>
      <c r="AT628" s="748"/>
      <c r="AU628" s="748"/>
      <c r="AV628" s="748"/>
      <c r="AW628" s="748"/>
      <c r="AX628" s="748"/>
      <c r="AY628" s="748"/>
      <c r="BI628" s="155"/>
      <c r="BJ628" s="155"/>
      <c r="BK628" s="155"/>
      <c r="BL628" s="155"/>
      <c r="BM628" s="155"/>
      <c r="BN628" s="155"/>
    </row>
    <row r="629" spans="1:66" s="750" customFormat="1" ht="24.75" customHeight="1">
      <c r="A629" s="22" t="s">
        <v>27668</v>
      </c>
      <c r="B629" s="22">
        <v>243523</v>
      </c>
      <c r="C629" s="472" t="s">
        <v>526</v>
      </c>
      <c r="D629" s="23" t="s">
        <v>27669</v>
      </c>
      <c r="E629" s="23" t="s">
        <v>386</v>
      </c>
      <c r="F629" s="22" t="s">
        <v>794</v>
      </c>
      <c r="G629" s="22" t="s">
        <v>27670</v>
      </c>
      <c r="H629" s="22" t="s">
        <v>180</v>
      </c>
      <c r="I629" s="18" t="s">
        <v>5417</v>
      </c>
      <c r="J629" s="23" t="s">
        <v>27671</v>
      </c>
      <c r="K629" s="23" t="s">
        <v>1183</v>
      </c>
      <c r="L629" s="23" t="s">
        <v>1184</v>
      </c>
      <c r="M629" s="746" t="s">
        <v>27672</v>
      </c>
      <c r="N629" s="22"/>
      <c r="O629" s="22" t="s">
        <v>2155</v>
      </c>
      <c r="P629" s="22" t="s">
        <v>27673</v>
      </c>
      <c r="Q629" s="22" t="s">
        <v>27673</v>
      </c>
      <c r="R629" s="22"/>
      <c r="S629" s="747"/>
      <c r="T629" s="748"/>
      <c r="U629" s="22"/>
      <c r="V629" s="22"/>
      <c r="W629" s="22"/>
      <c r="X629" s="22"/>
      <c r="Y629" s="748"/>
      <c r="Z629" s="748"/>
      <c r="AA629" s="748"/>
      <c r="AB629" s="748"/>
      <c r="AC629" s="748"/>
      <c r="AD629" s="748"/>
      <c r="AE629" s="748"/>
      <c r="AF629" s="748"/>
      <c r="AG629" s="748"/>
      <c r="AH629" s="749"/>
      <c r="AI629" s="749"/>
      <c r="AJ629" s="749"/>
      <c r="AK629" s="749"/>
      <c r="AL629" s="748"/>
      <c r="AM629" s="748"/>
      <c r="AN629" s="748"/>
      <c r="AO629" s="748"/>
      <c r="AP629" s="748"/>
      <c r="AQ629" s="748"/>
      <c r="AR629" s="748"/>
      <c r="AS629" s="747"/>
      <c r="AT629" s="748"/>
      <c r="AU629" s="748"/>
      <c r="AV629" s="748"/>
      <c r="AW629" s="748"/>
      <c r="AX629" s="748"/>
      <c r="AY629" s="748"/>
      <c r="BI629" s="155"/>
      <c r="BJ629" s="155"/>
      <c r="BK629" s="155"/>
      <c r="BL629" s="155"/>
      <c r="BM629" s="155"/>
      <c r="BN629" s="155"/>
    </row>
    <row r="630" spans="1:66" s="750" customFormat="1" ht="24.75" customHeight="1">
      <c r="A630" s="22" t="s">
        <v>27674</v>
      </c>
      <c r="B630" s="22">
        <v>243524</v>
      </c>
      <c r="C630" s="472" t="s">
        <v>526</v>
      </c>
      <c r="D630" s="23"/>
      <c r="E630" s="23"/>
      <c r="F630" s="22"/>
      <c r="G630" s="22" t="s">
        <v>1767</v>
      </c>
      <c r="H630" s="22"/>
      <c r="I630" s="18" t="s">
        <v>5417</v>
      </c>
      <c r="J630" s="23"/>
      <c r="K630" s="23"/>
      <c r="L630" s="23"/>
      <c r="M630" s="746"/>
      <c r="N630" s="22"/>
      <c r="O630" s="22"/>
      <c r="P630" s="22"/>
      <c r="Q630" s="22"/>
      <c r="R630" s="22"/>
      <c r="S630" s="747"/>
      <c r="T630" s="748"/>
      <c r="U630" s="22"/>
      <c r="V630" s="22"/>
      <c r="W630" s="22"/>
      <c r="X630" s="22"/>
      <c r="Y630" s="748"/>
      <c r="Z630" s="748"/>
      <c r="AA630" s="748"/>
      <c r="AB630" s="748"/>
      <c r="AC630" s="748"/>
      <c r="AD630" s="748"/>
      <c r="AE630" s="748"/>
      <c r="AF630" s="748"/>
      <c r="AG630" s="748"/>
      <c r="AH630" s="749"/>
      <c r="AI630" s="749"/>
      <c r="AJ630" s="749"/>
      <c r="AK630" s="749"/>
      <c r="AL630" s="748"/>
      <c r="AM630" s="748"/>
      <c r="AN630" s="748"/>
      <c r="AO630" s="748"/>
      <c r="AP630" s="748"/>
      <c r="AQ630" s="748"/>
      <c r="AR630" s="748"/>
      <c r="AS630" s="747"/>
      <c r="AT630" s="748"/>
      <c r="AU630" s="748"/>
      <c r="AV630" s="748"/>
      <c r="AW630" s="748"/>
      <c r="AX630" s="748"/>
      <c r="AY630" s="748"/>
      <c r="BI630" s="155"/>
      <c r="BJ630" s="155"/>
      <c r="BK630" s="155"/>
      <c r="BL630" s="155"/>
      <c r="BM630" s="155"/>
      <c r="BN630" s="155"/>
    </row>
    <row r="631" spans="1:66" s="750" customFormat="1" ht="24.75" customHeight="1">
      <c r="A631" s="22" t="s">
        <v>27865</v>
      </c>
      <c r="B631" s="22">
        <v>243525</v>
      </c>
      <c r="C631" s="472" t="s">
        <v>526</v>
      </c>
      <c r="D631" s="23" t="s">
        <v>27676</v>
      </c>
      <c r="E631" s="23" t="s">
        <v>386</v>
      </c>
      <c r="F631" s="22" t="s">
        <v>200</v>
      </c>
      <c r="G631" s="22" t="s">
        <v>2877</v>
      </c>
      <c r="H631" s="22" t="s">
        <v>180</v>
      </c>
      <c r="I631" s="18" t="s">
        <v>5417</v>
      </c>
      <c r="J631" s="23" t="s">
        <v>27677</v>
      </c>
      <c r="K631" s="23" t="s">
        <v>1183</v>
      </c>
      <c r="L631" s="23" t="s">
        <v>1184</v>
      </c>
      <c r="M631" s="746" t="s">
        <v>27678</v>
      </c>
      <c r="N631" s="22"/>
      <c r="O631" s="22" t="s">
        <v>2155</v>
      </c>
      <c r="P631" s="22" t="s">
        <v>27679</v>
      </c>
      <c r="Q631" s="22" t="s">
        <v>27679</v>
      </c>
      <c r="R631" s="22"/>
      <c r="S631" s="747"/>
      <c r="T631" s="748"/>
      <c r="U631" s="22"/>
      <c r="V631" s="22"/>
      <c r="W631" s="22"/>
      <c r="X631" s="22"/>
      <c r="Y631" s="748"/>
      <c r="Z631" s="748"/>
      <c r="AA631" s="748"/>
      <c r="AB631" s="748"/>
      <c r="AC631" s="748"/>
      <c r="AD631" s="748"/>
      <c r="AE631" s="748"/>
      <c r="AF631" s="748"/>
      <c r="AG631" s="748"/>
      <c r="AH631" s="749"/>
      <c r="AI631" s="749"/>
      <c r="AJ631" s="749"/>
      <c r="AK631" s="749"/>
      <c r="AL631" s="748"/>
      <c r="AM631" s="748"/>
      <c r="AN631" s="748"/>
      <c r="AO631" s="748"/>
      <c r="AP631" s="748"/>
      <c r="AQ631" s="748"/>
      <c r="AR631" s="748"/>
      <c r="AS631" s="747"/>
      <c r="AT631" s="748"/>
      <c r="AU631" s="748"/>
      <c r="AV631" s="748"/>
      <c r="AW631" s="748"/>
      <c r="AX631" s="748"/>
      <c r="AY631" s="748"/>
      <c r="BI631" s="155"/>
      <c r="BJ631" s="155"/>
      <c r="BK631" s="155"/>
      <c r="BL631" s="155"/>
      <c r="BM631" s="155"/>
      <c r="BN631" s="155"/>
    </row>
    <row r="632" spans="1:66" s="750" customFormat="1" ht="24.75" customHeight="1">
      <c r="A632" s="22" t="s">
        <v>27680</v>
      </c>
      <c r="B632" s="22">
        <v>243526</v>
      </c>
      <c r="C632" s="472" t="s">
        <v>526</v>
      </c>
      <c r="D632" s="23" t="s">
        <v>27681</v>
      </c>
      <c r="E632" s="23" t="s">
        <v>386</v>
      </c>
      <c r="F632" s="22" t="s">
        <v>2604</v>
      </c>
      <c r="G632" s="22" t="s">
        <v>27682</v>
      </c>
      <c r="H632" s="22" t="s">
        <v>180</v>
      </c>
      <c r="I632" s="18" t="s">
        <v>5417</v>
      </c>
      <c r="J632" s="23" t="s">
        <v>27683</v>
      </c>
      <c r="K632" s="23" t="s">
        <v>1183</v>
      </c>
      <c r="L632" s="23" t="s">
        <v>1184</v>
      </c>
      <c r="M632" s="746" t="s">
        <v>27684</v>
      </c>
      <c r="N632" s="22"/>
      <c r="O632" s="22" t="s">
        <v>2155</v>
      </c>
      <c r="P632" s="22" t="s">
        <v>27685</v>
      </c>
      <c r="Q632" s="22" t="s">
        <v>27685</v>
      </c>
      <c r="R632" s="22"/>
      <c r="S632" s="747"/>
      <c r="T632" s="748"/>
      <c r="U632" s="22"/>
      <c r="V632" s="22"/>
      <c r="W632" s="22"/>
      <c r="X632" s="22"/>
      <c r="Y632" s="748"/>
      <c r="Z632" s="748"/>
      <c r="AA632" s="748"/>
      <c r="AB632" s="748"/>
      <c r="AC632" s="748"/>
      <c r="AD632" s="748"/>
      <c r="AE632" s="748"/>
      <c r="AF632" s="748"/>
      <c r="AG632" s="748"/>
      <c r="AH632" s="749"/>
      <c r="AI632" s="749"/>
      <c r="AJ632" s="749"/>
      <c r="AK632" s="749"/>
      <c r="AL632" s="748"/>
      <c r="AM632" s="748"/>
      <c r="AN632" s="748"/>
      <c r="AO632" s="748"/>
      <c r="AP632" s="748"/>
      <c r="AQ632" s="748"/>
      <c r="AR632" s="748"/>
      <c r="AS632" s="747"/>
      <c r="AT632" s="748"/>
      <c r="AU632" s="748"/>
      <c r="AV632" s="748"/>
      <c r="AW632" s="748"/>
      <c r="AX632" s="748"/>
      <c r="AY632" s="748"/>
      <c r="BI632" s="155"/>
      <c r="BJ632" s="155"/>
      <c r="BK632" s="155"/>
      <c r="BL632" s="155"/>
      <c r="BM632" s="155"/>
      <c r="BN632" s="155"/>
    </row>
    <row r="633" spans="1:66" s="750" customFormat="1" ht="24.75" customHeight="1">
      <c r="A633" s="22" t="s">
        <v>27686</v>
      </c>
      <c r="B633" s="22">
        <v>243527</v>
      </c>
      <c r="C633" s="472" t="s">
        <v>526</v>
      </c>
      <c r="D633" s="23" t="s">
        <v>27691</v>
      </c>
      <c r="E633" s="23" t="s">
        <v>386</v>
      </c>
      <c r="F633" s="22" t="s">
        <v>933</v>
      </c>
      <c r="G633" s="22" t="s">
        <v>27687</v>
      </c>
      <c r="H633" s="22" t="s">
        <v>180</v>
      </c>
      <c r="I633" s="18" t="s">
        <v>5417</v>
      </c>
      <c r="J633" s="23" t="s">
        <v>27688</v>
      </c>
      <c r="K633" s="23" t="s">
        <v>1183</v>
      </c>
      <c r="L633" s="23" t="s">
        <v>1184</v>
      </c>
      <c r="M633" s="746" t="s">
        <v>27689</v>
      </c>
      <c r="N633" s="22"/>
      <c r="O633" s="22" t="s">
        <v>2155</v>
      </c>
      <c r="P633" s="22" t="s">
        <v>27690</v>
      </c>
      <c r="Q633" s="22" t="s">
        <v>27690</v>
      </c>
      <c r="R633" s="22"/>
      <c r="S633" s="747"/>
      <c r="T633" s="748"/>
      <c r="U633" s="22"/>
      <c r="V633" s="22"/>
      <c r="W633" s="22"/>
      <c r="X633" s="22"/>
      <c r="Y633" s="748"/>
      <c r="Z633" s="748"/>
      <c r="AA633" s="748"/>
      <c r="AB633" s="748"/>
      <c r="AC633" s="748"/>
      <c r="AD633" s="748"/>
      <c r="AE633" s="748"/>
      <c r="AF633" s="748"/>
      <c r="AG633" s="748"/>
      <c r="AH633" s="749"/>
      <c r="AI633" s="749"/>
      <c r="AJ633" s="749"/>
      <c r="AK633" s="749"/>
      <c r="AL633" s="748"/>
      <c r="AM633" s="748"/>
      <c r="AN633" s="748"/>
      <c r="AO633" s="748"/>
      <c r="AP633" s="748"/>
      <c r="AQ633" s="748"/>
      <c r="AR633" s="748"/>
      <c r="AS633" s="747"/>
      <c r="AT633" s="748"/>
      <c r="AU633" s="748"/>
      <c r="AV633" s="748"/>
      <c r="AW633" s="748"/>
      <c r="AX633" s="748"/>
      <c r="AY633" s="748"/>
      <c r="BI633" s="155"/>
      <c r="BJ633" s="155"/>
      <c r="BK633" s="155"/>
      <c r="BL633" s="155"/>
      <c r="BM633" s="155"/>
      <c r="BN633" s="155"/>
    </row>
    <row r="634" spans="1:66" s="750" customFormat="1" ht="27.75" customHeight="1">
      <c r="A634" s="22" t="s">
        <v>27859</v>
      </c>
      <c r="B634" s="22">
        <v>243528</v>
      </c>
      <c r="C634" s="472" t="s">
        <v>526</v>
      </c>
      <c r="D634" s="23" t="s">
        <v>27860</v>
      </c>
      <c r="E634" s="23" t="s">
        <v>386</v>
      </c>
      <c r="F634" s="22" t="s">
        <v>111</v>
      </c>
      <c r="G634" s="22" t="s">
        <v>2448</v>
      </c>
      <c r="H634" s="22" t="s">
        <v>180</v>
      </c>
      <c r="I634" s="18" t="s">
        <v>5417</v>
      </c>
      <c r="J634" s="23" t="s">
        <v>27861</v>
      </c>
      <c r="K634" s="23" t="s">
        <v>1183</v>
      </c>
      <c r="L634" s="23" t="s">
        <v>1184</v>
      </c>
      <c r="M634" s="746" t="s">
        <v>27862</v>
      </c>
      <c r="N634" s="22"/>
      <c r="O634" s="22" t="s">
        <v>2155</v>
      </c>
      <c r="P634" s="22" t="s">
        <v>27863</v>
      </c>
      <c r="Q634" s="22" t="s">
        <v>27863</v>
      </c>
      <c r="R634" s="22"/>
      <c r="S634" s="747"/>
      <c r="T634" s="748"/>
      <c r="U634" s="22"/>
      <c r="V634" s="22"/>
      <c r="W634" s="22"/>
      <c r="X634" s="22"/>
      <c r="Y634" s="748"/>
      <c r="Z634" s="748"/>
      <c r="AA634" s="748"/>
      <c r="AB634" s="748"/>
      <c r="AC634" s="748"/>
      <c r="AD634" s="748"/>
      <c r="AE634" s="748"/>
      <c r="AF634" s="748"/>
      <c r="AG634" s="748"/>
      <c r="AH634" s="749"/>
      <c r="AI634" s="749"/>
      <c r="AJ634" s="749"/>
      <c r="AK634" s="749"/>
      <c r="AL634" s="748"/>
      <c r="AM634" s="748"/>
      <c r="AN634" s="748"/>
      <c r="AO634" s="748"/>
      <c r="AP634" s="748"/>
      <c r="AQ634" s="748"/>
      <c r="AR634" s="748"/>
      <c r="AS634" s="747"/>
      <c r="AT634" s="748"/>
      <c r="AU634" s="748"/>
      <c r="AV634" s="748"/>
      <c r="AW634" s="748"/>
      <c r="AX634" s="748"/>
      <c r="AY634" s="748"/>
      <c r="BI634" s="155"/>
      <c r="BJ634" s="155"/>
      <c r="BK634" s="155"/>
      <c r="BL634" s="155"/>
      <c r="BM634" s="155"/>
      <c r="BN634" s="155"/>
    </row>
    <row r="635" spans="1:66" s="750" customFormat="1" ht="27.75" customHeight="1">
      <c r="A635" s="22" t="s">
        <v>28676</v>
      </c>
      <c r="B635" s="22" t="s">
        <v>28677</v>
      </c>
      <c r="C635" s="472" t="s">
        <v>526</v>
      </c>
      <c r="D635" s="23" t="s">
        <v>28678</v>
      </c>
      <c r="E635" s="23" t="s">
        <v>386</v>
      </c>
      <c r="F635" s="22" t="s">
        <v>138</v>
      </c>
      <c r="G635" s="22" t="s">
        <v>1767</v>
      </c>
      <c r="H635" s="22" t="s">
        <v>179</v>
      </c>
      <c r="I635" s="18">
        <v>1</v>
      </c>
      <c r="J635" s="23" t="s">
        <v>28679</v>
      </c>
      <c r="K635" s="23" t="s">
        <v>1183</v>
      </c>
      <c r="L635" s="23" t="s">
        <v>1184</v>
      </c>
      <c r="M635" s="746" t="s">
        <v>28680</v>
      </c>
      <c r="N635" s="22"/>
      <c r="O635" s="22" t="s">
        <v>2155</v>
      </c>
      <c r="P635" s="22" t="s">
        <v>28681</v>
      </c>
      <c r="Q635" s="22" t="s">
        <v>28681</v>
      </c>
      <c r="R635" s="22"/>
      <c r="S635" s="747"/>
      <c r="T635" s="748" t="e">
        <f>IF([4]!Table54[[#This Row],[تاریخ اولین  احتساب حق بیمه]]="",1403,MID([4]!Table54[[#This Row],[تاریخ اولین  احتساب حق بیمه]],1,4))</f>
        <v>#REF!</v>
      </c>
      <c r="U635" s="22"/>
      <c r="V635" s="22"/>
      <c r="W635" s="22"/>
      <c r="X635" s="22"/>
      <c r="Y635" s="748"/>
      <c r="Z635" s="748"/>
      <c r="AA635" s="748"/>
      <c r="AB635" s="748"/>
      <c r="AC635" s="748"/>
      <c r="AD635" s="748"/>
      <c r="AE635" s="748"/>
      <c r="AF635" s="748"/>
      <c r="AG635" s="748"/>
      <c r="AH635" s="749"/>
      <c r="AI635" s="749"/>
      <c r="AJ635" s="749"/>
      <c r="AK635" s="749"/>
      <c r="AL635" s="748"/>
      <c r="AM635" s="748"/>
      <c r="AN635" s="748"/>
      <c r="AO635" s="748"/>
      <c r="AP635" s="748"/>
      <c r="AQ635" s="748"/>
      <c r="AR635" s="748"/>
      <c r="AS635" s="747"/>
      <c r="AT635" s="748"/>
      <c r="AU635" s="748"/>
      <c r="AV635" s="748"/>
      <c r="AW635" s="748"/>
      <c r="AX635" s="748"/>
      <c r="AY635" s="748"/>
      <c r="BI635" s="155"/>
      <c r="BJ635" s="155"/>
      <c r="BK635" s="155"/>
      <c r="BL635" s="155"/>
      <c r="BM635" s="155"/>
      <c r="BN635" s="155"/>
    </row>
    <row r="636" spans="1:66" s="750" customFormat="1" ht="27.75" customHeight="1">
      <c r="A636" s="22" t="s">
        <v>28682</v>
      </c>
      <c r="B636" s="22" t="s">
        <v>28683</v>
      </c>
      <c r="C636" s="472" t="s">
        <v>526</v>
      </c>
      <c r="D636" s="23" t="s">
        <v>28684</v>
      </c>
      <c r="E636" s="23" t="s">
        <v>386</v>
      </c>
      <c r="F636" s="22" t="s">
        <v>86</v>
      </c>
      <c r="G636" s="22" t="s">
        <v>2877</v>
      </c>
      <c r="H636" s="22" t="s">
        <v>180</v>
      </c>
      <c r="I636" s="18" t="s">
        <v>5417</v>
      </c>
      <c r="J636" s="23" t="s">
        <v>28685</v>
      </c>
      <c r="K636" s="23" t="s">
        <v>1183</v>
      </c>
      <c r="L636" s="23" t="s">
        <v>1184</v>
      </c>
      <c r="M636" s="746" t="s">
        <v>28686</v>
      </c>
      <c r="N636" s="22"/>
      <c r="O636" s="22" t="s">
        <v>2155</v>
      </c>
      <c r="P636" s="22" t="s">
        <v>28351</v>
      </c>
      <c r="Q636" s="22" t="s">
        <v>28351</v>
      </c>
      <c r="R636" s="22"/>
      <c r="S636" s="747"/>
      <c r="T636" s="748" t="e">
        <f>IF([4]!Table54[[#This Row],[تاریخ اولین  احتساب حق بیمه]]="",1403,MID([4]!Table54[[#This Row],[تاریخ اولین  احتساب حق بیمه]],1,4))</f>
        <v>#REF!</v>
      </c>
      <c r="U636" s="22"/>
      <c r="V636" s="22"/>
      <c r="W636" s="22"/>
      <c r="X636" s="22"/>
      <c r="Y636" s="748"/>
      <c r="Z636" s="748"/>
      <c r="AA636" s="748"/>
      <c r="AB636" s="748"/>
      <c r="AC636" s="748"/>
      <c r="AD636" s="748"/>
      <c r="AE636" s="748"/>
      <c r="AF636" s="748"/>
      <c r="AG636" s="748"/>
      <c r="AH636" s="749"/>
      <c r="AI636" s="749"/>
      <c r="AJ636" s="749"/>
      <c r="AK636" s="749"/>
      <c r="AL636" s="748"/>
      <c r="AM636" s="748"/>
      <c r="AN636" s="748"/>
      <c r="AO636" s="748"/>
      <c r="AP636" s="748"/>
      <c r="AQ636" s="748"/>
      <c r="AR636" s="748"/>
      <c r="AS636" s="747"/>
      <c r="AT636" s="748"/>
      <c r="AU636" s="748"/>
      <c r="AV636" s="748"/>
      <c r="AW636" s="748"/>
      <c r="AX636" s="748"/>
      <c r="AY636" s="748"/>
      <c r="BI636" s="155"/>
      <c r="BJ636" s="155"/>
      <c r="BK636" s="155"/>
      <c r="BL636" s="155"/>
      <c r="BM636" s="155"/>
      <c r="BN636" s="155"/>
    </row>
    <row r="637" spans="1:66" s="750" customFormat="1" ht="27.75" customHeight="1">
      <c r="A637" s="22" t="s">
        <v>28687</v>
      </c>
      <c r="B637" s="22" t="s">
        <v>28688</v>
      </c>
      <c r="C637" s="472" t="s">
        <v>526</v>
      </c>
      <c r="D637" s="23" t="s">
        <v>28689</v>
      </c>
      <c r="E637" s="23" t="s">
        <v>386</v>
      </c>
      <c r="F637" s="22" t="s">
        <v>935</v>
      </c>
      <c r="G637" s="22" t="s">
        <v>2764</v>
      </c>
      <c r="H637" s="22" t="s">
        <v>179</v>
      </c>
      <c r="I637" s="18">
        <v>1</v>
      </c>
      <c r="J637" s="23" t="s">
        <v>28690</v>
      </c>
      <c r="K637" s="23" t="s">
        <v>1183</v>
      </c>
      <c r="L637" s="23" t="s">
        <v>1184</v>
      </c>
      <c r="M637" s="746" t="s">
        <v>28691</v>
      </c>
      <c r="N637" s="22"/>
      <c r="O637" s="22" t="s">
        <v>2155</v>
      </c>
      <c r="P637" s="22" t="s">
        <v>28692</v>
      </c>
      <c r="Q637" s="22" t="s">
        <v>28692</v>
      </c>
      <c r="R637" s="22"/>
      <c r="S637" s="747"/>
      <c r="T637" s="748" t="e">
        <f>IF([4]!Table54[[#This Row],[تاریخ اولین  احتساب حق بیمه]]="",1403,MID([4]!Table54[[#This Row],[تاریخ اولین  احتساب حق بیمه]],1,4))</f>
        <v>#REF!</v>
      </c>
      <c r="U637" s="22"/>
      <c r="V637" s="22"/>
      <c r="W637" s="22"/>
      <c r="X637" s="22"/>
      <c r="Y637" s="748"/>
      <c r="Z637" s="748"/>
      <c r="AA637" s="748"/>
      <c r="AB637" s="748"/>
      <c r="AC637" s="748"/>
      <c r="AD637" s="748"/>
      <c r="AE637" s="748"/>
      <c r="AF637" s="748"/>
      <c r="AG637" s="748"/>
      <c r="AH637" s="749"/>
      <c r="AI637" s="749"/>
      <c r="AJ637" s="749"/>
      <c r="AK637" s="749"/>
      <c r="AL637" s="748"/>
      <c r="AM637" s="748"/>
      <c r="AN637" s="748"/>
      <c r="AO637" s="748"/>
      <c r="AP637" s="748"/>
      <c r="AQ637" s="748"/>
      <c r="AR637" s="748"/>
      <c r="AS637" s="747"/>
      <c r="AT637" s="748"/>
      <c r="AU637" s="748"/>
      <c r="AV637" s="748"/>
      <c r="AW637" s="748"/>
      <c r="AX637" s="748"/>
      <c r="AY637" s="748"/>
      <c r="BI637" s="155"/>
      <c r="BJ637" s="155"/>
      <c r="BK637" s="155"/>
      <c r="BL637" s="155"/>
      <c r="BM637" s="155"/>
      <c r="BN637" s="155"/>
    </row>
    <row r="638" spans="1:66" s="750" customFormat="1" ht="27.75" customHeight="1">
      <c r="A638" s="22" t="s">
        <v>28693</v>
      </c>
      <c r="B638" s="22" t="s">
        <v>28694</v>
      </c>
      <c r="C638" s="472" t="s">
        <v>526</v>
      </c>
      <c r="D638" s="23" t="s">
        <v>28695</v>
      </c>
      <c r="E638" s="23" t="s">
        <v>386</v>
      </c>
      <c r="F638" s="22" t="s">
        <v>322</v>
      </c>
      <c r="G638" s="22" t="s">
        <v>2448</v>
      </c>
      <c r="H638" s="22" t="s">
        <v>179</v>
      </c>
      <c r="I638" s="18">
        <v>1</v>
      </c>
      <c r="J638" s="23" t="s">
        <v>28696</v>
      </c>
      <c r="K638" s="23" t="s">
        <v>1183</v>
      </c>
      <c r="L638" s="23" t="s">
        <v>1184</v>
      </c>
      <c r="M638" s="746" t="s">
        <v>28697</v>
      </c>
      <c r="N638" s="22"/>
      <c r="O638" s="22" t="s">
        <v>2155</v>
      </c>
      <c r="P638" s="22" t="s">
        <v>28698</v>
      </c>
      <c r="Q638" s="22" t="s">
        <v>28698</v>
      </c>
      <c r="R638" s="22"/>
      <c r="S638" s="747"/>
      <c r="T638" s="748" t="e">
        <f>IF([4]!Table54[[#This Row],[تاریخ اولین  احتساب حق بیمه]]="",1403,MID([4]!Table54[[#This Row],[تاریخ اولین  احتساب حق بیمه]],1,4))</f>
        <v>#REF!</v>
      </c>
      <c r="U638" s="22"/>
      <c r="V638" s="22"/>
      <c r="W638" s="22"/>
      <c r="X638" s="22"/>
      <c r="Y638" s="748"/>
      <c r="Z638" s="748"/>
      <c r="AA638" s="748"/>
      <c r="AB638" s="748"/>
      <c r="AC638" s="748"/>
      <c r="AD638" s="748"/>
      <c r="AE638" s="748"/>
      <c r="AF638" s="748"/>
      <c r="AG638" s="748"/>
      <c r="AH638" s="749"/>
      <c r="AI638" s="749"/>
      <c r="AJ638" s="749"/>
      <c r="AK638" s="749"/>
      <c r="AL638" s="748"/>
      <c r="AM638" s="748"/>
      <c r="AN638" s="748"/>
      <c r="AO638" s="748"/>
      <c r="AP638" s="748"/>
      <c r="AQ638" s="748"/>
      <c r="AR638" s="748"/>
      <c r="AS638" s="747"/>
      <c r="AT638" s="748"/>
      <c r="AU638" s="748"/>
      <c r="AV638" s="748"/>
      <c r="AW638" s="748"/>
      <c r="AX638" s="748"/>
      <c r="AY638" s="748"/>
      <c r="BI638" s="155"/>
      <c r="BJ638" s="155"/>
      <c r="BK638" s="155"/>
      <c r="BL638" s="155"/>
      <c r="BM638" s="155"/>
      <c r="BN638" s="155"/>
    </row>
    <row r="639" spans="1:66" s="750" customFormat="1" ht="27.75" customHeight="1">
      <c r="A639" s="22" t="s">
        <v>28699</v>
      </c>
      <c r="B639" s="22" t="s">
        <v>28700</v>
      </c>
      <c r="C639" s="472" t="s">
        <v>526</v>
      </c>
      <c r="D639" s="23" t="s">
        <v>28701</v>
      </c>
      <c r="E639" s="23" t="s">
        <v>386</v>
      </c>
      <c r="F639" s="22" t="s">
        <v>123</v>
      </c>
      <c r="G639" s="22" t="s">
        <v>1767</v>
      </c>
      <c r="H639" s="22" t="s">
        <v>179</v>
      </c>
      <c r="I639" s="18">
        <v>1</v>
      </c>
      <c r="J639" s="23" t="s">
        <v>28702</v>
      </c>
      <c r="K639" s="23" t="s">
        <v>1183</v>
      </c>
      <c r="L639" s="23" t="s">
        <v>1184</v>
      </c>
      <c r="M639" s="746" t="s">
        <v>28703</v>
      </c>
      <c r="N639" s="22"/>
      <c r="O639" s="22" t="s">
        <v>2155</v>
      </c>
      <c r="P639" s="22" t="s">
        <v>28704</v>
      </c>
      <c r="Q639" s="22" t="s">
        <v>28704</v>
      </c>
      <c r="R639" s="22"/>
      <c r="S639" s="747"/>
      <c r="T639" s="748" t="e">
        <f>IF([4]!Table54[[#This Row],[تاریخ اولین  احتساب حق بیمه]]="",1403,MID([4]!Table54[[#This Row],[تاریخ اولین  احتساب حق بیمه]],1,4))</f>
        <v>#REF!</v>
      </c>
      <c r="U639" s="22"/>
      <c r="V639" s="22"/>
      <c r="W639" s="22"/>
      <c r="X639" s="22"/>
      <c r="Y639" s="748"/>
      <c r="Z639" s="748"/>
      <c r="AA639" s="748"/>
      <c r="AB639" s="748"/>
      <c r="AC639" s="748"/>
      <c r="AD639" s="748"/>
      <c r="AE639" s="748"/>
      <c r="AF639" s="748"/>
      <c r="AG639" s="748"/>
      <c r="AH639" s="749"/>
      <c r="AI639" s="749"/>
      <c r="AJ639" s="749"/>
      <c r="AK639" s="749"/>
      <c r="AL639" s="748"/>
      <c r="AM639" s="748"/>
      <c r="AN639" s="748"/>
      <c r="AO639" s="748"/>
      <c r="AP639" s="748"/>
      <c r="AQ639" s="748"/>
      <c r="AR639" s="748"/>
      <c r="AS639" s="747"/>
      <c r="AT639" s="748"/>
      <c r="AU639" s="748"/>
      <c r="AV639" s="748"/>
      <c r="AW639" s="748"/>
      <c r="AX639" s="748"/>
      <c r="AY639" s="748"/>
      <c r="BI639" s="155"/>
      <c r="BJ639" s="155"/>
      <c r="BK639" s="155"/>
      <c r="BL639" s="155"/>
      <c r="BM639" s="155"/>
      <c r="BN639" s="155"/>
    </row>
    <row r="640" spans="1:66" s="750" customFormat="1" ht="27.75" customHeight="1">
      <c r="A640" s="22" t="s">
        <v>28705</v>
      </c>
      <c r="B640" s="22" t="s">
        <v>28706</v>
      </c>
      <c r="C640" s="472" t="s">
        <v>526</v>
      </c>
      <c r="D640" s="23" t="s">
        <v>28707</v>
      </c>
      <c r="E640" s="23" t="s">
        <v>386</v>
      </c>
      <c r="F640" s="22" t="s">
        <v>199</v>
      </c>
      <c r="G640" s="22" t="s">
        <v>1767</v>
      </c>
      <c r="H640" s="22" t="s">
        <v>179</v>
      </c>
      <c r="I640" s="18">
        <v>3</v>
      </c>
      <c r="J640" s="23" t="s">
        <v>28708</v>
      </c>
      <c r="K640" s="23" t="s">
        <v>1183</v>
      </c>
      <c r="L640" s="23" t="s">
        <v>1221</v>
      </c>
      <c r="M640" s="746" t="s">
        <v>28709</v>
      </c>
      <c r="N640" s="22"/>
      <c r="O640" s="22" t="s">
        <v>2155</v>
      </c>
      <c r="P640" s="22" t="s">
        <v>28710</v>
      </c>
      <c r="Q640" s="22" t="s">
        <v>28710</v>
      </c>
      <c r="R640" s="22"/>
      <c r="S640" s="747"/>
      <c r="T640" s="748" t="e">
        <f>IF([4]!Table54[[#This Row],[تاریخ اولین  احتساب حق بیمه]]="",1403,MID([4]!Table54[[#This Row],[تاریخ اولین  احتساب حق بیمه]],1,4))</f>
        <v>#REF!</v>
      </c>
      <c r="U640" s="22"/>
      <c r="V640" s="22"/>
      <c r="W640" s="22"/>
      <c r="X640" s="22"/>
      <c r="Y640" s="748"/>
      <c r="Z640" s="748"/>
      <c r="AA640" s="748"/>
      <c r="AB640" s="748"/>
      <c r="AC640" s="748"/>
      <c r="AD640" s="748"/>
      <c r="AE640" s="748"/>
      <c r="AF640" s="748"/>
      <c r="AG640" s="748"/>
      <c r="AH640" s="749"/>
      <c r="AI640" s="749"/>
      <c r="AJ640" s="749"/>
      <c r="AK640" s="749"/>
      <c r="AL640" s="748"/>
      <c r="AM640" s="748"/>
      <c r="AN640" s="748"/>
      <c r="AO640" s="748"/>
      <c r="AP640" s="748"/>
      <c r="AQ640" s="748"/>
      <c r="AR640" s="748"/>
      <c r="AS640" s="747"/>
      <c r="AT640" s="748"/>
      <c r="AU640" s="748"/>
      <c r="AV640" s="748"/>
      <c r="AW640" s="748"/>
      <c r="AX640" s="748"/>
      <c r="AY640" s="748"/>
      <c r="BI640" s="155"/>
      <c r="BJ640" s="155"/>
      <c r="BK640" s="155"/>
      <c r="BL640" s="155"/>
      <c r="BM640" s="155"/>
      <c r="BN640" s="155"/>
    </row>
    <row r="641" spans="1:73" s="750" customFormat="1" ht="27.75" customHeight="1">
      <c r="A641" s="22" t="s">
        <v>28711</v>
      </c>
      <c r="B641" s="22" t="s">
        <v>28712</v>
      </c>
      <c r="C641" s="472" t="s">
        <v>526</v>
      </c>
      <c r="D641" s="23" t="s">
        <v>28713</v>
      </c>
      <c r="E641" s="23" t="s">
        <v>163</v>
      </c>
      <c r="F641" s="22" t="s">
        <v>28714</v>
      </c>
      <c r="G641" s="22" t="s">
        <v>27670</v>
      </c>
      <c r="H641" s="22" t="s">
        <v>180</v>
      </c>
      <c r="I641" s="18" t="s">
        <v>5417</v>
      </c>
      <c r="J641" s="23" t="s">
        <v>28715</v>
      </c>
      <c r="K641" s="23" t="s">
        <v>1183</v>
      </c>
      <c r="L641" s="23" t="s">
        <v>1184</v>
      </c>
      <c r="M641" s="746" t="s">
        <v>28716</v>
      </c>
      <c r="N641" s="22"/>
      <c r="O641" s="22" t="s">
        <v>2155</v>
      </c>
      <c r="P641" s="22" t="s">
        <v>28525</v>
      </c>
      <c r="Q641" s="22" t="s">
        <v>28525</v>
      </c>
      <c r="R641" s="22"/>
      <c r="S641" s="747"/>
      <c r="T641" s="748" t="e">
        <f>IF([4]!Table54[[#This Row],[تاریخ اولین  احتساب حق بیمه]]="",1403,MID([4]!Table54[[#This Row],[تاریخ اولین  احتساب حق بیمه]],1,4))</f>
        <v>#REF!</v>
      </c>
      <c r="U641" s="22"/>
      <c r="V641" s="22"/>
      <c r="W641" s="22"/>
      <c r="X641" s="22"/>
      <c r="Y641" s="748"/>
      <c r="Z641" s="748"/>
      <c r="AA641" s="748"/>
      <c r="AB641" s="748"/>
      <c r="AC641" s="748"/>
      <c r="AD641" s="748"/>
      <c r="AE641" s="748"/>
      <c r="AF641" s="748"/>
      <c r="AG641" s="748"/>
      <c r="AH641" s="749"/>
      <c r="AI641" s="749"/>
      <c r="AJ641" s="749"/>
      <c r="AK641" s="749"/>
      <c r="AL641" s="748"/>
      <c r="AM641" s="748"/>
      <c r="AN641" s="748"/>
      <c r="AO641" s="748"/>
      <c r="AP641" s="748"/>
      <c r="AQ641" s="748"/>
      <c r="AR641" s="748"/>
      <c r="AS641" s="747"/>
      <c r="AT641" s="748"/>
      <c r="AU641" s="748"/>
      <c r="AV641" s="748"/>
      <c r="AW641" s="748"/>
      <c r="AX641" s="748"/>
      <c r="AY641" s="748"/>
      <c r="BI641" s="155"/>
      <c r="BJ641" s="155"/>
      <c r="BK641" s="155"/>
      <c r="BL641" s="155"/>
      <c r="BM641" s="155"/>
      <c r="BN641" s="155"/>
    </row>
    <row r="642" spans="1:73" s="750" customFormat="1" ht="27.75" customHeight="1">
      <c r="A642" s="22" t="s">
        <v>28717</v>
      </c>
      <c r="B642" s="22" t="s">
        <v>28718</v>
      </c>
      <c r="C642" s="472" t="s">
        <v>526</v>
      </c>
      <c r="D642" s="23" t="s">
        <v>28719</v>
      </c>
      <c r="E642" s="23" t="s">
        <v>163</v>
      </c>
      <c r="F642" s="22" t="s">
        <v>926</v>
      </c>
      <c r="G642" s="22" t="s">
        <v>28720</v>
      </c>
      <c r="H642" s="22" t="s">
        <v>180</v>
      </c>
      <c r="I642" s="18" t="s">
        <v>5417</v>
      </c>
      <c r="J642" s="23" t="s">
        <v>28721</v>
      </c>
      <c r="K642" s="23" t="s">
        <v>1183</v>
      </c>
      <c r="L642" s="23" t="s">
        <v>1184</v>
      </c>
      <c r="M642" s="746" t="s">
        <v>28722</v>
      </c>
      <c r="N642" s="22"/>
      <c r="O642" s="22" t="s">
        <v>2155</v>
      </c>
      <c r="P642" s="22" t="s">
        <v>28723</v>
      </c>
      <c r="Q642" s="22" t="s">
        <v>28724</v>
      </c>
      <c r="R642" s="22"/>
      <c r="S642" s="747"/>
      <c r="T642" s="748" t="e">
        <f>IF([4]!Table54[[#This Row],[تاریخ اولین  احتساب حق بیمه]]="",1403,MID([4]!Table54[[#This Row],[تاریخ اولین  احتساب حق بیمه]],1,4))</f>
        <v>#REF!</v>
      </c>
      <c r="U642" s="22"/>
      <c r="V642" s="22"/>
      <c r="W642" s="22"/>
      <c r="X642" s="22"/>
      <c r="Y642" s="748"/>
      <c r="Z642" s="748"/>
      <c r="AA642" s="748"/>
      <c r="AB642" s="748"/>
      <c r="AC642" s="748"/>
      <c r="AD642" s="748"/>
      <c r="AE642" s="748"/>
      <c r="AF642" s="748"/>
      <c r="AG642" s="748"/>
      <c r="AH642" s="749"/>
      <c r="AI642" s="749"/>
      <c r="AJ642" s="749"/>
      <c r="AK642" s="749"/>
      <c r="AL642" s="748"/>
      <c r="AM642" s="748"/>
      <c r="AN642" s="748"/>
      <c r="AO642" s="748"/>
      <c r="AP642" s="748"/>
      <c r="AQ642" s="748"/>
      <c r="AR642" s="748"/>
      <c r="AS642" s="747"/>
      <c r="AT642" s="748"/>
      <c r="AU642" s="748"/>
      <c r="AV642" s="748"/>
      <c r="AW642" s="748"/>
      <c r="AX642" s="748"/>
      <c r="AY642" s="748"/>
      <c r="BI642" s="155"/>
      <c r="BJ642" s="155"/>
      <c r="BK642" s="155"/>
      <c r="BL642" s="155"/>
      <c r="BM642" s="155"/>
      <c r="BN642" s="155"/>
    </row>
    <row r="643" spans="1:73" s="750" customFormat="1" ht="27.75" customHeight="1">
      <c r="A643" s="22" t="s">
        <v>28725</v>
      </c>
      <c r="B643" s="22" t="s">
        <v>28726</v>
      </c>
      <c r="C643" s="472" t="s">
        <v>526</v>
      </c>
      <c r="D643" s="23" t="s">
        <v>28727</v>
      </c>
      <c r="E643" s="23" t="s">
        <v>163</v>
      </c>
      <c r="F643" s="22" t="s">
        <v>136</v>
      </c>
      <c r="G643" s="22" t="s">
        <v>587</v>
      </c>
      <c r="H643" s="22" t="s">
        <v>180</v>
      </c>
      <c r="I643" s="18" t="s">
        <v>5417</v>
      </c>
      <c r="J643" s="23" t="s">
        <v>28728</v>
      </c>
      <c r="K643" s="23" t="s">
        <v>1183</v>
      </c>
      <c r="L643" s="23" t="s">
        <v>1184</v>
      </c>
      <c r="M643" s="746" t="s">
        <v>28729</v>
      </c>
      <c r="N643" s="22"/>
      <c r="O643" s="22" t="s">
        <v>2155</v>
      </c>
      <c r="P643" s="22" t="s">
        <v>28730</v>
      </c>
      <c r="Q643" s="22" t="s">
        <v>28730</v>
      </c>
      <c r="R643" s="22"/>
      <c r="S643" s="747"/>
      <c r="T643" s="748" t="e">
        <f>IF([4]!Table54[[#This Row],[تاریخ اولین  احتساب حق بیمه]]="",1403,MID([4]!Table54[[#This Row],[تاریخ اولین  احتساب حق بیمه]],1,4))</f>
        <v>#REF!</v>
      </c>
      <c r="U643" s="22"/>
      <c r="V643" s="22"/>
      <c r="W643" s="22"/>
      <c r="X643" s="22"/>
      <c r="Y643" s="748"/>
      <c r="Z643" s="748"/>
      <c r="AA643" s="748"/>
      <c r="AB643" s="748"/>
      <c r="AC643" s="748"/>
      <c r="AD643" s="748"/>
      <c r="AE643" s="748"/>
      <c r="AF643" s="748"/>
      <c r="AG643" s="748"/>
      <c r="AH643" s="749"/>
      <c r="AI643" s="749"/>
      <c r="AJ643" s="749"/>
      <c r="AK643" s="749"/>
      <c r="AL643" s="748"/>
      <c r="AM643" s="748"/>
      <c r="AN643" s="748"/>
      <c r="AO643" s="748"/>
      <c r="AP643" s="748"/>
      <c r="AQ643" s="748"/>
      <c r="AR643" s="748"/>
      <c r="AS643" s="747"/>
      <c r="AT643" s="748"/>
      <c r="AU643" s="748"/>
      <c r="AV643" s="748"/>
      <c r="AW643" s="748"/>
      <c r="AX643" s="748"/>
      <c r="AY643" s="748"/>
      <c r="BI643" s="155"/>
      <c r="BJ643" s="155"/>
      <c r="BK643" s="155"/>
      <c r="BL643" s="155"/>
      <c r="BM643" s="155"/>
      <c r="BN643" s="155"/>
    </row>
    <row r="644" spans="1:73" s="750" customFormat="1" ht="27.75" customHeight="1">
      <c r="A644" s="22" t="s">
        <v>28731</v>
      </c>
      <c r="B644" s="22" t="s">
        <v>28732</v>
      </c>
      <c r="C644" s="472" t="s">
        <v>526</v>
      </c>
      <c r="D644" s="23" t="s">
        <v>28733</v>
      </c>
      <c r="E644" s="23" t="s">
        <v>163</v>
      </c>
      <c r="F644" s="22" t="s">
        <v>89</v>
      </c>
      <c r="G644" s="22" t="s">
        <v>28720</v>
      </c>
      <c r="H644" s="22" t="s">
        <v>179</v>
      </c>
      <c r="I644" s="18">
        <v>2</v>
      </c>
      <c r="J644" s="23" t="s">
        <v>28734</v>
      </c>
      <c r="K644" s="23" t="s">
        <v>1183</v>
      </c>
      <c r="L644" s="23" t="s">
        <v>1184</v>
      </c>
      <c r="M644" s="746" t="s">
        <v>28735</v>
      </c>
      <c r="N644" s="22"/>
      <c r="O644" s="22" t="s">
        <v>2155</v>
      </c>
      <c r="P644" s="22" t="s">
        <v>28724</v>
      </c>
      <c r="Q644" s="22" t="s">
        <v>28724</v>
      </c>
      <c r="R644" s="22"/>
      <c r="S644" s="747"/>
      <c r="T644" s="748"/>
      <c r="U644" s="22"/>
      <c r="V644" s="22"/>
      <c r="W644" s="22"/>
      <c r="X644" s="22"/>
      <c r="Y644" s="748"/>
      <c r="Z644" s="748"/>
      <c r="AA644" s="748"/>
      <c r="AB644" s="748"/>
      <c r="AC644" s="748"/>
      <c r="AD644" s="748"/>
      <c r="AE644" s="748"/>
      <c r="AF644" s="748"/>
      <c r="AG644" s="748"/>
      <c r="AH644" s="749"/>
      <c r="AI644" s="749"/>
      <c r="AJ644" s="749"/>
      <c r="AK644" s="749"/>
      <c r="AL644" s="748"/>
      <c r="AM644" s="748"/>
      <c r="AN644" s="748"/>
      <c r="AO644" s="748"/>
      <c r="AP644" s="748"/>
      <c r="AQ644" s="748"/>
      <c r="AR644" s="748"/>
      <c r="AS644" s="747"/>
      <c r="AT644" s="748"/>
      <c r="AU644" s="748"/>
      <c r="AV644" s="748"/>
      <c r="AW644" s="748"/>
      <c r="AX644" s="748"/>
      <c r="AY644" s="748"/>
      <c r="BI644" s="155"/>
      <c r="BJ644" s="155"/>
      <c r="BK644" s="155"/>
      <c r="BL644" s="155"/>
      <c r="BM644" s="155"/>
      <c r="BN644" s="155"/>
    </row>
    <row r="645" spans="1:73" s="750" customFormat="1" ht="27.75" customHeight="1">
      <c r="A645" s="22" t="s">
        <v>28736</v>
      </c>
      <c r="B645" s="22" t="s">
        <v>28737</v>
      </c>
      <c r="C645" s="472" t="s">
        <v>526</v>
      </c>
      <c r="D645" s="23" t="s">
        <v>28738</v>
      </c>
      <c r="E645" s="23" t="s">
        <v>163</v>
      </c>
      <c r="F645" s="22" t="s">
        <v>25245</v>
      </c>
      <c r="G645" s="22" t="s">
        <v>28739</v>
      </c>
      <c r="H645" s="22" t="s">
        <v>180</v>
      </c>
      <c r="I645" s="18" t="s">
        <v>5417</v>
      </c>
      <c r="J645" s="23" t="s">
        <v>28740</v>
      </c>
      <c r="K645" s="23" t="s">
        <v>1183</v>
      </c>
      <c r="L645" s="23" t="s">
        <v>1184</v>
      </c>
      <c r="M645" s="746" t="s">
        <v>28741</v>
      </c>
      <c r="N645" s="22"/>
      <c r="O645" s="22" t="s">
        <v>2155</v>
      </c>
      <c r="P645" s="22" t="s">
        <v>28162</v>
      </c>
      <c r="Q645" s="22" t="s">
        <v>28162</v>
      </c>
      <c r="R645" s="22"/>
      <c r="S645" s="747"/>
      <c r="T645" s="748" t="e">
        <f>IF([4]!Table54[[#This Row],[تاریخ اولین  احتساب حق بیمه]]="",1403,MID([4]!Table54[[#This Row],[تاریخ اولین  احتساب حق بیمه]],1,4))</f>
        <v>#REF!</v>
      </c>
      <c r="U645" s="22"/>
      <c r="V645" s="22"/>
      <c r="W645" s="22"/>
      <c r="X645" s="22"/>
      <c r="Y645" s="748"/>
      <c r="Z645" s="748"/>
      <c r="AA645" s="748"/>
      <c r="AB645" s="748"/>
      <c r="AC645" s="748"/>
      <c r="AD645" s="748"/>
      <c r="AE645" s="748"/>
      <c r="AF645" s="748"/>
      <c r="AG645" s="748"/>
      <c r="AH645" s="749"/>
      <c r="AI645" s="749"/>
      <c r="AJ645" s="749"/>
      <c r="AK645" s="749"/>
      <c r="AL645" s="748"/>
      <c r="AM645" s="748"/>
      <c r="AN645" s="748"/>
      <c r="AO645" s="748"/>
      <c r="AP645" s="748"/>
      <c r="AQ645" s="748"/>
      <c r="AR645" s="748"/>
      <c r="AS645" s="747"/>
      <c r="AT645" s="748"/>
      <c r="AU645" s="748"/>
      <c r="AV645" s="748"/>
      <c r="AW645" s="748"/>
      <c r="AX645" s="748"/>
      <c r="AY645" s="748"/>
      <c r="BI645" s="155"/>
      <c r="BJ645" s="155"/>
      <c r="BK645" s="155"/>
      <c r="BL645" s="155"/>
      <c r="BM645" s="155"/>
      <c r="BN645" s="155"/>
    </row>
    <row r="646" spans="1:73" s="750" customFormat="1" ht="27.75" customHeight="1">
      <c r="A646" s="22" t="s">
        <v>28742</v>
      </c>
      <c r="B646" s="22" t="s">
        <v>28743</v>
      </c>
      <c r="C646" s="472" t="s">
        <v>526</v>
      </c>
      <c r="D646" s="23" t="s">
        <v>28744</v>
      </c>
      <c r="E646" s="23" t="s">
        <v>163</v>
      </c>
      <c r="F646" s="22" t="s">
        <v>201</v>
      </c>
      <c r="G646" s="22" t="s">
        <v>3059</v>
      </c>
      <c r="H646" s="22" t="s">
        <v>180</v>
      </c>
      <c r="I646" s="18" t="s">
        <v>5417</v>
      </c>
      <c r="J646" s="23" t="s">
        <v>28745</v>
      </c>
      <c r="K646" s="23" t="s">
        <v>1183</v>
      </c>
      <c r="L646" s="23" t="s">
        <v>1184</v>
      </c>
      <c r="M646" s="746" t="s">
        <v>28746</v>
      </c>
      <c r="N646" s="22"/>
      <c r="O646" s="22" t="s">
        <v>2155</v>
      </c>
      <c r="P646" s="22" t="s">
        <v>28747</v>
      </c>
      <c r="Q646" s="22" t="s">
        <v>28747</v>
      </c>
      <c r="R646" s="22"/>
      <c r="S646" s="747"/>
      <c r="T646" s="748"/>
      <c r="U646" s="22"/>
      <c r="V646" s="22"/>
      <c r="W646" s="22"/>
      <c r="X646" s="22"/>
      <c r="Y646" s="748"/>
      <c r="Z646" s="748"/>
      <c r="AA646" s="748"/>
      <c r="AB646" s="748"/>
      <c r="AC646" s="748"/>
      <c r="AD646" s="748"/>
      <c r="AE646" s="748"/>
      <c r="AF646" s="748"/>
      <c r="AG646" s="748"/>
      <c r="AH646" s="749"/>
      <c r="AI646" s="749"/>
      <c r="AJ646" s="749"/>
      <c r="AK646" s="749"/>
      <c r="AL646" s="748"/>
      <c r="AM646" s="748"/>
      <c r="AN646" s="748"/>
      <c r="AO646" s="748"/>
      <c r="AP646" s="748"/>
      <c r="AQ646" s="748"/>
      <c r="AR646" s="748"/>
      <c r="AS646" s="747"/>
      <c r="AT646" s="748"/>
      <c r="AU646" s="748"/>
      <c r="AV646" s="748"/>
      <c r="AW646" s="748"/>
      <c r="AX646" s="748"/>
      <c r="AY646" s="748"/>
      <c r="BI646" s="155"/>
      <c r="BJ646" s="155"/>
      <c r="BK646" s="155"/>
      <c r="BL646" s="155"/>
      <c r="BM646" s="155"/>
      <c r="BN646" s="155"/>
    </row>
    <row r="647" spans="1:73" s="750" customFormat="1" ht="27.75" customHeight="1">
      <c r="A647" s="22" t="s">
        <v>28748</v>
      </c>
      <c r="B647" s="22" t="s">
        <v>28749</v>
      </c>
      <c r="C647" s="472" t="s">
        <v>526</v>
      </c>
      <c r="D647" s="23" t="s">
        <v>28750</v>
      </c>
      <c r="E647" s="23" t="s">
        <v>163</v>
      </c>
      <c r="F647" s="22" t="s">
        <v>753</v>
      </c>
      <c r="G647" s="22" t="s">
        <v>28751</v>
      </c>
      <c r="H647" s="22" t="s">
        <v>180</v>
      </c>
      <c r="I647" s="18" t="s">
        <v>5417</v>
      </c>
      <c r="J647" s="23" t="s">
        <v>28752</v>
      </c>
      <c r="K647" s="23" t="s">
        <v>1183</v>
      </c>
      <c r="L647" s="23" t="s">
        <v>1184</v>
      </c>
      <c r="M647" s="746" t="s">
        <v>28753</v>
      </c>
      <c r="N647" s="22"/>
      <c r="O647" s="22" t="s">
        <v>2155</v>
      </c>
      <c r="P647" s="22" t="s">
        <v>28754</v>
      </c>
      <c r="Q647" s="22" t="s">
        <v>28754</v>
      </c>
      <c r="R647" s="22"/>
      <c r="S647" s="747"/>
      <c r="T647" s="748" t="e">
        <f>IF([4]!Table54[[#This Row],[تاریخ اولین  احتساب حق بیمه]]="",1403,MID([4]!Table54[[#This Row],[تاریخ اولین  احتساب حق بیمه]],1,4))</f>
        <v>#REF!</v>
      </c>
      <c r="U647" s="22"/>
      <c r="V647" s="22"/>
      <c r="W647" s="22"/>
      <c r="X647" s="22"/>
      <c r="Y647" s="748"/>
      <c r="Z647" s="748"/>
      <c r="AA647" s="748"/>
      <c r="AB647" s="748"/>
      <c r="AC647" s="748"/>
      <c r="AD647" s="748"/>
      <c r="AE647" s="748"/>
      <c r="AF647" s="748"/>
      <c r="AG647" s="748"/>
      <c r="AH647" s="749"/>
      <c r="AI647" s="749"/>
      <c r="AJ647" s="749"/>
      <c r="AK647" s="749"/>
      <c r="AL647" s="748"/>
      <c r="AM647" s="748"/>
      <c r="AN647" s="748"/>
      <c r="AO647" s="748"/>
      <c r="AP647" s="748"/>
      <c r="AQ647" s="748"/>
      <c r="AR647" s="748"/>
      <c r="AS647" s="747"/>
      <c r="AT647" s="748"/>
      <c r="AU647" s="748"/>
      <c r="AV647" s="748"/>
      <c r="AW647" s="748"/>
      <c r="AX647" s="748"/>
      <c r="AY647" s="748"/>
      <c r="BI647" s="155"/>
      <c r="BJ647" s="155"/>
      <c r="BK647" s="155"/>
      <c r="BL647" s="155"/>
      <c r="BM647" s="155"/>
      <c r="BN647" s="155"/>
    </row>
    <row r="648" spans="1:73" s="750" customFormat="1" ht="27.75" customHeight="1">
      <c r="A648" s="22" t="s">
        <v>28755</v>
      </c>
      <c r="B648" s="22">
        <v>243542</v>
      </c>
      <c r="C648" s="472" t="s">
        <v>526</v>
      </c>
      <c r="D648" s="23" t="s">
        <v>28756</v>
      </c>
      <c r="E648" s="23" t="s">
        <v>163</v>
      </c>
      <c r="F648" s="22" t="s">
        <v>117</v>
      </c>
      <c r="G648" s="22" t="s">
        <v>2448</v>
      </c>
      <c r="H648" s="22" t="s">
        <v>180</v>
      </c>
      <c r="I648" s="18" t="s">
        <v>5417</v>
      </c>
      <c r="J648" s="23" t="s">
        <v>28757</v>
      </c>
      <c r="K648" s="23" t="s">
        <v>1183</v>
      </c>
      <c r="L648" s="23" t="s">
        <v>1184</v>
      </c>
      <c r="M648" s="746" t="s">
        <v>28758</v>
      </c>
      <c r="N648" s="22"/>
      <c r="O648" s="22" t="s">
        <v>2155</v>
      </c>
      <c r="P648" s="22" t="s">
        <v>28759</v>
      </c>
      <c r="Q648" s="22" t="s">
        <v>28759</v>
      </c>
      <c r="R648" s="22"/>
      <c r="S648" s="747"/>
      <c r="T648" s="748"/>
      <c r="U648" s="22"/>
      <c r="V648" s="22"/>
      <c r="W648" s="22"/>
      <c r="X648" s="22"/>
      <c r="Y648" s="748"/>
      <c r="Z648" s="748"/>
      <c r="AA648" s="748"/>
      <c r="AB648" s="748"/>
      <c r="AC648" s="748"/>
      <c r="AD648" s="748"/>
      <c r="AE648" s="748"/>
      <c r="AF648" s="748"/>
      <c r="AG648" s="748"/>
      <c r="AH648" s="749"/>
      <c r="AI648" s="749"/>
      <c r="AJ648" s="749"/>
      <c r="AK648" s="749"/>
      <c r="AL648" s="748"/>
      <c r="AM648" s="748"/>
      <c r="AN648" s="748"/>
      <c r="AO648" s="748"/>
      <c r="AP648" s="748"/>
      <c r="AQ648" s="748"/>
      <c r="AR648" s="748"/>
      <c r="AS648" s="747"/>
      <c r="AT648" s="748"/>
      <c r="AU648" s="748"/>
      <c r="AV648" s="748"/>
      <c r="AW648" s="748"/>
      <c r="AX648" s="748"/>
      <c r="AY648" s="748"/>
      <c r="BI648" s="155"/>
      <c r="BJ648" s="155"/>
      <c r="BK648" s="155"/>
      <c r="BL648" s="155"/>
      <c r="BM648" s="155"/>
      <c r="BN648" s="155"/>
    </row>
    <row r="649" spans="1:73" s="750" customFormat="1" ht="27.75" customHeight="1">
      <c r="A649" s="22" t="s">
        <v>28760</v>
      </c>
      <c r="B649" s="22">
        <v>243543</v>
      </c>
      <c r="C649" s="472" t="s">
        <v>526</v>
      </c>
      <c r="D649" s="23" t="s">
        <v>28761</v>
      </c>
      <c r="E649" s="23" t="s">
        <v>163</v>
      </c>
      <c r="F649" s="22" t="s">
        <v>219</v>
      </c>
      <c r="G649" s="22" t="s">
        <v>23136</v>
      </c>
      <c r="H649" s="22" t="s">
        <v>180</v>
      </c>
      <c r="I649" s="18" t="s">
        <v>5417</v>
      </c>
      <c r="J649" s="23" t="s">
        <v>28762</v>
      </c>
      <c r="K649" s="23" t="s">
        <v>1183</v>
      </c>
      <c r="L649" s="23" t="s">
        <v>1184</v>
      </c>
      <c r="M649" s="746" t="s">
        <v>28763</v>
      </c>
      <c r="N649" s="22"/>
      <c r="O649" s="22" t="s">
        <v>2155</v>
      </c>
      <c r="P649" s="22" t="s">
        <v>28764</v>
      </c>
      <c r="Q649" s="22" t="s">
        <v>28764</v>
      </c>
      <c r="R649" s="22"/>
      <c r="S649" s="747"/>
      <c r="T649" s="748"/>
      <c r="U649" s="22"/>
      <c r="V649" s="22"/>
      <c r="W649" s="22"/>
      <c r="X649" s="22"/>
      <c r="Y649" s="748"/>
      <c r="Z649" s="748"/>
      <c r="AA649" s="748"/>
      <c r="AB649" s="748"/>
      <c r="AC649" s="748"/>
      <c r="AD649" s="748"/>
      <c r="AE649" s="748"/>
      <c r="AF649" s="748"/>
      <c r="AG649" s="748"/>
      <c r="AH649" s="749"/>
      <c r="AI649" s="749"/>
      <c r="AJ649" s="749"/>
      <c r="AK649" s="749"/>
      <c r="AL649" s="748"/>
      <c r="AM649" s="748"/>
      <c r="AN649" s="748"/>
      <c r="AO649" s="748"/>
      <c r="AP649" s="748"/>
      <c r="AQ649" s="748"/>
      <c r="AR649" s="748"/>
      <c r="AS649" s="747"/>
      <c r="AT649" s="748"/>
      <c r="AU649" s="748"/>
      <c r="AV649" s="748"/>
      <c r="AW649" s="748"/>
      <c r="AX649" s="748"/>
      <c r="AY649" s="748"/>
      <c r="BI649" s="155"/>
      <c r="BJ649" s="155"/>
      <c r="BK649" s="155"/>
      <c r="BL649" s="155"/>
      <c r="BM649" s="155"/>
      <c r="BN649" s="155"/>
    </row>
    <row r="650" spans="1:73" s="750" customFormat="1" ht="27.75" customHeight="1">
      <c r="A650" s="22" t="s">
        <v>28765</v>
      </c>
      <c r="B650" s="22">
        <v>243544</v>
      </c>
      <c r="C650" s="472" t="s">
        <v>526</v>
      </c>
      <c r="D650" s="23" t="s">
        <v>28766</v>
      </c>
      <c r="E650" s="23" t="s">
        <v>163</v>
      </c>
      <c r="F650" s="22" t="s">
        <v>219</v>
      </c>
      <c r="G650" s="22" t="s">
        <v>1767</v>
      </c>
      <c r="H650" s="22" t="s">
        <v>629</v>
      </c>
      <c r="I650" s="18" t="s">
        <v>5417</v>
      </c>
      <c r="J650" s="23" t="s">
        <v>28767</v>
      </c>
      <c r="K650" s="23" t="s">
        <v>1183</v>
      </c>
      <c r="L650" s="23" t="s">
        <v>1184</v>
      </c>
      <c r="M650" s="746" t="s">
        <v>28768</v>
      </c>
      <c r="N650" s="22"/>
      <c r="O650" s="22" t="s">
        <v>2155</v>
      </c>
      <c r="P650" s="22" t="s">
        <v>28769</v>
      </c>
      <c r="Q650" s="22" t="s">
        <v>28769</v>
      </c>
      <c r="R650" s="22"/>
      <c r="S650" s="747"/>
      <c r="T650" s="748"/>
      <c r="U650" s="22"/>
      <c r="V650" s="22"/>
      <c r="W650" s="22"/>
      <c r="X650" s="22"/>
      <c r="Y650" s="748"/>
      <c r="Z650" s="748"/>
      <c r="AA650" s="748"/>
      <c r="AB650" s="748"/>
      <c r="AC650" s="748"/>
      <c r="AD650" s="748"/>
      <c r="AE650" s="748"/>
      <c r="AF650" s="748"/>
      <c r="AG650" s="748"/>
      <c r="AH650" s="749"/>
      <c r="AI650" s="749"/>
      <c r="AJ650" s="749"/>
      <c r="AK650" s="749"/>
      <c r="AL650" s="748"/>
      <c r="AM650" s="748"/>
      <c r="AN650" s="748"/>
      <c r="AO650" s="748"/>
      <c r="AP650" s="748"/>
      <c r="AQ650" s="748"/>
      <c r="AR650" s="748"/>
      <c r="AS650" s="747"/>
      <c r="AT650" s="748"/>
      <c r="AU650" s="748"/>
      <c r="AV650" s="748"/>
      <c r="AW650" s="748"/>
      <c r="AX650" s="748"/>
      <c r="AY650" s="748"/>
      <c r="BI650" s="155"/>
      <c r="BJ650" s="155"/>
      <c r="BK650" s="155"/>
      <c r="BL650" s="155"/>
      <c r="BM650" s="155"/>
      <c r="BN650" s="155"/>
    </row>
    <row r="651" spans="1:73" s="750" customFormat="1" ht="27.75" customHeight="1">
      <c r="A651" s="22" t="s">
        <v>28770</v>
      </c>
      <c r="B651" s="22">
        <v>243545</v>
      </c>
      <c r="C651" s="472" t="s">
        <v>526</v>
      </c>
      <c r="D651" s="23" t="s">
        <v>28771</v>
      </c>
      <c r="E651" s="23" t="s">
        <v>163</v>
      </c>
      <c r="F651" s="22" t="s">
        <v>123</v>
      </c>
      <c r="G651" s="22" t="s">
        <v>1767</v>
      </c>
      <c r="H651" s="22" t="s">
        <v>180</v>
      </c>
      <c r="I651" s="18" t="s">
        <v>5417</v>
      </c>
      <c r="J651" s="23" t="s">
        <v>28772</v>
      </c>
      <c r="K651" s="23" t="s">
        <v>1183</v>
      </c>
      <c r="L651" s="23" t="s">
        <v>1184</v>
      </c>
      <c r="M651" s="746" t="s">
        <v>28773</v>
      </c>
      <c r="N651" s="22"/>
      <c r="O651" s="22" t="s">
        <v>2155</v>
      </c>
      <c r="P651" s="22" t="s">
        <v>28774</v>
      </c>
      <c r="Q651" s="22" t="s">
        <v>28774</v>
      </c>
      <c r="R651" s="22"/>
      <c r="S651" s="747"/>
      <c r="T651" s="748"/>
      <c r="U651" s="22"/>
      <c r="V651" s="22"/>
      <c r="W651" s="22"/>
      <c r="X651" s="22"/>
      <c r="Y651" s="748"/>
      <c r="Z651" s="748"/>
      <c r="AA651" s="748"/>
      <c r="AB651" s="748"/>
      <c r="AC651" s="748"/>
      <c r="AD651" s="748"/>
      <c r="AE651" s="748"/>
      <c r="AF651" s="748"/>
      <c r="AG651" s="748"/>
      <c r="AH651" s="749"/>
      <c r="AI651" s="749"/>
      <c r="AJ651" s="749"/>
      <c r="AK651" s="749"/>
      <c r="AL651" s="748"/>
      <c r="AM651" s="748"/>
      <c r="AN651" s="748"/>
      <c r="AO651" s="748"/>
      <c r="AP651" s="748"/>
      <c r="AQ651" s="748"/>
      <c r="AR651" s="748"/>
      <c r="AS651" s="747"/>
      <c r="AT651" s="748"/>
      <c r="AU651" s="748"/>
      <c r="AV651" s="748"/>
      <c r="AW651" s="748"/>
      <c r="AX651" s="748"/>
      <c r="AY651" s="748"/>
      <c r="BI651" s="155"/>
      <c r="BJ651" s="155"/>
      <c r="BK651" s="155"/>
      <c r="BL651" s="155"/>
      <c r="BM651" s="155"/>
      <c r="BN651" s="155"/>
    </row>
    <row r="652" spans="1:73" s="768" customFormat="1" ht="24.75" customHeight="1">
      <c r="A652" s="475" t="s">
        <v>28775</v>
      </c>
      <c r="B652" s="475">
        <v>243546</v>
      </c>
      <c r="C652" s="776" t="s">
        <v>526</v>
      </c>
      <c r="D652" s="473" t="s">
        <v>28776</v>
      </c>
      <c r="E652" s="473" t="s">
        <v>163</v>
      </c>
      <c r="F652" s="475" t="s">
        <v>130</v>
      </c>
      <c r="G652" s="475" t="s">
        <v>587</v>
      </c>
      <c r="H652" s="475" t="s">
        <v>180</v>
      </c>
      <c r="I652" s="476" t="s">
        <v>5417</v>
      </c>
      <c r="J652" s="473" t="s">
        <v>28777</v>
      </c>
      <c r="K652" s="473" t="s">
        <v>1183</v>
      </c>
      <c r="L652" s="473" t="s">
        <v>1184</v>
      </c>
      <c r="M652" s="777" t="s">
        <v>28778</v>
      </c>
      <c r="N652" s="475"/>
      <c r="O652" s="475" t="s">
        <v>2155</v>
      </c>
      <c r="P652" s="475" t="s">
        <v>28779</v>
      </c>
      <c r="Q652" s="475" t="s">
        <v>28779</v>
      </c>
      <c r="R652" s="475"/>
      <c r="S652" s="797"/>
      <c r="T652" s="780"/>
      <c r="U652" s="475"/>
      <c r="V652" s="475"/>
      <c r="W652" s="475"/>
      <c r="X652" s="475"/>
      <c r="Y652" s="780"/>
      <c r="Z652" s="780"/>
      <c r="AA652" s="780"/>
      <c r="AB652" s="780"/>
      <c r="AC652" s="780"/>
      <c r="AD652" s="780"/>
      <c r="AE652" s="780"/>
      <c r="AF652" s="780"/>
      <c r="AG652" s="780"/>
      <c r="AH652" s="798"/>
      <c r="AI652" s="798"/>
      <c r="AJ652" s="798"/>
      <c r="AK652" s="798"/>
      <c r="AL652" s="780"/>
      <c r="AM652" s="780"/>
      <c r="AN652" s="780"/>
      <c r="AO652" s="780"/>
      <c r="AP652" s="780"/>
      <c r="AQ652" s="780"/>
      <c r="AR652" s="780"/>
      <c r="AS652" s="797"/>
      <c r="AT652" s="780"/>
      <c r="AU652" s="780"/>
      <c r="AV652" s="780"/>
      <c r="AW652" s="780"/>
      <c r="AX652" s="780"/>
      <c r="AY652" s="780"/>
      <c r="BI652" s="769"/>
      <c r="BJ652" s="769"/>
      <c r="BK652" s="769"/>
      <c r="BL652" s="769"/>
      <c r="BM652" s="769"/>
      <c r="BN652" s="769"/>
    </row>
    <row r="653" spans="1:73" s="978" customFormat="1" ht="24.75" customHeight="1">
      <c r="A653" s="978" t="s">
        <v>29267</v>
      </c>
      <c r="B653" s="23" t="s">
        <v>29268</v>
      </c>
      <c r="C653" s="980" t="s">
        <v>526</v>
      </c>
      <c r="D653" s="987" t="s">
        <v>29269</v>
      </c>
      <c r="E653" s="23" t="s">
        <v>162</v>
      </c>
      <c r="F653" s="22" t="s">
        <v>281</v>
      </c>
      <c r="G653" s="978" t="s">
        <v>2448</v>
      </c>
      <c r="H653" s="978" t="s">
        <v>179</v>
      </c>
      <c r="I653" s="18" t="s">
        <v>5418</v>
      </c>
      <c r="J653" s="1207" t="s">
        <v>29270</v>
      </c>
      <c r="K653" s="1207" t="s">
        <v>1183</v>
      </c>
      <c r="L653" s="1207" t="s">
        <v>1184</v>
      </c>
      <c r="M653" s="1208"/>
      <c r="O653" s="978" t="s">
        <v>1551</v>
      </c>
      <c r="P653" s="983" t="s">
        <v>28391</v>
      </c>
      <c r="Q653" s="978" t="s">
        <v>28391</v>
      </c>
      <c r="R653" s="978" t="s">
        <v>28391</v>
      </c>
      <c r="S653" s="1209"/>
      <c r="T653" s="985" t="e">
        <f>IF([5]!Table54[[#This Row],[تاریخ اولین  احتساب حق بیمه]]="",1403,MID([5]!Table54[[#This Row],[تاریخ اولین  احتساب حق بیمه]],1,4))</f>
        <v>#REF!</v>
      </c>
      <c r="W653" s="23"/>
      <c r="Y653" s="1210"/>
      <c r="Z653" s="1210"/>
      <c r="AA653" s="1210"/>
      <c r="AB653" s="1210"/>
      <c r="AC653" s="1210"/>
      <c r="AD653" s="1210"/>
      <c r="AE653" s="1210"/>
      <c r="AF653" s="1210"/>
      <c r="AG653" s="1210"/>
      <c r="AH653" s="1211"/>
      <c r="AI653" s="1211"/>
      <c r="AJ653" s="1211"/>
      <c r="AK653" s="1211"/>
      <c r="AL653" s="1210"/>
      <c r="AM653" s="1210"/>
      <c r="AN653" s="1210"/>
      <c r="AO653" s="1210"/>
      <c r="AP653" s="1210"/>
      <c r="AQ653" s="1210"/>
      <c r="AR653" s="1210"/>
      <c r="AS653" s="1209"/>
      <c r="AT653" s="1210"/>
      <c r="AU653" s="1210"/>
      <c r="AV653" s="1210"/>
      <c r="AW653" s="1210"/>
      <c r="AX653" s="1210"/>
      <c r="AY653" s="1210"/>
      <c r="AZ653" s="1210"/>
      <c r="BA653" s="1210"/>
      <c r="BB653" s="1210"/>
      <c r="BC653" s="1210"/>
      <c r="BD653" s="1210"/>
      <c r="BE653" s="1210"/>
      <c r="BF653" s="1210"/>
      <c r="BG653" s="1210"/>
      <c r="BH653" s="1210"/>
      <c r="BI653" s="1210"/>
      <c r="BJ653" s="1210"/>
      <c r="BK653" s="1210"/>
      <c r="BL653" s="1210"/>
      <c r="BM653" s="1210"/>
      <c r="BN653" s="1210"/>
      <c r="BO653" s="1210"/>
      <c r="BP653" s="1210"/>
      <c r="BQ653" s="1210"/>
      <c r="BR653" s="1210"/>
      <c r="BS653" s="1210"/>
      <c r="BT653" s="1210"/>
      <c r="BU653" s="1210"/>
    </row>
    <row r="654" spans="1:73" s="768" customFormat="1" ht="24.75" customHeight="1">
      <c r="A654" s="475" t="s">
        <v>28742</v>
      </c>
      <c r="B654" s="475">
        <v>243547</v>
      </c>
      <c r="C654" s="776" t="s">
        <v>526</v>
      </c>
      <c r="D654" s="473" t="s">
        <v>28744</v>
      </c>
      <c r="E654" s="473" t="s">
        <v>163</v>
      </c>
      <c r="F654" s="475" t="s">
        <v>201</v>
      </c>
      <c r="G654" s="475" t="s">
        <v>3059</v>
      </c>
      <c r="H654" s="475" t="s">
        <v>180</v>
      </c>
      <c r="I654" s="476" t="s">
        <v>5417</v>
      </c>
      <c r="J654" s="473" t="s">
        <v>28745</v>
      </c>
      <c r="K654" s="473" t="s">
        <v>1183</v>
      </c>
      <c r="L654" s="473" t="s">
        <v>1184</v>
      </c>
      <c r="M654" s="777" t="s">
        <v>28746</v>
      </c>
      <c r="N654" s="475"/>
      <c r="O654" s="475" t="s">
        <v>2155</v>
      </c>
      <c r="P654" s="475" t="s">
        <v>28747</v>
      </c>
      <c r="Q654" s="475" t="s">
        <v>28747</v>
      </c>
      <c r="R654" s="475"/>
      <c r="S654" s="797"/>
      <c r="T654" s="780"/>
      <c r="U654" s="475"/>
      <c r="V654" s="475"/>
      <c r="W654" s="475"/>
      <c r="X654" s="475"/>
      <c r="Y654" s="780"/>
      <c r="Z654" s="780"/>
      <c r="AA654" s="780"/>
      <c r="AB654" s="780"/>
      <c r="AC654" s="780"/>
      <c r="AD654" s="780"/>
      <c r="AE654" s="780"/>
      <c r="AF654" s="780"/>
      <c r="AG654" s="780"/>
      <c r="AH654" s="798"/>
      <c r="AI654" s="798"/>
      <c r="AJ654" s="798"/>
      <c r="AK654" s="798"/>
      <c r="AL654" s="780"/>
      <c r="AM654" s="780"/>
      <c r="AN654" s="780"/>
      <c r="AO654" s="780"/>
      <c r="AP654" s="780"/>
      <c r="AQ654" s="780"/>
      <c r="AR654" s="780"/>
      <c r="AS654" s="797"/>
      <c r="AT654" s="780"/>
      <c r="AU654" s="780"/>
      <c r="AV654" s="780"/>
      <c r="AW654" s="780"/>
      <c r="AX654" s="780"/>
      <c r="AY654" s="780"/>
      <c r="BI654" s="769"/>
      <c r="BJ654" s="769"/>
      <c r="BK654" s="769"/>
      <c r="BL654" s="769"/>
      <c r="BM654" s="769"/>
      <c r="BN654" s="769"/>
    </row>
    <row r="655" spans="1:73" s="750" customFormat="1" ht="24.75" customHeight="1">
      <c r="A655" s="22" t="s">
        <v>28748</v>
      </c>
      <c r="B655" s="22">
        <v>243548</v>
      </c>
      <c r="C655" s="472" t="s">
        <v>526</v>
      </c>
      <c r="D655" s="23" t="s">
        <v>28750</v>
      </c>
      <c r="E655" s="23" t="s">
        <v>163</v>
      </c>
      <c r="F655" s="22" t="s">
        <v>753</v>
      </c>
      <c r="G655" s="22" t="s">
        <v>28751</v>
      </c>
      <c r="H655" s="22" t="s">
        <v>180</v>
      </c>
      <c r="I655" s="18" t="s">
        <v>5417</v>
      </c>
      <c r="J655" s="23" t="s">
        <v>28752</v>
      </c>
      <c r="K655" s="23" t="s">
        <v>1183</v>
      </c>
      <c r="L655" s="23" t="s">
        <v>1184</v>
      </c>
      <c r="M655" s="746" t="s">
        <v>28753</v>
      </c>
      <c r="N655" s="22"/>
      <c r="O655" s="22" t="s">
        <v>2155</v>
      </c>
      <c r="P655" s="22" t="s">
        <v>28754</v>
      </c>
      <c r="Q655" s="22" t="s">
        <v>28754</v>
      </c>
      <c r="R655" s="22"/>
      <c r="S655" s="747"/>
      <c r="T655" s="748" t="e">
        <f>IF([6]!Table54[[#This Row],[تاریخ اولین  احتساب حق بیمه]]="",1403,MID([6]!Table54[[#This Row],[تاریخ اولین  احتساب حق بیمه]],1,4))</f>
        <v>#REF!</v>
      </c>
      <c r="U655" s="22"/>
      <c r="V655" s="22"/>
      <c r="W655" s="22"/>
      <c r="X655" s="22"/>
      <c r="Y655" s="748"/>
      <c r="Z655" s="748"/>
      <c r="AA655" s="748"/>
      <c r="AB655" s="748"/>
      <c r="AC655" s="748"/>
      <c r="AD655" s="748"/>
      <c r="AE655" s="748"/>
      <c r="AF655" s="748"/>
      <c r="AG655" s="748"/>
      <c r="AH655" s="749"/>
      <c r="AI655" s="749"/>
      <c r="AJ655" s="749"/>
      <c r="AK655" s="749"/>
      <c r="AL655" s="748"/>
      <c r="AM655" s="748"/>
      <c r="AN655" s="748"/>
      <c r="AO655" s="748"/>
      <c r="AP655" s="748"/>
      <c r="AQ655" s="748"/>
      <c r="AR655" s="748"/>
      <c r="AS655" s="747"/>
      <c r="AT655" s="748"/>
      <c r="AU655" s="748"/>
      <c r="AV655" s="748"/>
      <c r="AW655" s="748"/>
      <c r="AX655" s="748"/>
      <c r="AY655" s="748"/>
      <c r="BI655" s="155"/>
      <c r="BJ655" s="155"/>
      <c r="BK655" s="155"/>
      <c r="BL655" s="155"/>
      <c r="BM655" s="155"/>
      <c r="BN655" s="155"/>
    </row>
    <row r="656" spans="1:73" s="748" customFormat="1" ht="24.75" customHeight="1">
      <c r="A656" s="22" t="s">
        <v>29244</v>
      </c>
      <c r="B656" s="22">
        <v>243549</v>
      </c>
      <c r="C656" s="472" t="s">
        <v>526</v>
      </c>
      <c r="D656" s="23" t="s">
        <v>29245</v>
      </c>
      <c r="E656" s="23" t="s">
        <v>163</v>
      </c>
      <c r="F656" s="22" t="s">
        <v>29246</v>
      </c>
      <c r="G656" s="22" t="s">
        <v>2448</v>
      </c>
      <c r="H656" s="22" t="s">
        <v>179</v>
      </c>
      <c r="I656" s="18" t="s">
        <v>5418</v>
      </c>
      <c r="J656" s="23" t="s">
        <v>29247</v>
      </c>
      <c r="K656" s="23" t="s">
        <v>1183</v>
      </c>
      <c r="L656" s="23" t="s">
        <v>1184</v>
      </c>
      <c r="M656" s="746" t="s">
        <v>29248</v>
      </c>
      <c r="N656" s="22"/>
      <c r="O656" s="22" t="s">
        <v>2155</v>
      </c>
      <c r="P656" s="22" t="s">
        <v>28856</v>
      </c>
      <c r="Q656" s="22" t="s">
        <v>28856</v>
      </c>
      <c r="R656" s="22"/>
      <c r="S656" s="747"/>
      <c r="T656" s="748" t="e">
        <f>IF([6]!Table54[[#This Row],[تاریخ اولین  احتساب حق بیمه]]="",1403,MID([6]!Table54[[#This Row],[تاریخ اولین  احتساب حق بیمه]],1,4))</f>
        <v>#REF!</v>
      </c>
      <c r="U656" s="22"/>
      <c r="V656" s="22"/>
      <c r="W656" s="22"/>
      <c r="X656" s="22"/>
      <c r="AH656" s="749"/>
      <c r="AI656" s="749"/>
      <c r="AJ656" s="749"/>
      <c r="AK656" s="749"/>
      <c r="AS656" s="747"/>
      <c r="BI656" s="22"/>
      <c r="BJ656" s="22"/>
      <c r="BK656" s="22"/>
      <c r="BL656" s="22"/>
      <c r="BM656" s="22"/>
      <c r="BN656" s="22"/>
    </row>
    <row r="657" spans="1:66" s="750" customFormat="1" ht="24.75" customHeight="1">
      <c r="A657" s="22" t="s">
        <v>29249</v>
      </c>
      <c r="B657" s="22">
        <v>243550</v>
      </c>
      <c r="C657" s="472" t="s">
        <v>526</v>
      </c>
      <c r="D657" s="23" t="s">
        <v>29250</v>
      </c>
      <c r="E657" s="23" t="s">
        <v>386</v>
      </c>
      <c r="F657" s="22" t="s">
        <v>123</v>
      </c>
      <c r="G657" s="22" t="s">
        <v>587</v>
      </c>
      <c r="H657" s="22" t="s">
        <v>180</v>
      </c>
      <c r="I657" s="18" t="s">
        <v>5417</v>
      </c>
      <c r="J657" s="23" t="s">
        <v>29251</v>
      </c>
      <c r="K657" s="23" t="s">
        <v>1183</v>
      </c>
      <c r="L657" s="23" t="s">
        <v>1184</v>
      </c>
      <c r="M657" s="746" t="s">
        <v>29252</v>
      </c>
      <c r="N657" s="22"/>
      <c r="O657" s="22" t="s">
        <v>2155</v>
      </c>
      <c r="P657" s="22" t="s">
        <v>29253</v>
      </c>
      <c r="Q657" s="22" t="s">
        <v>29253</v>
      </c>
      <c r="R657" s="22"/>
      <c r="S657" s="747"/>
      <c r="T657" s="748" t="e">
        <f>IF([6]!Table54[[#This Row],[تاریخ اولین  احتساب حق بیمه]]="",1403,MID([6]!Table54[[#This Row],[تاریخ اولین  احتساب حق بیمه]],1,4))</f>
        <v>#REF!</v>
      </c>
      <c r="U657" s="22"/>
      <c r="V657" s="22"/>
      <c r="W657" s="22"/>
      <c r="X657" s="22"/>
      <c r="Y657" s="748"/>
      <c r="Z657" s="748"/>
      <c r="AA657" s="748"/>
      <c r="AB657" s="748"/>
      <c r="AC657" s="748"/>
      <c r="AD657" s="748"/>
      <c r="AE657" s="748"/>
      <c r="AF657" s="748"/>
      <c r="AG657" s="748"/>
      <c r="AH657" s="749"/>
      <c r="AI657" s="749"/>
      <c r="AJ657" s="749"/>
      <c r="AK657" s="749"/>
      <c r="AL657" s="748"/>
      <c r="AM657" s="748"/>
      <c r="AN657" s="748"/>
      <c r="AO657" s="748"/>
      <c r="AP657" s="748"/>
      <c r="AQ657" s="748"/>
      <c r="AR657" s="748"/>
      <c r="AS657" s="747"/>
      <c r="AT657" s="748"/>
      <c r="AU657" s="748"/>
      <c r="AV657" s="748"/>
      <c r="AW657" s="748"/>
      <c r="AX657" s="748"/>
      <c r="AY657" s="748"/>
      <c r="BI657" s="155"/>
      <c r="BJ657" s="155"/>
      <c r="BK657" s="155"/>
      <c r="BL657" s="155"/>
      <c r="BM657" s="155"/>
      <c r="BN657" s="155"/>
    </row>
    <row r="658" spans="1:66" s="750" customFormat="1" ht="24.75" customHeight="1">
      <c r="A658" s="22"/>
      <c r="B658" s="22"/>
      <c r="C658" s="472"/>
      <c r="D658" s="23"/>
      <c r="E658" s="23"/>
      <c r="F658" s="22"/>
      <c r="G658" s="22"/>
      <c r="H658" s="22"/>
      <c r="I658" s="18" t="s">
        <v>5417</v>
      </c>
      <c r="J658" s="23"/>
      <c r="K658" s="23"/>
      <c r="L658" s="23"/>
      <c r="M658" s="746"/>
      <c r="N658" s="22"/>
      <c r="O658" s="22"/>
      <c r="P658" s="22"/>
      <c r="Q658" s="22"/>
      <c r="R658" s="22"/>
      <c r="S658" s="747"/>
      <c r="T658" s="748"/>
      <c r="U658" s="22"/>
      <c r="V658" s="22"/>
      <c r="W658" s="22"/>
      <c r="X658" s="22"/>
      <c r="Y658" s="748"/>
      <c r="Z658" s="748"/>
      <c r="AA658" s="748"/>
      <c r="AB658" s="748"/>
      <c r="AC658" s="748"/>
      <c r="AD658" s="748"/>
      <c r="AE658" s="748"/>
      <c r="AF658" s="748"/>
      <c r="AG658" s="748"/>
      <c r="AH658" s="749"/>
      <c r="AI658" s="749"/>
      <c r="AJ658" s="749"/>
      <c r="AK658" s="749"/>
      <c r="AL658" s="748"/>
      <c r="AM658" s="748"/>
      <c r="AN658" s="748"/>
      <c r="AO658" s="748"/>
      <c r="AP658" s="748"/>
      <c r="AQ658" s="748"/>
      <c r="AR658" s="748"/>
      <c r="AS658" s="747"/>
      <c r="AT658" s="748"/>
      <c r="AU658" s="748"/>
      <c r="AV658" s="748"/>
      <c r="AW658" s="748"/>
      <c r="AX658" s="748"/>
      <c r="AY658" s="748"/>
      <c r="BI658" s="155"/>
      <c r="BJ658" s="155"/>
      <c r="BK658" s="155"/>
      <c r="BL658" s="155"/>
      <c r="BM658" s="155"/>
      <c r="BN658" s="155"/>
    </row>
    <row r="659" spans="1:66" s="750" customFormat="1" ht="24.75" customHeight="1">
      <c r="A659" s="22"/>
      <c r="B659" s="22"/>
      <c r="C659" s="472"/>
      <c r="D659" s="23"/>
      <c r="E659" s="23"/>
      <c r="F659" s="22"/>
      <c r="G659" s="22"/>
      <c r="H659" s="22"/>
      <c r="I659" s="18" t="s">
        <v>5417</v>
      </c>
      <c r="J659" s="23"/>
      <c r="K659" s="23"/>
      <c r="L659" s="23"/>
      <c r="M659" s="746"/>
      <c r="N659" s="22"/>
      <c r="O659" s="22"/>
      <c r="P659" s="22"/>
      <c r="Q659" s="22"/>
      <c r="R659" s="22"/>
      <c r="S659" s="747"/>
      <c r="T659" s="748"/>
      <c r="U659" s="22"/>
      <c r="V659" s="22"/>
      <c r="W659" s="22"/>
      <c r="X659" s="22"/>
      <c r="Y659" s="748"/>
      <c r="Z659" s="748"/>
      <c r="AA659" s="748"/>
      <c r="AB659" s="748"/>
      <c r="AC659" s="748"/>
      <c r="AD659" s="748"/>
      <c r="AE659" s="748"/>
      <c r="AF659" s="748"/>
      <c r="AG659" s="748"/>
      <c r="AH659" s="749"/>
      <c r="AI659" s="749"/>
      <c r="AJ659" s="749"/>
      <c r="AK659" s="749"/>
      <c r="AL659" s="748"/>
      <c r="AM659" s="748"/>
      <c r="AN659" s="748"/>
      <c r="AO659" s="748"/>
      <c r="AP659" s="748"/>
      <c r="AQ659" s="748"/>
      <c r="AR659" s="748"/>
      <c r="AS659" s="747"/>
      <c r="AT659" s="748"/>
      <c r="AU659" s="748"/>
      <c r="AV659" s="748"/>
      <c r="AW659" s="748"/>
      <c r="AX659" s="748"/>
      <c r="AY659" s="748"/>
      <c r="BI659" s="155"/>
      <c r="BJ659" s="155"/>
      <c r="BK659" s="155"/>
      <c r="BL659" s="155"/>
      <c r="BM659" s="155"/>
      <c r="BN659" s="155"/>
    </row>
    <row r="660" spans="1:66" s="750" customFormat="1" ht="24.75" customHeight="1">
      <c r="A660" s="757" t="s">
        <v>1717</v>
      </c>
      <c r="B660" s="21">
        <v>38308</v>
      </c>
      <c r="C660" s="757" t="s">
        <v>25351</v>
      </c>
      <c r="D660" s="20">
        <v>2595098330</v>
      </c>
      <c r="E660" s="20" t="s">
        <v>163</v>
      </c>
      <c r="F660" s="21" t="s">
        <v>138</v>
      </c>
      <c r="G660" s="21"/>
      <c r="H660" s="21" t="s">
        <v>179</v>
      </c>
      <c r="I660" s="19" t="s">
        <v>5418</v>
      </c>
      <c r="J660" s="20">
        <v>9119273421</v>
      </c>
      <c r="K660" s="20" t="s">
        <v>1183</v>
      </c>
      <c r="L660" s="20" t="s">
        <v>1184</v>
      </c>
      <c r="M660" s="758" t="s">
        <v>1489</v>
      </c>
      <c r="N660" s="21">
        <v>4163134139</v>
      </c>
      <c r="O660" s="21" t="s">
        <v>1551</v>
      </c>
      <c r="P660" s="21" t="s">
        <v>561</v>
      </c>
      <c r="Q660" s="21" t="s">
        <v>4452</v>
      </c>
      <c r="R660" s="21" t="s">
        <v>1039</v>
      </c>
      <c r="S660" s="759"/>
      <c r="T660" s="760" t="str">
        <f>IF(Table54[[#This Row],[تاریخ اولین  احتساب حق بیمه]]="",1403,MID(Table54[[#This Row],[تاریخ اولین  احتساب حق بیمه]],1,4))</f>
        <v>1400</v>
      </c>
      <c r="U660" s="21" t="s">
        <v>5598</v>
      </c>
      <c r="V660" s="21"/>
      <c r="W660" s="21" t="s">
        <v>566</v>
      </c>
      <c r="X660" s="21"/>
      <c r="Y660" s="760"/>
      <c r="Z660" s="760"/>
      <c r="AA660" s="760"/>
      <c r="AB660" s="760"/>
      <c r="AC660" s="760"/>
      <c r="AD660" s="760"/>
      <c r="AE660" s="760"/>
      <c r="AF660" s="760"/>
      <c r="AG660" s="760">
        <v>29000000</v>
      </c>
      <c r="AH660" s="761">
        <v>32000000</v>
      </c>
      <c r="AI660" s="761">
        <v>30960000</v>
      </c>
      <c r="AJ660" s="761">
        <v>50250000</v>
      </c>
      <c r="AK660" s="761">
        <v>35130000</v>
      </c>
      <c r="AL660" s="796">
        <v>33330000</v>
      </c>
      <c r="AM660" s="796">
        <v>36130000</v>
      </c>
      <c r="AN660" s="796">
        <v>34320000</v>
      </c>
      <c r="AO660" s="760">
        <v>35300000</v>
      </c>
      <c r="AP660" s="760">
        <v>38000000</v>
      </c>
      <c r="AQ660" s="760">
        <v>18750000</v>
      </c>
      <c r="AR660" s="760">
        <v>40690000</v>
      </c>
      <c r="AS660" s="759">
        <v>34670000</v>
      </c>
      <c r="AT660" s="760">
        <v>36530000</v>
      </c>
      <c r="AU660" s="760">
        <v>37850000</v>
      </c>
      <c r="AV660" s="760">
        <v>63170000</v>
      </c>
      <c r="AW660" s="760">
        <v>54250000</v>
      </c>
      <c r="AX660" s="760">
        <v>40600000</v>
      </c>
      <c r="AY660" s="760">
        <v>50300000</v>
      </c>
      <c r="AZ660" s="750">
        <v>49000000</v>
      </c>
      <c r="BA660" s="750">
        <v>50160000</v>
      </c>
      <c r="BB660" s="750">
        <v>48040000</v>
      </c>
      <c r="BC660" s="750">
        <v>56780000</v>
      </c>
      <c r="BD660" s="750">
        <v>48390000</v>
      </c>
      <c r="BE660" s="750">
        <v>51960000</v>
      </c>
      <c r="BF660" s="750">
        <v>64200000</v>
      </c>
      <c r="BG660" s="750">
        <v>33625000</v>
      </c>
      <c r="BH660" s="750">
        <v>58000000</v>
      </c>
      <c r="BK660" s="155"/>
      <c r="BL660" s="155"/>
      <c r="BM660" s="155"/>
      <c r="BN660" s="155"/>
    </row>
    <row r="661" spans="1:66" s="750" customFormat="1" ht="24.75" customHeight="1">
      <c r="A661" s="757" t="s">
        <v>580</v>
      </c>
      <c r="B661" s="21">
        <v>38309</v>
      </c>
      <c r="C661" s="757" t="s">
        <v>25351</v>
      </c>
      <c r="D661" s="20" t="s">
        <v>617</v>
      </c>
      <c r="E661" s="20" t="s">
        <v>162</v>
      </c>
      <c r="F661" s="21"/>
      <c r="G661" s="21"/>
      <c r="H661" s="21" t="s">
        <v>180</v>
      </c>
      <c r="I661" s="19" t="s">
        <v>5417</v>
      </c>
      <c r="J661" s="20" t="s">
        <v>582</v>
      </c>
      <c r="K661" s="20" t="s">
        <v>1183</v>
      </c>
      <c r="L661" s="20" t="s">
        <v>1184</v>
      </c>
      <c r="M661" s="758" t="s">
        <v>583</v>
      </c>
      <c r="N661" s="21">
        <v>4143630007</v>
      </c>
      <c r="O661" s="21" t="s">
        <v>2414</v>
      </c>
      <c r="P661" s="21" t="s">
        <v>581</v>
      </c>
      <c r="Q661" s="21" t="s">
        <v>2864</v>
      </c>
      <c r="R661" s="21" t="s">
        <v>22287</v>
      </c>
      <c r="S661" s="759"/>
      <c r="T661" s="760" t="str">
        <f>IF(Table54[[#This Row],[تاریخ اولین  احتساب حق بیمه]]="",1403,MID(Table54[[#This Row],[تاریخ اولین  احتساب حق بیمه]],1,4))</f>
        <v>1403</v>
      </c>
      <c r="U661" s="21"/>
      <c r="V661" s="21"/>
      <c r="W661" s="21">
        <v>5859831118434310</v>
      </c>
      <c r="X661" s="21"/>
      <c r="Y661" s="760"/>
      <c r="Z661" s="760"/>
      <c r="AA661" s="760"/>
      <c r="AB661" s="760"/>
      <c r="AC661" s="760"/>
      <c r="AD661" s="760"/>
      <c r="AE661" s="760"/>
      <c r="AF661" s="760"/>
      <c r="AG661" s="760">
        <v>40000000</v>
      </c>
      <c r="AH661" s="761">
        <v>40000000</v>
      </c>
      <c r="AI661" s="761">
        <v>40000000</v>
      </c>
      <c r="AJ661" s="761">
        <v>60000000</v>
      </c>
      <c r="AK661" s="761">
        <v>43000000</v>
      </c>
      <c r="AL661" s="796">
        <v>43000000</v>
      </c>
      <c r="AM661" s="796">
        <v>43000000</v>
      </c>
      <c r="AN661" s="796">
        <v>43000000</v>
      </c>
      <c r="AO661" s="760">
        <v>60000000</v>
      </c>
      <c r="AP661" s="760">
        <v>60000000</v>
      </c>
      <c r="AQ661" s="760">
        <v>60000000</v>
      </c>
      <c r="AR661" s="760">
        <v>60000000</v>
      </c>
      <c r="AS661" s="759">
        <v>60000000</v>
      </c>
      <c r="AT661" s="760">
        <v>60000000</v>
      </c>
      <c r="AU661" s="760">
        <v>60000000</v>
      </c>
      <c r="AV661" s="760">
        <v>95000000</v>
      </c>
      <c r="AW661" s="760">
        <v>70000000</v>
      </c>
      <c r="AX661" s="760">
        <v>70000000</v>
      </c>
      <c r="AY661" s="760">
        <v>70000000</v>
      </c>
      <c r="AZ661" s="750">
        <v>70000000</v>
      </c>
      <c r="BA661" s="750">
        <v>70000000</v>
      </c>
      <c r="BB661" s="750">
        <v>70000000</v>
      </c>
      <c r="BC661" s="750">
        <v>100000000</v>
      </c>
      <c r="BD661" s="750">
        <v>100000000</v>
      </c>
      <c r="BE661" s="750">
        <v>100000000</v>
      </c>
      <c r="BF661" s="750">
        <v>100000000</v>
      </c>
      <c r="BG661" s="750">
        <v>100000000</v>
      </c>
      <c r="BH661" s="750">
        <v>150000000</v>
      </c>
      <c r="BK661" s="155"/>
      <c r="BL661" s="155"/>
      <c r="BM661" s="155"/>
      <c r="BN661" s="155"/>
    </row>
    <row r="662" spans="1:66" s="750" customFormat="1" ht="24.75" customHeight="1">
      <c r="A662" s="757" t="s">
        <v>584</v>
      </c>
      <c r="B662" s="21">
        <v>24417</v>
      </c>
      <c r="C662" s="757" t="s">
        <v>555</v>
      </c>
      <c r="D662" s="20" t="s">
        <v>673</v>
      </c>
      <c r="E662" s="20" t="s">
        <v>162</v>
      </c>
      <c r="F662" s="21" t="s">
        <v>419</v>
      </c>
      <c r="G662" s="21"/>
      <c r="H662" s="21" t="s">
        <v>179</v>
      </c>
      <c r="I662" s="19" t="s">
        <v>5418</v>
      </c>
      <c r="J662" s="20" t="s">
        <v>585</v>
      </c>
      <c r="K662" s="20" t="s">
        <v>1183</v>
      </c>
      <c r="L662" s="20" t="s">
        <v>1184</v>
      </c>
      <c r="M662" s="758" t="s">
        <v>1490</v>
      </c>
      <c r="N662" s="21">
        <v>4163633111</v>
      </c>
      <c r="O662" s="21" t="s">
        <v>1551</v>
      </c>
      <c r="P662" s="21" t="s">
        <v>2252</v>
      </c>
      <c r="Q662" s="21" t="s">
        <v>2864</v>
      </c>
      <c r="R662" s="21" t="s">
        <v>2709</v>
      </c>
      <c r="S662" s="759"/>
      <c r="T662" s="760" t="str">
        <f>IF(Table54[[#This Row],[تاریخ اولین  احتساب حق بیمه]]="",1403,MID(Table54[[#This Row],[تاریخ اولین  احتساب حق بیمه]],1,4))</f>
        <v>1401</v>
      </c>
      <c r="U662" s="21"/>
      <c r="V662" s="21"/>
      <c r="W662" s="21">
        <v>5892101328021100</v>
      </c>
      <c r="X662" s="21"/>
      <c r="Y662" s="760"/>
      <c r="Z662" s="760"/>
      <c r="AA662" s="760"/>
      <c r="AB662" s="760"/>
      <c r="AC662" s="760"/>
      <c r="AD662" s="760"/>
      <c r="AE662" s="760"/>
      <c r="AF662" s="760"/>
      <c r="AG662" s="760">
        <v>100000000</v>
      </c>
      <c r="AH662" s="761">
        <v>100000000</v>
      </c>
      <c r="AI662" s="761">
        <v>100000000</v>
      </c>
      <c r="AJ662" s="761">
        <v>160000000</v>
      </c>
      <c r="AK662" s="761">
        <v>120000000</v>
      </c>
      <c r="AL662" s="796">
        <v>120000000</v>
      </c>
      <c r="AM662" s="796">
        <v>120000000</v>
      </c>
      <c r="AN662" s="796">
        <v>120000000</v>
      </c>
      <c r="AO662" s="760">
        <v>120000000</v>
      </c>
      <c r="AP662" s="760">
        <v>120000000</v>
      </c>
      <c r="AQ662" s="760"/>
      <c r="AR662" s="760">
        <v>64950000</v>
      </c>
      <c r="AS662" s="759">
        <v>130000000</v>
      </c>
      <c r="AT662" s="760">
        <v>130000000</v>
      </c>
      <c r="AU662" s="760">
        <v>130000000</v>
      </c>
      <c r="AV662" s="760">
        <v>238660000</v>
      </c>
      <c r="AW662" s="760">
        <v>160000000</v>
      </c>
      <c r="AX662" s="760">
        <v>160000000</v>
      </c>
      <c r="AY662" s="760">
        <v>160000000</v>
      </c>
      <c r="AZ662" s="750">
        <v>160000000</v>
      </c>
      <c r="BA662" s="750">
        <v>160000000</v>
      </c>
      <c r="BB662" s="750">
        <v>160000000</v>
      </c>
      <c r="BC662" s="750">
        <v>160000000</v>
      </c>
      <c r="BD662" s="750">
        <v>160000000</v>
      </c>
      <c r="BE662" s="750">
        <v>160000000</v>
      </c>
      <c r="BF662" s="750">
        <v>160000000</v>
      </c>
      <c r="BG662" s="750">
        <v>160000000</v>
      </c>
      <c r="BH662" s="750">
        <v>186500000</v>
      </c>
      <c r="BK662" s="155"/>
      <c r="BL662" s="155"/>
      <c r="BM662" s="155"/>
      <c r="BN662" s="155"/>
    </row>
    <row r="663" spans="1:66" s="750" customFormat="1" ht="24.75" customHeight="1">
      <c r="A663" s="757" t="s">
        <v>849</v>
      </c>
      <c r="B663" s="21">
        <v>24432</v>
      </c>
      <c r="C663" s="757" t="s">
        <v>555</v>
      </c>
      <c r="D663" s="20" t="s">
        <v>850</v>
      </c>
      <c r="E663" s="20" t="s">
        <v>163</v>
      </c>
      <c r="F663" s="21" t="s">
        <v>392</v>
      </c>
      <c r="G663" s="21"/>
      <c r="H663" s="21" t="s">
        <v>179</v>
      </c>
      <c r="I663" s="19" t="s">
        <v>5418</v>
      </c>
      <c r="J663" s="20">
        <v>9115494938</v>
      </c>
      <c r="K663" s="20" t="s">
        <v>1183</v>
      </c>
      <c r="L663" s="20" t="s">
        <v>1184</v>
      </c>
      <c r="M663" s="758" t="s">
        <v>851</v>
      </c>
      <c r="N663" s="21">
        <v>4165178891</v>
      </c>
      <c r="O663" s="21" t="s">
        <v>2414</v>
      </c>
      <c r="P663" s="21" t="s">
        <v>4128</v>
      </c>
      <c r="Q663" s="21" t="s">
        <v>2864</v>
      </c>
      <c r="R663" s="21"/>
      <c r="S663" s="759"/>
      <c r="T663" s="760">
        <f>IF(Table54[[#This Row],[تاریخ اولین  احتساب حق بیمه]]="",1403,MID(Table54[[#This Row],[تاریخ اولین  احتساب حق بیمه]],1,4))</f>
        <v>1403</v>
      </c>
      <c r="U663" s="21"/>
      <c r="V663" s="21"/>
      <c r="W663" s="21"/>
      <c r="X663" s="21" t="s">
        <v>4272</v>
      </c>
      <c r="Y663" s="760"/>
      <c r="Z663" s="760"/>
      <c r="AA663" s="760"/>
      <c r="AB663" s="760"/>
      <c r="AC663" s="760"/>
      <c r="AD663" s="760"/>
      <c r="AE663" s="760"/>
      <c r="AF663" s="760"/>
      <c r="AG663" s="760"/>
      <c r="AH663" s="761">
        <v>10790000</v>
      </c>
      <c r="AI663" s="761">
        <v>27300000</v>
      </c>
      <c r="AJ663" s="761">
        <v>29810000</v>
      </c>
      <c r="AK663" s="761">
        <v>31510000</v>
      </c>
      <c r="AL663" s="796">
        <v>28760000</v>
      </c>
      <c r="AM663" s="796">
        <v>28060000</v>
      </c>
      <c r="AN663" s="796">
        <v>27090000</v>
      </c>
      <c r="AO663" s="760">
        <v>26120000</v>
      </c>
      <c r="AP663" s="760">
        <v>35140000</v>
      </c>
      <c r="AQ663" s="760">
        <v>27000000</v>
      </c>
      <c r="AR663" s="760">
        <v>25000000</v>
      </c>
      <c r="AS663" s="759">
        <v>28000000</v>
      </c>
      <c r="AT663" s="760">
        <v>27000000</v>
      </c>
      <c r="AU663" s="760"/>
      <c r="AV663" s="760">
        <v>38900000</v>
      </c>
      <c r="AW663" s="760">
        <v>50000000</v>
      </c>
      <c r="AX663" s="760">
        <v>50000000</v>
      </c>
      <c r="AY663" s="760">
        <v>50000000</v>
      </c>
      <c r="AZ663" s="750">
        <v>50000000</v>
      </c>
      <c r="BA663" s="750">
        <v>37860000</v>
      </c>
      <c r="BD663" s="750">
        <v>70000000</v>
      </c>
      <c r="BE663" s="750">
        <v>70000000</v>
      </c>
      <c r="BF663" s="750">
        <v>68635000</v>
      </c>
      <c r="BG663" s="750">
        <v>70000000</v>
      </c>
      <c r="BH663" s="750">
        <v>102670000</v>
      </c>
      <c r="BK663" s="155"/>
      <c r="BL663" s="155"/>
      <c r="BM663" s="155"/>
      <c r="BN663" s="155"/>
    </row>
    <row r="664" spans="1:66" s="750" customFormat="1" ht="24.75" customHeight="1">
      <c r="A664" s="757" t="s">
        <v>2412</v>
      </c>
      <c r="B664" s="21">
        <v>24461</v>
      </c>
      <c r="C664" s="757" t="s">
        <v>555</v>
      </c>
      <c r="D664" s="20" t="s">
        <v>2411</v>
      </c>
      <c r="E664" s="20" t="s">
        <v>162</v>
      </c>
      <c r="F664" s="21" t="s">
        <v>114</v>
      </c>
      <c r="G664" s="21"/>
      <c r="H664" s="21" t="s">
        <v>180</v>
      </c>
      <c r="I664" s="19" t="s">
        <v>5417</v>
      </c>
      <c r="J664" s="20" t="s">
        <v>2410</v>
      </c>
      <c r="K664" s="20" t="s">
        <v>1183</v>
      </c>
      <c r="L664" s="20" t="s">
        <v>1184</v>
      </c>
      <c r="M664" s="758" t="s">
        <v>2563</v>
      </c>
      <c r="N664" s="21"/>
      <c r="O664" s="21" t="s">
        <v>1551</v>
      </c>
      <c r="P664" s="21" t="s">
        <v>2409</v>
      </c>
      <c r="Q664" s="21"/>
      <c r="R664" s="21" t="s">
        <v>4293</v>
      </c>
      <c r="S664" s="759"/>
      <c r="T664" s="760" t="str">
        <f>IF(Table54[[#This Row],[تاریخ اولین  احتساب حق بیمه]]="",1403,MID(Table54[[#This Row],[تاریخ اولین  احتساب حق بیمه]],1,4))</f>
        <v>1402</v>
      </c>
      <c r="U664" s="21"/>
      <c r="V664" s="21" t="s">
        <v>236</v>
      </c>
      <c r="W664" s="21" t="s">
        <v>2408</v>
      </c>
      <c r="X664" s="21"/>
      <c r="Y664" s="760"/>
      <c r="Z664" s="760"/>
      <c r="AA664" s="760"/>
      <c r="AB664" s="760"/>
      <c r="AC664" s="760"/>
      <c r="AD664" s="760"/>
      <c r="AE664" s="760"/>
      <c r="AF664" s="760"/>
      <c r="AG664" s="760"/>
      <c r="AH664" s="761"/>
      <c r="AI664" s="761"/>
      <c r="AJ664" s="761"/>
      <c r="AK664" s="761"/>
      <c r="AL664" s="796"/>
      <c r="AM664" s="796"/>
      <c r="AN664" s="796"/>
      <c r="AO664" s="760"/>
      <c r="AP664" s="760"/>
      <c r="AQ664" s="760">
        <v>25270000</v>
      </c>
      <c r="AR664" s="760">
        <v>40600000</v>
      </c>
      <c r="AS664" s="759">
        <v>40000000</v>
      </c>
      <c r="AT664" s="760">
        <v>41500000</v>
      </c>
      <c r="AU664" s="760">
        <v>41200000</v>
      </c>
      <c r="AV664" s="760">
        <v>61260000</v>
      </c>
      <c r="AW664" s="760">
        <v>57483000</v>
      </c>
      <c r="AX664" s="760">
        <v>78155000</v>
      </c>
      <c r="AY664" s="760">
        <v>78085000</v>
      </c>
      <c r="AZ664" s="750">
        <v>78950000</v>
      </c>
      <c r="BA664" s="750">
        <v>78830000</v>
      </c>
      <c r="BB664" s="750">
        <v>73750000</v>
      </c>
      <c r="BC664" s="750">
        <v>100000000</v>
      </c>
      <c r="BD664" s="750">
        <v>100000000</v>
      </c>
      <c r="BE664" s="750">
        <v>100000000</v>
      </c>
      <c r="BF664" s="750">
        <v>100000000</v>
      </c>
      <c r="BG664" s="750">
        <v>100000000</v>
      </c>
      <c r="BH664" s="750">
        <v>150000000</v>
      </c>
      <c r="BK664" s="155"/>
      <c r="BL664" s="155"/>
      <c r="BM664" s="155"/>
      <c r="BN664" s="155"/>
    </row>
    <row r="665" spans="1:66" s="750" customFormat="1" ht="24.75" customHeight="1">
      <c r="A665" s="757" t="s">
        <v>3263</v>
      </c>
      <c r="B665" s="21">
        <v>24484</v>
      </c>
      <c r="C665" s="757" t="s">
        <v>555</v>
      </c>
      <c r="D665" s="20">
        <v>2050787615</v>
      </c>
      <c r="E665" s="20" t="s">
        <v>163</v>
      </c>
      <c r="F665" s="21" t="s">
        <v>123</v>
      </c>
      <c r="G665" s="21"/>
      <c r="H665" s="21" t="s">
        <v>180</v>
      </c>
      <c r="I665" s="19" t="s">
        <v>5417</v>
      </c>
      <c r="J665" s="20">
        <v>9337332554</v>
      </c>
      <c r="K665" s="20" t="s">
        <v>1183</v>
      </c>
      <c r="L665" s="20" t="s">
        <v>1184</v>
      </c>
      <c r="M665" s="758" t="s">
        <v>3264</v>
      </c>
      <c r="N665" s="21"/>
      <c r="O665" s="21" t="s">
        <v>2414</v>
      </c>
      <c r="P665" s="21" t="s">
        <v>3265</v>
      </c>
      <c r="Q665" s="21" t="s">
        <v>3265</v>
      </c>
      <c r="R665" s="21"/>
      <c r="S665" s="759"/>
      <c r="T665" s="760">
        <f>IF(Table54[[#This Row],[تاریخ اولین  احتساب حق بیمه]]="",1403,MID(Table54[[#This Row],[تاریخ اولین  احتساب حق بیمه]],1,4))</f>
        <v>1403</v>
      </c>
      <c r="U665" s="21"/>
      <c r="V665" s="21"/>
      <c r="W665" s="21"/>
      <c r="X665" s="21"/>
      <c r="Y665" s="760"/>
      <c r="Z665" s="760"/>
      <c r="AA665" s="760"/>
      <c r="AB665" s="760"/>
      <c r="AC665" s="760"/>
      <c r="AD665" s="760"/>
      <c r="AE665" s="760"/>
      <c r="AF665" s="760"/>
      <c r="AG665" s="760"/>
      <c r="AH665" s="761"/>
      <c r="AI665" s="761"/>
      <c r="AJ665" s="761"/>
      <c r="AK665" s="761"/>
      <c r="AL665" s="796"/>
      <c r="AM665" s="796"/>
      <c r="AN665" s="796"/>
      <c r="AO665" s="760"/>
      <c r="AP665" s="760"/>
      <c r="AQ665" s="760"/>
      <c r="AR665" s="760"/>
      <c r="AS665" s="759"/>
      <c r="AT665" s="760"/>
      <c r="AU665" s="760"/>
      <c r="AV665" s="760"/>
      <c r="AW665" s="760"/>
      <c r="AX665" s="760"/>
      <c r="AY665" s="760">
        <v>19430000</v>
      </c>
      <c r="AZ665" s="750">
        <v>36785000</v>
      </c>
      <c r="BA665" s="750">
        <v>37110000</v>
      </c>
      <c r="BB665" s="750">
        <v>44340000</v>
      </c>
      <c r="BC665" s="750">
        <v>44730000</v>
      </c>
      <c r="BD665" s="750">
        <v>45500000</v>
      </c>
      <c r="BE665" s="750">
        <v>46650000</v>
      </c>
      <c r="BF665" s="750">
        <v>45910000</v>
      </c>
      <c r="BG665" s="750">
        <v>38100000</v>
      </c>
      <c r="BH665" s="750">
        <v>3572000</v>
      </c>
      <c r="BK665" s="155"/>
      <c r="BL665" s="155"/>
      <c r="BM665" s="155"/>
      <c r="BN665" s="155"/>
    </row>
    <row r="666" spans="1:66" s="750" customFormat="1" ht="24.75" customHeight="1">
      <c r="A666" s="757" t="s">
        <v>3700</v>
      </c>
      <c r="B666" s="21">
        <v>24488</v>
      </c>
      <c r="C666" s="757" t="s">
        <v>555</v>
      </c>
      <c r="D666" s="20">
        <v>5709747777</v>
      </c>
      <c r="E666" s="20" t="s">
        <v>163</v>
      </c>
      <c r="F666" s="21" t="s">
        <v>143</v>
      </c>
      <c r="G666" s="21"/>
      <c r="H666" s="21" t="s">
        <v>179</v>
      </c>
      <c r="I666" s="19" t="s">
        <v>5416</v>
      </c>
      <c r="J666" s="20">
        <v>9111322066</v>
      </c>
      <c r="K666" s="20" t="s">
        <v>1183</v>
      </c>
      <c r="L666" s="20" t="s">
        <v>1184</v>
      </c>
      <c r="M666" s="758" t="s">
        <v>3701</v>
      </c>
      <c r="N666" s="21"/>
      <c r="O666" s="21" t="s">
        <v>2414</v>
      </c>
      <c r="P666" s="21" t="s">
        <v>3664</v>
      </c>
      <c r="Q666" s="21" t="s">
        <v>3664</v>
      </c>
      <c r="R666" s="21"/>
      <c r="S666" s="759"/>
      <c r="T666" s="760">
        <f>IF(Table54[[#This Row],[تاریخ اولین  احتساب حق بیمه]]="",1403,MID(Table54[[#This Row],[تاریخ اولین  احتساب حق بیمه]],1,4))</f>
        <v>1403</v>
      </c>
      <c r="U666" s="21"/>
      <c r="V666" s="21"/>
      <c r="W666" s="21"/>
      <c r="X666" s="21"/>
      <c r="Y666" s="760"/>
      <c r="Z666" s="760"/>
      <c r="AA666" s="760"/>
      <c r="AB666" s="760"/>
      <c r="AC666" s="760"/>
      <c r="AD666" s="760"/>
      <c r="AE666" s="760"/>
      <c r="AF666" s="760"/>
      <c r="AG666" s="760"/>
      <c r="AH666" s="761"/>
      <c r="AI666" s="761"/>
      <c r="AJ666" s="761"/>
      <c r="AK666" s="761"/>
      <c r="AL666" s="796"/>
      <c r="AM666" s="796"/>
      <c r="AN666" s="796"/>
      <c r="AO666" s="760"/>
      <c r="AP666" s="760"/>
      <c r="AQ666" s="760"/>
      <c r="AR666" s="760"/>
      <c r="AS666" s="759"/>
      <c r="AT666" s="760"/>
      <c r="AU666" s="760"/>
      <c r="AV666" s="760"/>
      <c r="AW666" s="760"/>
      <c r="AX666" s="760"/>
      <c r="AY666" s="760"/>
      <c r="BA666" s="750">
        <v>50000000</v>
      </c>
      <c r="BB666" s="750">
        <v>60000000</v>
      </c>
      <c r="BC666" s="750">
        <v>60000000</v>
      </c>
      <c r="BD666" s="750">
        <v>60000000</v>
      </c>
      <c r="BF666" s="750">
        <v>40000000</v>
      </c>
      <c r="BG666" s="750">
        <v>62000000</v>
      </c>
      <c r="BH666" s="750">
        <v>72000000</v>
      </c>
      <c r="BK666" s="155"/>
      <c r="BL666" s="155"/>
      <c r="BM666" s="155"/>
      <c r="BN666" s="155"/>
    </row>
    <row r="667" spans="1:66" s="750" customFormat="1" ht="24.75" customHeight="1">
      <c r="A667" s="757" t="s">
        <v>3702</v>
      </c>
      <c r="B667" s="21">
        <v>24489</v>
      </c>
      <c r="C667" s="757" t="s">
        <v>555</v>
      </c>
      <c r="D667" s="20">
        <v>2900337682</v>
      </c>
      <c r="E667" s="20" t="s">
        <v>163</v>
      </c>
      <c r="F667" s="21" t="s">
        <v>570</v>
      </c>
      <c r="G667" s="21"/>
      <c r="H667" s="21" t="s">
        <v>180</v>
      </c>
      <c r="I667" s="19" t="s">
        <v>5417</v>
      </c>
      <c r="J667" s="20">
        <v>9142082869</v>
      </c>
      <c r="K667" s="20" t="s">
        <v>1183</v>
      </c>
      <c r="L667" s="20" t="s">
        <v>1184</v>
      </c>
      <c r="M667" s="758" t="s">
        <v>3703</v>
      </c>
      <c r="N667" s="21"/>
      <c r="O667" s="21" t="s">
        <v>2414</v>
      </c>
      <c r="P667" s="21" t="s">
        <v>3704</v>
      </c>
      <c r="Q667" s="21" t="s">
        <v>3704</v>
      </c>
      <c r="R667" s="21"/>
      <c r="S667" s="759"/>
      <c r="T667" s="760">
        <f>IF(Table54[[#This Row],[تاریخ اولین  احتساب حق بیمه]]="",1403,MID(Table54[[#This Row],[تاریخ اولین  احتساب حق بیمه]],1,4))</f>
        <v>1403</v>
      </c>
      <c r="U667" s="21"/>
      <c r="V667" s="21"/>
      <c r="W667" s="21"/>
      <c r="X667" s="21"/>
      <c r="Y667" s="760"/>
      <c r="Z667" s="760"/>
      <c r="AA667" s="760"/>
      <c r="AB667" s="760"/>
      <c r="AC667" s="760"/>
      <c r="AD667" s="760"/>
      <c r="AE667" s="760"/>
      <c r="AF667" s="760"/>
      <c r="AG667" s="760"/>
      <c r="AH667" s="761"/>
      <c r="AI667" s="761"/>
      <c r="AJ667" s="761"/>
      <c r="AK667" s="761"/>
      <c r="AL667" s="796"/>
      <c r="AM667" s="796"/>
      <c r="AN667" s="796"/>
      <c r="AO667" s="760"/>
      <c r="AP667" s="760"/>
      <c r="AQ667" s="760"/>
      <c r="AR667" s="760"/>
      <c r="AS667" s="759"/>
      <c r="AT667" s="760"/>
      <c r="AU667" s="760"/>
      <c r="AV667" s="760"/>
      <c r="AW667" s="760"/>
      <c r="AX667" s="760"/>
      <c r="AY667" s="760"/>
      <c r="BA667" s="750">
        <v>31400000</v>
      </c>
      <c r="BB667" s="750">
        <v>80000000</v>
      </c>
      <c r="BC667" s="750">
        <v>77830000</v>
      </c>
      <c r="BD667" s="750">
        <v>65750000</v>
      </c>
      <c r="BE667" s="750">
        <v>53000000</v>
      </c>
      <c r="BF667" s="750">
        <v>62875000</v>
      </c>
      <c r="BG667" s="750">
        <v>53550000</v>
      </c>
      <c r="BH667" s="750">
        <v>15000000</v>
      </c>
      <c r="BK667" s="155"/>
      <c r="BL667" s="155"/>
      <c r="BM667" s="155"/>
      <c r="BN667" s="155"/>
    </row>
    <row r="668" spans="1:66" s="750" customFormat="1" ht="24.75" customHeight="1">
      <c r="A668" s="757" t="s">
        <v>4130</v>
      </c>
      <c r="B668" s="21">
        <v>24491</v>
      </c>
      <c r="C668" s="757" t="s">
        <v>555</v>
      </c>
      <c r="D668" s="20">
        <v>2580900403</v>
      </c>
      <c r="E668" s="20" t="s">
        <v>163</v>
      </c>
      <c r="F668" s="21" t="s">
        <v>200</v>
      </c>
      <c r="G668" s="21"/>
      <c r="H668" s="21" t="s">
        <v>180</v>
      </c>
      <c r="I668" s="19" t="s">
        <v>5417</v>
      </c>
      <c r="J668" s="20">
        <v>9391311540</v>
      </c>
      <c r="K668" s="20" t="s">
        <v>2226</v>
      </c>
      <c r="L668" s="20" t="s">
        <v>1184</v>
      </c>
      <c r="M668" s="758" t="s">
        <v>4131</v>
      </c>
      <c r="N668" s="21"/>
      <c r="O668" s="21" t="s">
        <v>2155</v>
      </c>
      <c r="P668" s="21" t="s">
        <v>3764</v>
      </c>
      <c r="Q668" s="21" t="s">
        <v>2864</v>
      </c>
      <c r="R668" s="21"/>
      <c r="S668" s="759"/>
      <c r="T668" s="760">
        <f>IF(Table54[[#This Row],[تاریخ اولین  احتساب حق بیمه]]="",1403,MID(Table54[[#This Row],[تاریخ اولین  احتساب حق بیمه]],1,4))</f>
        <v>1403</v>
      </c>
      <c r="U668" s="21"/>
      <c r="V668" s="21"/>
      <c r="W668" s="21"/>
      <c r="X668" s="21"/>
      <c r="Y668" s="760"/>
      <c r="Z668" s="760"/>
      <c r="AA668" s="760"/>
      <c r="AB668" s="760"/>
      <c r="AC668" s="760"/>
      <c r="AD668" s="760"/>
      <c r="AE668" s="760"/>
      <c r="AF668" s="760"/>
      <c r="AG668" s="760"/>
      <c r="AH668" s="761"/>
      <c r="AI668" s="761"/>
      <c r="AJ668" s="761"/>
      <c r="AK668" s="761"/>
      <c r="AL668" s="796"/>
      <c r="AM668" s="796"/>
      <c r="AN668" s="796"/>
      <c r="AO668" s="760"/>
      <c r="AP668" s="760"/>
      <c r="AQ668" s="760"/>
      <c r="AR668" s="760"/>
      <c r="AS668" s="759"/>
      <c r="AT668" s="760"/>
      <c r="AU668" s="760"/>
      <c r="AV668" s="760"/>
      <c r="AW668" s="760"/>
      <c r="AX668" s="760"/>
      <c r="AY668" s="760"/>
      <c r="BC668" s="750">
        <v>90370000</v>
      </c>
      <c r="BD668" s="750">
        <v>92300000</v>
      </c>
      <c r="BH668" s="750">
        <v>118750000</v>
      </c>
      <c r="BK668" s="155"/>
      <c r="BL668" s="155"/>
      <c r="BM668" s="155"/>
      <c r="BN668" s="155"/>
    </row>
    <row r="669" spans="1:66" s="750" customFormat="1" ht="24.75" customHeight="1">
      <c r="A669" s="757" t="s">
        <v>4132</v>
      </c>
      <c r="B669" s="21">
        <v>24492</v>
      </c>
      <c r="C669" s="757" t="s">
        <v>555</v>
      </c>
      <c r="D669" s="20">
        <v>5940049168</v>
      </c>
      <c r="E669" s="20" t="s">
        <v>163</v>
      </c>
      <c r="F669" s="21" t="s">
        <v>4133</v>
      </c>
      <c r="G669" s="21"/>
      <c r="H669" s="21" t="s">
        <v>180</v>
      </c>
      <c r="I669" s="19" t="s">
        <v>5417</v>
      </c>
      <c r="J669" s="20">
        <v>9338191040</v>
      </c>
      <c r="K669" s="20" t="s">
        <v>1183</v>
      </c>
      <c r="L669" s="20" t="s">
        <v>1184</v>
      </c>
      <c r="M669" s="758" t="s">
        <v>4134</v>
      </c>
      <c r="N669" s="21"/>
      <c r="O669" s="21" t="s">
        <v>2155</v>
      </c>
      <c r="P669" s="21" t="s">
        <v>4135</v>
      </c>
      <c r="Q669" s="21" t="s">
        <v>4135</v>
      </c>
      <c r="R669" s="21"/>
      <c r="S669" s="759"/>
      <c r="T669" s="760">
        <f>IF(Table54[[#This Row],[تاریخ اولین  احتساب حق بیمه]]="",1403,MID(Table54[[#This Row],[تاریخ اولین  احتساب حق بیمه]],1,4))</f>
        <v>1403</v>
      </c>
      <c r="U669" s="21"/>
      <c r="V669" s="21"/>
      <c r="W669" s="21"/>
      <c r="X669" s="21"/>
      <c r="Y669" s="760"/>
      <c r="Z669" s="760"/>
      <c r="AA669" s="760"/>
      <c r="AB669" s="760"/>
      <c r="AC669" s="760"/>
      <c r="AD669" s="760"/>
      <c r="AE669" s="760"/>
      <c r="AF669" s="760"/>
      <c r="AG669" s="760"/>
      <c r="AH669" s="761"/>
      <c r="AI669" s="761"/>
      <c r="AJ669" s="761"/>
      <c r="AK669" s="761"/>
      <c r="AL669" s="796"/>
      <c r="AM669" s="796"/>
      <c r="AN669" s="796"/>
      <c r="AO669" s="760"/>
      <c r="AP669" s="760"/>
      <c r="AQ669" s="760"/>
      <c r="AR669" s="760"/>
      <c r="AS669" s="759"/>
      <c r="AT669" s="760"/>
      <c r="AU669" s="760"/>
      <c r="AV669" s="760"/>
      <c r="AW669" s="760"/>
      <c r="AX669" s="760"/>
      <c r="AY669" s="760"/>
      <c r="BC669" s="750">
        <v>105000000</v>
      </c>
      <c r="BD669" s="750">
        <v>91000000</v>
      </c>
      <c r="BE669" s="750">
        <v>89300000</v>
      </c>
      <c r="BF669" s="750">
        <v>94250000</v>
      </c>
      <c r="BG669" s="750">
        <v>87580000</v>
      </c>
      <c r="BH669" s="750">
        <v>120000000</v>
      </c>
      <c r="BK669" s="155"/>
      <c r="BL669" s="155"/>
      <c r="BM669" s="155"/>
      <c r="BN669" s="155"/>
    </row>
    <row r="670" spans="1:66" s="750" customFormat="1" ht="24.75" customHeight="1">
      <c r="A670" s="757" t="s">
        <v>4136</v>
      </c>
      <c r="B670" s="21">
        <v>24493</v>
      </c>
      <c r="C670" s="757" t="s">
        <v>555</v>
      </c>
      <c r="D670" s="20">
        <v>72258421</v>
      </c>
      <c r="E670" s="20" t="s">
        <v>163</v>
      </c>
      <c r="F670" s="21" t="s">
        <v>4062</v>
      </c>
      <c r="G670" s="21"/>
      <c r="H670" s="21" t="s">
        <v>179</v>
      </c>
      <c r="I670" s="19" t="s">
        <v>5418</v>
      </c>
      <c r="J670" s="20">
        <v>9117636400</v>
      </c>
      <c r="K670" s="20" t="s">
        <v>1183</v>
      </c>
      <c r="L670" s="20" t="s">
        <v>1184</v>
      </c>
      <c r="M670" s="758" t="s">
        <v>4137</v>
      </c>
      <c r="N670" s="21"/>
      <c r="O670" s="21" t="s">
        <v>2155</v>
      </c>
      <c r="P670" s="21" t="s">
        <v>4138</v>
      </c>
      <c r="Q670" s="21" t="s">
        <v>4138</v>
      </c>
      <c r="R670" s="21"/>
      <c r="S670" s="759"/>
      <c r="T670" s="760">
        <f>IF(Table54[[#This Row],[تاریخ اولین  احتساب حق بیمه]]="",1403,MID(Table54[[#This Row],[تاریخ اولین  احتساب حق بیمه]],1,4))</f>
        <v>1403</v>
      </c>
      <c r="U670" s="21"/>
      <c r="V670" s="21"/>
      <c r="W670" s="21"/>
      <c r="X670" s="21"/>
      <c r="Y670" s="760"/>
      <c r="Z670" s="760"/>
      <c r="AA670" s="760"/>
      <c r="AB670" s="760"/>
      <c r="AC670" s="760"/>
      <c r="AD670" s="760"/>
      <c r="AE670" s="760"/>
      <c r="AF670" s="760"/>
      <c r="AG670" s="760"/>
      <c r="AH670" s="761"/>
      <c r="AI670" s="761"/>
      <c r="AJ670" s="761"/>
      <c r="AK670" s="761"/>
      <c r="AL670" s="796"/>
      <c r="AM670" s="796"/>
      <c r="AN670" s="796"/>
      <c r="AO670" s="760"/>
      <c r="AP670" s="760"/>
      <c r="AQ670" s="760"/>
      <c r="AR670" s="760"/>
      <c r="AS670" s="759"/>
      <c r="AT670" s="760"/>
      <c r="AU670" s="760"/>
      <c r="AV670" s="760"/>
      <c r="AW670" s="760"/>
      <c r="AX670" s="760"/>
      <c r="AY670" s="760"/>
      <c r="BC670" s="750">
        <v>56000000</v>
      </c>
      <c r="BD670" s="750">
        <v>58000000</v>
      </c>
      <c r="BE670" s="750">
        <v>60000000</v>
      </c>
      <c r="BF670" s="750">
        <v>60000000</v>
      </c>
      <c r="BG670" s="750">
        <v>22120000</v>
      </c>
      <c r="BH670" s="750">
        <v>68200000</v>
      </c>
      <c r="BK670" s="155"/>
      <c r="BL670" s="155"/>
      <c r="BM670" s="155"/>
      <c r="BN670" s="155"/>
    </row>
    <row r="671" spans="1:66" s="750" customFormat="1" ht="24.75" customHeight="1">
      <c r="A671" s="757" t="s">
        <v>4270</v>
      </c>
      <c r="B671" s="21">
        <v>24494</v>
      </c>
      <c r="C671" s="757" t="s">
        <v>555</v>
      </c>
      <c r="D671" s="20">
        <v>2580242570</v>
      </c>
      <c r="E671" s="20" t="s">
        <v>386</v>
      </c>
      <c r="F671" s="21" t="s">
        <v>198</v>
      </c>
      <c r="G671" s="21"/>
      <c r="H671" s="21" t="s">
        <v>179</v>
      </c>
      <c r="I671" s="19" t="s">
        <v>5418</v>
      </c>
      <c r="J671" s="20">
        <v>9372178676</v>
      </c>
      <c r="K671" s="20" t="s">
        <v>1183</v>
      </c>
      <c r="L671" s="20" t="s">
        <v>1184</v>
      </c>
      <c r="M671" s="758" t="s">
        <v>4271</v>
      </c>
      <c r="N671" s="21"/>
      <c r="O671" s="21" t="s">
        <v>2155</v>
      </c>
      <c r="P671" s="21" t="s">
        <v>4235</v>
      </c>
      <c r="Q671" s="21" t="s">
        <v>4235</v>
      </c>
      <c r="R671" s="21"/>
      <c r="S671" s="759"/>
      <c r="T671" s="760">
        <f>IF(Table54[[#This Row],[تاریخ اولین  احتساب حق بیمه]]="",1403,MID(Table54[[#This Row],[تاریخ اولین  احتساب حق بیمه]],1,4))</f>
        <v>1403</v>
      </c>
      <c r="U671" s="21"/>
      <c r="V671" s="21"/>
      <c r="W671" s="21"/>
      <c r="X671" s="21"/>
      <c r="Y671" s="760"/>
      <c r="Z671" s="760"/>
      <c r="AA671" s="760"/>
      <c r="AB671" s="760"/>
      <c r="AC671" s="760"/>
      <c r="AD671" s="760"/>
      <c r="AE671" s="760"/>
      <c r="AF671" s="760"/>
      <c r="AG671" s="760"/>
      <c r="AH671" s="761"/>
      <c r="AI671" s="761"/>
      <c r="AJ671" s="761"/>
      <c r="AK671" s="761"/>
      <c r="AL671" s="796"/>
      <c r="AM671" s="796"/>
      <c r="AN671" s="796"/>
      <c r="AO671" s="760"/>
      <c r="AP671" s="760"/>
      <c r="AQ671" s="760"/>
      <c r="AR671" s="760"/>
      <c r="AS671" s="759"/>
      <c r="AT671" s="760"/>
      <c r="AU671" s="760"/>
      <c r="AV671" s="760"/>
      <c r="AW671" s="760"/>
      <c r="AX671" s="760"/>
      <c r="AY671" s="760"/>
      <c r="BD671" s="750">
        <v>36660000</v>
      </c>
      <c r="BK671" s="155"/>
      <c r="BL671" s="155"/>
      <c r="BM671" s="155"/>
      <c r="BN671" s="155"/>
    </row>
    <row r="672" spans="1:66" s="750" customFormat="1" ht="24.75" customHeight="1">
      <c r="A672" s="757" t="s">
        <v>556</v>
      </c>
      <c r="B672" s="21">
        <v>24495</v>
      </c>
      <c r="C672" s="757" t="s">
        <v>555</v>
      </c>
      <c r="D672" s="20">
        <v>5690119431</v>
      </c>
      <c r="E672" s="20" t="s">
        <v>386</v>
      </c>
      <c r="F672" s="21" t="s">
        <v>111</v>
      </c>
      <c r="G672" s="21"/>
      <c r="H672" s="21" t="s">
        <v>180</v>
      </c>
      <c r="I672" s="19" t="s">
        <v>5417</v>
      </c>
      <c r="J672" s="20">
        <v>9115073562</v>
      </c>
      <c r="K672" s="20" t="s">
        <v>1183</v>
      </c>
      <c r="L672" s="20" t="s">
        <v>1184</v>
      </c>
      <c r="M672" s="758" t="s">
        <v>4372</v>
      </c>
      <c r="N672" s="21"/>
      <c r="O672" s="21" t="s">
        <v>2155</v>
      </c>
      <c r="P672" s="21" t="s">
        <v>4373</v>
      </c>
      <c r="Q672" s="21" t="s">
        <v>4373</v>
      </c>
      <c r="R672" s="21"/>
      <c r="S672" s="759"/>
      <c r="T672" s="760">
        <f>IF(Table54[[#This Row],[تاریخ اولین  احتساب حق بیمه]]="",1403,MID(Table54[[#This Row],[تاریخ اولین  احتساب حق بیمه]],1,4))</f>
        <v>1403</v>
      </c>
      <c r="U672" s="21"/>
      <c r="V672" s="21"/>
      <c r="W672" s="21"/>
      <c r="X672" s="21"/>
      <c r="Y672" s="760"/>
      <c r="Z672" s="760"/>
      <c r="AA672" s="760"/>
      <c r="AB672" s="760"/>
      <c r="AC672" s="760"/>
      <c r="AD672" s="760"/>
      <c r="AE672" s="760"/>
      <c r="AF672" s="760"/>
      <c r="AG672" s="760"/>
      <c r="AH672" s="761"/>
      <c r="AI672" s="761"/>
      <c r="AJ672" s="761"/>
      <c r="AK672" s="761"/>
      <c r="AL672" s="796"/>
      <c r="AM672" s="796"/>
      <c r="AN672" s="796"/>
      <c r="AO672" s="760"/>
      <c r="AP672" s="760"/>
      <c r="AQ672" s="760"/>
      <c r="AR672" s="760"/>
      <c r="AS672" s="759"/>
      <c r="AT672" s="760"/>
      <c r="AU672" s="760"/>
      <c r="AV672" s="760"/>
      <c r="AW672" s="760"/>
      <c r="AX672" s="760"/>
      <c r="AY672" s="760"/>
      <c r="BE672" s="750">
        <v>42500000</v>
      </c>
      <c r="BF672" s="750">
        <v>119950000</v>
      </c>
      <c r="BG672" s="750">
        <v>114110000</v>
      </c>
      <c r="BH672" s="750">
        <v>24000000</v>
      </c>
      <c r="BK672" s="155"/>
      <c r="BL672" s="155"/>
      <c r="BM672" s="155"/>
      <c r="BN672" s="155"/>
    </row>
    <row r="673" spans="1:66" s="750" customFormat="1" ht="24.75" customHeight="1">
      <c r="A673" s="757" t="s">
        <v>4640</v>
      </c>
      <c r="B673" s="21">
        <v>24498</v>
      </c>
      <c r="C673" s="757" t="s">
        <v>555</v>
      </c>
      <c r="D673" s="20">
        <v>2282725484</v>
      </c>
      <c r="E673" s="20" t="s">
        <v>163</v>
      </c>
      <c r="F673" s="21" t="s">
        <v>219</v>
      </c>
      <c r="G673" s="21"/>
      <c r="H673" s="21" t="s">
        <v>179</v>
      </c>
      <c r="I673" s="19" t="s">
        <v>5417</v>
      </c>
      <c r="J673" s="20">
        <v>9382590543</v>
      </c>
      <c r="K673" s="20" t="s">
        <v>1183</v>
      </c>
      <c r="L673" s="20" t="s">
        <v>1184</v>
      </c>
      <c r="M673" s="758" t="s">
        <v>4641</v>
      </c>
      <c r="N673" s="21"/>
      <c r="O673" s="21" t="s">
        <v>2155</v>
      </c>
      <c r="P673" s="21" t="s">
        <v>4379</v>
      </c>
      <c r="Q673" s="21" t="s">
        <v>4379</v>
      </c>
      <c r="R673" s="21"/>
      <c r="S673" s="759"/>
      <c r="T673" s="760">
        <f>IF(Table54[[#This Row],[تاریخ اولین  احتساب حق بیمه]]="",1403,MID(Table54[[#This Row],[تاریخ اولین  احتساب حق بیمه]],1,4))</f>
        <v>1403</v>
      </c>
      <c r="U673" s="21"/>
      <c r="V673" s="21"/>
      <c r="W673" s="21"/>
      <c r="X673" s="21"/>
      <c r="Y673" s="760"/>
      <c r="Z673" s="760"/>
      <c r="AA673" s="760"/>
      <c r="AB673" s="760"/>
      <c r="AC673" s="760"/>
      <c r="AD673" s="760"/>
      <c r="AE673" s="760"/>
      <c r="AF673" s="760"/>
      <c r="AG673" s="760"/>
      <c r="AH673" s="761"/>
      <c r="AI673" s="761"/>
      <c r="AJ673" s="761"/>
      <c r="AK673" s="761"/>
      <c r="AL673" s="796"/>
      <c r="AM673" s="796"/>
      <c r="AN673" s="796"/>
      <c r="AO673" s="760"/>
      <c r="AP673" s="760"/>
      <c r="AQ673" s="760"/>
      <c r="AR673" s="760"/>
      <c r="AS673" s="759"/>
      <c r="AT673" s="760"/>
      <c r="AU673" s="760"/>
      <c r="AV673" s="760"/>
      <c r="AW673" s="760"/>
      <c r="AX673" s="760"/>
      <c r="AY673" s="760"/>
      <c r="BG673" s="750">
        <v>43500000</v>
      </c>
      <c r="BH673" s="750">
        <v>34362500</v>
      </c>
      <c r="BK673" s="155"/>
      <c r="BL673" s="155"/>
      <c r="BM673" s="155"/>
      <c r="BN673" s="155"/>
    </row>
    <row r="674" spans="1:66" s="750" customFormat="1" ht="24.75" customHeight="1">
      <c r="A674" s="757" t="s">
        <v>4837</v>
      </c>
      <c r="B674" s="21">
        <v>24499</v>
      </c>
      <c r="C674" s="757" t="s">
        <v>555</v>
      </c>
      <c r="D674" s="20">
        <v>2660298335</v>
      </c>
      <c r="E674" s="20" t="s">
        <v>163</v>
      </c>
      <c r="F674" s="21" t="s">
        <v>138</v>
      </c>
      <c r="G674" s="21" t="s">
        <v>588</v>
      </c>
      <c r="H674" s="21" t="s">
        <v>180</v>
      </c>
      <c r="I674" s="19" t="s">
        <v>5417</v>
      </c>
      <c r="J674" s="20">
        <v>9397396241</v>
      </c>
      <c r="K674" s="20" t="s">
        <v>1183</v>
      </c>
      <c r="L674" s="20" t="s">
        <v>1184</v>
      </c>
      <c r="M674" s="758" t="s">
        <v>4838</v>
      </c>
      <c r="N674" s="21"/>
      <c r="O674" s="21" t="s">
        <v>2155</v>
      </c>
      <c r="P674" s="21" t="s">
        <v>4924</v>
      </c>
      <c r="Q674" s="21" t="s">
        <v>4924</v>
      </c>
      <c r="R674" s="21" t="s">
        <v>5586</v>
      </c>
      <c r="S674" s="759"/>
      <c r="T674" s="760" t="str">
        <f>IF(Table54[[#This Row],[تاریخ اولین  احتساب حق بیمه]]="",1403,MID(Table54[[#This Row],[تاریخ اولین  احتساب حق بیمه]],1,4))</f>
        <v>1403</v>
      </c>
      <c r="U674" s="21"/>
      <c r="V674" s="21"/>
      <c r="W674" s="21"/>
      <c r="X674" s="21"/>
      <c r="Y674" s="760"/>
      <c r="Z674" s="760"/>
      <c r="AA674" s="760"/>
      <c r="AB674" s="760"/>
      <c r="AC674" s="760"/>
      <c r="AD674" s="760"/>
      <c r="AE674" s="760"/>
      <c r="AF674" s="760"/>
      <c r="AG674" s="760"/>
      <c r="AH674" s="761"/>
      <c r="AI674" s="761"/>
      <c r="AJ674" s="761"/>
      <c r="AK674" s="761"/>
      <c r="AL674" s="796"/>
      <c r="AM674" s="796"/>
      <c r="AN674" s="796"/>
      <c r="AO674" s="760"/>
      <c r="AP674" s="760"/>
      <c r="AQ674" s="760"/>
      <c r="AR674" s="760"/>
      <c r="AS674" s="759"/>
      <c r="AT674" s="760"/>
      <c r="AU674" s="760"/>
      <c r="AV674" s="760"/>
      <c r="AW674" s="760"/>
      <c r="AX674" s="760"/>
      <c r="AY674" s="760"/>
      <c r="BG674" s="750">
        <v>32580000</v>
      </c>
      <c r="BH674" s="750">
        <v>75875000</v>
      </c>
      <c r="BK674" s="155"/>
      <c r="BL674" s="155"/>
      <c r="BM674" s="155"/>
      <c r="BN674" s="155"/>
    </row>
    <row r="675" spans="1:66" s="750" customFormat="1" ht="24.75" customHeight="1">
      <c r="A675" s="757" t="s">
        <v>4941</v>
      </c>
      <c r="B675" s="21">
        <v>244100</v>
      </c>
      <c r="C675" s="757" t="s">
        <v>555</v>
      </c>
      <c r="D675" s="20">
        <v>2511892367</v>
      </c>
      <c r="E675" s="20" t="s">
        <v>163</v>
      </c>
      <c r="F675" s="21" t="s">
        <v>114</v>
      </c>
      <c r="G675" s="21" t="s">
        <v>1607</v>
      </c>
      <c r="H675" s="21" t="s">
        <v>180</v>
      </c>
      <c r="I675" s="19" t="s">
        <v>5418</v>
      </c>
      <c r="J675" s="20">
        <v>9113319913</v>
      </c>
      <c r="K675" s="20" t="s">
        <v>1183</v>
      </c>
      <c r="L675" s="20" t="s">
        <v>1184</v>
      </c>
      <c r="M675" s="758" t="s">
        <v>4945</v>
      </c>
      <c r="N675" s="21"/>
      <c r="O675" s="21" t="s">
        <v>2155</v>
      </c>
      <c r="P675" s="21" t="s">
        <v>4943</v>
      </c>
      <c r="Q675" s="21" t="s">
        <v>4943</v>
      </c>
      <c r="R675" s="21"/>
      <c r="S675" s="759"/>
      <c r="T675" s="760">
        <f>IF(Table54[[#This Row],[تاریخ اولین  احتساب حق بیمه]]="",1403,MID(Table54[[#This Row],[تاریخ اولین  احتساب حق بیمه]],1,4))</f>
        <v>1403</v>
      </c>
      <c r="U675" s="21"/>
      <c r="V675" s="21"/>
      <c r="W675" s="21"/>
      <c r="X675" s="21"/>
      <c r="Y675" s="760"/>
      <c r="Z675" s="760"/>
      <c r="AA675" s="760"/>
      <c r="AB675" s="760"/>
      <c r="AC675" s="760"/>
      <c r="AD675" s="760"/>
      <c r="AE675" s="760"/>
      <c r="AF675" s="760"/>
      <c r="AG675" s="760"/>
      <c r="AH675" s="761"/>
      <c r="AI675" s="761"/>
      <c r="AJ675" s="761"/>
      <c r="AK675" s="761"/>
      <c r="AL675" s="796"/>
      <c r="AM675" s="796"/>
      <c r="AN675" s="796"/>
      <c r="AO675" s="760"/>
      <c r="AP675" s="760"/>
      <c r="AQ675" s="760"/>
      <c r="AR675" s="760"/>
      <c r="AS675" s="759"/>
      <c r="AT675" s="760"/>
      <c r="AU675" s="760"/>
      <c r="AV675" s="760"/>
      <c r="AW675" s="760"/>
      <c r="AX675" s="760"/>
      <c r="AY675" s="760"/>
      <c r="BG675" s="750">
        <v>30000000</v>
      </c>
      <c r="BH675" s="750">
        <v>70000000</v>
      </c>
      <c r="BK675" s="155"/>
      <c r="BL675" s="155"/>
      <c r="BM675" s="155"/>
      <c r="BN675" s="155"/>
    </row>
    <row r="676" spans="1:66" s="750" customFormat="1" ht="24.75" customHeight="1">
      <c r="A676" s="757" t="s">
        <v>4946</v>
      </c>
      <c r="B676" s="21">
        <v>244101</v>
      </c>
      <c r="C676" s="757" t="s">
        <v>555</v>
      </c>
      <c r="D676" s="20">
        <v>2709426552</v>
      </c>
      <c r="E676" s="20" t="s">
        <v>163</v>
      </c>
      <c r="F676" s="21" t="s">
        <v>757</v>
      </c>
      <c r="G676" s="21" t="s">
        <v>4636</v>
      </c>
      <c r="H676" s="21" t="s">
        <v>180</v>
      </c>
      <c r="I676" s="19" t="s">
        <v>5416</v>
      </c>
      <c r="J676" s="20">
        <v>9019660442</v>
      </c>
      <c r="K676" s="20" t="s">
        <v>1183</v>
      </c>
      <c r="L676" s="20" t="s">
        <v>1184</v>
      </c>
      <c r="M676" s="758" t="s">
        <v>4947</v>
      </c>
      <c r="N676" s="21"/>
      <c r="O676" s="21" t="s">
        <v>2155</v>
      </c>
      <c r="P676" s="21" t="s">
        <v>4943</v>
      </c>
      <c r="Q676" s="21" t="s">
        <v>4943</v>
      </c>
      <c r="R676" s="21"/>
      <c r="S676" s="759"/>
      <c r="T676" s="760">
        <f>IF(Table54[[#This Row],[تاریخ اولین  احتساب حق بیمه]]="",1403,MID(Table54[[#This Row],[تاریخ اولین  احتساب حق بیمه]],1,4))</f>
        <v>1403</v>
      </c>
      <c r="U676" s="21"/>
      <c r="V676" s="21"/>
      <c r="W676" s="21"/>
      <c r="X676" s="21"/>
      <c r="Y676" s="760"/>
      <c r="Z676" s="760"/>
      <c r="AA676" s="760"/>
      <c r="AB676" s="760"/>
      <c r="AC676" s="760"/>
      <c r="AD676" s="760"/>
      <c r="AE676" s="760"/>
      <c r="AF676" s="760"/>
      <c r="AG676" s="760"/>
      <c r="AH676" s="761"/>
      <c r="AI676" s="761"/>
      <c r="AJ676" s="761"/>
      <c r="AK676" s="761"/>
      <c r="AL676" s="796"/>
      <c r="AM676" s="796"/>
      <c r="AN676" s="796"/>
      <c r="AO676" s="760"/>
      <c r="AP676" s="760"/>
      <c r="AQ676" s="760"/>
      <c r="AR676" s="760"/>
      <c r="AS676" s="759"/>
      <c r="AT676" s="760"/>
      <c r="AU676" s="760"/>
      <c r="AV676" s="760"/>
      <c r="AW676" s="760"/>
      <c r="AX676" s="760"/>
      <c r="AY676" s="760"/>
      <c r="BG676" s="750">
        <v>40000000</v>
      </c>
      <c r="BH676" s="750">
        <v>90000000</v>
      </c>
      <c r="BK676" s="155"/>
      <c r="BL676" s="155"/>
      <c r="BM676" s="155"/>
      <c r="BN676" s="155"/>
    </row>
    <row r="677" spans="1:66" s="750" customFormat="1" ht="24.75" customHeight="1">
      <c r="A677" s="757" t="s">
        <v>4944</v>
      </c>
      <c r="B677" s="21">
        <v>244102</v>
      </c>
      <c r="C677" s="757" t="s">
        <v>555</v>
      </c>
      <c r="D677" s="20">
        <v>2581535458</v>
      </c>
      <c r="E677" s="20" t="s">
        <v>163</v>
      </c>
      <c r="F677" s="21" t="s">
        <v>86</v>
      </c>
      <c r="G677" s="21" t="s">
        <v>1607</v>
      </c>
      <c r="H677" s="21" t="s">
        <v>180</v>
      </c>
      <c r="I677" s="19" t="s">
        <v>5417</v>
      </c>
      <c r="J677" s="20">
        <v>9387542316</v>
      </c>
      <c r="K677" s="20" t="s">
        <v>1183</v>
      </c>
      <c r="L677" s="20" t="s">
        <v>1184</v>
      </c>
      <c r="M677" s="758" t="s">
        <v>4948</v>
      </c>
      <c r="N677" s="21"/>
      <c r="O677" s="21" t="s">
        <v>2155</v>
      </c>
      <c r="P677" s="21" t="s">
        <v>4748</v>
      </c>
      <c r="Q677" s="21" t="s">
        <v>4748</v>
      </c>
      <c r="R677" s="21"/>
      <c r="S677" s="759"/>
      <c r="T677" s="760">
        <f>IF(Table54[[#This Row],[تاریخ اولین  احتساب حق بیمه]]="",1403,MID(Table54[[#This Row],[تاریخ اولین  احتساب حق بیمه]],1,4))</f>
        <v>1403</v>
      </c>
      <c r="U677" s="21"/>
      <c r="V677" s="21"/>
      <c r="W677" s="21"/>
      <c r="X677" s="21"/>
      <c r="Y677" s="760"/>
      <c r="Z677" s="760"/>
      <c r="AA677" s="760"/>
      <c r="AB677" s="760"/>
      <c r="AC677" s="760"/>
      <c r="AD677" s="760"/>
      <c r="AE677" s="760"/>
      <c r="AF677" s="760"/>
      <c r="AG677" s="760"/>
      <c r="AH677" s="761"/>
      <c r="AI677" s="761"/>
      <c r="AJ677" s="761"/>
      <c r="AK677" s="761"/>
      <c r="AL677" s="796"/>
      <c r="AM677" s="796"/>
      <c r="AN677" s="796"/>
      <c r="AO677" s="760"/>
      <c r="AP677" s="760"/>
      <c r="AQ677" s="760"/>
      <c r="AR677" s="760"/>
      <c r="AS677" s="759"/>
      <c r="AT677" s="760"/>
      <c r="AU677" s="760"/>
      <c r="AV677" s="760"/>
      <c r="AW677" s="760"/>
      <c r="AX677" s="760"/>
      <c r="AY677" s="760"/>
      <c r="BH677" s="750">
        <v>85000000</v>
      </c>
      <c r="BK677" s="155"/>
      <c r="BL677" s="155"/>
      <c r="BM677" s="155"/>
      <c r="BN677" s="155"/>
    </row>
    <row r="678" spans="1:66" s="750" customFormat="1" ht="24.75" customHeight="1">
      <c r="A678" s="757" t="s">
        <v>4949</v>
      </c>
      <c r="B678" s="21">
        <v>244103</v>
      </c>
      <c r="C678" s="757" t="s">
        <v>555</v>
      </c>
      <c r="D678" s="20">
        <v>2581544112</v>
      </c>
      <c r="E678" s="20" t="s">
        <v>163</v>
      </c>
      <c r="F678" s="21" t="s">
        <v>153</v>
      </c>
      <c r="G678" s="21" t="s">
        <v>1607</v>
      </c>
      <c r="H678" s="21" t="s">
        <v>180</v>
      </c>
      <c r="I678" s="19" t="s">
        <v>5417</v>
      </c>
      <c r="J678" s="20">
        <v>9926652780</v>
      </c>
      <c r="K678" s="20" t="s">
        <v>1183</v>
      </c>
      <c r="L678" s="20" t="s">
        <v>1184</v>
      </c>
      <c r="M678" s="758" t="s">
        <v>4950</v>
      </c>
      <c r="N678" s="21"/>
      <c r="O678" s="21" t="s">
        <v>2155</v>
      </c>
      <c r="P678" s="21" t="s">
        <v>4748</v>
      </c>
      <c r="Q678" s="21" t="s">
        <v>4748</v>
      </c>
      <c r="R678" s="21"/>
      <c r="S678" s="759"/>
      <c r="T678" s="760">
        <f>IF(Table54[[#This Row],[تاریخ اولین  احتساب حق بیمه]]="",1403,MID(Table54[[#This Row],[تاریخ اولین  احتساب حق بیمه]],1,4))</f>
        <v>1403</v>
      </c>
      <c r="U678" s="21"/>
      <c r="V678" s="21"/>
      <c r="W678" s="21"/>
      <c r="X678" s="21"/>
      <c r="Y678" s="760"/>
      <c r="Z678" s="760"/>
      <c r="AA678" s="760"/>
      <c r="AB678" s="760"/>
      <c r="AC678" s="760"/>
      <c r="AD678" s="760"/>
      <c r="AE678" s="760"/>
      <c r="AF678" s="760"/>
      <c r="AG678" s="760"/>
      <c r="AH678" s="761"/>
      <c r="AI678" s="761"/>
      <c r="AJ678" s="761"/>
      <c r="AK678" s="761"/>
      <c r="AL678" s="796"/>
      <c r="AM678" s="796"/>
      <c r="AN678" s="796"/>
      <c r="AO678" s="760"/>
      <c r="AP678" s="760"/>
      <c r="AQ678" s="760"/>
      <c r="AR678" s="760"/>
      <c r="AS678" s="759"/>
      <c r="AT678" s="760"/>
      <c r="AU678" s="760"/>
      <c r="AV678" s="760"/>
      <c r="AW678" s="760"/>
      <c r="AX678" s="760"/>
      <c r="AY678" s="760"/>
      <c r="BH678" s="750">
        <v>15000000</v>
      </c>
      <c r="BK678" s="155"/>
      <c r="BL678" s="155"/>
      <c r="BM678" s="155"/>
      <c r="BN678" s="155"/>
    </row>
    <row r="679" spans="1:66" s="750" customFormat="1" ht="24.75" customHeight="1">
      <c r="A679" s="757" t="s">
        <v>5203</v>
      </c>
      <c r="B679" s="21">
        <v>244104</v>
      </c>
      <c r="C679" s="757" t="s">
        <v>555</v>
      </c>
      <c r="D679" s="20">
        <v>4880525014</v>
      </c>
      <c r="E679" s="20" t="s">
        <v>163</v>
      </c>
      <c r="F679" s="21" t="s">
        <v>219</v>
      </c>
      <c r="G679" s="21" t="s">
        <v>1607</v>
      </c>
      <c r="H679" s="21" t="s">
        <v>180</v>
      </c>
      <c r="I679" s="19" t="s">
        <v>5417</v>
      </c>
      <c r="J679" s="20">
        <v>9931254850</v>
      </c>
      <c r="K679" s="20" t="s">
        <v>1183</v>
      </c>
      <c r="L679" s="20" t="s">
        <v>1184</v>
      </c>
      <c r="M679" s="758" t="s">
        <v>5204</v>
      </c>
      <c r="N679" s="21"/>
      <c r="O679" s="21" t="s">
        <v>2155</v>
      </c>
      <c r="P679" s="21" t="s">
        <v>5050</v>
      </c>
      <c r="Q679" s="21" t="s">
        <v>5050</v>
      </c>
      <c r="R679" s="21"/>
      <c r="S679" s="759"/>
      <c r="T679" s="760">
        <f>IF(Table54[[#This Row],[تاریخ اولین  احتساب حق بیمه]]="",1403,MID(Table54[[#This Row],[تاریخ اولین  احتساب حق بیمه]],1,4))</f>
        <v>1403</v>
      </c>
      <c r="U679" s="21"/>
      <c r="V679" s="21"/>
      <c r="W679" s="21"/>
      <c r="X679" s="21"/>
      <c r="Y679" s="760"/>
      <c r="Z679" s="760"/>
      <c r="AA679" s="760"/>
      <c r="AB679" s="760"/>
      <c r="AC679" s="760"/>
      <c r="AD679" s="760"/>
      <c r="AE679" s="760"/>
      <c r="AF679" s="760"/>
      <c r="AG679" s="760"/>
      <c r="AH679" s="761"/>
      <c r="AI679" s="761"/>
      <c r="AJ679" s="761"/>
      <c r="AK679" s="761"/>
      <c r="AL679" s="796"/>
      <c r="AM679" s="796"/>
      <c r="AN679" s="796"/>
      <c r="AO679" s="760"/>
      <c r="AP679" s="760"/>
      <c r="AQ679" s="760"/>
      <c r="AR679" s="760"/>
      <c r="AS679" s="759"/>
      <c r="AT679" s="760"/>
      <c r="AU679" s="760"/>
      <c r="AV679" s="760"/>
      <c r="AW679" s="760"/>
      <c r="AX679" s="760"/>
      <c r="AY679" s="760"/>
      <c r="BH679" s="750">
        <v>150000000</v>
      </c>
      <c r="BK679" s="155"/>
      <c r="BL679" s="155"/>
      <c r="BM679" s="155"/>
      <c r="BN679" s="155"/>
    </row>
    <row r="680" spans="1:66" s="750" customFormat="1" ht="24.75" customHeight="1">
      <c r="A680" s="757" t="s">
        <v>5205</v>
      </c>
      <c r="B680" s="21">
        <v>244105</v>
      </c>
      <c r="C680" s="757" t="s">
        <v>555</v>
      </c>
      <c r="D680" s="20">
        <v>4970213534</v>
      </c>
      <c r="E680" s="20" t="s">
        <v>163</v>
      </c>
      <c r="F680" s="21" t="s">
        <v>5206</v>
      </c>
      <c r="G680" s="21" t="s">
        <v>1607</v>
      </c>
      <c r="H680" s="21" t="s">
        <v>180</v>
      </c>
      <c r="I680" s="19" t="s">
        <v>5417</v>
      </c>
      <c r="J680" s="20">
        <v>9391922911</v>
      </c>
      <c r="K680" s="20" t="s">
        <v>1183</v>
      </c>
      <c r="L680" s="20" t="s">
        <v>1184</v>
      </c>
      <c r="M680" s="758" t="s">
        <v>1490</v>
      </c>
      <c r="N680" s="21"/>
      <c r="O680" s="21" t="s">
        <v>2155</v>
      </c>
      <c r="P680" s="21" t="s">
        <v>5050</v>
      </c>
      <c r="Q680" s="21" t="s">
        <v>5050</v>
      </c>
      <c r="R680" s="21"/>
      <c r="S680" s="759"/>
      <c r="T680" s="760">
        <f>IF(Table54[[#This Row],[تاریخ اولین  احتساب حق بیمه]]="",1403,MID(Table54[[#This Row],[تاریخ اولین  احتساب حق بیمه]],1,4))</f>
        <v>1403</v>
      </c>
      <c r="U680" s="21"/>
      <c r="V680" s="21"/>
      <c r="W680" s="21"/>
      <c r="X680" s="21"/>
      <c r="Y680" s="760"/>
      <c r="Z680" s="760"/>
      <c r="AA680" s="760"/>
      <c r="AB680" s="760"/>
      <c r="AC680" s="760"/>
      <c r="AD680" s="760"/>
      <c r="AE680" s="760"/>
      <c r="AF680" s="760"/>
      <c r="AG680" s="760"/>
      <c r="AH680" s="761"/>
      <c r="AI680" s="761"/>
      <c r="AJ680" s="761"/>
      <c r="AK680" s="761"/>
      <c r="AL680" s="796"/>
      <c r="AM680" s="796"/>
      <c r="AN680" s="796"/>
      <c r="AO680" s="760"/>
      <c r="AP680" s="760"/>
      <c r="AQ680" s="760"/>
      <c r="AR680" s="760"/>
      <c r="AS680" s="759"/>
      <c r="AT680" s="760"/>
      <c r="AU680" s="760"/>
      <c r="AV680" s="760"/>
      <c r="AW680" s="760"/>
      <c r="AX680" s="760"/>
      <c r="AY680" s="760"/>
      <c r="BK680" s="155"/>
      <c r="BL680" s="155"/>
      <c r="BM680" s="155"/>
      <c r="BN680" s="155"/>
    </row>
    <row r="681" spans="1:66" s="750" customFormat="1" ht="24.75" customHeight="1">
      <c r="A681" s="757" t="s">
        <v>5207</v>
      </c>
      <c r="B681" s="21">
        <v>244106</v>
      </c>
      <c r="C681" s="757" t="s">
        <v>555</v>
      </c>
      <c r="D681" s="20">
        <v>4970414955</v>
      </c>
      <c r="E681" s="20" t="s">
        <v>163</v>
      </c>
      <c r="F681" s="21" t="s">
        <v>323</v>
      </c>
      <c r="G681" s="21" t="s">
        <v>1607</v>
      </c>
      <c r="H681" s="21" t="s">
        <v>180</v>
      </c>
      <c r="I681" s="19" t="s">
        <v>5417</v>
      </c>
      <c r="J681" s="20">
        <v>9367735892</v>
      </c>
      <c r="K681" s="20" t="s">
        <v>1183</v>
      </c>
      <c r="L681" s="20" t="s">
        <v>1184</v>
      </c>
      <c r="M681" s="758" t="s">
        <v>5204</v>
      </c>
      <c r="N681" s="21"/>
      <c r="O681" s="21" t="s">
        <v>2155</v>
      </c>
      <c r="P681" s="21" t="s">
        <v>5050</v>
      </c>
      <c r="Q681" s="21" t="s">
        <v>5050</v>
      </c>
      <c r="R681" s="21"/>
      <c r="S681" s="759"/>
      <c r="T681" s="760">
        <f>IF(Table54[[#This Row],[تاریخ اولین  احتساب حق بیمه]]="",1403,MID(Table54[[#This Row],[تاریخ اولین  احتساب حق بیمه]],1,4))</f>
        <v>1403</v>
      </c>
      <c r="U681" s="21"/>
      <c r="V681" s="21"/>
      <c r="W681" s="21"/>
      <c r="X681" s="21"/>
      <c r="Y681" s="760"/>
      <c r="Z681" s="760"/>
      <c r="AA681" s="760"/>
      <c r="AB681" s="760"/>
      <c r="AC681" s="760"/>
      <c r="AD681" s="760"/>
      <c r="AE681" s="760"/>
      <c r="AF681" s="760"/>
      <c r="AG681" s="760"/>
      <c r="AH681" s="761"/>
      <c r="AI681" s="761"/>
      <c r="AJ681" s="761"/>
      <c r="AK681" s="761"/>
      <c r="AL681" s="796"/>
      <c r="AM681" s="796"/>
      <c r="AN681" s="796"/>
      <c r="AO681" s="760"/>
      <c r="AP681" s="760"/>
      <c r="AQ681" s="760"/>
      <c r="AR681" s="760"/>
      <c r="AS681" s="759"/>
      <c r="AT681" s="760"/>
      <c r="AU681" s="760"/>
      <c r="AV681" s="760"/>
      <c r="AW681" s="760"/>
      <c r="AX681" s="760"/>
      <c r="AY681" s="760"/>
      <c r="BH681" s="750">
        <v>150000000</v>
      </c>
      <c r="BK681" s="155"/>
      <c r="BL681" s="155"/>
      <c r="BM681" s="155"/>
      <c r="BN681" s="155"/>
    </row>
    <row r="682" spans="1:66" s="750" customFormat="1" ht="24.75" customHeight="1">
      <c r="A682" s="757" t="s">
        <v>5208</v>
      </c>
      <c r="B682" s="21">
        <v>244107</v>
      </c>
      <c r="C682" s="757" t="s">
        <v>555</v>
      </c>
      <c r="D682" s="20">
        <v>2581159359</v>
      </c>
      <c r="E682" s="20" t="s">
        <v>163</v>
      </c>
      <c r="F682" s="21" t="s">
        <v>5209</v>
      </c>
      <c r="G682" s="21" t="s">
        <v>2911</v>
      </c>
      <c r="H682" s="21" t="s">
        <v>180</v>
      </c>
      <c r="I682" s="19" t="s">
        <v>5417</v>
      </c>
      <c r="J682" s="20">
        <v>9033928190</v>
      </c>
      <c r="K682" s="20" t="s">
        <v>1183</v>
      </c>
      <c r="L682" s="20" t="s">
        <v>1184</v>
      </c>
      <c r="M682" s="758" t="s">
        <v>5210</v>
      </c>
      <c r="N682" s="21"/>
      <c r="O682" s="21" t="s">
        <v>2155</v>
      </c>
      <c r="P682" s="21" t="s">
        <v>5211</v>
      </c>
      <c r="Q682" s="21" t="s">
        <v>5211</v>
      </c>
      <c r="R682" s="21"/>
      <c r="S682" s="759"/>
      <c r="T682" s="760">
        <f>IF(Table54[[#This Row],[تاریخ اولین  احتساب حق بیمه]]="",1403,MID(Table54[[#This Row],[تاریخ اولین  احتساب حق بیمه]],1,4))</f>
        <v>1403</v>
      </c>
      <c r="U682" s="21"/>
      <c r="V682" s="21"/>
      <c r="W682" s="21"/>
      <c r="X682" s="21"/>
      <c r="Y682" s="760"/>
      <c r="Z682" s="760"/>
      <c r="AA682" s="760"/>
      <c r="AB682" s="760"/>
      <c r="AC682" s="760"/>
      <c r="AD682" s="760"/>
      <c r="AE682" s="760"/>
      <c r="AF682" s="760"/>
      <c r="AG682" s="760"/>
      <c r="AH682" s="761"/>
      <c r="AI682" s="761"/>
      <c r="AJ682" s="761"/>
      <c r="AK682" s="761"/>
      <c r="AL682" s="796"/>
      <c r="AM682" s="796"/>
      <c r="AN682" s="796"/>
      <c r="AO682" s="760"/>
      <c r="AP682" s="760"/>
      <c r="AQ682" s="760"/>
      <c r="AR682" s="760"/>
      <c r="AS682" s="759"/>
      <c r="AT682" s="760"/>
      <c r="AU682" s="760"/>
      <c r="AV682" s="760"/>
      <c r="AW682" s="760"/>
      <c r="AX682" s="760"/>
      <c r="AY682" s="760"/>
      <c r="BK682" s="155"/>
      <c r="BL682" s="155"/>
      <c r="BM682" s="155"/>
      <c r="BN682" s="155"/>
    </row>
    <row r="683" spans="1:66" s="750" customFormat="1" ht="24.75" customHeight="1">
      <c r="A683" s="757" t="s">
        <v>5338</v>
      </c>
      <c r="B683" s="21">
        <v>244108</v>
      </c>
      <c r="C683" s="757" t="s">
        <v>555</v>
      </c>
      <c r="D683" s="20">
        <v>2590404353</v>
      </c>
      <c r="E683" s="20" t="s">
        <v>386</v>
      </c>
      <c r="F683" s="21" t="s">
        <v>1893</v>
      </c>
      <c r="G683" s="21" t="s">
        <v>1607</v>
      </c>
      <c r="H683" s="21" t="s">
        <v>180</v>
      </c>
      <c r="I683" s="19" t="s">
        <v>5416</v>
      </c>
      <c r="J683" s="20">
        <v>9112369415</v>
      </c>
      <c r="K683" s="20" t="s">
        <v>1183</v>
      </c>
      <c r="L683" s="20" t="s">
        <v>1184</v>
      </c>
      <c r="M683" s="758" t="s">
        <v>5339</v>
      </c>
      <c r="N683" s="21"/>
      <c r="O683" s="21" t="s">
        <v>2155</v>
      </c>
      <c r="P683" s="21" t="s">
        <v>5337</v>
      </c>
      <c r="Q683" s="21" t="s">
        <v>5337</v>
      </c>
      <c r="R683" s="21"/>
      <c r="S683" s="759"/>
      <c r="T683" s="760">
        <f>IF(Table54[[#This Row],[تاریخ اولین  احتساب حق بیمه]]="",1403,MID(Table54[[#This Row],[تاریخ اولین  احتساب حق بیمه]],1,4))</f>
        <v>1403</v>
      </c>
      <c r="U683" s="21"/>
      <c r="V683" s="21"/>
      <c r="W683" s="21"/>
      <c r="X683" s="21"/>
      <c r="Y683" s="760"/>
      <c r="Z683" s="760"/>
      <c r="AA683" s="760"/>
      <c r="AB683" s="760"/>
      <c r="AC683" s="760"/>
      <c r="AD683" s="760"/>
      <c r="AE683" s="760"/>
      <c r="AF683" s="760"/>
      <c r="AG683" s="760"/>
      <c r="AH683" s="761"/>
      <c r="AI683" s="761"/>
      <c r="AJ683" s="761"/>
      <c r="AK683" s="761"/>
      <c r="AL683" s="796"/>
      <c r="AM683" s="796"/>
      <c r="AN683" s="796"/>
      <c r="AO683" s="760"/>
      <c r="AP683" s="760"/>
      <c r="AQ683" s="760"/>
      <c r="AR683" s="760"/>
      <c r="AS683" s="759"/>
      <c r="AT683" s="760"/>
      <c r="AU683" s="760"/>
      <c r="AV683" s="760"/>
      <c r="AW683" s="760"/>
      <c r="AX683" s="760"/>
      <c r="AY683" s="760"/>
      <c r="BK683" s="155"/>
      <c r="BL683" s="155"/>
      <c r="BM683" s="155"/>
      <c r="BN683" s="155"/>
    </row>
    <row r="684" spans="1:66" s="750" customFormat="1" ht="24.75" customHeight="1">
      <c r="A684" s="757" t="s">
        <v>5581</v>
      </c>
      <c r="B684" s="21">
        <v>244109</v>
      </c>
      <c r="C684" s="757" t="s">
        <v>555</v>
      </c>
      <c r="D684" s="20">
        <v>6930007579</v>
      </c>
      <c r="E684" s="20" t="s">
        <v>386</v>
      </c>
      <c r="F684" s="21" t="s">
        <v>114</v>
      </c>
      <c r="G684" s="21" t="s">
        <v>1607</v>
      </c>
      <c r="H684" s="21" t="s">
        <v>179</v>
      </c>
      <c r="I684" s="19" t="s">
        <v>5417</v>
      </c>
      <c r="J684" s="20">
        <v>9972715232</v>
      </c>
      <c r="K684" s="20" t="s">
        <v>1183</v>
      </c>
      <c r="L684" s="20" t="s">
        <v>1184</v>
      </c>
      <c r="M684" s="758" t="s">
        <v>5582</v>
      </c>
      <c r="N684" s="21"/>
      <c r="O684" s="21" t="s">
        <v>2155</v>
      </c>
      <c r="P684" s="21" t="s">
        <v>5583</v>
      </c>
      <c r="Q684" s="21" t="s">
        <v>5583</v>
      </c>
      <c r="R684" s="21"/>
      <c r="S684" s="759"/>
      <c r="T684" s="760"/>
      <c r="U684" s="21"/>
      <c r="V684" s="21"/>
      <c r="W684" s="21"/>
      <c r="X684" s="21"/>
      <c r="Y684" s="760"/>
      <c r="Z684" s="760"/>
      <c r="AA684" s="760"/>
      <c r="AB684" s="760"/>
      <c r="AC684" s="760"/>
      <c r="AD684" s="760"/>
      <c r="AE684" s="760"/>
      <c r="AF684" s="760"/>
      <c r="AG684" s="760"/>
      <c r="AH684" s="761"/>
      <c r="AI684" s="761"/>
      <c r="AJ684" s="761"/>
      <c r="AK684" s="761"/>
      <c r="AL684" s="796"/>
      <c r="AM684" s="796"/>
      <c r="AN684" s="796"/>
      <c r="AO684" s="760"/>
      <c r="AP684" s="760"/>
      <c r="AQ684" s="760"/>
      <c r="AR684" s="760"/>
      <c r="AS684" s="759"/>
      <c r="AT684" s="760"/>
      <c r="AU684" s="760"/>
      <c r="AV684" s="760"/>
      <c r="AW684" s="760"/>
      <c r="AX684" s="760"/>
      <c r="AY684" s="760"/>
      <c r="BK684" s="155"/>
      <c r="BL684" s="155"/>
      <c r="BM684" s="155"/>
      <c r="BN684" s="155"/>
    </row>
    <row r="685" spans="1:66" s="750" customFormat="1" ht="24.75" customHeight="1">
      <c r="A685" s="757" t="s">
        <v>5584</v>
      </c>
      <c r="B685" s="21">
        <v>244110</v>
      </c>
      <c r="C685" s="757" t="s">
        <v>555</v>
      </c>
      <c r="D685" s="20">
        <v>5180191936</v>
      </c>
      <c r="E685" s="20" t="s">
        <v>386</v>
      </c>
      <c r="F685" s="21" t="s">
        <v>111</v>
      </c>
      <c r="G685" s="21" t="s">
        <v>1607</v>
      </c>
      <c r="H685" s="21" t="s">
        <v>180</v>
      </c>
      <c r="I685" s="19" t="s">
        <v>5417</v>
      </c>
      <c r="J685" s="20">
        <v>9376586307</v>
      </c>
      <c r="K685" s="20" t="s">
        <v>1183</v>
      </c>
      <c r="L685" s="20" t="s">
        <v>1223</v>
      </c>
      <c r="M685" s="758" t="s">
        <v>5585</v>
      </c>
      <c r="N685" s="21"/>
      <c r="O685" s="21" t="s">
        <v>2155</v>
      </c>
      <c r="P685" s="21" t="s">
        <v>5586</v>
      </c>
      <c r="Q685" s="21" t="s">
        <v>5586</v>
      </c>
      <c r="R685" s="21"/>
      <c r="S685" s="759"/>
      <c r="T685" s="760"/>
      <c r="U685" s="21"/>
      <c r="V685" s="21"/>
      <c r="W685" s="21"/>
      <c r="X685" s="21"/>
      <c r="Y685" s="760"/>
      <c r="Z685" s="760"/>
      <c r="AA685" s="760"/>
      <c r="AB685" s="760"/>
      <c r="AC685" s="760"/>
      <c r="AD685" s="760"/>
      <c r="AE685" s="760"/>
      <c r="AF685" s="760"/>
      <c r="AG685" s="760"/>
      <c r="AH685" s="761"/>
      <c r="AI685" s="761"/>
      <c r="AJ685" s="761"/>
      <c r="AK685" s="761"/>
      <c r="AL685" s="796"/>
      <c r="AM685" s="796"/>
      <c r="AN685" s="796"/>
      <c r="AO685" s="760"/>
      <c r="AP685" s="760"/>
      <c r="AQ685" s="760"/>
      <c r="AR685" s="760"/>
      <c r="AS685" s="759"/>
      <c r="AT685" s="760"/>
      <c r="AU685" s="760"/>
      <c r="AV685" s="760"/>
      <c r="AW685" s="760"/>
      <c r="AX685" s="760"/>
      <c r="AY685" s="760"/>
      <c r="BK685" s="155"/>
      <c r="BL685" s="155"/>
      <c r="BM685" s="155"/>
      <c r="BN685" s="155"/>
    </row>
    <row r="686" spans="1:66" s="750" customFormat="1" ht="24.75" customHeight="1">
      <c r="A686" s="757" t="s">
        <v>5587</v>
      </c>
      <c r="B686" s="21">
        <v>244111</v>
      </c>
      <c r="C686" s="757" t="s">
        <v>555</v>
      </c>
      <c r="D686" s="20">
        <v>2260331009</v>
      </c>
      <c r="E686" s="20" t="s">
        <v>386</v>
      </c>
      <c r="F686" s="21" t="s">
        <v>86</v>
      </c>
      <c r="G686" s="21" t="s">
        <v>1607</v>
      </c>
      <c r="H686" s="21" t="s">
        <v>180</v>
      </c>
      <c r="I686" s="19" t="s">
        <v>5417</v>
      </c>
      <c r="J686" s="20">
        <v>9361656435</v>
      </c>
      <c r="K686" s="20" t="s">
        <v>1183</v>
      </c>
      <c r="L686" s="20" t="s">
        <v>1184</v>
      </c>
      <c r="M686" s="758" t="s">
        <v>5588</v>
      </c>
      <c r="N686" s="21"/>
      <c r="O686" s="21" t="s">
        <v>2155</v>
      </c>
      <c r="P686" s="21" t="s">
        <v>5586</v>
      </c>
      <c r="Q686" s="21" t="s">
        <v>5586</v>
      </c>
      <c r="R686" s="21"/>
      <c r="S686" s="759"/>
      <c r="T686" s="760"/>
      <c r="U686" s="21"/>
      <c r="V686" s="21"/>
      <c r="W686" s="21"/>
      <c r="X686" s="21"/>
      <c r="Y686" s="760"/>
      <c r="Z686" s="760"/>
      <c r="AA686" s="760"/>
      <c r="AB686" s="760"/>
      <c r="AC686" s="760"/>
      <c r="AD686" s="760"/>
      <c r="AE686" s="760"/>
      <c r="AF686" s="760"/>
      <c r="AG686" s="760"/>
      <c r="AH686" s="761"/>
      <c r="AI686" s="761"/>
      <c r="AJ686" s="761"/>
      <c r="AK686" s="761"/>
      <c r="AL686" s="796"/>
      <c r="AM686" s="796"/>
      <c r="AN686" s="796"/>
      <c r="AO686" s="760"/>
      <c r="AP686" s="760"/>
      <c r="AQ686" s="760"/>
      <c r="AR686" s="760"/>
      <c r="AS686" s="759"/>
      <c r="AT686" s="760"/>
      <c r="AU686" s="760"/>
      <c r="AV686" s="760"/>
      <c r="AW686" s="760"/>
      <c r="AX686" s="760"/>
      <c r="AY686" s="760"/>
      <c r="BK686" s="155"/>
      <c r="BL686" s="155"/>
      <c r="BM686" s="155"/>
      <c r="BN686" s="155"/>
    </row>
    <row r="687" spans="1:66" s="750" customFormat="1" ht="24.75" customHeight="1">
      <c r="A687" s="757" t="s">
        <v>5589</v>
      </c>
      <c r="B687" s="21">
        <v>244112</v>
      </c>
      <c r="C687" s="757" t="s">
        <v>555</v>
      </c>
      <c r="D687" s="20">
        <v>2260218296</v>
      </c>
      <c r="E687" s="20" t="s">
        <v>386</v>
      </c>
      <c r="F687" s="21" t="s">
        <v>111</v>
      </c>
      <c r="G687" s="21" t="s">
        <v>1607</v>
      </c>
      <c r="H687" s="21" t="s">
        <v>180</v>
      </c>
      <c r="I687" s="19" t="s">
        <v>5417</v>
      </c>
      <c r="J687" s="20">
        <v>9360350408</v>
      </c>
      <c r="K687" s="20" t="s">
        <v>1183</v>
      </c>
      <c r="L687" s="20" t="s">
        <v>1184</v>
      </c>
      <c r="M687" s="758" t="s">
        <v>5588</v>
      </c>
      <c r="N687" s="21"/>
      <c r="O687" s="21" t="s">
        <v>2155</v>
      </c>
      <c r="P687" s="21" t="s">
        <v>5586</v>
      </c>
      <c r="Q687" s="21" t="s">
        <v>5586</v>
      </c>
      <c r="R687" s="21"/>
      <c r="S687" s="759"/>
      <c r="T687" s="760"/>
      <c r="U687" s="21"/>
      <c r="V687" s="21"/>
      <c r="W687" s="21"/>
      <c r="X687" s="21"/>
      <c r="Y687" s="760"/>
      <c r="Z687" s="760"/>
      <c r="AA687" s="760"/>
      <c r="AB687" s="760"/>
      <c r="AC687" s="760"/>
      <c r="AD687" s="760"/>
      <c r="AE687" s="760"/>
      <c r="AF687" s="760"/>
      <c r="AG687" s="760"/>
      <c r="AH687" s="761"/>
      <c r="AI687" s="761"/>
      <c r="AJ687" s="761"/>
      <c r="AK687" s="761"/>
      <c r="AL687" s="796"/>
      <c r="AM687" s="796"/>
      <c r="AN687" s="796"/>
      <c r="AO687" s="760"/>
      <c r="AP687" s="760"/>
      <c r="AQ687" s="760"/>
      <c r="AR687" s="760"/>
      <c r="AS687" s="759"/>
      <c r="AT687" s="760"/>
      <c r="AU687" s="760"/>
      <c r="AV687" s="760"/>
      <c r="AW687" s="760"/>
      <c r="AX687" s="760"/>
      <c r="AY687" s="760"/>
      <c r="BK687" s="155"/>
      <c r="BL687" s="155"/>
      <c r="BM687" s="155"/>
      <c r="BN687" s="155"/>
    </row>
    <row r="688" spans="1:66" s="750" customFormat="1" ht="24.75" customHeight="1">
      <c r="A688" s="757" t="s">
        <v>5590</v>
      </c>
      <c r="B688" s="21">
        <v>244113</v>
      </c>
      <c r="C688" s="757" t="s">
        <v>555</v>
      </c>
      <c r="D688" s="20">
        <v>2260350453</v>
      </c>
      <c r="E688" s="20" t="s">
        <v>386</v>
      </c>
      <c r="F688" s="21" t="s">
        <v>122</v>
      </c>
      <c r="G688" s="21" t="s">
        <v>1607</v>
      </c>
      <c r="H688" s="21" t="s">
        <v>180</v>
      </c>
      <c r="I688" s="19" t="s">
        <v>5417</v>
      </c>
      <c r="J688" s="20">
        <v>9052860457</v>
      </c>
      <c r="K688" s="20" t="s">
        <v>1183</v>
      </c>
      <c r="L688" s="20" t="s">
        <v>1184</v>
      </c>
      <c r="M688" s="758" t="s">
        <v>5588</v>
      </c>
      <c r="N688" s="21"/>
      <c r="O688" s="21" t="s">
        <v>2155</v>
      </c>
      <c r="P688" s="21" t="s">
        <v>5586</v>
      </c>
      <c r="Q688" s="21" t="s">
        <v>5586</v>
      </c>
      <c r="R688" s="21"/>
      <c r="S688" s="759"/>
      <c r="T688" s="760"/>
      <c r="U688" s="21"/>
      <c r="V688" s="21"/>
      <c r="W688" s="21"/>
      <c r="X688" s="21"/>
      <c r="Y688" s="760"/>
      <c r="Z688" s="760"/>
      <c r="AA688" s="760"/>
      <c r="AB688" s="760"/>
      <c r="AC688" s="760"/>
      <c r="AD688" s="760"/>
      <c r="AE688" s="760"/>
      <c r="AF688" s="760"/>
      <c r="AG688" s="760"/>
      <c r="AH688" s="761"/>
      <c r="AI688" s="761"/>
      <c r="AJ688" s="761"/>
      <c r="AK688" s="761"/>
      <c r="AL688" s="796"/>
      <c r="AM688" s="796"/>
      <c r="AN688" s="796"/>
      <c r="AO688" s="760"/>
      <c r="AP688" s="760"/>
      <c r="AQ688" s="760"/>
      <c r="AR688" s="760"/>
      <c r="AS688" s="759"/>
      <c r="AT688" s="760"/>
      <c r="AU688" s="760"/>
      <c r="AV688" s="760"/>
      <c r="AW688" s="760"/>
      <c r="AX688" s="760"/>
      <c r="AY688" s="760"/>
      <c r="BK688" s="155"/>
      <c r="BL688" s="155"/>
      <c r="BM688" s="155"/>
      <c r="BN688" s="155"/>
    </row>
    <row r="689" spans="1:66" s="750" customFormat="1" ht="24.75" customHeight="1">
      <c r="A689" s="757" t="s">
        <v>22503</v>
      </c>
      <c r="B689" s="21">
        <v>244114</v>
      </c>
      <c r="C689" s="757" t="s">
        <v>555</v>
      </c>
      <c r="D689" s="20">
        <v>2581572965</v>
      </c>
      <c r="E689" s="20" t="s">
        <v>163</v>
      </c>
      <c r="F689" s="21" t="s">
        <v>22504</v>
      </c>
      <c r="G689" s="21" t="s">
        <v>1607</v>
      </c>
      <c r="H689" s="21" t="s">
        <v>180</v>
      </c>
      <c r="I689" s="19" t="s">
        <v>5417</v>
      </c>
      <c r="J689" s="20">
        <v>9937180394</v>
      </c>
      <c r="K689" s="20" t="s">
        <v>1183</v>
      </c>
      <c r="L689" s="20" t="s">
        <v>1184</v>
      </c>
      <c r="M689" s="758" t="s">
        <v>22505</v>
      </c>
      <c r="N689" s="21"/>
      <c r="O689" s="21" t="s">
        <v>2155</v>
      </c>
      <c r="P689" s="21" t="s">
        <v>22506</v>
      </c>
      <c r="Q689" s="21" t="s">
        <v>22506</v>
      </c>
      <c r="R689" s="21"/>
      <c r="S689" s="759"/>
      <c r="T689" s="760"/>
      <c r="U689" s="21"/>
      <c r="V689" s="21"/>
      <c r="W689" s="21"/>
      <c r="X689" s="21"/>
      <c r="Y689" s="760"/>
      <c r="Z689" s="760"/>
      <c r="AA689" s="760"/>
      <c r="AB689" s="760"/>
      <c r="AC689" s="760"/>
      <c r="AD689" s="760"/>
      <c r="AE689" s="760"/>
      <c r="AF689" s="760"/>
      <c r="AG689" s="760"/>
      <c r="AH689" s="761"/>
      <c r="AI689" s="761"/>
      <c r="AJ689" s="761"/>
      <c r="AK689" s="761"/>
      <c r="AL689" s="796"/>
      <c r="AM689" s="796"/>
      <c r="AN689" s="796"/>
      <c r="AO689" s="760"/>
      <c r="AP689" s="760"/>
      <c r="AQ689" s="760"/>
      <c r="AR689" s="760"/>
      <c r="AS689" s="759"/>
      <c r="AT689" s="760"/>
      <c r="AU689" s="760"/>
      <c r="AV689" s="760"/>
      <c r="AW689" s="760"/>
      <c r="AX689" s="760"/>
      <c r="AY689" s="760"/>
      <c r="BK689" s="155"/>
      <c r="BL689" s="155"/>
      <c r="BM689" s="155"/>
      <c r="BN689" s="155"/>
    </row>
    <row r="690" spans="1:66" s="750" customFormat="1" ht="24.75" customHeight="1">
      <c r="A690" s="757" t="s">
        <v>2532</v>
      </c>
      <c r="B690" s="21">
        <v>244115</v>
      </c>
      <c r="C690" s="757" t="s">
        <v>555</v>
      </c>
      <c r="D690" s="20">
        <v>3670541888</v>
      </c>
      <c r="E690" s="20" t="s">
        <v>163</v>
      </c>
      <c r="F690" s="21" t="s">
        <v>22507</v>
      </c>
      <c r="G690" s="21" t="s">
        <v>1607</v>
      </c>
      <c r="H690" s="21" t="s">
        <v>179</v>
      </c>
      <c r="I690" s="19" t="s">
        <v>22176</v>
      </c>
      <c r="J690" s="20">
        <v>9300674429</v>
      </c>
      <c r="K690" s="20" t="s">
        <v>1183</v>
      </c>
      <c r="L690" s="20" t="s">
        <v>1184</v>
      </c>
      <c r="M690" s="758" t="s">
        <v>5204</v>
      </c>
      <c r="N690" s="21"/>
      <c r="O690" s="21" t="s">
        <v>2155</v>
      </c>
      <c r="P690" s="21" t="s">
        <v>22508</v>
      </c>
      <c r="Q690" s="21" t="s">
        <v>22508</v>
      </c>
      <c r="R690" s="21"/>
      <c r="S690" s="759"/>
      <c r="T690" s="760"/>
      <c r="U690" s="21"/>
      <c r="V690" s="21"/>
      <c r="W690" s="21"/>
      <c r="X690" s="21"/>
      <c r="Y690" s="760"/>
      <c r="Z690" s="760"/>
      <c r="AA690" s="760"/>
      <c r="AB690" s="760"/>
      <c r="AC690" s="760"/>
      <c r="AD690" s="760"/>
      <c r="AE690" s="760"/>
      <c r="AF690" s="760"/>
      <c r="AG690" s="760"/>
      <c r="AH690" s="761"/>
      <c r="AI690" s="761"/>
      <c r="AJ690" s="761"/>
      <c r="AK690" s="761"/>
      <c r="AL690" s="796"/>
      <c r="AM690" s="796"/>
      <c r="AN690" s="796"/>
      <c r="AO690" s="760"/>
      <c r="AP690" s="760"/>
      <c r="AQ690" s="760"/>
      <c r="AR690" s="760"/>
      <c r="AS690" s="759"/>
      <c r="AT690" s="760"/>
      <c r="AU690" s="760"/>
      <c r="AV690" s="760"/>
      <c r="AW690" s="760"/>
      <c r="AX690" s="760"/>
      <c r="AY690" s="760"/>
      <c r="BK690" s="155"/>
      <c r="BL690" s="155"/>
      <c r="BM690" s="155"/>
      <c r="BN690" s="155"/>
    </row>
    <row r="691" spans="1:66" s="750" customFormat="1" ht="20.25" customHeight="1">
      <c r="A691" s="757" t="s">
        <v>22509</v>
      </c>
      <c r="B691" s="21">
        <v>244116</v>
      </c>
      <c r="C691" s="757" t="s">
        <v>555</v>
      </c>
      <c r="D691" s="20">
        <v>2650205415</v>
      </c>
      <c r="E691" s="20" t="s">
        <v>163</v>
      </c>
      <c r="F691" s="21" t="s">
        <v>2468</v>
      </c>
      <c r="G691" s="21" t="s">
        <v>1607</v>
      </c>
      <c r="H691" s="21"/>
      <c r="I691" s="19" t="s">
        <v>5417</v>
      </c>
      <c r="J691" s="20"/>
      <c r="K691" s="20"/>
      <c r="L691" s="20"/>
      <c r="M691" s="758"/>
      <c r="N691" s="21"/>
      <c r="O691" s="21" t="s">
        <v>2155</v>
      </c>
      <c r="P691" s="21" t="s">
        <v>22510</v>
      </c>
      <c r="Q691" s="21" t="s">
        <v>22510</v>
      </c>
      <c r="R691" s="21"/>
      <c r="S691" s="759"/>
      <c r="T691" s="760"/>
      <c r="U691" s="21"/>
      <c r="V691" s="21"/>
      <c r="W691" s="21"/>
      <c r="X691" s="21"/>
      <c r="Y691" s="760"/>
      <c r="Z691" s="760"/>
      <c r="AA691" s="760"/>
      <c r="AB691" s="760"/>
      <c r="AC691" s="760"/>
      <c r="AD691" s="760"/>
      <c r="AE691" s="760"/>
      <c r="AF691" s="760"/>
      <c r="AG691" s="760"/>
      <c r="AH691" s="761"/>
      <c r="AI691" s="761"/>
      <c r="AJ691" s="761"/>
      <c r="AK691" s="761"/>
      <c r="AL691" s="796"/>
      <c r="AM691" s="796"/>
      <c r="AN691" s="796"/>
      <c r="AO691" s="760"/>
      <c r="AP691" s="760"/>
      <c r="AQ691" s="760"/>
      <c r="AR691" s="760"/>
      <c r="AS691" s="759"/>
      <c r="AT691" s="760"/>
      <c r="AU691" s="760"/>
      <c r="AV691" s="760"/>
      <c r="AW691" s="760"/>
      <c r="AX691" s="760"/>
      <c r="AY691" s="760"/>
      <c r="BK691" s="155"/>
      <c r="BL691" s="155"/>
      <c r="BM691" s="155"/>
      <c r="BN691" s="155"/>
    </row>
    <row r="692" spans="1:66" s="750" customFormat="1" ht="24.75" customHeight="1">
      <c r="A692" s="757" t="s">
        <v>23538</v>
      </c>
      <c r="B692" s="21">
        <v>244118</v>
      </c>
      <c r="C692" s="757" t="s">
        <v>555</v>
      </c>
      <c r="D692" s="20">
        <v>2581800372</v>
      </c>
      <c r="E692" s="20" t="s">
        <v>163</v>
      </c>
      <c r="F692" s="21" t="s">
        <v>220</v>
      </c>
      <c r="G692" s="21" t="s">
        <v>1607</v>
      </c>
      <c r="H692" s="21"/>
      <c r="I692" s="19" t="s">
        <v>5417</v>
      </c>
      <c r="J692" s="20"/>
      <c r="K692" s="20" t="s">
        <v>1183</v>
      </c>
      <c r="L692" s="20" t="s">
        <v>1184</v>
      </c>
      <c r="M692" s="758"/>
      <c r="N692" s="21"/>
      <c r="O692" s="21" t="s">
        <v>2155</v>
      </c>
      <c r="P692" s="21" t="s">
        <v>22826</v>
      </c>
      <c r="Q692" s="21" t="s">
        <v>22826</v>
      </c>
      <c r="R692" s="21"/>
      <c r="S692" s="759"/>
      <c r="T692" s="760"/>
      <c r="U692" s="21"/>
      <c r="V692" s="21"/>
      <c r="W692" s="21"/>
      <c r="X692" s="21"/>
      <c r="Y692" s="760"/>
      <c r="Z692" s="760"/>
      <c r="AA692" s="760"/>
      <c r="AB692" s="760"/>
      <c r="AC692" s="760"/>
      <c r="AD692" s="760"/>
      <c r="AE692" s="760"/>
      <c r="AF692" s="760"/>
      <c r="AG692" s="760"/>
      <c r="AH692" s="761"/>
      <c r="AI692" s="761"/>
      <c r="AJ692" s="761"/>
      <c r="AK692" s="761"/>
      <c r="AL692" s="796"/>
      <c r="AM692" s="796"/>
      <c r="AN692" s="796"/>
      <c r="AO692" s="760"/>
      <c r="AP692" s="760"/>
      <c r="AQ692" s="760"/>
      <c r="AR692" s="760"/>
      <c r="AS692" s="759"/>
      <c r="AT692" s="760"/>
      <c r="AU692" s="760"/>
      <c r="AV692" s="760"/>
      <c r="AW692" s="760"/>
      <c r="AX692" s="760"/>
      <c r="AY692" s="760"/>
      <c r="BK692" s="155"/>
      <c r="BL692" s="155"/>
      <c r="BM692" s="155"/>
      <c r="BN692" s="155"/>
    </row>
    <row r="693" spans="1:66" s="750" customFormat="1" ht="24.75" customHeight="1">
      <c r="A693" s="757" t="s">
        <v>23539</v>
      </c>
      <c r="B693" s="21">
        <v>244119</v>
      </c>
      <c r="C693" s="757" t="s">
        <v>555</v>
      </c>
      <c r="D693" s="20">
        <v>5699887156</v>
      </c>
      <c r="E693" s="20" t="s">
        <v>163</v>
      </c>
      <c r="F693" s="21" t="s">
        <v>4827</v>
      </c>
      <c r="G693" s="21" t="s">
        <v>1607</v>
      </c>
      <c r="H693" s="21"/>
      <c r="I693" s="19" t="s">
        <v>5417</v>
      </c>
      <c r="J693" s="20"/>
      <c r="K693" s="20"/>
      <c r="L693" s="20"/>
      <c r="M693" s="758"/>
      <c r="N693" s="21"/>
      <c r="O693" s="21" t="s">
        <v>2155</v>
      </c>
      <c r="P693" s="21" t="s">
        <v>23156</v>
      </c>
      <c r="Q693" s="21" t="s">
        <v>23156</v>
      </c>
      <c r="R693" s="21"/>
      <c r="S693" s="759"/>
      <c r="T693" s="760"/>
      <c r="U693" s="21"/>
      <c r="V693" s="21"/>
      <c r="W693" s="21"/>
      <c r="X693" s="21"/>
      <c r="Y693" s="760"/>
      <c r="Z693" s="760"/>
      <c r="AA693" s="760"/>
      <c r="AB693" s="760"/>
      <c r="AC693" s="760"/>
      <c r="AD693" s="760"/>
      <c r="AE693" s="760"/>
      <c r="AF693" s="760"/>
      <c r="AG693" s="760"/>
      <c r="AH693" s="761"/>
      <c r="AI693" s="761"/>
      <c r="AJ693" s="761"/>
      <c r="AK693" s="761"/>
      <c r="AL693" s="796"/>
      <c r="AM693" s="796"/>
      <c r="AN693" s="796"/>
      <c r="AO693" s="760"/>
      <c r="AP693" s="760"/>
      <c r="AQ693" s="760"/>
      <c r="AR693" s="760"/>
      <c r="AS693" s="759"/>
      <c r="AT693" s="760"/>
      <c r="AU693" s="760"/>
      <c r="AV693" s="760"/>
      <c r="AW693" s="760"/>
      <c r="AX693" s="760"/>
      <c r="AY693" s="760"/>
      <c r="BK693" s="155"/>
      <c r="BL693" s="155"/>
      <c r="BM693" s="155"/>
      <c r="BN693" s="155"/>
    </row>
    <row r="694" spans="1:66" s="750" customFormat="1" ht="24.75" customHeight="1">
      <c r="A694" s="757" t="s">
        <v>23540</v>
      </c>
      <c r="B694" s="21">
        <v>244122</v>
      </c>
      <c r="C694" s="757" t="s">
        <v>555</v>
      </c>
      <c r="D694" s="20">
        <v>2580409777</v>
      </c>
      <c r="E694" s="20" t="s">
        <v>163</v>
      </c>
      <c r="F694" s="21" t="s">
        <v>546</v>
      </c>
      <c r="G694" s="21" t="s">
        <v>1607</v>
      </c>
      <c r="H694" s="21" t="s">
        <v>180</v>
      </c>
      <c r="I694" s="19" t="s">
        <v>5417</v>
      </c>
      <c r="J694" s="20">
        <v>9112483772</v>
      </c>
      <c r="K694" s="20" t="s">
        <v>1183</v>
      </c>
      <c r="L694" s="20" t="s">
        <v>1184</v>
      </c>
      <c r="M694" s="758" t="s">
        <v>23541</v>
      </c>
      <c r="N694" s="21"/>
      <c r="O694" s="21" t="s">
        <v>2155</v>
      </c>
      <c r="P694" s="21" t="s">
        <v>23542</v>
      </c>
      <c r="Q694" s="21" t="s">
        <v>23542</v>
      </c>
      <c r="R694" s="21"/>
      <c r="S694" s="759"/>
      <c r="T694" s="760"/>
      <c r="U694" s="21"/>
      <c r="V694" s="21"/>
      <c r="W694" s="21"/>
      <c r="X694" s="21"/>
      <c r="Y694" s="760"/>
      <c r="Z694" s="760"/>
      <c r="AA694" s="760"/>
      <c r="AB694" s="760"/>
      <c r="AC694" s="760"/>
      <c r="AD694" s="760"/>
      <c r="AE694" s="760"/>
      <c r="AF694" s="760"/>
      <c r="AG694" s="760"/>
      <c r="AH694" s="761"/>
      <c r="AI694" s="761"/>
      <c r="AJ694" s="761"/>
      <c r="AK694" s="761"/>
      <c r="AL694" s="796"/>
      <c r="AM694" s="796"/>
      <c r="AN694" s="796"/>
      <c r="AO694" s="760"/>
      <c r="AP694" s="760"/>
      <c r="AQ694" s="760"/>
      <c r="AR694" s="760"/>
      <c r="AS694" s="759"/>
      <c r="AT694" s="760"/>
      <c r="AU694" s="760"/>
      <c r="AV694" s="760"/>
      <c r="AW694" s="760"/>
      <c r="AX694" s="760"/>
      <c r="AY694" s="760"/>
      <c r="BK694" s="155"/>
      <c r="BL694" s="155"/>
      <c r="BM694" s="155"/>
      <c r="BN694" s="155"/>
    </row>
    <row r="695" spans="1:66" s="750" customFormat="1" ht="24.75" customHeight="1">
      <c r="A695" s="757" t="s">
        <v>23543</v>
      </c>
      <c r="B695" s="21">
        <v>244123</v>
      </c>
      <c r="C695" s="757" t="s">
        <v>555</v>
      </c>
      <c r="D695" s="20">
        <v>2593757140</v>
      </c>
      <c r="E695" s="20" t="s">
        <v>163</v>
      </c>
      <c r="F695" s="21" t="s">
        <v>23544</v>
      </c>
      <c r="G695" s="21" t="s">
        <v>3520</v>
      </c>
      <c r="H695" s="21" t="s">
        <v>180</v>
      </c>
      <c r="I695" s="19" t="s">
        <v>5417</v>
      </c>
      <c r="J695" s="20">
        <v>9113874389</v>
      </c>
      <c r="K695" s="20" t="s">
        <v>1183</v>
      </c>
      <c r="L695" s="20" t="s">
        <v>1184</v>
      </c>
      <c r="M695" s="758" t="s">
        <v>23545</v>
      </c>
      <c r="N695" s="21"/>
      <c r="O695" s="21" t="s">
        <v>2155</v>
      </c>
      <c r="P695" s="21" t="s">
        <v>22874</v>
      </c>
      <c r="Q695" s="21" t="s">
        <v>22874</v>
      </c>
      <c r="R695" s="21"/>
      <c r="S695" s="759"/>
      <c r="T695" s="760"/>
      <c r="U695" s="21"/>
      <c r="V695" s="21"/>
      <c r="W695" s="21"/>
      <c r="X695" s="21"/>
      <c r="Y695" s="760"/>
      <c r="Z695" s="760"/>
      <c r="AA695" s="760"/>
      <c r="AB695" s="760"/>
      <c r="AC695" s="760"/>
      <c r="AD695" s="760"/>
      <c r="AE695" s="760"/>
      <c r="AF695" s="760"/>
      <c r="AG695" s="760"/>
      <c r="AH695" s="761"/>
      <c r="AI695" s="761"/>
      <c r="AJ695" s="761"/>
      <c r="AK695" s="761"/>
      <c r="AL695" s="796"/>
      <c r="AM695" s="796"/>
      <c r="AN695" s="796"/>
      <c r="AO695" s="760"/>
      <c r="AP695" s="760"/>
      <c r="AQ695" s="760"/>
      <c r="AR695" s="760"/>
      <c r="AS695" s="759"/>
      <c r="AT695" s="760"/>
      <c r="AU695" s="760"/>
      <c r="AV695" s="760"/>
      <c r="AW695" s="760"/>
      <c r="AX695" s="760"/>
      <c r="AY695" s="760"/>
      <c r="BK695" s="155"/>
      <c r="BL695" s="155"/>
      <c r="BM695" s="155"/>
      <c r="BN695" s="155"/>
    </row>
    <row r="696" spans="1:66" s="750" customFormat="1" ht="24.75" customHeight="1">
      <c r="A696" s="757" t="s">
        <v>23546</v>
      </c>
      <c r="B696" s="21">
        <v>244124</v>
      </c>
      <c r="C696" s="757" t="s">
        <v>555</v>
      </c>
      <c r="D696" s="20" t="s">
        <v>23547</v>
      </c>
      <c r="E696" s="20" t="s">
        <v>163</v>
      </c>
      <c r="F696" s="21" t="s">
        <v>23548</v>
      </c>
      <c r="G696" s="21" t="s">
        <v>23549</v>
      </c>
      <c r="H696" s="21" t="s">
        <v>179</v>
      </c>
      <c r="I696" s="19" t="s">
        <v>5418</v>
      </c>
      <c r="J696" s="20" t="s">
        <v>23550</v>
      </c>
      <c r="K696" s="20" t="s">
        <v>1183</v>
      </c>
      <c r="L696" s="20" t="s">
        <v>1184</v>
      </c>
      <c r="M696" s="758" t="s">
        <v>23551</v>
      </c>
      <c r="N696" s="21"/>
      <c r="O696" s="21" t="s">
        <v>2155</v>
      </c>
      <c r="P696" s="21" t="s">
        <v>22886</v>
      </c>
      <c r="Q696" s="21" t="s">
        <v>22886</v>
      </c>
      <c r="R696" s="21"/>
      <c r="S696" s="759"/>
      <c r="T696" s="760" t="e">
        <v>#REF!</v>
      </c>
      <c r="U696" s="21"/>
      <c r="V696" s="21"/>
      <c r="W696" s="21"/>
      <c r="X696" s="21"/>
      <c r="Y696" s="760"/>
      <c r="Z696" s="760"/>
      <c r="AA696" s="760"/>
      <c r="AB696" s="760"/>
      <c r="AC696" s="760"/>
      <c r="AD696" s="760"/>
      <c r="AE696" s="760"/>
      <c r="AF696" s="760"/>
      <c r="AG696" s="760"/>
      <c r="AH696" s="761"/>
      <c r="AI696" s="761"/>
      <c r="AJ696" s="761"/>
      <c r="AK696" s="761"/>
      <c r="AL696" s="796"/>
      <c r="AM696" s="796"/>
      <c r="AN696" s="796"/>
      <c r="AO696" s="760"/>
      <c r="AP696" s="760"/>
      <c r="AQ696" s="760"/>
      <c r="AR696" s="760"/>
      <c r="AS696" s="759"/>
      <c r="AT696" s="760"/>
      <c r="AU696" s="760"/>
      <c r="AV696" s="760"/>
      <c r="AW696" s="760"/>
      <c r="AX696" s="760"/>
      <c r="AY696" s="760"/>
      <c r="BK696" s="155"/>
      <c r="BL696" s="155"/>
      <c r="BM696" s="155"/>
      <c r="BN696" s="155"/>
    </row>
    <row r="697" spans="1:66" s="750" customFormat="1" ht="24.75" customHeight="1">
      <c r="A697" s="757" t="s">
        <v>23552</v>
      </c>
      <c r="B697" s="21">
        <v>244125</v>
      </c>
      <c r="C697" s="757" t="s">
        <v>555</v>
      </c>
      <c r="D697" s="20">
        <v>2595817302</v>
      </c>
      <c r="E697" s="20" t="s">
        <v>163</v>
      </c>
      <c r="F697" s="21" t="s">
        <v>123</v>
      </c>
      <c r="G697" s="21" t="s">
        <v>1607</v>
      </c>
      <c r="H697" s="21" t="s">
        <v>180</v>
      </c>
      <c r="I697" s="19" t="s">
        <v>5417</v>
      </c>
      <c r="J697" s="20">
        <v>9116012306</v>
      </c>
      <c r="K697" s="20" t="s">
        <v>1183</v>
      </c>
      <c r="L697" s="20" t="s">
        <v>1184</v>
      </c>
      <c r="M697" s="758" t="s">
        <v>23553</v>
      </c>
      <c r="N697" s="21"/>
      <c r="O697" s="21" t="s">
        <v>2155</v>
      </c>
      <c r="P697" s="21" t="s">
        <v>23065</v>
      </c>
      <c r="Q697" s="21" t="s">
        <v>23065</v>
      </c>
      <c r="R697" s="21"/>
      <c r="S697" s="759"/>
      <c r="T697" s="760"/>
      <c r="U697" s="21"/>
      <c r="V697" s="21"/>
      <c r="W697" s="21"/>
      <c r="X697" s="21"/>
      <c r="Y697" s="760"/>
      <c r="Z697" s="760"/>
      <c r="AA697" s="760"/>
      <c r="AB697" s="760"/>
      <c r="AC697" s="760"/>
      <c r="AD697" s="760"/>
      <c r="AE697" s="760"/>
      <c r="AF697" s="760"/>
      <c r="AG697" s="760"/>
      <c r="AH697" s="761"/>
      <c r="AI697" s="761"/>
      <c r="AJ697" s="761"/>
      <c r="AK697" s="761"/>
      <c r="AL697" s="796"/>
      <c r="AM697" s="796"/>
      <c r="AN697" s="796"/>
      <c r="AO697" s="760"/>
      <c r="AP697" s="760"/>
      <c r="AQ697" s="760"/>
      <c r="AR697" s="760"/>
      <c r="AS697" s="759"/>
      <c r="AT697" s="760"/>
      <c r="AU697" s="760"/>
      <c r="AV697" s="760"/>
      <c r="AW697" s="760"/>
      <c r="AX697" s="760"/>
      <c r="AY697" s="760"/>
      <c r="BK697" s="155"/>
      <c r="BL697" s="155"/>
      <c r="BM697" s="155"/>
      <c r="BN697" s="155"/>
    </row>
    <row r="698" spans="1:66" s="750" customFormat="1" ht="24.75" customHeight="1">
      <c r="A698" s="757" t="s">
        <v>23554</v>
      </c>
      <c r="B698" s="21">
        <v>244126</v>
      </c>
      <c r="C698" s="757" t="s">
        <v>555</v>
      </c>
      <c r="D698" s="20">
        <v>2580280987</v>
      </c>
      <c r="E698" s="20" t="s">
        <v>163</v>
      </c>
      <c r="F698" s="21" t="s">
        <v>111</v>
      </c>
      <c r="G698" s="21" t="s">
        <v>23555</v>
      </c>
      <c r="H698" s="21" t="s">
        <v>180</v>
      </c>
      <c r="I698" s="19" t="s">
        <v>5417</v>
      </c>
      <c r="J698" s="20">
        <v>9336340027</v>
      </c>
      <c r="K698" s="20" t="s">
        <v>1183</v>
      </c>
      <c r="L698" s="20" t="s">
        <v>1184</v>
      </c>
      <c r="M698" s="758" t="s">
        <v>23556</v>
      </c>
      <c r="N698" s="21"/>
      <c r="O698" s="21" t="s">
        <v>2155</v>
      </c>
      <c r="P698" s="21" t="s">
        <v>23182</v>
      </c>
      <c r="Q698" s="21" t="s">
        <v>23182</v>
      </c>
      <c r="R698" s="21"/>
      <c r="S698" s="759"/>
      <c r="T698" s="760"/>
      <c r="U698" s="21"/>
      <c r="V698" s="21"/>
      <c r="W698" s="21"/>
      <c r="X698" s="21"/>
      <c r="Y698" s="760"/>
      <c r="Z698" s="760"/>
      <c r="AA698" s="760"/>
      <c r="AB698" s="760"/>
      <c r="AC698" s="760"/>
      <c r="AD698" s="760"/>
      <c r="AE698" s="760"/>
      <c r="AF698" s="760"/>
      <c r="AG698" s="760"/>
      <c r="AH698" s="761"/>
      <c r="AI698" s="761"/>
      <c r="AJ698" s="761"/>
      <c r="AK698" s="761"/>
      <c r="AL698" s="796"/>
      <c r="AM698" s="796"/>
      <c r="AN698" s="796"/>
      <c r="AO698" s="760"/>
      <c r="AP698" s="760"/>
      <c r="AQ698" s="760"/>
      <c r="AR698" s="760"/>
      <c r="AS698" s="759"/>
      <c r="AT698" s="760"/>
      <c r="AU698" s="760"/>
      <c r="AV698" s="760"/>
      <c r="AW698" s="760"/>
      <c r="AX698" s="760"/>
      <c r="AY698" s="760"/>
      <c r="BK698" s="155"/>
      <c r="BL698" s="155"/>
      <c r="BM698" s="155"/>
      <c r="BN698" s="155"/>
    </row>
    <row r="699" spans="1:66" s="750" customFormat="1" ht="24.75" customHeight="1">
      <c r="A699" s="757" t="s">
        <v>23557</v>
      </c>
      <c r="B699" s="21">
        <v>244127</v>
      </c>
      <c r="C699" s="757" t="s">
        <v>555</v>
      </c>
      <c r="D699" s="20">
        <v>6539654431</v>
      </c>
      <c r="E699" s="20" t="s">
        <v>163</v>
      </c>
      <c r="F699" s="21" t="s">
        <v>549</v>
      </c>
      <c r="G699" s="21" t="s">
        <v>23558</v>
      </c>
      <c r="H699" s="21" t="s">
        <v>179</v>
      </c>
      <c r="I699" s="19" t="s">
        <v>5416</v>
      </c>
      <c r="J699" s="20">
        <v>9904634501</v>
      </c>
      <c r="K699" s="20" t="s">
        <v>1183</v>
      </c>
      <c r="L699" s="20" t="s">
        <v>1184</v>
      </c>
      <c r="M699" s="758" t="s">
        <v>23559</v>
      </c>
      <c r="N699" s="21">
        <v>4188937454</v>
      </c>
      <c r="O699" s="21" t="s">
        <v>2155</v>
      </c>
      <c r="P699" s="21" t="s">
        <v>23052</v>
      </c>
      <c r="Q699" s="21" t="s">
        <v>23052</v>
      </c>
      <c r="R699" s="21"/>
      <c r="S699" s="759"/>
      <c r="T699" s="760"/>
      <c r="U699" s="21"/>
      <c r="V699" s="21"/>
      <c r="W699" s="21"/>
      <c r="X699" s="21"/>
      <c r="Y699" s="760"/>
      <c r="Z699" s="760"/>
      <c r="AA699" s="760"/>
      <c r="AB699" s="760"/>
      <c r="AC699" s="760"/>
      <c r="AD699" s="760"/>
      <c r="AE699" s="760"/>
      <c r="AF699" s="760"/>
      <c r="AG699" s="760"/>
      <c r="AH699" s="761"/>
      <c r="AI699" s="761"/>
      <c r="AJ699" s="761"/>
      <c r="AK699" s="761"/>
      <c r="AL699" s="796"/>
      <c r="AM699" s="796"/>
      <c r="AN699" s="796"/>
      <c r="AO699" s="760"/>
      <c r="AP699" s="760"/>
      <c r="AQ699" s="760"/>
      <c r="AR699" s="760"/>
      <c r="AS699" s="759"/>
      <c r="AT699" s="760"/>
      <c r="AU699" s="760"/>
      <c r="AV699" s="760"/>
      <c r="AW699" s="760"/>
      <c r="AX699" s="760"/>
      <c r="AY699" s="760"/>
      <c r="BK699" s="155"/>
      <c r="BL699" s="155"/>
      <c r="BM699" s="155"/>
      <c r="BN699" s="155"/>
    </row>
    <row r="700" spans="1:66" s="750" customFormat="1" ht="24.75" customHeight="1">
      <c r="A700" s="757" t="s">
        <v>23560</v>
      </c>
      <c r="B700" s="21">
        <v>244128</v>
      </c>
      <c r="C700" s="757" t="s">
        <v>555</v>
      </c>
      <c r="D700" s="20">
        <v>2660109133</v>
      </c>
      <c r="E700" s="20" t="s">
        <v>163</v>
      </c>
      <c r="F700" s="21" t="s">
        <v>344</v>
      </c>
      <c r="G700" s="21" t="s">
        <v>1607</v>
      </c>
      <c r="H700" s="21" t="s">
        <v>179</v>
      </c>
      <c r="I700" s="19" t="s">
        <v>5418</v>
      </c>
      <c r="J700" s="20">
        <v>9118070917</v>
      </c>
      <c r="K700" s="20" t="s">
        <v>1183</v>
      </c>
      <c r="L700" s="20" t="s">
        <v>1225</v>
      </c>
      <c r="M700" s="758" t="s">
        <v>23561</v>
      </c>
      <c r="N700" s="21"/>
      <c r="O700" s="21" t="s">
        <v>2155</v>
      </c>
      <c r="P700" s="21" t="s">
        <v>23562</v>
      </c>
      <c r="Q700" s="21" t="s">
        <v>23562</v>
      </c>
      <c r="R700" s="21"/>
      <c r="S700" s="759"/>
      <c r="T700" s="760"/>
      <c r="U700" s="21"/>
      <c r="V700" s="21"/>
      <c r="W700" s="21"/>
      <c r="X700" s="21"/>
      <c r="Y700" s="760"/>
      <c r="Z700" s="760"/>
      <c r="AA700" s="760"/>
      <c r="AB700" s="760"/>
      <c r="AC700" s="760"/>
      <c r="AD700" s="760"/>
      <c r="AE700" s="760"/>
      <c r="AF700" s="760"/>
      <c r="AG700" s="760"/>
      <c r="AH700" s="761"/>
      <c r="AI700" s="761"/>
      <c r="AJ700" s="761"/>
      <c r="AK700" s="761"/>
      <c r="AL700" s="796"/>
      <c r="AM700" s="796"/>
      <c r="AN700" s="796"/>
      <c r="AO700" s="760"/>
      <c r="AP700" s="760"/>
      <c r="AQ700" s="760"/>
      <c r="AR700" s="760"/>
      <c r="AS700" s="759"/>
      <c r="AT700" s="760"/>
      <c r="AU700" s="760"/>
      <c r="AV700" s="760"/>
      <c r="AW700" s="760"/>
      <c r="AX700" s="760"/>
      <c r="AY700" s="760"/>
      <c r="BK700" s="155"/>
      <c r="BL700" s="155"/>
      <c r="BM700" s="155"/>
      <c r="BN700" s="155"/>
    </row>
    <row r="701" spans="1:66" s="750" customFormat="1" ht="24.75" customHeight="1">
      <c r="A701" s="757" t="s">
        <v>23563</v>
      </c>
      <c r="B701" s="21">
        <v>244129</v>
      </c>
      <c r="C701" s="757" t="s">
        <v>555</v>
      </c>
      <c r="D701" s="20">
        <v>2210416558</v>
      </c>
      <c r="E701" s="20" t="s">
        <v>163</v>
      </c>
      <c r="F701" s="21" t="s">
        <v>219</v>
      </c>
      <c r="G701" s="21" t="s">
        <v>1607</v>
      </c>
      <c r="H701" s="21" t="s">
        <v>179</v>
      </c>
      <c r="I701" s="19" t="s">
        <v>5417</v>
      </c>
      <c r="J701" s="20">
        <v>9115816105</v>
      </c>
      <c r="K701" s="20" t="s">
        <v>1183</v>
      </c>
      <c r="L701" s="20" t="s">
        <v>1184</v>
      </c>
      <c r="M701" s="758" t="s">
        <v>23564</v>
      </c>
      <c r="N701" s="21"/>
      <c r="O701" s="21" t="s">
        <v>2155</v>
      </c>
      <c r="P701" s="21" t="s">
        <v>23562</v>
      </c>
      <c r="Q701" s="21" t="s">
        <v>23562</v>
      </c>
      <c r="R701" s="21"/>
      <c r="S701" s="759"/>
      <c r="T701" s="760"/>
      <c r="U701" s="21"/>
      <c r="V701" s="21"/>
      <c r="W701" s="21"/>
      <c r="X701" s="21"/>
      <c r="Y701" s="760"/>
      <c r="Z701" s="760"/>
      <c r="AA701" s="760"/>
      <c r="AB701" s="760"/>
      <c r="AC701" s="760"/>
      <c r="AD701" s="760"/>
      <c r="AE701" s="760"/>
      <c r="AF701" s="760"/>
      <c r="AG701" s="760"/>
      <c r="AH701" s="761"/>
      <c r="AI701" s="761"/>
      <c r="AJ701" s="761"/>
      <c r="AK701" s="761"/>
      <c r="AL701" s="796"/>
      <c r="AM701" s="796"/>
      <c r="AN701" s="796"/>
      <c r="AO701" s="760"/>
      <c r="AP701" s="760"/>
      <c r="AQ701" s="760"/>
      <c r="AR701" s="760"/>
      <c r="AS701" s="759"/>
      <c r="AT701" s="760"/>
      <c r="AU701" s="760"/>
      <c r="AV701" s="760"/>
      <c r="AW701" s="760"/>
      <c r="AX701" s="760"/>
      <c r="AY701" s="760"/>
      <c r="BK701" s="155"/>
      <c r="BL701" s="155"/>
      <c r="BM701" s="155"/>
      <c r="BN701" s="155"/>
    </row>
    <row r="702" spans="1:66" s="750" customFormat="1" ht="24.75" customHeight="1">
      <c r="A702" s="757" t="s">
        <v>23565</v>
      </c>
      <c r="B702" s="21">
        <v>244130</v>
      </c>
      <c r="C702" s="757" t="s">
        <v>555</v>
      </c>
      <c r="D702" s="20">
        <v>3750017085</v>
      </c>
      <c r="E702" s="20" t="s">
        <v>163</v>
      </c>
      <c r="F702" s="21" t="s">
        <v>136</v>
      </c>
      <c r="G702" s="21" t="s">
        <v>1607</v>
      </c>
      <c r="H702" s="21" t="s">
        <v>180</v>
      </c>
      <c r="I702" s="19" t="s">
        <v>5417</v>
      </c>
      <c r="J702" s="20">
        <v>9186460688</v>
      </c>
      <c r="K702" s="20" t="s">
        <v>23566</v>
      </c>
      <c r="L702" s="20" t="s">
        <v>23567</v>
      </c>
      <c r="M702" s="758" t="s">
        <v>23568</v>
      </c>
      <c r="N702" s="21"/>
      <c r="O702" s="21" t="s">
        <v>2155</v>
      </c>
      <c r="P702" s="21" t="s">
        <v>23532</v>
      </c>
      <c r="Q702" s="21" t="s">
        <v>23532</v>
      </c>
      <c r="R702" s="21"/>
      <c r="S702" s="759"/>
      <c r="T702" s="760"/>
      <c r="U702" s="21"/>
      <c r="V702" s="21"/>
      <c r="W702" s="21"/>
      <c r="X702" s="21"/>
      <c r="Y702" s="760"/>
      <c r="Z702" s="760"/>
      <c r="AA702" s="760"/>
      <c r="AB702" s="760"/>
      <c r="AC702" s="760"/>
      <c r="AD702" s="760"/>
      <c r="AE702" s="760"/>
      <c r="AF702" s="760"/>
      <c r="AG702" s="760"/>
      <c r="AH702" s="761"/>
      <c r="AI702" s="761"/>
      <c r="AJ702" s="761"/>
      <c r="AK702" s="761"/>
      <c r="AL702" s="796"/>
      <c r="AM702" s="796"/>
      <c r="AN702" s="796"/>
      <c r="AO702" s="760"/>
      <c r="AP702" s="760"/>
      <c r="AQ702" s="760"/>
      <c r="AR702" s="760"/>
      <c r="AS702" s="759"/>
      <c r="AT702" s="760"/>
      <c r="AU702" s="760"/>
      <c r="AV702" s="760"/>
      <c r="AW702" s="760"/>
      <c r="AX702" s="760"/>
      <c r="AY702" s="760"/>
      <c r="BK702" s="155"/>
      <c r="BL702" s="155"/>
      <c r="BM702" s="155"/>
      <c r="BN702" s="155"/>
    </row>
    <row r="703" spans="1:66" s="750" customFormat="1" ht="24.75" customHeight="1">
      <c r="A703" s="757" t="s">
        <v>25237</v>
      </c>
      <c r="B703" s="21" t="s">
        <v>181</v>
      </c>
      <c r="C703" s="757" t="s">
        <v>555</v>
      </c>
      <c r="D703" s="20">
        <v>1639784489</v>
      </c>
      <c r="E703" s="20" t="s">
        <v>163</v>
      </c>
      <c r="F703" s="21" t="s">
        <v>815</v>
      </c>
      <c r="G703" s="21" t="s">
        <v>1285</v>
      </c>
      <c r="H703" s="21" t="s">
        <v>179</v>
      </c>
      <c r="I703" s="19">
        <v>4</v>
      </c>
      <c r="J703" s="20">
        <v>9117658486</v>
      </c>
      <c r="K703" s="20" t="s">
        <v>1183</v>
      </c>
      <c r="L703" s="20" t="s">
        <v>1184</v>
      </c>
      <c r="M703" s="758" t="s">
        <v>25238</v>
      </c>
      <c r="N703" s="21"/>
      <c r="O703" s="21" t="s">
        <v>2155</v>
      </c>
      <c r="P703" s="21" t="s">
        <v>25239</v>
      </c>
      <c r="Q703" s="21" t="s">
        <v>25239</v>
      </c>
      <c r="R703" s="21"/>
      <c r="S703" s="759"/>
      <c r="T703" s="760"/>
      <c r="U703" s="21"/>
      <c r="V703" s="21"/>
      <c r="W703" s="21"/>
      <c r="X703" s="21"/>
      <c r="Y703" s="760"/>
      <c r="Z703" s="760"/>
      <c r="AA703" s="760"/>
      <c r="AB703" s="760"/>
      <c r="AC703" s="760"/>
      <c r="AD703" s="760"/>
      <c r="AE703" s="760"/>
      <c r="AF703" s="760"/>
      <c r="AG703" s="760"/>
      <c r="AH703" s="761"/>
      <c r="AI703" s="761"/>
      <c r="AJ703" s="761"/>
      <c r="AK703" s="761"/>
      <c r="AL703" s="796"/>
      <c r="AM703" s="796"/>
      <c r="AN703" s="796"/>
      <c r="AO703" s="760"/>
      <c r="AP703" s="760"/>
      <c r="AQ703" s="760"/>
      <c r="AR703" s="760"/>
      <c r="AS703" s="759"/>
      <c r="AT703" s="760"/>
      <c r="AU703" s="760"/>
      <c r="AV703" s="760"/>
      <c r="AW703" s="760"/>
      <c r="AX703" s="760"/>
      <c r="AY703" s="760"/>
      <c r="BK703" s="155"/>
      <c r="BL703" s="155"/>
      <c r="BM703" s="155"/>
      <c r="BN703" s="155"/>
    </row>
    <row r="704" spans="1:66" s="750" customFormat="1" ht="24.75" customHeight="1">
      <c r="A704" s="757" t="s">
        <v>25240</v>
      </c>
      <c r="B704" s="21">
        <v>244134</v>
      </c>
      <c r="C704" s="757" t="s">
        <v>555</v>
      </c>
      <c r="D704" s="20">
        <v>2296232744</v>
      </c>
      <c r="E704" s="20" t="s">
        <v>163</v>
      </c>
      <c r="F704" s="21" t="s">
        <v>469</v>
      </c>
      <c r="G704" s="21" t="s">
        <v>1607</v>
      </c>
      <c r="H704" s="21" t="s">
        <v>179</v>
      </c>
      <c r="I704" s="19" t="s">
        <v>5417</v>
      </c>
      <c r="J704" s="20">
        <v>9012747322</v>
      </c>
      <c r="K704" s="20" t="s">
        <v>1183</v>
      </c>
      <c r="L704" s="20" t="s">
        <v>1184</v>
      </c>
      <c r="M704" s="758" t="s">
        <v>25241</v>
      </c>
      <c r="N704" s="21"/>
      <c r="O704" s="21" t="s">
        <v>2155</v>
      </c>
      <c r="P704" s="21" t="s">
        <v>25202</v>
      </c>
      <c r="Q704" s="21" t="s">
        <v>25202</v>
      </c>
      <c r="R704" s="21"/>
      <c r="S704" s="759"/>
      <c r="T704" s="760"/>
      <c r="U704" s="21"/>
      <c r="V704" s="21"/>
      <c r="W704" s="21"/>
      <c r="X704" s="21"/>
      <c r="Y704" s="760"/>
      <c r="Z704" s="760"/>
      <c r="AA704" s="760"/>
      <c r="AB704" s="760"/>
      <c r="AC704" s="760"/>
      <c r="AD704" s="760"/>
      <c r="AE704" s="760"/>
      <c r="AF704" s="760"/>
      <c r="AG704" s="760"/>
      <c r="AH704" s="761"/>
      <c r="AI704" s="761"/>
      <c r="AJ704" s="761"/>
      <c r="AK704" s="761"/>
      <c r="AL704" s="796"/>
      <c r="AM704" s="796"/>
      <c r="AN704" s="796"/>
      <c r="AO704" s="760"/>
      <c r="AP704" s="760"/>
      <c r="AQ704" s="760"/>
      <c r="AR704" s="760"/>
      <c r="AS704" s="759"/>
      <c r="AT704" s="760"/>
      <c r="AU704" s="760"/>
      <c r="AV704" s="760"/>
      <c r="AW704" s="760"/>
      <c r="AX704" s="760"/>
      <c r="AY704" s="760"/>
      <c r="BK704" s="155"/>
      <c r="BL704" s="155"/>
      <c r="BM704" s="155"/>
      <c r="BN704" s="155"/>
    </row>
    <row r="705" spans="1:66" s="750" customFormat="1" ht="24.75" customHeight="1">
      <c r="A705" s="757" t="s">
        <v>25242</v>
      </c>
      <c r="B705" s="21">
        <v>244135</v>
      </c>
      <c r="C705" s="757" t="s">
        <v>555</v>
      </c>
      <c r="D705" s="20">
        <v>2581767278</v>
      </c>
      <c r="E705" s="20" t="s">
        <v>163</v>
      </c>
      <c r="F705" s="21" t="s">
        <v>220</v>
      </c>
      <c r="G705" s="21" t="s">
        <v>1607</v>
      </c>
      <c r="H705" s="21" t="s">
        <v>180</v>
      </c>
      <c r="I705" s="19" t="s">
        <v>5417</v>
      </c>
      <c r="J705" s="20">
        <v>9116168117</v>
      </c>
      <c r="K705" s="20" t="s">
        <v>1183</v>
      </c>
      <c r="L705" s="20" t="s">
        <v>1184</v>
      </c>
      <c r="M705" s="758" t="s">
        <v>25243</v>
      </c>
      <c r="N705" s="21"/>
      <c r="O705" s="21" t="s">
        <v>2155</v>
      </c>
      <c r="P705" s="21" t="s">
        <v>25202</v>
      </c>
      <c r="Q705" s="21" t="s">
        <v>25202</v>
      </c>
      <c r="R705" s="21"/>
      <c r="S705" s="759"/>
      <c r="T705" s="760"/>
      <c r="U705" s="21"/>
      <c r="V705" s="21"/>
      <c r="W705" s="21"/>
      <c r="X705" s="21"/>
      <c r="Y705" s="760"/>
      <c r="Z705" s="760"/>
      <c r="AA705" s="760"/>
      <c r="AB705" s="760"/>
      <c r="AC705" s="760"/>
      <c r="AD705" s="760"/>
      <c r="AE705" s="760"/>
      <c r="AF705" s="760"/>
      <c r="AG705" s="760"/>
      <c r="AH705" s="761"/>
      <c r="AI705" s="761"/>
      <c r="AJ705" s="761"/>
      <c r="AK705" s="761"/>
      <c r="AL705" s="796"/>
      <c r="AM705" s="796"/>
      <c r="AN705" s="796"/>
      <c r="AO705" s="760"/>
      <c r="AP705" s="760"/>
      <c r="AQ705" s="760"/>
      <c r="AR705" s="760"/>
      <c r="AS705" s="759"/>
      <c r="AT705" s="760"/>
      <c r="AU705" s="760"/>
      <c r="AV705" s="760"/>
      <c r="AW705" s="760"/>
      <c r="AX705" s="760"/>
      <c r="AY705" s="760"/>
      <c r="BK705" s="155"/>
      <c r="BL705" s="155"/>
      <c r="BM705" s="155"/>
      <c r="BN705" s="155"/>
    </row>
    <row r="706" spans="1:66" s="750" customFormat="1" ht="24.75" customHeight="1">
      <c r="A706" s="757" t="s">
        <v>25244</v>
      </c>
      <c r="B706" s="21">
        <v>244136</v>
      </c>
      <c r="C706" s="757" t="s">
        <v>555</v>
      </c>
      <c r="D706" s="20">
        <v>14076111</v>
      </c>
      <c r="E706" s="20" t="s">
        <v>163</v>
      </c>
      <c r="F706" s="21" t="s">
        <v>25245</v>
      </c>
      <c r="G706" s="21" t="s">
        <v>1607</v>
      </c>
      <c r="H706" s="21" t="s">
        <v>180</v>
      </c>
      <c r="I706" s="19" t="s">
        <v>5418</v>
      </c>
      <c r="J706" s="20">
        <v>9057298601</v>
      </c>
      <c r="K706" s="20" t="s">
        <v>1183</v>
      </c>
      <c r="L706" s="20" t="s">
        <v>1184</v>
      </c>
      <c r="M706" s="758" t="s">
        <v>25246</v>
      </c>
      <c r="N706" s="21"/>
      <c r="O706" s="21" t="s">
        <v>2155</v>
      </c>
      <c r="P706" s="21" t="s">
        <v>25247</v>
      </c>
      <c r="Q706" s="21" t="s">
        <v>25202</v>
      </c>
      <c r="R706" s="21"/>
      <c r="S706" s="759"/>
      <c r="T706" s="760"/>
      <c r="U706" s="21"/>
      <c r="V706" s="21"/>
      <c r="W706" s="21"/>
      <c r="X706" s="21"/>
      <c r="Y706" s="760"/>
      <c r="Z706" s="760"/>
      <c r="AA706" s="760"/>
      <c r="AB706" s="760"/>
      <c r="AC706" s="760"/>
      <c r="AD706" s="760"/>
      <c r="AE706" s="760"/>
      <c r="AF706" s="760"/>
      <c r="AG706" s="760"/>
      <c r="AH706" s="761"/>
      <c r="AI706" s="761"/>
      <c r="AJ706" s="761"/>
      <c r="AK706" s="761"/>
      <c r="AL706" s="796"/>
      <c r="AM706" s="796"/>
      <c r="AN706" s="796"/>
      <c r="AO706" s="760"/>
      <c r="AP706" s="760"/>
      <c r="AQ706" s="760"/>
      <c r="AR706" s="760"/>
      <c r="AS706" s="759"/>
      <c r="AT706" s="760"/>
      <c r="AU706" s="760"/>
      <c r="AV706" s="760"/>
      <c r="AW706" s="760"/>
      <c r="AX706" s="760"/>
      <c r="AY706" s="760"/>
      <c r="BK706" s="155"/>
      <c r="BL706" s="155"/>
      <c r="BM706" s="155"/>
      <c r="BN706" s="155"/>
    </row>
    <row r="707" spans="1:66" s="750" customFormat="1" ht="24.75" customHeight="1">
      <c r="A707" s="757" t="s">
        <v>25248</v>
      </c>
      <c r="B707" s="21">
        <v>244137</v>
      </c>
      <c r="C707" s="757" t="s">
        <v>555</v>
      </c>
      <c r="D707" s="20">
        <v>4910631186</v>
      </c>
      <c r="E707" s="20" t="s">
        <v>163</v>
      </c>
      <c r="F707" s="21" t="s">
        <v>219</v>
      </c>
      <c r="G707" s="21" t="s">
        <v>23549</v>
      </c>
      <c r="H707" s="21" t="s">
        <v>179</v>
      </c>
      <c r="I707" s="19" t="s">
        <v>5417</v>
      </c>
      <c r="J707" s="20"/>
      <c r="K707" s="20"/>
      <c r="L707" s="20"/>
      <c r="M707" s="758"/>
      <c r="N707" s="21"/>
      <c r="O707" s="21"/>
      <c r="P707" s="21"/>
      <c r="Q707" s="21"/>
      <c r="R707" s="21"/>
      <c r="S707" s="759"/>
      <c r="T707" s="760"/>
      <c r="U707" s="21"/>
      <c r="V707" s="21"/>
      <c r="W707" s="21"/>
      <c r="X707" s="21"/>
      <c r="Y707" s="760"/>
      <c r="Z707" s="760"/>
      <c r="AA707" s="760"/>
      <c r="AB707" s="760"/>
      <c r="AC707" s="760"/>
      <c r="AD707" s="760"/>
      <c r="AE707" s="760"/>
      <c r="AF707" s="760"/>
      <c r="AG707" s="760"/>
      <c r="AH707" s="761"/>
      <c r="AI707" s="761"/>
      <c r="AJ707" s="761"/>
      <c r="AK707" s="761"/>
      <c r="AL707" s="796"/>
      <c r="AM707" s="796"/>
      <c r="AN707" s="796"/>
      <c r="AO707" s="760"/>
      <c r="AP707" s="760"/>
      <c r="AQ707" s="760"/>
      <c r="AR707" s="760"/>
      <c r="AS707" s="759"/>
      <c r="AT707" s="760"/>
      <c r="AU707" s="760"/>
      <c r="AV707" s="760"/>
      <c r="AW707" s="760"/>
      <c r="AX707" s="760"/>
      <c r="AY707" s="760"/>
      <c r="BK707" s="155"/>
      <c r="BL707" s="155"/>
      <c r="BM707" s="155"/>
      <c r="BN707" s="155"/>
    </row>
    <row r="708" spans="1:66" s="750" customFormat="1" ht="24.75" customHeight="1">
      <c r="A708" s="757" t="s">
        <v>25249</v>
      </c>
      <c r="B708" s="21">
        <v>244138</v>
      </c>
      <c r="C708" s="757" t="s">
        <v>555</v>
      </c>
      <c r="D708" s="20">
        <v>4900639877</v>
      </c>
      <c r="E708" s="20" t="s">
        <v>163</v>
      </c>
      <c r="F708" s="21" t="s">
        <v>115</v>
      </c>
      <c r="G708" s="21" t="s">
        <v>23549</v>
      </c>
      <c r="H708" s="21"/>
      <c r="I708" s="19" t="s">
        <v>5417</v>
      </c>
      <c r="J708" s="20"/>
      <c r="K708" s="20"/>
      <c r="L708" s="20"/>
      <c r="M708" s="758"/>
      <c r="N708" s="21"/>
      <c r="O708" s="21"/>
      <c r="P708" s="21"/>
      <c r="Q708" s="21"/>
      <c r="R708" s="21"/>
      <c r="S708" s="759"/>
      <c r="T708" s="760"/>
      <c r="U708" s="21"/>
      <c r="V708" s="21"/>
      <c r="W708" s="21"/>
      <c r="X708" s="21"/>
      <c r="Y708" s="760"/>
      <c r="Z708" s="760"/>
      <c r="AA708" s="760"/>
      <c r="AB708" s="760"/>
      <c r="AC708" s="760"/>
      <c r="AD708" s="760"/>
      <c r="AE708" s="760"/>
      <c r="AF708" s="760"/>
      <c r="AG708" s="760"/>
      <c r="AH708" s="761"/>
      <c r="AI708" s="761"/>
      <c r="AJ708" s="761"/>
      <c r="AK708" s="761"/>
      <c r="AL708" s="796"/>
      <c r="AM708" s="796"/>
      <c r="AN708" s="796"/>
      <c r="AO708" s="760"/>
      <c r="AP708" s="760"/>
      <c r="AQ708" s="760"/>
      <c r="AR708" s="760"/>
      <c r="AS708" s="759"/>
      <c r="AT708" s="760"/>
      <c r="AU708" s="760"/>
      <c r="AV708" s="760"/>
      <c r="AW708" s="760"/>
      <c r="AX708" s="760"/>
      <c r="AY708" s="760"/>
      <c r="BK708" s="155"/>
      <c r="BL708" s="155"/>
      <c r="BM708" s="155"/>
      <c r="BN708" s="155"/>
    </row>
    <row r="709" spans="1:66" s="750" customFormat="1" ht="24.75" customHeight="1">
      <c r="A709" s="757" t="s">
        <v>25250</v>
      </c>
      <c r="B709" s="21">
        <v>244139</v>
      </c>
      <c r="C709" s="757" t="s">
        <v>555</v>
      </c>
      <c r="D709" s="20">
        <v>4901550152</v>
      </c>
      <c r="E709" s="20" t="s">
        <v>163</v>
      </c>
      <c r="F709" s="21" t="s">
        <v>115</v>
      </c>
      <c r="G709" s="21" t="s">
        <v>23549</v>
      </c>
      <c r="H709" s="21"/>
      <c r="I709" s="19" t="s">
        <v>5417</v>
      </c>
      <c r="J709" s="20"/>
      <c r="K709" s="20"/>
      <c r="L709" s="20"/>
      <c r="M709" s="758"/>
      <c r="N709" s="21"/>
      <c r="O709" s="21"/>
      <c r="P709" s="21"/>
      <c r="Q709" s="21"/>
      <c r="R709" s="21"/>
      <c r="S709" s="759"/>
      <c r="T709" s="760"/>
      <c r="U709" s="21"/>
      <c r="V709" s="21"/>
      <c r="W709" s="21"/>
      <c r="X709" s="21"/>
      <c r="Y709" s="760"/>
      <c r="Z709" s="760"/>
      <c r="AA709" s="760"/>
      <c r="AB709" s="760"/>
      <c r="AC709" s="760"/>
      <c r="AD709" s="760"/>
      <c r="AE709" s="760"/>
      <c r="AF709" s="760"/>
      <c r="AG709" s="760"/>
      <c r="AH709" s="761"/>
      <c r="AI709" s="761"/>
      <c r="AJ709" s="761"/>
      <c r="AK709" s="761"/>
      <c r="AL709" s="796"/>
      <c r="AM709" s="796"/>
      <c r="AN709" s="796"/>
      <c r="AO709" s="760"/>
      <c r="AP709" s="760"/>
      <c r="AQ709" s="760"/>
      <c r="AR709" s="760"/>
      <c r="AS709" s="759"/>
      <c r="AT709" s="760"/>
      <c r="AU709" s="760"/>
      <c r="AV709" s="760"/>
      <c r="AW709" s="760"/>
      <c r="AX709" s="760"/>
      <c r="AY709" s="760"/>
      <c r="BK709" s="155"/>
      <c r="BL709" s="155"/>
      <c r="BM709" s="155"/>
      <c r="BN709" s="155"/>
    </row>
    <row r="710" spans="1:66" s="750" customFormat="1" ht="24.75" customHeight="1">
      <c r="A710" s="757" t="s">
        <v>25251</v>
      </c>
      <c r="B710" s="21">
        <v>244140</v>
      </c>
      <c r="C710" s="757" t="s">
        <v>555</v>
      </c>
      <c r="D710" s="20">
        <v>2580189777</v>
      </c>
      <c r="E710" s="20" t="s">
        <v>163</v>
      </c>
      <c r="F710" s="21" t="s">
        <v>3403</v>
      </c>
      <c r="G710" s="21" t="s">
        <v>588</v>
      </c>
      <c r="H710" s="21" t="s">
        <v>179</v>
      </c>
      <c r="I710" s="19" t="s">
        <v>5417</v>
      </c>
      <c r="J710" s="20">
        <v>9037365940</v>
      </c>
      <c r="K710" s="20" t="s">
        <v>1183</v>
      </c>
      <c r="L710" s="20" t="s">
        <v>1184</v>
      </c>
      <c r="M710" s="758" t="s">
        <v>4395</v>
      </c>
      <c r="N710" s="21"/>
      <c r="O710" s="21" t="s">
        <v>2155</v>
      </c>
      <c r="P710" s="21" t="s">
        <v>25252</v>
      </c>
      <c r="Q710" s="21" t="s">
        <v>25252</v>
      </c>
      <c r="R710" s="21"/>
      <c r="S710" s="759"/>
      <c r="T710" s="760"/>
      <c r="U710" s="21"/>
      <c r="V710" s="21"/>
      <c r="W710" s="21"/>
      <c r="X710" s="21"/>
      <c r="Y710" s="760"/>
      <c r="Z710" s="760"/>
      <c r="AA710" s="760"/>
      <c r="AB710" s="760"/>
      <c r="AC710" s="760"/>
      <c r="AD710" s="760"/>
      <c r="AE710" s="760"/>
      <c r="AF710" s="760"/>
      <c r="AG710" s="760"/>
      <c r="AH710" s="761"/>
      <c r="AI710" s="761"/>
      <c r="AJ710" s="761"/>
      <c r="AK710" s="761"/>
      <c r="AL710" s="796"/>
      <c r="AM710" s="796"/>
      <c r="AN710" s="796"/>
      <c r="AO710" s="760"/>
      <c r="AP710" s="760"/>
      <c r="AQ710" s="760"/>
      <c r="AR710" s="760"/>
      <c r="AS710" s="759"/>
      <c r="AT710" s="760"/>
      <c r="AU710" s="760"/>
      <c r="AV710" s="760"/>
      <c r="AW710" s="760"/>
      <c r="AX710" s="760"/>
      <c r="AY710" s="760"/>
      <c r="BK710" s="155"/>
      <c r="BL710" s="155"/>
      <c r="BM710" s="155"/>
      <c r="BN710" s="155"/>
    </row>
    <row r="711" spans="1:66" s="750" customFormat="1" ht="24.75" customHeight="1">
      <c r="A711" s="757" t="s">
        <v>23039</v>
      </c>
      <c r="B711" s="21" t="s">
        <v>24248</v>
      </c>
      <c r="C711" s="757" t="s">
        <v>24249</v>
      </c>
      <c r="D711" s="20" t="s">
        <v>23040</v>
      </c>
      <c r="E711" s="20" t="s">
        <v>5222</v>
      </c>
      <c r="F711" s="21" t="s">
        <v>2496</v>
      </c>
      <c r="G711" s="21" t="s">
        <v>1909</v>
      </c>
      <c r="H711" s="21" t="s">
        <v>180</v>
      </c>
      <c r="I711" s="19" t="s">
        <v>5417</v>
      </c>
      <c r="J711" s="20" t="s">
        <v>23041</v>
      </c>
      <c r="K711" s="20" t="s">
        <v>1183</v>
      </c>
      <c r="L711" s="20" t="s">
        <v>1184</v>
      </c>
      <c r="M711" s="758"/>
      <c r="N711" s="21"/>
      <c r="O711" s="21" t="s">
        <v>1551</v>
      </c>
      <c r="P711" s="21" t="s">
        <v>23042</v>
      </c>
      <c r="Q711" s="21" t="s">
        <v>23042</v>
      </c>
      <c r="R711" s="21" t="s">
        <v>22287</v>
      </c>
      <c r="S711" s="759"/>
      <c r="T711" s="760"/>
      <c r="U711" s="21"/>
      <c r="V711" s="21"/>
      <c r="W711" s="21"/>
      <c r="X711" s="21"/>
      <c r="Y711" s="760"/>
      <c r="Z711" s="760"/>
      <c r="AA711" s="760"/>
      <c r="AB711" s="760"/>
      <c r="AC711" s="760"/>
      <c r="AD711" s="760"/>
      <c r="AE711" s="760"/>
      <c r="AF711" s="760"/>
      <c r="AG711" s="760"/>
      <c r="AH711" s="761"/>
      <c r="AI711" s="761"/>
      <c r="AJ711" s="761"/>
      <c r="AK711" s="761"/>
      <c r="AL711" s="796"/>
      <c r="AM711" s="796"/>
      <c r="AN711" s="796"/>
      <c r="AO711" s="760"/>
      <c r="AP711" s="760"/>
      <c r="AQ711" s="760"/>
      <c r="AR711" s="760"/>
      <c r="AS711" s="759"/>
      <c r="AT711" s="760"/>
      <c r="AU711" s="760"/>
      <c r="AV711" s="760"/>
      <c r="AW711" s="760"/>
      <c r="AX711" s="760"/>
      <c r="AY711" s="760"/>
      <c r="BK711" s="155"/>
      <c r="BL711" s="155"/>
      <c r="BM711" s="155"/>
      <c r="BN711" s="155"/>
    </row>
    <row r="712" spans="1:66" s="750" customFormat="1" ht="24.75" customHeight="1">
      <c r="A712" s="757" t="s">
        <v>24250</v>
      </c>
      <c r="B712" s="21" t="s">
        <v>24251</v>
      </c>
      <c r="C712" s="757" t="s">
        <v>24249</v>
      </c>
      <c r="D712" s="20" t="s">
        <v>24252</v>
      </c>
      <c r="E712" s="20" t="s">
        <v>163</v>
      </c>
      <c r="F712" s="21" t="s">
        <v>143</v>
      </c>
      <c r="G712" s="21" t="s">
        <v>1909</v>
      </c>
      <c r="H712" s="21" t="s">
        <v>179</v>
      </c>
      <c r="I712" s="19" t="s">
        <v>5417</v>
      </c>
      <c r="J712" s="20" t="s">
        <v>24253</v>
      </c>
      <c r="K712" s="20" t="s">
        <v>1183</v>
      </c>
      <c r="L712" s="20" t="s">
        <v>1184</v>
      </c>
      <c r="M712" s="758"/>
      <c r="N712" s="21"/>
      <c r="O712" s="21" t="s">
        <v>2155</v>
      </c>
      <c r="P712" s="21" t="s">
        <v>23042</v>
      </c>
      <c r="Q712" s="21" t="s">
        <v>23042</v>
      </c>
      <c r="R712" s="21"/>
      <c r="S712" s="759"/>
      <c r="T712" s="760"/>
      <c r="U712" s="21"/>
      <c r="V712" s="21"/>
      <c r="W712" s="21"/>
      <c r="X712" s="21"/>
      <c r="Y712" s="760"/>
      <c r="Z712" s="760"/>
      <c r="AA712" s="760"/>
      <c r="AB712" s="760"/>
      <c r="AC712" s="760"/>
      <c r="AD712" s="760"/>
      <c r="AE712" s="760"/>
      <c r="AF712" s="760"/>
      <c r="AG712" s="760"/>
      <c r="AH712" s="761"/>
      <c r="AI712" s="761"/>
      <c r="AJ712" s="761"/>
      <c r="AK712" s="761"/>
      <c r="AL712" s="796"/>
      <c r="AM712" s="796"/>
      <c r="AN712" s="796"/>
      <c r="AO712" s="760"/>
      <c r="AP712" s="760"/>
      <c r="AQ712" s="760"/>
      <c r="AR712" s="760"/>
      <c r="AS712" s="759"/>
      <c r="AT712" s="760"/>
      <c r="AU712" s="760"/>
      <c r="AV712" s="760"/>
      <c r="AW712" s="760"/>
      <c r="AX712" s="760"/>
      <c r="AY712" s="760"/>
      <c r="BK712" s="155"/>
      <c r="BL712" s="155"/>
      <c r="BM712" s="155"/>
      <c r="BN712" s="155"/>
    </row>
    <row r="713" spans="1:66" s="750" customFormat="1" ht="24.75" customHeight="1">
      <c r="A713" s="757" t="s">
        <v>24254</v>
      </c>
      <c r="B713" s="21" t="s">
        <v>24255</v>
      </c>
      <c r="C713" s="757" t="s">
        <v>24249</v>
      </c>
      <c r="D713" s="20" t="s">
        <v>24256</v>
      </c>
      <c r="E713" s="20" t="s">
        <v>163</v>
      </c>
      <c r="F713" s="21" t="s">
        <v>24257</v>
      </c>
      <c r="G713" s="21" t="s">
        <v>1285</v>
      </c>
      <c r="H713" s="21" t="s">
        <v>180</v>
      </c>
      <c r="I713" s="19" t="s">
        <v>5417</v>
      </c>
      <c r="J713" s="20" t="s">
        <v>24258</v>
      </c>
      <c r="K713" s="20" t="s">
        <v>1183</v>
      </c>
      <c r="L713" s="20" t="s">
        <v>1184</v>
      </c>
      <c r="M713" s="758"/>
      <c r="N713" s="21"/>
      <c r="O713" s="21" t="s">
        <v>2155</v>
      </c>
      <c r="P713" s="21" t="s">
        <v>22287</v>
      </c>
      <c r="Q713" s="21" t="s">
        <v>22287</v>
      </c>
      <c r="R713" s="21"/>
      <c r="S713" s="759"/>
      <c r="T713" s="760"/>
      <c r="U713" s="21"/>
      <c r="V713" s="21"/>
      <c r="W713" s="21"/>
      <c r="X713" s="21"/>
      <c r="Y713" s="760"/>
      <c r="Z713" s="760"/>
      <c r="AA713" s="760"/>
      <c r="AB713" s="760"/>
      <c r="AC713" s="760"/>
      <c r="AD713" s="760"/>
      <c r="AE713" s="760"/>
      <c r="AF713" s="760"/>
      <c r="AG713" s="760"/>
      <c r="AH713" s="761"/>
      <c r="AI713" s="761"/>
      <c r="AJ713" s="761"/>
      <c r="AK713" s="761"/>
      <c r="AL713" s="796"/>
      <c r="AM713" s="796"/>
      <c r="AN713" s="796"/>
      <c r="AO713" s="760"/>
      <c r="AP713" s="760"/>
      <c r="AQ713" s="760"/>
      <c r="AR713" s="760"/>
      <c r="AS713" s="759"/>
      <c r="AT713" s="760"/>
      <c r="AU713" s="760"/>
      <c r="AV713" s="760"/>
      <c r="AW713" s="760"/>
      <c r="AX713" s="760"/>
      <c r="AY713" s="760"/>
      <c r="BK713" s="155"/>
      <c r="BL713" s="155"/>
      <c r="BM713" s="155"/>
      <c r="BN713" s="155"/>
    </row>
    <row r="714" spans="1:66" s="750" customFormat="1" ht="24.75" customHeight="1">
      <c r="A714" s="757" t="s">
        <v>24259</v>
      </c>
      <c r="B714" s="21" t="s">
        <v>24260</v>
      </c>
      <c r="C714" s="757" t="s">
        <v>24249</v>
      </c>
      <c r="D714" s="20" t="s">
        <v>24261</v>
      </c>
      <c r="E714" s="20" t="s">
        <v>163</v>
      </c>
      <c r="F714" s="21" t="s">
        <v>117</v>
      </c>
      <c r="G714" s="21" t="s">
        <v>1909</v>
      </c>
      <c r="H714" s="21" t="s">
        <v>180</v>
      </c>
      <c r="I714" s="19" t="s">
        <v>5417</v>
      </c>
      <c r="J714" s="20" t="s">
        <v>24262</v>
      </c>
      <c r="K714" s="20" t="s">
        <v>1183</v>
      </c>
      <c r="L714" s="20" t="s">
        <v>1184</v>
      </c>
      <c r="M714" s="758"/>
      <c r="N714" s="21"/>
      <c r="O714" s="21" t="s">
        <v>2155</v>
      </c>
      <c r="P714" s="21" t="s">
        <v>22606</v>
      </c>
      <c r="Q714" s="21" t="s">
        <v>22606</v>
      </c>
      <c r="R714" s="21"/>
      <c r="S714" s="759"/>
      <c r="T714" s="760"/>
      <c r="U714" s="21"/>
      <c r="V714" s="21"/>
      <c r="W714" s="21"/>
      <c r="X714" s="21"/>
      <c r="Y714" s="760"/>
      <c r="Z714" s="760"/>
      <c r="AA714" s="760"/>
      <c r="AB714" s="760"/>
      <c r="AC714" s="760"/>
      <c r="AD714" s="760"/>
      <c r="AE714" s="760"/>
      <c r="AF714" s="760"/>
      <c r="AG714" s="760"/>
      <c r="AH714" s="761"/>
      <c r="AI714" s="761"/>
      <c r="AJ714" s="761"/>
      <c r="AK714" s="761"/>
      <c r="AL714" s="796"/>
      <c r="AM714" s="796"/>
      <c r="AN714" s="796"/>
      <c r="AO714" s="760"/>
      <c r="AP714" s="760"/>
      <c r="AQ714" s="760"/>
      <c r="AR714" s="760"/>
      <c r="AS714" s="759"/>
      <c r="AT714" s="760"/>
      <c r="AU714" s="760"/>
      <c r="AV714" s="760"/>
      <c r="AW714" s="760"/>
      <c r="AX714" s="760"/>
      <c r="AY714" s="760"/>
      <c r="BK714" s="155"/>
      <c r="BL714" s="155"/>
      <c r="BM714" s="155"/>
      <c r="BN714" s="155"/>
    </row>
    <row r="715" spans="1:66" s="750" customFormat="1" ht="24.75" customHeight="1">
      <c r="A715" s="757" t="s">
        <v>4130</v>
      </c>
      <c r="B715" s="21">
        <v>38306</v>
      </c>
      <c r="C715" s="757" t="s">
        <v>24249</v>
      </c>
      <c r="D715" s="20" t="s">
        <v>24263</v>
      </c>
      <c r="E715" s="20" t="s">
        <v>163</v>
      </c>
      <c r="F715" s="21" t="s">
        <v>200</v>
      </c>
      <c r="G715" s="21"/>
      <c r="H715" s="21" t="s">
        <v>180</v>
      </c>
      <c r="I715" s="19" t="s">
        <v>5417</v>
      </c>
      <c r="J715" s="20" t="s">
        <v>24264</v>
      </c>
      <c r="K715" s="20" t="s">
        <v>2226</v>
      </c>
      <c r="L715" s="20" t="s">
        <v>1184</v>
      </c>
      <c r="M715" s="758" t="s">
        <v>4131</v>
      </c>
      <c r="N715" s="21"/>
      <c r="O715" s="21" t="s">
        <v>2155</v>
      </c>
      <c r="P715" s="21" t="s">
        <v>22287</v>
      </c>
      <c r="Q715" s="21" t="s">
        <v>22287</v>
      </c>
      <c r="R715" s="21"/>
      <c r="S715" s="759"/>
      <c r="T715" s="760" t="e">
        <v>#REF!</v>
      </c>
      <c r="U715" s="21"/>
      <c r="V715" s="21"/>
      <c r="W715" s="21"/>
      <c r="X715" s="21"/>
      <c r="Y715" s="760"/>
      <c r="Z715" s="760"/>
      <c r="AA715" s="760"/>
      <c r="AB715" s="760"/>
      <c r="AC715" s="760"/>
      <c r="AD715" s="760"/>
      <c r="AE715" s="760"/>
      <c r="AF715" s="760"/>
      <c r="AG715" s="760"/>
      <c r="AH715" s="761"/>
      <c r="AI715" s="761"/>
      <c r="AJ715" s="761"/>
      <c r="AK715" s="761"/>
      <c r="AL715" s="796"/>
      <c r="AM715" s="796"/>
      <c r="AN715" s="796"/>
      <c r="AO715" s="760"/>
      <c r="AP715" s="760"/>
      <c r="AQ715" s="760"/>
      <c r="AR715" s="760"/>
      <c r="AS715" s="759"/>
      <c r="AT715" s="760"/>
      <c r="AU715" s="760"/>
      <c r="AV715" s="760"/>
      <c r="AW715" s="760"/>
      <c r="AX715" s="760"/>
      <c r="AY715" s="760"/>
      <c r="BC715" s="750">
        <v>90370000</v>
      </c>
      <c r="BD715" s="750">
        <v>92300000</v>
      </c>
      <c r="BH715" s="750">
        <v>118750000</v>
      </c>
      <c r="BK715" s="155"/>
      <c r="BL715" s="155"/>
      <c r="BM715" s="155">
        <v>85000000</v>
      </c>
      <c r="BN715" s="155"/>
    </row>
    <row r="716" spans="1:66" s="750" customFormat="1" ht="24.75" customHeight="1">
      <c r="A716" s="757" t="s">
        <v>24265</v>
      </c>
      <c r="B716" s="21" t="s">
        <v>24266</v>
      </c>
      <c r="C716" s="757" t="s">
        <v>24249</v>
      </c>
      <c r="D716" s="20" t="s">
        <v>24267</v>
      </c>
      <c r="E716" s="20" t="s">
        <v>163</v>
      </c>
      <c r="F716" s="21" t="s">
        <v>345</v>
      </c>
      <c r="G716" s="21" t="s">
        <v>1909</v>
      </c>
      <c r="H716" s="21" t="s">
        <v>180</v>
      </c>
      <c r="I716" s="19" t="s">
        <v>5417</v>
      </c>
      <c r="J716" s="20"/>
      <c r="K716" s="20" t="s">
        <v>1183</v>
      </c>
      <c r="L716" s="20" t="s">
        <v>1184</v>
      </c>
      <c r="M716" s="758" t="s">
        <v>24268</v>
      </c>
      <c r="N716" s="21"/>
      <c r="O716" s="21" t="s">
        <v>2155</v>
      </c>
      <c r="P716" s="21" t="s">
        <v>22636</v>
      </c>
      <c r="Q716" s="21" t="s">
        <v>22636</v>
      </c>
      <c r="R716" s="21"/>
      <c r="S716" s="759"/>
      <c r="T716" s="760"/>
      <c r="U716" s="21"/>
      <c r="V716" s="21"/>
      <c r="W716" s="21"/>
      <c r="X716" s="21"/>
      <c r="Y716" s="760"/>
      <c r="Z716" s="760"/>
      <c r="AA716" s="760"/>
      <c r="AB716" s="760"/>
      <c r="AC716" s="760"/>
      <c r="AD716" s="760"/>
      <c r="AE716" s="760"/>
      <c r="AF716" s="760"/>
      <c r="AG716" s="760"/>
      <c r="AH716" s="761"/>
      <c r="AI716" s="761"/>
      <c r="AJ716" s="761"/>
      <c r="AK716" s="761"/>
      <c r="AL716" s="796"/>
      <c r="AM716" s="796"/>
      <c r="AN716" s="796"/>
      <c r="AO716" s="760"/>
      <c r="AP716" s="760"/>
      <c r="AQ716" s="760"/>
      <c r="AR716" s="760"/>
      <c r="AS716" s="759"/>
      <c r="AT716" s="760"/>
      <c r="AU716" s="760"/>
      <c r="AV716" s="760"/>
      <c r="AW716" s="760"/>
      <c r="AX716" s="760"/>
      <c r="AY716" s="760"/>
      <c r="BK716" s="155"/>
      <c r="BL716" s="155"/>
      <c r="BM716" s="155"/>
      <c r="BN716" s="155"/>
    </row>
    <row r="717" spans="1:66" s="750" customFormat="1" ht="24.75" customHeight="1">
      <c r="A717" s="757"/>
      <c r="B717" s="21"/>
      <c r="C717" s="757"/>
      <c r="D717" s="20"/>
      <c r="E717" s="20"/>
      <c r="F717" s="21"/>
      <c r="G717" s="21"/>
      <c r="H717" s="21"/>
      <c r="I717" s="19" t="s">
        <v>5417</v>
      </c>
      <c r="J717" s="20"/>
      <c r="K717" s="20"/>
      <c r="L717" s="20"/>
      <c r="M717" s="758"/>
      <c r="N717" s="21"/>
      <c r="O717" s="21"/>
      <c r="P717" s="21"/>
      <c r="Q717" s="21"/>
      <c r="R717" s="21"/>
      <c r="S717" s="759"/>
      <c r="T717" s="760"/>
      <c r="U717" s="21"/>
      <c r="V717" s="21"/>
      <c r="W717" s="21"/>
      <c r="X717" s="21"/>
      <c r="Y717" s="760"/>
      <c r="Z717" s="760"/>
      <c r="AA717" s="760"/>
      <c r="AB717" s="760"/>
      <c r="AC717" s="760"/>
      <c r="AD717" s="760"/>
      <c r="AE717" s="760"/>
      <c r="AF717" s="760"/>
      <c r="AG717" s="760"/>
      <c r="AH717" s="761"/>
      <c r="AI717" s="761"/>
      <c r="AJ717" s="761"/>
      <c r="AK717" s="761"/>
      <c r="AL717" s="796"/>
      <c r="AM717" s="796"/>
      <c r="AN717" s="796"/>
      <c r="AO717" s="760"/>
      <c r="AP717" s="760"/>
      <c r="AQ717" s="760"/>
      <c r="AR717" s="760"/>
      <c r="AS717" s="759"/>
      <c r="AT717" s="760"/>
      <c r="AU717" s="760"/>
      <c r="AV717" s="760"/>
      <c r="AW717" s="760"/>
      <c r="AX717" s="760"/>
      <c r="AY717" s="760"/>
      <c r="BK717" s="155"/>
      <c r="BL717" s="155"/>
      <c r="BM717" s="155"/>
      <c r="BN717" s="155"/>
    </row>
    <row r="718" spans="1:66" s="750" customFormat="1" ht="24.75" customHeight="1">
      <c r="A718" s="22" t="s">
        <v>2527</v>
      </c>
      <c r="B718" s="22" t="s">
        <v>1496</v>
      </c>
      <c r="C718" s="472" t="s">
        <v>568</v>
      </c>
      <c r="D718" s="23" t="s">
        <v>29451</v>
      </c>
      <c r="E718" s="23" t="s">
        <v>163</v>
      </c>
      <c r="F718" s="22" t="s">
        <v>362</v>
      </c>
      <c r="G718" s="22"/>
      <c r="H718" s="22" t="s">
        <v>180</v>
      </c>
      <c r="I718" s="18" t="s">
        <v>5417</v>
      </c>
      <c r="J718" s="23" t="s">
        <v>29452</v>
      </c>
      <c r="K718" s="23" t="s">
        <v>1183</v>
      </c>
      <c r="L718" s="23" t="s">
        <v>1224</v>
      </c>
      <c r="M718" s="746" t="s">
        <v>575</v>
      </c>
      <c r="N718" s="22"/>
      <c r="O718" s="22" t="s">
        <v>1551</v>
      </c>
      <c r="P718" s="22" t="s">
        <v>186</v>
      </c>
      <c r="Q718" s="22" t="s">
        <v>2864</v>
      </c>
      <c r="R718" s="22" t="s">
        <v>186</v>
      </c>
      <c r="S718" s="747" t="s">
        <v>5378</v>
      </c>
      <c r="T718" s="748" t="str">
        <f>IF(Table54[[#This Row],[تاریخ اولین  احتساب حق بیمه]]="",1403,MID(Table54[[#This Row],[تاریخ اولین  احتساب حق بیمه]],1,4))</f>
        <v>1398</v>
      </c>
      <c r="U718" s="22"/>
      <c r="V718" s="22"/>
      <c r="W718" s="22" t="s">
        <v>5378</v>
      </c>
      <c r="X718" s="22"/>
      <c r="Y718" s="748"/>
      <c r="Z718" s="748"/>
      <c r="AA718" s="748"/>
      <c r="AB718" s="748"/>
      <c r="AC718" s="748"/>
      <c r="AD718" s="748"/>
      <c r="AE718" s="748"/>
      <c r="AF718" s="748"/>
      <c r="AG718" s="748"/>
      <c r="AH718" s="749"/>
      <c r="AI718" s="749">
        <v>23968000</v>
      </c>
      <c r="AJ718" s="749"/>
      <c r="AK718" s="749">
        <v>31715000</v>
      </c>
      <c r="AL718" s="748">
        <v>23968000</v>
      </c>
      <c r="AM718" s="748">
        <v>32180000</v>
      </c>
      <c r="AN718" s="748">
        <v>29054000</v>
      </c>
      <c r="AO718" s="748">
        <v>32910000</v>
      </c>
      <c r="AP718" s="748">
        <v>32313333</v>
      </c>
      <c r="AQ718" s="748">
        <v>38446667</v>
      </c>
      <c r="AR718" s="748">
        <v>27105000</v>
      </c>
      <c r="AS718" s="747">
        <v>28195000</v>
      </c>
      <c r="AT718" s="748">
        <v>291288333</v>
      </c>
      <c r="AU718" s="748">
        <v>30683333</v>
      </c>
      <c r="AV718" s="748">
        <v>39791667</v>
      </c>
      <c r="AW718" s="748">
        <v>46253513</v>
      </c>
      <c r="AX718" s="748">
        <v>46300000</v>
      </c>
      <c r="AY718" s="748">
        <v>50500000</v>
      </c>
      <c r="AZ718" s="750">
        <v>48520000</v>
      </c>
      <c r="BA718" s="750">
        <v>52523950</v>
      </c>
      <c r="BC718" s="750">
        <v>71050000</v>
      </c>
      <c r="BD718" s="750">
        <v>53933333.333333328</v>
      </c>
      <c r="BE718" s="750">
        <v>53750000</v>
      </c>
      <c r="BF718" s="750">
        <v>53600000</v>
      </c>
      <c r="BG718" s="750">
        <v>54500000</v>
      </c>
      <c r="BH718" s="750">
        <v>54800000</v>
      </c>
      <c r="BI718" s="155"/>
      <c r="BJ718" s="155"/>
      <c r="BK718" s="155"/>
      <c r="BL718" s="155"/>
      <c r="BM718" s="155"/>
      <c r="BN718" s="155"/>
    </row>
    <row r="719" spans="1:66" s="750" customFormat="1" ht="24.75" customHeight="1">
      <c r="A719" s="22" t="s">
        <v>881</v>
      </c>
      <c r="B719" s="22" t="s">
        <v>1497</v>
      </c>
      <c r="C719" s="472" t="s">
        <v>568</v>
      </c>
      <c r="D719" s="23" t="s">
        <v>29455</v>
      </c>
      <c r="E719" s="23" t="s">
        <v>163</v>
      </c>
      <c r="F719" s="22" t="s">
        <v>112</v>
      </c>
      <c r="G719" s="22"/>
      <c r="H719" s="22" t="s">
        <v>180</v>
      </c>
      <c r="I719" s="18" t="s">
        <v>5416</v>
      </c>
      <c r="J719" s="23" t="s">
        <v>29456</v>
      </c>
      <c r="K719" s="23" t="s">
        <v>1183</v>
      </c>
      <c r="L719" s="23" t="s">
        <v>1224</v>
      </c>
      <c r="M719" s="746" t="s">
        <v>1505</v>
      </c>
      <c r="N719" s="22"/>
      <c r="O719" s="22" t="s">
        <v>2414</v>
      </c>
      <c r="P719" s="22" t="s">
        <v>4452</v>
      </c>
      <c r="Q719" s="22" t="s">
        <v>4452</v>
      </c>
      <c r="R719" s="22"/>
      <c r="S719" s="747" t="s">
        <v>5378</v>
      </c>
      <c r="T719" s="748">
        <f>IF(Table54[[#This Row],[تاریخ اولین  احتساب حق بیمه]]="",1403,MID(Table54[[#This Row],[تاریخ اولین  احتساب حق بیمه]],1,4))</f>
        <v>1403</v>
      </c>
      <c r="U719" s="22"/>
      <c r="V719" s="22"/>
      <c r="W719" s="22" t="s">
        <v>5378</v>
      </c>
      <c r="X719" s="22"/>
      <c r="Y719" s="748"/>
      <c r="Z719" s="748"/>
      <c r="AA719" s="748"/>
      <c r="AB719" s="748"/>
      <c r="AC719" s="748"/>
      <c r="AD719" s="748"/>
      <c r="AE719" s="748"/>
      <c r="AF719" s="748"/>
      <c r="AG719" s="748"/>
      <c r="AH719" s="749"/>
      <c r="AI719" s="749">
        <v>19255000</v>
      </c>
      <c r="AJ719" s="749"/>
      <c r="AK719" s="749">
        <v>26185000</v>
      </c>
      <c r="AL719" s="748">
        <v>19255000</v>
      </c>
      <c r="AM719" s="748">
        <v>27223780</v>
      </c>
      <c r="AN719" s="748">
        <v>25655000</v>
      </c>
      <c r="AO719" s="748">
        <v>26430000</v>
      </c>
      <c r="AP719" s="748">
        <v>22715000</v>
      </c>
      <c r="AQ719" s="748">
        <v>27650000</v>
      </c>
      <c r="AR719" s="748">
        <v>23900000</v>
      </c>
      <c r="AS719" s="747">
        <v>23138916</v>
      </c>
      <c r="AT719" s="748">
        <v>26290000</v>
      </c>
      <c r="AU719" s="748">
        <v>24666667</v>
      </c>
      <c r="AV719" s="748">
        <v>30665000</v>
      </c>
      <c r="AW719" s="748">
        <v>30587097</v>
      </c>
      <c r="AX719" s="748">
        <v>11858065</v>
      </c>
      <c r="AY719" s="748">
        <v>19596774</v>
      </c>
      <c r="AZ719" s="750">
        <v>20903225.806451611</v>
      </c>
      <c r="BA719" s="750">
        <v>8064516.1290322579</v>
      </c>
      <c r="BC719" s="750">
        <v>27850000</v>
      </c>
      <c r="BD719" s="750">
        <v>24300000</v>
      </c>
      <c r="BE719" s="750">
        <v>20250000</v>
      </c>
      <c r="BF719" s="750">
        <v>14880870</v>
      </c>
      <c r="BG719" s="750">
        <v>21180870</v>
      </c>
      <c r="BH719" s="750">
        <v>18900000</v>
      </c>
      <c r="BI719" s="155"/>
      <c r="BJ719" s="155"/>
      <c r="BK719" s="155"/>
      <c r="BL719" s="155"/>
      <c r="BM719" s="155"/>
      <c r="BN719" s="155"/>
    </row>
    <row r="720" spans="1:66" s="750" customFormat="1" ht="24.75" customHeight="1">
      <c r="A720" s="22" t="s">
        <v>25912</v>
      </c>
      <c r="B720" s="22" t="s">
        <v>25913</v>
      </c>
      <c r="C720" s="472" t="s">
        <v>568</v>
      </c>
      <c r="D720" s="23" t="s">
        <v>29459</v>
      </c>
      <c r="E720" s="23" t="s">
        <v>162</v>
      </c>
      <c r="F720" s="22" t="s">
        <v>388</v>
      </c>
      <c r="G720" s="22" t="s">
        <v>1285</v>
      </c>
      <c r="H720" s="22" t="s">
        <v>179</v>
      </c>
      <c r="I720" s="18" t="s">
        <v>5418</v>
      </c>
      <c r="J720" s="23" t="s">
        <v>29460</v>
      </c>
      <c r="K720" s="23" t="s">
        <v>1183</v>
      </c>
      <c r="L720" s="23" t="s">
        <v>1224</v>
      </c>
      <c r="M720" s="746" t="s">
        <v>25914</v>
      </c>
      <c r="N720" s="22"/>
      <c r="O720" s="22" t="s">
        <v>1551</v>
      </c>
      <c r="P720" s="22" t="s">
        <v>25922</v>
      </c>
      <c r="Q720" s="22"/>
      <c r="R720" s="22" t="s">
        <v>25922</v>
      </c>
      <c r="S720" s="747"/>
      <c r="T720" s="748" t="str">
        <f>IF(Table54[[#This Row],[تاریخ اولین  احتساب حق بیمه]]="",1403,MID(Table54[[#This Row],[تاریخ اولین  احتساب حق بیمه]],1,4))</f>
        <v>1404</v>
      </c>
      <c r="U720" s="22" t="s">
        <v>5598</v>
      </c>
      <c r="V720" s="22"/>
      <c r="W720" s="22" t="s">
        <v>25915</v>
      </c>
      <c r="X720" s="22"/>
      <c r="Y720" s="748"/>
      <c r="Z720" s="748"/>
      <c r="AA720" s="748"/>
      <c r="AB720" s="748"/>
      <c r="AC720" s="748"/>
      <c r="AD720" s="748"/>
      <c r="AE720" s="748"/>
      <c r="AF720" s="748"/>
      <c r="AG720" s="748"/>
      <c r="AH720" s="749"/>
      <c r="AI720" s="749">
        <v>22357000</v>
      </c>
      <c r="AJ720" s="749"/>
      <c r="AK720" s="749">
        <v>30437000</v>
      </c>
      <c r="AL720" s="748">
        <v>22357000</v>
      </c>
      <c r="AM720" s="748">
        <v>32235000</v>
      </c>
      <c r="AN720" s="748">
        <v>16578000</v>
      </c>
      <c r="AO720" s="748">
        <v>30945000</v>
      </c>
      <c r="AP720" s="748">
        <v>33510000</v>
      </c>
      <c r="AQ720" s="748">
        <v>319500000</v>
      </c>
      <c r="AR720" s="748">
        <v>26450000</v>
      </c>
      <c r="AS720" s="747">
        <v>24650000</v>
      </c>
      <c r="AT720" s="748">
        <v>32650000</v>
      </c>
      <c r="AU720" s="748">
        <v>32535000</v>
      </c>
      <c r="AV720" s="748">
        <v>38980000</v>
      </c>
      <c r="AW720" s="748">
        <v>48633333</v>
      </c>
      <c r="AX720" s="748">
        <v>53100000</v>
      </c>
      <c r="AY720" s="748">
        <v>49400000</v>
      </c>
      <c r="AZ720" s="750">
        <v>46100000</v>
      </c>
      <c r="BA720" s="750">
        <v>49000000</v>
      </c>
      <c r="BI720" s="155"/>
      <c r="BJ720" s="155"/>
      <c r="BK720" s="155"/>
      <c r="BL720" s="155"/>
      <c r="BM720" s="155"/>
      <c r="BN720" s="155"/>
    </row>
    <row r="721" spans="1:66" s="750" customFormat="1" ht="24.75" customHeight="1">
      <c r="A721" s="22" t="s">
        <v>2528</v>
      </c>
      <c r="B721" s="22" t="s">
        <v>1498</v>
      </c>
      <c r="C721" s="472" t="s">
        <v>568</v>
      </c>
      <c r="D721" s="23" t="s">
        <v>29461</v>
      </c>
      <c r="E721" s="23" t="s">
        <v>162</v>
      </c>
      <c r="F721" s="22" t="s">
        <v>199</v>
      </c>
      <c r="G721" s="22"/>
      <c r="H721" s="22" t="s">
        <v>179</v>
      </c>
      <c r="I721" s="18" t="s">
        <v>5418</v>
      </c>
      <c r="J721" s="23" t="s">
        <v>29462</v>
      </c>
      <c r="K721" s="23" t="s">
        <v>1183</v>
      </c>
      <c r="L721" s="23" t="s">
        <v>774</v>
      </c>
      <c r="M721" s="746" t="s">
        <v>1506</v>
      </c>
      <c r="N721" s="22"/>
      <c r="O721" s="22" t="s">
        <v>1551</v>
      </c>
      <c r="P721" s="22" t="s">
        <v>578</v>
      </c>
      <c r="Q721" s="22" t="s">
        <v>2864</v>
      </c>
      <c r="R721" s="22" t="s">
        <v>22585</v>
      </c>
      <c r="S721" s="747" t="s">
        <v>5378</v>
      </c>
      <c r="T721" s="748" t="str">
        <f>IF(Table54[[#This Row],[تاریخ اولین  احتساب حق بیمه]]="",1403,MID(Table54[[#This Row],[تاریخ اولین  احتساب حق بیمه]],1,4))</f>
        <v>1400</v>
      </c>
      <c r="U721" s="22"/>
      <c r="V721" s="22"/>
      <c r="W721" s="22" t="s">
        <v>5378</v>
      </c>
      <c r="X721" s="22"/>
      <c r="Y721" s="748"/>
      <c r="Z721" s="748"/>
      <c r="AA721" s="748"/>
      <c r="AB721" s="748"/>
      <c r="AC721" s="748"/>
      <c r="AD721" s="748"/>
      <c r="AE721" s="748"/>
      <c r="AF721" s="748"/>
      <c r="AG721" s="748"/>
      <c r="AH721" s="749"/>
      <c r="AI721" s="749">
        <v>19832000</v>
      </c>
      <c r="AJ721" s="749"/>
      <c r="AK721" s="749">
        <v>26445000</v>
      </c>
      <c r="AL721" s="748">
        <v>19832000</v>
      </c>
      <c r="AM721" s="748">
        <v>18910000</v>
      </c>
      <c r="AN721" s="748">
        <v>28755000</v>
      </c>
      <c r="AO721" s="748">
        <v>29275000</v>
      </c>
      <c r="AP721" s="748">
        <v>21950000</v>
      </c>
      <c r="AQ721" s="748">
        <v>33125708</v>
      </c>
      <c r="AR721" s="748">
        <v>30000000</v>
      </c>
      <c r="AS721" s="747">
        <v>30065000</v>
      </c>
      <c r="AT721" s="748">
        <v>30000000</v>
      </c>
      <c r="AU721" s="748">
        <v>30910000</v>
      </c>
      <c r="AV721" s="748">
        <v>37875000</v>
      </c>
      <c r="AW721" s="748">
        <v>48833333</v>
      </c>
      <c r="AX721" s="748">
        <v>46500000</v>
      </c>
      <c r="AY721" s="748">
        <v>46500000</v>
      </c>
      <c r="AZ721" s="750">
        <v>46800000</v>
      </c>
      <c r="BA721" s="750">
        <v>46000000</v>
      </c>
      <c r="BC721" s="750">
        <v>47590900</v>
      </c>
      <c r="BD721" s="750">
        <v>45000000</v>
      </c>
      <c r="BE721" s="750">
        <v>45000000</v>
      </c>
      <c r="BF721" s="750">
        <v>50000000</v>
      </c>
      <c r="BG721" s="750">
        <v>50000000</v>
      </c>
      <c r="BH721" s="750">
        <v>50400000</v>
      </c>
      <c r="BI721" s="155"/>
      <c r="BJ721" s="155"/>
      <c r="BK721" s="155"/>
      <c r="BL721" s="155"/>
      <c r="BM721" s="155"/>
      <c r="BN721" s="155"/>
    </row>
    <row r="722" spans="1:66" s="750" customFormat="1" ht="24.75" customHeight="1">
      <c r="A722" s="22" t="s">
        <v>2529</v>
      </c>
      <c r="B722" s="22" t="s">
        <v>1499</v>
      </c>
      <c r="C722" s="472" t="s">
        <v>568</v>
      </c>
      <c r="D722" s="23" t="s">
        <v>29463</v>
      </c>
      <c r="E722" s="23" t="s">
        <v>162</v>
      </c>
      <c r="F722" s="22" t="s">
        <v>308</v>
      </c>
      <c r="G722" s="22"/>
      <c r="H722" s="22" t="s">
        <v>179</v>
      </c>
      <c r="I722" s="18" t="s">
        <v>5417</v>
      </c>
      <c r="J722" s="23" t="s">
        <v>29464</v>
      </c>
      <c r="K722" s="23" t="s">
        <v>1183</v>
      </c>
      <c r="L722" s="23" t="s">
        <v>774</v>
      </c>
      <c r="M722" s="746" t="s">
        <v>1507</v>
      </c>
      <c r="N722" s="22"/>
      <c r="O722" s="22" t="s">
        <v>1551</v>
      </c>
      <c r="P722" s="22" t="s">
        <v>576</v>
      </c>
      <c r="Q722" s="22" t="s">
        <v>2864</v>
      </c>
      <c r="R722" s="22" t="s">
        <v>623</v>
      </c>
      <c r="S722" s="747" t="s">
        <v>5378</v>
      </c>
      <c r="T722" s="748" t="str">
        <f>IF(Table54[[#This Row],[تاریخ اولین  احتساب حق بیمه]]="",1403,MID(Table54[[#This Row],[تاریخ اولین  احتساب حق بیمه]],1,4))</f>
        <v>1400</v>
      </c>
      <c r="U722" s="22"/>
      <c r="V722" s="22"/>
      <c r="W722" s="22" t="s">
        <v>5378</v>
      </c>
      <c r="X722" s="22"/>
      <c r="Y722" s="748"/>
      <c r="Z722" s="748"/>
      <c r="AA722" s="748"/>
      <c r="AB722" s="748"/>
      <c r="AC722" s="748"/>
      <c r="AD722" s="748"/>
      <c r="AE722" s="748"/>
      <c r="AF722" s="748"/>
      <c r="AG722" s="748"/>
      <c r="AH722" s="749"/>
      <c r="AI722" s="749">
        <v>30148000</v>
      </c>
      <c r="AJ722" s="749"/>
      <c r="AK722" s="749">
        <v>40554000</v>
      </c>
      <c r="AL722" s="748">
        <v>30148000</v>
      </c>
      <c r="AM722" s="748">
        <v>46165000</v>
      </c>
      <c r="AN722" s="748">
        <v>42160000</v>
      </c>
      <c r="AO722" s="748">
        <v>41250000</v>
      </c>
      <c r="AP722" s="748">
        <v>41965000</v>
      </c>
      <c r="AQ722" s="748">
        <v>45753333</v>
      </c>
      <c r="AR722" s="748">
        <v>42665000</v>
      </c>
      <c r="AS722" s="747">
        <v>41885000</v>
      </c>
      <c r="AT722" s="748">
        <v>41170000</v>
      </c>
      <c r="AU722" s="748">
        <v>45340000</v>
      </c>
      <c r="AV722" s="748">
        <v>53490000</v>
      </c>
      <c r="AW722" s="748">
        <v>65241667</v>
      </c>
      <c r="AX722" s="748">
        <v>63875000</v>
      </c>
      <c r="AY722" s="748">
        <v>63875000</v>
      </c>
      <c r="AZ722" s="750">
        <v>72750000</v>
      </c>
      <c r="BA722" s="750">
        <v>75375000</v>
      </c>
      <c r="BC722" s="750">
        <v>73750000</v>
      </c>
      <c r="BD722" s="750">
        <v>72750000</v>
      </c>
      <c r="BE722" s="750">
        <v>73500000</v>
      </c>
      <c r="BF722" s="750">
        <v>74375000</v>
      </c>
      <c r="BG722" s="750">
        <v>75250000</v>
      </c>
      <c r="BH722" s="750">
        <v>78958333</v>
      </c>
      <c r="BI722" s="155"/>
      <c r="BJ722" s="155"/>
      <c r="BK722" s="155"/>
      <c r="BL722" s="155"/>
      <c r="BM722" s="155"/>
      <c r="BN722" s="155"/>
    </row>
    <row r="723" spans="1:66" s="750" customFormat="1" ht="24.75" customHeight="1">
      <c r="A723" s="22" t="s">
        <v>770</v>
      </c>
      <c r="B723" s="22" t="s">
        <v>579</v>
      </c>
      <c r="C723" s="472" t="s">
        <v>568</v>
      </c>
      <c r="D723" s="23">
        <v>2722590360</v>
      </c>
      <c r="E723" s="23" t="s">
        <v>162</v>
      </c>
      <c r="F723" s="22" t="s">
        <v>119</v>
      </c>
      <c r="G723" s="22"/>
      <c r="H723" s="22" t="s">
        <v>179</v>
      </c>
      <c r="I723" s="18" t="s">
        <v>5417</v>
      </c>
      <c r="J723" s="23">
        <v>9112446251</v>
      </c>
      <c r="K723" s="23" t="s">
        <v>1183</v>
      </c>
      <c r="L723" s="23" t="s">
        <v>774</v>
      </c>
      <c r="M723" s="746" t="s">
        <v>1509</v>
      </c>
      <c r="N723" s="22">
        <v>4416867336</v>
      </c>
      <c r="O723" s="22" t="s">
        <v>1551</v>
      </c>
      <c r="P723" s="22" t="s">
        <v>772</v>
      </c>
      <c r="Q723" s="22" t="s">
        <v>2864</v>
      </c>
      <c r="R723" s="22" t="s">
        <v>772</v>
      </c>
      <c r="S723" s="747" t="s">
        <v>5378</v>
      </c>
      <c r="T723" s="748" t="str">
        <f>IF(Table54[[#This Row],[تاریخ اولین  احتساب حق بیمه]]="",1403,MID(Table54[[#This Row],[تاریخ اولین  احتساب حق بیمه]],1,4))</f>
        <v>1400</v>
      </c>
      <c r="U723" s="22"/>
      <c r="V723" s="22"/>
      <c r="W723" s="22" t="s">
        <v>5378</v>
      </c>
      <c r="X723" s="22"/>
      <c r="Y723" s="748"/>
      <c r="Z723" s="748"/>
      <c r="AA723" s="748"/>
      <c r="AB723" s="748"/>
      <c r="AC723" s="748"/>
      <c r="AD723" s="748"/>
      <c r="AE723" s="748"/>
      <c r="AF723" s="748"/>
      <c r="AG723" s="748"/>
      <c r="AH723" s="749"/>
      <c r="AI723" s="749">
        <v>33016000</v>
      </c>
      <c r="AJ723" s="749"/>
      <c r="AK723" s="749">
        <v>42339000</v>
      </c>
      <c r="AL723" s="748">
        <v>102450666</v>
      </c>
      <c r="AM723" s="748">
        <v>39550000</v>
      </c>
      <c r="AN723" s="748">
        <v>62650000</v>
      </c>
      <c r="AO723" s="748">
        <v>60742000</v>
      </c>
      <c r="AP723" s="748">
        <v>61305000</v>
      </c>
      <c r="AQ723" s="748">
        <v>59030000</v>
      </c>
      <c r="AR723" s="748">
        <v>56833333</v>
      </c>
      <c r="AS723" s="747">
        <v>57150000</v>
      </c>
      <c r="AT723" s="748">
        <v>54160000</v>
      </c>
      <c r="AU723" s="748">
        <v>62686667</v>
      </c>
      <c r="AV723" s="748">
        <v>63480000</v>
      </c>
      <c r="AW723" s="748">
        <v>116833333</v>
      </c>
      <c r="AX723" s="748">
        <v>124125000</v>
      </c>
      <c r="AY723" s="748">
        <v>106625000</v>
      </c>
      <c r="AZ723" s="750">
        <v>124450000</v>
      </c>
      <c r="BA723" s="750">
        <v>111125000</v>
      </c>
      <c r="BC723" s="750">
        <v>117250000</v>
      </c>
      <c r="BD723" s="750">
        <v>102291666.66666666</v>
      </c>
      <c r="BE723" s="750">
        <v>111866667</v>
      </c>
      <c r="BF723" s="750">
        <v>99916667</v>
      </c>
      <c r="BG723" s="750">
        <v>137625000</v>
      </c>
      <c r="BH723" s="750">
        <v>147500000</v>
      </c>
      <c r="BI723" s="155"/>
      <c r="BJ723" s="155"/>
      <c r="BK723" s="155"/>
      <c r="BL723" s="155"/>
      <c r="BM723" s="155"/>
      <c r="BN723" s="155"/>
    </row>
    <row r="724" spans="1:66" s="750" customFormat="1" ht="24.75" customHeight="1">
      <c r="A724" s="22" t="s">
        <v>771</v>
      </c>
      <c r="B724" s="22" t="s">
        <v>1500</v>
      </c>
      <c r="C724" s="472" t="s">
        <v>568</v>
      </c>
      <c r="D724" s="23" t="s">
        <v>29465</v>
      </c>
      <c r="E724" s="23" t="s">
        <v>162</v>
      </c>
      <c r="F724" s="22" t="s">
        <v>640</v>
      </c>
      <c r="G724" s="22"/>
      <c r="H724" s="22" t="s">
        <v>180</v>
      </c>
      <c r="I724" s="18" t="s">
        <v>5417</v>
      </c>
      <c r="J724" s="23" t="s">
        <v>29466</v>
      </c>
      <c r="K724" s="23" t="s">
        <v>1183</v>
      </c>
      <c r="L724" s="23" t="s">
        <v>1224</v>
      </c>
      <c r="M724" s="746" t="s">
        <v>1510</v>
      </c>
      <c r="N724" s="22">
        <v>4471144830</v>
      </c>
      <c r="O724" s="22" t="s">
        <v>1551</v>
      </c>
      <c r="P724" s="22" t="s">
        <v>564</v>
      </c>
      <c r="Q724" s="22" t="s">
        <v>2864</v>
      </c>
      <c r="R724" s="22" t="s">
        <v>564</v>
      </c>
      <c r="S724" s="747" t="s">
        <v>5378</v>
      </c>
      <c r="T724" s="748" t="str">
        <f>IF(Table54[[#This Row],[تاریخ اولین  احتساب حق بیمه]]="",1403,MID(Table54[[#This Row],[تاریخ اولین  احتساب حق بیمه]],1,4))</f>
        <v>1400</v>
      </c>
      <c r="U724" s="22"/>
      <c r="V724" s="22"/>
      <c r="W724" s="22" t="s">
        <v>5378</v>
      </c>
      <c r="X724" s="22"/>
      <c r="Y724" s="748"/>
      <c r="Z724" s="748"/>
      <c r="AA724" s="748"/>
      <c r="AB724" s="748"/>
      <c r="AC724" s="748"/>
      <c r="AD724" s="748"/>
      <c r="AE724" s="748"/>
      <c r="AF724" s="748"/>
      <c r="AG724" s="748"/>
      <c r="AH724" s="749"/>
      <c r="AI724" s="749">
        <v>22659000</v>
      </c>
      <c r="AJ724" s="749"/>
      <c r="AK724" s="749">
        <v>31284000</v>
      </c>
      <c r="AL724" s="748">
        <v>22659000</v>
      </c>
      <c r="AM724" s="748">
        <v>29840000</v>
      </c>
      <c r="AN724" s="748">
        <v>31015000</v>
      </c>
      <c r="AO724" s="748">
        <v>31275000</v>
      </c>
      <c r="AP724" s="748">
        <v>32080000</v>
      </c>
      <c r="AQ724" s="748">
        <v>32210000</v>
      </c>
      <c r="AR724" s="748">
        <v>30975000</v>
      </c>
      <c r="AS724" s="747">
        <v>21652000</v>
      </c>
      <c r="AT724" s="748">
        <v>30000000</v>
      </c>
      <c r="AU724" s="748">
        <v>37015000</v>
      </c>
      <c r="AV724" s="748">
        <v>44645000</v>
      </c>
      <c r="AW724" s="748">
        <v>52266667</v>
      </c>
      <c r="AX724" s="748">
        <v>54300000</v>
      </c>
      <c r="AY724" s="748">
        <v>53500000</v>
      </c>
      <c r="AZ724" s="750">
        <v>54500000</v>
      </c>
      <c r="BA724" s="750">
        <v>55000000</v>
      </c>
      <c r="BC724" s="750">
        <v>54500000</v>
      </c>
      <c r="BD724" s="750">
        <v>55250000</v>
      </c>
      <c r="BE724" s="750">
        <v>57750000</v>
      </c>
      <c r="BF724" s="750">
        <v>62853000</v>
      </c>
      <c r="BG724" s="750">
        <v>60750000</v>
      </c>
      <c r="BH724" s="750">
        <v>60875000</v>
      </c>
      <c r="BI724" s="155"/>
      <c r="BJ724" s="155"/>
      <c r="BK724" s="155"/>
      <c r="BL724" s="155"/>
      <c r="BM724" s="155"/>
      <c r="BN724" s="155"/>
    </row>
    <row r="725" spans="1:66" s="750" customFormat="1" ht="24.75" customHeight="1">
      <c r="A725" s="22" t="s">
        <v>773</v>
      </c>
      <c r="B725" s="22" t="s">
        <v>1501</v>
      </c>
      <c r="C725" s="472" t="s">
        <v>568</v>
      </c>
      <c r="D725" s="23">
        <v>2739212305</v>
      </c>
      <c r="E725" s="23" t="s">
        <v>162</v>
      </c>
      <c r="F725" s="22" t="s">
        <v>344</v>
      </c>
      <c r="G725" s="22"/>
      <c r="H725" s="22" t="s">
        <v>179</v>
      </c>
      <c r="I725" s="18" t="s">
        <v>5418</v>
      </c>
      <c r="J725" s="23">
        <v>9373216844</v>
      </c>
      <c r="K725" s="23" t="s">
        <v>1183</v>
      </c>
      <c r="L725" s="23" t="s">
        <v>774</v>
      </c>
      <c r="M725" s="746" t="s">
        <v>1511</v>
      </c>
      <c r="N725" s="22">
        <v>4417733767</v>
      </c>
      <c r="O725" s="22" t="s">
        <v>1551</v>
      </c>
      <c r="P725" s="22" t="s">
        <v>775</v>
      </c>
      <c r="Q725" s="22" t="s">
        <v>2864</v>
      </c>
      <c r="R725" s="22" t="s">
        <v>777</v>
      </c>
      <c r="S725" s="747" t="s">
        <v>5378</v>
      </c>
      <c r="T725" s="748" t="str">
        <f>IF(Table54[[#This Row],[تاریخ اولین  احتساب حق بیمه]]="",1403,MID(Table54[[#This Row],[تاریخ اولین  احتساب حق بیمه]],1,4))</f>
        <v>1400</v>
      </c>
      <c r="U725" s="22"/>
      <c r="V725" s="22"/>
      <c r="W725" s="22" t="s">
        <v>5378</v>
      </c>
      <c r="X725" s="22"/>
      <c r="Y725" s="748"/>
      <c r="Z725" s="748"/>
      <c r="AA725" s="748"/>
      <c r="AB725" s="748"/>
      <c r="AC725" s="748"/>
      <c r="AD725" s="748"/>
      <c r="AE725" s="748"/>
      <c r="AF725" s="748"/>
      <c r="AG725" s="748"/>
      <c r="AH725" s="749"/>
      <c r="AI725" s="749">
        <v>22173000</v>
      </c>
      <c r="AJ725" s="749"/>
      <c r="AK725" s="749">
        <v>30074000</v>
      </c>
      <c r="AL725" s="748">
        <v>22173000</v>
      </c>
      <c r="AM725" s="748">
        <v>33250000</v>
      </c>
      <c r="AN725" s="748">
        <v>32560000</v>
      </c>
      <c r="AO725" s="748">
        <v>33150000</v>
      </c>
      <c r="AP725" s="748">
        <v>32820000</v>
      </c>
      <c r="AQ725" s="748">
        <v>36258333</v>
      </c>
      <c r="AR725" s="748">
        <v>31000000</v>
      </c>
      <c r="AS725" s="747">
        <v>31000000</v>
      </c>
      <c r="AT725" s="748">
        <v>31000000</v>
      </c>
      <c r="AU725" s="748">
        <v>33600000</v>
      </c>
      <c r="AV725" s="748">
        <v>37900000</v>
      </c>
      <c r="AW725" s="748">
        <v>46400000</v>
      </c>
      <c r="AX725" s="748">
        <v>45000000</v>
      </c>
      <c r="AY725" s="748">
        <v>48050000</v>
      </c>
      <c r="AZ725" s="750">
        <v>49300000</v>
      </c>
      <c r="BA725" s="750">
        <v>46000000</v>
      </c>
      <c r="BC725" s="750">
        <v>45500000</v>
      </c>
      <c r="BD725" s="750">
        <v>45700000</v>
      </c>
      <c r="BE725" s="750">
        <v>45200000</v>
      </c>
      <c r="BF725" s="750">
        <v>50000000</v>
      </c>
      <c r="BG725" s="750">
        <v>50000000</v>
      </c>
      <c r="BH725" s="750">
        <v>50700000</v>
      </c>
      <c r="BI725" s="155"/>
      <c r="BJ725" s="155"/>
      <c r="BK725" s="155"/>
      <c r="BL725" s="155"/>
      <c r="BM725" s="155"/>
      <c r="BN725" s="155"/>
    </row>
    <row r="726" spans="1:66" s="750" customFormat="1" ht="24.75" customHeight="1">
      <c r="A726" s="22" t="s">
        <v>27325</v>
      </c>
      <c r="B726" s="22" t="s">
        <v>1502</v>
      </c>
      <c r="C726" s="472" t="s">
        <v>568</v>
      </c>
      <c r="D726" s="23">
        <v>2721852450</v>
      </c>
      <c r="E726" s="23" t="s">
        <v>163</v>
      </c>
      <c r="F726" s="22" t="s">
        <v>111</v>
      </c>
      <c r="G726" s="22"/>
      <c r="H726" s="22" t="s">
        <v>179</v>
      </c>
      <c r="I726" s="18" t="s">
        <v>5418</v>
      </c>
      <c r="J726" s="23">
        <v>9105512808</v>
      </c>
      <c r="K726" s="23" t="s">
        <v>1183</v>
      </c>
      <c r="L726" s="23" t="s">
        <v>1336</v>
      </c>
      <c r="M726" s="746" t="s">
        <v>1512</v>
      </c>
      <c r="N726" s="22">
        <v>4441754685</v>
      </c>
      <c r="O726" s="22" t="s">
        <v>1551</v>
      </c>
      <c r="P726" s="22" t="s">
        <v>776</v>
      </c>
      <c r="Q726" s="22" t="s">
        <v>2864</v>
      </c>
      <c r="R726" s="22" t="s">
        <v>776</v>
      </c>
      <c r="S726" s="747" t="s">
        <v>5378</v>
      </c>
      <c r="T726" s="748" t="str">
        <f>IF(Table54[[#This Row],[تاریخ اولین  احتساب حق بیمه]]="",1403,MID(Table54[[#This Row],[تاریخ اولین  احتساب حق بیمه]],1,4))</f>
        <v>1400</v>
      </c>
      <c r="U726" s="22"/>
      <c r="V726" s="22"/>
      <c r="W726" s="22" t="s">
        <v>5378</v>
      </c>
      <c r="X726" s="22"/>
      <c r="Y726" s="748"/>
      <c r="Z726" s="748"/>
      <c r="AA726" s="748"/>
      <c r="AB726" s="748"/>
      <c r="AC726" s="748"/>
      <c r="AD726" s="748"/>
      <c r="AE726" s="748"/>
      <c r="AF726" s="748"/>
      <c r="AG726" s="748"/>
      <c r="AH726" s="749"/>
      <c r="AI726" s="749">
        <v>4676000</v>
      </c>
      <c r="AJ726" s="749"/>
      <c r="AK726" s="749">
        <v>32960000</v>
      </c>
      <c r="AL726" s="748">
        <v>4676000</v>
      </c>
      <c r="AM726" s="748">
        <v>22095000</v>
      </c>
      <c r="AN726" s="748">
        <v>33850000</v>
      </c>
      <c r="AO726" s="748">
        <v>28400000</v>
      </c>
      <c r="AP726" s="748">
        <v>28361667</v>
      </c>
      <c r="AQ726" s="748">
        <v>16885000</v>
      </c>
      <c r="AR726" s="748">
        <v>29950000</v>
      </c>
      <c r="AS726" s="747">
        <v>19365000</v>
      </c>
      <c r="AT726" s="748">
        <v>21080000</v>
      </c>
      <c r="AU726" s="748">
        <v>21170000</v>
      </c>
      <c r="AV726" s="748">
        <v>39900000</v>
      </c>
      <c r="AW726" s="748">
        <v>45533333</v>
      </c>
      <c r="AX726" s="748">
        <v>45500000</v>
      </c>
      <c r="AY726" s="748">
        <v>51200000</v>
      </c>
      <c r="AZ726" s="750">
        <v>48100000</v>
      </c>
      <c r="BA726" s="750">
        <v>50000000</v>
      </c>
      <c r="BC726" s="750">
        <v>46000000</v>
      </c>
      <c r="BD726" s="750">
        <v>45900000</v>
      </c>
      <c r="BE726" s="750">
        <v>49500000</v>
      </c>
      <c r="BF726" s="750">
        <v>50900000</v>
      </c>
      <c r="BG726" s="750">
        <v>40200000</v>
      </c>
      <c r="BH726" s="750">
        <v>31200000</v>
      </c>
      <c r="BI726" s="155"/>
      <c r="BJ726" s="155"/>
      <c r="BK726" s="155"/>
      <c r="BL726" s="155"/>
      <c r="BM726" s="155"/>
      <c r="BN726" s="155"/>
    </row>
    <row r="727" spans="1:66" s="750" customFormat="1" ht="24.75" customHeight="1">
      <c r="A727" s="22" t="s">
        <v>1615</v>
      </c>
      <c r="B727" s="22" t="s">
        <v>1616</v>
      </c>
      <c r="C727" s="472" t="s">
        <v>568</v>
      </c>
      <c r="D727" s="23">
        <v>2679776797</v>
      </c>
      <c r="E727" s="23" t="s">
        <v>162</v>
      </c>
      <c r="F727" s="22" t="s">
        <v>419</v>
      </c>
      <c r="G727" s="22"/>
      <c r="H727" s="22" t="s">
        <v>179</v>
      </c>
      <c r="I727" s="18" t="s">
        <v>5416</v>
      </c>
      <c r="J727" s="23">
        <v>9119276612</v>
      </c>
      <c r="K727" s="23" t="s">
        <v>1183</v>
      </c>
      <c r="L727" s="23" t="s">
        <v>1184</v>
      </c>
      <c r="M727" s="746" t="s">
        <v>1617</v>
      </c>
      <c r="N727" s="22">
        <v>4173113745</v>
      </c>
      <c r="O727" s="22" t="s">
        <v>1551</v>
      </c>
      <c r="P727" s="22" t="s">
        <v>22586</v>
      </c>
      <c r="Q727" s="22" t="s">
        <v>2864</v>
      </c>
      <c r="R727" s="22" t="s">
        <v>1039</v>
      </c>
      <c r="S727" s="747" t="s">
        <v>5378</v>
      </c>
      <c r="T727" s="748" t="str">
        <f>IF(Table54[[#This Row],[تاریخ اولین  احتساب حق بیمه]]="",1403,MID(Table54[[#This Row],[تاریخ اولین  احتساب حق بیمه]],1,4))</f>
        <v>1400</v>
      </c>
      <c r="U727" s="22"/>
      <c r="V727" s="22"/>
      <c r="W727" s="22" t="s">
        <v>5378</v>
      </c>
      <c r="X727" s="22"/>
      <c r="Y727" s="748"/>
      <c r="Z727" s="748"/>
      <c r="AA727" s="748"/>
      <c r="AB727" s="748"/>
      <c r="AC727" s="748"/>
      <c r="AD727" s="748"/>
      <c r="AE727" s="748"/>
      <c r="AF727" s="748"/>
      <c r="AG727" s="748"/>
      <c r="AH727" s="749"/>
      <c r="AI727" s="749"/>
      <c r="AJ727" s="749"/>
      <c r="AK727" s="749"/>
      <c r="AL727" s="748"/>
      <c r="AM727" s="748">
        <v>61500000</v>
      </c>
      <c r="AN727" s="748">
        <v>64750000</v>
      </c>
      <c r="AO727" s="748">
        <v>64750000</v>
      </c>
      <c r="AP727" s="748">
        <v>62800000</v>
      </c>
      <c r="AQ727" s="748">
        <v>66960000</v>
      </c>
      <c r="AR727" s="748">
        <v>66700000</v>
      </c>
      <c r="AS727" s="747">
        <v>66700000</v>
      </c>
      <c r="AT727" s="748">
        <v>66700000</v>
      </c>
      <c r="AU727" s="748">
        <v>66700000</v>
      </c>
      <c r="AV727" s="748">
        <v>74200000</v>
      </c>
      <c r="AW727" s="748">
        <v>95730000</v>
      </c>
      <c r="AX727" s="748">
        <v>93875000</v>
      </c>
      <c r="AY727" s="748">
        <v>86250000</v>
      </c>
      <c r="AZ727" s="750">
        <v>86250000</v>
      </c>
      <c r="BA727" s="750">
        <v>89250000</v>
      </c>
      <c r="BC727" s="750">
        <v>112500000</v>
      </c>
      <c r="BD727" s="750">
        <v>108500000</v>
      </c>
      <c r="BE727" s="750">
        <v>111850000</v>
      </c>
      <c r="BF727" s="750">
        <v>117500000</v>
      </c>
      <c r="BG727" s="750">
        <v>117500000</v>
      </c>
      <c r="BH727" s="750">
        <v>112500000</v>
      </c>
      <c r="BI727" s="155"/>
      <c r="BJ727" s="155"/>
      <c r="BK727" s="155"/>
      <c r="BL727" s="155"/>
      <c r="BM727" s="155"/>
      <c r="BN727" s="155"/>
    </row>
    <row r="728" spans="1:66" s="750" customFormat="1" ht="24.75" customHeight="1">
      <c r="A728" s="22" t="s">
        <v>27326</v>
      </c>
      <c r="B728" s="22" t="s">
        <v>1713</v>
      </c>
      <c r="C728" s="472" t="s">
        <v>568</v>
      </c>
      <c r="D728" s="23">
        <v>5560157449</v>
      </c>
      <c r="E728" s="23" t="s">
        <v>163</v>
      </c>
      <c r="F728" s="22" t="s">
        <v>199</v>
      </c>
      <c r="G728" s="22"/>
      <c r="H728" s="22" t="s">
        <v>180</v>
      </c>
      <c r="I728" s="18" t="s">
        <v>5417</v>
      </c>
      <c r="J728" s="23">
        <v>9115640342</v>
      </c>
      <c r="K728" s="23" t="s">
        <v>1183</v>
      </c>
      <c r="L728" s="23" t="s">
        <v>774</v>
      </c>
      <c r="M728" s="746" t="s">
        <v>1709</v>
      </c>
      <c r="N728" s="22"/>
      <c r="O728" s="22" t="s">
        <v>1551</v>
      </c>
      <c r="P728" s="22" t="s">
        <v>1710</v>
      </c>
      <c r="Q728" s="22" t="s">
        <v>2864</v>
      </c>
      <c r="R728" s="22" t="s">
        <v>1841</v>
      </c>
      <c r="S728" s="747" t="s">
        <v>5378</v>
      </c>
      <c r="T728" s="748" t="str">
        <f>IF(Table54[[#This Row],[تاریخ اولین  احتساب حق بیمه]]="",1403,MID(Table54[[#This Row],[تاریخ اولین  احتساب حق بیمه]],1,4))</f>
        <v>1401</v>
      </c>
      <c r="U728" s="22" t="s">
        <v>5598</v>
      </c>
      <c r="V728" s="22"/>
      <c r="W728" s="22" t="s">
        <v>5378</v>
      </c>
      <c r="X728" s="22"/>
      <c r="Y728" s="748"/>
      <c r="Z728" s="748"/>
      <c r="AA728" s="748"/>
      <c r="AB728" s="748"/>
      <c r="AC728" s="748"/>
      <c r="AD728" s="748"/>
      <c r="AE728" s="748"/>
      <c r="AF728" s="748"/>
      <c r="AG728" s="748"/>
      <c r="AH728" s="749"/>
      <c r="AI728" s="749"/>
      <c r="AJ728" s="749"/>
      <c r="AK728" s="749"/>
      <c r="AL728" s="748"/>
      <c r="AM728" s="748">
        <v>29275000</v>
      </c>
      <c r="AN728" s="748">
        <v>29405000</v>
      </c>
      <c r="AO728" s="748">
        <v>32030000</v>
      </c>
      <c r="AP728" s="748">
        <v>29730000</v>
      </c>
      <c r="AQ728" s="748">
        <v>30565000</v>
      </c>
      <c r="AR728" s="748">
        <v>27325000</v>
      </c>
      <c r="AS728" s="747">
        <v>27845000</v>
      </c>
      <c r="AT728" s="748">
        <v>27195000</v>
      </c>
      <c r="AU728" s="748">
        <v>30325000</v>
      </c>
      <c r="AV728" s="748">
        <v>36770000</v>
      </c>
      <c r="AW728" s="748">
        <v>45733333</v>
      </c>
      <c r="AX728" s="748">
        <v>45100000</v>
      </c>
      <c r="AY728" s="748">
        <v>46000000</v>
      </c>
      <c r="AZ728" s="750">
        <v>46000000</v>
      </c>
      <c r="BA728" s="750">
        <v>46500000</v>
      </c>
      <c r="BC728" s="750">
        <v>46000000</v>
      </c>
      <c r="BD728" s="750">
        <v>46000000</v>
      </c>
      <c r="BE728" s="750">
        <v>46000000</v>
      </c>
      <c r="BF728" s="750">
        <v>50000000</v>
      </c>
      <c r="BG728" s="750">
        <v>50400000</v>
      </c>
      <c r="BH728" s="750">
        <v>51000000</v>
      </c>
      <c r="BI728" s="155"/>
      <c r="BJ728" s="155"/>
      <c r="BK728" s="155"/>
      <c r="BL728" s="155"/>
      <c r="BM728" s="155"/>
      <c r="BN728" s="155"/>
    </row>
    <row r="729" spans="1:66" s="750" customFormat="1" ht="24.75" customHeight="1">
      <c r="A729" s="22" t="s">
        <v>1711</v>
      </c>
      <c r="B729" s="22" t="s">
        <v>1714</v>
      </c>
      <c r="C729" s="472" t="s">
        <v>568</v>
      </c>
      <c r="D729" s="23">
        <v>5500562003</v>
      </c>
      <c r="E729" s="23" t="s">
        <v>162</v>
      </c>
      <c r="F729" s="22" t="s">
        <v>604</v>
      </c>
      <c r="G729" s="22" t="s">
        <v>29919</v>
      </c>
      <c r="H729" s="22" t="s">
        <v>179</v>
      </c>
      <c r="I729" s="18" t="s">
        <v>5418</v>
      </c>
      <c r="J729" s="23">
        <v>9360487770</v>
      </c>
      <c r="K729" s="23" t="s">
        <v>1183</v>
      </c>
      <c r="L729" s="23" t="s">
        <v>774</v>
      </c>
      <c r="M729" s="746" t="s">
        <v>1712</v>
      </c>
      <c r="N729" s="22"/>
      <c r="O729" s="22" t="s">
        <v>1551</v>
      </c>
      <c r="P729" s="22" t="s">
        <v>1710</v>
      </c>
      <c r="Q729" s="22" t="s">
        <v>2864</v>
      </c>
      <c r="R729" s="22" t="s">
        <v>1710</v>
      </c>
      <c r="S729" s="747" t="s">
        <v>5378</v>
      </c>
      <c r="T729" s="748" t="str">
        <f>IF(Table54[[#This Row],[تاریخ اولین  احتساب حق بیمه]]="",1403,MID(Table54[[#This Row],[تاریخ اولین  احتساب حق بیمه]],1,4))</f>
        <v>1401</v>
      </c>
      <c r="U729" s="22"/>
      <c r="V729" s="22"/>
      <c r="W729" s="22" t="s">
        <v>5378</v>
      </c>
      <c r="X729" s="22"/>
      <c r="Y729" s="748"/>
      <c r="Z729" s="748"/>
      <c r="AA729" s="748"/>
      <c r="AB729" s="748"/>
      <c r="AC729" s="748"/>
      <c r="AD729" s="748"/>
      <c r="AE729" s="748"/>
      <c r="AF729" s="748"/>
      <c r="AG729" s="748"/>
      <c r="AH729" s="749"/>
      <c r="AI729" s="749"/>
      <c r="AJ729" s="749"/>
      <c r="AK729" s="749"/>
      <c r="AL729" s="748"/>
      <c r="AM729" s="748">
        <v>34070000</v>
      </c>
      <c r="AN729" s="748">
        <v>37005000</v>
      </c>
      <c r="AO729" s="748">
        <v>33950000</v>
      </c>
      <c r="AP729" s="748">
        <v>51120000</v>
      </c>
      <c r="AQ729" s="748">
        <v>55265000</v>
      </c>
      <c r="AR729" s="748">
        <v>54550000</v>
      </c>
      <c r="AS729" s="747">
        <v>54875000</v>
      </c>
      <c r="AT729" s="748">
        <v>53445000</v>
      </c>
      <c r="AU729" s="748">
        <v>56500000</v>
      </c>
      <c r="AV729" s="748">
        <v>67505000</v>
      </c>
      <c r="AW729" s="748">
        <v>90000000</v>
      </c>
      <c r="AX729" s="748">
        <v>102916667</v>
      </c>
      <c r="AY729" s="748">
        <v>93750000</v>
      </c>
      <c r="AZ729" s="750">
        <v>100000000</v>
      </c>
      <c r="BA729" s="750">
        <v>100000000</v>
      </c>
      <c r="BC729" s="750">
        <v>107500000</v>
      </c>
      <c r="BD729" s="750">
        <v>103625000</v>
      </c>
      <c r="BE729" s="750">
        <v>106500000</v>
      </c>
      <c r="BF729" s="750">
        <v>106500000</v>
      </c>
      <c r="BG729" s="750">
        <v>106500000</v>
      </c>
      <c r="BH729" s="750">
        <v>106500000</v>
      </c>
      <c r="BI729" s="155"/>
      <c r="BJ729" s="155"/>
      <c r="BK729" s="155"/>
      <c r="BL729" s="155"/>
      <c r="BM729" s="155"/>
      <c r="BN729" s="155"/>
    </row>
    <row r="730" spans="1:66" s="750" customFormat="1" ht="24.75" customHeight="1">
      <c r="A730" s="22" t="s">
        <v>1922</v>
      </c>
      <c r="B730" s="22" t="s">
        <v>1933</v>
      </c>
      <c r="C730" s="472" t="s">
        <v>568</v>
      </c>
      <c r="D730" s="23" t="s">
        <v>1923</v>
      </c>
      <c r="E730" s="23" t="s">
        <v>163</v>
      </c>
      <c r="F730" s="22" t="s">
        <v>199</v>
      </c>
      <c r="G730" s="22"/>
      <c r="H730" s="22" t="s">
        <v>179</v>
      </c>
      <c r="I730" s="18" t="s">
        <v>1924</v>
      </c>
      <c r="J730" s="23" t="s">
        <v>1925</v>
      </c>
      <c r="K730" s="23" t="s">
        <v>1183</v>
      </c>
      <c r="L730" s="23" t="s">
        <v>774</v>
      </c>
      <c r="M730" s="746" t="s">
        <v>1926</v>
      </c>
      <c r="N730" s="22"/>
      <c r="O730" s="22" t="s">
        <v>2414</v>
      </c>
      <c r="P730" s="22" t="s">
        <v>1927</v>
      </c>
      <c r="Q730" s="22" t="s">
        <v>4452</v>
      </c>
      <c r="R730" s="22"/>
      <c r="S730" s="747" t="s">
        <v>5378</v>
      </c>
      <c r="T730" s="748">
        <f>IF(Table54[[#This Row],[تاریخ اولین  احتساب حق بیمه]]="",1403,MID(Table54[[#This Row],[تاریخ اولین  احتساب حق بیمه]],1,4))</f>
        <v>1403</v>
      </c>
      <c r="U730" s="22"/>
      <c r="V730" s="22"/>
      <c r="W730" s="22" t="s">
        <v>5378</v>
      </c>
      <c r="X730" s="22"/>
      <c r="Y730" s="748"/>
      <c r="Z730" s="748"/>
      <c r="AA730" s="748"/>
      <c r="AB730" s="748"/>
      <c r="AC730" s="748"/>
      <c r="AD730" s="748"/>
      <c r="AE730" s="748"/>
      <c r="AF730" s="748"/>
      <c r="AG730" s="748"/>
      <c r="AH730" s="749"/>
      <c r="AI730" s="749"/>
      <c r="AJ730" s="749"/>
      <c r="AK730" s="749"/>
      <c r="AL730" s="748"/>
      <c r="AM730" s="748"/>
      <c r="AN730" s="748">
        <v>46100000</v>
      </c>
      <c r="AO730" s="748"/>
      <c r="AP730" s="748">
        <v>56760000</v>
      </c>
      <c r="AQ730" s="748">
        <v>61538933</v>
      </c>
      <c r="AR730" s="748">
        <v>55130000</v>
      </c>
      <c r="AS730" s="747">
        <v>52925000</v>
      </c>
      <c r="AT730" s="748">
        <v>50975000</v>
      </c>
      <c r="AU730" s="748">
        <v>51950000</v>
      </c>
      <c r="AV730" s="748">
        <v>58720000</v>
      </c>
      <c r="AW730" s="748">
        <v>83750000</v>
      </c>
      <c r="AX730" s="748">
        <v>95483333</v>
      </c>
      <c r="AY730" s="748">
        <v>79400000</v>
      </c>
      <c r="AZ730" s="750">
        <v>89166666.666666672</v>
      </c>
      <c r="BA730" s="750">
        <v>79433333.333333328</v>
      </c>
      <c r="BC730" s="750">
        <v>65616666.666666657</v>
      </c>
      <c r="BD730" s="750">
        <v>67583333.333333328</v>
      </c>
      <c r="BE730" s="750">
        <v>61000000</v>
      </c>
      <c r="BF730" s="750">
        <v>62970000</v>
      </c>
      <c r="BG730" s="750">
        <v>76900000</v>
      </c>
      <c r="BH730" s="750">
        <v>81266667</v>
      </c>
      <c r="BI730" s="155"/>
      <c r="BJ730" s="155"/>
      <c r="BK730" s="155"/>
      <c r="BL730" s="155"/>
      <c r="BM730" s="155"/>
      <c r="BN730" s="155"/>
    </row>
    <row r="731" spans="1:66" s="750" customFormat="1" ht="24.75" customHeight="1">
      <c r="A731" s="22" t="s">
        <v>1928</v>
      </c>
      <c r="B731" s="22" t="s">
        <v>1932</v>
      </c>
      <c r="C731" s="472" t="s">
        <v>568</v>
      </c>
      <c r="D731" s="23" t="s">
        <v>29453</v>
      </c>
      <c r="E731" s="23" t="s">
        <v>162</v>
      </c>
      <c r="F731" s="22" t="s">
        <v>554</v>
      </c>
      <c r="G731" s="22"/>
      <c r="H731" s="22" t="s">
        <v>180</v>
      </c>
      <c r="I731" s="18" t="s">
        <v>5417</v>
      </c>
      <c r="J731" s="23" t="s">
        <v>29454</v>
      </c>
      <c r="K731" s="23" t="s">
        <v>1183</v>
      </c>
      <c r="L731" s="23" t="s">
        <v>774</v>
      </c>
      <c r="M731" s="746" t="s">
        <v>1929</v>
      </c>
      <c r="N731" s="22">
        <v>4419853986</v>
      </c>
      <c r="O731" s="22" t="s">
        <v>1551</v>
      </c>
      <c r="P731" s="22" t="s">
        <v>1930</v>
      </c>
      <c r="Q731" s="22" t="s">
        <v>2864</v>
      </c>
      <c r="R731" s="22" t="s">
        <v>1941</v>
      </c>
      <c r="S731" s="747" t="s">
        <v>5378</v>
      </c>
      <c r="T731" s="748" t="str">
        <f>IF(Table54[[#This Row],[تاریخ اولین  احتساب حق بیمه]]="",1403,MID(Table54[[#This Row],[تاریخ اولین  احتساب حق بیمه]],1,4))</f>
        <v>1401</v>
      </c>
      <c r="U731" s="22" t="s">
        <v>5598</v>
      </c>
      <c r="V731" s="22"/>
      <c r="W731" s="22" t="s">
        <v>5378</v>
      </c>
      <c r="X731" s="22"/>
      <c r="Y731" s="748"/>
      <c r="Z731" s="748"/>
      <c r="AA731" s="748"/>
      <c r="AB731" s="748"/>
      <c r="AC731" s="748"/>
      <c r="AD731" s="748"/>
      <c r="AE731" s="748"/>
      <c r="AF731" s="748"/>
      <c r="AG731" s="748"/>
      <c r="AH731" s="749"/>
      <c r="AI731" s="749"/>
      <c r="AJ731" s="749"/>
      <c r="AK731" s="749"/>
      <c r="AL731" s="748"/>
      <c r="AM731" s="748"/>
      <c r="AN731" s="748">
        <v>23800000</v>
      </c>
      <c r="AO731" s="748">
        <v>56445000</v>
      </c>
      <c r="AP731" s="748">
        <v>33860000</v>
      </c>
      <c r="AQ731" s="748">
        <v>34825000</v>
      </c>
      <c r="AR731" s="748">
        <v>29325000</v>
      </c>
      <c r="AS731" s="747">
        <v>30843916</v>
      </c>
      <c r="AT731" s="748">
        <v>29952500</v>
      </c>
      <c r="AU731" s="748">
        <v>32593592</v>
      </c>
      <c r="AV731" s="748">
        <v>36900000</v>
      </c>
      <c r="AW731" s="748">
        <v>46750000</v>
      </c>
      <c r="AX731" s="748">
        <v>45570000</v>
      </c>
      <c r="AY731" s="748">
        <v>45660000</v>
      </c>
      <c r="AZ731" s="750">
        <v>48000000</v>
      </c>
      <c r="BA731" s="750">
        <v>49500000</v>
      </c>
      <c r="BC731" s="750">
        <v>44731040</v>
      </c>
      <c r="BD731" s="750">
        <v>46800000</v>
      </c>
      <c r="BE731" s="750">
        <v>47000000</v>
      </c>
      <c r="BF731" s="750">
        <v>51200000</v>
      </c>
      <c r="BG731" s="750">
        <v>51000000</v>
      </c>
      <c r="BH731" s="750">
        <v>51000000</v>
      </c>
      <c r="BI731" s="155"/>
      <c r="BJ731" s="155"/>
      <c r="BK731" s="155"/>
      <c r="BL731" s="155"/>
      <c r="BM731" s="155"/>
      <c r="BN731" s="155"/>
    </row>
    <row r="732" spans="1:66" s="750" customFormat="1" ht="24.75" customHeight="1">
      <c r="A732" s="22" t="s">
        <v>27327</v>
      </c>
      <c r="B732" s="22" t="s">
        <v>2023</v>
      </c>
      <c r="C732" s="472" t="s">
        <v>568</v>
      </c>
      <c r="D732" s="23" t="s">
        <v>2008</v>
      </c>
      <c r="E732" s="23" t="s">
        <v>163</v>
      </c>
      <c r="F732" s="22" t="s">
        <v>123</v>
      </c>
      <c r="G732" s="22"/>
      <c r="H732" s="22" t="s">
        <v>180</v>
      </c>
      <c r="I732" s="18" t="s">
        <v>5417</v>
      </c>
      <c r="J732" s="23" t="s">
        <v>2009</v>
      </c>
      <c r="K732" s="23" t="s">
        <v>1183</v>
      </c>
      <c r="L732" s="23" t="s">
        <v>1224</v>
      </c>
      <c r="M732" s="746" t="s">
        <v>2010</v>
      </c>
      <c r="N732" s="22"/>
      <c r="O732" s="22" t="s">
        <v>2414</v>
      </c>
      <c r="P732" s="22" t="s">
        <v>2007</v>
      </c>
      <c r="Q732" s="22" t="s">
        <v>2864</v>
      </c>
      <c r="R732" s="22"/>
      <c r="S732" s="747" t="s">
        <v>5378</v>
      </c>
      <c r="T732" s="748">
        <f>IF(Table54[[#This Row],[تاریخ اولین  احتساب حق بیمه]]="",1403,MID(Table54[[#This Row],[تاریخ اولین  احتساب حق بیمه]],1,4))</f>
        <v>1403</v>
      </c>
      <c r="U732" s="22"/>
      <c r="V732" s="22"/>
      <c r="W732" s="22" t="s">
        <v>5378</v>
      </c>
      <c r="X732" s="22"/>
      <c r="Y732" s="748"/>
      <c r="Z732" s="748"/>
      <c r="AA732" s="748"/>
      <c r="AB732" s="748"/>
      <c r="AC732" s="748"/>
      <c r="AD732" s="748"/>
      <c r="AE732" s="748"/>
      <c r="AF732" s="748"/>
      <c r="AG732" s="748"/>
      <c r="AH732" s="749"/>
      <c r="AI732" s="749"/>
      <c r="AJ732" s="749"/>
      <c r="AK732" s="749"/>
      <c r="AL732" s="748"/>
      <c r="AM732" s="748"/>
      <c r="AN732" s="748"/>
      <c r="AO732" s="748">
        <v>42465000</v>
      </c>
      <c r="AP732" s="748">
        <v>55371667</v>
      </c>
      <c r="AQ732" s="748">
        <v>52535000</v>
      </c>
      <c r="AR732" s="748">
        <v>49800000</v>
      </c>
      <c r="AS732" s="747">
        <v>49218916</v>
      </c>
      <c r="AT732" s="748">
        <v>50455000</v>
      </c>
      <c r="AU732" s="748">
        <v>56625000</v>
      </c>
      <c r="AV732" s="748">
        <v>63300000</v>
      </c>
      <c r="AW732" s="748">
        <v>79800000</v>
      </c>
      <c r="AX732" s="748">
        <v>75350000</v>
      </c>
      <c r="AY732" s="748">
        <v>76820000</v>
      </c>
      <c r="AZ732" s="750">
        <v>73000000</v>
      </c>
      <c r="BA732" s="750">
        <v>76105000</v>
      </c>
      <c r="BC732" s="750">
        <v>73270000</v>
      </c>
      <c r="BD732" s="750">
        <v>82215000</v>
      </c>
      <c r="BE732" s="750">
        <v>67498500</v>
      </c>
      <c r="BF732" s="750">
        <v>71623500</v>
      </c>
      <c r="BG732" s="750">
        <v>75600000</v>
      </c>
      <c r="BH732" s="750">
        <v>74600000</v>
      </c>
      <c r="BI732" s="155"/>
      <c r="BJ732" s="155"/>
      <c r="BK732" s="155"/>
      <c r="BL732" s="155"/>
      <c r="BM732" s="155"/>
      <c r="BN732" s="155"/>
    </row>
    <row r="733" spans="1:66" s="750" customFormat="1" ht="24.75" customHeight="1">
      <c r="A733" s="22" t="s">
        <v>2530</v>
      </c>
      <c r="B733" s="22" t="s">
        <v>2024</v>
      </c>
      <c r="C733" s="472" t="s">
        <v>568</v>
      </c>
      <c r="D733" s="23" t="s">
        <v>2013</v>
      </c>
      <c r="E733" s="23" t="s">
        <v>162</v>
      </c>
      <c r="F733" s="22" t="s">
        <v>404</v>
      </c>
      <c r="G733" s="22"/>
      <c r="H733" s="22" t="s">
        <v>179</v>
      </c>
      <c r="I733" s="18" t="s">
        <v>5418</v>
      </c>
      <c r="J733" s="23" t="s">
        <v>2014</v>
      </c>
      <c r="K733" s="23" t="s">
        <v>1183</v>
      </c>
      <c r="L733" s="23" t="s">
        <v>1224</v>
      </c>
      <c r="M733" s="746" t="s">
        <v>2015</v>
      </c>
      <c r="N733" s="22"/>
      <c r="O733" s="22" t="s">
        <v>1551</v>
      </c>
      <c r="P733" s="22" t="s">
        <v>2016</v>
      </c>
      <c r="Q733" s="22" t="s">
        <v>2864</v>
      </c>
      <c r="R733" s="22" t="s">
        <v>1941</v>
      </c>
      <c r="S733" s="747" t="s">
        <v>5378</v>
      </c>
      <c r="T733" s="748" t="str">
        <f>IF(Table54[[#This Row],[تاریخ اولین  احتساب حق بیمه]]="",1403,MID(Table54[[#This Row],[تاریخ اولین  احتساب حق بیمه]],1,4))</f>
        <v>1401</v>
      </c>
      <c r="U733" s="22" t="s">
        <v>5598</v>
      </c>
      <c r="V733" s="22"/>
      <c r="W733" s="22" t="s">
        <v>5378</v>
      </c>
      <c r="X733" s="22"/>
      <c r="Y733" s="748"/>
      <c r="Z733" s="748"/>
      <c r="AA733" s="748"/>
      <c r="AB733" s="748"/>
      <c r="AC733" s="748"/>
      <c r="AD733" s="748"/>
      <c r="AE733" s="748"/>
      <c r="AF733" s="748"/>
      <c r="AG733" s="748"/>
      <c r="AH733" s="749"/>
      <c r="AI733" s="749"/>
      <c r="AJ733" s="749"/>
      <c r="AK733" s="749"/>
      <c r="AL733" s="748"/>
      <c r="AM733" s="748"/>
      <c r="AN733" s="748"/>
      <c r="AO733" s="748" t="s">
        <v>2004</v>
      </c>
      <c r="AP733" s="748">
        <v>37876667</v>
      </c>
      <c r="AQ733" s="748">
        <v>57622891</v>
      </c>
      <c r="AR733" s="748">
        <v>32065000</v>
      </c>
      <c r="AS733" s="747">
        <v>30138916</v>
      </c>
      <c r="AT733" s="748">
        <v>31132500</v>
      </c>
      <c r="AU733" s="748">
        <v>32650000</v>
      </c>
      <c r="AV733" s="748">
        <v>40915000</v>
      </c>
      <c r="AW733" s="748">
        <v>62043333</v>
      </c>
      <c r="AX733" s="748">
        <v>67070000</v>
      </c>
      <c r="AY733" s="748">
        <v>65910000</v>
      </c>
      <c r="AZ733" s="750">
        <v>69485000</v>
      </c>
      <c r="BA733" s="750">
        <v>63443333.333333336</v>
      </c>
      <c r="BC733" s="750">
        <v>58265000</v>
      </c>
      <c r="BD733" s="750">
        <v>53736666.666666664</v>
      </c>
      <c r="BE733" s="750">
        <v>52955000</v>
      </c>
      <c r="BF733" s="750">
        <v>63320000</v>
      </c>
      <c r="BG733" s="750">
        <v>62530000</v>
      </c>
      <c r="BH733" s="750">
        <v>66880073</v>
      </c>
      <c r="BI733" s="155"/>
      <c r="BJ733" s="155"/>
      <c r="BK733" s="155"/>
      <c r="BL733" s="155"/>
      <c r="BM733" s="155"/>
      <c r="BN733" s="155"/>
    </row>
    <row r="734" spans="1:66" s="750" customFormat="1" ht="24.75" customHeight="1">
      <c r="A734" s="22" t="s">
        <v>2017</v>
      </c>
      <c r="B734" s="22" t="s">
        <v>2025</v>
      </c>
      <c r="C734" s="472" t="s">
        <v>568</v>
      </c>
      <c r="D734" s="23" t="s">
        <v>2018</v>
      </c>
      <c r="E734" s="23" t="s">
        <v>163</v>
      </c>
      <c r="F734" s="22" t="s">
        <v>2019</v>
      </c>
      <c r="G734" s="22"/>
      <c r="H734" s="22" t="s">
        <v>179</v>
      </c>
      <c r="I734" s="18" t="s">
        <v>5418</v>
      </c>
      <c r="J734" s="23" t="s">
        <v>2020</v>
      </c>
      <c r="K734" s="23" t="s">
        <v>1183</v>
      </c>
      <c r="L734" s="23" t="s">
        <v>1503</v>
      </c>
      <c r="M734" s="746" t="s">
        <v>1931</v>
      </c>
      <c r="N734" s="22">
        <v>4481181133</v>
      </c>
      <c r="O734" s="22" t="s">
        <v>2414</v>
      </c>
      <c r="P734" s="22" t="s">
        <v>25916</v>
      </c>
      <c r="Q734" s="22" t="s">
        <v>4452</v>
      </c>
      <c r="R734" s="22"/>
      <c r="S734" s="747" t="s">
        <v>5378</v>
      </c>
      <c r="T734" s="748">
        <f>IF(Table54[[#This Row],[تاریخ اولین  احتساب حق بیمه]]="",1403,MID(Table54[[#This Row],[تاریخ اولین  احتساب حق بیمه]],1,4))</f>
        <v>1403</v>
      </c>
      <c r="U734" s="22"/>
      <c r="V734" s="22"/>
      <c r="W734" s="22" t="s">
        <v>5378</v>
      </c>
      <c r="X734" s="22"/>
      <c r="Y734" s="748"/>
      <c r="Z734" s="748"/>
      <c r="AA734" s="748"/>
      <c r="AB734" s="748"/>
      <c r="AC734" s="748"/>
      <c r="AD734" s="748"/>
      <c r="AE734" s="748"/>
      <c r="AF734" s="748"/>
      <c r="AG734" s="748"/>
      <c r="AH734" s="749"/>
      <c r="AI734" s="749"/>
      <c r="AJ734" s="749"/>
      <c r="AK734" s="749"/>
      <c r="AL734" s="748"/>
      <c r="AM734" s="748"/>
      <c r="AN734" s="748"/>
      <c r="AO734" s="748">
        <v>44780000</v>
      </c>
      <c r="AP734" s="748">
        <v>40195000</v>
      </c>
      <c r="AQ734" s="748">
        <v>56450283</v>
      </c>
      <c r="AR734" s="748">
        <v>42666667</v>
      </c>
      <c r="AS734" s="747">
        <v>40000000</v>
      </c>
      <c r="AT734" s="748">
        <v>17835000</v>
      </c>
      <c r="AU734" s="748">
        <v>30000000</v>
      </c>
      <c r="AV734" s="748">
        <v>48051667</v>
      </c>
      <c r="AW734" s="748">
        <v>52310218</v>
      </c>
      <c r="AX734" s="748">
        <v>55804032</v>
      </c>
      <c r="AY734" s="748">
        <v>62033333</v>
      </c>
      <c r="AZ734" s="750">
        <v>57540638</v>
      </c>
      <c r="BA734" s="750">
        <v>56165000</v>
      </c>
      <c r="BC734" s="750">
        <v>55483500</v>
      </c>
      <c r="BD734" s="750">
        <v>44132377</v>
      </c>
      <c r="BE734" s="750">
        <v>52515000</v>
      </c>
      <c r="BF734" s="750">
        <v>62065000</v>
      </c>
      <c r="BG734" s="750">
        <v>64000000</v>
      </c>
      <c r="BH734" s="750">
        <v>60600000</v>
      </c>
      <c r="BI734" s="155"/>
      <c r="BJ734" s="155"/>
      <c r="BK734" s="155"/>
      <c r="BL734" s="155"/>
      <c r="BM734" s="155"/>
      <c r="BN734" s="155"/>
    </row>
    <row r="735" spans="1:66" s="750" customFormat="1" ht="24.75" customHeight="1">
      <c r="A735" s="22" t="s">
        <v>2531</v>
      </c>
      <c r="B735" s="22" t="s">
        <v>2026</v>
      </c>
      <c r="C735" s="472" t="s">
        <v>568</v>
      </c>
      <c r="D735" s="23" t="s">
        <v>2123</v>
      </c>
      <c r="E735" s="23" t="s">
        <v>162</v>
      </c>
      <c r="F735" s="22" t="s">
        <v>123</v>
      </c>
      <c r="G735" s="22"/>
      <c r="H735" s="22" t="s">
        <v>179</v>
      </c>
      <c r="I735" s="18" t="s">
        <v>5418</v>
      </c>
      <c r="J735" s="23" t="s">
        <v>2021</v>
      </c>
      <c r="K735" s="23" t="s">
        <v>1183</v>
      </c>
      <c r="L735" s="23" t="s">
        <v>1224</v>
      </c>
      <c r="M735" s="746" t="s">
        <v>2022</v>
      </c>
      <c r="N735" s="22">
        <v>4471949894</v>
      </c>
      <c r="O735" s="22" t="s">
        <v>1551</v>
      </c>
      <c r="P735" s="22" t="s">
        <v>22587</v>
      </c>
      <c r="Q735" s="22" t="s">
        <v>2864</v>
      </c>
      <c r="R735" s="22" t="s">
        <v>1941</v>
      </c>
      <c r="S735" s="747" t="s">
        <v>5378</v>
      </c>
      <c r="T735" s="748" t="str">
        <f>IF(Table54[[#This Row],[تاریخ اولین  احتساب حق بیمه]]="",1403,MID(Table54[[#This Row],[تاریخ اولین  احتساب حق بیمه]],1,4))</f>
        <v>1401</v>
      </c>
      <c r="U735" s="22" t="s">
        <v>5598</v>
      </c>
      <c r="V735" s="22"/>
      <c r="W735" s="22" t="s">
        <v>5378</v>
      </c>
      <c r="X735" s="22"/>
      <c r="Y735" s="748"/>
      <c r="Z735" s="748"/>
      <c r="AA735" s="748"/>
      <c r="AB735" s="748"/>
      <c r="AC735" s="748"/>
      <c r="AD735" s="748"/>
      <c r="AE735" s="748"/>
      <c r="AF735" s="748"/>
      <c r="AG735" s="748"/>
      <c r="AH735" s="749"/>
      <c r="AI735" s="749"/>
      <c r="AJ735" s="749"/>
      <c r="AK735" s="749"/>
      <c r="AL735" s="748"/>
      <c r="AM735" s="748"/>
      <c r="AN735" s="748"/>
      <c r="AO735" s="748">
        <v>35277000</v>
      </c>
      <c r="AP735" s="748">
        <v>39528333</v>
      </c>
      <c r="AQ735" s="748">
        <v>53101167</v>
      </c>
      <c r="AR735" s="748">
        <v>31580000</v>
      </c>
      <c r="AS735" s="747">
        <v>31755583</v>
      </c>
      <c r="AT735" s="748">
        <v>30417500</v>
      </c>
      <c r="AU735" s="748">
        <v>33478000</v>
      </c>
      <c r="AV735" s="748">
        <v>40525000</v>
      </c>
      <c r="AW735" s="748">
        <v>60740000</v>
      </c>
      <c r="AX735" s="748">
        <v>65500000</v>
      </c>
      <c r="AY735" s="748">
        <v>65995000</v>
      </c>
      <c r="AZ735" s="750">
        <v>71141666.666666672</v>
      </c>
      <c r="BA735" s="750">
        <v>60753333.333333336</v>
      </c>
      <c r="BC735" s="750">
        <v>55976666.666666664</v>
      </c>
      <c r="BD735" s="750">
        <v>54396666.666666664</v>
      </c>
      <c r="BE735" s="750">
        <v>48020000</v>
      </c>
      <c r="BF735" s="750">
        <v>61355000</v>
      </c>
      <c r="BG735" s="750">
        <v>66080000</v>
      </c>
      <c r="BH735" s="750">
        <v>65576573</v>
      </c>
      <c r="BI735" s="155"/>
      <c r="BJ735" s="155"/>
      <c r="BK735" s="155"/>
      <c r="BL735" s="155"/>
      <c r="BM735" s="155"/>
      <c r="BN735" s="155"/>
    </row>
    <row r="736" spans="1:66" s="750" customFormat="1" ht="24.75" customHeight="1">
      <c r="A736" s="22" t="s">
        <v>2103</v>
      </c>
      <c r="B736" s="22" t="s">
        <v>2104</v>
      </c>
      <c r="C736" s="472" t="s">
        <v>568</v>
      </c>
      <c r="D736" s="23" t="s">
        <v>2105</v>
      </c>
      <c r="E736" s="23" t="s">
        <v>163</v>
      </c>
      <c r="F736" s="22" t="s">
        <v>199</v>
      </c>
      <c r="G736" s="22"/>
      <c r="H736" s="22" t="s">
        <v>180</v>
      </c>
      <c r="I736" s="18" t="s">
        <v>5417</v>
      </c>
      <c r="J736" s="23" t="s">
        <v>2106</v>
      </c>
      <c r="K736" s="23" t="s">
        <v>1183</v>
      </c>
      <c r="L736" s="23" t="s">
        <v>774</v>
      </c>
      <c r="M736" s="746" t="s">
        <v>2107</v>
      </c>
      <c r="N736" s="22"/>
      <c r="O736" s="22" t="s">
        <v>1551</v>
      </c>
      <c r="P736" s="22" t="s">
        <v>22330</v>
      </c>
      <c r="Q736" s="22" t="s">
        <v>2864</v>
      </c>
      <c r="R736" s="22" t="s">
        <v>2100</v>
      </c>
      <c r="S736" s="747" t="s">
        <v>5378</v>
      </c>
      <c r="T736" s="748" t="str">
        <f>IF(Table54[[#This Row],[تاریخ اولین  احتساب حق بیمه]]="",1403,MID(Table54[[#This Row],[تاریخ اولین  احتساب حق بیمه]],1,4))</f>
        <v>1401</v>
      </c>
      <c r="U736" s="22" t="s">
        <v>5598</v>
      </c>
      <c r="V736" s="22"/>
      <c r="W736" s="22" t="s">
        <v>5378</v>
      </c>
      <c r="X736" s="22"/>
      <c r="Y736" s="748"/>
      <c r="Z736" s="748"/>
      <c r="AA736" s="748"/>
      <c r="AB736" s="748"/>
      <c r="AC736" s="748"/>
      <c r="AD736" s="748"/>
      <c r="AE736" s="748"/>
      <c r="AF736" s="748"/>
      <c r="AG736" s="748"/>
      <c r="AH736" s="749"/>
      <c r="AI736" s="749"/>
      <c r="AJ736" s="749"/>
      <c r="AK736" s="749"/>
      <c r="AL736" s="748"/>
      <c r="AM736" s="748"/>
      <c r="AN736" s="748"/>
      <c r="AO736" s="748"/>
      <c r="AP736" s="748">
        <v>24495000</v>
      </c>
      <c r="AQ736" s="748">
        <v>34490000</v>
      </c>
      <c r="AR736" s="748">
        <v>31320000</v>
      </c>
      <c r="AS736" s="747">
        <v>30828916</v>
      </c>
      <c r="AT736" s="748">
        <v>32867500</v>
      </c>
      <c r="AU736" s="748">
        <v>30975000</v>
      </c>
      <c r="AV736" s="748">
        <v>37680000</v>
      </c>
      <c r="AW736" s="748">
        <v>45533333</v>
      </c>
      <c r="AX736" s="748">
        <v>46048287</v>
      </c>
      <c r="AY736" s="748">
        <v>40850000</v>
      </c>
      <c r="AZ736" s="750">
        <v>46000000</v>
      </c>
      <c r="BA736" s="750">
        <v>47000000</v>
      </c>
      <c r="BC736" s="750">
        <v>46245000</v>
      </c>
      <c r="BD736" s="750">
        <v>45868000</v>
      </c>
      <c r="BE736" s="750">
        <v>44000000</v>
      </c>
      <c r="BF736" s="750">
        <v>50500000</v>
      </c>
      <c r="BG736" s="750">
        <v>50200000</v>
      </c>
      <c r="BI736" s="155"/>
      <c r="BJ736" s="155"/>
      <c r="BK736" s="155"/>
      <c r="BL736" s="155"/>
      <c r="BM736" s="155"/>
      <c r="BN736" s="155"/>
    </row>
    <row r="737" spans="1:66" s="750" customFormat="1" ht="24.75" customHeight="1">
      <c r="A737" s="22" t="s">
        <v>2912</v>
      </c>
      <c r="B737" s="22" t="s">
        <v>2515</v>
      </c>
      <c r="C737" s="472" t="s">
        <v>568</v>
      </c>
      <c r="D737" s="23" t="s">
        <v>2516</v>
      </c>
      <c r="E737" s="23" t="s">
        <v>162</v>
      </c>
      <c r="F737" s="22" t="s">
        <v>2517</v>
      </c>
      <c r="G737" s="22"/>
      <c r="H737" s="22" t="s">
        <v>179</v>
      </c>
      <c r="I737" s="18" t="s">
        <v>22176</v>
      </c>
      <c r="J737" s="23" t="s">
        <v>2518</v>
      </c>
      <c r="K737" s="23" t="s">
        <v>1183</v>
      </c>
      <c r="L737" s="23" t="s">
        <v>774</v>
      </c>
      <c r="M737" s="746" t="s">
        <v>2519</v>
      </c>
      <c r="N737" s="22">
        <v>4419833395</v>
      </c>
      <c r="O737" s="22" t="s">
        <v>2414</v>
      </c>
      <c r="P737" s="22" t="s">
        <v>2520</v>
      </c>
      <c r="Q737" s="22" t="s">
        <v>4452</v>
      </c>
      <c r="R737" s="22" t="s">
        <v>23272</v>
      </c>
      <c r="S737" s="747" t="s">
        <v>5378</v>
      </c>
      <c r="T737" s="748" t="str">
        <f>IF(Table54[[#This Row],[تاریخ اولین  احتساب حق بیمه]]="",1403,MID(Table54[[#This Row],[تاریخ اولین  احتساب حق بیمه]],1,4))</f>
        <v>1403</v>
      </c>
      <c r="U737" s="22"/>
      <c r="V737" s="22"/>
      <c r="W737" s="22" t="s">
        <v>5378</v>
      </c>
      <c r="X737" s="22" t="s">
        <v>4150</v>
      </c>
      <c r="Y737" s="748"/>
      <c r="Z737" s="748"/>
      <c r="AA737" s="748"/>
      <c r="AB737" s="748"/>
      <c r="AC737" s="748"/>
      <c r="AD737" s="748"/>
      <c r="AE737" s="748"/>
      <c r="AF737" s="748"/>
      <c r="AG737" s="748"/>
      <c r="AH737" s="749"/>
      <c r="AI737" s="749"/>
      <c r="AJ737" s="749"/>
      <c r="AK737" s="749"/>
      <c r="AL737" s="748"/>
      <c r="AM737" s="748"/>
      <c r="AN737" s="748"/>
      <c r="AO737" s="748"/>
      <c r="AP737" s="748"/>
      <c r="AQ737" s="748"/>
      <c r="AR737" s="748"/>
      <c r="AS737" s="747">
        <v>32765000</v>
      </c>
      <c r="AT737" s="748">
        <v>30650000</v>
      </c>
      <c r="AU737" s="748">
        <v>30845000</v>
      </c>
      <c r="AV737" s="748">
        <v>37550000</v>
      </c>
      <c r="AW737" s="748">
        <v>45333333</v>
      </c>
      <c r="AX737" s="748">
        <v>46500000</v>
      </c>
      <c r="AY737" s="748">
        <v>46500000</v>
      </c>
      <c r="AZ737" s="750">
        <v>47000000</v>
      </c>
      <c r="BA737" s="750">
        <v>46000000</v>
      </c>
      <c r="BC737" s="750">
        <v>86000000</v>
      </c>
      <c r="BD737" s="750">
        <v>67257900</v>
      </c>
      <c r="BE737" s="750">
        <v>65000000</v>
      </c>
      <c r="BF737" s="750">
        <v>66000000</v>
      </c>
      <c r="BG737" s="750">
        <v>66500000</v>
      </c>
      <c r="BH737" s="750">
        <v>66000000</v>
      </c>
      <c r="BI737" s="155"/>
      <c r="BJ737" s="155"/>
      <c r="BK737" s="155"/>
      <c r="BL737" s="155"/>
      <c r="BM737" s="155"/>
      <c r="BN737" s="155"/>
    </row>
    <row r="738" spans="1:66" s="750" customFormat="1" ht="24.75" customHeight="1">
      <c r="A738" s="22" t="s">
        <v>2521</v>
      </c>
      <c r="B738" s="22" t="s">
        <v>2522</v>
      </c>
      <c r="C738" s="472" t="s">
        <v>568</v>
      </c>
      <c r="D738" s="23" t="s">
        <v>2523</v>
      </c>
      <c r="E738" s="23" t="s">
        <v>162</v>
      </c>
      <c r="F738" s="22" t="s">
        <v>2524</v>
      </c>
      <c r="G738" s="22"/>
      <c r="H738" s="22" t="s">
        <v>180</v>
      </c>
      <c r="I738" s="18" t="s">
        <v>5417</v>
      </c>
      <c r="J738" s="23" t="s">
        <v>2525</v>
      </c>
      <c r="K738" s="23" t="s">
        <v>1183</v>
      </c>
      <c r="L738" s="23" t="s">
        <v>1614</v>
      </c>
      <c r="M738" s="746" t="s">
        <v>2526</v>
      </c>
      <c r="N738" s="22">
        <v>4344148544</v>
      </c>
      <c r="O738" s="22" t="s">
        <v>1551</v>
      </c>
      <c r="P738" s="22" t="s">
        <v>2252</v>
      </c>
      <c r="Q738" s="22" t="s">
        <v>2864</v>
      </c>
      <c r="R738" s="22" t="s">
        <v>2252</v>
      </c>
      <c r="S738" s="747" t="s">
        <v>5378</v>
      </c>
      <c r="T738" s="748" t="str">
        <f>IF(Table54[[#This Row],[تاریخ اولین  احتساب حق بیمه]]="",1403,MID(Table54[[#This Row],[تاریخ اولین  احتساب حق بیمه]],1,4))</f>
        <v>1401</v>
      </c>
      <c r="U738" s="22"/>
      <c r="V738" s="22"/>
      <c r="W738" s="22" t="s">
        <v>5378</v>
      </c>
      <c r="X738" s="22"/>
      <c r="Y738" s="748"/>
      <c r="Z738" s="748"/>
      <c r="AA738" s="748"/>
      <c r="AB738" s="748"/>
      <c r="AC738" s="748"/>
      <c r="AD738" s="748"/>
      <c r="AE738" s="748"/>
      <c r="AF738" s="748"/>
      <c r="AG738" s="748"/>
      <c r="AH738" s="749"/>
      <c r="AI738" s="749"/>
      <c r="AJ738" s="749"/>
      <c r="AK738" s="749"/>
      <c r="AL738" s="748"/>
      <c r="AM738" s="748"/>
      <c r="AN738" s="748"/>
      <c r="AO738" s="748"/>
      <c r="AP738" s="748"/>
      <c r="AQ738" s="748"/>
      <c r="AR738" s="748"/>
      <c r="AS738" s="747">
        <v>50000000</v>
      </c>
      <c r="AT738" s="748">
        <v>50000000</v>
      </c>
      <c r="AU738" s="748">
        <v>50000000</v>
      </c>
      <c r="AV738" s="748"/>
      <c r="AW738" s="748">
        <v>65683333</v>
      </c>
      <c r="AX738" s="748">
        <v>68583333</v>
      </c>
      <c r="AY738" s="748">
        <v>63200000</v>
      </c>
      <c r="AZ738" s="750">
        <v>64600000</v>
      </c>
      <c r="BA738" s="750">
        <v>62500000</v>
      </c>
      <c r="BC738" s="750">
        <v>62500000</v>
      </c>
      <c r="BD738" s="750">
        <v>62500000</v>
      </c>
      <c r="BE738" s="750">
        <v>62500000</v>
      </c>
      <c r="BF738" s="750">
        <v>62500000</v>
      </c>
      <c r="BG738" s="750">
        <v>62500000</v>
      </c>
      <c r="BH738" s="750">
        <v>62500000</v>
      </c>
      <c r="BI738" s="155"/>
      <c r="BJ738" s="155"/>
      <c r="BK738" s="155"/>
      <c r="BL738" s="155"/>
      <c r="BM738" s="155"/>
      <c r="BN738" s="155"/>
    </row>
    <row r="739" spans="1:66" s="750" customFormat="1" ht="24.75" customHeight="1">
      <c r="A739" s="22" t="s">
        <v>2715</v>
      </c>
      <c r="B739" s="22">
        <v>24584</v>
      </c>
      <c r="C739" s="472" t="s">
        <v>568</v>
      </c>
      <c r="D739" s="23" t="s">
        <v>2733</v>
      </c>
      <c r="E739" s="23" t="s">
        <v>162</v>
      </c>
      <c r="F739" s="22" t="s">
        <v>2716</v>
      </c>
      <c r="G739" s="22"/>
      <c r="H739" s="22" t="s">
        <v>179</v>
      </c>
      <c r="I739" s="18" t="s">
        <v>5418</v>
      </c>
      <c r="J739" s="23" t="s">
        <v>2717</v>
      </c>
      <c r="K739" s="23" t="s">
        <v>1183</v>
      </c>
      <c r="L739" s="23" t="s">
        <v>1503</v>
      </c>
      <c r="M739" s="746" t="s">
        <v>1931</v>
      </c>
      <c r="N739" s="22"/>
      <c r="O739" s="22" t="s">
        <v>1551</v>
      </c>
      <c r="P739" s="22" t="s">
        <v>2718</v>
      </c>
      <c r="Q739" s="22" t="s">
        <v>2864</v>
      </c>
      <c r="R739" s="22" t="s">
        <v>2675</v>
      </c>
      <c r="S739" s="747" t="s">
        <v>5378</v>
      </c>
      <c r="T739" s="748" t="str">
        <f>IF(Table54[[#This Row],[تاریخ اولین  احتساب حق بیمه]]="",1403,MID(Table54[[#This Row],[تاریخ اولین  احتساب حق بیمه]],1,4))</f>
        <v>1401</v>
      </c>
      <c r="U739" s="22"/>
      <c r="V739" s="22"/>
      <c r="W739" s="22" t="s">
        <v>5378</v>
      </c>
      <c r="X739" s="22"/>
      <c r="Y739" s="748"/>
      <c r="Z739" s="748"/>
      <c r="AA739" s="748"/>
      <c r="AB739" s="748"/>
      <c r="AC739" s="748"/>
      <c r="AD739" s="748"/>
      <c r="AE739" s="748"/>
      <c r="AF739" s="748"/>
      <c r="AG739" s="748"/>
      <c r="AH739" s="749"/>
      <c r="AI739" s="749"/>
      <c r="AJ739" s="749"/>
      <c r="AK739" s="749"/>
      <c r="AL739" s="748"/>
      <c r="AM739" s="748"/>
      <c r="AN739" s="748"/>
      <c r="AO739" s="748"/>
      <c r="AP739" s="748"/>
      <c r="AQ739" s="748"/>
      <c r="AR739" s="748"/>
      <c r="AS739" s="747"/>
      <c r="AT739" s="748"/>
      <c r="AU739" s="748">
        <v>5000000</v>
      </c>
      <c r="AV739" s="748">
        <v>37355000</v>
      </c>
      <c r="AW739" s="748">
        <v>47798041</v>
      </c>
      <c r="AX739" s="748">
        <v>50735000</v>
      </c>
      <c r="AY739" s="748">
        <v>43795000</v>
      </c>
      <c r="AZ739" s="750">
        <v>43065000</v>
      </c>
      <c r="BA739" s="750">
        <v>43895000</v>
      </c>
      <c r="BC739" s="750">
        <v>45887500</v>
      </c>
      <c r="BD739" s="750">
        <v>45862500</v>
      </c>
      <c r="BE739" s="750">
        <v>47500000</v>
      </c>
      <c r="BF739" s="750">
        <v>52600000</v>
      </c>
      <c r="BG739" s="750">
        <v>56100000</v>
      </c>
      <c r="BH739" s="750">
        <v>59000000</v>
      </c>
      <c r="BI739" s="155"/>
      <c r="BJ739" s="155"/>
      <c r="BK739" s="155"/>
      <c r="BL739" s="155"/>
      <c r="BM739" s="155"/>
      <c r="BN739" s="155"/>
    </row>
    <row r="740" spans="1:66" s="768" customFormat="1" ht="24.75" customHeight="1">
      <c r="A740" s="475" t="s">
        <v>2719</v>
      </c>
      <c r="B740" s="475" t="s">
        <v>2726</v>
      </c>
      <c r="C740" s="776" t="s">
        <v>568</v>
      </c>
      <c r="D740" s="473" t="s">
        <v>2734</v>
      </c>
      <c r="E740" s="473" t="s">
        <v>163</v>
      </c>
      <c r="F740" s="475" t="s">
        <v>321</v>
      </c>
      <c r="G740" s="475"/>
      <c r="H740" s="475" t="s">
        <v>180</v>
      </c>
      <c r="I740" s="476" t="s">
        <v>5417</v>
      </c>
      <c r="J740" s="473" t="s">
        <v>2720</v>
      </c>
      <c r="K740" s="473" t="s">
        <v>1183</v>
      </c>
      <c r="L740" s="473" t="s">
        <v>774</v>
      </c>
      <c r="M740" s="777" t="s">
        <v>2721</v>
      </c>
      <c r="N740" s="475"/>
      <c r="O740" s="475" t="s">
        <v>2155</v>
      </c>
      <c r="P740" s="475" t="s">
        <v>2722</v>
      </c>
      <c r="Q740" s="475" t="s">
        <v>2864</v>
      </c>
      <c r="R740" s="475"/>
      <c r="S740" s="797" t="s">
        <v>5378</v>
      </c>
      <c r="T740" s="780">
        <f>IF(Table54[[#This Row],[تاریخ اولین  احتساب حق بیمه]]="",1403,MID(Table54[[#This Row],[تاریخ اولین  احتساب حق بیمه]],1,4))</f>
        <v>1403</v>
      </c>
      <c r="U740" s="475"/>
      <c r="V740" s="475"/>
      <c r="W740" s="475" t="s">
        <v>5378</v>
      </c>
      <c r="X740" s="475"/>
      <c r="Y740" s="780"/>
      <c r="Z740" s="780"/>
      <c r="AA740" s="780"/>
      <c r="AB740" s="780"/>
      <c r="AC740" s="780"/>
      <c r="AD740" s="780"/>
      <c r="AE740" s="780"/>
      <c r="AF740" s="780"/>
      <c r="AG740" s="780"/>
      <c r="AH740" s="798"/>
      <c r="AI740" s="798"/>
      <c r="AJ740" s="798"/>
      <c r="AK740" s="798"/>
      <c r="AL740" s="780"/>
      <c r="AM740" s="780"/>
      <c r="AN740" s="780"/>
      <c r="AO740" s="780"/>
      <c r="AP740" s="780"/>
      <c r="AQ740" s="780"/>
      <c r="AR740" s="780"/>
      <c r="AS740" s="797"/>
      <c r="AT740" s="780"/>
      <c r="AU740" s="780">
        <v>21000000</v>
      </c>
      <c r="AV740" s="780">
        <v>53200000</v>
      </c>
      <c r="AW740" s="780">
        <v>81433333</v>
      </c>
      <c r="AX740" s="780">
        <v>89500000</v>
      </c>
      <c r="AY740" s="780">
        <v>81500000</v>
      </c>
      <c r="AZ740" s="768">
        <v>74400000</v>
      </c>
      <c r="BA740" s="768">
        <v>86500000</v>
      </c>
      <c r="BC740" s="768">
        <v>77730000</v>
      </c>
      <c r="BD740" s="768">
        <v>73725000</v>
      </c>
      <c r="BE740" s="768">
        <v>64625000</v>
      </c>
      <c r="BF740" s="768">
        <v>67125000</v>
      </c>
      <c r="BG740" s="768">
        <v>78875000</v>
      </c>
      <c r="BH740" s="768">
        <v>78791667</v>
      </c>
      <c r="BI740" s="769"/>
      <c r="BJ740" s="769"/>
      <c r="BK740" s="769"/>
      <c r="BL740" s="769"/>
      <c r="BM740" s="769"/>
      <c r="BN740" s="769"/>
    </row>
    <row r="741" spans="1:66" s="750" customFormat="1" ht="24.75" customHeight="1">
      <c r="A741" s="22" t="s">
        <v>2723</v>
      </c>
      <c r="B741" s="22" t="s">
        <v>2727</v>
      </c>
      <c r="C741" s="472" t="s">
        <v>568</v>
      </c>
      <c r="D741" s="23" t="s">
        <v>2735</v>
      </c>
      <c r="E741" s="23" t="s">
        <v>163</v>
      </c>
      <c r="F741" s="22" t="s">
        <v>122</v>
      </c>
      <c r="G741" s="22"/>
      <c r="H741" s="22" t="s">
        <v>180</v>
      </c>
      <c r="I741" s="18" t="s">
        <v>5418</v>
      </c>
      <c r="J741" s="23" t="s">
        <v>2724</v>
      </c>
      <c r="K741" s="23" t="s">
        <v>1183</v>
      </c>
      <c r="L741" s="23" t="s">
        <v>774</v>
      </c>
      <c r="M741" s="746" t="s">
        <v>2725</v>
      </c>
      <c r="N741" s="22"/>
      <c r="O741" s="22" t="s">
        <v>2155</v>
      </c>
      <c r="P741" s="22" t="s">
        <v>2722</v>
      </c>
      <c r="Q741" s="22" t="s">
        <v>4452</v>
      </c>
      <c r="R741" s="22"/>
      <c r="S741" s="747" t="s">
        <v>5378</v>
      </c>
      <c r="T741" s="748">
        <f>IF(Table54[[#This Row],[تاریخ اولین  احتساب حق بیمه]]="",1403,MID(Table54[[#This Row],[تاریخ اولین  احتساب حق بیمه]],1,4))</f>
        <v>1403</v>
      </c>
      <c r="U741" s="22"/>
      <c r="V741" s="22"/>
      <c r="W741" s="22" t="s">
        <v>5378</v>
      </c>
      <c r="X741" s="22"/>
      <c r="Y741" s="748"/>
      <c r="Z741" s="748"/>
      <c r="AA741" s="748"/>
      <c r="AB741" s="748"/>
      <c r="AC741" s="748"/>
      <c r="AD741" s="748"/>
      <c r="AE741" s="748"/>
      <c r="AF741" s="748"/>
      <c r="AG741" s="748"/>
      <c r="AH741" s="749"/>
      <c r="AI741" s="749"/>
      <c r="AJ741" s="749"/>
      <c r="AK741" s="749"/>
      <c r="AL741" s="748"/>
      <c r="AM741" s="748"/>
      <c r="AN741" s="748"/>
      <c r="AO741" s="748"/>
      <c r="AP741" s="748"/>
      <c r="AQ741" s="748"/>
      <c r="AR741" s="748"/>
      <c r="AS741" s="747"/>
      <c r="AT741" s="748"/>
      <c r="AU741" s="748">
        <v>21000000</v>
      </c>
      <c r="AV741" s="748">
        <v>52290000</v>
      </c>
      <c r="AW741" s="748">
        <v>74233333</v>
      </c>
      <c r="AX741" s="748">
        <v>71800000</v>
      </c>
      <c r="AY741" s="748">
        <v>77539000</v>
      </c>
      <c r="AZ741" s="750">
        <v>68800000</v>
      </c>
      <c r="BA741" s="750">
        <v>68900000</v>
      </c>
      <c r="BC741" s="750">
        <v>68130000</v>
      </c>
      <c r="BD741" s="750">
        <v>66300000</v>
      </c>
      <c r="BE741" s="750">
        <v>66700000</v>
      </c>
      <c r="BF741" s="750">
        <v>72700000</v>
      </c>
      <c r="BG741" s="750">
        <v>75600000</v>
      </c>
      <c r="BH741" s="750">
        <v>73200000</v>
      </c>
      <c r="BI741" s="155"/>
      <c r="BJ741" s="155"/>
      <c r="BK741" s="155"/>
      <c r="BL741" s="155"/>
      <c r="BM741" s="155"/>
      <c r="BN741" s="155"/>
    </row>
    <row r="742" spans="1:66" s="750" customFormat="1" ht="24.75" customHeight="1">
      <c r="A742" s="22" t="s">
        <v>2913</v>
      </c>
      <c r="B742" s="22" t="s">
        <v>2918</v>
      </c>
      <c r="C742" s="472" t="s">
        <v>568</v>
      </c>
      <c r="D742" s="23" t="s">
        <v>29457</v>
      </c>
      <c r="E742" s="23" t="s">
        <v>162</v>
      </c>
      <c r="F742" s="22"/>
      <c r="G742" s="22"/>
      <c r="H742" s="22" t="s">
        <v>179</v>
      </c>
      <c r="I742" s="18" t="s">
        <v>5416</v>
      </c>
      <c r="J742" s="23" t="s">
        <v>29458</v>
      </c>
      <c r="K742" s="23" t="s">
        <v>1183</v>
      </c>
      <c r="L742" s="23" t="s">
        <v>774</v>
      </c>
      <c r="M742" s="746" t="s">
        <v>2915</v>
      </c>
      <c r="N742" s="22"/>
      <c r="O742" s="22" t="s">
        <v>1551</v>
      </c>
      <c r="P742" s="22" t="s">
        <v>2917</v>
      </c>
      <c r="Q742" s="22" t="s">
        <v>2864</v>
      </c>
      <c r="R742" s="22" t="s">
        <v>3093</v>
      </c>
      <c r="S742" s="747" t="s">
        <v>5378</v>
      </c>
      <c r="T742" s="748" t="str">
        <f>IF(Table54[[#This Row],[تاریخ اولین  احتساب حق بیمه]]="",1403,MID(Table54[[#This Row],[تاریخ اولین  احتساب حق بیمه]],1,4))</f>
        <v>1402</v>
      </c>
      <c r="U742" s="22"/>
      <c r="V742" s="22"/>
      <c r="W742" s="22" t="s">
        <v>5378</v>
      </c>
      <c r="X742" s="22"/>
      <c r="Y742" s="748"/>
      <c r="Z742" s="748"/>
      <c r="AA742" s="748"/>
      <c r="AB742" s="748"/>
      <c r="AC742" s="748"/>
      <c r="AD742" s="748"/>
      <c r="AE742" s="748"/>
      <c r="AF742" s="748"/>
      <c r="AG742" s="748"/>
      <c r="AH742" s="749"/>
      <c r="AI742" s="749"/>
      <c r="AJ742" s="749"/>
      <c r="AK742" s="749"/>
      <c r="AL742" s="748"/>
      <c r="AM742" s="748"/>
      <c r="AN742" s="748"/>
      <c r="AO742" s="748"/>
      <c r="AP742" s="748"/>
      <c r="AQ742" s="748"/>
      <c r="AR742" s="748"/>
      <c r="AS742" s="747"/>
      <c r="AT742" s="748"/>
      <c r="AU742" s="748"/>
      <c r="AV742" s="748"/>
      <c r="AW742" s="748">
        <v>8903226</v>
      </c>
      <c r="AX742" s="748">
        <v>51673000</v>
      </c>
      <c r="AY742" s="748">
        <v>50600000</v>
      </c>
      <c r="AZ742" s="750">
        <v>67300000</v>
      </c>
      <c r="BA742" s="750">
        <v>48600000</v>
      </c>
      <c r="BC742" s="750">
        <v>52096666.666666664</v>
      </c>
      <c r="BD742" s="750">
        <v>46000000</v>
      </c>
      <c r="BE742" s="750">
        <v>47500000</v>
      </c>
      <c r="BF742" s="750">
        <v>52168070</v>
      </c>
      <c r="BG742" s="750">
        <v>57000000</v>
      </c>
      <c r="BH742" s="750">
        <v>52200000</v>
      </c>
      <c r="BI742" s="155"/>
      <c r="BJ742" s="155"/>
      <c r="BK742" s="155"/>
      <c r="BL742" s="155"/>
      <c r="BM742" s="155"/>
      <c r="BN742" s="155"/>
    </row>
    <row r="743" spans="1:66" s="750" customFormat="1" ht="24.75" customHeight="1">
      <c r="A743" s="22" t="s">
        <v>2914</v>
      </c>
      <c r="B743" s="22" t="s">
        <v>2919</v>
      </c>
      <c r="C743" s="472" t="s">
        <v>568</v>
      </c>
      <c r="D743" s="23">
        <v>2721817681</v>
      </c>
      <c r="E743" s="23" t="s">
        <v>162</v>
      </c>
      <c r="F743" s="22"/>
      <c r="G743" s="22"/>
      <c r="H743" s="22" t="s">
        <v>179</v>
      </c>
      <c r="I743" s="18" t="s">
        <v>5416</v>
      </c>
      <c r="J743" s="23">
        <v>9392733875</v>
      </c>
      <c r="K743" s="23" t="s">
        <v>1183</v>
      </c>
      <c r="L743" s="23" t="s">
        <v>774</v>
      </c>
      <c r="M743" s="746" t="s">
        <v>2916</v>
      </c>
      <c r="N743" s="22"/>
      <c r="O743" s="22" t="s">
        <v>2155</v>
      </c>
      <c r="P743" s="22" t="s">
        <v>2917</v>
      </c>
      <c r="Q743" s="22" t="s">
        <v>4452</v>
      </c>
      <c r="R743" s="22" t="s">
        <v>23272</v>
      </c>
      <c r="S743" s="747" t="s">
        <v>5378</v>
      </c>
      <c r="T743" s="748" t="str">
        <f>IF(Table54[[#This Row],[تاریخ اولین  احتساب حق بیمه]]="",1403,MID(Table54[[#This Row],[تاریخ اولین  احتساب حق بیمه]],1,4))</f>
        <v>1403</v>
      </c>
      <c r="U743" s="22"/>
      <c r="V743" s="22"/>
      <c r="W743" s="22" t="s">
        <v>5378</v>
      </c>
      <c r="X743" s="22"/>
      <c r="Y743" s="748"/>
      <c r="Z743" s="748"/>
      <c r="AA743" s="748"/>
      <c r="AB743" s="748"/>
      <c r="AC743" s="748"/>
      <c r="AD743" s="748"/>
      <c r="AE743" s="748"/>
      <c r="AF743" s="748"/>
      <c r="AG743" s="748"/>
      <c r="AH743" s="749"/>
      <c r="AI743" s="749"/>
      <c r="AJ743" s="749"/>
      <c r="AK743" s="749"/>
      <c r="AL743" s="748"/>
      <c r="AM743" s="748"/>
      <c r="AN743" s="748"/>
      <c r="AO743" s="748"/>
      <c r="AP743" s="748"/>
      <c r="AQ743" s="748"/>
      <c r="AR743" s="748"/>
      <c r="AS743" s="747"/>
      <c r="AT743" s="748"/>
      <c r="AU743" s="748"/>
      <c r="AV743" s="748"/>
      <c r="AW743" s="748">
        <v>8225806</v>
      </c>
      <c r="AX743" s="748"/>
      <c r="AY743" s="748">
        <v>65000000</v>
      </c>
      <c r="AZ743" s="750">
        <v>65160000</v>
      </c>
      <c r="BA743" s="750">
        <v>62849800</v>
      </c>
      <c r="BC743" s="750">
        <v>80400000</v>
      </c>
      <c r="BD743" s="750">
        <v>65999999.999999993</v>
      </c>
      <c r="BE743" s="750">
        <v>65000000</v>
      </c>
      <c r="BF743" s="750">
        <v>65000000</v>
      </c>
      <c r="BG743" s="750">
        <v>65500000</v>
      </c>
      <c r="BH743" s="750">
        <v>65800000</v>
      </c>
      <c r="BI743" s="155"/>
      <c r="BJ743" s="155"/>
      <c r="BK743" s="155"/>
      <c r="BL743" s="155"/>
      <c r="BM743" s="155"/>
      <c r="BN743" s="155"/>
    </row>
    <row r="744" spans="1:66" s="750" customFormat="1" ht="24.75" customHeight="1">
      <c r="A744" s="22" t="s">
        <v>2938</v>
      </c>
      <c r="B744" s="22" t="s">
        <v>2937</v>
      </c>
      <c r="C744" s="472" t="s">
        <v>568</v>
      </c>
      <c r="D744" s="23" t="s">
        <v>2939</v>
      </c>
      <c r="E744" s="23" t="s">
        <v>162</v>
      </c>
      <c r="F744" s="22" t="s">
        <v>281</v>
      </c>
      <c r="G744" s="22"/>
      <c r="H744" s="22" t="s">
        <v>180</v>
      </c>
      <c r="I744" s="18" t="s">
        <v>5417</v>
      </c>
      <c r="J744" s="23" t="s">
        <v>2940</v>
      </c>
      <c r="K744" s="23" t="s">
        <v>1183</v>
      </c>
      <c r="L744" s="23" t="s">
        <v>774</v>
      </c>
      <c r="M744" s="746" t="s">
        <v>2941</v>
      </c>
      <c r="N744" s="22"/>
      <c r="O744" s="22" t="s">
        <v>1551</v>
      </c>
      <c r="P744" s="22" t="s">
        <v>2863</v>
      </c>
      <c r="Q744" s="22" t="s">
        <v>2864</v>
      </c>
      <c r="R744" s="22" t="s">
        <v>2863</v>
      </c>
      <c r="S744" s="747" t="s">
        <v>5378</v>
      </c>
      <c r="T744" s="748" t="str">
        <f>IF(Table54[[#This Row],[تاریخ اولین  احتساب حق بیمه]]="",1403,MID(Table54[[#This Row],[تاریخ اولین  احتساب حق بیمه]],1,4))</f>
        <v>1402</v>
      </c>
      <c r="U744" s="22" t="s">
        <v>5552</v>
      </c>
      <c r="V744" s="22"/>
      <c r="W744" s="22" t="s">
        <v>5378</v>
      </c>
      <c r="X744" s="22"/>
      <c r="Y744" s="748"/>
      <c r="Z744" s="748"/>
      <c r="AA744" s="748"/>
      <c r="AB744" s="748"/>
      <c r="AC744" s="748"/>
      <c r="AD744" s="748"/>
      <c r="AE744" s="748"/>
      <c r="AF744" s="748"/>
      <c r="AG744" s="748"/>
      <c r="AH744" s="749"/>
      <c r="AI744" s="749"/>
      <c r="AJ744" s="749"/>
      <c r="AK744" s="749"/>
      <c r="AL744" s="748"/>
      <c r="AM744" s="748"/>
      <c r="AN744" s="748"/>
      <c r="AO744" s="748"/>
      <c r="AP744" s="748"/>
      <c r="AQ744" s="748"/>
      <c r="AR744" s="748"/>
      <c r="AS744" s="747"/>
      <c r="AT744" s="748"/>
      <c r="AU744" s="748"/>
      <c r="AV744" s="748"/>
      <c r="AW744" s="748">
        <v>37016129</v>
      </c>
      <c r="AX744" s="748">
        <v>48390000</v>
      </c>
      <c r="AY744" s="748">
        <v>46000000</v>
      </c>
      <c r="AZ744" s="750">
        <v>46000000</v>
      </c>
      <c r="BA744" s="750">
        <v>47000000</v>
      </c>
      <c r="BC744" s="750">
        <v>48304319</v>
      </c>
      <c r="BD744" s="750">
        <v>45712043</v>
      </c>
      <c r="BE744" s="750">
        <v>44249000</v>
      </c>
      <c r="BF744" s="750">
        <v>50375000</v>
      </c>
      <c r="BG744" s="750">
        <v>50625000</v>
      </c>
      <c r="BH744" s="750">
        <v>51875000</v>
      </c>
      <c r="BI744" s="155"/>
      <c r="BJ744" s="155"/>
      <c r="BK744" s="155"/>
      <c r="BL744" s="155"/>
      <c r="BM744" s="155"/>
      <c r="BN744" s="155"/>
    </row>
    <row r="745" spans="1:66" s="750" customFormat="1" ht="24.75" customHeight="1">
      <c r="A745" s="22" t="s">
        <v>3066</v>
      </c>
      <c r="B745" s="22" t="s">
        <v>3067</v>
      </c>
      <c r="C745" s="472" t="s">
        <v>568</v>
      </c>
      <c r="D745" s="23" t="s">
        <v>3068</v>
      </c>
      <c r="E745" s="23" t="s">
        <v>162</v>
      </c>
      <c r="F745" s="22" t="s">
        <v>220</v>
      </c>
      <c r="G745" s="22" t="s">
        <v>3069</v>
      </c>
      <c r="H745" s="22" t="s">
        <v>179</v>
      </c>
      <c r="I745" s="18" t="s">
        <v>5417</v>
      </c>
      <c r="J745" s="23" t="s">
        <v>3070</v>
      </c>
      <c r="K745" s="23" t="s">
        <v>1183</v>
      </c>
      <c r="L745" s="23" t="s">
        <v>1224</v>
      </c>
      <c r="M745" s="746" t="s">
        <v>3071</v>
      </c>
      <c r="N745" s="22"/>
      <c r="O745" s="22" t="s">
        <v>2155</v>
      </c>
      <c r="P745" s="22" t="s">
        <v>3072</v>
      </c>
      <c r="Q745" s="22" t="s">
        <v>4452</v>
      </c>
      <c r="R745" s="22" t="s">
        <v>23272</v>
      </c>
      <c r="S745" s="747" t="s">
        <v>5378</v>
      </c>
      <c r="T745" s="748" t="str">
        <f>IF(Table54[[#This Row],[تاریخ اولین  احتساب حق بیمه]]="",1403,MID(Table54[[#This Row],[تاریخ اولین  احتساب حق بیمه]],1,4))</f>
        <v>1403</v>
      </c>
      <c r="U745" s="22"/>
      <c r="V745" s="22"/>
      <c r="W745" s="22" t="s">
        <v>5378</v>
      </c>
      <c r="X745" s="22"/>
      <c r="Y745" s="748"/>
      <c r="Z745" s="748"/>
      <c r="AA745" s="748"/>
      <c r="AB745" s="748"/>
      <c r="AC745" s="748"/>
      <c r="AD745" s="748"/>
      <c r="AE745" s="748"/>
      <c r="AF745" s="748"/>
      <c r="AG745" s="748"/>
      <c r="AH745" s="749"/>
      <c r="AI745" s="749"/>
      <c r="AJ745" s="749"/>
      <c r="AK745" s="749"/>
      <c r="AL745" s="748"/>
      <c r="AM745" s="748"/>
      <c r="AN745" s="748"/>
      <c r="AO745" s="748"/>
      <c r="AP745" s="748"/>
      <c r="AQ745" s="748"/>
      <c r="AR745" s="748"/>
      <c r="AS745" s="747"/>
      <c r="AT745" s="748"/>
      <c r="AU745" s="748"/>
      <c r="AV745" s="748"/>
      <c r="AW745" s="748"/>
      <c r="AX745" s="748">
        <v>22274194</v>
      </c>
      <c r="AY745" s="748">
        <v>46500000</v>
      </c>
      <c r="AZ745" s="750">
        <v>87399000</v>
      </c>
      <c r="BA745" s="750">
        <v>66101000</v>
      </c>
      <c r="BC745" s="750">
        <v>67166676.666666657</v>
      </c>
      <c r="BD745" s="750">
        <v>64999999.999999993</v>
      </c>
      <c r="BF745" s="750">
        <v>65000000</v>
      </c>
      <c r="BG745" s="750">
        <v>65000000</v>
      </c>
      <c r="BH745" s="750">
        <v>65300000</v>
      </c>
      <c r="BI745" s="155"/>
      <c r="BJ745" s="155"/>
      <c r="BK745" s="155"/>
      <c r="BL745" s="155"/>
      <c r="BM745" s="155"/>
      <c r="BN745" s="155"/>
    </row>
    <row r="746" spans="1:66" s="768" customFormat="1" ht="24.75" customHeight="1">
      <c r="A746" s="475" t="s">
        <v>24694</v>
      </c>
      <c r="B746" s="475" t="s">
        <v>3075</v>
      </c>
      <c r="C746" s="776" t="s">
        <v>568</v>
      </c>
      <c r="D746" s="473" t="s">
        <v>3073</v>
      </c>
      <c r="E746" s="473" t="s">
        <v>162</v>
      </c>
      <c r="F746" s="475" t="s">
        <v>120</v>
      </c>
      <c r="G746" s="475"/>
      <c r="H746" s="475" t="s">
        <v>180</v>
      </c>
      <c r="I746" s="476" t="s">
        <v>5417</v>
      </c>
      <c r="J746" s="473" t="s">
        <v>3074</v>
      </c>
      <c r="K746" s="473" t="s">
        <v>1183</v>
      </c>
      <c r="L746" s="473" t="s">
        <v>1491</v>
      </c>
      <c r="M746" s="777" t="s">
        <v>3076</v>
      </c>
      <c r="N746" s="475"/>
      <c r="O746" s="475" t="s">
        <v>1551</v>
      </c>
      <c r="P746" s="475" t="s">
        <v>3077</v>
      </c>
      <c r="Q746" s="475" t="s">
        <v>2864</v>
      </c>
      <c r="R746" s="475" t="s">
        <v>3093</v>
      </c>
      <c r="S746" s="797" t="s">
        <v>5378</v>
      </c>
      <c r="T746" s="780" t="str">
        <f>IF(Table54[[#This Row],[تاریخ اولین  احتساب حق بیمه]]="",1403,MID(Table54[[#This Row],[تاریخ اولین  احتساب حق بیمه]],1,4))</f>
        <v>1402</v>
      </c>
      <c r="U746" s="475"/>
      <c r="V746" s="475"/>
      <c r="W746" s="475" t="s">
        <v>5378</v>
      </c>
      <c r="X746" s="475"/>
      <c r="Y746" s="780"/>
      <c r="Z746" s="780"/>
      <c r="AA746" s="780"/>
      <c r="AB746" s="780"/>
      <c r="AC746" s="780"/>
      <c r="AD746" s="780"/>
      <c r="AE746" s="780"/>
      <c r="AF746" s="780"/>
      <c r="AG746" s="780"/>
      <c r="AH746" s="798"/>
      <c r="AI746" s="798"/>
      <c r="AJ746" s="798"/>
      <c r="AK746" s="798"/>
      <c r="AL746" s="780"/>
      <c r="AM746" s="780"/>
      <c r="AN746" s="780"/>
      <c r="AO746" s="780"/>
      <c r="AP746" s="780"/>
      <c r="AQ746" s="780"/>
      <c r="AR746" s="780"/>
      <c r="AS746" s="797"/>
      <c r="AT746" s="780"/>
      <c r="AU746" s="780"/>
      <c r="AV746" s="780"/>
      <c r="AW746" s="780"/>
      <c r="AX746" s="780">
        <v>44845161</v>
      </c>
      <c r="AY746" s="780">
        <v>64500000</v>
      </c>
      <c r="AZ746" s="768">
        <v>72500000</v>
      </c>
      <c r="BA746" s="768">
        <v>75200000</v>
      </c>
      <c r="BC746" s="768">
        <v>67500000</v>
      </c>
      <c r="BD746" s="768">
        <v>88300000</v>
      </c>
      <c r="BF746" s="768">
        <v>78500000</v>
      </c>
      <c r="BG746" s="768">
        <v>78500000</v>
      </c>
      <c r="BH746" s="768">
        <v>77500000</v>
      </c>
      <c r="BI746" s="769"/>
      <c r="BJ746" s="769"/>
      <c r="BK746" s="769"/>
      <c r="BL746" s="769"/>
      <c r="BM746" s="769"/>
      <c r="BN746" s="769"/>
    </row>
    <row r="747" spans="1:66" s="750" customFormat="1" ht="24.75" customHeight="1">
      <c r="A747" s="22" t="s">
        <v>3078</v>
      </c>
      <c r="B747" s="22">
        <v>24597</v>
      </c>
      <c r="C747" s="472" t="s">
        <v>568</v>
      </c>
      <c r="D747" s="23" t="s">
        <v>3079</v>
      </c>
      <c r="E747" s="23" t="s">
        <v>163</v>
      </c>
      <c r="F747" s="22" t="s">
        <v>109</v>
      </c>
      <c r="G747" s="22" t="s">
        <v>3080</v>
      </c>
      <c r="H747" s="22" t="s">
        <v>179</v>
      </c>
      <c r="I747" s="18" t="s">
        <v>22176</v>
      </c>
      <c r="J747" s="23"/>
      <c r="K747" s="23"/>
      <c r="L747" s="23"/>
      <c r="M747" s="746"/>
      <c r="N747" s="22"/>
      <c r="O747" s="22" t="s">
        <v>2155</v>
      </c>
      <c r="P747" s="22" t="s">
        <v>3072</v>
      </c>
      <c r="Q747" s="22" t="s">
        <v>4452</v>
      </c>
      <c r="R747" s="22"/>
      <c r="S747" s="747" t="s">
        <v>5378</v>
      </c>
      <c r="T747" s="748">
        <f>IF(Table54[[#This Row],[تاریخ اولین  احتساب حق بیمه]]="",1403,MID(Table54[[#This Row],[تاریخ اولین  احتساب حق بیمه]],1,4))</f>
        <v>1403</v>
      </c>
      <c r="U747" s="22"/>
      <c r="V747" s="22"/>
      <c r="W747" s="22" t="s">
        <v>5378</v>
      </c>
      <c r="X747" s="22"/>
      <c r="Y747" s="748"/>
      <c r="Z747" s="748"/>
      <c r="AA747" s="748"/>
      <c r="AB747" s="748"/>
      <c r="AC747" s="748"/>
      <c r="AD747" s="748"/>
      <c r="AE747" s="748"/>
      <c r="AF747" s="748"/>
      <c r="AG747" s="748"/>
      <c r="AH747" s="749"/>
      <c r="AI747" s="749"/>
      <c r="AJ747" s="749"/>
      <c r="AK747" s="749"/>
      <c r="AL747" s="748"/>
      <c r="AM747" s="748"/>
      <c r="AN747" s="748"/>
      <c r="AO747" s="748"/>
      <c r="AP747" s="748"/>
      <c r="AQ747" s="748"/>
      <c r="AR747" s="748"/>
      <c r="AS747" s="747"/>
      <c r="AT747" s="748"/>
      <c r="AU747" s="748"/>
      <c r="AV747" s="748"/>
      <c r="AW747" s="748"/>
      <c r="AX747" s="748">
        <v>56870968</v>
      </c>
      <c r="AY747" s="748">
        <v>146000000</v>
      </c>
      <c r="AZ747" s="750">
        <v>191500000</v>
      </c>
      <c r="BA747" s="750">
        <v>210000000</v>
      </c>
      <c r="BC747" s="750">
        <v>202354000</v>
      </c>
      <c r="BD747" s="750">
        <v>180289000</v>
      </c>
      <c r="BF747" s="750">
        <v>100000000</v>
      </c>
      <c r="BG747" s="750">
        <v>200000000</v>
      </c>
      <c r="BH747" s="750">
        <v>219583333</v>
      </c>
      <c r="BI747" s="155"/>
      <c r="BJ747" s="155"/>
      <c r="BK747" s="155"/>
      <c r="BL747" s="155"/>
      <c r="BM747" s="155"/>
      <c r="BN747" s="155"/>
    </row>
    <row r="748" spans="1:66" s="750" customFormat="1" ht="24.75" customHeight="1">
      <c r="A748" s="22" t="s">
        <v>3115</v>
      </c>
      <c r="B748" s="22">
        <v>24599</v>
      </c>
      <c r="C748" s="472" t="s">
        <v>568</v>
      </c>
      <c r="D748" s="23" t="s">
        <v>3116</v>
      </c>
      <c r="E748" s="23" t="s">
        <v>163</v>
      </c>
      <c r="F748" s="22" t="s">
        <v>794</v>
      </c>
      <c r="G748" s="22" t="s">
        <v>3117</v>
      </c>
      <c r="H748" s="22" t="s">
        <v>179</v>
      </c>
      <c r="I748" s="18" t="s">
        <v>5416</v>
      </c>
      <c r="J748" s="23" t="s">
        <v>3118</v>
      </c>
      <c r="K748" s="23" t="s">
        <v>1183</v>
      </c>
      <c r="L748" s="23" t="s">
        <v>1224</v>
      </c>
      <c r="M748" s="746" t="s">
        <v>3119</v>
      </c>
      <c r="N748" s="22"/>
      <c r="O748" s="22" t="s">
        <v>2155</v>
      </c>
      <c r="P748" s="22" t="s">
        <v>1715</v>
      </c>
      <c r="Q748" s="22" t="s">
        <v>4452</v>
      </c>
      <c r="R748" s="22"/>
      <c r="S748" s="747" t="s">
        <v>5378</v>
      </c>
      <c r="T748" s="748">
        <f>IF(Table54[[#This Row],[تاریخ اولین  احتساب حق بیمه]]="",1403,MID(Table54[[#This Row],[تاریخ اولین  احتساب حق بیمه]],1,4))</f>
        <v>1403</v>
      </c>
      <c r="U748" s="22"/>
      <c r="V748" s="22"/>
      <c r="W748" s="22" t="s">
        <v>5378</v>
      </c>
      <c r="X748" s="22"/>
      <c r="Y748" s="748"/>
      <c r="Z748" s="748"/>
      <c r="AA748" s="748"/>
      <c r="AB748" s="748"/>
      <c r="AC748" s="748"/>
      <c r="AD748" s="748"/>
      <c r="AE748" s="748"/>
      <c r="AF748" s="748"/>
      <c r="AG748" s="748"/>
      <c r="AH748" s="749"/>
      <c r="AI748" s="749"/>
      <c r="AJ748" s="749"/>
      <c r="AK748" s="749"/>
      <c r="AL748" s="748"/>
      <c r="AM748" s="748"/>
      <c r="AN748" s="748"/>
      <c r="AO748" s="748"/>
      <c r="AP748" s="748"/>
      <c r="AQ748" s="748"/>
      <c r="AR748" s="748"/>
      <c r="AS748" s="747"/>
      <c r="AT748" s="748"/>
      <c r="AU748" s="748"/>
      <c r="AV748" s="748"/>
      <c r="AW748" s="748"/>
      <c r="AX748" s="748"/>
      <c r="AY748" s="748">
        <v>59200000</v>
      </c>
      <c r="AZ748" s="750">
        <v>22000000</v>
      </c>
      <c r="BA748" s="750">
        <v>57100000</v>
      </c>
      <c r="BC748" s="750">
        <v>55100000</v>
      </c>
      <c r="BD748" s="750">
        <v>57875000</v>
      </c>
      <c r="BF748" s="750">
        <v>55125000</v>
      </c>
      <c r="BG748" s="750">
        <v>56750000</v>
      </c>
      <c r="BH748" s="750">
        <v>54125000</v>
      </c>
      <c r="BI748" s="155"/>
      <c r="BJ748" s="155"/>
      <c r="BK748" s="155"/>
      <c r="BL748" s="155"/>
      <c r="BM748" s="155"/>
      <c r="BN748" s="155"/>
    </row>
    <row r="749" spans="1:66" s="750" customFormat="1" ht="24.75" customHeight="1">
      <c r="A749" s="22" t="s">
        <v>3120</v>
      </c>
      <c r="B749" s="22" t="s">
        <v>3121</v>
      </c>
      <c r="C749" s="472" t="s">
        <v>568</v>
      </c>
      <c r="D749" s="23" t="s">
        <v>3122</v>
      </c>
      <c r="E749" s="23" t="s">
        <v>163</v>
      </c>
      <c r="F749" s="22" t="s">
        <v>129</v>
      </c>
      <c r="G749" s="22" t="s">
        <v>3117</v>
      </c>
      <c r="H749" s="22" t="s">
        <v>179</v>
      </c>
      <c r="I749" s="18" t="s">
        <v>5416</v>
      </c>
      <c r="J749" s="23"/>
      <c r="K749" s="23" t="s">
        <v>1183</v>
      </c>
      <c r="L749" s="23" t="s">
        <v>774</v>
      </c>
      <c r="M749" s="746" t="s">
        <v>3123</v>
      </c>
      <c r="N749" s="22"/>
      <c r="O749" s="22" t="s">
        <v>2155</v>
      </c>
      <c r="P749" s="22" t="s">
        <v>348</v>
      </c>
      <c r="Q749" s="22" t="s">
        <v>4452</v>
      </c>
      <c r="R749" s="22"/>
      <c r="S749" s="747" t="s">
        <v>5378</v>
      </c>
      <c r="T749" s="748">
        <f>IF(Table54[[#This Row],[تاریخ اولین  احتساب حق بیمه]]="",1403,MID(Table54[[#This Row],[تاریخ اولین  احتساب حق بیمه]],1,4))</f>
        <v>1403</v>
      </c>
      <c r="U749" s="22"/>
      <c r="V749" s="22"/>
      <c r="W749" s="22" t="s">
        <v>5378</v>
      </c>
      <c r="X749" s="22"/>
      <c r="Y749" s="748"/>
      <c r="Z749" s="748"/>
      <c r="AA749" s="748"/>
      <c r="AB749" s="748"/>
      <c r="AC749" s="748"/>
      <c r="AD749" s="748"/>
      <c r="AE749" s="748"/>
      <c r="AF749" s="748"/>
      <c r="AG749" s="748"/>
      <c r="AH749" s="749"/>
      <c r="AI749" s="749"/>
      <c r="AJ749" s="749"/>
      <c r="AK749" s="749"/>
      <c r="AL749" s="748"/>
      <c r="AM749" s="748"/>
      <c r="AN749" s="748"/>
      <c r="AO749" s="748"/>
      <c r="AP749" s="748"/>
      <c r="AQ749" s="748"/>
      <c r="AR749" s="748"/>
      <c r="AS749" s="747"/>
      <c r="AT749" s="748"/>
      <c r="AU749" s="748"/>
      <c r="AV749" s="748"/>
      <c r="AW749" s="748"/>
      <c r="AX749" s="748"/>
      <c r="AY749" s="748">
        <v>56400000</v>
      </c>
      <c r="AZ749" s="750">
        <v>55000000</v>
      </c>
      <c r="BA749" s="750">
        <v>56500000</v>
      </c>
      <c r="BC749" s="750">
        <v>55600000</v>
      </c>
      <c r="BD749" s="750">
        <v>55500000</v>
      </c>
      <c r="BF749" s="750">
        <v>58500000</v>
      </c>
      <c r="BG749" s="750">
        <v>61600000</v>
      </c>
      <c r="BH749" s="750">
        <v>61200000</v>
      </c>
      <c r="BI749" s="155"/>
      <c r="BJ749" s="155"/>
      <c r="BK749" s="155"/>
      <c r="BL749" s="155"/>
      <c r="BM749" s="155"/>
      <c r="BN749" s="155"/>
    </row>
    <row r="750" spans="1:66" s="750" customFormat="1" ht="24.75" customHeight="1">
      <c r="A750" s="22" t="s">
        <v>3124</v>
      </c>
      <c r="B750" s="22" t="s">
        <v>3125</v>
      </c>
      <c r="C750" s="472" t="s">
        <v>568</v>
      </c>
      <c r="D750" s="23" t="s">
        <v>3126</v>
      </c>
      <c r="E750" s="23" t="s">
        <v>163</v>
      </c>
      <c r="F750" s="22" t="s">
        <v>114</v>
      </c>
      <c r="G750" s="22" t="s">
        <v>3117</v>
      </c>
      <c r="H750" s="22" t="s">
        <v>179</v>
      </c>
      <c r="I750" s="18" t="s">
        <v>5417</v>
      </c>
      <c r="J750" s="23"/>
      <c r="K750" s="23" t="s">
        <v>1183</v>
      </c>
      <c r="L750" s="23" t="s">
        <v>774</v>
      </c>
      <c r="M750" s="746" t="s">
        <v>3127</v>
      </c>
      <c r="N750" s="22"/>
      <c r="O750" s="22" t="s">
        <v>2155</v>
      </c>
      <c r="P750" s="22" t="s">
        <v>185</v>
      </c>
      <c r="Q750" s="22" t="s">
        <v>4452</v>
      </c>
      <c r="R750" s="22"/>
      <c r="S750" s="747" t="s">
        <v>5378</v>
      </c>
      <c r="T750" s="748">
        <f>IF(Table54[[#This Row],[تاریخ اولین  احتساب حق بیمه]]="",1403,MID(Table54[[#This Row],[تاریخ اولین  احتساب حق بیمه]],1,4))</f>
        <v>1403</v>
      </c>
      <c r="U750" s="22"/>
      <c r="V750" s="22"/>
      <c r="W750" s="22" t="s">
        <v>5378</v>
      </c>
      <c r="X750" s="22"/>
      <c r="Y750" s="748"/>
      <c r="Z750" s="748"/>
      <c r="AA750" s="748"/>
      <c r="AB750" s="748"/>
      <c r="AC750" s="748"/>
      <c r="AD750" s="748"/>
      <c r="AE750" s="748"/>
      <c r="AF750" s="748"/>
      <c r="AG750" s="748"/>
      <c r="AH750" s="749"/>
      <c r="AI750" s="749"/>
      <c r="AJ750" s="749"/>
      <c r="AK750" s="749"/>
      <c r="AL750" s="748"/>
      <c r="AM750" s="748"/>
      <c r="AN750" s="748"/>
      <c r="AO750" s="748"/>
      <c r="AP750" s="748"/>
      <c r="AQ750" s="748"/>
      <c r="AR750" s="748"/>
      <c r="AS750" s="747"/>
      <c r="AT750" s="748"/>
      <c r="AU750" s="748"/>
      <c r="AV750" s="748"/>
      <c r="AW750" s="748"/>
      <c r="AX750" s="748"/>
      <c r="AY750" s="748">
        <v>67500000</v>
      </c>
      <c r="AZ750" s="750">
        <v>67500000</v>
      </c>
      <c r="BA750" s="750">
        <v>64626024</v>
      </c>
      <c r="BC750" s="750">
        <v>67500000</v>
      </c>
      <c r="BD750" s="750">
        <v>67500000</v>
      </c>
      <c r="BF750" s="750">
        <v>67500000</v>
      </c>
      <c r="BG750" s="750">
        <v>67500000</v>
      </c>
      <c r="BH750" s="750">
        <v>74000000</v>
      </c>
      <c r="BI750" s="155"/>
      <c r="BJ750" s="155"/>
      <c r="BK750" s="155"/>
      <c r="BL750" s="155"/>
      <c r="BM750" s="155"/>
      <c r="BN750" s="155"/>
    </row>
    <row r="751" spans="1:66" s="768" customFormat="1" ht="24.75" customHeight="1">
      <c r="A751" s="475" t="s">
        <v>1076</v>
      </c>
      <c r="B751" s="475" t="s">
        <v>3254</v>
      </c>
      <c r="C751" s="776" t="s">
        <v>568</v>
      </c>
      <c r="D751" s="473">
        <v>2690559803</v>
      </c>
      <c r="E751" s="473" t="s">
        <v>163</v>
      </c>
      <c r="F751" s="475" t="s">
        <v>539</v>
      </c>
      <c r="G751" s="475"/>
      <c r="H751" s="475" t="s">
        <v>179</v>
      </c>
      <c r="I751" s="476" t="s">
        <v>5417</v>
      </c>
      <c r="J751" s="473">
        <v>9118425796</v>
      </c>
      <c r="K751" s="473" t="s">
        <v>1183</v>
      </c>
      <c r="L751" s="473" t="s">
        <v>774</v>
      </c>
      <c r="M751" s="777" t="s">
        <v>3255</v>
      </c>
      <c r="N751" s="475"/>
      <c r="O751" s="475" t="s">
        <v>2155</v>
      </c>
      <c r="P751" s="475" t="s">
        <v>3256</v>
      </c>
      <c r="Q751" s="475" t="s">
        <v>4452</v>
      </c>
      <c r="R751" s="475"/>
      <c r="S751" s="797" t="s">
        <v>5378</v>
      </c>
      <c r="T751" s="780">
        <f>IF(Table54[[#This Row],[تاریخ اولین  احتساب حق بیمه]]="",1403,MID(Table54[[#This Row],[تاریخ اولین  احتساب حق بیمه]],1,4))</f>
        <v>1403</v>
      </c>
      <c r="U751" s="475"/>
      <c r="V751" s="475"/>
      <c r="W751" s="475" t="s">
        <v>5378</v>
      </c>
      <c r="X751" s="475"/>
      <c r="Y751" s="780"/>
      <c r="Z751" s="780"/>
      <c r="AA751" s="780"/>
      <c r="AB751" s="780"/>
      <c r="AC751" s="780"/>
      <c r="AD751" s="780"/>
      <c r="AE751" s="780"/>
      <c r="AF751" s="780"/>
      <c r="AG751" s="780"/>
      <c r="AH751" s="798"/>
      <c r="AI751" s="798"/>
      <c r="AJ751" s="798"/>
      <c r="AK751" s="798"/>
      <c r="AL751" s="780"/>
      <c r="AM751" s="780"/>
      <c r="AN751" s="780"/>
      <c r="AO751" s="780"/>
      <c r="AP751" s="780"/>
      <c r="AQ751" s="780"/>
      <c r="AR751" s="780"/>
      <c r="AS751" s="797"/>
      <c r="AT751" s="780"/>
      <c r="AU751" s="780"/>
      <c r="AV751" s="780"/>
      <c r="AW751" s="780"/>
      <c r="AX751" s="780"/>
      <c r="AY751" s="780">
        <v>84125000</v>
      </c>
      <c r="AZ751" s="768">
        <v>162500000</v>
      </c>
      <c r="BA751" s="768">
        <v>165375000</v>
      </c>
      <c r="BC751" s="768">
        <v>170500000</v>
      </c>
      <c r="BD751" s="768">
        <v>171225000</v>
      </c>
      <c r="BF751" s="768">
        <v>111390870</v>
      </c>
      <c r="BG751" s="768">
        <v>110000000</v>
      </c>
      <c r="BI751" s="769"/>
      <c r="BJ751" s="769"/>
      <c r="BK751" s="769"/>
      <c r="BL751" s="769"/>
      <c r="BM751" s="769"/>
      <c r="BN751" s="769"/>
    </row>
    <row r="752" spans="1:66" s="750" customFormat="1" ht="24.75" customHeight="1">
      <c r="A752" s="22" t="s">
        <v>3513</v>
      </c>
      <c r="B752" s="22" t="s">
        <v>3457</v>
      </c>
      <c r="C752" s="472" t="s">
        <v>568</v>
      </c>
      <c r="D752" s="23">
        <v>2739551991</v>
      </c>
      <c r="E752" s="23" t="s">
        <v>163</v>
      </c>
      <c r="F752" s="22" t="s">
        <v>138</v>
      </c>
      <c r="G752" s="22"/>
      <c r="H752" s="22" t="s">
        <v>179</v>
      </c>
      <c r="I752" s="18" t="s">
        <v>22176</v>
      </c>
      <c r="J752" s="23">
        <v>9114349855</v>
      </c>
      <c r="K752" s="23" t="s">
        <v>1183</v>
      </c>
      <c r="L752" s="23" t="s">
        <v>774</v>
      </c>
      <c r="M752" s="746" t="s">
        <v>3461</v>
      </c>
      <c r="N752" s="22"/>
      <c r="O752" s="22" t="s">
        <v>2155</v>
      </c>
      <c r="P752" s="22" t="s">
        <v>3273</v>
      </c>
      <c r="Q752" s="22" t="s">
        <v>4452</v>
      </c>
      <c r="R752" s="22"/>
      <c r="S752" s="747" t="s">
        <v>5378</v>
      </c>
      <c r="T752" s="748">
        <f>IF(Table54[[#This Row],[تاریخ اولین  احتساب حق بیمه]]="",1403,MID(Table54[[#This Row],[تاریخ اولین  احتساب حق بیمه]],1,4))</f>
        <v>1403</v>
      </c>
      <c r="U752" s="22"/>
      <c r="V752" s="22"/>
      <c r="W752" s="22" t="s">
        <v>5378</v>
      </c>
      <c r="X752" s="22"/>
      <c r="Y752" s="748"/>
      <c r="Z752" s="748"/>
      <c r="AA752" s="748"/>
      <c r="AB752" s="748"/>
      <c r="AC752" s="748"/>
      <c r="AD752" s="748"/>
      <c r="AE752" s="748"/>
      <c r="AF752" s="748"/>
      <c r="AG752" s="748"/>
      <c r="AH752" s="749"/>
      <c r="AI752" s="749"/>
      <c r="AJ752" s="749"/>
      <c r="AK752" s="749"/>
      <c r="AL752" s="748"/>
      <c r="AM752" s="748"/>
      <c r="AN752" s="748"/>
      <c r="AO752" s="748"/>
      <c r="AP752" s="748"/>
      <c r="AQ752" s="748"/>
      <c r="AR752" s="748"/>
      <c r="AS752" s="747"/>
      <c r="AT752" s="748"/>
      <c r="AU752" s="748"/>
      <c r="AV752" s="748"/>
      <c r="AW752" s="748"/>
      <c r="AX752" s="748"/>
      <c r="AY752" s="748"/>
      <c r="AZ752" s="750">
        <v>57751612.903225809</v>
      </c>
      <c r="BA752" s="750">
        <v>76100000</v>
      </c>
      <c r="BC752" s="750">
        <v>72800000</v>
      </c>
      <c r="BD752" s="750">
        <v>72100000</v>
      </c>
      <c r="BF752" s="750">
        <v>71200000</v>
      </c>
      <c r="BG752" s="750">
        <v>71300000</v>
      </c>
      <c r="BH752" s="750">
        <v>70500000</v>
      </c>
      <c r="BI752" s="155"/>
      <c r="BJ752" s="155"/>
      <c r="BK752" s="155"/>
      <c r="BL752" s="155"/>
      <c r="BM752" s="155"/>
      <c r="BN752" s="155"/>
    </row>
    <row r="753" spans="1:66" s="750" customFormat="1" ht="24.75" customHeight="1">
      <c r="A753" s="22" t="s">
        <v>3514</v>
      </c>
      <c r="B753" s="22" t="s">
        <v>3458</v>
      </c>
      <c r="C753" s="472" t="s">
        <v>568</v>
      </c>
      <c r="D753" s="23">
        <v>4324157111</v>
      </c>
      <c r="E753" s="23" t="s">
        <v>163</v>
      </c>
      <c r="F753" s="22" t="s">
        <v>123</v>
      </c>
      <c r="G753" s="22"/>
      <c r="H753" s="22" t="s">
        <v>180</v>
      </c>
      <c r="I753" s="18" t="s">
        <v>5418</v>
      </c>
      <c r="J753" s="23">
        <v>9118095614</v>
      </c>
      <c r="K753" s="23" t="s">
        <v>1183</v>
      </c>
      <c r="L753" s="23" t="s">
        <v>1853</v>
      </c>
      <c r="M753" s="746" t="s">
        <v>3460</v>
      </c>
      <c r="N753" s="22"/>
      <c r="O753" s="22" t="s">
        <v>2155</v>
      </c>
      <c r="P753" s="22" t="s">
        <v>3459</v>
      </c>
      <c r="Q753" s="22" t="s">
        <v>4452</v>
      </c>
      <c r="R753" s="22" t="s">
        <v>23272</v>
      </c>
      <c r="S753" s="747" t="s">
        <v>5378</v>
      </c>
      <c r="T753" s="748" t="str">
        <f>IF(Table54[[#This Row],[تاریخ اولین  احتساب حق بیمه]]="",1403,MID(Table54[[#This Row],[تاریخ اولین  احتساب حق بیمه]],1,4))</f>
        <v>1403</v>
      </c>
      <c r="U753" s="22"/>
      <c r="V753" s="22"/>
      <c r="W753" s="22" t="s">
        <v>5378</v>
      </c>
      <c r="X753" s="22"/>
      <c r="Y753" s="748"/>
      <c r="Z753" s="748"/>
      <c r="AA753" s="748"/>
      <c r="AB753" s="748"/>
      <c r="AC753" s="748"/>
      <c r="AD753" s="748"/>
      <c r="AE753" s="748"/>
      <c r="AF753" s="748"/>
      <c r="AG753" s="748"/>
      <c r="AH753" s="749"/>
      <c r="AI753" s="749"/>
      <c r="AJ753" s="749"/>
      <c r="AK753" s="749"/>
      <c r="AL753" s="748"/>
      <c r="AM753" s="748"/>
      <c r="AN753" s="748"/>
      <c r="AO753" s="748"/>
      <c r="AP753" s="748"/>
      <c r="AQ753" s="748"/>
      <c r="AR753" s="748"/>
      <c r="AS753" s="747"/>
      <c r="AT753" s="748"/>
      <c r="AU753" s="748"/>
      <c r="AV753" s="748"/>
      <c r="AW753" s="748"/>
      <c r="AX753" s="748"/>
      <c r="AY753" s="748"/>
      <c r="AZ753" s="750">
        <v>49475806.451612905</v>
      </c>
      <c r="BA753" s="750">
        <v>78500000</v>
      </c>
      <c r="BC753" s="750">
        <v>66999999.999999993</v>
      </c>
      <c r="BD753" s="750">
        <v>64999999.999999993</v>
      </c>
      <c r="BF753" s="750">
        <v>66000000</v>
      </c>
      <c r="BG753" s="750">
        <v>66000000</v>
      </c>
      <c r="BH753" s="750">
        <v>66000000</v>
      </c>
      <c r="BI753" s="155"/>
      <c r="BJ753" s="155"/>
      <c r="BK753" s="155"/>
      <c r="BL753" s="155"/>
      <c r="BM753" s="155"/>
      <c r="BN753" s="155"/>
    </row>
    <row r="754" spans="1:66" s="750" customFormat="1" ht="24.75" customHeight="1">
      <c r="A754" s="22" t="s">
        <v>3691</v>
      </c>
      <c r="B754" s="22" t="s">
        <v>3692</v>
      </c>
      <c r="C754" s="472" t="s">
        <v>568</v>
      </c>
      <c r="D754" s="23" t="s">
        <v>3693</v>
      </c>
      <c r="E754" s="23" t="s">
        <v>162</v>
      </c>
      <c r="F754" s="22" t="s">
        <v>3694</v>
      </c>
      <c r="G754" s="22"/>
      <c r="H754" s="22" t="s">
        <v>180</v>
      </c>
      <c r="I754" s="18" t="s">
        <v>5417</v>
      </c>
      <c r="J754" s="23" t="s">
        <v>3695</v>
      </c>
      <c r="K754" s="23" t="s">
        <v>1183</v>
      </c>
      <c r="L754" s="23" t="s">
        <v>1503</v>
      </c>
      <c r="M754" s="746" t="s">
        <v>3696</v>
      </c>
      <c r="N754" s="22"/>
      <c r="O754" s="22" t="s">
        <v>2155</v>
      </c>
      <c r="P754" s="22" t="s">
        <v>3697</v>
      </c>
      <c r="Q754" s="22" t="s">
        <v>2864</v>
      </c>
      <c r="R754" s="22" t="s">
        <v>3697</v>
      </c>
      <c r="S754" s="747" t="s">
        <v>5378</v>
      </c>
      <c r="T754" s="748" t="str">
        <f>IF(Table54[[#This Row],[تاریخ اولین  احتساب حق بیمه]]="",1403,MID(Table54[[#This Row],[تاریخ اولین  احتساب حق بیمه]],1,4))</f>
        <v>1402</v>
      </c>
      <c r="U754" s="22"/>
      <c r="V754" s="22"/>
      <c r="W754" s="22" t="s">
        <v>5378</v>
      </c>
      <c r="X754" s="22"/>
      <c r="Y754" s="748"/>
      <c r="Z754" s="748"/>
      <c r="AA754" s="748"/>
      <c r="AB754" s="748"/>
      <c r="AC754" s="748"/>
      <c r="AD754" s="748"/>
      <c r="AE754" s="748"/>
      <c r="AF754" s="748"/>
      <c r="AG754" s="748"/>
      <c r="AH754" s="749"/>
      <c r="AI754" s="749"/>
      <c r="AJ754" s="749"/>
      <c r="AK754" s="749"/>
      <c r="AL754" s="748"/>
      <c r="AM754" s="748"/>
      <c r="AN754" s="748"/>
      <c r="AO754" s="748"/>
      <c r="AP754" s="748"/>
      <c r="AQ754" s="748"/>
      <c r="AR754" s="748"/>
      <c r="AS754" s="747"/>
      <c r="AT754" s="748"/>
      <c r="AU754" s="748"/>
      <c r="AV754" s="748"/>
      <c r="AW754" s="748"/>
      <c r="AX754" s="748"/>
      <c r="AY754" s="748"/>
      <c r="BA754" s="750">
        <v>15967741.935483871</v>
      </c>
      <c r="BC754" s="750">
        <v>57195681</v>
      </c>
      <c r="BD754" s="750">
        <v>58095681</v>
      </c>
      <c r="BF754" s="750">
        <v>60900000</v>
      </c>
      <c r="BG754" s="750">
        <v>61000000</v>
      </c>
      <c r="BH754" s="750">
        <v>61000000</v>
      </c>
      <c r="BI754" s="155"/>
      <c r="BJ754" s="155"/>
      <c r="BK754" s="155"/>
      <c r="BL754" s="155"/>
      <c r="BM754" s="155"/>
      <c r="BN754" s="155"/>
    </row>
    <row r="755" spans="1:66" s="768" customFormat="1" ht="24.75" customHeight="1">
      <c r="A755" s="475" t="s">
        <v>24695</v>
      </c>
      <c r="B755" s="475" t="s">
        <v>3698</v>
      </c>
      <c r="C755" s="776" t="s">
        <v>568</v>
      </c>
      <c r="D755" s="473">
        <v>2708708988</v>
      </c>
      <c r="E755" s="473" t="s">
        <v>163</v>
      </c>
      <c r="F755" s="475" t="s">
        <v>570</v>
      </c>
      <c r="G755" s="475"/>
      <c r="H755" s="475" t="s">
        <v>179</v>
      </c>
      <c r="I755" s="476" t="s">
        <v>5416</v>
      </c>
      <c r="J755" s="473">
        <v>9368421284</v>
      </c>
      <c r="K755" s="473" t="s">
        <v>1183</v>
      </c>
      <c r="L755" s="473" t="s">
        <v>1224</v>
      </c>
      <c r="M755" s="777" t="s">
        <v>3699</v>
      </c>
      <c r="N755" s="475"/>
      <c r="O755" s="475" t="s">
        <v>2155</v>
      </c>
      <c r="P755" s="475" t="s">
        <v>3665</v>
      </c>
      <c r="Q755" s="475" t="s">
        <v>2864</v>
      </c>
      <c r="R755" s="475" t="s">
        <v>22588</v>
      </c>
      <c r="S755" s="797" t="s">
        <v>5378</v>
      </c>
      <c r="T755" s="780" t="str">
        <f>IF(Table54[[#This Row],[تاریخ اولین  احتساب حق بیمه]]="",1403,MID(Table54[[#This Row],[تاریخ اولین  احتساب حق بیمه]],1,4))</f>
        <v>1402</v>
      </c>
      <c r="U755" s="475"/>
      <c r="V755" s="475"/>
      <c r="W755" s="475" t="s">
        <v>5378</v>
      </c>
      <c r="X755" s="475" t="s">
        <v>4149</v>
      </c>
      <c r="Y755" s="780"/>
      <c r="Z755" s="780"/>
      <c r="AA755" s="780"/>
      <c r="AB755" s="780"/>
      <c r="AC755" s="780"/>
      <c r="AD755" s="780"/>
      <c r="AE755" s="780"/>
      <c r="AF755" s="780"/>
      <c r="AG755" s="780"/>
      <c r="AH755" s="798"/>
      <c r="AI755" s="798"/>
      <c r="AJ755" s="798"/>
      <c r="AK755" s="798"/>
      <c r="AL755" s="780"/>
      <c r="AM755" s="780"/>
      <c r="AN755" s="780"/>
      <c r="AO755" s="780"/>
      <c r="AP755" s="780"/>
      <c r="AQ755" s="780"/>
      <c r="AR755" s="780"/>
      <c r="AS755" s="797"/>
      <c r="AT755" s="780"/>
      <c r="AU755" s="780"/>
      <c r="AV755" s="780"/>
      <c r="AW755" s="780"/>
      <c r="AX755" s="780"/>
      <c r="AY755" s="780"/>
      <c r="BA755" s="768">
        <v>21322580.645161293</v>
      </c>
      <c r="BC755" s="768">
        <v>47000000</v>
      </c>
      <c r="BD755" s="768">
        <v>47100000</v>
      </c>
      <c r="BF755" s="768">
        <v>52400000</v>
      </c>
      <c r="BG755" s="768">
        <v>52000000</v>
      </c>
      <c r="BH755" s="768">
        <v>51000000</v>
      </c>
      <c r="BI755" s="769"/>
      <c r="BJ755" s="769"/>
      <c r="BK755" s="769"/>
      <c r="BL755" s="769"/>
      <c r="BM755" s="769"/>
      <c r="BN755" s="769"/>
    </row>
    <row r="756" spans="1:66" s="768" customFormat="1" ht="24.75" customHeight="1">
      <c r="A756" s="475" t="s">
        <v>24696</v>
      </c>
      <c r="B756" s="475">
        <v>245111</v>
      </c>
      <c r="C756" s="776" t="s">
        <v>568</v>
      </c>
      <c r="D756" s="473">
        <v>46601779801</v>
      </c>
      <c r="E756" s="473" t="s">
        <v>163</v>
      </c>
      <c r="F756" s="475" t="s">
        <v>4151</v>
      </c>
      <c r="G756" s="475"/>
      <c r="H756" s="475" t="s">
        <v>180</v>
      </c>
      <c r="I756" s="476" t="s">
        <v>5417</v>
      </c>
      <c r="J756" s="473">
        <v>9103896055</v>
      </c>
      <c r="K756" s="473" t="s">
        <v>1183</v>
      </c>
      <c r="L756" s="473" t="s">
        <v>774</v>
      </c>
      <c r="M756" s="777" t="s">
        <v>4152</v>
      </c>
      <c r="N756" s="475"/>
      <c r="O756" s="475" t="s">
        <v>1551</v>
      </c>
      <c r="P756" s="475" t="s">
        <v>4028</v>
      </c>
      <c r="Q756" s="475" t="s">
        <v>4293</v>
      </c>
      <c r="R756" s="475" t="s">
        <v>4128</v>
      </c>
      <c r="S756" s="797" t="s">
        <v>5378</v>
      </c>
      <c r="T756" s="780" t="str">
        <f>IF(Table54[[#This Row],[تاریخ اولین  احتساب حق بیمه]]="",1403,MID(Table54[[#This Row],[تاریخ اولین  احتساب حق بیمه]],1,4))</f>
        <v>1402</v>
      </c>
      <c r="U756" s="475"/>
      <c r="V756" s="475"/>
      <c r="W756" s="475" t="s">
        <v>5378</v>
      </c>
      <c r="X756" s="475"/>
      <c r="Y756" s="780"/>
      <c r="Z756" s="780"/>
      <c r="AA756" s="780"/>
      <c r="AB756" s="780"/>
      <c r="AC756" s="780"/>
      <c r="AD756" s="780"/>
      <c r="AE756" s="780"/>
      <c r="AF756" s="780"/>
      <c r="AG756" s="780"/>
      <c r="AH756" s="798"/>
      <c r="AI756" s="798"/>
      <c r="AJ756" s="798"/>
      <c r="AK756" s="798"/>
      <c r="AL756" s="780"/>
      <c r="AM756" s="780"/>
      <c r="AN756" s="780"/>
      <c r="AO756" s="780"/>
      <c r="AP756" s="780"/>
      <c r="AQ756" s="780"/>
      <c r="AR756" s="780"/>
      <c r="AS756" s="797"/>
      <c r="AT756" s="780"/>
      <c r="AU756" s="780"/>
      <c r="AV756" s="780"/>
      <c r="AW756" s="780"/>
      <c r="AX756" s="780"/>
      <c r="AY756" s="780"/>
      <c r="BD756" s="768">
        <v>49332800</v>
      </c>
      <c r="BE756" s="768">
        <v>47000000</v>
      </c>
      <c r="BF756" s="768">
        <v>61900000</v>
      </c>
      <c r="BG756" s="768">
        <v>103700000</v>
      </c>
      <c r="BH756" s="768">
        <v>71500000</v>
      </c>
      <c r="BI756" s="769"/>
      <c r="BJ756" s="769"/>
      <c r="BK756" s="769"/>
      <c r="BL756" s="769"/>
      <c r="BM756" s="769"/>
      <c r="BN756" s="769"/>
    </row>
    <row r="757" spans="1:66" s="768" customFormat="1" ht="24.75" customHeight="1">
      <c r="A757" s="475" t="s">
        <v>24697</v>
      </c>
      <c r="B757" s="475" t="s">
        <v>4755</v>
      </c>
      <c r="C757" s="776" t="s">
        <v>568</v>
      </c>
      <c r="D757" s="473" t="s">
        <v>4756</v>
      </c>
      <c r="E757" s="473" t="s">
        <v>163</v>
      </c>
      <c r="F757" s="475" t="s">
        <v>198</v>
      </c>
      <c r="G757" s="475"/>
      <c r="H757" s="475" t="s">
        <v>179</v>
      </c>
      <c r="I757" s="476" t="s">
        <v>5417</v>
      </c>
      <c r="J757" s="473" t="s">
        <v>4757</v>
      </c>
      <c r="K757" s="473" t="s">
        <v>1183</v>
      </c>
      <c r="L757" s="473" t="s">
        <v>1224</v>
      </c>
      <c r="M757" s="777" t="s">
        <v>4758</v>
      </c>
      <c r="N757" s="475"/>
      <c r="O757" s="475" t="s">
        <v>1551</v>
      </c>
      <c r="P757" s="475" t="s">
        <v>4654</v>
      </c>
      <c r="Q757" s="475"/>
      <c r="R757" s="475" t="s">
        <v>4759</v>
      </c>
      <c r="S757" s="797" t="s">
        <v>5378</v>
      </c>
      <c r="T757" s="780" t="str">
        <f>IF(Table54[[#This Row],[تاریخ اولین  احتساب حق بیمه]]="",1403,MID(Table54[[#This Row],[تاریخ اولین  احتساب حق بیمه]],1,4))</f>
        <v>1402</v>
      </c>
      <c r="U757" s="475"/>
      <c r="V757" s="475"/>
      <c r="W757" s="475" t="s">
        <v>5378</v>
      </c>
      <c r="X757" s="475"/>
      <c r="Y757" s="780"/>
      <c r="Z757" s="780"/>
      <c r="AA757" s="780"/>
      <c r="AB757" s="780"/>
      <c r="AC757" s="780"/>
      <c r="AD757" s="780"/>
      <c r="AE757" s="780"/>
      <c r="AF757" s="780"/>
      <c r="AG757" s="780"/>
      <c r="AH757" s="798"/>
      <c r="AI757" s="798"/>
      <c r="AJ757" s="798"/>
      <c r="AK757" s="798"/>
      <c r="AL757" s="780"/>
      <c r="AM757" s="780"/>
      <c r="AN757" s="780"/>
      <c r="AO757" s="780"/>
      <c r="AP757" s="780"/>
      <c r="AQ757" s="780"/>
      <c r="AR757" s="780"/>
      <c r="AS757" s="797"/>
      <c r="AT757" s="780"/>
      <c r="AU757" s="780"/>
      <c r="AV757" s="780"/>
      <c r="AW757" s="780"/>
      <c r="AX757" s="780"/>
      <c r="AY757" s="780"/>
      <c r="BG757" s="768">
        <v>137125000</v>
      </c>
      <c r="BH757" s="768">
        <v>137750000</v>
      </c>
      <c r="BI757" s="769"/>
      <c r="BJ757" s="769"/>
      <c r="BK757" s="769"/>
      <c r="BL757" s="769"/>
      <c r="BM757" s="769"/>
      <c r="BN757" s="769"/>
    </row>
    <row r="758" spans="1:66" s="750" customFormat="1" ht="26.25" customHeight="1">
      <c r="A758" s="22" t="s">
        <v>4760</v>
      </c>
      <c r="B758" s="22" t="s">
        <v>4761</v>
      </c>
      <c r="C758" s="472" t="s">
        <v>568</v>
      </c>
      <c r="D758" s="23" t="s">
        <v>4762</v>
      </c>
      <c r="E758" s="23" t="s">
        <v>162</v>
      </c>
      <c r="F758" s="22" t="s">
        <v>4763</v>
      </c>
      <c r="G758" s="22"/>
      <c r="H758" s="22" t="s">
        <v>180</v>
      </c>
      <c r="I758" s="18" t="s">
        <v>5417</v>
      </c>
      <c r="J758" s="23" t="s">
        <v>4764</v>
      </c>
      <c r="K758" s="23" t="s">
        <v>1183</v>
      </c>
      <c r="L758" s="23" t="s">
        <v>774</v>
      </c>
      <c r="M758" s="746" t="s">
        <v>4765</v>
      </c>
      <c r="N758" s="22"/>
      <c r="O758" s="22" t="s">
        <v>1551</v>
      </c>
      <c r="P758" s="22" t="s">
        <v>4766</v>
      </c>
      <c r="Q758" s="22"/>
      <c r="R758" s="22" t="s">
        <v>4766</v>
      </c>
      <c r="S758" s="747" t="s">
        <v>5378</v>
      </c>
      <c r="T758" s="748" t="str">
        <f>IF(Table54[[#This Row],[تاریخ اولین  احتساب حق بیمه]]="",1403,MID(Table54[[#This Row],[تاریخ اولین  احتساب حق بیمه]],1,4))</f>
        <v>1402</v>
      </c>
      <c r="U758" s="22"/>
      <c r="V758" s="22"/>
      <c r="W758" s="22" t="s">
        <v>5378</v>
      </c>
      <c r="X758" s="22"/>
      <c r="Y758" s="748"/>
      <c r="Z758" s="748"/>
      <c r="AA758" s="748"/>
      <c r="AB758" s="748"/>
      <c r="AC758" s="748"/>
      <c r="AD758" s="748"/>
      <c r="AE758" s="748"/>
      <c r="AF758" s="748"/>
      <c r="AG758" s="748"/>
      <c r="AH758" s="749"/>
      <c r="AI758" s="749"/>
      <c r="AJ758" s="749"/>
      <c r="AK758" s="749"/>
      <c r="AL758" s="748"/>
      <c r="AM758" s="748"/>
      <c r="AN758" s="748"/>
      <c r="AO758" s="748"/>
      <c r="AP758" s="748"/>
      <c r="AQ758" s="748"/>
      <c r="AR758" s="748"/>
      <c r="AS758" s="747"/>
      <c r="AT758" s="748"/>
      <c r="AU758" s="748"/>
      <c r="AV758" s="748"/>
      <c r="AW758" s="748"/>
      <c r="AX758" s="748"/>
      <c r="AY758" s="748"/>
      <c r="BG758" s="750">
        <v>67000000</v>
      </c>
      <c r="BH758" s="750">
        <v>70158000</v>
      </c>
      <c r="BI758" s="155"/>
      <c r="BJ758" s="155"/>
      <c r="BK758" s="155"/>
      <c r="BL758" s="155"/>
      <c r="BM758" s="155"/>
      <c r="BN758" s="155"/>
    </row>
    <row r="759" spans="1:66" s="750" customFormat="1" ht="24.75" customHeight="1">
      <c r="A759" s="22" t="s">
        <v>25092</v>
      </c>
      <c r="B759" s="22" t="s">
        <v>4920</v>
      </c>
      <c r="C759" s="472" t="s">
        <v>568</v>
      </c>
      <c r="D759" s="23" t="s">
        <v>4921</v>
      </c>
      <c r="E759" s="23" t="s">
        <v>162</v>
      </c>
      <c r="F759" s="22" t="s">
        <v>109</v>
      </c>
      <c r="G759" s="22"/>
      <c r="H759" s="22" t="s">
        <v>179</v>
      </c>
      <c r="I759" s="18" t="s">
        <v>5416</v>
      </c>
      <c r="J759" s="23" t="s">
        <v>4922</v>
      </c>
      <c r="K759" s="23" t="s">
        <v>1183</v>
      </c>
      <c r="L759" s="23" t="s">
        <v>774</v>
      </c>
      <c r="M759" s="746" t="s">
        <v>4923</v>
      </c>
      <c r="N759" s="22"/>
      <c r="O759" s="22" t="s">
        <v>2155</v>
      </c>
      <c r="P759" s="22" t="s">
        <v>4924</v>
      </c>
      <c r="Q759" s="22" t="s">
        <v>4924</v>
      </c>
      <c r="R759" s="22" t="s">
        <v>23272</v>
      </c>
      <c r="S759" s="747" t="s">
        <v>5378</v>
      </c>
      <c r="T759" s="748" t="str">
        <f>IF(Table54[[#This Row],[تاریخ اولین  احتساب حق بیمه]]="",1403,MID(Table54[[#This Row],[تاریخ اولین  احتساب حق بیمه]],1,4))</f>
        <v>1403</v>
      </c>
      <c r="U759" s="22"/>
      <c r="V759" s="22"/>
      <c r="W759" s="22" t="s">
        <v>5378</v>
      </c>
      <c r="X759" s="22"/>
      <c r="Y759" s="748"/>
      <c r="Z759" s="748"/>
      <c r="AA759" s="748"/>
      <c r="AB759" s="748"/>
      <c r="AC759" s="748"/>
      <c r="AD759" s="748"/>
      <c r="AE759" s="748"/>
      <c r="AF759" s="748"/>
      <c r="AG759" s="748"/>
      <c r="AH759" s="749"/>
      <c r="AI759" s="749"/>
      <c r="AJ759" s="749"/>
      <c r="AK759" s="749"/>
      <c r="AL759" s="748"/>
      <c r="AM759" s="748"/>
      <c r="AN759" s="748"/>
      <c r="AO759" s="748"/>
      <c r="AP759" s="748"/>
      <c r="AQ759" s="748"/>
      <c r="AR759" s="748"/>
      <c r="AS759" s="747"/>
      <c r="AT759" s="748"/>
      <c r="AU759" s="748"/>
      <c r="AV759" s="748"/>
      <c r="AW759" s="748"/>
      <c r="AX759" s="748"/>
      <c r="AY759" s="748"/>
      <c r="BG759" s="750">
        <v>48566667</v>
      </c>
      <c r="BH759" s="750">
        <v>66000000</v>
      </c>
      <c r="BI759" s="155"/>
      <c r="BJ759" s="155"/>
      <c r="BK759" s="155"/>
      <c r="BL759" s="155"/>
      <c r="BM759" s="155"/>
      <c r="BN759" s="155"/>
    </row>
    <row r="760" spans="1:66" s="768" customFormat="1" ht="24.75" customHeight="1">
      <c r="A760" s="475" t="s">
        <v>5510</v>
      </c>
      <c r="B760" s="475" t="s">
        <v>5511</v>
      </c>
      <c r="C760" s="776" t="s">
        <v>568</v>
      </c>
      <c r="D760" s="473" t="s">
        <v>5512</v>
      </c>
      <c r="E760" s="473" t="s">
        <v>163</v>
      </c>
      <c r="F760" s="475" t="s">
        <v>138</v>
      </c>
      <c r="G760" s="475"/>
      <c r="H760" s="475" t="s">
        <v>179</v>
      </c>
      <c r="I760" s="476" t="s">
        <v>5416</v>
      </c>
      <c r="J760" s="473" t="s">
        <v>5513</v>
      </c>
      <c r="K760" s="473" t="s">
        <v>1183</v>
      </c>
      <c r="L760" s="473" t="s">
        <v>1614</v>
      </c>
      <c r="M760" s="777" t="s">
        <v>5514</v>
      </c>
      <c r="N760" s="475">
        <v>4187816859</v>
      </c>
      <c r="O760" s="475" t="s">
        <v>2155</v>
      </c>
      <c r="P760" s="475" t="s">
        <v>4748</v>
      </c>
      <c r="Q760" s="475" t="s">
        <v>4748</v>
      </c>
      <c r="R760" s="475" t="s">
        <v>4748</v>
      </c>
      <c r="S760" s="797" t="s">
        <v>5378</v>
      </c>
      <c r="T760" s="780" t="str">
        <f>IF(Table54[[#This Row],[تاریخ اولین  احتساب حق بیمه]]="",1403,MID(Table54[[#This Row],[تاریخ اولین  احتساب حق بیمه]],1,4))</f>
        <v>1402</v>
      </c>
      <c r="U760" s="475"/>
      <c r="V760" s="475"/>
      <c r="W760" s="475" t="s">
        <v>5378</v>
      </c>
      <c r="X760" s="475"/>
      <c r="Y760" s="780"/>
      <c r="Z760" s="780"/>
      <c r="AA760" s="780"/>
      <c r="AB760" s="780"/>
      <c r="AC760" s="780"/>
      <c r="AD760" s="780"/>
      <c r="AE760" s="780"/>
      <c r="AF760" s="780"/>
      <c r="AG760" s="780"/>
      <c r="AH760" s="798"/>
      <c r="AI760" s="798"/>
      <c r="AJ760" s="798"/>
      <c r="AK760" s="798"/>
      <c r="AL760" s="780"/>
      <c r="AM760" s="780"/>
      <c r="AN760" s="780"/>
      <c r="AO760" s="780"/>
      <c r="AP760" s="780"/>
      <c r="AQ760" s="780"/>
      <c r="AR760" s="780"/>
      <c r="AS760" s="797"/>
      <c r="AT760" s="780"/>
      <c r="AU760" s="780"/>
      <c r="AV760" s="780"/>
      <c r="AW760" s="780"/>
      <c r="AX760" s="780"/>
      <c r="AY760" s="780"/>
      <c r="BI760" s="769"/>
      <c r="BJ760" s="769"/>
      <c r="BK760" s="769"/>
      <c r="BL760" s="769"/>
      <c r="BM760" s="769"/>
      <c r="BN760" s="769"/>
    </row>
    <row r="761" spans="1:66" s="768" customFormat="1" ht="24.75" customHeight="1">
      <c r="A761" s="475" t="s">
        <v>5515</v>
      </c>
      <c r="B761" s="475" t="s">
        <v>5516</v>
      </c>
      <c r="C761" s="776" t="s">
        <v>568</v>
      </c>
      <c r="D761" s="473" t="s">
        <v>5517</v>
      </c>
      <c r="E761" s="473" t="s">
        <v>163</v>
      </c>
      <c r="F761" s="475" t="s">
        <v>573</v>
      </c>
      <c r="G761" s="475" t="s">
        <v>3292</v>
      </c>
      <c r="H761" s="475" t="s">
        <v>179</v>
      </c>
      <c r="I761" s="476" t="s">
        <v>22176</v>
      </c>
      <c r="J761" s="473" t="s">
        <v>5518</v>
      </c>
      <c r="K761" s="473" t="s">
        <v>1183</v>
      </c>
      <c r="L761" s="473" t="s">
        <v>774</v>
      </c>
      <c r="M761" s="777" t="s">
        <v>5519</v>
      </c>
      <c r="N761" s="475">
        <v>4416793741</v>
      </c>
      <c r="O761" s="475" t="s">
        <v>2155</v>
      </c>
      <c r="P761" s="475" t="s">
        <v>4748</v>
      </c>
      <c r="Q761" s="475" t="s">
        <v>4748</v>
      </c>
      <c r="R761" s="475"/>
      <c r="S761" s="797" t="s">
        <v>5378</v>
      </c>
      <c r="T761" s="780">
        <f>IF(Table54[[#This Row],[تاریخ اولین  احتساب حق بیمه]]="",1403,MID(Table54[[#This Row],[تاریخ اولین  احتساب حق بیمه]],1,4))</f>
        <v>1403</v>
      </c>
      <c r="U761" s="475"/>
      <c r="V761" s="475"/>
      <c r="W761" s="475" t="s">
        <v>5378</v>
      </c>
      <c r="X761" s="475"/>
      <c r="Y761" s="780"/>
      <c r="Z761" s="780"/>
      <c r="AA761" s="780"/>
      <c r="AB761" s="780"/>
      <c r="AC761" s="780"/>
      <c r="AD761" s="780"/>
      <c r="AE761" s="780"/>
      <c r="AF761" s="780"/>
      <c r="AG761" s="780"/>
      <c r="AH761" s="798"/>
      <c r="AI761" s="798"/>
      <c r="AJ761" s="798"/>
      <c r="AK761" s="798"/>
      <c r="AL761" s="780"/>
      <c r="AM761" s="780"/>
      <c r="AN761" s="780"/>
      <c r="AO761" s="780"/>
      <c r="AP761" s="780"/>
      <c r="AQ761" s="780"/>
      <c r="AR761" s="780"/>
      <c r="AS761" s="797"/>
      <c r="AT761" s="780"/>
      <c r="AU761" s="780"/>
      <c r="AV761" s="780"/>
      <c r="AW761" s="780"/>
      <c r="AX761" s="780"/>
      <c r="AY761" s="780"/>
      <c r="BI761" s="769"/>
      <c r="BJ761" s="769"/>
      <c r="BK761" s="769"/>
      <c r="BL761" s="769"/>
      <c r="BM761" s="769"/>
      <c r="BN761" s="769"/>
    </row>
    <row r="762" spans="1:66" s="768" customFormat="1" ht="24.75" customHeight="1">
      <c r="A762" s="475" t="s">
        <v>5520</v>
      </c>
      <c r="B762" s="475" t="s">
        <v>5521</v>
      </c>
      <c r="C762" s="776" t="s">
        <v>568</v>
      </c>
      <c r="D762" s="473" t="s">
        <v>5522</v>
      </c>
      <c r="E762" s="473" t="s">
        <v>162</v>
      </c>
      <c r="F762" s="475" t="s">
        <v>117</v>
      </c>
      <c r="G762" s="475" t="s">
        <v>5523</v>
      </c>
      <c r="H762" s="475" t="s">
        <v>179</v>
      </c>
      <c r="I762" s="476" t="s">
        <v>5417</v>
      </c>
      <c r="J762" s="473" t="s">
        <v>5524</v>
      </c>
      <c r="K762" s="473" t="s">
        <v>1183</v>
      </c>
      <c r="L762" s="473" t="s">
        <v>1224</v>
      </c>
      <c r="M762" s="777" t="s">
        <v>5525</v>
      </c>
      <c r="N762" s="475"/>
      <c r="O762" s="475" t="s">
        <v>2155</v>
      </c>
      <c r="P762" s="475" t="s">
        <v>5526</v>
      </c>
      <c r="Q762" s="475" t="s">
        <v>5526</v>
      </c>
      <c r="R762" s="475"/>
      <c r="S762" s="797" t="s">
        <v>5378</v>
      </c>
      <c r="T762" s="780">
        <f>IF(Table54[[#This Row],[تاریخ اولین  احتساب حق بیمه]]="",1403,MID(Table54[[#This Row],[تاریخ اولین  احتساب حق بیمه]],1,4))</f>
        <v>1403</v>
      </c>
      <c r="U762" s="475"/>
      <c r="V762" s="475"/>
      <c r="W762" s="475" t="s">
        <v>5378</v>
      </c>
      <c r="X762" s="475"/>
      <c r="Y762" s="780"/>
      <c r="Z762" s="780"/>
      <c r="AA762" s="780"/>
      <c r="AB762" s="780"/>
      <c r="AC762" s="780"/>
      <c r="AD762" s="780"/>
      <c r="AE762" s="780"/>
      <c r="AF762" s="780"/>
      <c r="AG762" s="780"/>
      <c r="AH762" s="798"/>
      <c r="AI762" s="798"/>
      <c r="AJ762" s="798"/>
      <c r="AK762" s="798"/>
      <c r="AL762" s="780"/>
      <c r="AM762" s="780"/>
      <c r="AN762" s="780"/>
      <c r="AO762" s="780"/>
      <c r="AP762" s="780"/>
      <c r="AQ762" s="780"/>
      <c r="AR762" s="780"/>
      <c r="AS762" s="797"/>
      <c r="AT762" s="780"/>
      <c r="AU762" s="780"/>
      <c r="AV762" s="780"/>
      <c r="AW762" s="780"/>
      <c r="AX762" s="780"/>
      <c r="AY762" s="780"/>
      <c r="BI762" s="769"/>
      <c r="BJ762" s="769"/>
      <c r="BK762" s="769"/>
      <c r="BL762" s="769"/>
      <c r="BM762" s="769"/>
      <c r="BN762" s="769"/>
    </row>
    <row r="763" spans="1:66" s="750" customFormat="1" ht="24.75" customHeight="1">
      <c r="A763" s="22" t="s">
        <v>5527</v>
      </c>
      <c r="B763" s="22" t="s">
        <v>5528</v>
      </c>
      <c r="C763" s="472" t="s">
        <v>568</v>
      </c>
      <c r="D763" s="23" t="s">
        <v>5529</v>
      </c>
      <c r="E763" s="23" t="s">
        <v>162</v>
      </c>
      <c r="F763" s="22" t="s">
        <v>5530</v>
      </c>
      <c r="G763" s="22" t="s">
        <v>3988</v>
      </c>
      <c r="H763" s="22" t="s">
        <v>180</v>
      </c>
      <c r="I763" s="18" t="s">
        <v>5417</v>
      </c>
      <c r="J763" s="23" t="s">
        <v>5531</v>
      </c>
      <c r="K763" s="23" t="s">
        <v>1183</v>
      </c>
      <c r="L763" s="23" t="s">
        <v>774</v>
      </c>
      <c r="M763" s="746" t="s">
        <v>5532</v>
      </c>
      <c r="N763" s="22"/>
      <c r="O763" s="22" t="s">
        <v>2155</v>
      </c>
      <c r="P763" s="22" t="s">
        <v>5533</v>
      </c>
      <c r="Q763" s="22" t="s">
        <v>5533</v>
      </c>
      <c r="R763" s="22" t="s">
        <v>5533</v>
      </c>
      <c r="S763" s="747" t="s">
        <v>5378</v>
      </c>
      <c r="T763" s="748" t="str">
        <f>IF(Table54[[#This Row],[تاریخ اولین  احتساب حق بیمه]]="",1403,MID(Table54[[#This Row],[تاریخ اولین  احتساب حق بیمه]],1,4))</f>
        <v>1403</v>
      </c>
      <c r="U763" s="22"/>
      <c r="V763" s="22"/>
      <c r="W763" s="22" t="s">
        <v>5378</v>
      </c>
      <c r="X763" s="22"/>
      <c r="Y763" s="748"/>
      <c r="Z763" s="748"/>
      <c r="AA763" s="748"/>
      <c r="AB763" s="748"/>
      <c r="AC763" s="748"/>
      <c r="AD763" s="748"/>
      <c r="AE763" s="748"/>
      <c r="AF763" s="748"/>
      <c r="AG763" s="748"/>
      <c r="AH763" s="749"/>
      <c r="AI763" s="749"/>
      <c r="AJ763" s="749"/>
      <c r="AK763" s="749"/>
      <c r="AL763" s="748"/>
      <c r="AM763" s="748"/>
      <c r="AN763" s="748"/>
      <c r="AO763" s="748"/>
      <c r="AP763" s="748"/>
      <c r="AQ763" s="748"/>
      <c r="AR763" s="748"/>
      <c r="AS763" s="747"/>
      <c r="AT763" s="748"/>
      <c r="AU763" s="748"/>
      <c r="AV763" s="748"/>
      <c r="AW763" s="748"/>
      <c r="AX763" s="748"/>
      <c r="AY763" s="748"/>
      <c r="BI763" s="155"/>
      <c r="BJ763" s="155"/>
      <c r="BK763" s="155"/>
      <c r="BL763" s="155"/>
      <c r="BM763" s="155"/>
      <c r="BN763" s="155"/>
    </row>
    <row r="764" spans="1:66" s="768" customFormat="1" ht="24.75" customHeight="1">
      <c r="A764" s="475" t="s">
        <v>24698</v>
      </c>
      <c r="B764" s="475" t="s">
        <v>5534</v>
      </c>
      <c r="C764" s="776" t="s">
        <v>568</v>
      </c>
      <c r="D764" s="473" t="s">
        <v>5535</v>
      </c>
      <c r="E764" s="473" t="s">
        <v>162</v>
      </c>
      <c r="F764" s="475" t="s">
        <v>608</v>
      </c>
      <c r="G764" s="475" t="s">
        <v>3292</v>
      </c>
      <c r="H764" s="475" t="s">
        <v>179</v>
      </c>
      <c r="I764" s="476" t="s">
        <v>5418</v>
      </c>
      <c r="J764" s="473" t="s">
        <v>5536</v>
      </c>
      <c r="K764" s="473" t="s">
        <v>1183</v>
      </c>
      <c r="L764" s="473" t="s">
        <v>774</v>
      </c>
      <c r="M764" s="777" t="s">
        <v>5537</v>
      </c>
      <c r="N764" s="475"/>
      <c r="O764" s="475" t="s">
        <v>2155</v>
      </c>
      <c r="P764" s="475" t="s">
        <v>5526</v>
      </c>
      <c r="Q764" s="475" t="s">
        <v>5526</v>
      </c>
      <c r="R764" s="475" t="s">
        <v>5526</v>
      </c>
      <c r="S764" s="797" t="s">
        <v>5378</v>
      </c>
      <c r="T764" s="780" t="str">
        <f>IF(Table54[[#This Row],[تاریخ اولین  احتساب حق بیمه]]="",1403,MID(Table54[[#This Row],[تاریخ اولین  احتساب حق بیمه]],1,4))</f>
        <v>1403</v>
      </c>
      <c r="U764" s="475"/>
      <c r="V764" s="475"/>
      <c r="W764" s="475" t="s">
        <v>5378</v>
      </c>
      <c r="X764" s="475"/>
      <c r="Y764" s="780"/>
      <c r="Z764" s="780"/>
      <c r="AA764" s="780"/>
      <c r="AB764" s="780"/>
      <c r="AC764" s="780"/>
      <c r="AD764" s="780"/>
      <c r="AE764" s="780"/>
      <c r="AF764" s="780"/>
      <c r="AG764" s="780"/>
      <c r="AH764" s="798"/>
      <c r="AI764" s="798"/>
      <c r="AJ764" s="798"/>
      <c r="AK764" s="798"/>
      <c r="AL764" s="780"/>
      <c r="AM764" s="780"/>
      <c r="AN764" s="780"/>
      <c r="AO764" s="780"/>
      <c r="AP764" s="780"/>
      <c r="AQ764" s="780"/>
      <c r="AR764" s="780"/>
      <c r="AS764" s="797"/>
      <c r="AT764" s="780"/>
      <c r="AU764" s="780"/>
      <c r="AV764" s="780"/>
      <c r="AW764" s="780"/>
      <c r="AX764" s="780"/>
      <c r="AY764" s="780"/>
      <c r="BI764" s="769"/>
      <c r="BJ764" s="769"/>
      <c r="BK764" s="769"/>
      <c r="BL764" s="769"/>
      <c r="BM764" s="769"/>
      <c r="BN764" s="769"/>
    </row>
    <row r="765" spans="1:66" s="768" customFormat="1" ht="24.75" customHeight="1">
      <c r="A765" s="475" t="s">
        <v>5538</v>
      </c>
      <c r="B765" s="475" t="s">
        <v>5539</v>
      </c>
      <c r="C765" s="776" t="s">
        <v>568</v>
      </c>
      <c r="D765" s="473" t="s">
        <v>5540</v>
      </c>
      <c r="E765" s="473" t="s">
        <v>163</v>
      </c>
      <c r="F765" s="475" t="s">
        <v>215</v>
      </c>
      <c r="G765" s="475" t="s">
        <v>5523</v>
      </c>
      <c r="H765" s="475" t="s">
        <v>180</v>
      </c>
      <c r="I765" s="476" t="s">
        <v>5417</v>
      </c>
      <c r="J765" s="473" t="s">
        <v>5541</v>
      </c>
      <c r="K765" s="473" t="s">
        <v>1183</v>
      </c>
      <c r="L765" s="473" t="s">
        <v>1224</v>
      </c>
      <c r="M765" s="777" t="s">
        <v>5542</v>
      </c>
      <c r="N765" s="475"/>
      <c r="O765" s="475" t="s">
        <v>1551</v>
      </c>
      <c r="P765" s="475" t="s">
        <v>5526</v>
      </c>
      <c r="Q765" s="475" t="s">
        <v>5526</v>
      </c>
      <c r="R765" s="475" t="s">
        <v>5526</v>
      </c>
      <c r="S765" s="797" t="s">
        <v>5378</v>
      </c>
      <c r="T765" s="780" t="str">
        <f>IF(Table54[[#This Row],[تاریخ اولین  احتساب حق بیمه]]="",1403,MID(Table54[[#This Row],[تاریخ اولین  احتساب حق بیمه]],1,4))</f>
        <v>1403</v>
      </c>
      <c r="U765" s="475"/>
      <c r="V765" s="475"/>
      <c r="W765" s="475" t="s">
        <v>5378</v>
      </c>
      <c r="X765" s="475"/>
      <c r="Y765" s="780"/>
      <c r="Z765" s="780"/>
      <c r="AA765" s="780"/>
      <c r="AB765" s="780"/>
      <c r="AC765" s="780"/>
      <c r="AD765" s="780"/>
      <c r="AE765" s="780"/>
      <c r="AF765" s="780"/>
      <c r="AG765" s="780"/>
      <c r="AH765" s="798"/>
      <c r="AI765" s="798"/>
      <c r="AJ765" s="798"/>
      <c r="AK765" s="798"/>
      <c r="AL765" s="780"/>
      <c r="AM765" s="780"/>
      <c r="AN765" s="780"/>
      <c r="AO765" s="780"/>
      <c r="AP765" s="780"/>
      <c r="AQ765" s="780"/>
      <c r="AR765" s="780"/>
      <c r="AS765" s="797"/>
      <c r="AT765" s="780"/>
      <c r="AU765" s="780"/>
      <c r="AV765" s="780"/>
      <c r="AW765" s="780"/>
      <c r="AX765" s="780"/>
      <c r="AY765" s="780"/>
      <c r="BI765" s="769"/>
      <c r="BJ765" s="769"/>
      <c r="BK765" s="769"/>
      <c r="BL765" s="769"/>
      <c r="BM765" s="769"/>
      <c r="BN765" s="769"/>
    </row>
    <row r="766" spans="1:66" s="768" customFormat="1" ht="24.75" customHeight="1">
      <c r="A766" s="475" t="s">
        <v>22265</v>
      </c>
      <c r="B766" s="475" t="s">
        <v>22266</v>
      </c>
      <c r="C766" s="776" t="s">
        <v>568</v>
      </c>
      <c r="D766" s="473" t="s">
        <v>22267</v>
      </c>
      <c r="E766" s="473" t="s">
        <v>163</v>
      </c>
      <c r="F766" s="475" t="s">
        <v>140</v>
      </c>
      <c r="G766" s="475" t="s">
        <v>5523</v>
      </c>
      <c r="H766" s="475" t="s">
        <v>179</v>
      </c>
      <c r="I766" s="476" t="s">
        <v>5416</v>
      </c>
      <c r="J766" s="473" t="s">
        <v>22268</v>
      </c>
      <c r="K766" s="473" t="s">
        <v>1183</v>
      </c>
      <c r="L766" s="473" t="s">
        <v>774</v>
      </c>
      <c r="M766" s="777" t="s">
        <v>22269</v>
      </c>
      <c r="N766" s="475"/>
      <c r="O766" s="475" t="s">
        <v>2155</v>
      </c>
      <c r="P766" s="475" t="s">
        <v>22270</v>
      </c>
      <c r="Q766" s="475" t="s">
        <v>22270</v>
      </c>
      <c r="R766" s="475"/>
      <c r="S766" s="797"/>
      <c r="T766" s="780"/>
      <c r="U766" s="475"/>
      <c r="V766" s="475"/>
      <c r="W766" s="475"/>
      <c r="X766" s="475"/>
      <c r="Y766" s="780"/>
      <c r="Z766" s="780"/>
      <c r="AA766" s="780"/>
      <c r="AB766" s="780"/>
      <c r="AC766" s="780"/>
      <c r="AD766" s="780"/>
      <c r="AE766" s="780"/>
      <c r="AF766" s="780"/>
      <c r="AG766" s="780"/>
      <c r="AH766" s="798"/>
      <c r="AI766" s="798"/>
      <c r="AJ766" s="798"/>
      <c r="AK766" s="798"/>
      <c r="AL766" s="780"/>
      <c r="AM766" s="780"/>
      <c r="AN766" s="780"/>
      <c r="AO766" s="780"/>
      <c r="AP766" s="780"/>
      <c r="AQ766" s="780"/>
      <c r="AR766" s="780"/>
      <c r="AS766" s="797"/>
      <c r="AT766" s="780"/>
      <c r="AU766" s="780"/>
      <c r="AV766" s="780"/>
      <c r="AW766" s="780"/>
      <c r="AX766" s="780"/>
      <c r="AY766" s="780"/>
      <c r="BI766" s="769"/>
      <c r="BJ766" s="769"/>
      <c r="BK766" s="769"/>
      <c r="BL766" s="769"/>
      <c r="BM766" s="769"/>
      <c r="BN766" s="769"/>
    </row>
    <row r="767" spans="1:66" s="768" customFormat="1" ht="24.75" customHeight="1">
      <c r="A767" s="475" t="s">
        <v>22271</v>
      </c>
      <c r="B767" s="475" t="s">
        <v>22272</v>
      </c>
      <c r="C767" s="776" t="s">
        <v>568</v>
      </c>
      <c r="D767" s="473" t="s">
        <v>22273</v>
      </c>
      <c r="E767" s="473" t="s">
        <v>162</v>
      </c>
      <c r="F767" s="475" t="s">
        <v>423</v>
      </c>
      <c r="G767" s="475" t="s">
        <v>5523</v>
      </c>
      <c r="H767" s="475" t="s">
        <v>179</v>
      </c>
      <c r="I767" s="476" t="s">
        <v>5418</v>
      </c>
      <c r="J767" s="473" t="s">
        <v>22274</v>
      </c>
      <c r="K767" s="473" t="s">
        <v>1183</v>
      </c>
      <c r="L767" s="473" t="s">
        <v>1503</v>
      </c>
      <c r="M767" s="777" t="s">
        <v>22275</v>
      </c>
      <c r="N767" s="475"/>
      <c r="O767" s="475" t="s">
        <v>1551</v>
      </c>
      <c r="P767" s="475" t="s">
        <v>22276</v>
      </c>
      <c r="Q767" s="475" t="s">
        <v>22276</v>
      </c>
      <c r="R767" s="475" t="s">
        <v>22276</v>
      </c>
      <c r="S767" s="797"/>
      <c r="T767" s="780"/>
      <c r="U767" s="475"/>
      <c r="V767" s="475"/>
      <c r="W767" s="475"/>
      <c r="X767" s="475"/>
      <c r="Y767" s="780"/>
      <c r="Z767" s="780"/>
      <c r="AA767" s="780"/>
      <c r="AB767" s="780"/>
      <c r="AC767" s="780"/>
      <c r="AD767" s="780"/>
      <c r="AE767" s="780"/>
      <c r="AF767" s="780"/>
      <c r="AG767" s="780"/>
      <c r="AH767" s="798"/>
      <c r="AI767" s="798"/>
      <c r="AJ767" s="798"/>
      <c r="AK767" s="798"/>
      <c r="AL767" s="780"/>
      <c r="AM767" s="780"/>
      <c r="AN767" s="780"/>
      <c r="AO767" s="780"/>
      <c r="AP767" s="780"/>
      <c r="AQ767" s="780"/>
      <c r="AR767" s="780"/>
      <c r="AS767" s="797"/>
      <c r="AT767" s="780"/>
      <c r="AU767" s="780"/>
      <c r="AV767" s="780"/>
      <c r="AW767" s="780"/>
      <c r="AX767" s="780"/>
      <c r="AY767" s="780"/>
      <c r="BI767" s="769"/>
      <c r="BJ767" s="769"/>
      <c r="BK767" s="769"/>
      <c r="BL767" s="769"/>
      <c r="BM767" s="769"/>
      <c r="BN767" s="769"/>
    </row>
    <row r="768" spans="1:66" s="768" customFormat="1" ht="24.75" customHeight="1">
      <c r="A768" s="475" t="s">
        <v>22779</v>
      </c>
      <c r="B768" s="475" t="s">
        <v>22277</v>
      </c>
      <c r="C768" s="776" t="s">
        <v>568</v>
      </c>
      <c r="D768" s="473" t="s">
        <v>22278</v>
      </c>
      <c r="E768" s="473" t="s">
        <v>163</v>
      </c>
      <c r="F768" s="475" t="s">
        <v>199</v>
      </c>
      <c r="G768" s="475" t="s">
        <v>22279</v>
      </c>
      <c r="H768" s="475"/>
      <c r="I768" s="476" t="s">
        <v>5416</v>
      </c>
      <c r="J768" s="473" t="s">
        <v>22280</v>
      </c>
      <c r="K768" s="473" t="s">
        <v>1183</v>
      </c>
      <c r="L768" s="473" t="s">
        <v>1336</v>
      </c>
      <c r="M768" s="777" t="s">
        <v>22281</v>
      </c>
      <c r="N768" s="475"/>
      <c r="O768" s="475" t="s">
        <v>1551</v>
      </c>
      <c r="P768" s="475" t="s">
        <v>22253</v>
      </c>
      <c r="Q768" s="475" t="s">
        <v>22253</v>
      </c>
      <c r="R768" s="475" t="s">
        <v>22253</v>
      </c>
      <c r="S768" s="797"/>
      <c r="T768" s="780"/>
      <c r="U768" s="475"/>
      <c r="V768" s="475"/>
      <c r="W768" s="475"/>
      <c r="X768" s="475"/>
      <c r="Y768" s="780"/>
      <c r="Z768" s="780"/>
      <c r="AA768" s="780"/>
      <c r="AB768" s="780"/>
      <c r="AC768" s="780"/>
      <c r="AD768" s="780"/>
      <c r="AE768" s="780"/>
      <c r="AF768" s="780"/>
      <c r="AG768" s="780"/>
      <c r="AH768" s="798"/>
      <c r="AI768" s="798"/>
      <c r="AJ768" s="798"/>
      <c r="AK768" s="798"/>
      <c r="AL768" s="780"/>
      <c r="AM768" s="780"/>
      <c r="AN768" s="780"/>
      <c r="AO768" s="780"/>
      <c r="AP768" s="780"/>
      <c r="AQ768" s="780"/>
      <c r="AR768" s="780"/>
      <c r="AS768" s="797"/>
      <c r="AT768" s="780"/>
      <c r="AU768" s="780"/>
      <c r="AV768" s="780"/>
      <c r="AW768" s="780"/>
      <c r="AX768" s="780"/>
      <c r="AY768" s="780"/>
      <c r="BI768" s="769"/>
      <c r="BJ768" s="769"/>
      <c r="BK768" s="769"/>
      <c r="BL768" s="769"/>
      <c r="BM768" s="769"/>
      <c r="BN768" s="769"/>
    </row>
    <row r="769" spans="1:66" s="750" customFormat="1" ht="24.75" customHeight="1">
      <c r="A769" s="22" t="s">
        <v>22319</v>
      </c>
      <c r="B769" s="22" t="s">
        <v>22320</v>
      </c>
      <c r="C769" s="472" t="s">
        <v>568</v>
      </c>
      <c r="D769" s="23" t="s">
        <v>22321</v>
      </c>
      <c r="E769" s="23" t="s">
        <v>162</v>
      </c>
      <c r="F769" s="22" t="s">
        <v>111</v>
      </c>
      <c r="G769" s="22" t="s">
        <v>3292</v>
      </c>
      <c r="H769" s="22" t="s">
        <v>179</v>
      </c>
      <c r="I769" s="18" t="s">
        <v>5418</v>
      </c>
      <c r="J769" s="23" t="s">
        <v>22322</v>
      </c>
      <c r="K769" s="23" t="s">
        <v>1183</v>
      </c>
      <c r="L769" s="23" t="s">
        <v>1491</v>
      </c>
      <c r="M769" s="746" t="s">
        <v>29467</v>
      </c>
      <c r="N769" s="22"/>
      <c r="O769" s="22" t="s">
        <v>1551</v>
      </c>
      <c r="P769" s="22" t="s">
        <v>22323</v>
      </c>
      <c r="Q769" s="22" t="s">
        <v>22323</v>
      </c>
      <c r="R769" s="22" t="s">
        <v>22560</v>
      </c>
      <c r="S769" s="747"/>
      <c r="T769" s="748"/>
      <c r="U769" s="22" t="s">
        <v>5598</v>
      </c>
      <c r="V769" s="22"/>
      <c r="W769" s="22"/>
      <c r="X769" s="22"/>
      <c r="Y769" s="748"/>
      <c r="Z769" s="748"/>
      <c r="AA769" s="748"/>
      <c r="AB769" s="748"/>
      <c r="AC769" s="748"/>
      <c r="AD769" s="748"/>
      <c r="AE769" s="748"/>
      <c r="AF769" s="748"/>
      <c r="AG769" s="748"/>
      <c r="AH769" s="749"/>
      <c r="AI769" s="749"/>
      <c r="AJ769" s="749"/>
      <c r="AK769" s="749"/>
      <c r="AL769" s="748"/>
      <c r="AM769" s="748"/>
      <c r="AN769" s="748"/>
      <c r="AO769" s="748"/>
      <c r="AP769" s="748"/>
      <c r="AQ769" s="748"/>
      <c r="AR769" s="748"/>
      <c r="AS769" s="747"/>
      <c r="AT769" s="748"/>
      <c r="AU769" s="748"/>
      <c r="AV769" s="748"/>
      <c r="AW769" s="748"/>
      <c r="AX769" s="748"/>
      <c r="AY769" s="748"/>
      <c r="BI769" s="155"/>
      <c r="BJ769" s="155"/>
      <c r="BK769" s="155"/>
      <c r="BL769" s="155"/>
      <c r="BM769" s="155"/>
      <c r="BN769" s="155"/>
    </row>
    <row r="770" spans="1:66" s="768" customFormat="1" ht="24.75" customHeight="1">
      <c r="A770" s="475" t="s">
        <v>22621</v>
      </c>
      <c r="B770" s="475" t="s">
        <v>22622</v>
      </c>
      <c r="C770" s="776" t="s">
        <v>568</v>
      </c>
      <c r="D770" s="473" t="s">
        <v>22623</v>
      </c>
      <c r="E770" s="473" t="s">
        <v>163</v>
      </c>
      <c r="F770" s="475" t="s">
        <v>220</v>
      </c>
      <c r="G770" s="475" t="s">
        <v>586</v>
      </c>
      <c r="H770" s="475" t="s">
        <v>179</v>
      </c>
      <c r="I770" s="476" t="s">
        <v>5418</v>
      </c>
      <c r="J770" s="473" t="s">
        <v>22624</v>
      </c>
      <c r="K770" s="473" t="s">
        <v>1183</v>
      </c>
      <c r="L770" s="473" t="s">
        <v>1336</v>
      </c>
      <c r="M770" s="777" t="s">
        <v>22625</v>
      </c>
      <c r="N770" s="475">
        <v>4441755984</v>
      </c>
      <c r="O770" s="475" t="s">
        <v>1551</v>
      </c>
      <c r="P770" s="475" t="s">
        <v>22626</v>
      </c>
      <c r="Q770" s="475" t="s">
        <v>22626</v>
      </c>
      <c r="R770" s="475" t="s">
        <v>22560</v>
      </c>
      <c r="S770" s="797"/>
      <c r="T770" s="780"/>
      <c r="U770" s="475"/>
      <c r="V770" s="475"/>
      <c r="W770" s="475"/>
      <c r="X770" s="475"/>
      <c r="Y770" s="780"/>
      <c r="Z770" s="780"/>
      <c r="AA770" s="780"/>
      <c r="AB770" s="780"/>
      <c r="AC770" s="780"/>
      <c r="AD770" s="780"/>
      <c r="AE770" s="780"/>
      <c r="AF770" s="780"/>
      <c r="AG770" s="780"/>
      <c r="AH770" s="798"/>
      <c r="AI770" s="798"/>
      <c r="AJ770" s="798"/>
      <c r="AK770" s="798"/>
      <c r="AL770" s="780"/>
      <c r="AM770" s="780"/>
      <c r="AN770" s="780"/>
      <c r="AO770" s="780"/>
      <c r="AP770" s="780"/>
      <c r="AQ770" s="780"/>
      <c r="AR770" s="780"/>
      <c r="AS770" s="797"/>
      <c r="AT770" s="780"/>
      <c r="AU770" s="780"/>
      <c r="AV770" s="780"/>
      <c r="AW770" s="780"/>
      <c r="AX770" s="780"/>
      <c r="AY770" s="780"/>
      <c r="BI770" s="769"/>
      <c r="BJ770" s="769"/>
      <c r="BK770" s="769"/>
      <c r="BL770" s="769"/>
      <c r="BM770" s="769"/>
      <c r="BN770" s="769"/>
    </row>
    <row r="771" spans="1:66" s="750" customFormat="1" ht="24.75" customHeight="1">
      <c r="A771" s="22" t="s">
        <v>22627</v>
      </c>
      <c r="B771" s="22" t="s">
        <v>22628</v>
      </c>
      <c r="C771" s="472" t="s">
        <v>568</v>
      </c>
      <c r="D771" s="23" t="s">
        <v>22629</v>
      </c>
      <c r="E771" s="23" t="s">
        <v>163</v>
      </c>
      <c r="F771" s="22" t="s">
        <v>2082</v>
      </c>
      <c r="G771" s="22" t="s">
        <v>1285</v>
      </c>
      <c r="H771" s="22" t="s">
        <v>179</v>
      </c>
      <c r="I771" s="18" t="s">
        <v>5416</v>
      </c>
      <c r="J771" s="23" t="s">
        <v>22630</v>
      </c>
      <c r="K771" s="23" t="s">
        <v>1183</v>
      </c>
      <c r="L771" s="23" t="s">
        <v>774</v>
      </c>
      <c r="M771" s="746" t="s">
        <v>22317</v>
      </c>
      <c r="N771" s="22">
        <v>4414977666</v>
      </c>
      <c r="O771" s="22" t="s">
        <v>1551</v>
      </c>
      <c r="P771" s="22" t="s">
        <v>22318</v>
      </c>
      <c r="Q771" s="22" t="s">
        <v>22318</v>
      </c>
      <c r="R771" s="22" t="s">
        <v>22287</v>
      </c>
      <c r="S771" s="747"/>
      <c r="T771" s="748"/>
      <c r="U771" s="22"/>
      <c r="V771" s="22"/>
      <c r="W771" s="22"/>
      <c r="X771" s="22"/>
      <c r="Y771" s="748"/>
      <c r="Z771" s="748"/>
      <c r="AA771" s="748"/>
      <c r="AB771" s="748"/>
      <c r="AC771" s="748"/>
      <c r="AD771" s="748"/>
      <c r="AE771" s="748"/>
      <c r="AF771" s="748"/>
      <c r="AG771" s="748"/>
      <c r="AH771" s="749"/>
      <c r="AI771" s="749"/>
      <c r="AJ771" s="749"/>
      <c r="AK771" s="749"/>
      <c r="AL771" s="748"/>
      <c r="AM771" s="748"/>
      <c r="AN771" s="748"/>
      <c r="AO771" s="748"/>
      <c r="AP771" s="748"/>
      <c r="AQ771" s="748"/>
      <c r="AR771" s="748"/>
      <c r="AS771" s="747"/>
      <c r="AT771" s="748"/>
      <c r="AU771" s="748"/>
      <c r="AV771" s="748"/>
      <c r="AW771" s="748"/>
      <c r="AX771" s="748"/>
      <c r="AY771" s="748"/>
      <c r="BI771" s="155"/>
      <c r="BJ771" s="155"/>
      <c r="BK771" s="155"/>
      <c r="BL771" s="155"/>
      <c r="BM771" s="155"/>
      <c r="BN771" s="155"/>
    </row>
    <row r="772" spans="1:66" s="768" customFormat="1" ht="24.75" customHeight="1">
      <c r="A772" s="475" t="s">
        <v>22631</v>
      </c>
      <c r="B772" s="475" t="s">
        <v>22632</v>
      </c>
      <c r="C772" s="776" t="s">
        <v>568</v>
      </c>
      <c r="D772" s="473" t="s">
        <v>22633</v>
      </c>
      <c r="E772" s="473" t="s">
        <v>162</v>
      </c>
      <c r="F772" s="475" t="s">
        <v>200</v>
      </c>
      <c r="G772" s="475" t="s">
        <v>2877</v>
      </c>
      <c r="H772" s="475" t="s">
        <v>179</v>
      </c>
      <c r="I772" s="476" t="s">
        <v>22456</v>
      </c>
      <c r="J772" s="473" t="s">
        <v>22634</v>
      </c>
      <c r="K772" s="473" t="s">
        <v>1183</v>
      </c>
      <c r="L772" s="473" t="s">
        <v>774</v>
      </c>
      <c r="M772" s="777" t="s">
        <v>22635</v>
      </c>
      <c r="N772" s="475">
        <v>4414144436</v>
      </c>
      <c r="O772" s="475" t="s">
        <v>1551</v>
      </c>
      <c r="P772" s="475" t="s">
        <v>22636</v>
      </c>
      <c r="Q772" s="475" t="s">
        <v>22636</v>
      </c>
      <c r="R772" s="475" t="s">
        <v>22636</v>
      </c>
      <c r="S772" s="797"/>
      <c r="T772" s="780"/>
      <c r="U772" s="475"/>
      <c r="V772" s="475"/>
      <c r="W772" s="475"/>
      <c r="X772" s="475"/>
      <c r="Y772" s="780"/>
      <c r="Z772" s="780"/>
      <c r="AA772" s="780"/>
      <c r="AB772" s="780"/>
      <c r="AC772" s="780"/>
      <c r="AD772" s="780"/>
      <c r="AE772" s="780"/>
      <c r="AF772" s="780"/>
      <c r="AG772" s="780"/>
      <c r="AH772" s="798"/>
      <c r="AI772" s="798"/>
      <c r="AJ772" s="798"/>
      <c r="AK772" s="798"/>
      <c r="AL772" s="780"/>
      <c r="AM772" s="780"/>
      <c r="AN772" s="780"/>
      <c r="AO772" s="780"/>
      <c r="AP772" s="780"/>
      <c r="AQ772" s="780"/>
      <c r="AR772" s="780"/>
      <c r="AS772" s="797"/>
      <c r="AT772" s="780"/>
      <c r="AU772" s="780"/>
      <c r="AV772" s="780"/>
      <c r="AW772" s="780"/>
      <c r="AX772" s="780"/>
      <c r="AY772" s="780"/>
      <c r="BI772" s="769"/>
      <c r="BJ772" s="769"/>
      <c r="BK772" s="769"/>
      <c r="BL772" s="769"/>
      <c r="BM772" s="769"/>
      <c r="BN772" s="769"/>
    </row>
    <row r="773" spans="1:66" s="768" customFormat="1" ht="24.75" customHeight="1">
      <c r="A773" s="475" t="s">
        <v>22637</v>
      </c>
      <c r="B773" s="475" t="s">
        <v>22638</v>
      </c>
      <c r="C773" s="776" t="s">
        <v>568</v>
      </c>
      <c r="D773" s="473" t="s">
        <v>22639</v>
      </c>
      <c r="E773" s="473" t="s">
        <v>163</v>
      </c>
      <c r="F773" s="475" t="s">
        <v>560</v>
      </c>
      <c r="G773" s="475" t="s">
        <v>2877</v>
      </c>
      <c r="H773" s="475" t="s">
        <v>179</v>
      </c>
      <c r="I773" s="476" t="s">
        <v>5509</v>
      </c>
      <c r="J773" s="473" t="s">
        <v>22640</v>
      </c>
      <c r="K773" s="473" t="s">
        <v>1183</v>
      </c>
      <c r="L773" s="473" t="s">
        <v>774</v>
      </c>
      <c r="M773" s="777" t="s">
        <v>22641</v>
      </c>
      <c r="N773" s="475">
        <v>4413163693</v>
      </c>
      <c r="O773" s="475" t="s">
        <v>1551</v>
      </c>
      <c r="P773" s="475" t="s">
        <v>22607</v>
      </c>
      <c r="Q773" s="475" t="s">
        <v>22607</v>
      </c>
      <c r="R773" s="475" t="s">
        <v>22560</v>
      </c>
      <c r="S773" s="797"/>
      <c r="T773" s="780"/>
      <c r="U773" s="475"/>
      <c r="V773" s="475"/>
      <c r="W773" s="475"/>
      <c r="X773" s="475"/>
      <c r="Y773" s="780"/>
      <c r="Z773" s="780"/>
      <c r="AA773" s="780"/>
      <c r="AB773" s="780"/>
      <c r="AC773" s="780"/>
      <c r="AD773" s="780"/>
      <c r="AE773" s="780"/>
      <c r="AF773" s="780"/>
      <c r="AG773" s="780"/>
      <c r="AH773" s="798"/>
      <c r="AI773" s="798"/>
      <c r="AJ773" s="798"/>
      <c r="AK773" s="798"/>
      <c r="AL773" s="780"/>
      <c r="AM773" s="780"/>
      <c r="AN773" s="780"/>
      <c r="AO773" s="780"/>
      <c r="AP773" s="780"/>
      <c r="AQ773" s="780"/>
      <c r="AR773" s="780"/>
      <c r="AS773" s="797"/>
      <c r="AT773" s="780"/>
      <c r="AU773" s="780"/>
      <c r="AV773" s="780"/>
      <c r="AW773" s="780"/>
      <c r="AX773" s="780"/>
      <c r="AY773" s="780"/>
      <c r="BI773" s="769"/>
      <c r="BJ773" s="769"/>
      <c r="BK773" s="769"/>
      <c r="BL773" s="769"/>
      <c r="BM773" s="769"/>
      <c r="BN773" s="769"/>
    </row>
    <row r="774" spans="1:66" s="768" customFormat="1" ht="24.75" customHeight="1">
      <c r="A774" s="475" t="s">
        <v>22787</v>
      </c>
      <c r="B774" s="475" t="s">
        <v>22788</v>
      </c>
      <c r="C774" s="776" t="s">
        <v>568</v>
      </c>
      <c r="D774" s="473" t="s">
        <v>22789</v>
      </c>
      <c r="E774" s="473" t="s">
        <v>163</v>
      </c>
      <c r="F774" s="475" t="s">
        <v>2082</v>
      </c>
      <c r="G774" s="475" t="s">
        <v>2448</v>
      </c>
      <c r="H774" s="475" t="s">
        <v>180</v>
      </c>
      <c r="I774" s="476" t="s">
        <v>5417</v>
      </c>
      <c r="J774" s="473" t="s">
        <v>22790</v>
      </c>
      <c r="K774" s="473" t="s">
        <v>1183</v>
      </c>
      <c r="L774" s="473" t="s">
        <v>774</v>
      </c>
      <c r="M774" s="777" t="s">
        <v>22791</v>
      </c>
      <c r="N774" s="475"/>
      <c r="O774" s="475" t="s">
        <v>2155</v>
      </c>
      <c r="P774" s="475" t="s">
        <v>22792</v>
      </c>
      <c r="Q774" s="475" t="s">
        <v>22792</v>
      </c>
      <c r="R774" s="475" t="s">
        <v>22793</v>
      </c>
      <c r="S774" s="797"/>
      <c r="T774" s="780"/>
      <c r="U774" s="475"/>
      <c r="V774" s="475"/>
      <c r="W774" s="475"/>
      <c r="X774" s="475"/>
      <c r="Y774" s="780"/>
      <c r="Z774" s="780"/>
      <c r="AA774" s="780"/>
      <c r="AB774" s="780"/>
      <c r="AC774" s="780"/>
      <c r="AD774" s="780"/>
      <c r="AE774" s="780"/>
      <c r="AF774" s="780"/>
      <c r="AG774" s="780"/>
      <c r="AH774" s="798"/>
      <c r="AI774" s="798"/>
      <c r="AJ774" s="798"/>
      <c r="AK774" s="798"/>
      <c r="AL774" s="780"/>
      <c r="AM774" s="780"/>
      <c r="AN774" s="780"/>
      <c r="AO774" s="780"/>
      <c r="AP774" s="780"/>
      <c r="AQ774" s="780"/>
      <c r="AR774" s="780"/>
      <c r="AS774" s="797"/>
      <c r="AT774" s="780"/>
      <c r="AU774" s="780"/>
      <c r="AV774" s="780"/>
      <c r="AW774" s="780"/>
      <c r="AX774" s="780"/>
      <c r="AY774" s="780"/>
      <c r="BI774" s="769"/>
      <c r="BJ774" s="769"/>
      <c r="BK774" s="769"/>
      <c r="BL774" s="769"/>
      <c r="BM774" s="769"/>
      <c r="BN774" s="769"/>
    </row>
    <row r="775" spans="1:66" s="750" customFormat="1" ht="24.75" customHeight="1">
      <c r="A775" s="22" t="s">
        <v>22794</v>
      </c>
      <c r="B775" s="22" t="s">
        <v>22795</v>
      </c>
      <c r="C775" s="472" t="s">
        <v>568</v>
      </c>
      <c r="D775" s="23" t="s">
        <v>22796</v>
      </c>
      <c r="E775" s="23" t="s">
        <v>162</v>
      </c>
      <c r="F775" s="22" t="s">
        <v>802</v>
      </c>
      <c r="G775" s="22" t="s">
        <v>1752</v>
      </c>
      <c r="H775" s="22" t="s">
        <v>179</v>
      </c>
      <c r="I775" s="18" t="s">
        <v>5417</v>
      </c>
      <c r="J775" s="23" t="s">
        <v>22797</v>
      </c>
      <c r="K775" s="23" t="s">
        <v>1183</v>
      </c>
      <c r="L775" s="23" t="s">
        <v>774</v>
      </c>
      <c r="M775" s="746" t="s">
        <v>22798</v>
      </c>
      <c r="N775" s="22"/>
      <c r="O775" s="22" t="s">
        <v>1551</v>
      </c>
      <c r="P775" s="22" t="s">
        <v>22799</v>
      </c>
      <c r="Q775" s="22" t="s">
        <v>22799</v>
      </c>
      <c r="R775" s="22" t="s">
        <v>22799</v>
      </c>
      <c r="S775" s="747"/>
      <c r="T775" s="748"/>
      <c r="U775" s="22"/>
      <c r="V775" s="22"/>
      <c r="W775" s="22"/>
      <c r="X775" s="22"/>
      <c r="Y775" s="748"/>
      <c r="Z775" s="748"/>
      <c r="AA775" s="748"/>
      <c r="AB775" s="748"/>
      <c r="AC775" s="748"/>
      <c r="AD775" s="748"/>
      <c r="AE775" s="748"/>
      <c r="AF775" s="748"/>
      <c r="AG775" s="748"/>
      <c r="AH775" s="749"/>
      <c r="AI775" s="749"/>
      <c r="AJ775" s="749"/>
      <c r="AK775" s="749"/>
      <c r="AL775" s="748"/>
      <c r="AM775" s="748"/>
      <c r="AN775" s="748"/>
      <c r="AO775" s="748"/>
      <c r="AP775" s="748"/>
      <c r="AQ775" s="748"/>
      <c r="AR775" s="748"/>
      <c r="AS775" s="747"/>
      <c r="AT775" s="748"/>
      <c r="AU775" s="748"/>
      <c r="AV775" s="748"/>
      <c r="AW775" s="748"/>
      <c r="AX775" s="748"/>
      <c r="AY775" s="748"/>
      <c r="BI775" s="155"/>
      <c r="BJ775" s="155"/>
      <c r="BK775" s="155"/>
      <c r="BL775" s="155"/>
      <c r="BM775" s="155"/>
      <c r="BN775" s="155"/>
    </row>
    <row r="776" spans="1:66" s="768" customFormat="1" ht="24.75" customHeight="1">
      <c r="A776" s="475" t="s">
        <v>22800</v>
      </c>
      <c r="B776" s="475" t="s">
        <v>22801</v>
      </c>
      <c r="C776" s="776" t="s">
        <v>568</v>
      </c>
      <c r="D776" s="473" t="s">
        <v>22802</v>
      </c>
      <c r="E776" s="473" t="s">
        <v>163</v>
      </c>
      <c r="F776" s="475" t="s">
        <v>200</v>
      </c>
      <c r="G776" s="475" t="s">
        <v>586</v>
      </c>
      <c r="H776" s="475" t="s">
        <v>179</v>
      </c>
      <c r="I776" s="476" t="s">
        <v>22456</v>
      </c>
      <c r="J776" s="473" t="s">
        <v>22803</v>
      </c>
      <c r="K776" s="473" t="s">
        <v>1183</v>
      </c>
      <c r="L776" s="473" t="s">
        <v>774</v>
      </c>
      <c r="M776" s="777" t="s">
        <v>22804</v>
      </c>
      <c r="N776" s="475"/>
      <c r="O776" s="475" t="s">
        <v>1551</v>
      </c>
      <c r="P776" s="475" t="s">
        <v>22805</v>
      </c>
      <c r="Q776" s="475" t="s">
        <v>22805</v>
      </c>
      <c r="R776" s="475" t="s">
        <v>22805</v>
      </c>
      <c r="S776" s="797"/>
      <c r="T776" s="780"/>
      <c r="U776" s="475"/>
      <c r="V776" s="475"/>
      <c r="W776" s="475"/>
      <c r="X776" s="475"/>
      <c r="Y776" s="780"/>
      <c r="Z776" s="780"/>
      <c r="AA776" s="780"/>
      <c r="AB776" s="780"/>
      <c r="AC776" s="780"/>
      <c r="AD776" s="780"/>
      <c r="AE776" s="780"/>
      <c r="AF776" s="780"/>
      <c r="AG776" s="780"/>
      <c r="AH776" s="798"/>
      <c r="AI776" s="798"/>
      <c r="AJ776" s="798"/>
      <c r="AK776" s="798"/>
      <c r="AL776" s="780"/>
      <c r="AM776" s="780"/>
      <c r="AN776" s="780"/>
      <c r="AO776" s="780"/>
      <c r="AP776" s="780"/>
      <c r="AQ776" s="780"/>
      <c r="AR776" s="780"/>
      <c r="AS776" s="797"/>
      <c r="AT776" s="780"/>
      <c r="AU776" s="780"/>
      <c r="AV776" s="780"/>
      <c r="AW776" s="780"/>
      <c r="AX776" s="780"/>
      <c r="AY776" s="780"/>
      <c r="BI776" s="769"/>
      <c r="BJ776" s="769"/>
      <c r="BK776" s="769"/>
      <c r="BL776" s="769"/>
      <c r="BM776" s="769"/>
      <c r="BN776" s="769"/>
    </row>
    <row r="777" spans="1:66" s="768" customFormat="1" ht="24.75" customHeight="1">
      <c r="A777" s="475" t="s">
        <v>22806</v>
      </c>
      <c r="B777" s="475" t="s">
        <v>22807</v>
      </c>
      <c r="C777" s="776" t="s">
        <v>568</v>
      </c>
      <c r="D777" s="473" t="s">
        <v>22808</v>
      </c>
      <c r="E777" s="473" t="s">
        <v>163</v>
      </c>
      <c r="F777" s="475" t="s">
        <v>469</v>
      </c>
      <c r="G777" s="475" t="s">
        <v>586</v>
      </c>
      <c r="H777" s="475" t="s">
        <v>180</v>
      </c>
      <c r="I777" s="476" t="s">
        <v>5417</v>
      </c>
      <c r="J777" s="473" t="s">
        <v>22809</v>
      </c>
      <c r="K777" s="473" t="s">
        <v>1183</v>
      </c>
      <c r="L777" s="473" t="s">
        <v>1336</v>
      </c>
      <c r="M777" s="777" t="s">
        <v>22810</v>
      </c>
      <c r="N777" s="475">
        <v>4445115146</v>
      </c>
      <c r="O777" s="475" t="s">
        <v>1551</v>
      </c>
      <c r="P777" s="475" t="s">
        <v>22811</v>
      </c>
      <c r="Q777" s="475" t="s">
        <v>22811</v>
      </c>
      <c r="R777" s="475" t="s">
        <v>22811</v>
      </c>
      <c r="S777" s="797"/>
      <c r="T777" s="780"/>
      <c r="U777" s="475"/>
      <c r="V777" s="475"/>
      <c r="W777" s="475"/>
      <c r="X777" s="475"/>
      <c r="Y777" s="780"/>
      <c r="Z777" s="780"/>
      <c r="AA777" s="780"/>
      <c r="AB777" s="780"/>
      <c r="AC777" s="780"/>
      <c r="AD777" s="780"/>
      <c r="AE777" s="780"/>
      <c r="AF777" s="780"/>
      <c r="AG777" s="780"/>
      <c r="AH777" s="798"/>
      <c r="AI777" s="798"/>
      <c r="AJ777" s="798"/>
      <c r="AK777" s="798"/>
      <c r="AL777" s="780"/>
      <c r="AM777" s="780"/>
      <c r="AN777" s="780"/>
      <c r="AO777" s="780"/>
      <c r="AP777" s="780"/>
      <c r="AQ777" s="780"/>
      <c r="AR777" s="780"/>
      <c r="AS777" s="797"/>
      <c r="AT777" s="780"/>
      <c r="AU777" s="780"/>
      <c r="AV777" s="780"/>
      <c r="AW777" s="780"/>
      <c r="AX777" s="780"/>
      <c r="AY777" s="780"/>
      <c r="BI777" s="769"/>
      <c r="BJ777" s="769"/>
      <c r="BK777" s="769"/>
      <c r="BL777" s="769"/>
      <c r="BM777" s="769"/>
      <c r="BN777" s="769"/>
    </row>
    <row r="778" spans="1:66" s="768" customFormat="1" ht="24.75" customHeight="1">
      <c r="A778" s="475" t="s">
        <v>23281</v>
      </c>
      <c r="B778" s="475" t="s">
        <v>23282</v>
      </c>
      <c r="C778" s="776" t="s">
        <v>568</v>
      </c>
      <c r="D778" s="473" t="s">
        <v>23283</v>
      </c>
      <c r="E778" s="473" t="s">
        <v>5222</v>
      </c>
      <c r="F778" s="475" t="s">
        <v>404</v>
      </c>
      <c r="G778" s="475" t="s">
        <v>5523</v>
      </c>
      <c r="H778" s="475" t="s">
        <v>179</v>
      </c>
      <c r="I778" s="476" t="s">
        <v>22176</v>
      </c>
      <c r="J778" s="473" t="s">
        <v>23284</v>
      </c>
      <c r="K778" s="473" t="s">
        <v>1183</v>
      </c>
      <c r="L778" s="473" t="s">
        <v>774</v>
      </c>
      <c r="M778" s="777" t="s">
        <v>23285</v>
      </c>
      <c r="N778" s="475">
        <v>4417948171</v>
      </c>
      <c r="O778" s="475" t="s">
        <v>1551</v>
      </c>
      <c r="P778" s="475" t="s">
        <v>23191</v>
      </c>
      <c r="Q778" s="475" t="s">
        <v>23191</v>
      </c>
      <c r="R778" s="475" t="s">
        <v>23191</v>
      </c>
      <c r="S778" s="797"/>
      <c r="T778" s="780"/>
      <c r="U778" s="475"/>
      <c r="V778" s="475"/>
      <c r="W778" s="475"/>
      <c r="X778" s="475"/>
      <c r="Y778" s="780"/>
      <c r="Z778" s="780"/>
      <c r="AA778" s="780"/>
      <c r="AB778" s="780"/>
      <c r="AC778" s="780"/>
      <c r="AD778" s="780"/>
      <c r="AE778" s="780"/>
      <c r="AF778" s="780"/>
      <c r="AG778" s="780"/>
      <c r="AH778" s="798"/>
      <c r="AI778" s="798"/>
      <c r="AJ778" s="798"/>
      <c r="AK778" s="798"/>
      <c r="AL778" s="780"/>
      <c r="AM778" s="780"/>
      <c r="AN778" s="780"/>
      <c r="AO778" s="780"/>
      <c r="AP778" s="780"/>
      <c r="AQ778" s="780"/>
      <c r="AR778" s="780"/>
      <c r="AS778" s="797"/>
      <c r="AT778" s="780"/>
      <c r="AU778" s="780"/>
      <c r="AV778" s="780"/>
      <c r="AW778" s="780"/>
      <c r="AX778" s="780"/>
      <c r="AY778" s="780"/>
      <c r="BI778" s="769"/>
      <c r="BJ778" s="769"/>
      <c r="BK778" s="769"/>
      <c r="BL778" s="769"/>
      <c r="BM778" s="769"/>
      <c r="BN778" s="769"/>
    </row>
    <row r="779" spans="1:66" s="750" customFormat="1" ht="24.75" customHeight="1">
      <c r="A779" s="22" t="s">
        <v>23286</v>
      </c>
      <c r="B779" s="22" t="s">
        <v>23287</v>
      </c>
      <c r="C779" s="472" t="s">
        <v>568</v>
      </c>
      <c r="D779" s="23" t="s">
        <v>23288</v>
      </c>
      <c r="E779" s="23" t="s">
        <v>162</v>
      </c>
      <c r="F779" s="22" t="s">
        <v>469</v>
      </c>
      <c r="G779" s="22" t="s">
        <v>23289</v>
      </c>
      <c r="H779" s="22" t="s">
        <v>180</v>
      </c>
      <c r="I779" s="18" t="s">
        <v>5417</v>
      </c>
      <c r="J779" s="23" t="s">
        <v>23290</v>
      </c>
      <c r="K779" s="23" t="s">
        <v>1183</v>
      </c>
      <c r="L779" s="23" t="s">
        <v>1336</v>
      </c>
      <c r="M779" s="746" t="s">
        <v>23291</v>
      </c>
      <c r="N779" s="22"/>
      <c r="O779" s="22" t="s">
        <v>1551</v>
      </c>
      <c r="P779" s="22" t="s">
        <v>22780</v>
      </c>
      <c r="Q779" s="22" t="s">
        <v>22780</v>
      </c>
      <c r="R779" s="22" t="s">
        <v>23079</v>
      </c>
      <c r="S779" s="747"/>
      <c r="T779" s="748"/>
      <c r="U779" s="22"/>
      <c r="V779" s="22"/>
      <c r="W779" s="22"/>
      <c r="X779" s="22"/>
      <c r="Y779" s="748"/>
      <c r="Z779" s="748"/>
      <c r="AA779" s="748"/>
      <c r="AB779" s="748"/>
      <c r="AC779" s="748"/>
      <c r="AD779" s="748"/>
      <c r="AE779" s="748"/>
      <c r="AF779" s="748"/>
      <c r="AG779" s="748"/>
      <c r="AH779" s="749"/>
      <c r="AI779" s="749"/>
      <c r="AJ779" s="749"/>
      <c r="AK779" s="749"/>
      <c r="AL779" s="748"/>
      <c r="AM779" s="748"/>
      <c r="AN779" s="748"/>
      <c r="AO779" s="748"/>
      <c r="AP779" s="748"/>
      <c r="AQ779" s="748"/>
      <c r="AR779" s="748"/>
      <c r="AS779" s="747"/>
      <c r="AT779" s="748"/>
      <c r="AU779" s="748"/>
      <c r="AV779" s="748"/>
      <c r="AW779" s="748"/>
      <c r="AX779" s="748"/>
      <c r="AY779" s="748"/>
      <c r="BI779" s="155"/>
      <c r="BJ779" s="155"/>
      <c r="BK779" s="155"/>
      <c r="BL779" s="155"/>
      <c r="BM779" s="155"/>
      <c r="BN779" s="155"/>
    </row>
    <row r="780" spans="1:66" s="750" customFormat="1" ht="24.75" customHeight="1">
      <c r="A780" s="22" t="s">
        <v>23292</v>
      </c>
      <c r="B780" s="22" t="s">
        <v>23293</v>
      </c>
      <c r="C780" s="472" t="s">
        <v>568</v>
      </c>
      <c r="D780" s="23" t="s">
        <v>23294</v>
      </c>
      <c r="E780" s="23" t="s">
        <v>163</v>
      </c>
      <c r="F780" s="22" t="s">
        <v>136</v>
      </c>
      <c r="G780" s="22" t="s">
        <v>586</v>
      </c>
      <c r="H780" s="22" t="s">
        <v>180</v>
      </c>
      <c r="I780" s="18" t="s">
        <v>5417</v>
      </c>
      <c r="J780" s="23" t="s">
        <v>23295</v>
      </c>
      <c r="K780" s="23" t="s">
        <v>1183</v>
      </c>
      <c r="L780" s="23" t="s">
        <v>1224</v>
      </c>
      <c r="M780" s="746" t="s">
        <v>23296</v>
      </c>
      <c r="N780" s="22"/>
      <c r="O780" s="22" t="s">
        <v>2155</v>
      </c>
      <c r="P780" s="22" t="s">
        <v>23071</v>
      </c>
      <c r="Q780" s="22" t="s">
        <v>23071</v>
      </c>
      <c r="R780" s="22"/>
      <c r="S780" s="747"/>
      <c r="T780" s="748"/>
      <c r="U780" s="22"/>
      <c r="V780" s="22"/>
      <c r="W780" s="22"/>
      <c r="X780" s="22"/>
      <c r="Y780" s="748"/>
      <c r="Z780" s="748"/>
      <c r="AA780" s="748"/>
      <c r="AB780" s="748"/>
      <c r="AC780" s="748"/>
      <c r="AD780" s="748"/>
      <c r="AE780" s="748"/>
      <c r="AF780" s="748"/>
      <c r="AG780" s="748"/>
      <c r="AH780" s="749"/>
      <c r="AI780" s="749"/>
      <c r="AJ780" s="749"/>
      <c r="AK780" s="749"/>
      <c r="AL780" s="748"/>
      <c r="AM780" s="748"/>
      <c r="AN780" s="748"/>
      <c r="AO780" s="748"/>
      <c r="AP780" s="748"/>
      <c r="AQ780" s="748"/>
      <c r="AR780" s="748"/>
      <c r="AS780" s="747"/>
      <c r="AT780" s="748"/>
      <c r="AU780" s="748"/>
      <c r="AV780" s="748"/>
      <c r="AW780" s="748"/>
      <c r="AX780" s="748"/>
      <c r="AY780" s="748"/>
      <c r="BI780" s="155"/>
      <c r="BJ780" s="155"/>
      <c r="BK780" s="155"/>
      <c r="BL780" s="155"/>
      <c r="BM780" s="155"/>
      <c r="BN780" s="155"/>
    </row>
    <row r="781" spans="1:66" s="750" customFormat="1" ht="24.75" customHeight="1">
      <c r="A781" s="22" t="s">
        <v>23297</v>
      </c>
      <c r="B781" s="22" t="s">
        <v>23298</v>
      </c>
      <c r="C781" s="472" t="s">
        <v>568</v>
      </c>
      <c r="D781" s="23" t="s">
        <v>23299</v>
      </c>
      <c r="E781" s="23" t="s">
        <v>162</v>
      </c>
      <c r="F781" s="22" t="s">
        <v>3454</v>
      </c>
      <c r="G781" s="22" t="s">
        <v>23289</v>
      </c>
      <c r="H781" s="22" t="s">
        <v>180</v>
      </c>
      <c r="I781" s="18" t="s">
        <v>5417</v>
      </c>
      <c r="J781" s="23" t="s">
        <v>23300</v>
      </c>
      <c r="K781" s="23" t="s">
        <v>1183</v>
      </c>
      <c r="L781" s="23" t="s">
        <v>1336</v>
      </c>
      <c r="M781" s="746" t="s">
        <v>23301</v>
      </c>
      <c r="N781" s="22"/>
      <c r="O781" s="22" t="s">
        <v>1551</v>
      </c>
      <c r="P781" s="22" t="s">
        <v>22780</v>
      </c>
      <c r="Q781" s="22" t="s">
        <v>22780</v>
      </c>
      <c r="R781" s="22" t="s">
        <v>23079</v>
      </c>
      <c r="S781" s="747"/>
      <c r="T781" s="748"/>
      <c r="U781" s="22"/>
      <c r="V781" s="22"/>
      <c r="W781" s="22"/>
      <c r="X781" s="22"/>
      <c r="Y781" s="748"/>
      <c r="Z781" s="748"/>
      <c r="AA781" s="748"/>
      <c r="AB781" s="748"/>
      <c r="AC781" s="748"/>
      <c r="AD781" s="748"/>
      <c r="AE781" s="748"/>
      <c r="AF781" s="748"/>
      <c r="AG781" s="748"/>
      <c r="AH781" s="749"/>
      <c r="AI781" s="749"/>
      <c r="AJ781" s="749"/>
      <c r="AK781" s="749"/>
      <c r="AL781" s="748"/>
      <c r="AM781" s="748"/>
      <c r="AN781" s="748"/>
      <c r="AO781" s="748"/>
      <c r="AP781" s="748"/>
      <c r="AQ781" s="748"/>
      <c r="AR781" s="748"/>
      <c r="AS781" s="747"/>
      <c r="AT781" s="748"/>
      <c r="AU781" s="748"/>
      <c r="AV781" s="748"/>
      <c r="AW781" s="748"/>
      <c r="AX781" s="748"/>
      <c r="AY781" s="748"/>
      <c r="BI781" s="155"/>
      <c r="BJ781" s="155"/>
      <c r="BK781" s="155"/>
      <c r="BL781" s="155"/>
      <c r="BM781" s="155"/>
      <c r="BN781" s="155"/>
    </row>
    <row r="782" spans="1:66" s="750" customFormat="1" ht="24.75" customHeight="1">
      <c r="A782" s="22" t="s">
        <v>23569</v>
      </c>
      <c r="B782" s="22" t="s">
        <v>23570</v>
      </c>
      <c r="C782" s="472" t="s">
        <v>568</v>
      </c>
      <c r="D782" s="23" t="s">
        <v>23571</v>
      </c>
      <c r="E782" s="23" t="s">
        <v>163</v>
      </c>
      <c r="F782" s="22" t="s">
        <v>138</v>
      </c>
      <c r="G782" s="22" t="s">
        <v>2877</v>
      </c>
      <c r="H782" s="22" t="s">
        <v>179</v>
      </c>
      <c r="I782" s="18" t="s">
        <v>22176</v>
      </c>
      <c r="J782" s="23" t="s">
        <v>23572</v>
      </c>
      <c r="K782" s="23" t="s">
        <v>1183</v>
      </c>
      <c r="L782" s="23" t="s">
        <v>1224</v>
      </c>
      <c r="M782" s="746" t="s">
        <v>23573</v>
      </c>
      <c r="N782" s="22"/>
      <c r="O782" s="22" t="s">
        <v>2155</v>
      </c>
      <c r="P782" s="22" t="s">
        <v>23574</v>
      </c>
      <c r="Q782" s="22" t="s">
        <v>23574</v>
      </c>
      <c r="R782" s="22"/>
      <c r="S782" s="747"/>
      <c r="T782" s="748"/>
      <c r="U782" s="22"/>
      <c r="V782" s="22"/>
      <c r="W782" s="22"/>
      <c r="X782" s="22"/>
      <c r="Y782" s="748"/>
      <c r="Z782" s="748"/>
      <c r="AA782" s="748"/>
      <c r="AB782" s="748"/>
      <c r="AC782" s="748"/>
      <c r="AD782" s="748"/>
      <c r="AE782" s="748"/>
      <c r="AF782" s="748"/>
      <c r="AG782" s="748"/>
      <c r="AH782" s="749"/>
      <c r="AI782" s="749"/>
      <c r="AJ782" s="749"/>
      <c r="AK782" s="749"/>
      <c r="AL782" s="748"/>
      <c r="AM782" s="748"/>
      <c r="AN782" s="748"/>
      <c r="AO782" s="748"/>
      <c r="AP782" s="748"/>
      <c r="AQ782" s="748"/>
      <c r="AR782" s="748"/>
      <c r="AS782" s="747"/>
      <c r="AT782" s="748"/>
      <c r="AU782" s="748"/>
      <c r="AV782" s="748"/>
      <c r="AW782" s="748"/>
      <c r="AX782" s="748"/>
      <c r="AY782" s="748"/>
      <c r="BI782" s="155"/>
      <c r="BJ782" s="155"/>
      <c r="BK782" s="155"/>
      <c r="BL782" s="155"/>
      <c r="BM782" s="155"/>
      <c r="BN782" s="155"/>
    </row>
    <row r="783" spans="1:66" s="750" customFormat="1" ht="24.75" customHeight="1">
      <c r="A783" s="22" t="s">
        <v>23575</v>
      </c>
      <c r="B783" s="22" t="s">
        <v>23576</v>
      </c>
      <c r="C783" s="472" t="s">
        <v>568</v>
      </c>
      <c r="D783" s="23" t="s">
        <v>23577</v>
      </c>
      <c r="E783" s="23" t="s">
        <v>163</v>
      </c>
      <c r="F783" s="22" t="s">
        <v>111</v>
      </c>
      <c r="G783" s="22" t="s">
        <v>1285</v>
      </c>
      <c r="H783" s="22" t="s">
        <v>629</v>
      </c>
      <c r="I783" s="18" t="s">
        <v>22176</v>
      </c>
      <c r="J783" s="23" t="s">
        <v>23578</v>
      </c>
      <c r="K783" s="23" t="s">
        <v>1183</v>
      </c>
      <c r="L783" s="23" t="s">
        <v>1224</v>
      </c>
      <c r="M783" s="746" t="s">
        <v>23579</v>
      </c>
      <c r="N783" s="22"/>
      <c r="O783" s="22" t="s">
        <v>2155</v>
      </c>
      <c r="P783" s="22" t="s">
        <v>23079</v>
      </c>
      <c r="Q783" s="22" t="s">
        <v>23079</v>
      </c>
      <c r="R783" s="22"/>
      <c r="S783" s="747"/>
      <c r="T783" s="748"/>
      <c r="U783" s="22" t="s">
        <v>5598</v>
      </c>
      <c r="V783" s="22"/>
      <c r="W783" s="22"/>
      <c r="X783" s="22"/>
      <c r="Y783" s="748"/>
      <c r="Z783" s="748"/>
      <c r="AA783" s="748"/>
      <c r="AB783" s="748"/>
      <c r="AC783" s="748"/>
      <c r="AD783" s="748"/>
      <c r="AE783" s="748"/>
      <c r="AF783" s="748"/>
      <c r="AG783" s="748"/>
      <c r="AH783" s="749"/>
      <c r="AI783" s="749"/>
      <c r="AJ783" s="749"/>
      <c r="AK783" s="749"/>
      <c r="AL783" s="748"/>
      <c r="AM783" s="748"/>
      <c r="AN783" s="748"/>
      <c r="AO783" s="748"/>
      <c r="AP783" s="748"/>
      <c r="AQ783" s="748"/>
      <c r="AR783" s="748"/>
      <c r="AS783" s="747"/>
      <c r="AT783" s="748"/>
      <c r="AU783" s="748"/>
      <c r="AV783" s="748"/>
      <c r="AW783" s="748"/>
      <c r="AX783" s="748"/>
      <c r="AY783" s="748"/>
      <c r="BI783" s="155"/>
      <c r="BJ783" s="155"/>
      <c r="BK783" s="155"/>
      <c r="BL783" s="155"/>
      <c r="BM783" s="155"/>
      <c r="BN783" s="155"/>
    </row>
    <row r="784" spans="1:66" s="750" customFormat="1" ht="24.75" customHeight="1">
      <c r="A784" s="22" t="s">
        <v>24699</v>
      </c>
      <c r="B784" s="22" t="s">
        <v>24700</v>
      </c>
      <c r="C784" s="472" t="s">
        <v>568</v>
      </c>
      <c r="D784" s="23" t="s">
        <v>24701</v>
      </c>
      <c r="E784" s="23" t="s">
        <v>163</v>
      </c>
      <c r="F784" s="22" t="s">
        <v>321</v>
      </c>
      <c r="G784" s="22" t="s">
        <v>2672</v>
      </c>
      <c r="H784" s="22" t="s">
        <v>179</v>
      </c>
      <c r="I784" s="18" t="s">
        <v>5418</v>
      </c>
      <c r="J784" s="23" t="s">
        <v>24702</v>
      </c>
      <c r="K784" s="23" t="s">
        <v>1183</v>
      </c>
      <c r="L784" s="23" t="s">
        <v>1224</v>
      </c>
      <c r="M784" s="746" t="s">
        <v>22420</v>
      </c>
      <c r="N784" s="22"/>
      <c r="O784" s="22" t="s">
        <v>2155</v>
      </c>
      <c r="P784" s="22" t="s">
        <v>23523</v>
      </c>
      <c r="Q784" s="22" t="s">
        <v>23523</v>
      </c>
      <c r="R784" s="22"/>
      <c r="S784" s="747"/>
      <c r="T784" s="748"/>
      <c r="U784" s="22"/>
      <c r="V784" s="22"/>
      <c r="W784" s="22"/>
      <c r="X784" s="22"/>
      <c r="Y784" s="748"/>
      <c r="Z784" s="748"/>
      <c r="AA784" s="748"/>
      <c r="AB784" s="748"/>
      <c r="AC784" s="748"/>
      <c r="AD784" s="748"/>
      <c r="AE784" s="748"/>
      <c r="AF784" s="748"/>
      <c r="AG784" s="748"/>
      <c r="AH784" s="749"/>
      <c r="AI784" s="749"/>
      <c r="AJ784" s="749"/>
      <c r="AK784" s="749"/>
      <c r="AL784" s="748"/>
      <c r="AM784" s="748"/>
      <c r="AN784" s="748"/>
      <c r="AO784" s="748"/>
      <c r="AP784" s="748"/>
      <c r="AQ784" s="748"/>
      <c r="AR784" s="748"/>
      <c r="AS784" s="747"/>
      <c r="AT784" s="748"/>
      <c r="AU784" s="748"/>
      <c r="AV784" s="748"/>
      <c r="AW784" s="748"/>
      <c r="AX784" s="748"/>
      <c r="AY784" s="748"/>
      <c r="BI784" s="155"/>
      <c r="BJ784" s="155"/>
      <c r="BK784" s="155"/>
      <c r="BL784" s="155"/>
      <c r="BM784" s="155"/>
      <c r="BN784" s="155"/>
    </row>
    <row r="785" spans="1:66" s="750" customFormat="1" ht="24.75" customHeight="1">
      <c r="A785" s="22" t="s">
        <v>24703</v>
      </c>
      <c r="B785" s="22" t="s">
        <v>24704</v>
      </c>
      <c r="C785" s="472" t="s">
        <v>568</v>
      </c>
      <c r="D785" s="23" t="s">
        <v>24705</v>
      </c>
      <c r="E785" s="23" t="s">
        <v>163</v>
      </c>
      <c r="F785" s="22" t="s">
        <v>309</v>
      </c>
      <c r="G785" s="22" t="s">
        <v>2877</v>
      </c>
      <c r="H785" s="22" t="s">
        <v>179</v>
      </c>
      <c r="I785" s="18" t="s">
        <v>5416</v>
      </c>
      <c r="J785" s="23" t="s">
        <v>24706</v>
      </c>
      <c r="K785" s="23" t="s">
        <v>1183</v>
      </c>
      <c r="L785" s="23" t="s">
        <v>1224</v>
      </c>
      <c r="M785" s="746" t="s">
        <v>24707</v>
      </c>
      <c r="N785" s="22"/>
      <c r="O785" s="22" t="s">
        <v>2155</v>
      </c>
      <c r="P785" s="22" t="s">
        <v>24708</v>
      </c>
      <c r="Q785" s="22" t="s">
        <v>24708</v>
      </c>
      <c r="R785" s="22" t="s">
        <v>23272</v>
      </c>
      <c r="S785" s="747"/>
      <c r="T785" s="748"/>
      <c r="U785" s="22" t="s">
        <v>5598</v>
      </c>
      <c r="V785" s="22"/>
      <c r="W785" s="22"/>
      <c r="X785" s="22"/>
      <c r="Y785" s="748"/>
      <c r="Z785" s="748"/>
      <c r="AA785" s="748"/>
      <c r="AB785" s="748"/>
      <c r="AC785" s="748"/>
      <c r="AD785" s="748"/>
      <c r="AE785" s="748"/>
      <c r="AF785" s="748"/>
      <c r="AG785" s="748"/>
      <c r="AH785" s="749"/>
      <c r="AI785" s="749"/>
      <c r="AJ785" s="749"/>
      <c r="AK785" s="749"/>
      <c r="AL785" s="748"/>
      <c r="AM785" s="748"/>
      <c r="AN785" s="748"/>
      <c r="AO785" s="748"/>
      <c r="AP785" s="748"/>
      <c r="AQ785" s="748"/>
      <c r="AR785" s="748"/>
      <c r="AS785" s="747"/>
      <c r="AT785" s="748"/>
      <c r="AU785" s="748"/>
      <c r="AV785" s="748"/>
      <c r="AW785" s="748"/>
      <c r="AX785" s="748"/>
      <c r="AY785" s="748"/>
      <c r="BI785" s="155"/>
      <c r="BJ785" s="155"/>
      <c r="BK785" s="155"/>
      <c r="BL785" s="155"/>
      <c r="BM785" s="155"/>
      <c r="BN785" s="155"/>
    </row>
    <row r="786" spans="1:66" s="750" customFormat="1" ht="24.75" customHeight="1">
      <c r="A786" s="22" t="s">
        <v>25150</v>
      </c>
      <c r="B786" s="22" t="s">
        <v>25151</v>
      </c>
      <c r="C786" s="472" t="s">
        <v>568</v>
      </c>
      <c r="D786" s="23" t="s">
        <v>25152</v>
      </c>
      <c r="E786" s="23" t="s">
        <v>162</v>
      </c>
      <c r="F786" s="22" t="s">
        <v>215</v>
      </c>
      <c r="G786" s="22" t="s">
        <v>2448</v>
      </c>
      <c r="H786" s="22" t="s">
        <v>179</v>
      </c>
      <c r="I786" s="18" t="s">
        <v>5417</v>
      </c>
      <c r="J786" s="23" t="s">
        <v>25153</v>
      </c>
      <c r="K786" s="23" t="s">
        <v>1183</v>
      </c>
      <c r="L786" s="23" t="s">
        <v>1184</v>
      </c>
      <c r="M786" s="746" t="s">
        <v>25154</v>
      </c>
      <c r="N786" s="22"/>
      <c r="O786" s="22" t="s">
        <v>2155</v>
      </c>
      <c r="P786" s="22" t="s">
        <v>25155</v>
      </c>
      <c r="Q786" s="22" t="s">
        <v>25155</v>
      </c>
      <c r="R786" s="22" t="s">
        <v>25163</v>
      </c>
      <c r="S786" s="747"/>
      <c r="T786" s="748"/>
      <c r="U786" s="22"/>
      <c r="V786" s="22"/>
      <c r="W786" s="22"/>
      <c r="X786" s="22"/>
      <c r="Y786" s="748"/>
      <c r="Z786" s="748"/>
      <c r="AA786" s="748"/>
      <c r="AB786" s="748"/>
      <c r="AC786" s="748"/>
      <c r="AD786" s="748"/>
      <c r="AE786" s="748"/>
      <c r="AF786" s="748"/>
      <c r="AG786" s="748"/>
      <c r="AH786" s="749"/>
      <c r="AI786" s="749"/>
      <c r="AJ786" s="749"/>
      <c r="AK786" s="749"/>
      <c r="AL786" s="748"/>
      <c r="AM786" s="748"/>
      <c r="AN786" s="748"/>
      <c r="AO786" s="748"/>
      <c r="AP786" s="748"/>
      <c r="AQ786" s="748"/>
      <c r="AR786" s="748"/>
      <c r="AS786" s="747"/>
      <c r="AT786" s="748"/>
      <c r="AU786" s="748"/>
      <c r="AV786" s="748"/>
      <c r="AW786" s="748"/>
      <c r="AX786" s="748"/>
      <c r="AY786" s="748"/>
      <c r="BI786" s="155"/>
      <c r="BJ786" s="155"/>
      <c r="BK786" s="155"/>
      <c r="BL786" s="155"/>
      <c r="BM786" s="155"/>
      <c r="BN786" s="155"/>
    </row>
    <row r="787" spans="1:66" s="750" customFormat="1" ht="24.75" customHeight="1">
      <c r="A787" s="22" t="s">
        <v>25156</v>
      </c>
      <c r="B787" s="22" t="s">
        <v>25157</v>
      </c>
      <c r="C787" s="472" t="s">
        <v>568</v>
      </c>
      <c r="D787" s="23" t="s">
        <v>25158</v>
      </c>
      <c r="E787" s="23" t="s">
        <v>162</v>
      </c>
      <c r="F787" s="22" t="s">
        <v>111</v>
      </c>
      <c r="G787" s="22" t="s">
        <v>25159</v>
      </c>
      <c r="H787" s="22" t="s">
        <v>179</v>
      </c>
      <c r="I787" s="18" t="s">
        <v>5418</v>
      </c>
      <c r="J787" s="23" t="s">
        <v>25160</v>
      </c>
      <c r="K787" s="23" t="s">
        <v>1183</v>
      </c>
      <c r="L787" s="23" t="s">
        <v>1224</v>
      </c>
      <c r="M787" s="746" t="s">
        <v>25161</v>
      </c>
      <c r="N787" s="22">
        <v>4471343569</v>
      </c>
      <c r="O787" s="22" t="s">
        <v>2155</v>
      </c>
      <c r="P787" s="22" t="s">
        <v>24855</v>
      </c>
      <c r="Q787" s="22" t="s">
        <v>24855</v>
      </c>
      <c r="R787" s="22" t="s">
        <v>25162</v>
      </c>
      <c r="S787" s="747"/>
      <c r="T787" s="748"/>
      <c r="U787" s="22"/>
      <c r="V787" s="22"/>
      <c r="W787" s="22"/>
      <c r="X787" s="22"/>
      <c r="Y787" s="748"/>
      <c r="Z787" s="748"/>
      <c r="AA787" s="748"/>
      <c r="AB787" s="748"/>
      <c r="AC787" s="748"/>
      <c r="AD787" s="748"/>
      <c r="AE787" s="748"/>
      <c r="AF787" s="748"/>
      <c r="AG787" s="748"/>
      <c r="AH787" s="749"/>
      <c r="AI787" s="749"/>
      <c r="AJ787" s="749"/>
      <c r="AK787" s="749"/>
      <c r="AL787" s="748"/>
      <c r="AM787" s="748"/>
      <c r="AN787" s="748"/>
      <c r="AO787" s="748"/>
      <c r="AP787" s="748"/>
      <c r="AQ787" s="748"/>
      <c r="AR787" s="748"/>
      <c r="AS787" s="747"/>
      <c r="AT787" s="748"/>
      <c r="AU787" s="748"/>
      <c r="AV787" s="748"/>
      <c r="AW787" s="748"/>
      <c r="AX787" s="748"/>
      <c r="AY787" s="748"/>
      <c r="BI787" s="155"/>
      <c r="BJ787" s="155"/>
      <c r="BK787" s="155"/>
      <c r="BL787" s="155"/>
      <c r="BM787" s="155"/>
      <c r="BN787" s="155"/>
    </row>
    <row r="788" spans="1:66" s="768" customFormat="1" ht="24.75" customHeight="1">
      <c r="A788" s="475" t="s">
        <v>25893</v>
      </c>
      <c r="B788" s="475" t="s">
        <v>25894</v>
      </c>
      <c r="C788" s="776" t="s">
        <v>568</v>
      </c>
      <c r="D788" s="473" t="s">
        <v>25895</v>
      </c>
      <c r="E788" s="473" t="s">
        <v>163</v>
      </c>
      <c r="F788" s="475" t="s">
        <v>25896</v>
      </c>
      <c r="G788" s="475" t="s">
        <v>1285</v>
      </c>
      <c r="H788" s="475" t="s">
        <v>179</v>
      </c>
      <c r="I788" s="476" t="s">
        <v>25897</v>
      </c>
      <c r="J788" s="473" t="s">
        <v>25898</v>
      </c>
      <c r="K788" s="473" t="s">
        <v>1183</v>
      </c>
      <c r="L788" s="473" t="s">
        <v>774</v>
      </c>
      <c r="M788" s="777" t="s">
        <v>25899</v>
      </c>
      <c r="N788" s="475"/>
      <c r="O788" s="475" t="s">
        <v>2155</v>
      </c>
      <c r="P788" s="475" t="s">
        <v>25304</v>
      </c>
      <c r="Q788" s="475" t="s">
        <v>25304</v>
      </c>
      <c r="R788" s="475"/>
      <c r="S788" s="797"/>
      <c r="T788" s="780"/>
      <c r="U788" s="475"/>
      <c r="V788" s="475"/>
      <c r="W788" s="475"/>
      <c r="X788" s="475"/>
      <c r="Y788" s="780"/>
      <c r="Z788" s="780"/>
      <c r="AA788" s="780"/>
      <c r="AB788" s="780"/>
      <c r="AC788" s="780"/>
      <c r="AD788" s="780"/>
      <c r="AE788" s="780"/>
      <c r="AF788" s="780"/>
      <c r="AG788" s="780"/>
      <c r="AH788" s="798"/>
      <c r="AI788" s="798"/>
      <c r="AJ788" s="798"/>
      <c r="AK788" s="798"/>
      <c r="AL788" s="780"/>
      <c r="AM788" s="780"/>
      <c r="AN788" s="780"/>
      <c r="AO788" s="780"/>
      <c r="AP788" s="780"/>
      <c r="AQ788" s="780"/>
      <c r="AR788" s="780"/>
      <c r="AS788" s="797"/>
      <c r="AT788" s="780"/>
      <c r="AU788" s="780"/>
      <c r="AV788" s="780"/>
      <c r="AW788" s="780"/>
      <c r="AX788" s="780"/>
      <c r="AY788" s="780"/>
      <c r="BI788" s="769"/>
      <c r="BJ788" s="769"/>
      <c r="BK788" s="769"/>
      <c r="BL788" s="769"/>
      <c r="BM788" s="769"/>
      <c r="BN788" s="769"/>
    </row>
    <row r="789" spans="1:66" s="750" customFormat="1" ht="24.75" customHeight="1">
      <c r="A789" s="22" t="s">
        <v>25900</v>
      </c>
      <c r="B789" s="22" t="s">
        <v>25901</v>
      </c>
      <c r="C789" s="472" t="s">
        <v>568</v>
      </c>
      <c r="D789" s="23" t="s">
        <v>25902</v>
      </c>
      <c r="E789" s="23" t="s">
        <v>163</v>
      </c>
      <c r="F789" s="22" t="s">
        <v>365</v>
      </c>
      <c r="G789" s="22" t="s">
        <v>1285</v>
      </c>
      <c r="H789" s="22" t="s">
        <v>179</v>
      </c>
      <c r="I789" s="18" t="s">
        <v>5416</v>
      </c>
      <c r="J789" s="23" t="s">
        <v>25903</v>
      </c>
      <c r="K789" s="23" t="s">
        <v>1183</v>
      </c>
      <c r="L789" s="23" t="s">
        <v>774</v>
      </c>
      <c r="M789" s="746" t="s">
        <v>25904</v>
      </c>
      <c r="N789" s="22"/>
      <c r="O789" s="22" t="s">
        <v>2155</v>
      </c>
      <c r="P789" s="22" t="s">
        <v>25905</v>
      </c>
      <c r="Q789" s="22" t="s">
        <v>25353</v>
      </c>
      <c r="R789" s="22" t="s">
        <v>25905</v>
      </c>
      <c r="S789" s="747"/>
      <c r="T789" s="748"/>
      <c r="U789" s="22" t="s">
        <v>5598</v>
      </c>
      <c r="V789" s="22"/>
      <c r="W789" s="22"/>
      <c r="X789" s="22"/>
      <c r="Y789" s="748"/>
      <c r="Z789" s="748"/>
      <c r="AA789" s="748"/>
      <c r="AB789" s="748"/>
      <c r="AC789" s="748"/>
      <c r="AD789" s="748"/>
      <c r="AE789" s="748"/>
      <c r="AF789" s="748"/>
      <c r="AG789" s="748"/>
      <c r="AH789" s="749"/>
      <c r="AI789" s="749"/>
      <c r="AJ789" s="749"/>
      <c r="AK789" s="749"/>
      <c r="AL789" s="748"/>
      <c r="AM789" s="748"/>
      <c r="AN789" s="748"/>
      <c r="AO789" s="748"/>
      <c r="AP789" s="748"/>
      <c r="AQ789" s="748"/>
      <c r="AR789" s="748"/>
      <c r="AS789" s="747"/>
      <c r="AT789" s="748"/>
      <c r="AU789" s="748"/>
      <c r="AV789" s="748"/>
      <c r="AW789" s="748"/>
      <c r="AX789" s="748"/>
      <c r="AY789" s="748"/>
      <c r="BI789" s="155"/>
      <c r="BJ789" s="155"/>
      <c r="BK789" s="155"/>
      <c r="BL789" s="155"/>
      <c r="BM789" s="155"/>
      <c r="BN789" s="155"/>
    </row>
    <row r="790" spans="1:66" s="750" customFormat="1" ht="24.75" customHeight="1">
      <c r="A790" s="22" t="s">
        <v>25906</v>
      </c>
      <c r="B790" s="22" t="s">
        <v>25907</v>
      </c>
      <c r="C790" s="472" t="s">
        <v>568</v>
      </c>
      <c r="D790" s="23" t="s">
        <v>25908</v>
      </c>
      <c r="E790" s="23" t="s">
        <v>163</v>
      </c>
      <c r="F790" s="22" t="s">
        <v>25909</v>
      </c>
      <c r="G790" s="22" t="s">
        <v>2672</v>
      </c>
      <c r="H790" s="22" t="s">
        <v>179</v>
      </c>
      <c r="I790" s="18" t="s">
        <v>5417</v>
      </c>
      <c r="J790" s="23" t="s">
        <v>25910</v>
      </c>
      <c r="K790" s="23" t="s">
        <v>1183</v>
      </c>
      <c r="L790" s="23" t="s">
        <v>774</v>
      </c>
      <c r="M790" s="746" t="s">
        <v>25911</v>
      </c>
      <c r="N790" s="22">
        <v>4415957989</v>
      </c>
      <c r="O790" s="22" t="s">
        <v>2155</v>
      </c>
      <c r="P790" s="22" t="s">
        <v>25764</v>
      </c>
      <c r="Q790" s="22" t="s">
        <v>25764</v>
      </c>
      <c r="R790" s="22"/>
      <c r="S790" s="747"/>
      <c r="T790" s="748"/>
      <c r="U790" s="22"/>
      <c r="V790" s="22"/>
      <c r="W790" s="22"/>
      <c r="X790" s="22"/>
      <c r="Y790" s="748"/>
      <c r="Z790" s="748"/>
      <c r="AA790" s="748"/>
      <c r="AB790" s="748"/>
      <c r="AC790" s="748"/>
      <c r="AD790" s="748"/>
      <c r="AE790" s="748"/>
      <c r="AF790" s="748"/>
      <c r="AG790" s="748"/>
      <c r="AH790" s="749"/>
      <c r="AI790" s="749"/>
      <c r="AJ790" s="749"/>
      <c r="AK790" s="749"/>
      <c r="AL790" s="748"/>
      <c r="AM790" s="748"/>
      <c r="AN790" s="748"/>
      <c r="AO790" s="748"/>
      <c r="AP790" s="748"/>
      <c r="AQ790" s="748"/>
      <c r="AR790" s="748"/>
      <c r="AS790" s="747"/>
      <c r="AT790" s="748"/>
      <c r="AU790" s="748"/>
      <c r="AV790" s="748"/>
      <c r="AW790" s="748"/>
      <c r="AX790" s="748"/>
      <c r="AY790" s="748"/>
      <c r="BI790" s="155"/>
      <c r="BJ790" s="155"/>
      <c r="BK790" s="155"/>
      <c r="BL790" s="155"/>
      <c r="BM790" s="155"/>
      <c r="BN790" s="155"/>
    </row>
    <row r="791" spans="1:66" s="750" customFormat="1" ht="24.75" customHeight="1">
      <c r="A791" s="22" t="s">
        <v>25917</v>
      </c>
      <c r="B791" s="22">
        <v>245148</v>
      </c>
      <c r="C791" s="472" t="s">
        <v>568</v>
      </c>
      <c r="D791" s="23" t="s">
        <v>25918</v>
      </c>
      <c r="E791" s="23" t="s">
        <v>162</v>
      </c>
      <c r="F791" s="22" t="s">
        <v>262</v>
      </c>
      <c r="G791" s="22" t="s">
        <v>1285</v>
      </c>
      <c r="H791" s="22" t="s">
        <v>179</v>
      </c>
      <c r="I791" s="18" t="s">
        <v>5418</v>
      </c>
      <c r="J791" s="23" t="s">
        <v>25919</v>
      </c>
      <c r="K791" s="23" t="s">
        <v>1183</v>
      </c>
      <c r="L791" s="23" t="s">
        <v>774</v>
      </c>
      <c r="M791" s="746" t="s">
        <v>25920</v>
      </c>
      <c r="N791" s="22"/>
      <c r="O791" s="22" t="s">
        <v>2155</v>
      </c>
      <c r="P791" s="22" t="s">
        <v>25921</v>
      </c>
      <c r="Q791" s="22" t="s">
        <v>25921</v>
      </c>
      <c r="R791" s="22" t="s">
        <v>25933</v>
      </c>
      <c r="S791" s="747"/>
      <c r="T791" s="748"/>
      <c r="U791" s="22" t="s">
        <v>5598</v>
      </c>
      <c r="V791" s="22"/>
      <c r="W791" s="22"/>
      <c r="X791" s="22"/>
      <c r="Y791" s="748"/>
      <c r="Z791" s="748"/>
      <c r="AA791" s="748"/>
      <c r="AB791" s="748"/>
      <c r="AC791" s="748"/>
      <c r="AD791" s="748"/>
      <c r="AE791" s="748"/>
      <c r="AF791" s="748"/>
      <c r="AG791" s="748"/>
      <c r="AH791" s="749"/>
      <c r="AI791" s="749"/>
      <c r="AJ791" s="749"/>
      <c r="AK791" s="749"/>
      <c r="AL791" s="748"/>
      <c r="AM791" s="748"/>
      <c r="AN791" s="748"/>
      <c r="AO791" s="748"/>
      <c r="AP791" s="748"/>
      <c r="AQ791" s="748"/>
      <c r="AR791" s="748"/>
      <c r="AS791" s="747"/>
      <c r="AT791" s="748"/>
      <c r="AU791" s="748"/>
      <c r="AV791" s="748"/>
      <c r="AW791" s="748"/>
      <c r="AX791" s="748"/>
      <c r="AY791" s="748"/>
      <c r="BI791" s="155"/>
      <c r="BJ791" s="155"/>
      <c r="BK791" s="155"/>
      <c r="BL791" s="155"/>
      <c r="BM791" s="155"/>
      <c r="BN791" s="155"/>
    </row>
    <row r="792" spans="1:66" s="750" customFormat="1" ht="24.75" customHeight="1">
      <c r="A792" s="22" t="s">
        <v>22749</v>
      </c>
      <c r="B792" s="22">
        <v>245149</v>
      </c>
      <c r="C792" s="472" t="s">
        <v>568</v>
      </c>
      <c r="D792" s="23" t="s">
        <v>22750</v>
      </c>
      <c r="E792" s="23" t="s">
        <v>162</v>
      </c>
      <c r="F792" s="22" t="s">
        <v>111</v>
      </c>
      <c r="G792" s="22" t="s">
        <v>3059</v>
      </c>
      <c r="H792" s="22" t="s">
        <v>180</v>
      </c>
      <c r="I792" s="18" t="s">
        <v>5417</v>
      </c>
      <c r="J792" s="23" t="s">
        <v>22760</v>
      </c>
      <c r="K792" s="23" t="s">
        <v>1183</v>
      </c>
      <c r="L792" s="23" t="s">
        <v>1336</v>
      </c>
      <c r="M792" s="746" t="s">
        <v>22761</v>
      </c>
      <c r="N792" s="22"/>
      <c r="O792" s="22"/>
      <c r="P792" s="22" t="s">
        <v>25922</v>
      </c>
      <c r="Q792" s="22"/>
      <c r="R792" s="22" t="s">
        <v>25922</v>
      </c>
      <c r="S792" s="747"/>
      <c r="T792" s="748"/>
      <c r="U792" s="22"/>
      <c r="V792" s="22"/>
      <c r="W792" s="22"/>
      <c r="X792" s="22"/>
      <c r="Y792" s="748"/>
      <c r="Z792" s="748"/>
      <c r="AA792" s="748"/>
      <c r="AB792" s="748"/>
      <c r="AC792" s="748"/>
      <c r="AD792" s="748"/>
      <c r="AE792" s="748"/>
      <c r="AF792" s="748"/>
      <c r="AG792" s="748"/>
      <c r="AH792" s="749"/>
      <c r="AI792" s="749"/>
      <c r="AJ792" s="749"/>
      <c r="AK792" s="749"/>
      <c r="AL792" s="748"/>
      <c r="AM792" s="748"/>
      <c r="AN792" s="748"/>
      <c r="AO792" s="748"/>
      <c r="AP792" s="748"/>
      <c r="AQ792" s="748"/>
      <c r="AR792" s="748"/>
      <c r="AS792" s="747"/>
      <c r="AT792" s="748"/>
      <c r="AU792" s="748"/>
      <c r="AV792" s="748"/>
      <c r="AW792" s="748"/>
      <c r="AX792" s="748"/>
      <c r="AY792" s="748"/>
      <c r="BI792" s="155"/>
      <c r="BJ792" s="155"/>
      <c r="BK792" s="155"/>
      <c r="BL792" s="155"/>
      <c r="BM792" s="155"/>
      <c r="BN792" s="155"/>
    </row>
    <row r="793" spans="1:66" s="768" customFormat="1" ht="24.75" customHeight="1">
      <c r="A793" s="475" t="s">
        <v>26484</v>
      </c>
      <c r="B793" s="475">
        <v>24550</v>
      </c>
      <c r="C793" s="776" t="s">
        <v>568</v>
      </c>
      <c r="D793" s="473" t="s">
        <v>26485</v>
      </c>
      <c r="E793" s="473" t="s">
        <v>162</v>
      </c>
      <c r="F793" s="475" t="s">
        <v>26486</v>
      </c>
      <c r="G793" s="475" t="s">
        <v>3988</v>
      </c>
      <c r="H793" s="475" t="s">
        <v>179</v>
      </c>
      <c r="I793" s="476" t="s">
        <v>5418</v>
      </c>
      <c r="J793" s="473" t="s">
        <v>26487</v>
      </c>
      <c r="K793" s="473" t="s">
        <v>1183</v>
      </c>
      <c r="L793" s="473" t="s">
        <v>1336</v>
      </c>
      <c r="M793" s="777" t="s">
        <v>26488</v>
      </c>
      <c r="N793" s="475"/>
      <c r="O793" s="475" t="s">
        <v>1551</v>
      </c>
      <c r="P793" s="475" t="s">
        <v>26281</v>
      </c>
      <c r="Q793" s="475" t="s">
        <v>26281</v>
      </c>
      <c r="R793" s="475" t="s">
        <v>26494</v>
      </c>
      <c r="S793" s="797"/>
      <c r="T793" s="780"/>
      <c r="U793" s="475"/>
      <c r="V793" s="475"/>
      <c r="W793" s="475"/>
      <c r="X793" s="475"/>
      <c r="Y793" s="780"/>
      <c r="Z793" s="780"/>
      <c r="AA793" s="780"/>
      <c r="AB793" s="780"/>
      <c r="AC793" s="780"/>
      <c r="AD793" s="780"/>
      <c r="AE793" s="780"/>
      <c r="AF793" s="780"/>
      <c r="AG793" s="780"/>
      <c r="AH793" s="798"/>
      <c r="AI793" s="798"/>
      <c r="AJ793" s="798"/>
      <c r="AK793" s="798"/>
      <c r="AL793" s="780"/>
      <c r="AM793" s="780"/>
      <c r="AN793" s="780"/>
      <c r="AO793" s="780"/>
      <c r="AP793" s="780"/>
      <c r="AQ793" s="780"/>
      <c r="AR793" s="780"/>
      <c r="AS793" s="797"/>
      <c r="AT793" s="780"/>
      <c r="AU793" s="780"/>
      <c r="AV793" s="780"/>
      <c r="AW793" s="780"/>
      <c r="AX793" s="780"/>
      <c r="AY793" s="780"/>
      <c r="BI793" s="769"/>
      <c r="BJ793" s="769"/>
      <c r="BK793" s="769"/>
      <c r="BL793" s="769"/>
      <c r="BM793" s="769"/>
      <c r="BN793" s="769"/>
    </row>
    <row r="794" spans="1:66" s="750" customFormat="1" ht="24.75" customHeight="1">
      <c r="A794" s="22" t="s">
        <v>27328</v>
      </c>
      <c r="B794" s="22">
        <v>245150</v>
      </c>
      <c r="C794" s="472" t="s">
        <v>568</v>
      </c>
      <c r="D794" s="23" t="s">
        <v>27329</v>
      </c>
      <c r="E794" s="23" t="s">
        <v>162</v>
      </c>
      <c r="F794" s="22" t="s">
        <v>607</v>
      </c>
      <c r="G794" s="22" t="s">
        <v>5523</v>
      </c>
      <c r="H794" s="22" t="s">
        <v>180</v>
      </c>
      <c r="I794" s="18" t="s">
        <v>5509</v>
      </c>
      <c r="J794" s="23" t="s">
        <v>27330</v>
      </c>
      <c r="K794" s="23" t="s">
        <v>1183</v>
      </c>
      <c r="L794" s="23" t="s">
        <v>1184</v>
      </c>
      <c r="M794" s="746" t="s">
        <v>27331</v>
      </c>
      <c r="N794" s="22">
        <v>4346111151</v>
      </c>
      <c r="O794" s="22" t="s">
        <v>2155</v>
      </c>
      <c r="P794" s="22" t="s">
        <v>27332</v>
      </c>
      <c r="Q794" s="22" t="s">
        <v>27332</v>
      </c>
      <c r="R794" s="22" t="s">
        <v>27332</v>
      </c>
      <c r="S794" s="747"/>
      <c r="T794" s="748">
        <v>1403</v>
      </c>
      <c r="U794" s="22"/>
      <c r="V794" s="22"/>
      <c r="W794" s="22"/>
      <c r="X794" s="22"/>
      <c r="Y794" s="748"/>
      <c r="Z794" s="748"/>
      <c r="AA794" s="748"/>
      <c r="AB794" s="748"/>
      <c r="AC794" s="748"/>
      <c r="AD794" s="748"/>
      <c r="AE794" s="748"/>
      <c r="AF794" s="748"/>
      <c r="AG794" s="748"/>
      <c r="AH794" s="749"/>
      <c r="AI794" s="749"/>
      <c r="AJ794" s="749"/>
      <c r="AK794" s="749"/>
      <c r="AL794" s="748"/>
      <c r="AM794" s="748"/>
      <c r="AN794" s="748"/>
      <c r="AO794" s="748"/>
      <c r="AP794" s="748"/>
      <c r="AQ794" s="748"/>
      <c r="AR794" s="748"/>
      <c r="AS794" s="747"/>
      <c r="AT794" s="748"/>
      <c r="AU794" s="748"/>
      <c r="AV794" s="748"/>
      <c r="AW794" s="748"/>
      <c r="AX794" s="748"/>
      <c r="AY794" s="748"/>
      <c r="BI794" s="155"/>
      <c r="BJ794" s="155"/>
      <c r="BK794" s="155"/>
      <c r="BL794" s="155"/>
      <c r="BM794" s="155"/>
      <c r="BN794" s="155"/>
    </row>
    <row r="795" spans="1:66" s="750" customFormat="1" ht="24.75" customHeight="1">
      <c r="A795" s="22" t="s">
        <v>26489</v>
      </c>
      <c r="B795" s="22">
        <v>245151</v>
      </c>
      <c r="C795" s="472" t="s">
        <v>568</v>
      </c>
      <c r="D795" s="23" t="s">
        <v>26490</v>
      </c>
      <c r="E795" s="23" t="s">
        <v>162</v>
      </c>
      <c r="F795" s="22" t="s">
        <v>144</v>
      </c>
      <c r="G795" s="22" t="s">
        <v>3988</v>
      </c>
      <c r="H795" s="22" t="s">
        <v>179</v>
      </c>
      <c r="I795" s="18" t="s">
        <v>5418</v>
      </c>
      <c r="J795" s="23" t="s">
        <v>26491</v>
      </c>
      <c r="K795" s="23" t="s">
        <v>1183</v>
      </c>
      <c r="L795" s="23" t="s">
        <v>1491</v>
      </c>
      <c r="M795" s="746" t="s">
        <v>26492</v>
      </c>
      <c r="N795" s="22"/>
      <c r="O795" s="22" t="s">
        <v>1551</v>
      </c>
      <c r="P795" s="22" t="s">
        <v>26493</v>
      </c>
      <c r="Q795" s="22" t="s">
        <v>26493</v>
      </c>
      <c r="R795" s="22" t="s">
        <v>26493</v>
      </c>
      <c r="S795" s="747"/>
      <c r="T795" s="748"/>
      <c r="U795" s="22"/>
      <c r="V795" s="22"/>
      <c r="W795" s="22"/>
      <c r="X795" s="22"/>
      <c r="Y795" s="748"/>
      <c r="Z795" s="748"/>
      <c r="AA795" s="748"/>
      <c r="AB795" s="748"/>
      <c r="AC795" s="748"/>
      <c r="AD795" s="748"/>
      <c r="AE795" s="748"/>
      <c r="AF795" s="748"/>
      <c r="AG795" s="748"/>
      <c r="AH795" s="749"/>
      <c r="AI795" s="749"/>
      <c r="AJ795" s="749"/>
      <c r="AK795" s="749"/>
      <c r="AL795" s="748"/>
      <c r="AM795" s="748"/>
      <c r="AN795" s="748"/>
      <c r="AO795" s="748"/>
      <c r="AP795" s="748"/>
      <c r="AQ795" s="748"/>
      <c r="AR795" s="748"/>
      <c r="AS795" s="747"/>
      <c r="AT795" s="748"/>
      <c r="AU795" s="748"/>
      <c r="AV795" s="748"/>
      <c r="AW795" s="748"/>
      <c r="AX795" s="748"/>
      <c r="AY795" s="748"/>
      <c r="BI795" s="155"/>
      <c r="BJ795" s="155"/>
      <c r="BK795" s="155"/>
      <c r="BL795" s="155"/>
      <c r="BM795" s="155"/>
      <c r="BN795" s="155"/>
    </row>
    <row r="796" spans="1:66" s="750" customFormat="1" ht="24.75" customHeight="1">
      <c r="A796" s="22" t="s">
        <v>29411</v>
      </c>
      <c r="B796" s="22" t="s">
        <v>29412</v>
      </c>
      <c r="C796" s="472" t="s">
        <v>568</v>
      </c>
      <c r="D796" s="23" t="s">
        <v>29413</v>
      </c>
      <c r="E796" s="23" t="s">
        <v>162</v>
      </c>
      <c r="F796" s="22" t="s">
        <v>345</v>
      </c>
      <c r="G796" s="22" t="s">
        <v>5523</v>
      </c>
      <c r="H796" s="22" t="s">
        <v>179</v>
      </c>
      <c r="I796" s="18" t="s">
        <v>5418</v>
      </c>
      <c r="J796" s="23" t="s">
        <v>29414</v>
      </c>
      <c r="K796" s="23" t="s">
        <v>1183</v>
      </c>
      <c r="L796" s="23" t="s">
        <v>774</v>
      </c>
      <c r="M796" s="746" t="s">
        <v>29415</v>
      </c>
      <c r="N796" s="22">
        <v>4417693799</v>
      </c>
      <c r="O796" s="22" t="s">
        <v>2155</v>
      </c>
      <c r="P796" s="22" t="s">
        <v>27656</v>
      </c>
      <c r="Q796" s="22" t="s">
        <v>27656</v>
      </c>
      <c r="R796" s="22" t="s">
        <v>27656</v>
      </c>
      <c r="S796" s="747"/>
      <c r="T796" s="748" t="e">
        <f>IF([7]!Table54[[#This Row],[تاریخ اولین  احتساب حق بیمه]]="",1403,MID([7]!Table54[[#This Row],[تاریخ اولین  احتساب حق بیمه]],1,4))</f>
        <v>#REF!</v>
      </c>
      <c r="U796" s="22"/>
      <c r="V796" s="22"/>
      <c r="W796" s="22"/>
      <c r="X796" s="22"/>
      <c r="Y796" s="748"/>
      <c r="Z796" s="748"/>
      <c r="AA796" s="748"/>
      <c r="AB796" s="748"/>
      <c r="AC796" s="748"/>
      <c r="AD796" s="748"/>
      <c r="AE796" s="748"/>
      <c r="AF796" s="748"/>
      <c r="AG796" s="748"/>
      <c r="AH796" s="749"/>
      <c r="AI796" s="749"/>
      <c r="AJ796" s="749"/>
      <c r="AK796" s="749"/>
      <c r="AL796" s="748"/>
      <c r="AM796" s="748"/>
      <c r="AN796" s="748"/>
      <c r="AO796" s="748"/>
      <c r="AP796" s="748"/>
      <c r="AQ796" s="748"/>
      <c r="AR796" s="748"/>
      <c r="AS796" s="747"/>
      <c r="AT796" s="748"/>
      <c r="AU796" s="748"/>
      <c r="AV796" s="748"/>
      <c r="AW796" s="748"/>
      <c r="AX796" s="748"/>
      <c r="AY796" s="748"/>
      <c r="BI796" s="155"/>
      <c r="BJ796" s="155"/>
      <c r="BK796" s="155"/>
      <c r="BL796" s="155"/>
      <c r="BM796" s="155"/>
      <c r="BN796" s="155"/>
    </row>
    <row r="797" spans="1:66" s="750" customFormat="1" ht="24.75" customHeight="1">
      <c r="A797" s="22" t="s">
        <v>29416</v>
      </c>
      <c r="B797" s="22" t="s">
        <v>29417</v>
      </c>
      <c r="C797" s="472" t="s">
        <v>568</v>
      </c>
      <c r="D797" s="23" t="s">
        <v>29418</v>
      </c>
      <c r="E797" s="23" t="s">
        <v>162</v>
      </c>
      <c r="F797" s="22" t="s">
        <v>5129</v>
      </c>
      <c r="G797" s="22" t="s">
        <v>1285</v>
      </c>
      <c r="H797" s="22" t="s">
        <v>179</v>
      </c>
      <c r="I797" s="18" t="s">
        <v>5416</v>
      </c>
      <c r="J797" s="23" t="s">
        <v>29419</v>
      </c>
      <c r="K797" s="23" t="s">
        <v>1183</v>
      </c>
      <c r="L797" s="23" t="s">
        <v>1224</v>
      </c>
      <c r="M797" s="746" t="s">
        <v>29420</v>
      </c>
      <c r="N797" s="22"/>
      <c r="O797" s="22" t="s">
        <v>1551</v>
      </c>
      <c r="P797" s="22" t="s">
        <v>28935</v>
      </c>
      <c r="Q797" s="22" t="s">
        <v>28935</v>
      </c>
      <c r="R797" s="22" t="s">
        <v>28935</v>
      </c>
      <c r="S797" s="747"/>
      <c r="T797" s="748" t="e">
        <f>IF([7]!Table54[[#This Row],[تاریخ اولین  احتساب حق بیمه]]="",1403,MID([7]!Table54[[#This Row],[تاریخ اولین  احتساب حق بیمه]],1,4))</f>
        <v>#REF!</v>
      </c>
      <c r="U797" s="22" t="s">
        <v>5598</v>
      </c>
      <c r="V797" s="22"/>
      <c r="W797" s="22"/>
      <c r="X797" s="22"/>
      <c r="Y797" s="748"/>
      <c r="Z797" s="748"/>
      <c r="AA797" s="748"/>
      <c r="AB797" s="748"/>
      <c r="AC797" s="748"/>
      <c r="AD797" s="748"/>
      <c r="AE797" s="748"/>
      <c r="AF797" s="748"/>
      <c r="AG797" s="748"/>
      <c r="AH797" s="749"/>
      <c r="AI797" s="749"/>
      <c r="AJ797" s="749"/>
      <c r="AK797" s="749"/>
      <c r="AL797" s="748"/>
      <c r="AM797" s="748"/>
      <c r="AN797" s="748"/>
      <c r="AO797" s="748"/>
      <c r="AP797" s="748"/>
      <c r="AQ797" s="748"/>
      <c r="AR797" s="748"/>
      <c r="AS797" s="747"/>
      <c r="AT797" s="748"/>
      <c r="AU797" s="748"/>
      <c r="AV797" s="748"/>
      <c r="AW797" s="748"/>
      <c r="AX797" s="748"/>
      <c r="AY797" s="748"/>
      <c r="BI797" s="155"/>
      <c r="BJ797" s="155"/>
      <c r="BK797" s="155"/>
      <c r="BL797" s="155"/>
      <c r="BM797" s="155"/>
      <c r="BN797" s="155"/>
    </row>
    <row r="798" spans="1:66" s="750" customFormat="1" ht="24.75" customHeight="1">
      <c r="A798" s="22" t="s">
        <v>29421</v>
      </c>
      <c r="B798" s="22" t="s">
        <v>29422</v>
      </c>
      <c r="C798" s="472" t="s">
        <v>568</v>
      </c>
      <c r="D798" s="23" t="s">
        <v>29423</v>
      </c>
      <c r="E798" s="23" t="s">
        <v>162</v>
      </c>
      <c r="F798" s="22" t="s">
        <v>310</v>
      </c>
      <c r="G798" s="22" t="s">
        <v>5523</v>
      </c>
      <c r="H798" s="22" t="s">
        <v>179</v>
      </c>
      <c r="I798" s="18" t="s">
        <v>5509</v>
      </c>
      <c r="J798" s="23" t="s">
        <v>29424</v>
      </c>
      <c r="K798" s="23" t="s">
        <v>1183</v>
      </c>
      <c r="L798" s="23" t="s">
        <v>774</v>
      </c>
      <c r="M798" s="746" t="s">
        <v>29425</v>
      </c>
      <c r="N798" s="22"/>
      <c r="O798" s="22" t="s">
        <v>1551</v>
      </c>
      <c r="P798" s="22" t="s">
        <v>28935</v>
      </c>
      <c r="Q798" s="22" t="s">
        <v>28935</v>
      </c>
      <c r="R798" s="22" t="s">
        <v>28935</v>
      </c>
      <c r="S798" s="747"/>
      <c r="T798" s="748" t="e">
        <f>IF([7]!Table54[[#This Row],[تاریخ اولین  احتساب حق بیمه]]="",1403,MID([7]!Table54[[#This Row],[تاریخ اولین  احتساب حق بیمه]],1,4))</f>
        <v>#REF!</v>
      </c>
      <c r="U798" s="22" t="s">
        <v>5598</v>
      </c>
      <c r="V798" s="22"/>
      <c r="W798" s="22"/>
      <c r="X798" s="22"/>
      <c r="Y798" s="748"/>
      <c r="Z798" s="748"/>
      <c r="AA798" s="748"/>
      <c r="AB798" s="748"/>
      <c r="AC798" s="748"/>
      <c r="AD798" s="748"/>
      <c r="AE798" s="748"/>
      <c r="AF798" s="748"/>
      <c r="AG798" s="748"/>
      <c r="AH798" s="749"/>
      <c r="AI798" s="749"/>
      <c r="AJ798" s="749"/>
      <c r="AK798" s="749"/>
      <c r="AL798" s="748"/>
      <c r="AM798" s="748"/>
      <c r="AN798" s="748"/>
      <c r="AO798" s="748"/>
      <c r="AP798" s="748"/>
      <c r="AQ798" s="748"/>
      <c r="AR798" s="748"/>
      <c r="AS798" s="747"/>
      <c r="AT798" s="748"/>
      <c r="AU798" s="748"/>
      <c r="AV798" s="748"/>
      <c r="AW798" s="748"/>
      <c r="AX798" s="748"/>
      <c r="AY798" s="748"/>
      <c r="BI798" s="155"/>
      <c r="BJ798" s="155"/>
      <c r="BK798" s="155"/>
      <c r="BL798" s="155"/>
      <c r="BM798" s="155"/>
      <c r="BN798" s="155"/>
    </row>
    <row r="799" spans="1:66" s="750" customFormat="1" ht="24.75" customHeight="1">
      <c r="A799" s="22" t="s">
        <v>29402</v>
      </c>
      <c r="B799" s="22">
        <v>245155</v>
      </c>
      <c r="C799" s="472" t="s">
        <v>568</v>
      </c>
      <c r="D799" s="23" t="s">
        <v>29468</v>
      </c>
      <c r="E799" s="23" t="s">
        <v>162</v>
      </c>
      <c r="F799" s="22" t="s">
        <v>308</v>
      </c>
      <c r="G799" s="22" t="s">
        <v>1285</v>
      </c>
      <c r="H799" s="22" t="s">
        <v>179</v>
      </c>
      <c r="I799" s="18" t="s">
        <v>5418</v>
      </c>
      <c r="J799" s="23" t="s">
        <v>29469</v>
      </c>
      <c r="K799" s="23" t="s">
        <v>1183</v>
      </c>
      <c r="L799" s="23" t="s">
        <v>29403</v>
      </c>
      <c r="M799" s="746" t="s">
        <v>29404</v>
      </c>
      <c r="N799" s="22">
        <v>4495156698</v>
      </c>
      <c r="O799" s="22" t="s">
        <v>1551</v>
      </c>
      <c r="P799" s="22" t="s">
        <v>28928</v>
      </c>
      <c r="Q799" s="22" t="s">
        <v>28928</v>
      </c>
      <c r="R799" s="22" t="s">
        <v>28928</v>
      </c>
      <c r="S799" s="747"/>
      <c r="T799" s="748"/>
      <c r="U799" s="22" t="s">
        <v>5598</v>
      </c>
      <c r="V799" s="22"/>
      <c r="W799" s="22"/>
      <c r="X799" s="22"/>
      <c r="Y799" s="748"/>
      <c r="Z799" s="748"/>
      <c r="AA799" s="748"/>
      <c r="AB799" s="748"/>
      <c r="AC799" s="748"/>
      <c r="AD799" s="748"/>
      <c r="AE799" s="748"/>
      <c r="AF799" s="748"/>
      <c r="AG799" s="748"/>
      <c r="AH799" s="749"/>
      <c r="AI799" s="749"/>
      <c r="AJ799" s="749"/>
      <c r="AK799" s="749"/>
      <c r="AL799" s="748"/>
      <c r="AM799" s="748"/>
      <c r="AN799" s="748"/>
      <c r="AO799" s="748"/>
      <c r="AP799" s="748"/>
      <c r="AQ799" s="748"/>
      <c r="AR799" s="748"/>
      <c r="AS799" s="747"/>
      <c r="AT799" s="748"/>
      <c r="AU799" s="748"/>
      <c r="AV799" s="748"/>
      <c r="AW799" s="748"/>
      <c r="AX799" s="748"/>
      <c r="AY799" s="748"/>
      <c r="BI799" s="155"/>
      <c r="BJ799" s="155"/>
      <c r="BK799" s="155"/>
      <c r="BL799" s="155"/>
      <c r="BM799" s="155"/>
      <c r="BN799" s="155"/>
    </row>
    <row r="800" spans="1:66" s="750" customFormat="1" ht="24.75" customHeight="1">
      <c r="A800" s="22" t="s">
        <v>29405</v>
      </c>
      <c r="B800" s="22">
        <v>245156</v>
      </c>
      <c r="C800" s="472" t="s">
        <v>568</v>
      </c>
      <c r="D800" s="23" t="s">
        <v>29470</v>
      </c>
      <c r="E800" s="23" t="s">
        <v>163</v>
      </c>
      <c r="F800" s="22" t="s">
        <v>114</v>
      </c>
      <c r="G800" s="22" t="s">
        <v>2672</v>
      </c>
      <c r="H800" s="22" t="s">
        <v>180</v>
      </c>
      <c r="I800" s="18" t="s">
        <v>5509</v>
      </c>
      <c r="J800" s="23" t="s">
        <v>29471</v>
      </c>
      <c r="K800" s="23" t="s">
        <v>1183</v>
      </c>
      <c r="L800" s="23" t="s">
        <v>1224</v>
      </c>
      <c r="M800" s="746" t="s">
        <v>29406</v>
      </c>
      <c r="N800" s="22">
        <v>4476189731</v>
      </c>
      <c r="O800" s="22" t="s">
        <v>1551</v>
      </c>
      <c r="P800" s="22" t="s">
        <v>29407</v>
      </c>
      <c r="Q800" s="22" t="s">
        <v>29407</v>
      </c>
      <c r="R800" s="22" t="s">
        <v>29407</v>
      </c>
      <c r="S800" s="747"/>
      <c r="T800" s="748"/>
      <c r="U800" s="22" t="s">
        <v>5598</v>
      </c>
      <c r="V800" s="22"/>
      <c r="W800" s="22"/>
      <c r="X800" s="22"/>
      <c r="Y800" s="748"/>
      <c r="Z800" s="748"/>
      <c r="AA800" s="748"/>
      <c r="AB800" s="748"/>
      <c r="AC800" s="748"/>
      <c r="AD800" s="748"/>
      <c r="AE800" s="748"/>
      <c r="AF800" s="748"/>
      <c r="AG800" s="748"/>
      <c r="AH800" s="749"/>
      <c r="AI800" s="749"/>
      <c r="AJ800" s="749"/>
      <c r="AK800" s="749"/>
      <c r="AL800" s="748"/>
      <c r="AM800" s="748"/>
      <c r="AN800" s="748"/>
      <c r="AO800" s="748"/>
      <c r="AP800" s="748"/>
      <c r="AQ800" s="748"/>
      <c r="AR800" s="748"/>
      <c r="AS800" s="747"/>
      <c r="AT800" s="748"/>
      <c r="AU800" s="748"/>
      <c r="AV800" s="748"/>
      <c r="AW800" s="748"/>
      <c r="AX800" s="748"/>
      <c r="AY800" s="748"/>
      <c r="BI800" s="155"/>
      <c r="BJ800" s="155"/>
      <c r="BK800" s="155"/>
      <c r="BL800" s="155"/>
      <c r="BM800" s="155"/>
      <c r="BN800" s="155"/>
    </row>
    <row r="801" spans="1:66" s="750" customFormat="1" ht="24.75" customHeight="1">
      <c r="A801" s="22" t="s">
        <v>29408</v>
      </c>
      <c r="B801" s="22">
        <v>245157</v>
      </c>
      <c r="C801" s="472" t="s">
        <v>568</v>
      </c>
      <c r="D801" s="23" t="s">
        <v>29472</v>
      </c>
      <c r="E801" s="23" t="s">
        <v>162</v>
      </c>
      <c r="F801" s="22" t="s">
        <v>362</v>
      </c>
      <c r="G801" s="22" t="s">
        <v>22279</v>
      </c>
      <c r="H801" s="22" t="s">
        <v>179</v>
      </c>
      <c r="I801" s="18" t="s">
        <v>22176</v>
      </c>
      <c r="J801" s="23" t="s">
        <v>29473</v>
      </c>
      <c r="K801" s="23" t="s">
        <v>1183</v>
      </c>
      <c r="L801" s="23" t="s">
        <v>774</v>
      </c>
      <c r="M801" s="746" t="s">
        <v>29410</v>
      </c>
      <c r="N801" s="22">
        <v>4418785841</v>
      </c>
      <c r="O801" s="22" t="s">
        <v>1551</v>
      </c>
      <c r="P801" s="22" t="s">
        <v>29409</v>
      </c>
      <c r="Q801" s="22" t="s">
        <v>29409</v>
      </c>
      <c r="R801" s="22" t="s">
        <v>29409</v>
      </c>
      <c r="S801" s="747"/>
      <c r="T801" s="748"/>
      <c r="U801" s="22"/>
      <c r="V801" s="22"/>
      <c r="W801" s="22"/>
      <c r="X801" s="22"/>
      <c r="Y801" s="748"/>
      <c r="Z801" s="748"/>
      <c r="AA801" s="748"/>
      <c r="AB801" s="748"/>
      <c r="AC801" s="748"/>
      <c r="AD801" s="748"/>
      <c r="AE801" s="748"/>
      <c r="AF801" s="748"/>
      <c r="AG801" s="748"/>
      <c r="AH801" s="749"/>
      <c r="AI801" s="749"/>
      <c r="AJ801" s="749"/>
      <c r="AK801" s="749"/>
      <c r="AL801" s="748"/>
      <c r="AM801" s="748"/>
      <c r="AN801" s="748"/>
      <c r="AO801" s="748"/>
      <c r="AP801" s="748"/>
      <c r="AQ801" s="748"/>
      <c r="AR801" s="748"/>
      <c r="AS801" s="747"/>
      <c r="AT801" s="748"/>
      <c r="AU801" s="748"/>
      <c r="AV801" s="748"/>
      <c r="AW801" s="748"/>
      <c r="AX801" s="748"/>
      <c r="AY801" s="748"/>
      <c r="BI801" s="155"/>
      <c r="BJ801" s="155"/>
      <c r="BK801" s="155"/>
      <c r="BL801" s="155"/>
      <c r="BM801" s="155"/>
      <c r="BN801" s="155"/>
    </row>
    <row r="802" spans="1:66" s="750" customFormat="1" ht="24.75" customHeight="1">
      <c r="A802" s="22" t="s">
        <v>29924</v>
      </c>
      <c r="B802" s="22">
        <v>245158</v>
      </c>
      <c r="C802" s="472" t="s">
        <v>568</v>
      </c>
      <c r="D802" s="23" t="s">
        <v>29925</v>
      </c>
      <c r="E802" s="23" t="s">
        <v>163</v>
      </c>
      <c r="F802" s="22" t="s">
        <v>136</v>
      </c>
      <c r="G802" s="22"/>
      <c r="H802" s="22" t="s">
        <v>179</v>
      </c>
      <c r="I802" s="18" t="s">
        <v>5509</v>
      </c>
      <c r="J802" s="23" t="s">
        <v>29926</v>
      </c>
      <c r="K802" s="23" t="s">
        <v>1183</v>
      </c>
      <c r="L802" s="23" t="s">
        <v>774</v>
      </c>
      <c r="M802" s="746" t="s">
        <v>29927</v>
      </c>
      <c r="N802" s="22"/>
      <c r="O802" s="22"/>
      <c r="P802" s="22" t="s">
        <v>29928</v>
      </c>
      <c r="Q802" s="22" t="s">
        <v>29928</v>
      </c>
      <c r="R802" s="22" t="s">
        <v>29928</v>
      </c>
      <c r="S802" s="747"/>
      <c r="T802" s="748"/>
      <c r="U802" s="22"/>
      <c r="V802" s="22"/>
      <c r="W802" s="22"/>
      <c r="X802" s="22"/>
      <c r="Y802" s="748"/>
      <c r="Z802" s="748"/>
      <c r="AA802" s="748"/>
      <c r="AB802" s="748"/>
      <c r="AC802" s="748"/>
      <c r="AD802" s="748"/>
      <c r="AE802" s="748"/>
      <c r="AF802" s="748"/>
      <c r="AG802" s="748"/>
      <c r="AH802" s="749"/>
      <c r="AI802" s="749"/>
      <c r="AJ802" s="749"/>
      <c r="AK802" s="749"/>
      <c r="AL802" s="748"/>
      <c r="AM802" s="748"/>
      <c r="AN802" s="748"/>
      <c r="AO802" s="748"/>
      <c r="AP802" s="748"/>
      <c r="AQ802" s="748"/>
      <c r="AR802" s="748"/>
      <c r="AS802" s="747"/>
      <c r="AT802" s="748"/>
      <c r="AU802" s="748"/>
      <c r="AV802" s="748"/>
      <c r="AW802" s="748"/>
      <c r="AX802" s="748"/>
      <c r="AY802" s="748"/>
      <c r="BI802" s="155"/>
      <c r="BJ802" s="155"/>
      <c r="BK802" s="155"/>
      <c r="BL802" s="155"/>
      <c r="BM802" s="155"/>
      <c r="BN802" s="155"/>
    </row>
    <row r="803" spans="1:66" s="750" customFormat="1" ht="24.75" customHeight="1">
      <c r="A803" s="22"/>
      <c r="B803" s="22"/>
      <c r="C803" s="472"/>
      <c r="D803" s="23"/>
      <c r="E803" s="23"/>
      <c r="F803" s="22"/>
      <c r="G803" s="22"/>
      <c r="H803" s="22"/>
      <c r="I803" s="18"/>
      <c r="J803" s="23"/>
      <c r="K803" s="23"/>
      <c r="L803" s="23"/>
      <c r="M803" s="746"/>
      <c r="N803" s="22"/>
      <c r="O803" s="22"/>
      <c r="P803" s="22"/>
      <c r="Q803" s="22"/>
      <c r="R803" s="22"/>
      <c r="S803" s="747"/>
      <c r="T803" s="748"/>
      <c r="U803" s="22"/>
      <c r="V803" s="22"/>
      <c r="W803" s="22"/>
      <c r="X803" s="22"/>
      <c r="Y803" s="748"/>
      <c r="Z803" s="748"/>
      <c r="AA803" s="748"/>
      <c r="AB803" s="748"/>
      <c r="AC803" s="748"/>
      <c r="AD803" s="748"/>
      <c r="AE803" s="748"/>
      <c r="AF803" s="748"/>
      <c r="AG803" s="748"/>
      <c r="AH803" s="749"/>
      <c r="AI803" s="749"/>
      <c r="AJ803" s="749"/>
      <c r="AK803" s="749"/>
      <c r="AL803" s="748"/>
      <c r="AM803" s="748"/>
      <c r="AN803" s="748"/>
      <c r="AO803" s="748"/>
      <c r="AP803" s="748"/>
      <c r="AQ803" s="748"/>
      <c r="AR803" s="748"/>
      <c r="AS803" s="747"/>
      <c r="AT803" s="748"/>
      <c r="AU803" s="748"/>
      <c r="AV803" s="748"/>
      <c r="AW803" s="748"/>
      <c r="AX803" s="748"/>
      <c r="AY803" s="748"/>
      <c r="BI803" s="155"/>
      <c r="BJ803" s="155"/>
      <c r="BK803" s="155"/>
      <c r="BL803" s="155"/>
      <c r="BM803" s="155"/>
      <c r="BN803" s="155"/>
    </row>
    <row r="804" spans="1:66" s="750" customFormat="1" ht="24.75" customHeight="1">
      <c r="A804" s="22"/>
      <c r="B804" s="22"/>
      <c r="C804" s="472"/>
      <c r="D804" s="23"/>
      <c r="E804" s="23"/>
      <c r="F804" s="22"/>
      <c r="G804" s="22"/>
      <c r="H804" s="22"/>
      <c r="I804" s="18"/>
      <c r="J804" s="23"/>
      <c r="K804" s="23"/>
      <c r="L804" s="23"/>
      <c r="M804" s="746"/>
      <c r="N804" s="22"/>
      <c r="O804" s="22"/>
      <c r="P804" s="22"/>
      <c r="Q804" s="22"/>
      <c r="R804" s="22"/>
      <c r="S804" s="747"/>
      <c r="T804" s="748"/>
      <c r="U804" s="22"/>
      <c r="V804" s="22"/>
      <c r="W804" s="22"/>
      <c r="X804" s="22"/>
      <c r="Y804" s="748"/>
      <c r="Z804" s="748"/>
      <c r="AA804" s="748"/>
      <c r="AB804" s="748"/>
      <c r="AC804" s="748"/>
      <c r="AD804" s="748"/>
      <c r="AE804" s="748"/>
      <c r="AF804" s="748"/>
      <c r="AG804" s="748"/>
      <c r="AH804" s="749"/>
      <c r="AI804" s="749"/>
      <c r="AJ804" s="749"/>
      <c r="AK804" s="749"/>
      <c r="AL804" s="748"/>
      <c r="AM804" s="748"/>
      <c r="AN804" s="748"/>
      <c r="AO804" s="748"/>
      <c r="AP804" s="748"/>
      <c r="AQ804" s="748"/>
      <c r="AR804" s="748"/>
      <c r="AS804" s="747"/>
      <c r="AT804" s="748"/>
      <c r="AU804" s="748"/>
      <c r="AV804" s="748"/>
      <c r="AW804" s="748"/>
      <c r="AX804" s="748"/>
      <c r="AY804" s="748"/>
      <c r="BI804" s="155"/>
      <c r="BJ804" s="155"/>
      <c r="BK804" s="155"/>
      <c r="BL804" s="155"/>
      <c r="BM804" s="155"/>
      <c r="BN804" s="155"/>
    </row>
    <row r="805" spans="1:66" s="750" customFormat="1" ht="24.75" customHeight="1">
      <c r="A805" s="22"/>
      <c r="B805" s="22"/>
      <c r="C805" s="472"/>
      <c r="D805" s="23"/>
      <c r="E805" s="23"/>
      <c r="F805" s="22"/>
      <c r="G805" s="22"/>
      <c r="H805" s="22"/>
      <c r="I805" s="18"/>
      <c r="J805" s="23"/>
      <c r="K805" s="23"/>
      <c r="L805" s="23"/>
      <c r="M805" s="746"/>
      <c r="N805" s="22"/>
      <c r="O805" s="22"/>
      <c r="P805" s="22"/>
      <c r="Q805" s="22"/>
      <c r="R805" s="22"/>
      <c r="S805" s="747"/>
      <c r="T805" s="748"/>
      <c r="U805" s="22"/>
      <c r="V805" s="22"/>
      <c r="W805" s="22"/>
      <c r="X805" s="22"/>
      <c r="Y805" s="748"/>
      <c r="Z805" s="748"/>
      <c r="AA805" s="748"/>
      <c r="AB805" s="748"/>
      <c r="AC805" s="748"/>
      <c r="AD805" s="748"/>
      <c r="AE805" s="748"/>
      <c r="AF805" s="748"/>
      <c r="AG805" s="748"/>
      <c r="AH805" s="749"/>
      <c r="AI805" s="749"/>
      <c r="AJ805" s="749"/>
      <c r="AK805" s="749"/>
      <c r="AL805" s="748"/>
      <c r="AM805" s="748"/>
      <c r="AN805" s="748"/>
      <c r="AO805" s="748"/>
      <c r="AP805" s="748"/>
      <c r="AQ805" s="748"/>
      <c r="AR805" s="748"/>
      <c r="AS805" s="747"/>
      <c r="AT805" s="748"/>
      <c r="AU805" s="748"/>
      <c r="AV805" s="748"/>
      <c r="AW805" s="748"/>
      <c r="AX805" s="748"/>
      <c r="AY805" s="748"/>
      <c r="BI805" s="155"/>
      <c r="BJ805" s="155"/>
      <c r="BK805" s="155"/>
      <c r="BL805" s="155"/>
      <c r="BM805" s="155"/>
      <c r="BN805" s="155"/>
    </row>
    <row r="806" spans="1:66" s="750" customFormat="1" ht="24.75" customHeight="1">
      <c r="A806" s="22"/>
      <c r="B806" s="22"/>
      <c r="C806" s="472"/>
      <c r="D806" s="23"/>
      <c r="E806" s="23"/>
      <c r="F806" s="22"/>
      <c r="G806" s="22"/>
      <c r="H806" s="22"/>
      <c r="I806" s="18"/>
      <c r="J806" s="23"/>
      <c r="K806" s="23"/>
      <c r="L806" s="23"/>
      <c r="M806" s="746"/>
      <c r="N806" s="22"/>
      <c r="O806" s="22"/>
      <c r="P806" s="22"/>
      <c r="Q806" s="22"/>
      <c r="R806" s="22"/>
      <c r="S806" s="747"/>
      <c r="T806" s="748"/>
      <c r="U806" s="22"/>
      <c r="V806" s="22"/>
      <c r="W806" s="22"/>
      <c r="X806" s="22"/>
      <c r="Y806" s="748"/>
      <c r="Z806" s="748"/>
      <c r="AA806" s="748"/>
      <c r="AB806" s="748"/>
      <c r="AC806" s="748"/>
      <c r="AD806" s="748"/>
      <c r="AE806" s="748"/>
      <c r="AF806" s="748"/>
      <c r="AG806" s="748"/>
      <c r="AH806" s="749"/>
      <c r="AI806" s="749"/>
      <c r="AJ806" s="749"/>
      <c r="AK806" s="749"/>
      <c r="AL806" s="748"/>
      <c r="AM806" s="748"/>
      <c r="AN806" s="748"/>
      <c r="AO806" s="748"/>
      <c r="AP806" s="748"/>
      <c r="AQ806" s="748"/>
      <c r="AR806" s="748"/>
      <c r="AS806" s="747"/>
      <c r="AT806" s="748"/>
      <c r="AU806" s="748"/>
      <c r="AV806" s="748"/>
      <c r="AW806" s="748"/>
      <c r="AX806" s="748"/>
      <c r="AY806" s="748"/>
      <c r="BI806" s="155"/>
      <c r="BJ806" s="155"/>
      <c r="BK806" s="155"/>
      <c r="BL806" s="155"/>
      <c r="BM806" s="155"/>
      <c r="BN806" s="155"/>
    </row>
    <row r="807" spans="1:66" s="750" customFormat="1" ht="24.75" customHeight="1">
      <c r="A807" s="22"/>
      <c r="B807" s="22"/>
      <c r="C807" s="472"/>
      <c r="D807" s="23"/>
      <c r="E807" s="23"/>
      <c r="F807" s="22"/>
      <c r="G807" s="22"/>
      <c r="H807" s="22"/>
      <c r="I807" s="18"/>
      <c r="J807" s="23"/>
      <c r="K807" s="23"/>
      <c r="L807" s="23"/>
      <c r="M807" s="746"/>
      <c r="N807" s="22"/>
      <c r="O807" s="22"/>
      <c r="P807" s="22"/>
      <c r="Q807" s="22"/>
      <c r="R807" s="22"/>
      <c r="S807" s="747"/>
      <c r="T807" s="748"/>
      <c r="U807" s="22"/>
      <c r="V807" s="22"/>
      <c r="W807" s="22"/>
      <c r="X807" s="22"/>
      <c r="Y807" s="748"/>
      <c r="Z807" s="748"/>
      <c r="AA807" s="748"/>
      <c r="AB807" s="748"/>
      <c r="AC807" s="748"/>
      <c r="AD807" s="748"/>
      <c r="AE807" s="748"/>
      <c r="AF807" s="748"/>
      <c r="AG807" s="748"/>
      <c r="AH807" s="749"/>
      <c r="AI807" s="749"/>
      <c r="AJ807" s="749"/>
      <c r="AK807" s="749"/>
      <c r="AL807" s="748"/>
      <c r="AM807" s="748"/>
      <c r="AN807" s="748"/>
      <c r="AO807" s="748"/>
      <c r="AP807" s="748"/>
      <c r="AQ807" s="748"/>
      <c r="AR807" s="748"/>
      <c r="AS807" s="747"/>
      <c r="AT807" s="748"/>
      <c r="AU807" s="748"/>
      <c r="AV807" s="748"/>
      <c r="AW807" s="748"/>
      <c r="AX807" s="748"/>
      <c r="AY807" s="748"/>
      <c r="BI807" s="155"/>
      <c r="BJ807" s="155"/>
      <c r="BK807" s="155"/>
      <c r="BL807" s="155"/>
      <c r="BM807" s="155"/>
      <c r="BN807" s="155"/>
    </row>
    <row r="808" spans="1:66" s="750" customFormat="1" ht="24.75" customHeight="1">
      <c r="A808" s="22"/>
      <c r="B808" s="22"/>
      <c r="C808" s="472"/>
      <c r="D808" s="23"/>
      <c r="E808" s="23"/>
      <c r="F808" s="22"/>
      <c r="G808" s="22"/>
      <c r="H808" s="22"/>
      <c r="I808" s="18"/>
      <c r="J808" s="23"/>
      <c r="K808" s="23"/>
      <c r="L808" s="23"/>
      <c r="M808" s="746"/>
      <c r="N808" s="22"/>
      <c r="O808" s="22"/>
      <c r="P808" s="22"/>
      <c r="Q808" s="22"/>
      <c r="R808" s="22"/>
      <c r="S808" s="747"/>
      <c r="T808" s="748"/>
      <c r="U808" s="22"/>
      <c r="V808" s="22"/>
      <c r="W808" s="22"/>
      <c r="X808" s="22"/>
      <c r="Y808" s="748"/>
      <c r="Z808" s="748"/>
      <c r="AA808" s="748"/>
      <c r="AB808" s="748"/>
      <c r="AC808" s="748"/>
      <c r="AD808" s="748"/>
      <c r="AE808" s="748"/>
      <c r="AF808" s="748"/>
      <c r="AG808" s="748"/>
      <c r="AH808" s="749"/>
      <c r="AI808" s="749"/>
      <c r="AJ808" s="749"/>
      <c r="AK808" s="749"/>
      <c r="AL808" s="748"/>
      <c r="AM808" s="748"/>
      <c r="AN808" s="748"/>
      <c r="AO808" s="748"/>
      <c r="AP808" s="748"/>
      <c r="AQ808" s="748"/>
      <c r="AR808" s="748"/>
      <c r="AS808" s="747"/>
      <c r="AT808" s="748"/>
      <c r="AU808" s="748"/>
      <c r="AV808" s="748"/>
      <c r="AW808" s="748"/>
      <c r="AX808" s="748"/>
      <c r="AY808" s="748"/>
      <c r="BI808" s="155"/>
      <c r="BJ808" s="155"/>
      <c r="BK808" s="155"/>
      <c r="BL808" s="155"/>
      <c r="BM808" s="155"/>
      <c r="BN808" s="155"/>
    </row>
    <row r="809" spans="1:66" s="750" customFormat="1" ht="24.75" customHeight="1">
      <c r="A809" s="22"/>
      <c r="B809" s="22"/>
      <c r="C809" s="472"/>
      <c r="D809" s="23"/>
      <c r="E809" s="23"/>
      <c r="F809" s="22"/>
      <c r="G809" s="22"/>
      <c r="H809" s="22"/>
      <c r="I809" s="18"/>
      <c r="J809" s="23"/>
      <c r="K809" s="23"/>
      <c r="L809" s="23"/>
      <c r="M809" s="746"/>
      <c r="N809" s="22"/>
      <c r="O809" s="22"/>
      <c r="P809" s="22"/>
      <c r="Q809" s="22"/>
      <c r="R809" s="22"/>
      <c r="S809" s="747"/>
      <c r="T809" s="748"/>
      <c r="U809" s="22"/>
      <c r="V809" s="22"/>
      <c r="W809" s="22"/>
      <c r="X809" s="22"/>
      <c r="Y809" s="748"/>
      <c r="Z809" s="748"/>
      <c r="AA809" s="748"/>
      <c r="AB809" s="748"/>
      <c r="AC809" s="748"/>
      <c r="AD809" s="748"/>
      <c r="AE809" s="748"/>
      <c r="AF809" s="748"/>
      <c r="AG809" s="748"/>
      <c r="AH809" s="749"/>
      <c r="AI809" s="749"/>
      <c r="AJ809" s="749"/>
      <c r="AK809" s="749"/>
      <c r="AL809" s="748"/>
      <c r="AM809" s="748"/>
      <c r="AN809" s="748"/>
      <c r="AO809" s="748"/>
      <c r="AP809" s="748"/>
      <c r="AQ809" s="748"/>
      <c r="AR809" s="748"/>
      <c r="AS809" s="747"/>
      <c r="AT809" s="748"/>
      <c r="AU809" s="748"/>
      <c r="AV809" s="748"/>
      <c r="AW809" s="748"/>
      <c r="AX809" s="748"/>
      <c r="AY809" s="748"/>
      <c r="BI809" s="155"/>
      <c r="BJ809" s="155"/>
      <c r="BK809" s="155"/>
      <c r="BL809" s="155"/>
      <c r="BM809" s="155"/>
      <c r="BN809" s="155"/>
    </row>
    <row r="810" spans="1:66" s="750" customFormat="1" ht="24.75" customHeight="1">
      <c r="A810" s="22"/>
      <c r="B810" s="22"/>
      <c r="C810" s="472"/>
      <c r="D810" s="23"/>
      <c r="E810" s="23"/>
      <c r="F810" s="22"/>
      <c r="G810" s="22"/>
      <c r="H810" s="22"/>
      <c r="I810" s="18"/>
      <c r="J810" s="23"/>
      <c r="K810" s="23"/>
      <c r="L810" s="23"/>
      <c r="M810" s="746"/>
      <c r="N810" s="22"/>
      <c r="O810" s="22"/>
      <c r="P810" s="22"/>
      <c r="Q810" s="22"/>
      <c r="R810" s="22"/>
      <c r="S810" s="747"/>
      <c r="T810" s="748"/>
      <c r="U810" s="22"/>
      <c r="V810" s="22"/>
      <c r="W810" s="22"/>
      <c r="X810" s="22"/>
      <c r="Y810" s="748"/>
      <c r="Z810" s="748"/>
      <c r="AA810" s="748"/>
      <c r="AB810" s="748"/>
      <c r="AC810" s="748"/>
      <c r="AD810" s="748"/>
      <c r="AE810" s="748"/>
      <c r="AF810" s="748"/>
      <c r="AG810" s="748"/>
      <c r="AH810" s="749"/>
      <c r="AI810" s="749"/>
      <c r="AJ810" s="749"/>
      <c r="AK810" s="749"/>
      <c r="AL810" s="748"/>
      <c r="AM810" s="748"/>
      <c r="AN810" s="748"/>
      <c r="AO810" s="748"/>
      <c r="AP810" s="748"/>
      <c r="AQ810" s="748"/>
      <c r="AR810" s="748"/>
      <c r="AS810" s="747"/>
      <c r="AT810" s="748"/>
      <c r="AU810" s="748"/>
      <c r="AV810" s="748"/>
      <c r="AW810" s="748"/>
      <c r="AX810" s="748"/>
      <c r="AY810" s="748"/>
      <c r="BI810" s="155"/>
      <c r="BJ810" s="155"/>
      <c r="BK810" s="155"/>
      <c r="BL810" s="155"/>
      <c r="BM810" s="155"/>
      <c r="BN810" s="155"/>
    </row>
    <row r="811" spans="1:66" s="750" customFormat="1" ht="24.75" customHeight="1">
      <c r="A811" s="21" t="s">
        <v>643</v>
      </c>
      <c r="B811" s="21">
        <v>24702</v>
      </c>
      <c r="C811" s="757" t="s">
        <v>645</v>
      </c>
      <c r="D811" s="20" t="s">
        <v>646</v>
      </c>
      <c r="E811" s="20" t="s">
        <v>162</v>
      </c>
      <c r="F811" s="21" t="s">
        <v>120</v>
      </c>
      <c r="G811" s="21"/>
      <c r="H811" s="21" t="s">
        <v>179</v>
      </c>
      <c r="I811" s="19" t="s">
        <v>5416</v>
      </c>
      <c r="J811" s="20" t="s">
        <v>649</v>
      </c>
      <c r="K811" s="20" t="s">
        <v>1183</v>
      </c>
      <c r="L811" s="20" t="s">
        <v>1184</v>
      </c>
      <c r="M811" s="758" t="s">
        <v>651</v>
      </c>
      <c r="N811" s="21">
        <v>4196913378</v>
      </c>
      <c r="O811" s="21" t="s">
        <v>1551</v>
      </c>
      <c r="P811" s="21" t="s">
        <v>653</v>
      </c>
      <c r="Q811" s="21" t="s">
        <v>2864</v>
      </c>
      <c r="R811" s="21" t="s">
        <v>653</v>
      </c>
      <c r="S811" s="759"/>
      <c r="T811" s="760">
        <v>1398</v>
      </c>
      <c r="U811" s="21"/>
      <c r="V811" s="21" t="s">
        <v>3156</v>
      </c>
      <c r="W811" s="21"/>
      <c r="X811" s="21"/>
      <c r="Y811" s="760"/>
      <c r="Z811" s="760"/>
      <c r="AA811" s="760"/>
      <c r="AB811" s="760"/>
      <c r="AC811" s="760"/>
      <c r="AD811" s="760"/>
      <c r="AE811" s="760"/>
      <c r="AF811" s="760"/>
      <c r="AG811" s="760">
        <v>41500000</v>
      </c>
      <c r="AH811" s="761">
        <v>41500000</v>
      </c>
      <c r="AI811" s="761">
        <v>41500000</v>
      </c>
      <c r="AJ811" s="761">
        <f>41500000+27000000</f>
        <v>68500000</v>
      </c>
      <c r="AK811" s="761">
        <v>50000000</v>
      </c>
      <c r="AL811" s="760">
        <v>50000000</v>
      </c>
      <c r="AM811" s="760">
        <v>50000000</v>
      </c>
      <c r="AN811" s="760">
        <v>50000000</v>
      </c>
      <c r="AO811" s="761">
        <v>48350000</v>
      </c>
      <c r="AP811" s="760">
        <v>7000000</v>
      </c>
      <c r="AQ811" s="760"/>
      <c r="AR811" s="760">
        <v>70000000</v>
      </c>
      <c r="AS811" s="759">
        <v>70000000</v>
      </c>
      <c r="AT811" s="760">
        <v>75000000</v>
      </c>
      <c r="AU811" s="760">
        <v>70000000</v>
      </c>
      <c r="AV811" s="760">
        <v>110000000</v>
      </c>
      <c r="AW811" s="760">
        <v>81000000</v>
      </c>
      <c r="AX811" s="760">
        <v>66000000</v>
      </c>
      <c r="AY811" s="760">
        <v>73100000</v>
      </c>
      <c r="AZ811" s="750">
        <v>107800000</v>
      </c>
      <c r="BA811" s="750">
        <v>94800000</v>
      </c>
      <c r="BB811" s="750">
        <v>100000000</v>
      </c>
      <c r="BC811" s="750">
        <v>100000000</v>
      </c>
      <c r="BD811" s="750">
        <v>120000000</v>
      </c>
      <c r="BE811" s="750">
        <v>120000000</v>
      </c>
      <c r="BF811" s="750">
        <v>120000000</v>
      </c>
      <c r="BG811" s="750">
        <v>120000000</v>
      </c>
      <c r="BH811" s="750">
        <v>170000000</v>
      </c>
      <c r="BJ811" s="750">
        <v>120000000</v>
      </c>
      <c r="BK811" s="155"/>
      <c r="BL811" s="155"/>
      <c r="BM811" s="155"/>
      <c r="BN811" s="155"/>
    </row>
    <row r="812" spans="1:66" s="750" customFormat="1" ht="24.75" customHeight="1">
      <c r="A812" s="21" t="s">
        <v>644</v>
      </c>
      <c r="B812" s="21">
        <v>24703</v>
      </c>
      <c r="C812" s="757" t="s">
        <v>645</v>
      </c>
      <c r="D812" s="20" t="s">
        <v>647</v>
      </c>
      <c r="E812" s="20" t="s">
        <v>162</v>
      </c>
      <c r="F812" s="21" t="s">
        <v>648</v>
      </c>
      <c r="G812" s="21"/>
      <c r="H812" s="21" t="s">
        <v>179</v>
      </c>
      <c r="I812" s="19" t="s">
        <v>5418</v>
      </c>
      <c r="J812" s="20" t="s">
        <v>650</v>
      </c>
      <c r="K812" s="20" t="s">
        <v>1183</v>
      </c>
      <c r="L812" s="20" t="s">
        <v>1184</v>
      </c>
      <c r="M812" s="758" t="s">
        <v>1518</v>
      </c>
      <c r="N812" s="21">
        <v>4158735173</v>
      </c>
      <c r="O812" s="21" t="s">
        <v>1551</v>
      </c>
      <c r="P812" s="21" t="s">
        <v>654</v>
      </c>
      <c r="Q812" s="21" t="s">
        <v>2864</v>
      </c>
      <c r="R812" s="21" t="s">
        <v>248</v>
      </c>
      <c r="S812" s="759"/>
      <c r="T812" s="760">
        <v>1400</v>
      </c>
      <c r="U812" s="21"/>
      <c r="V812" s="21" t="s">
        <v>5378</v>
      </c>
      <c r="W812" s="21"/>
      <c r="X812" s="21"/>
      <c r="Y812" s="760"/>
      <c r="Z812" s="760"/>
      <c r="AA812" s="760"/>
      <c r="AB812" s="760"/>
      <c r="AC812" s="760"/>
      <c r="AD812" s="760"/>
      <c r="AE812" s="760"/>
      <c r="AF812" s="760"/>
      <c r="AG812" s="760">
        <v>30000000</v>
      </c>
      <c r="AH812" s="761">
        <v>29000000</v>
      </c>
      <c r="AI812" s="761">
        <v>30000000</v>
      </c>
      <c r="AJ812" s="761">
        <f>30000000+15000000</f>
        <v>45000000</v>
      </c>
      <c r="AK812" s="761"/>
      <c r="AL812" s="760">
        <v>30000000</v>
      </c>
      <c r="AM812" s="760">
        <v>30000000</v>
      </c>
      <c r="AN812" s="760">
        <v>31000000</v>
      </c>
      <c r="AO812" s="761">
        <v>21000000</v>
      </c>
      <c r="AP812" s="760">
        <v>4000000</v>
      </c>
      <c r="AQ812" s="760"/>
      <c r="AR812" s="760">
        <v>45000000</v>
      </c>
      <c r="AS812" s="759">
        <v>45000000</v>
      </c>
      <c r="AT812" s="760">
        <v>45000000</v>
      </c>
      <c r="AU812" s="760">
        <v>45000000</v>
      </c>
      <c r="AV812" s="760">
        <v>70000000</v>
      </c>
      <c r="AW812" s="760">
        <v>17000000</v>
      </c>
      <c r="AX812" s="760"/>
      <c r="AY812" s="760">
        <v>45000000</v>
      </c>
      <c r="AZ812" s="750">
        <v>51000000</v>
      </c>
      <c r="BA812" s="750">
        <v>47000000</v>
      </c>
      <c r="BB812" s="750">
        <v>43000000</v>
      </c>
      <c r="BC812" s="750">
        <v>46200000</v>
      </c>
      <c r="BD812" s="750">
        <v>46000000</v>
      </c>
      <c r="BE812" s="750">
        <v>60000000</v>
      </c>
      <c r="BF812" s="750">
        <v>60000000</v>
      </c>
      <c r="BG812" s="750">
        <v>60000000</v>
      </c>
      <c r="BH812" s="750">
        <v>10000000</v>
      </c>
      <c r="BJ812" s="750">
        <v>58100000</v>
      </c>
      <c r="BK812" s="155"/>
      <c r="BL812" s="155"/>
      <c r="BM812" s="155"/>
      <c r="BN812" s="155"/>
    </row>
    <row r="813" spans="1:66" s="750" customFormat="1" ht="24.75" customHeight="1">
      <c r="A813" s="21" t="s">
        <v>25943</v>
      </c>
      <c r="B813" s="21">
        <v>24707</v>
      </c>
      <c r="C813" s="757" t="s">
        <v>645</v>
      </c>
      <c r="D813" s="20" t="s">
        <v>1934</v>
      </c>
      <c r="E813" s="20" t="s">
        <v>162</v>
      </c>
      <c r="F813" s="21" t="s">
        <v>138</v>
      </c>
      <c r="G813" s="21"/>
      <c r="H813" s="21" t="s">
        <v>180</v>
      </c>
      <c r="I813" s="19" t="s">
        <v>5417</v>
      </c>
      <c r="J813" s="20" t="s">
        <v>1935</v>
      </c>
      <c r="K813" s="20" t="s">
        <v>1183</v>
      </c>
      <c r="L813" s="20" t="s">
        <v>1184</v>
      </c>
      <c r="M813" s="758" t="s">
        <v>1936</v>
      </c>
      <c r="N813" s="21"/>
      <c r="O813" s="21" t="s">
        <v>1551</v>
      </c>
      <c r="P813" s="21" t="s">
        <v>1841</v>
      </c>
      <c r="Q813" s="21" t="s">
        <v>2864</v>
      </c>
      <c r="R813" s="21" t="s">
        <v>1841</v>
      </c>
      <c r="S813" s="759"/>
      <c r="T813" s="760">
        <v>1401</v>
      </c>
      <c r="U813" s="21"/>
      <c r="V813" s="21"/>
      <c r="W813" s="21"/>
      <c r="X813" s="21"/>
      <c r="Y813" s="760"/>
      <c r="Z813" s="760"/>
      <c r="AA813" s="760"/>
      <c r="AB813" s="760"/>
      <c r="AC813" s="760"/>
      <c r="AD813" s="760"/>
      <c r="AE813" s="760"/>
      <c r="AF813" s="760"/>
      <c r="AG813" s="760"/>
      <c r="AH813" s="761"/>
      <c r="AI813" s="761"/>
      <c r="AJ813" s="761"/>
      <c r="AK813" s="761"/>
      <c r="AL813" s="760"/>
      <c r="AM813" s="760"/>
      <c r="AN813" s="760">
        <v>50000000</v>
      </c>
      <c r="AO813" s="761">
        <v>61000000</v>
      </c>
      <c r="AP813" s="760">
        <v>5800000</v>
      </c>
      <c r="AQ813" s="760"/>
      <c r="AR813" s="760">
        <v>55000000</v>
      </c>
      <c r="AS813" s="759">
        <v>55000000</v>
      </c>
      <c r="AT813" s="760">
        <v>55000000</v>
      </c>
      <c r="AU813" s="760">
        <v>55000000</v>
      </c>
      <c r="AV813" s="760">
        <v>93400000</v>
      </c>
      <c r="AW813" s="760">
        <v>71000000</v>
      </c>
      <c r="AX813" s="760">
        <v>88500000</v>
      </c>
      <c r="AY813" s="760">
        <v>101400000</v>
      </c>
      <c r="AZ813" s="750">
        <v>108600000</v>
      </c>
      <c r="BA813" s="750">
        <v>93800000</v>
      </c>
      <c r="BB813" s="750">
        <v>92800000</v>
      </c>
      <c r="BC813" s="750">
        <v>95600000</v>
      </c>
      <c r="BD813" s="750">
        <v>90000000</v>
      </c>
      <c r="BE813" s="750">
        <v>90000000</v>
      </c>
      <c r="BF813" s="750">
        <v>10000000</v>
      </c>
      <c r="BG813" s="750">
        <v>104400000</v>
      </c>
      <c r="BH813" s="750">
        <v>150000000</v>
      </c>
      <c r="BJ813" s="750">
        <v>120000000</v>
      </c>
      <c r="BK813" s="155"/>
      <c r="BL813" s="155"/>
      <c r="BM813" s="155"/>
      <c r="BN813" s="155"/>
    </row>
    <row r="814" spans="1:66" s="750" customFormat="1" ht="24.75" customHeight="1">
      <c r="A814" s="21" t="s">
        <v>3257</v>
      </c>
      <c r="B814" s="21">
        <v>24708</v>
      </c>
      <c r="C814" s="757" t="s">
        <v>645</v>
      </c>
      <c r="D814" s="20" t="s">
        <v>3258</v>
      </c>
      <c r="E814" s="20" t="s">
        <v>162</v>
      </c>
      <c r="F814" s="21" t="s">
        <v>469</v>
      </c>
      <c r="G814" s="21"/>
      <c r="H814" s="21" t="s">
        <v>179</v>
      </c>
      <c r="I814" s="19" t="s">
        <v>5418</v>
      </c>
      <c r="J814" s="20"/>
      <c r="K814" s="20"/>
      <c r="L814" s="20"/>
      <c r="M814" s="758"/>
      <c r="N814" s="21"/>
      <c r="O814" s="21" t="s">
        <v>1551</v>
      </c>
      <c r="P814" s="21" t="s">
        <v>3259</v>
      </c>
      <c r="Q814" s="21"/>
      <c r="R814" s="21" t="s">
        <v>3281</v>
      </c>
      <c r="S814" s="759"/>
      <c r="T814" s="760">
        <v>1402</v>
      </c>
      <c r="U814" s="21"/>
      <c r="V814" s="21"/>
      <c r="W814" s="21"/>
      <c r="X814" s="21"/>
      <c r="Y814" s="760"/>
      <c r="Z814" s="760"/>
      <c r="AA814" s="760"/>
      <c r="AB814" s="760"/>
      <c r="AC814" s="760"/>
      <c r="AD814" s="760"/>
      <c r="AE814" s="760"/>
      <c r="AF814" s="760"/>
      <c r="AG814" s="760"/>
      <c r="AH814" s="761"/>
      <c r="AI814" s="761"/>
      <c r="AJ814" s="761"/>
      <c r="AK814" s="761"/>
      <c r="AL814" s="760"/>
      <c r="AM814" s="760"/>
      <c r="AN814" s="760"/>
      <c r="AO814" s="761"/>
      <c r="AP814" s="760"/>
      <c r="AQ814" s="760"/>
      <c r="AR814" s="760"/>
      <c r="AS814" s="759"/>
      <c r="AT814" s="760"/>
      <c r="AU814" s="760"/>
      <c r="AV814" s="760"/>
      <c r="AW814" s="760"/>
      <c r="AX814" s="760"/>
      <c r="AY814" s="760">
        <v>80000000</v>
      </c>
      <c r="AZ814" s="750">
        <v>80000000</v>
      </c>
      <c r="BA814" s="750">
        <v>99400000</v>
      </c>
      <c r="BB814" s="750">
        <v>80000000</v>
      </c>
      <c r="BC814" s="750">
        <v>80000000</v>
      </c>
      <c r="BD814" s="750">
        <v>80000000</v>
      </c>
      <c r="BE814" s="750">
        <v>80000000</v>
      </c>
      <c r="BF814" s="750">
        <v>80000000</v>
      </c>
      <c r="BG814" s="750">
        <v>80000000</v>
      </c>
      <c r="BH814" s="750">
        <v>130000000</v>
      </c>
      <c r="BJ814" s="750">
        <v>100000000</v>
      </c>
      <c r="BK814" s="155"/>
      <c r="BL814" s="155"/>
      <c r="BM814" s="155"/>
      <c r="BN814" s="155"/>
    </row>
    <row r="815" spans="1:66" s="750" customFormat="1" ht="24.75" customHeight="1">
      <c r="A815" s="21" t="s">
        <v>22294</v>
      </c>
      <c r="B815" s="21">
        <v>24710</v>
      </c>
      <c r="C815" s="757" t="s">
        <v>645</v>
      </c>
      <c r="D815" s="20">
        <v>2581315490</v>
      </c>
      <c r="E815" s="20" t="s">
        <v>162</v>
      </c>
      <c r="F815" s="21" t="s">
        <v>722</v>
      </c>
      <c r="G815" s="21"/>
      <c r="H815" s="21" t="s">
        <v>180</v>
      </c>
      <c r="I815" s="19" t="s">
        <v>5417</v>
      </c>
      <c r="J815" s="20">
        <v>9017291044</v>
      </c>
      <c r="K815" s="20" t="s">
        <v>1183</v>
      </c>
      <c r="L815" s="20" t="s">
        <v>1184</v>
      </c>
      <c r="M815" s="758" t="s">
        <v>22295</v>
      </c>
      <c r="N815" s="21"/>
      <c r="O815" s="21"/>
      <c r="P815" s="21" t="s">
        <v>22296</v>
      </c>
      <c r="Q815" s="21" t="s">
        <v>22296</v>
      </c>
      <c r="R815" s="21" t="s">
        <v>22297</v>
      </c>
      <c r="S815" s="759"/>
      <c r="T815" s="760"/>
      <c r="U815" s="21"/>
      <c r="V815" s="21"/>
      <c r="W815" s="21"/>
      <c r="X815" s="21"/>
      <c r="Y815" s="760"/>
      <c r="Z815" s="760"/>
      <c r="AA815" s="760"/>
      <c r="AB815" s="760"/>
      <c r="AC815" s="760"/>
      <c r="AD815" s="760"/>
      <c r="AE815" s="760"/>
      <c r="AF815" s="760"/>
      <c r="AG815" s="760"/>
      <c r="AH815" s="761"/>
      <c r="AI815" s="761"/>
      <c r="AJ815" s="761"/>
      <c r="AK815" s="761"/>
      <c r="AL815" s="760"/>
      <c r="AM815" s="760"/>
      <c r="AN815" s="760"/>
      <c r="AO815" s="761"/>
      <c r="AP815" s="760"/>
      <c r="AQ815" s="760"/>
      <c r="AR815" s="760"/>
      <c r="AS815" s="759"/>
      <c r="AT815" s="760"/>
      <c r="AU815" s="760"/>
      <c r="AV815" s="760"/>
      <c r="AW815" s="760"/>
      <c r="AX815" s="760"/>
      <c r="AY815" s="760"/>
      <c r="BK815" s="155"/>
      <c r="BL815" s="155"/>
      <c r="BM815" s="155"/>
      <c r="BN815" s="155"/>
    </row>
    <row r="816" spans="1:66" s="760" customFormat="1" ht="24.75" customHeight="1">
      <c r="A816" s="21" t="s">
        <v>28808</v>
      </c>
      <c r="B816" s="21">
        <v>24711</v>
      </c>
      <c r="C816" s="757" t="s">
        <v>645</v>
      </c>
      <c r="D816" s="20" t="s">
        <v>28809</v>
      </c>
      <c r="E816" s="20" t="s">
        <v>163</v>
      </c>
      <c r="F816" s="21" t="s">
        <v>199</v>
      </c>
      <c r="G816" s="21"/>
      <c r="H816" s="21" t="s">
        <v>179</v>
      </c>
      <c r="I816" s="19" t="s">
        <v>5418</v>
      </c>
      <c r="J816" s="20" t="s">
        <v>28810</v>
      </c>
      <c r="K816" s="20" t="s">
        <v>1183</v>
      </c>
      <c r="L816" s="20" t="s">
        <v>1184</v>
      </c>
      <c r="M816" s="758" t="s">
        <v>28811</v>
      </c>
      <c r="N816" s="21"/>
      <c r="O816" s="21" t="s">
        <v>2155</v>
      </c>
      <c r="P816" s="21" t="s">
        <v>28234</v>
      </c>
      <c r="Q816" s="21" t="s">
        <v>28234</v>
      </c>
      <c r="R816" s="21"/>
      <c r="S816" s="759"/>
      <c r="U816" s="21"/>
      <c r="V816" s="21"/>
      <c r="W816" s="21"/>
      <c r="X816" s="21"/>
      <c r="AH816" s="761"/>
      <c r="AI816" s="761"/>
      <c r="AJ816" s="761"/>
      <c r="AK816" s="761"/>
      <c r="AS816" s="759"/>
      <c r="BI816" s="21"/>
      <c r="BJ816" s="21"/>
      <c r="BK816" s="21"/>
      <c r="BL816" s="21"/>
      <c r="BM816" s="21"/>
      <c r="BN816" s="21"/>
    </row>
    <row r="817" spans="1:66" s="760" customFormat="1" ht="24.75" customHeight="1">
      <c r="A817" s="21" t="s">
        <v>29874</v>
      </c>
      <c r="B817" s="21">
        <v>24712</v>
      </c>
      <c r="C817" s="757" t="s">
        <v>645</v>
      </c>
      <c r="D817" s="20" t="s">
        <v>29875</v>
      </c>
      <c r="E817" s="20" t="s">
        <v>163</v>
      </c>
      <c r="F817" s="21" t="s">
        <v>117</v>
      </c>
      <c r="G817" s="21"/>
      <c r="H817" s="21"/>
      <c r="I817" s="19"/>
      <c r="J817" s="20"/>
      <c r="K817" s="20"/>
      <c r="L817" s="20"/>
      <c r="M817" s="758"/>
      <c r="N817" s="21"/>
      <c r="O817" s="21"/>
      <c r="P817" s="21"/>
      <c r="Q817" s="21"/>
      <c r="R817" s="21"/>
      <c r="S817" s="759"/>
      <c r="U817" s="21"/>
      <c r="V817" s="21"/>
      <c r="W817" s="21"/>
      <c r="X817" s="21"/>
      <c r="AH817" s="761"/>
      <c r="AI817" s="761"/>
      <c r="AJ817" s="761"/>
      <c r="AK817" s="761"/>
      <c r="AS817" s="759"/>
      <c r="BI817" s="21"/>
      <c r="BJ817" s="21"/>
      <c r="BK817" s="21"/>
      <c r="BL817" s="21"/>
      <c r="BM817" s="21"/>
      <c r="BN817" s="21"/>
    </row>
    <row r="818" spans="1:66" s="750" customFormat="1" ht="24.75" customHeight="1">
      <c r="A818" s="22" t="s">
        <v>708</v>
      </c>
      <c r="B818" s="22">
        <v>24803</v>
      </c>
      <c r="C818" s="472" t="s">
        <v>25354</v>
      </c>
      <c r="D818" s="23" t="s">
        <v>659</v>
      </c>
      <c r="E818" s="23" t="s">
        <v>163</v>
      </c>
      <c r="F818" s="22" t="s">
        <v>660</v>
      </c>
      <c r="G818" s="22"/>
      <c r="H818" s="22" t="s">
        <v>180</v>
      </c>
      <c r="I818" s="18" t="s">
        <v>5417</v>
      </c>
      <c r="J818" s="23" t="s">
        <v>661</v>
      </c>
      <c r="K818" s="23" t="s">
        <v>1183</v>
      </c>
      <c r="L818" s="23" t="s">
        <v>1184</v>
      </c>
      <c r="M818" s="746" t="s">
        <v>662</v>
      </c>
      <c r="N818" s="22"/>
      <c r="O818" s="22" t="s">
        <v>2155</v>
      </c>
      <c r="P818" s="22" t="s">
        <v>612</v>
      </c>
      <c r="Q818" s="22" t="s">
        <v>2864</v>
      </c>
      <c r="R818" s="22"/>
      <c r="S818" s="747"/>
      <c r="T818" s="748">
        <f>IF(Table54[[#This Row],[تاریخ اولین  احتساب حق بیمه]]="",1403,MID(Table54[[#This Row],[تاریخ اولین  احتساب حق بیمه]],1,4))</f>
        <v>1403</v>
      </c>
      <c r="U818" s="22"/>
      <c r="V818" s="22"/>
      <c r="W818" s="22"/>
      <c r="X818" s="22"/>
      <c r="Y818" s="748"/>
      <c r="Z818" s="748"/>
      <c r="AA818" s="748"/>
      <c r="AB818" s="748"/>
      <c r="AC818" s="748"/>
      <c r="AD818" s="748"/>
      <c r="AE818" s="748"/>
      <c r="AF818" s="748"/>
      <c r="AG818" s="748">
        <v>175350000</v>
      </c>
      <c r="AH818" s="749">
        <v>175350000</v>
      </c>
      <c r="AI818" s="749">
        <v>247450000</v>
      </c>
      <c r="AJ818" s="749">
        <v>224350000</v>
      </c>
      <c r="AK818" s="749">
        <v>200000000</v>
      </c>
      <c r="AL818" s="748">
        <v>162050000</v>
      </c>
      <c r="AM818" s="748">
        <v>164500000</v>
      </c>
      <c r="AN818" s="748">
        <v>179200000</v>
      </c>
      <c r="AO818" s="748">
        <v>192500000</v>
      </c>
      <c r="AP818" s="748"/>
      <c r="AQ818" s="748"/>
      <c r="AR818" s="748"/>
      <c r="AS818" s="747">
        <v>147000000</v>
      </c>
      <c r="AT818" s="748">
        <v>283850000</v>
      </c>
      <c r="AU818" s="748">
        <v>500500000</v>
      </c>
      <c r="AV818" s="748">
        <v>585900000</v>
      </c>
      <c r="AW818" s="748">
        <v>408800000</v>
      </c>
      <c r="AX818" s="748">
        <v>288400000</v>
      </c>
      <c r="AY818" s="748">
        <v>204400000</v>
      </c>
      <c r="AZ818" s="750">
        <v>348040000</v>
      </c>
      <c r="BA818" s="750">
        <v>263900000</v>
      </c>
      <c r="BB818" s="750">
        <v>522200000</v>
      </c>
      <c r="BC818" s="750">
        <v>263900000</v>
      </c>
      <c r="BD818" s="750">
        <v>434700000</v>
      </c>
      <c r="BE818" s="750">
        <v>166600000</v>
      </c>
      <c r="BF818" s="750">
        <v>387800000</v>
      </c>
      <c r="BG818" s="750">
        <v>504700000</v>
      </c>
      <c r="BH818" s="750">
        <v>456400000</v>
      </c>
      <c r="BI818" s="155"/>
      <c r="BJ818" s="155"/>
      <c r="BK818" s="155"/>
      <c r="BL818" s="155"/>
      <c r="BM818" s="155"/>
      <c r="BN818" s="155"/>
    </row>
    <row r="819" spans="1:66" s="750" customFormat="1" ht="24.75" customHeight="1">
      <c r="A819" s="22" t="s">
        <v>663</v>
      </c>
      <c r="B819" s="22">
        <v>24805</v>
      </c>
      <c r="C819" s="472" t="s">
        <v>25354</v>
      </c>
      <c r="D819" s="23" t="s">
        <v>664</v>
      </c>
      <c r="E819" s="23" t="s">
        <v>163</v>
      </c>
      <c r="F819" s="22" t="s">
        <v>665</v>
      </c>
      <c r="G819" s="22"/>
      <c r="H819" s="22" t="s">
        <v>179</v>
      </c>
      <c r="I819" s="18" t="s">
        <v>5418</v>
      </c>
      <c r="J819" s="23" t="s">
        <v>666</v>
      </c>
      <c r="K819" s="23" t="s">
        <v>1183</v>
      </c>
      <c r="L819" s="23" t="s">
        <v>1184</v>
      </c>
      <c r="M819" s="746" t="s">
        <v>667</v>
      </c>
      <c r="N819" s="22"/>
      <c r="O819" s="22" t="s">
        <v>2155</v>
      </c>
      <c r="P819" s="22" t="s">
        <v>455</v>
      </c>
      <c r="Q819" s="22" t="s">
        <v>2864</v>
      </c>
      <c r="R819" s="22"/>
      <c r="S819" s="747"/>
      <c r="T819" s="748">
        <f>IF(Table54[[#This Row],[تاریخ اولین  احتساب حق بیمه]]="",1403,MID(Table54[[#This Row],[تاریخ اولین  احتساب حق بیمه]],1,4))</f>
        <v>1403</v>
      </c>
      <c r="U819" s="22"/>
      <c r="V819" s="22"/>
      <c r="W819" s="22"/>
      <c r="X819" s="22"/>
      <c r="Y819" s="748"/>
      <c r="Z819" s="748"/>
      <c r="AA819" s="748"/>
      <c r="AB819" s="748"/>
      <c r="AC819" s="748"/>
      <c r="AD819" s="748"/>
      <c r="AE819" s="748"/>
      <c r="AF819" s="748"/>
      <c r="AG819" s="748">
        <v>119700000</v>
      </c>
      <c r="AH819" s="749">
        <v>119700000</v>
      </c>
      <c r="AI819" s="749">
        <v>155890000</v>
      </c>
      <c r="AJ819" s="749">
        <v>184100000</v>
      </c>
      <c r="AK819" s="749">
        <v>75600000</v>
      </c>
      <c r="AL819" s="748">
        <v>70700000</v>
      </c>
      <c r="AM819" s="748">
        <v>84000000</v>
      </c>
      <c r="AN819" s="748">
        <v>210070000</v>
      </c>
      <c r="AO819" s="748">
        <v>123200000</v>
      </c>
      <c r="AP819" s="748"/>
      <c r="AQ819" s="748"/>
      <c r="AR819" s="748"/>
      <c r="AS819" s="747">
        <v>117950000</v>
      </c>
      <c r="AT819" s="748">
        <v>49000000</v>
      </c>
      <c r="AU819" s="748">
        <v>225050000</v>
      </c>
      <c r="AV819" s="748">
        <v>298900000</v>
      </c>
      <c r="AW819" s="748">
        <v>58400000</v>
      </c>
      <c r="AX819" s="748">
        <v>207900000</v>
      </c>
      <c r="AY819" s="748">
        <v>137200000</v>
      </c>
      <c r="AZ819" s="750">
        <v>179900000</v>
      </c>
      <c r="BA819" s="750">
        <v>132300000</v>
      </c>
      <c r="BB819" s="750">
        <v>91000000</v>
      </c>
      <c r="BC819" s="750">
        <v>93800000</v>
      </c>
      <c r="BD819" s="750">
        <v>55300000</v>
      </c>
      <c r="BE819" s="750">
        <v>100000000</v>
      </c>
      <c r="BF819" s="750">
        <v>127400000</v>
      </c>
      <c r="BG819" s="750">
        <v>177800000</v>
      </c>
      <c r="BH819" s="750">
        <v>447300000</v>
      </c>
      <c r="BI819" s="155"/>
      <c r="BJ819" s="155"/>
      <c r="BK819" s="155"/>
      <c r="BL819" s="155"/>
      <c r="BM819" s="155"/>
      <c r="BN819" s="155"/>
    </row>
    <row r="820" spans="1:66" s="750" customFormat="1" ht="24.75" customHeight="1">
      <c r="A820" s="22" t="s">
        <v>709</v>
      </c>
      <c r="B820" s="22">
        <v>24807</v>
      </c>
      <c r="C820" s="472" t="s">
        <v>25354</v>
      </c>
      <c r="D820" s="23" t="s">
        <v>669</v>
      </c>
      <c r="E820" s="23" t="s">
        <v>163</v>
      </c>
      <c r="F820" s="22" t="s">
        <v>270</v>
      </c>
      <c r="G820" s="22"/>
      <c r="H820" s="22" t="s">
        <v>180</v>
      </c>
      <c r="I820" s="18" t="s">
        <v>5417</v>
      </c>
      <c r="J820" s="23" t="s">
        <v>670</v>
      </c>
      <c r="K820" s="23" t="s">
        <v>1183</v>
      </c>
      <c r="L820" s="23" t="s">
        <v>1184</v>
      </c>
      <c r="M820" s="746" t="s">
        <v>671</v>
      </c>
      <c r="N820" s="22"/>
      <c r="O820" s="22" t="s">
        <v>2155</v>
      </c>
      <c r="P820" s="22" t="s">
        <v>672</v>
      </c>
      <c r="Q820" s="22" t="s">
        <v>2864</v>
      </c>
      <c r="R820" s="22"/>
      <c r="S820" s="747"/>
      <c r="T820" s="748">
        <f>IF(Table54[[#This Row],[تاریخ اولین  احتساب حق بیمه]]="",1403,MID(Table54[[#This Row],[تاریخ اولین  احتساب حق بیمه]],1,4))</f>
        <v>1403</v>
      </c>
      <c r="U820" s="22"/>
      <c r="V820" s="22"/>
      <c r="W820" s="22"/>
      <c r="X820" s="22"/>
      <c r="Y820" s="748"/>
      <c r="Z820" s="748"/>
      <c r="AA820" s="748"/>
      <c r="AB820" s="748"/>
      <c r="AC820" s="748"/>
      <c r="AD820" s="748"/>
      <c r="AE820" s="748"/>
      <c r="AF820" s="748"/>
      <c r="AG820" s="748">
        <v>63500000</v>
      </c>
      <c r="AH820" s="749">
        <v>63500000</v>
      </c>
      <c r="AI820" s="749">
        <v>56000000</v>
      </c>
      <c r="AJ820" s="749">
        <v>66150000</v>
      </c>
      <c r="AK820" s="749">
        <v>51190000</v>
      </c>
      <c r="AL820" s="748">
        <v>43500000</v>
      </c>
      <c r="AM820" s="748">
        <v>82000000</v>
      </c>
      <c r="AN820" s="748">
        <v>48100000</v>
      </c>
      <c r="AO820" s="748">
        <v>43400000</v>
      </c>
      <c r="AP820" s="748"/>
      <c r="AQ820" s="748"/>
      <c r="AR820" s="748"/>
      <c r="AS820" s="747">
        <v>57250000</v>
      </c>
      <c r="AT820" s="748">
        <v>57000000</v>
      </c>
      <c r="AU820" s="748">
        <v>140400000</v>
      </c>
      <c r="AV820" s="748">
        <v>166100000</v>
      </c>
      <c r="AW820" s="748">
        <v>74500000</v>
      </c>
      <c r="AX820" s="748">
        <v>119050000</v>
      </c>
      <c r="AY820" s="748">
        <v>106000000</v>
      </c>
      <c r="AZ820" s="750">
        <v>157500000</v>
      </c>
      <c r="BA820" s="750">
        <v>141100000</v>
      </c>
      <c r="BB820" s="750">
        <v>114700000</v>
      </c>
      <c r="BC820" s="750">
        <v>113300000</v>
      </c>
      <c r="BD820" s="750">
        <v>71300000</v>
      </c>
      <c r="BE820" s="750">
        <v>37700000</v>
      </c>
      <c r="BF820" s="750">
        <v>94400000</v>
      </c>
      <c r="BG820" s="750">
        <v>124500000</v>
      </c>
      <c r="BH820" s="750">
        <v>122400000</v>
      </c>
      <c r="BI820" s="155"/>
      <c r="BJ820" s="155"/>
      <c r="BK820" s="155"/>
      <c r="BL820" s="155"/>
      <c r="BM820" s="155"/>
      <c r="BN820" s="155"/>
    </row>
    <row r="821" spans="1:66" s="750" customFormat="1" ht="24.75" customHeight="1">
      <c r="A821" s="22" t="s">
        <v>2741</v>
      </c>
      <c r="B821" s="22">
        <v>24809</v>
      </c>
      <c r="C821" s="472" t="s">
        <v>25354</v>
      </c>
      <c r="D821" s="23">
        <v>2580097041</v>
      </c>
      <c r="E821" s="23" t="s">
        <v>162</v>
      </c>
      <c r="F821" s="22" t="s">
        <v>122</v>
      </c>
      <c r="G821" s="22"/>
      <c r="H821" s="22" t="s">
        <v>179</v>
      </c>
      <c r="I821" s="18" t="s">
        <v>5417</v>
      </c>
      <c r="J821" s="23">
        <v>9360708886</v>
      </c>
      <c r="K821" s="23" t="s">
        <v>1183</v>
      </c>
      <c r="L821" s="23" t="s">
        <v>1184</v>
      </c>
      <c r="M821" s="746" t="s">
        <v>2742</v>
      </c>
      <c r="N821" s="22">
        <v>4183818138</v>
      </c>
      <c r="O821" s="22" t="s">
        <v>2155</v>
      </c>
      <c r="P821" s="22" t="s">
        <v>2743</v>
      </c>
      <c r="Q821" s="22" t="s">
        <v>2864</v>
      </c>
      <c r="R821" s="22" t="s">
        <v>24862</v>
      </c>
      <c r="S821" s="747"/>
      <c r="T821" s="748" t="str">
        <f>IF(Table54[[#This Row],[تاریخ اولین  احتساب حق بیمه]]="",1403,MID(Table54[[#This Row],[تاریخ اولین  احتساب حق بیمه]],1,4))</f>
        <v>1403</v>
      </c>
      <c r="U821" s="22"/>
      <c r="V821" s="22"/>
      <c r="W821" s="22"/>
      <c r="X821" s="22"/>
      <c r="Y821" s="748"/>
      <c r="Z821" s="748"/>
      <c r="AA821" s="748"/>
      <c r="AB821" s="748"/>
      <c r="AC821" s="748"/>
      <c r="AD821" s="748"/>
      <c r="AE821" s="748"/>
      <c r="AF821" s="748"/>
      <c r="AG821" s="748"/>
      <c r="AH821" s="749"/>
      <c r="AI821" s="749"/>
      <c r="AJ821" s="749"/>
      <c r="AK821" s="749"/>
      <c r="AL821" s="748"/>
      <c r="AM821" s="748"/>
      <c r="AN821" s="748"/>
      <c r="AO821" s="748"/>
      <c r="AP821" s="748"/>
      <c r="AQ821" s="748"/>
      <c r="AR821" s="748"/>
      <c r="AS821" s="747"/>
      <c r="AT821" s="748"/>
      <c r="AU821" s="748"/>
      <c r="AV821" s="748">
        <v>400000000</v>
      </c>
      <c r="AW821" s="748">
        <v>55000000</v>
      </c>
      <c r="AX821" s="748">
        <v>55000000</v>
      </c>
      <c r="AY821" s="748">
        <v>55000000</v>
      </c>
      <c r="AZ821" s="750">
        <v>55000000</v>
      </c>
      <c r="BA821" s="750">
        <v>55000000</v>
      </c>
      <c r="BB821" s="750">
        <v>55000000</v>
      </c>
      <c r="BC821" s="750">
        <v>55000000</v>
      </c>
      <c r="BD821" s="750">
        <v>55000000</v>
      </c>
      <c r="BE821" s="750">
        <v>55000000</v>
      </c>
      <c r="BF821" s="750">
        <v>55000000</v>
      </c>
      <c r="BG821" s="750">
        <v>55000000</v>
      </c>
      <c r="BH821" s="750">
        <v>86000000</v>
      </c>
      <c r="BI821" s="155"/>
      <c r="BJ821" s="155"/>
      <c r="BK821" s="155"/>
      <c r="BL821" s="155"/>
      <c r="BM821" s="155"/>
      <c r="BN821" s="155"/>
    </row>
    <row r="822" spans="1:66" s="750" customFormat="1" ht="24.75" customHeight="1">
      <c r="A822" s="22" t="s">
        <v>3032</v>
      </c>
      <c r="B822" s="22">
        <v>24810</v>
      </c>
      <c r="C822" s="472" t="s">
        <v>25354</v>
      </c>
      <c r="D822" s="23" t="s">
        <v>3033</v>
      </c>
      <c r="E822" s="23" t="s">
        <v>163</v>
      </c>
      <c r="F822" s="22" t="s">
        <v>122</v>
      </c>
      <c r="G822" s="22"/>
      <c r="H822" s="22" t="s">
        <v>180</v>
      </c>
      <c r="I822" s="18" t="s">
        <v>5417</v>
      </c>
      <c r="J822" s="23" t="s">
        <v>3034</v>
      </c>
      <c r="K822" s="23" t="s">
        <v>1183</v>
      </c>
      <c r="L822" s="23" t="s">
        <v>1184</v>
      </c>
      <c r="M822" s="746" t="s">
        <v>3035</v>
      </c>
      <c r="N822" s="22"/>
      <c r="O822" s="22" t="s">
        <v>2155</v>
      </c>
      <c r="P822" s="22" t="s">
        <v>2864</v>
      </c>
      <c r="Q822" s="22" t="s">
        <v>2864</v>
      </c>
      <c r="R822" s="22"/>
      <c r="S822" s="747"/>
      <c r="T822" s="748">
        <f>IF(Table54[[#This Row],[تاریخ اولین  احتساب حق بیمه]]="",1403,MID(Table54[[#This Row],[تاریخ اولین  احتساب حق بیمه]],1,4))</f>
        <v>1403</v>
      </c>
      <c r="U822" s="22"/>
      <c r="V822" s="22"/>
      <c r="W822" s="22"/>
      <c r="X822" s="22"/>
      <c r="Y822" s="748"/>
      <c r="Z822" s="748"/>
      <c r="AA822" s="748"/>
      <c r="AB822" s="748"/>
      <c r="AC822" s="748"/>
      <c r="AD822" s="748"/>
      <c r="AE822" s="748"/>
      <c r="AF822" s="748"/>
      <c r="AG822" s="748"/>
      <c r="AH822" s="749"/>
      <c r="AI822" s="749"/>
      <c r="AJ822" s="749"/>
      <c r="AK822" s="749"/>
      <c r="AL822" s="748"/>
      <c r="AM822" s="748"/>
      <c r="AN822" s="748"/>
      <c r="AO822" s="748"/>
      <c r="AP822" s="748"/>
      <c r="AQ822" s="748"/>
      <c r="AR822" s="748"/>
      <c r="AS822" s="747"/>
      <c r="AT822" s="748"/>
      <c r="AU822" s="748"/>
      <c r="AV822" s="748"/>
      <c r="AW822" s="748"/>
      <c r="AX822" s="748">
        <v>118440000</v>
      </c>
      <c r="AY822" s="748">
        <v>110460000</v>
      </c>
      <c r="AZ822" s="750">
        <v>93380000</v>
      </c>
      <c r="BA822" s="750">
        <v>108300000</v>
      </c>
      <c r="BB822" s="750">
        <v>99820000</v>
      </c>
      <c r="BC822" s="750">
        <v>119490000</v>
      </c>
      <c r="BD822" s="750">
        <v>137480000</v>
      </c>
      <c r="BE822" s="750">
        <v>197050000</v>
      </c>
      <c r="BF822" s="750">
        <v>103880000</v>
      </c>
      <c r="BG822" s="750">
        <v>220290000</v>
      </c>
      <c r="BH822" s="750">
        <v>142380000</v>
      </c>
      <c r="BI822" s="155"/>
      <c r="BJ822" s="155"/>
      <c r="BK822" s="155"/>
      <c r="BL822" s="155"/>
      <c r="BM822" s="155"/>
      <c r="BN822" s="155"/>
    </row>
    <row r="823" spans="1:66" s="750" customFormat="1" ht="24.75" customHeight="1">
      <c r="A823" s="22" t="s">
        <v>4226</v>
      </c>
      <c r="B823" s="22">
        <v>24812</v>
      </c>
      <c r="C823" s="472" t="s">
        <v>25354</v>
      </c>
      <c r="D823" s="23" t="s">
        <v>4227</v>
      </c>
      <c r="E823" s="23" t="s">
        <v>163</v>
      </c>
      <c r="F823" s="22" t="s">
        <v>665</v>
      </c>
      <c r="G823" s="22" t="s">
        <v>4294</v>
      </c>
      <c r="H823" s="22" t="s">
        <v>629</v>
      </c>
      <c r="I823" s="18" t="s">
        <v>5417</v>
      </c>
      <c r="J823" s="23" t="s">
        <v>4295</v>
      </c>
      <c r="K823" s="23" t="s">
        <v>1183</v>
      </c>
      <c r="L823" s="23" t="s">
        <v>1223</v>
      </c>
      <c r="M823" s="746" t="s">
        <v>4296</v>
      </c>
      <c r="N823" s="22"/>
      <c r="O823" s="22" t="s">
        <v>2155</v>
      </c>
      <c r="P823" s="22" t="s">
        <v>3672</v>
      </c>
      <c r="Q823" s="22" t="s">
        <v>3672</v>
      </c>
      <c r="R823" s="22"/>
      <c r="S823" s="747"/>
      <c r="T823" s="748">
        <f>IF(Table54[[#This Row],[تاریخ اولین  احتساب حق بیمه]]="",1403,MID(Table54[[#This Row],[تاریخ اولین  احتساب حق بیمه]],1,4))</f>
        <v>1403</v>
      </c>
      <c r="U823" s="22"/>
      <c r="V823" s="22"/>
      <c r="W823" s="22"/>
      <c r="X823" s="22"/>
      <c r="Y823" s="748"/>
      <c r="Z823" s="748"/>
      <c r="AA823" s="748"/>
      <c r="AB823" s="748"/>
      <c r="AC823" s="748"/>
      <c r="AD823" s="748"/>
      <c r="AE823" s="748"/>
      <c r="AF823" s="748"/>
      <c r="AG823" s="748"/>
      <c r="AH823" s="749"/>
      <c r="AI823" s="749"/>
      <c r="AJ823" s="749"/>
      <c r="AK823" s="749"/>
      <c r="AL823" s="748"/>
      <c r="AM823" s="748"/>
      <c r="AN823" s="748"/>
      <c r="AO823" s="748"/>
      <c r="AP823" s="748"/>
      <c r="AQ823" s="748"/>
      <c r="AR823" s="748"/>
      <c r="AS823" s="747"/>
      <c r="AT823" s="748"/>
      <c r="AU823" s="748"/>
      <c r="AV823" s="748"/>
      <c r="AW823" s="748"/>
      <c r="AX823" s="748"/>
      <c r="AY823" s="748"/>
      <c r="BB823" s="750">
        <v>56000000</v>
      </c>
      <c r="BC823" s="750">
        <v>57050000</v>
      </c>
      <c r="BD823" s="750">
        <v>29050000</v>
      </c>
      <c r="BE823" s="750">
        <v>170800000</v>
      </c>
      <c r="BF823" s="750">
        <v>5600000</v>
      </c>
      <c r="BG823" s="750">
        <v>43050000</v>
      </c>
      <c r="BH823" s="750">
        <v>304500000</v>
      </c>
      <c r="BI823" s="155"/>
      <c r="BJ823" s="155"/>
      <c r="BK823" s="155"/>
      <c r="BL823" s="155"/>
      <c r="BM823" s="155"/>
      <c r="BN823" s="155"/>
    </row>
    <row r="824" spans="1:66" s="750" customFormat="1" ht="24.75" customHeight="1">
      <c r="A824" s="22" t="s">
        <v>4228</v>
      </c>
      <c r="B824" s="22">
        <v>24814</v>
      </c>
      <c r="C824" s="472" t="s">
        <v>25354</v>
      </c>
      <c r="D824" s="23" t="s">
        <v>4229</v>
      </c>
      <c r="E824" s="23" t="s">
        <v>163</v>
      </c>
      <c r="F824" s="22" t="s">
        <v>199</v>
      </c>
      <c r="G824" s="22" t="s">
        <v>4297</v>
      </c>
      <c r="H824" s="22" t="s">
        <v>180</v>
      </c>
      <c r="I824" s="18" t="s">
        <v>5418</v>
      </c>
      <c r="J824" s="23" t="s">
        <v>4298</v>
      </c>
      <c r="K824" s="23" t="s">
        <v>1183</v>
      </c>
      <c r="L824" s="23" t="s">
        <v>1184</v>
      </c>
      <c r="M824" s="746" t="s">
        <v>4299</v>
      </c>
      <c r="N824" s="22"/>
      <c r="O824" s="22" t="s">
        <v>2155</v>
      </c>
      <c r="P824" s="22" t="s">
        <v>3672</v>
      </c>
      <c r="Q824" s="22" t="s">
        <v>3672</v>
      </c>
      <c r="R824" s="22"/>
      <c r="S824" s="747"/>
      <c r="T824" s="748">
        <f>IF(Table54[[#This Row],[تاریخ اولین  احتساب حق بیمه]]="",1403,MID(Table54[[#This Row],[تاریخ اولین  احتساب حق بیمه]],1,4))</f>
        <v>1403</v>
      </c>
      <c r="U824" s="22"/>
      <c r="V824" s="22"/>
      <c r="W824" s="22"/>
      <c r="X824" s="22"/>
      <c r="Y824" s="748"/>
      <c r="Z824" s="748"/>
      <c r="AA824" s="748"/>
      <c r="AB824" s="748"/>
      <c r="AC824" s="748"/>
      <c r="AD824" s="748"/>
      <c r="AE824" s="748"/>
      <c r="AF824" s="748"/>
      <c r="AG824" s="748"/>
      <c r="AH824" s="749"/>
      <c r="AI824" s="749"/>
      <c r="AJ824" s="749"/>
      <c r="AK824" s="749"/>
      <c r="AL824" s="748"/>
      <c r="AM824" s="748"/>
      <c r="AN824" s="748"/>
      <c r="AO824" s="748"/>
      <c r="AP824" s="748"/>
      <c r="AQ824" s="748"/>
      <c r="AR824" s="748"/>
      <c r="AS824" s="747"/>
      <c r="AT824" s="748"/>
      <c r="AU824" s="748"/>
      <c r="AV824" s="748"/>
      <c r="AW824" s="748"/>
      <c r="AX824" s="748"/>
      <c r="AY824" s="748"/>
      <c r="BB824" s="750">
        <v>70700000</v>
      </c>
      <c r="BC824" s="750">
        <v>67480000</v>
      </c>
      <c r="BD824" s="750">
        <v>60060000</v>
      </c>
      <c r="BE824" s="750">
        <v>74760000</v>
      </c>
      <c r="BF824" s="750">
        <v>38920000</v>
      </c>
      <c r="BG824" s="750">
        <v>59220000</v>
      </c>
      <c r="BH824" s="750">
        <v>139790000</v>
      </c>
      <c r="BI824" s="155"/>
      <c r="BJ824" s="155"/>
      <c r="BK824" s="155"/>
      <c r="BL824" s="155"/>
      <c r="BM824" s="155"/>
      <c r="BN824" s="155"/>
    </row>
    <row r="825" spans="1:66" s="750" customFormat="1" ht="24.75" customHeight="1">
      <c r="A825" s="22" t="s">
        <v>4230</v>
      </c>
      <c r="B825" s="22">
        <v>24815</v>
      </c>
      <c r="C825" s="472" t="s">
        <v>25354</v>
      </c>
      <c r="D825" s="23" t="s">
        <v>4231</v>
      </c>
      <c r="E825" s="23" t="s">
        <v>163</v>
      </c>
      <c r="F825" s="22" t="s">
        <v>311</v>
      </c>
      <c r="G825" s="22" t="s">
        <v>4300</v>
      </c>
      <c r="H825" s="22" t="s">
        <v>180</v>
      </c>
      <c r="I825" s="18" t="s">
        <v>5417</v>
      </c>
      <c r="J825" s="23" t="s">
        <v>4301</v>
      </c>
      <c r="K825" s="23" t="s">
        <v>1183</v>
      </c>
      <c r="L825" s="23" t="s">
        <v>1184</v>
      </c>
      <c r="M825" s="746" t="s">
        <v>4302</v>
      </c>
      <c r="N825" s="22"/>
      <c r="O825" s="22" t="s">
        <v>2155</v>
      </c>
      <c r="P825" s="22" t="s">
        <v>3672</v>
      </c>
      <c r="Q825" s="22" t="s">
        <v>3672</v>
      </c>
      <c r="R825" s="22"/>
      <c r="S825" s="747"/>
      <c r="T825" s="748">
        <f>IF(Table54[[#This Row],[تاریخ اولین  احتساب حق بیمه]]="",1403,MID(Table54[[#This Row],[تاریخ اولین  احتساب حق بیمه]],1,4))</f>
        <v>1403</v>
      </c>
      <c r="U825" s="22"/>
      <c r="V825" s="22"/>
      <c r="W825" s="22"/>
      <c r="X825" s="22"/>
      <c r="Y825" s="748"/>
      <c r="Z825" s="748"/>
      <c r="AA825" s="748"/>
      <c r="AB825" s="748"/>
      <c r="AC825" s="748"/>
      <c r="AD825" s="748"/>
      <c r="AE825" s="748"/>
      <c r="AF825" s="748"/>
      <c r="AG825" s="748"/>
      <c r="AH825" s="749"/>
      <c r="AI825" s="749"/>
      <c r="AJ825" s="749"/>
      <c r="AK825" s="749"/>
      <c r="AL825" s="748"/>
      <c r="AM825" s="748"/>
      <c r="AN825" s="748"/>
      <c r="AO825" s="748"/>
      <c r="AP825" s="748"/>
      <c r="AQ825" s="748"/>
      <c r="AR825" s="748"/>
      <c r="AS825" s="747"/>
      <c r="AT825" s="748"/>
      <c r="AU825" s="748"/>
      <c r="AV825" s="748"/>
      <c r="AW825" s="748"/>
      <c r="AX825" s="748"/>
      <c r="AY825" s="748"/>
      <c r="BB825" s="750">
        <v>111000000</v>
      </c>
      <c r="BC825" s="750">
        <v>97230000</v>
      </c>
      <c r="BD825" s="750">
        <v>109630000</v>
      </c>
      <c r="BE825" s="750">
        <v>130270000</v>
      </c>
      <c r="BF825" s="750">
        <v>84770000</v>
      </c>
      <c r="BG825" s="750">
        <v>133280000</v>
      </c>
      <c r="BH825" s="750">
        <v>152040000</v>
      </c>
      <c r="BI825" s="155"/>
      <c r="BJ825" s="155"/>
      <c r="BK825" s="155"/>
      <c r="BL825" s="155"/>
      <c r="BM825" s="155"/>
      <c r="BN825" s="155"/>
    </row>
    <row r="826" spans="1:66" s="750" customFormat="1" ht="24.75" customHeight="1">
      <c r="A826" s="22" t="s">
        <v>5399</v>
      </c>
      <c r="B826" s="22">
        <v>24816</v>
      </c>
      <c r="C826" s="472" t="s">
        <v>25354</v>
      </c>
      <c r="D826" s="23"/>
      <c r="E826" s="23" t="s">
        <v>163</v>
      </c>
      <c r="F826" s="22"/>
      <c r="G826" s="22"/>
      <c r="H826" s="22"/>
      <c r="I826" s="18" t="s">
        <v>5417</v>
      </c>
      <c r="J826" s="23"/>
      <c r="K826" s="23" t="s">
        <v>1183</v>
      </c>
      <c r="L826" s="23" t="s">
        <v>1184</v>
      </c>
      <c r="M826" s="746"/>
      <c r="N826" s="22"/>
      <c r="O826" s="22" t="s">
        <v>2155</v>
      </c>
      <c r="P826" s="22"/>
      <c r="Q826" s="22"/>
      <c r="R826" s="22"/>
      <c r="S826" s="747"/>
      <c r="T826" s="748">
        <f>IF(Table54[[#This Row],[تاریخ اولین  احتساب حق بیمه]]="",1403,MID(Table54[[#This Row],[تاریخ اولین  احتساب حق بیمه]],1,4))</f>
        <v>1403</v>
      </c>
      <c r="U826" s="22"/>
      <c r="V826" s="22"/>
      <c r="W826" s="22"/>
      <c r="X826" s="22"/>
      <c r="Y826" s="748"/>
      <c r="Z826" s="748"/>
      <c r="AA826" s="748"/>
      <c r="AB826" s="748"/>
      <c r="AC826" s="748"/>
      <c r="AD826" s="748"/>
      <c r="AE826" s="748"/>
      <c r="AF826" s="748"/>
      <c r="AG826" s="748"/>
      <c r="AH826" s="749"/>
      <c r="AI826" s="749"/>
      <c r="AJ826" s="749"/>
      <c r="AK826" s="749"/>
      <c r="AL826" s="748"/>
      <c r="AM826" s="748"/>
      <c r="AN826" s="748"/>
      <c r="AO826" s="748"/>
      <c r="AP826" s="748"/>
      <c r="AQ826" s="748"/>
      <c r="AR826" s="748"/>
      <c r="AS826" s="747"/>
      <c r="AT826" s="748"/>
      <c r="AU826" s="748"/>
      <c r="AV826" s="748"/>
      <c r="AW826" s="748"/>
      <c r="AX826" s="748"/>
      <c r="AY826" s="748"/>
      <c r="BH826" s="750">
        <v>190750000</v>
      </c>
      <c r="BI826" s="155"/>
      <c r="BJ826" s="155"/>
      <c r="BK826" s="155"/>
      <c r="BL826" s="155"/>
      <c r="BM826" s="155"/>
      <c r="BN826" s="155"/>
    </row>
    <row r="827" spans="1:66" s="750" customFormat="1" ht="24.75" customHeight="1">
      <c r="A827" s="22"/>
      <c r="B827" s="22"/>
      <c r="C827" s="472"/>
      <c r="D827" s="23"/>
      <c r="E827" s="23"/>
      <c r="F827" s="22"/>
      <c r="G827" s="22"/>
      <c r="H827" s="22"/>
      <c r="I827" s="18" t="s">
        <v>5417</v>
      </c>
      <c r="J827" s="23"/>
      <c r="K827" s="23"/>
      <c r="L827" s="23"/>
      <c r="M827" s="746"/>
      <c r="N827" s="22"/>
      <c r="O827" s="22"/>
      <c r="P827" s="22"/>
      <c r="Q827" s="22"/>
      <c r="R827" s="22"/>
      <c r="S827" s="747"/>
      <c r="T827" s="748">
        <f>IF(Table54[[#This Row],[تاریخ اولین  احتساب حق بیمه]]="",1403,MID(Table54[[#This Row],[تاریخ اولین  احتساب حق بیمه]],1,4))</f>
        <v>1403</v>
      </c>
      <c r="U827" s="22"/>
      <c r="V827" s="22"/>
      <c r="W827" s="22"/>
      <c r="X827" s="22"/>
      <c r="Y827" s="748"/>
      <c r="Z827" s="748"/>
      <c r="AA827" s="748"/>
      <c r="AB827" s="748"/>
      <c r="AC827" s="748"/>
      <c r="AD827" s="748"/>
      <c r="AE827" s="748"/>
      <c r="AF827" s="748"/>
      <c r="AG827" s="748"/>
      <c r="AH827" s="749"/>
      <c r="AI827" s="749"/>
      <c r="AJ827" s="749"/>
      <c r="AK827" s="749"/>
      <c r="AL827" s="748"/>
      <c r="AM827" s="748"/>
      <c r="AN827" s="748"/>
      <c r="AO827" s="748"/>
      <c r="AP827" s="748"/>
      <c r="AQ827" s="748"/>
      <c r="AR827" s="748"/>
      <c r="AS827" s="747"/>
      <c r="AT827" s="748"/>
      <c r="AU827" s="748"/>
      <c r="AV827" s="748"/>
      <c r="AW827" s="748"/>
      <c r="AX827" s="748"/>
      <c r="AY827" s="748"/>
      <c r="BI827" s="155"/>
      <c r="BJ827" s="155"/>
      <c r="BK827" s="155"/>
      <c r="BL827" s="155"/>
      <c r="BM827" s="155"/>
      <c r="BN827" s="155"/>
    </row>
    <row r="828" spans="1:66" s="750" customFormat="1" ht="24.75" customHeight="1">
      <c r="A828" s="21" t="s">
        <v>4281</v>
      </c>
      <c r="B828" s="21">
        <v>24935</v>
      </c>
      <c r="C828" s="757" t="s">
        <v>1101</v>
      </c>
      <c r="D828" s="20" t="s">
        <v>4282</v>
      </c>
      <c r="E828" s="20" t="s">
        <v>162</v>
      </c>
      <c r="F828" s="21" t="s">
        <v>4283</v>
      </c>
      <c r="G828" s="21"/>
      <c r="H828" s="21" t="s">
        <v>629</v>
      </c>
      <c r="I828" s="19" t="s">
        <v>5416</v>
      </c>
      <c r="J828" s="20" t="s">
        <v>4284</v>
      </c>
      <c r="K828" s="20" t="s">
        <v>1183</v>
      </c>
      <c r="L828" s="20" t="s">
        <v>1221</v>
      </c>
      <c r="M828" s="758" t="s">
        <v>4285</v>
      </c>
      <c r="N828" s="21"/>
      <c r="O828" s="21" t="s">
        <v>1551</v>
      </c>
      <c r="P828" s="21"/>
      <c r="Q828" s="21"/>
      <c r="R828" s="21"/>
      <c r="S828" s="759"/>
      <c r="T828" s="760">
        <f>IF(Table54[[#This Row],[تاریخ اولین  احتساب حق بیمه]]="",1403,MID(Table54[[#This Row],[تاریخ اولین  احتساب حق بیمه]],1,4))</f>
        <v>1403</v>
      </c>
      <c r="U828" s="21"/>
      <c r="V828" s="21"/>
      <c r="W828" s="21"/>
      <c r="X828" s="21"/>
      <c r="Y828" s="760"/>
      <c r="Z828" s="760"/>
      <c r="AA828" s="760"/>
      <c r="AB828" s="760"/>
      <c r="AC828" s="760"/>
      <c r="AD828" s="760"/>
      <c r="AE828" s="760"/>
      <c r="AF828" s="760"/>
      <c r="AG828" s="760"/>
      <c r="AH828" s="761"/>
      <c r="AI828" s="761"/>
      <c r="AJ828" s="761"/>
      <c r="AK828" s="761"/>
      <c r="AL828" s="760"/>
      <c r="AM828" s="760"/>
      <c r="AN828" s="760"/>
      <c r="AO828" s="761"/>
      <c r="AP828" s="760"/>
      <c r="AQ828" s="760"/>
      <c r="AR828" s="760"/>
      <c r="AS828" s="759"/>
      <c r="AT828" s="760"/>
      <c r="AU828" s="760"/>
      <c r="AV828" s="760"/>
      <c r="AW828" s="760"/>
      <c r="AX828" s="760"/>
      <c r="AY828" s="760"/>
      <c r="BK828" s="155"/>
      <c r="BL828" s="155"/>
      <c r="BM828" s="155"/>
      <c r="BN828" s="155"/>
    </row>
    <row r="829" spans="1:66" s="750" customFormat="1" ht="24.75" customHeight="1">
      <c r="A829" s="21" t="s">
        <v>900</v>
      </c>
      <c r="B829" s="21">
        <v>24936</v>
      </c>
      <c r="C829" s="757" t="s">
        <v>1101</v>
      </c>
      <c r="D829" s="20" t="s">
        <v>760</v>
      </c>
      <c r="E829" s="20" t="s">
        <v>162</v>
      </c>
      <c r="F829" s="21" t="s">
        <v>311</v>
      </c>
      <c r="G829" s="21" t="s">
        <v>1667</v>
      </c>
      <c r="H829" s="21" t="s">
        <v>179</v>
      </c>
      <c r="I829" s="19" t="s">
        <v>5416</v>
      </c>
      <c r="J829" s="20" t="s">
        <v>766</v>
      </c>
      <c r="K829" s="20" t="s">
        <v>1183</v>
      </c>
      <c r="L829" s="20" t="s">
        <v>1225</v>
      </c>
      <c r="M829" s="758" t="s">
        <v>1655</v>
      </c>
      <c r="N829" s="21">
        <v>4351865398</v>
      </c>
      <c r="O829" s="21" t="s">
        <v>87</v>
      </c>
      <c r="P829" s="21" t="s">
        <v>348</v>
      </c>
      <c r="Q829" s="21"/>
      <c r="R829" s="21" t="s">
        <v>4293</v>
      </c>
      <c r="S829" s="759"/>
      <c r="T829" s="760" t="str">
        <f>IF(Table54[[#This Row],[تاریخ اولین  احتساب حق بیمه]]="",1403,MID(Table54[[#This Row],[تاریخ اولین  احتساب حق بیمه]],1,4))</f>
        <v>1402</v>
      </c>
      <c r="U829" s="21"/>
      <c r="V829" s="21"/>
      <c r="W829" s="21"/>
      <c r="X829" s="21"/>
      <c r="Y829" s="760"/>
      <c r="Z829" s="760"/>
      <c r="AA829" s="760"/>
      <c r="AB829" s="760"/>
      <c r="AC829" s="760"/>
      <c r="AD829" s="760"/>
      <c r="AE829" s="760"/>
      <c r="AF829" s="760"/>
      <c r="AG829" s="760"/>
      <c r="AH829" s="761"/>
      <c r="AI829" s="761"/>
      <c r="AJ829" s="761"/>
      <c r="AK829" s="761"/>
      <c r="AL829" s="760"/>
      <c r="AM829" s="760"/>
      <c r="AN829" s="760"/>
      <c r="AO829" s="761"/>
      <c r="AP829" s="760"/>
      <c r="AQ829" s="760"/>
      <c r="AR829" s="760"/>
      <c r="AS829" s="759"/>
      <c r="AT829" s="760"/>
      <c r="AU829" s="760"/>
      <c r="AV829" s="760"/>
      <c r="AW829" s="760"/>
      <c r="AX829" s="760"/>
      <c r="AY829" s="760"/>
      <c r="BK829" s="155"/>
      <c r="BL829" s="155"/>
      <c r="BM829" s="155"/>
      <c r="BN829" s="155"/>
    </row>
    <row r="830" spans="1:66" s="750" customFormat="1" ht="24.75" customHeight="1">
      <c r="A830" s="21" t="s">
        <v>2668</v>
      </c>
      <c r="B830" s="21">
        <v>24937</v>
      </c>
      <c r="C830" s="757" t="s">
        <v>1101</v>
      </c>
      <c r="D830" s="20" t="s">
        <v>903</v>
      </c>
      <c r="E830" s="20" t="s">
        <v>162</v>
      </c>
      <c r="F830" s="21" t="s">
        <v>123</v>
      </c>
      <c r="G830" s="21" t="s">
        <v>1667</v>
      </c>
      <c r="H830" s="21" t="s">
        <v>180</v>
      </c>
      <c r="I830" s="19" t="s">
        <v>5417</v>
      </c>
      <c r="J830" s="20" t="s">
        <v>904</v>
      </c>
      <c r="K830" s="20" t="s">
        <v>1183</v>
      </c>
      <c r="L830" s="20" t="s">
        <v>1225</v>
      </c>
      <c r="M830" s="758" t="s">
        <v>1656</v>
      </c>
      <c r="N830" s="21">
        <v>5435543511</v>
      </c>
      <c r="O830" s="21" t="s">
        <v>1551</v>
      </c>
      <c r="P830" s="21" t="s">
        <v>577</v>
      </c>
      <c r="Q830" s="21"/>
      <c r="R830" s="21" t="s">
        <v>4293</v>
      </c>
      <c r="S830" s="759"/>
      <c r="T830" s="760" t="str">
        <f>IF(Table54[[#This Row],[تاریخ اولین  احتساب حق بیمه]]="",1403,MID(Table54[[#This Row],[تاریخ اولین  احتساب حق بیمه]],1,4))</f>
        <v>1402</v>
      </c>
      <c r="U830" s="21"/>
      <c r="V830" s="21"/>
      <c r="W830" s="21"/>
      <c r="X830" s="21"/>
      <c r="Y830" s="760"/>
      <c r="Z830" s="760"/>
      <c r="AA830" s="760"/>
      <c r="AB830" s="760"/>
      <c r="AC830" s="760"/>
      <c r="AD830" s="760"/>
      <c r="AE830" s="760"/>
      <c r="AF830" s="760"/>
      <c r="AG830" s="760"/>
      <c r="AH830" s="761"/>
      <c r="AI830" s="761"/>
      <c r="AJ830" s="761"/>
      <c r="AK830" s="761"/>
      <c r="AL830" s="760"/>
      <c r="AM830" s="760"/>
      <c r="AN830" s="760"/>
      <c r="AO830" s="761"/>
      <c r="AP830" s="760"/>
      <c r="AQ830" s="760"/>
      <c r="AR830" s="760"/>
      <c r="AS830" s="759"/>
      <c r="AT830" s="760"/>
      <c r="AU830" s="760"/>
      <c r="AV830" s="760"/>
      <c r="AW830" s="760"/>
      <c r="AX830" s="760"/>
      <c r="AY830" s="760"/>
      <c r="BK830" s="155"/>
      <c r="BL830" s="155"/>
      <c r="BM830" s="155"/>
      <c r="BN830" s="155"/>
    </row>
    <row r="831" spans="1:66" s="750" customFormat="1" ht="24.75" customHeight="1">
      <c r="A831" s="21" t="s">
        <v>901</v>
      </c>
      <c r="B831" s="21">
        <v>24911</v>
      </c>
      <c r="C831" s="757" t="s">
        <v>1099</v>
      </c>
      <c r="D831" s="20" t="s">
        <v>762</v>
      </c>
      <c r="E831" s="20" t="s">
        <v>162</v>
      </c>
      <c r="F831" s="21" t="s">
        <v>765</v>
      </c>
      <c r="G831" s="21" t="s">
        <v>1667</v>
      </c>
      <c r="H831" s="21" t="s">
        <v>179</v>
      </c>
      <c r="I831" s="19" t="s">
        <v>5416</v>
      </c>
      <c r="J831" s="20" t="s">
        <v>767</v>
      </c>
      <c r="K831" s="20" t="s">
        <v>1183</v>
      </c>
      <c r="L831" s="20" t="s">
        <v>1221</v>
      </c>
      <c r="M831" s="758" t="s">
        <v>1659</v>
      </c>
      <c r="N831" s="21">
        <v>4361887415</v>
      </c>
      <c r="O831" s="21" t="s">
        <v>1551</v>
      </c>
      <c r="P831" s="21"/>
      <c r="Q831" s="21" t="s">
        <v>3764</v>
      </c>
      <c r="R831" s="21" t="s">
        <v>1668</v>
      </c>
      <c r="S831" s="759"/>
      <c r="T831" s="760" t="str">
        <f>IF(Table54[[#This Row],[تاریخ اولین  احتساب حق بیمه]]="",1403,MID(Table54[[#This Row],[تاریخ اولین  احتساب حق بیمه]],1,4))</f>
        <v>1394</v>
      </c>
      <c r="U831" s="21"/>
      <c r="V831" s="21"/>
      <c r="W831" s="21"/>
      <c r="X831" s="21"/>
      <c r="Y831" s="760"/>
      <c r="Z831" s="760"/>
      <c r="AA831" s="760"/>
      <c r="AB831" s="760"/>
      <c r="AC831" s="760"/>
      <c r="AD831" s="760"/>
      <c r="AE831" s="760"/>
      <c r="AF831" s="760"/>
      <c r="AG831" s="760"/>
      <c r="AH831" s="761"/>
      <c r="AI831" s="761"/>
      <c r="AJ831" s="761"/>
      <c r="AK831" s="761"/>
      <c r="AL831" s="760"/>
      <c r="AM831" s="760"/>
      <c r="AN831" s="760"/>
      <c r="AO831" s="761"/>
      <c r="AP831" s="760"/>
      <c r="AQ831" s="760"/>
      <c r="AR831" s="760"/>
      <c r="AS831" s="759"/>
      <c r="AT831" s="760"/>
      <c r="AU831" s="760"/>
      <c r="AV831" s="760"/>
      <c r="AW831" s="760"/>
      <c r="AX831" s="760"/>
      <c r="AY831" s="760"/>
      <c r="BK831" s="155"/>
      <c r="BL831" s="155"/>
      <c r="BM831" s="155"/>
      <c r="BN831" s="155"/>
    </row>
    <row r="832" spans="1:66" s="750" customFormat="1" ht="24.75" customHeight="1">
      <c r="A832" s="21" t="s">
        <v>22768</v>
      </c>
      <c r="B832" s="21">
        <v>24930</v>
      </c>
      <c r="C832" s="757" t="s">
        <v>1099</v>
      </c>
      <c r="D832" s="20" t="s">
        <v>22769</v>
      </c>
      <c r="E832" s="20" t="s">
        <v>163</v>
      </c>
      <c r="F832" s="21" t="s">
        <v>111</v>
      </c>
      <c r="G832" s="21" t="s">
        <v>2452</v>
      </c>
      <c r="H832" s="21" t="s">
        <v>179</v>
      </c>
      <c r="I832" s="19" t="s">
        <v>5418</v>
      </c>
      <c r="J832" s="20" t="s">
        <v>22770</v>
      </c>
      <c r="K832" s="20" t="s">
        <v>1183</v>
      </c>
      <c r="L832" s="20" t="s">
        <v>1657</v>
      </c>
      <c r="M832" s="758" t="s">
        <v>22771</v>
      </c>
      <c r="N832" s="21"/>
      <c r="O832" s="21" t="s">
        <v>1551</v>
      </c>
      <c r="P832" s="21" t="s">
        <v>5050</v>
      </c>
      <c r="Q832" s="21" t="s">
        <v>5050</v>
      </c>
      <c r="R832" s="21" t="s">
        <v>5595</v>
      </c>
      <c r="S832" s="759"/>
      <c r="T832" s="760"/>
      <c r="U832" s="21"/>
      <c r="V832" s="21"/>
      <c r="W832" s="21"/>
      <c r="X832" s="21"/>
      <c r="Y832" s="760"/>
      <c r="Z832" s="760"/>
      <c r="AA832" s="760"/>
      <c r="AB832" s="760"/>
      <c r="AC832" s="760"/>
      <c r="AD832" s="760"/>
      <c r="AE832" s="760"/>
      <c r="AF832" s="760"/>
      <c r="AG832" s="760"/>
      <c r="AH832" s="761"/>
      <c r="AI832" s="761"/>
      <c r="AJ832" s="761"/>
      <c r="AK832" s="761"/>
      <c r="AL832" s="760"/>
      <c r="AM832" s="760"/>
      <c r="AN832" s="760"/>
      <c r="AO832" s="761"/>
      <c r="AP832" s="760"/>
      <c r="AQ832" s="760"/>
      <c r="AR832" s="760"/>
      <c r="AS832" s="759"/>
      <c r="AT832" s="760"/>
      <c r="AU832" s="760"/>
      <c r="AV832" s="760"/>
      <c r="AW832" s="760"/>
      <c r="AX832" s="760"/>
      <c r="AY832" s="760"/>
      <c r="BK832" s="155"/>
      <c r="BL832" s="155"/>
      <c r="BM832" s="155"/>
      <c r="BN832" s="155"/>
    </row>
    <row r="833" spans="1:66" s="750" customFormat="1" ht="24.75" customHeight="1">
      <c r="A833" s="22" t="s">
        <v>873</v>
      </c>
      <c r="B833" s="22">
        <v>25103</v>
      </c>
      <c r="C833" s="472" t="s">
        <v>784</v>
      </c>
      <c r="D833" s="23" t="s">
        <v>874</v>
      </c>
      <c r="E833" s="23" t="s">
        <v>163</v>
      </c>
      <c r="F833" s="22" t="s">
        <v>605</v>
      </c>
      <c r="G833" s="22"/>
      <c r="H833" s="22" t="s">
        <v>179</v>
      </c>
      <c r="I833" s="18" t="s">
        <v>5417</v>
      </c>
      <c r="J833" s="23" t="s">
        <v>875</v>
      </c>
      <c r="K833" s="23" t="s">
        <v>1183</v>
      </c>
      <c r="L833" s="23" t="s">
        <v>1184</v>
      </c>
      <c r="M833" s="746" t="s">
        <v>876</v>
      </c>
      <c r="N833" s="22"/>
      <c r="O833" s="22" t="s">
        <v>2414</v>
      </c>
      <c r="P833" s="22" t="s">
        <v>188</v>
      </c>
      <c r="Q833" s="22" t="s">
        <v>4452</v>
      </c>
      <c r="R833" s="22"/>
      <c r="S833" s="747"/>
      <c r="T833" s="748">
        <f>IF(Table54[[#This Row],[تاریخ اولین  احتساب حق بیمه]]="",1403,MID(Table54[[#This Row],[تاریخ اولین  احتساب حق بیمه]],1,4))</f>
        <v>1403</v>
      </c>
      <c r="U833" s="22"/>
      <c r="V833" s="22"/>
      <c r="W833" s="22"/>
      <c r="X833" s="22"/>
      <c r="Y833" s="748"/>
      <c r="Z833" s="748"/>
      <c r="AA833" s="748"/>
      <c r="AB833" s="748"/>
      <c r="AC833" s="748"/>
      <c r="AD833" s="748"/>
      <c r="AE833" s="748"/>
      <c r="AF833" s="748"/>
      <c r="AG833" s="748"/>
      <c r="AH833" s="749"/>
      <c r="AI833" s="749"/>
      <c r="AJ833" s="749"/>
      <c r="AK833" s="749"/>
      <c r="AL833" s="748"/>
      <c r="AM833" s="748"/>
      <c r="AN833" s="748"/>
      <c r="AO833" s="748"/>
      <c r="AP833" s="748"/>
      <c r="AQ833" s="748"/>
      <c r="AR833" s="748"/>
      <c r="AS833" s="747"/>
      <c r="AT833" s="748"/>
      <c r="AU833" s="748"/>
      <c r="AV833" s="748"/>
      <c r="AW833" s="748"/>
      <c r="AX833" s="748"/>
      <c r="AY833" s="748"/>
      <c r="BI833" s="155"/>
      <c r="BJ833" s="155"/>
      <c r="BK833" s="155"/>
      <c r="BL833" s="155"/>
      <c r="BM833" s="155"/>
      <c r="BN833" s="155"/>
    </row>
    <row r="834" spans="1:66" s="750" customFormat="1" ht="24.75" customHeight="1">
      <c r="A834" s="22" t="s">
        <v>1612</v>
      </c>
      <c r="B834" s="22">
        <v>25104</v>
      </c>
      <c r="C834" s="472" t="s">
        <v>784</v>
      </c>
      <c r="D834" s="23" t="s">
        <v>1613</v>
      </c>
      <c r="E834" s="23" t="s">
        <v>163</v>
      </c>
      <c r="F834" s="22" t="s">
        <v>111</v>
      </c>
      <c r="G834" s="22"/>
      <c r="H834" s="22" t="s">
        <v>179</v>
      </c>
      <c r="I834" s="18" t="s">
        <v>5418</v>
      </c>
      <c r="J834" s="23" t="s">
        <v>1670</v>
      </c>
      <c r="K834" s="23" t="s">
        <v>1183</v>
      </c>
      <c r="L834" s="23" t="s">
        <v>1184</v>
      </c>
      <c r="M834" s="746" t="s">
        <v>1669</v>
      </c>
      <c r="N834" s="22"/>
      <c r="O834" s="22" t="s">
        <v>2414</v>
      </c>
      <c r="P834" s="22" t="s">
        <v>1359</v>
      </c>
      <c r="Q834" s="22" t="s">
        <v>4452</v>
      </c>
      <c r="R834" s="22"/>
      <c r="S834" s="747"/>
      <c r="T834" s="748">
        <f>IF(Table54[[#This Row],[تاریخ اولین  احتساب حق بیمه]]="",1403,MID(Table54[[#This Row],[تاریخ اولین  احتساب حق بیمه]],1,4))</f>
        <v>1403</v>
      </c>
      <c r="U834" s="22"/>
      <c r="V834" s="22"/>
      <c r="W834" s="22"/>
      <c r="X834" s="22"/>
      <c r="Y834" s="748"/>
      <c r="Z834" s="748"/>
      <c r="AA834" s="748"/>
      <c r="AB834" s="748"/>
      <c r="AC834" s="748"/>
      <c r="AD834" s="748"/>
      <c r="AE834" s="748"/>
      <c r="AF834" s="748"/>
      <c r="AG834" s="748"/>
      <c r="AH834" s="749"/>
      <c r="AI834" s="749"/>
      <c r="AJ834" s="749"/>
      <c r="AK834" s="749"/>
      <c r="AL834" s="748"/>
      <c r="AM834" s="748"/>
      <c r="AN834" s="748"/>
      <c r="AO834" s="748"/>
      <c r="AP834" s="748"/>
      <c r="AQ834" s="748"/>
      <c r="AR834" s="748"/>
      <c r="AS834" s="747"/>
      <c r="AT834" s="748"/>
      <c r="AU834" s="748"/>
      <c r="AV834" s="748"/>
      <c r="AW834" s="748"/>
      <c r="AX834" s="748"/>
      <c r="AY834" s="748"/>
      <c r="BI834" s="155"/>
      <c r="BJ834" s="155"/>
      <c r="BK834" s="155"/>
      <c r="BL834" s="155"/>
      <c r="BM834" s="155"/>
      <c r="BN834" s="155"/>
    </row>
    <row r="835" spans="1:66" s="750" customFormat="1" ht="24.75" customHeight="1">
      <c r="A835" s="22" t="s">
        <v>1901</v>
      </c>
      <c r="B835" s="22">
        <v>25106</v>
      </c>
      <c r="C835" s="472" t="s">
        <v>784</v>
      </c>
      <c r="D835" s="23" t="s">
        <v>1902</v>
      </c>
      <c r="E835" s="23" t="s">
        <v>163</v>
      </c>
      <c r="F835" s="22" t="s">
        <v>1903</v>
      </c>
      <c r="G835" s="22"/>
      <c r="H835" s="22" t="s">
        <v>180</v>
      </c>
      <c r="I835" s="18" t="s">
        <v>5417</v>
      </c>
      <c r="J835" s="23" t="s">
        <v>1904</v>
      </c>
      <c r="K835" s="23" t="s">
        <v>1183</v>
      </c>
      <c r="L835" s="23" t="s">
        <v>1184</v>
      </c>
      <c r="M835" s="746" t="s">
        <v>1905</v>
      </c>
      <c r="N835" s="22">
        <v>4157835885</v>
      </c>
      <c r="O835" s="22" t="s">
        <v>1551</v>
      </c>
      <c r="P835" s="22" t="s">
        <v>1906</v>
      </c>
      <c r="Q835" s="22" t="s">
        <v>4452</v>
      </c>
      <c r="R835" s="22" t="s">
        <v>2675</v>
      </c>
      <c r="S835" s="747"/>
      <c r="T835" s="748" t="str">
        <f>IF(Table54[[#This Row],[تاریخ اولین  احتساب حق بیمه]]="",1403,MID(Table54[[#This Row],[تاریخ اولین  احتساب حق بیمه]],1,4))</f>
        <v>1401</v>
      </c>
      <c r="U835" s="22"/>
      <c r="V835" s="22"/>
      <c r="W835" s="22"/>
      <c r="X835" s="22"/>
      <c r="Y835" s="748"/>
      <c r="Z835" s="748"/>
      <c r="AA835" s="748"/>
      <c r="AB835" s="748"/>
      <c r="AC835" s="748"/>
      <c r="AD835" s="748"/>
      <c r="AE835" s="748"/>
      <c r="AF835" s="748"/>
      <c r="AG835" s="748"/>
      <c r="AH835" s="749"/>
      <c r="AI835" s="749"/>
      <c r="AJ835" s="749"/>
      <c r="AK835" s="749"/>
      <c r="AL835" s="748"/>
      <c r="AM835" s="748"/>
      <c r="AN835" s="748"/>
      <c r="AO835" s="748"/>
      <c r="AP835" s="748">
        <v>10000000</v>
      </c>
      <c r="AQ835" s="748"/>
      <c r="AR835" s="748"/>
      <c r="AS835" s="747">
        <v>12000000</v>
      </c>
      <c r="AT835" s="748">
        <v>10000000</v>
      </c>
      <c r="AU835" s="748">
        <v>30000000</v>
      </c>
      <c r="AV835" s="748">
        <v>30000000</v>
      </c>
      <c r="AW835" s="748">
        <v>40000000</v>
      </c>
      <c r="AX835" s="748">
        <v>40000000</v>
      </c>
      <c r="AY835" s="748">
        <v>40000000</v>
      </c>
      <c r="AZ835" s="750">
        <v>40000000</v>
      </c>
      <c r="BA835" s="750">
        <v>45000000</v>
      </c>
      <c r="BB835" s="750">
        <v>55000000</v>
      </c>
      <c r="BC835" s="750">
        <v>55000000</v>
      </c>
      <c r="BD835" s="750">
        <v>35000000</v>
      </c>
      <c r="BF835" s="750">
        <v>40000000</v>
      </c>
      <c r="BG835" s="750">
        <v>40000000</v>
      </c>
      <c r="BH835" s="750">
        <v>100000000</v>
      </c>
      <c r="BI835" s="155"/>
      <c r="BJ835" s="155">
        <v>50000000</v>
      </c>
      <c r="BK835" s="155"/>
      <c r="BL835" s="155"/>
      <c r="BM835" s="155"/>
      <c r="BN835" s="155"/>
    </row>
    <row r="836" spans="1:66" s="750" customFormat="1" ht="24.75" customHeight="1">
      <c r="A836" s="22" t="s">
        <v>2546</v>
      </c>
      <c r="B836" s="22" t="s">
        <v>2547</v>
      </c>
      <c r="C836" s="472" t="s">
        <v>784</v>
      </c>
      <c r="D836" s="23" t="s">
        <v>2548</v>
      </c>
      <c r="E836" s="23" t="s">
        <v>163</v>
      </c>
      <c r="F836" s="22" t="s">
        <v>318</v>
      </c>
      <c r="G836" s="22"/>
      <c r="H836" s="22" t="s">
        <v>179</v>
      </c>
      <c r="I836" s="18" t="s">
        <v>5417</v>
      </c>
      <c r="J836" s="23"/>
      <c r="K836" s="23"/>
      <c r="L836" s="23"/>
      <c r="M836" s="746"/>
      <c r="N836" s="22"/>
      <c r="O836" s="22" t="s">
        <v>2414</v>
      </c>
      <c r="P836" s="22" t="s">
        <v>2619</v>
      </c>
      <c r="Q836" s="22" t="s">
        <v>4452</v>
      </c>
      <c r="R836" s="22"/>
      <c r="S836" s="747"/>
      <c r="T836" s="748">
        <f>IF(Table54[[#This Row],[تاریخ اولین  احتساب حق بیمه]]="",1403,MID(Table54[[#This Row],[تاریخ اولین  احتساب حق بیمه]],1,4))</f>
        <v>1403</v>
      </c>
      <c r="U836" s="22"/>
      <c r="V836" s="22"/>
      <c r="W836" s="22"/>
      <c r="X836" s="22"/>
      <c r="Y836" s="748"/>
      <c r="Z836" s="748"/>
      <c r="AA836" s="748"/>
      <c r="AB836" s="748"/>
      <c r="AC836" s="748"/>
      <c r="AD836" s="748"/>
      <c r="AE836" s="748"/>
      <c r="AF836" s="748"/>
      <c r="AG836" s="748"/>
      <c r="AH836" s="749"/>
      <c r="AI836" s="749"/>
      <c r="AJ836" s="749"/>
      <c r="AK836" s="749"/>
      <c r="AL836" s="748"/>
      <c r="AM836" s="748"/>
      <c r="AN836" s="748"/>
      <c r="AO836" s="748"/>
      <c r="AP836" s="748"/>
      <c r="AQ836" s="748"/>
      <c r="AR836" s="748"/>
      <c r="AS836" s="747"/>
      <c r="AT836" s="748"/>
      <c r="AU836" s="748"/>
      <c r="AV836" s="748"/>
      <c r="AW836" s="748"/>
      <c r="AX836" s="748"/>
      <c r="AY836" s="748"/>
      <c r="BI836" s="155"/>
      <c r="BJ836" s="155"/>
      <c r="BK836" s="155"/>
      <c r="BL836" s="155"/>
      <c r="BM836" s="155"/>
      <c r="BN836" s="155"/>
    </row>
    <row r="837" spans="1:66" s="750" customFormat="1" ht="24.75" customHeight="1">
      <c r="A837" s="21" t="s">
        <v>800</v>
      </c>
      <c r="B837" s="21">
        <v>25704</v>
      </c>
      <c r="C837" s="757" t="s">
        <v>1601</v>
      </c>
      <c r="D837" s="20" t="s">
        <v>801</v>
      </c>
      <c r="E837" s="20" t="s">
        <v>162</v>
      </c>
      <c r="F837" s="21" t="s">
        <v>123</v>
      </c>
      <c r="G837" s="21"/>
      <c r="H837" s="21" t="s">
        <v>180</v>
      </c>
      <c r="I837" s="19" t="s">
        <v>5417</v>
      </c>
      <c r="J837" s="20" t="s">
        <v>803</v>
      </c>
      <c r="K837" s="20" t="s">
        <v>1183</v>
      </c>
      <c r="L837" s="20" t="s">
        <v>1221</v>
      </c>
      <c r="M837" s="758" t="s">
        <v>1603</v>
      </c>
      <c r="N837" s="21"/>
      <c r="O837" s="21" t="s">
        <v>1551</v>
      </c>
      <c r="P837" s="21" t="s">
        <v>1605</v>
      </c>
      <c r="Q837" s="21" t="s">
        <v>2864</v>
      </c>
      <c r="R837" s="21" t="s">
        <v>1309</v>
      </c>
      <c r="S837" s="759"/>
      <c r="T837" s="760" t="str">
        <f>IF(Table54[[#This Row],[تاریخ اولین  احتساب حق بیمه]]="",1403,MID(Table54[[#This Row],[تاریخ اولین  احتساب حق بیمه]],1,4))</f>
        <v>1401</v>
      </c>
      <c r="U837" s="21"/>
      <c r="V837" s="21" t="s">
        <v>236</v>
      </c>
      <c r="W837" s="21" t="s">
        <v>804</v>
      </c>
      <c r="X837" s="21"/>
      <c r="Y837" s="760"/>
      <c r="Z837" s="760"/>
      <c r="AA837" s="760"/>
      <c r="AB837" s="760"/>
      <c r="AC837" s="760"/>
      <c r="AD837" s="760"/>
      <c r="AE837" s="760"/>
      <c r="AF837" s="760"/>
      <c r="AG837" s="760">
        <v>20000000</v>
      </c>
      <c r="AH837" s="761">
        <v>20000000</v>
      </c>
      <c r="AI837" s="761">
        <v>20000000</v>
      </c>
      <c r="AJ837" s="761">
        <v>40000000</v>
      </c>
      <c r="AK837" s="761">
        <v>23000000</v>
      </c>
      <c r="AL837" s="760">
        <v>23000000</v>
      </c>
      <c r="AM837" s="760">
        <v>2300000</v>
      </c>
      <c r="AN837" s="760">
        <v>23000000</v>
      </c>
      <c r="AO837" s="761">
        <v>23000000</v>
      </c>
      <c r="AP837" s="760">
        <v>23000000</v>
      </c>
      <c r="AQ837" s="760"/>
      <c r="AR837" s="760">
        <v>25000000</v>
      </c>
      <c r="AS837" s="759">
        <v>25000000</v>
      </c>
      <c r="AT837" s="760">
        <v>25000000</v>
      </c>
      <c r="AU837" s="760">
        <v>25000000</v>
      </c>
      <c r="AV837" s="760">
        <v>75000000</v>
      </c>
      <c r="AW837" s="760">
        <v>35000000</v>
      </c>
      <c r="AX837" s="760">
        <v>35000000</v>
      </c>
      <c r="AY837" s="760">
        <v>35000000</v>
      </c>
      <c r="AZ837" s="750">
        <v>40000000</v>
      </c>
      <c r="BA837" s="750">
        <v>38000000</v>
      </c>
      <c r="BB837" s="750">
        <v>37000000</v>
      </c>
      <c r="BC837" s="750">
        <v>350000000</v>
      </c>
      <c r="BD837" s="750">
        <v>43000000</v>
      </c>
      <c r="BE837" s="750">
        <v>44500000</v>
      </c>
      <c r="BF837" s="750">
        <v>44500000</v>
      </c>
      <c r="BG837" s="750">
        <v>44500000</v>
      </c>
      <c r="BH837" s="750">
        <v>114500000</v>
      </c>
      <c r="BK837" s="155"/>
      <c r="BL837" s="155"/>
      <c r="BM837" s="155"/>
      <c r="BN837" s="155"/>
    </row>
    <row r="838" spans="1:66" s="750" customFormat="1" ht="24.75" customHeight="1">
      <c r="A838" s="21" t="s">
        <v>1732</v>
      </c>
      <c r="B838" s="21">
        <v>25712</v>
      </c>
      <c r="C838" s="757" t="s">
        <v>1601</v>
      </c>
      <c r="D838" s="20" t="s">
        <v>1733</v>
      </c>
      <c r="E838" s="20" t="s">
        <v>162</v>
      </c>
      <c r="F838" s="21" t="s">
        <v>1734</v>
      </c>
      <c r="G838" s="21"/>
      <c r="H838" s="21" t="s">
        <v>180</v>
      </c>
      <c r="I838" s="19" t="s">
        <v>5417</v>
      </c>
      <c r="J838" s="20" t="s">
        <v>1735</v>
      </c>
      <c r="K838" s="20" t="s">
        <v>1183</v>
      </c>
      <c r="L838" s="20" t="s">
        <v>1184</v>
      </c>
      <c r="M838" s="758" t="s">
        <v>1736</v>
      </c>
      <c r="N838" s="21"/>
      <c r="O838" s="21" t="s">
        <v>1551</v>
      </c>
      <c r="P838" s="21" t="s">
        <v>1715</v>
      </c>
      <c r="Q838" s="21" t="s">
        <v>2864</v>
      </c>
      <c r="R838" s="21" t="s">
        <v>2061</v>
      </c>
      <c r="S838" s="759"/>
      <c r="T838" s="760" t="str">
        <f>IF(Table54[[#This Row],[تاریخ اولین  احتساب حق بیمه]]="",1403,MID(Table54[[#This Row],[تاریخ اولین  احتساب حق بیمه]],1,4))</f>
        <v>1401</v>
      </c>
      <c r="U838" s="21"/>
      <c r="V838" s="21"/>
      <c r="W838" s="21" t="s">
        <v>1737</v>
      </c>
      <c r="X838" s="21"/>
      <c r="Y838" s="760"/>
      <c r="Z838" s="760"/>
      <c r="AA838" s="760"/>
      <c r="AB838" s="760"/>
      <c r="AC838" s="760"/>
      <c r="AD838" s="760"/>
      <c r="AE838" s="760"/>
      <c r="AF838" s="760"/>
      <c r="AG838" s="760"/>
      <c r="AH838" s="761"/>
      <c r="AI838" s="761"/>
      <c r="AJ838" s="761"/>
      <c r="AK838" s="761"/>
      <c r="AL838" s="760">
        <v>10000000</v>
      </c>
      <c r="AM838" s="760">
        <v>10000000</v>
      </c>
      <c r="AN838" s="760">
        <v>20000000</v>
      </c>
      <c r="AO838" s="761">
        <v>20000000</v>
      </c>
      <c r="AP838" s="760">
        <v>20000000</v>
      </c>
      <c r="AQ838" s="760">
        <v>25000000</v>
      </c>
      <c r="AR838" s="760">
        <v>25000000</v>
      </c>
      <c r="AS838" s="759">
        <v>25000000</v>
      </c>
      <c r="AT838" s="760">
        <v>25000000</v>
      </c>
      <c r="AU838" s="760">
        <v>25000000</v>
      </c>
      <c r="AV838" s="760">
        <v>75000000</v>
      </c>
      <c r="AW838" s="760">
        <v>35000000</v>
      </c>
      <c r="AX838" s="760">
        <v>35000000</v>
      </c>
      <c r="AY838" s="760">
        <v>35000000</v>
      </c>
      <c r="AZ838" s="750">
        <v>46000000</v>
      </c>
      <c r="BA838" s="750">
        <v>51000000</v>
      </c>
      <c r="BB838" s="750">
        <v>48000000</v>
      </c>
      <c r="BC838" s="750">
        <v>45000000</v>
      </c>
      <c r="BD838" s="750">
        <v>57000000</v>
      </c>
      <c r="BE838" s="750">
        <v>59000000</v>
      </c>
      <c r="BF838" s="750">
        <v>59000000</v>
      </c>
      <c r="BG838" s="750">
        <v>59000000</v>
      </c>
      <c r="BH838" s="750">
        <v>149000000</v>
      </c>
      <c r="BK838" s="155"/>
      <c r="BL838" s="155"/>
      <c r="BM838" s="155"/>
      <c r="BN838" s="155"/>
    </row>
    <row r="839" spans="1:66" s="750" customFormat="1" ht="24.75" customHeight="1">
      <c r="A839" s="21" t="s">
        <v>2027</v>
      </c>
      <c r="B839" s="21">
        <v>25715</v>
      </c>
      <c r="C839" s="757" t="s">
        <v>1601</v>
      </c>
      <c r="D839" s="20" t="s">
        <v>2028</v>
      </c>
      <c r="E839" s="20" t="s">
        <v>163</v>
      </c>
      <c r="F839" s="21" t="s">
        <v>123</v>
      </c>
      <c r="G839" s="21"/>
      <c r="H839" s="21" t="s">
        <v>180</v>
      </c>
      <c r="I839" s="19" t="s">
        <v>5417</v>
      </c>
      <c r="J839" s="20" t="s">
        <v>2029</v>
      </c>
      <c r="K839" s="20" t="s">
        <v>1183</v>
      </c>
      <c r="L839" s="20" t="s">
        <v>1184</v>
      </c>
      <c r="M839" s="758" t="s">
        <v>2030</v>
      </c>
      <c r="N839" s="21"/>
      <c r="O839" s="21" t="s">
        <v>2414</v>
      </c>
      <c r="P839" s="21" t="s">
        <v>1941</v>
      </c>
      <c r="Q839" s="21" t="s">
        <v>3273</v>
      </c>
      <c r="R839" s="21" t="s">
        <v>3273</v>
      </c>
      <c r="S839" s="759"/>
      <c r="T839" s="760" t="str">
        <f>IF(Table54[[#This Row],[تاریخ اولین  احتساب حق بیمه]]="",1403,MID(Table54[[#This Row],[تاریخ اولین  احتساب حق بیمه]],1,4))</f>
        <v>1402</v>
      </c>
      <c r="U839" s="21"/>
      <c r="V839" s="21"/>
      <c r="W839" s="21"/>
      <c r="X839" s="21"/>
      <c r="Y839" s="760"/>
      <c r="Z839" s="760"/>
      <c r="AA839" s="760"/>
      <c r="AB839" s="760"/>
      <c r="AC839" s="760"/>
      <c r="AD839" s="760"/>
      <c r="AE839" s="760"/>
      <c r="AF839" s="760"/>
      <c r="AG839" s="760"/>
      <c r="AH839" s="761"/>
      <c r="AI839" s="761"/>
      <c r="AJ839" s="761"/>
      <c r="AK839" s="761"/>
      <c r="AL839" s="760"/>
      <c r="AM839" s="760"/>
      <c r="AN839" s="760"/>
      <c r="AO839" s="761">
        <v>2000000</v>
      </c>
      <c r="AP839" s="760">
        <v>20000000</v>
      </c>
      <c r="AQ839" s="760"/>
      <c r="AR839" s="760">
        <v>20000000</v>
      </c>
      <c r="AS839" s="759">
        <v>20000000</v>
      </c>
      <c r="AT839" s="760">
        <v>20000000</v>
      </c>
      <c r="AU839" s="760">
        <v>20000000</v>
      </c>
      <c r="AV839" s="760">
        <v>50000000</v>
      </c>
      <c r="AW839" s="760">
        <v>30000000</v>
      </c>
      <c r="AX839" s="760">
        <v>30000000</v>
      </c>
      <c r="AY839" s="760">
        <v>30000000</v>
      </c>
      <c r="AZ839" s="750">
        <v>40500000</v>
      </c>
      <c r="BA839" s="750">
        <v>46000000</v>
      </c>
      <c r="BB839" s="750">
        <v>43000000</v>
      </c>
      <c r="BC839" s="750">
        <v>40000000</v>
      </c>
      <c r="BD839" s="750">
        <v>52000000</v>
      </c>
      <c r="BE839" s="750">
        <v>53000000</v>
      </c>
      <c r="BF839" s="750">
        <v>53000000</v>
      </c>
      <c r="BG839" s="750">
        <v>53000000</v>
      </c>
      <c r="BH839" s="750">
        <v>133000000</v>
      </c>
      <c r="BK839" s="155"/>
      <c r="BL839" s="155"/>
      <c r="BM839" s="155"/>
      <c r="BN839" s="155"/>
    </row>
    <row r="840" spans="1:66" s="750" customFormat="1" ht="24.75" customHeight="1">
      <c r="A840" s="21" t="s">
        <v>2509</v>
      </c>
      <c r="B840" s="21" t="s">
        <v>2510</v>
      </c>
      <c r="C840" s="757" t="s">
        <v>1601</v>
      </c>
      <c r="D840" s="20" t="s">
        <v>2511</v>
      </c>
      <c r="E840" s="20" t="s">
        <v>162</v>
      </c>
      <c r="F840" s="21" t="s">
        <v>117</v>
      </c>
      <c r="G840" s="21"/>
      <c r="H840" s="21" t="s">
        <v>180</v>
      </c>
      <c r="I840" s="19" t="s">
        <v>5417</v>
      </c>
      <c r="J840" s="20" t="s">
        <v>2512</v>
      </c>
      <c r="K840" s="20" t="s">
        <v>1183</v>
      </c>
      <c r="L840" s="20" t="s">
        <v>1184</v>
      </c>
      <c r="M840" s="758" t="s">
        <v>2513</v>
      </c>
      <c r="N840" s="21">
        <v>4146754977</v>
      </c>
      <c r="O840" s="21" t="s">
        <v>2414</v>
      </c>
      <c r="P840" s="21" t="s">
        <v>2514</v>
      </c>
      <c r="Q840" s="21" t="s">
        <v>3273</v>
      </c>
      <c r="R840" s="21" t="s">
        <v>3273</v>
      </c>
      <c r="S840" s="759"/>
      <c r="T840" s="760" t="str">
        <f>IF(Table54[[#This Row],[تاریخ اولین  احتساب حق بیمه]]="",1403,MID(Table54[[#This Row],[تاریخ اولین  احتساب حق بیمه]],1,4))</f>
        <v>1402</v>
      </c>
      <c r="U840" s="21"/>
      <c r="V840" s="21"/>
      <c r="W840" s="21"/>
      <c r="X840" s="21"/>
      <c r="Y840" s="760"/>
      <c r="Z840" s="760"/>
      <c r="AA840" s="760"/>
      <c r="AB840" s="760"/>
      <c r="AC840" s="760"/>
      <c r="AD840" s="760"/>
      <c r="AE840" s="760"/>
      <c r="AF840" s="760"/>
      <c r="AG840" s="760"/>
      <c r="AH840" s="761"/>
      <c r="AI840" s="761"/>
      <c r="AJ840" s="761"/>
      <c r="AK840" s="761"/>
      <c r="AL840" s="760"/>
      <c r="AM840" s="760"/>
      <c r="AN840" s="760"/>
      <c r="AO840" s="761"/>
      <c r="AP840" s="760"/>
      <c r="AQ840" s="760"/>
      <c r="AR840" s="760">
        <v>25000000</v>
      </c>
      <c r="AS840" s="759">
        <v>25000000</v>
      </c>
      <c r="AT840" s="760">
        <v>25000000</v>
      </c>
      <c r="AU840" s="760">
        <v>25000000</v>
      </c>
      <c r="AV840" s="760">
        <v>50000000</v>
      </c>
      <c r="AW840" s="760">
        <v>35000000</v>
      </c>
      <c r="AX840" s="760">
        <v>35000000</v>
      </c>
      <c r="AY840" s="760">
        <v>35000000</v>
      </c>
      <c r="AZ840" s="750">
        <v>40000000</v>
      </c>
      <c r="BA840" s="750">
        <v>38000000</v>
      </c>
      <c r="BB840" s="750">
        <v>37000000</v>
      </c>
      <c r="BC840" s="750">
        <v>35000000</v>
      </c>
      <c r="BD840" s="750">
        <v>43000000</v>
      </c>
      <c r="BE840" s="750">
        <v>44500000</v>
      </c>
      <c r="BF840" s="750">
        <v>44500000</v>
      </c>
      <c r="BG840" s="750">
        <v>44500000</v>
      </c>
      <c r="BH840" s="750">
        <v>114500000</v>
      </c>
      <c r="BK840" s="155"/>
      <c r="BL840" s="155"/>
      <c r="BM840" s="155"/>
      <c r="BN840" s="155"/>
    </row>
    <row r="841" spans="1:66" s="750" customFormat="1" ht="24.75" customHeight="1">
      <c r="A841" s="21" t="s">
        <v>2613</v>
      </c>
      <c r="B841" s="21" t="s">
        <v>2615</v>
      </c>
      <c r="C841" s="757" t="s">
        <v>1601</v>
      </c>
      <c r="D841" s="20">
        <v>2649329531</v>
      </c>
      <c r="E841" s="20" t="s">
        <v>162</v>
      </c>
      <c r="F841" s="21" t="s">
        <v>138</v>
      </c>
      <c r="G841" s="21"/>
      <c r="H841" s="21" t="s">
        <v>180</v>
      </c>
      <c r="I841" s="19" t="s">
        <v>5417</v>
      </c>
      <c r="J841" s="20">
        <v>9359737787</v>
      </c>
      <c r="K841" s="20" t="s">
        <v>1183</v>
      </c>
      <c r="L841" s="20" t="s">
        <v>1184</v>
      </c>
      <c r="M841" s="758" t="s">
        <v>2614</v>
      </c>
      <c r="N841" s="21">
        <v>4188763538</v>
      </c>
      <c r="O841" s="21" t="s">
        <v>1551</v>
      </c>
      <c r="P841" s="21" t="s">
        <v>2565</v>
      </c>
      <c r="Q841" s="21" t="s">
        <v>2864</v>
      </c>
      <c r="R841" s="21" t="s">
        <v>2565</v>
      </c>
      <c r="S841" s="759"/>
      <c r="T841" s="760" t="str">
        <f>IF(Table54[[#This Row],[تاریخ اولین  احتساب حق بیمه]]="",1403,MID(Table54[[#This Row],[تاریخ اولین  احتساب حق بیمه]],1,4))</f>
        <v>1401</v>
      </c>
      <c r="U841" s="21"/>
      <c r="V841" s="21"/>
      <c r="W841" s="21"/>
      <c r="X841" s="21"/>
      <c r="Y841" s="760"/>
      <c r="Z841" s="760"/>
      <c r="AA841" s="760"/>
      <c r="AB841" s="760"/>
      <c r="AC841" s="760"/>
      <c r="AD841" s="760"/>
      <c r="AE841" s="760"/>
      <c r="AF841" s="760"/>
      <c r="AG841" s="760"/>
      <c r="AH841" s="761"/>
      <c r="AI841" s="761"/>
      <c r="AJ841" s="761"/>
      <c r="AK841" s="761"/>
      <c r="AL841" s="760"/>
      <c r="AM841" s="760"/>
      <c r="AN841" s="760"/>
      <c r="AO841" s="761"/>
      <c r="AP841" s="760"/>
      <c r="AQ841" s="760"/>
      <c r="AR841" s="760"/>
      <c r="AS841" s="759"/>
      <c r="AT841" s="760">
        <v>70000000</v>
      </c>
      <c r="AU841" s="760">
        <v>70000000</v>
      </c>
      <c r="AV841" s="760">
        <v>110000000</v>
      </c>
      <c r="AW841" s="760">
        <v>70000000</v>
      </c>
      <c r="AX841" s="760">
        <v>70000000</v>
      </c>
      <c r="AY841" s="760">
        <v>70000000</v>
      </c>
      <c r="AZ841" s="750">
        <v>80000000</v>
      </c>
      <c r="BA841" s="750">
        <v>80000000</v>
      </c>
      <c r="BB841" s="750">
        <v>77500000</v>
      </c>
      <c r="BC841" s="750">
        <v>75000000</v>
      </c>
      <c r="BD841" s="750">
        <v>85000000</v>
      </c>
      <c r="BE841" s="750">
        <v>86500000</v>
      </c>
      <c r="BF841" s="750">
        <v>86500000</v>
      </c>
      <c r="BG841" s="750">
        <v>86500000</v>
      </c>
      <c r="BH841" s="750">
        <v>192500000</v>
      </c>
      <c r="BK841" s="155"/>
      <c r="BL841" s="155"/>
      <c r="BM841" s="155"/>
      <c r="BN841" s="155"/>
    </row>
    <row r="842" spans="1:66" s="750" customFormat="1" ht="24.75" customHeight="1">
      <c r="A842" s="21" t="s">
        <v>2729</v>
      </c>
      <c r="B842" s="21" t="s">
        <v>2732</v>
      </c>
      <c r="C842" s="757" t="s">
        <v>1601</v>
      </c>
      <c r="D842" s="20">
        <v>2581500646</v>
      </c>
      <c r="E842" s="20" t="s">
        <v>162</v>
      </c>
      <c r="F842" s="21" t="s">
        <v>2730</v>
      </c>
      <c r="G842" s="21"/>
      <c r="H842" s="21" t="s">
        <v>180</v>
      </c>
      <c r="I842" s="19" t="s">
        <v>5417</v>
      </c>
      <c r="J842" s="20">
        <v>9339205089</v>
      </c>
      <c r="K842" s="20" t="s">
        <v>1183</v>
      </c>
      <c r="L842" s="20" t="s">
        <v>1184</v>
      </c>
      <c r="M842" s="758" t="s">
        <v>2731</v>
      </c>
      <c r="N842" s="21"/>
      <c r="O842" s="21" t="s">
        <v>2414</v>
      </c>
      <c r="P842" s="21" t="s">
        <v>4748</v>
      </c>
      <c r="Q842" s="21" t="s">
        <v>2864</v>
      </c>
      <c r="R842" s="21" t="s">
        <v>4748</v>
      </c>
      <c r="S842" s="759" t="s">
        <v>385</v>
      </c>
      <c r="T842" s="760" t="str">
        <f>IF(Table54[[#This Row],[تاریخ اولین  احتساب حق بیمه]]="",1403,MID(Table54[[#This Row],[تاریخ اولین  احتساب حق بیمه]],1,4))</f>
        <v>1402</v>
      </c>
      <c r="U842" s="21"/>
      <c r="V842" s="21"/>
      <c r="W842" s="21" t="s">
        <v>3156</v>
      </c>
      <c r="X842" s="21"/>
      <c r="Y842" s="760"/>
      <c r="Z842" s="760"/>
      <c r="AA842" s="760"/>
      <c r="AB842" s="760"/>
      <c r="AC842" s="760"/>
      <c r="AD842" s="760"/>
      <c r="AE842" s="760"/>
      <c r="AF842" s="760"/>
      <c r="AG842" s="760"/>
      <c r="AH842" s="761"/>
      <c r="AI842" s="761"/>
      <c r="AJ842" s="761"/>
      <c r="AK842" s="761"/>
      <c r="AL842" s="760"/>
      <c r="AM842" s="760"/>
      <c r="AN842" s="760"/>
      <c r="AO842" s="761"/>
      <c r="AP842" s="760"/>
      <c r="AQ842" s="760"/>
      <c r="AR842" s="760"/>
      <c r="AS842" s="759"/>
      <c r="AT842" s="760"/>
      <c r="AU842" s="760">
        <v>20000000</v>
      </c>
      <c r="AV842" s="760">
        <v>30000000</v>
      </c>
      <c r="AW842" s="760">
        <v>25000000</v>
      </c>
      <c r="AX842" s="760">
        <v>25000000</v>
      </c>
      <c r="AY842" s="760">
        <v>25000000</v>
      </c>
      <c r="AZ842" s="750">
        <v>36000000</v>
      </c>
      <c r="BA842" s="750">
        <v>43000000</v>
      </c>
      <c r="BB842" s="750">
        <v>42000000</v>
      </c>
      <c r="BC842" s="750">
        <v>40000000</v>
      </c>
      <c r="BD842" s="750">
        <v>48000000</v>
      </c>
      <c r="BE842" s="750">
        <v>49500000</v>
      </c>
      <c r="BF842" s="750">
        <v>49500000</v>
      </c>
      <c r="BG842" s="750">
        <v>49500000</v>
      </c>
      <c r="BH842" s="750">
        <v>129500000</v>
      </c>
      <c r="BK842" s="155"/>
      <c r="BL842" s="155"/>
      <c r="BM842" s="155"/>
      <c r="BN842" s="155"/>
    </row>
    <row r="843" spans="1:66" s="750" customFormat="1" ht="24.75" customHeight="1">
      <c r="A843" s="21" t="s">
        <v>5212</v>
      </c>
      <c r="B843" s="21" t="s">
        <v>5213</v>
      </c>
      <c r="C843" s="757" t="s">
        <v>1601</v>
      </c>
      <c r="D843" s="20" t="s">
        <v>5214</v>
      </c>
      <c r="E843" s="20" t="s">
        <v>162</v>
      </c>
      <c r="F843" s="21" t="s">
        <v>4202</v>
      </c>
      <c r="G843" s="21"/>
      <c r="H843" s="21" t="s">
        <v>179</v>
      </c>
      <c r="I843" s="19" t="s">
        <v>5416</v>
      </c>
      <c r="J843" s="20"/>
      <c r="K843" s="20"/>
      <c r="L843" s="20"/>
      <c r="M843" s="758"/>
      <c r="N843" s="21"/>
      <c r="O843" s="21" t="s">
        <v>1551</v>
      </c>
      <c r="P843" s="21" t="s">
        <v>4452</v>
      </c>
      <c r="Q843" s="21" t="s">
        <v>4452</v>
      </c>
      <c r="R843" s="21" t="s">
        <v>4452</v>
      </c>
      <c r="S843" s="759"/>
      <c r="T843" s="760" t="str">
        <f>IF(Table54[[#This Row],[تاریخ اولین  احتساب حق بیمه]]="",1403,MID(Table54[[#This Row],[تاریخ اولین  احتساب حق بیمه]],1,4))</f>
        <v>1402</v>
      </c>
      <c r="U843" s="21"/>
      <c r="V843" s="21"/>
      <c r="W843" s="21"/>
      <c r="X843" s="21"/>
      <c r="Y843" s="760"/>
      <c r="Z843" s="760"/>
      <c r="AA843" s="760"/>
      <c r="AB843" s="760"/>
      <c r="AC843" s="760"/>
      <c r="AD843" s="760"/>
      <c r="AE843" s="760"/>
      <c r="AF843" s="760"/>
      <c r="AG843" s="760"/>
      <c r="AH843" s="761"/>
      <c r="AI843" s="761"/>
      <c r="AJ843" s="761"/>
      <c r="AK843" s="761"/>
      <c r="AL843" s="760"/>
      <c r="AM843" s="760"/>
      <c r="AN843" s="760"/>
      <c r="AO843" s="761"/>
      <c r="AP843" s="760"/>
      <c r="AQ843" s="760"/>
      <c r="AR843" s="760"/>
      <c r="AS843" s="759"/>
      <c r="AT843" s="760"/>
      <c r="AU843" s="760"/>
      <c r="AV843" s="760"/>
      <c r="AW843" s="760"/>
      <c r="AX843" s="760"/>
      <c r="AY843" s="760"/>
      <c r="BK843" s="155"/>
      <c r="BL843" s="155"/>
      <c r="BM843" s="155"/>
      <c r="BN843" s="155"/>
    </row>
    <row r="844" spans="1:66" s="750" customFormat="1" ht="24.75" customHeight="1">
      <c r="A844" s="21" t="s">
        <v>25103</v>
      </c>
      <c r="B844" s="21">
        <v>25722</v>
      </c>
      <c r="C844" s="757" t="s">
        <v>1601</v>
      </c>
      <c r="D844" s="20" t="s">
        <v>25104</v>
      </c>
      <c r="E844" s="20" t="s">
        <v>162</v>
      </c>
      <c r="F844" s="21" t="s">
        <v>111</v>
      </c>
      <c r="G844" s="21"/>
      <c r="H844" s="21" t="s">
        <v>180</v>
      </c>
      <c r="I844" s="19" t="s">
        <v>5509</v>
      </c>
      <c r="J844" s="20"/>
      <c r="K844" s="20"/>
      <c r="L844" s="20"/>
      <c r="M844" s="758"/>
      <c r="N844" s="21"/>
      <c r="O844" s="21" t="s">
        <v>1551</v>
      </c>
      <c r="P844" s="21" t="s">
        <v>22871</v>
      </c>
      <c r="Q844" s="21"/>
      <c r="R844" s="21" t="s">
        <v>22871</v>
      </c>
      <c r="S844" s="759"/>
      <c r="T844" s="760"/>
      <c r="U844" s="21"/>
      <c r="V844" s="21"/>
      <c r="W844" s="21"/>
      <c r="X844" s="21"/>
      <c r="Y844" s="760"/>
      <c r="Z844" s="760"/>
      <c r="AA844" s="760"/>
      <c r="AB844" s="760"/>
      <c r="AC844" s="760"/>
      <c r="AD844" s="760"/>
      <c r="AE844" s="760"/>
      <c r="AF844" s="760"/>
      <c r="AG844" s="760"/>
      <c r="AH844" s="761"/>
      <c r="AI844" s="761"/>
      <c r="AJ844" s="761"/>
      <c r="AK844" s="761"/>
      <c r="AL844" s="760"/>
      <c r="AM844" s="760"/>
      <c r="AN844" s="760"/>
      <c r="AO844" s="761"/>
      <c r="AP844" s="760"/>
      <c r="AQ844" s="760"/>
      <c r="AR844" s="760"/>
      <c r="AS844" s="759"/>
      <c r="AT844" s="760"/>
      <c r="AU844" s="760"/>
      <c r="AV844" s="760"/>
      <c r="AW844" s="760"/>
      <c r="AX844" s="760"/>
      <c r="AY844" s="760"/>
      <c r="BK844" s="155"/>
      <c r="BL844" s="155"/>
      <c r="BM844" s="155"/>
      <c r="BN844" s="155"/>
    </row>
    <row r="845" spans="1:66" s="750" customFormat="1" ht="24.75" customHeight="1">
      <c r="A845" s="22" t="s">
        <v>858</v>
      </c>
      <c r="B845" s="22">
        <v>25901</v>
      </c>
      <c r="C845" s="472" t="s">
        <v>856</v>
      </c>
      <c r="D845" s="23" t="s">
        <v>860</v>
      </c>
      <c r="E845" s="23" t="s">
        <v>162</v>
      </c>
      <c r="F845" s="22" t="s">
        <v>269</v>
      </c>
      <c r="G845" s="22"/>
      <c r="H845" s="22" t="s">
        <v>179</v>
      </c>
      <c r="I845" s="18" t="s">
        <v>5417</v>
      </c>
      <c r="J845" s="23" t="s">
        <v>862</v>
      </c>
      <c r="K845" s="23" t="s">
        <v>1183</v>
      </c>
      <c r="L845" s="23" t="s">
        <v>1184</v>
      </c>
      <c r="M845" s="746" t="s">
        <v>1536</v>
      </c>
      <c r="N845" s="22">
        <v>4169767437</v>
      </c>
      <c r="O845" s="22" t="s">
        <v>1551</v>
      </c>
      <c r="P845" s="22" t="s">
        <v>864</v>
      </c>
      <c r="Q845" s="22"/>
      <c r="R845" s="22" t="s">
        <v>182</v>
      </c>
      <c r="S845" s="747" t="s">
        <v>868</v>
      </c>
      <c r="T845" s="748" t="str">
        <f>IF(Table54[[#This Row],[تاریخ اولین  احتساب حق بیمه]]="",1403,MID(Table54[[#This Row],[تاریخ اولین  احتساب حق بیمه]],1,4))</f>
        <v>1399</v>
      </c>
      <c r="U845" s="22"/>
      <c r="V845" s="22" t="s">
        <v>871</v>
      </c>
      <c r="W845" s="22" t="s">
        <v>869</v>
      </c>
      <c r="X845" s="22"/>
      <c r="Y845" s="748"/>
      <c r="Z845" s="748"/>
      <c r="AA845" s="748"/>
      <c r="AB845" s="748"/>
      <c r="AC845" s="748"/>
      <c r="AD845" s="748"/>
      <c r="AE845" s="748"/>
      <c r="AF845" s="748"/>
      <c r="AG845" s="748"/>
      <c r="AH845" s="749"/>
      <c r="AI845" s="749">
        <v>27318692</v>
      </c>
      <c r="AJ845" s="749"/>
      <c r="AK845" s="749">
        <v>25216148</v>
      </c>
      <c r="AL845" s="748">
        <v>25216148</v>
      </c>
      <c r="AM845" s="748">
        <v>25216148</v>
      </c>
      <c r="AN845" s="748">
        <v>25216148</v>
      </c>
      <c r="AO845" s="748">
        <v>21136648</v>
      </c>
      <c r="AP845" s="748"/>
      <c r="AQ845" s="748"/>
      <c r="AR845" s="748"/>
      <c r="AS845" s="747">
        <v>46640000</v>
      </c>
      <c r="AT845" s="748">
        <v>64160000</v>
      </c>
      <c r="AU845" s="748">
        <v>64160000</v>
      </c>
      <c r="AV845" s="748">
        <v>64160000</v>
      </c>
      <c r="AW845" s="748"/>
      <c r="AX845" s="748"/>
      <c r="AY845" s="748">
        <v>70320359</v>
      </c>
      <c r="AZ845" s="750">
        <v>70320359</v>
      </c>
      <c r="BB845" s="750">
        <v>63760359</v>
      </c>
      <c r="BC845" s="750">
        <v>63884218</v>
      </c>
      <c r="BE845" s="750">
        <v>63884218</v>
      </c>
      <c r="BF845" s="750">
        <v>93884218</v>
      </c>
      <c r="BK845" s="155"/>
      <c r="BL845" s="155"/>
      <c r="BM845" s="155"/>
      <c r="BN845" s="155"/>
    </row>
    <row r="846" spans="1:66" s="750" customFormat="1" ht="24.75" customHeight="1">
      <c r="A846" s="22" t="s">
        <v>859</v>
      </c>
      <c r="B846" s="22">
        <v>25902</v>
      </c>
      <c r="C846" s="472" t="s">
        <v>856</v>
      </c>
      <c r="D846" s="23" t="s">
        <v>861</v>
      </c>
      <c r="E846" s="23" t="s">
        <v>162</v>
      </c>
      <c r="F846" s="22" t="s">
        <v>269</v>
      </c>
      <c r="G846" s="22"/>
      <c r="H846" s="22" t="s">
        <v>179</v>
      </c>
      <c r="I846" s="18" t="s">
        <v>5417</v>
      </c>
      <c r="J846" s="23" t="s">
        <v>863</v>
      </c>
      <c r="K846" s="23" t="s">
        <v>1183</v>
      </c>
      <c r="L846" s="23" t="s">
        <v>1184</v>
      </c>
      <c r="M846" s="746" t="s">
        <v>1537</v>
      </c>
      <c r="N846" s="22">
        <v>4348147149</v>
      </c>
      <c r="O846" s="22" t="s">
        <v>1551</v>
      </c>
      <c r="P846" s="22" t="s">
        <v>865</v>
      </c>
      <c r="Q846" s="22"/>
      <c r="R846" s="22" t="s">
        <v>182</v>
      </c>
      <c r="S846" s="747" t="s">
        <v>868</v>
      </c>
      <c r="T846" s="748" t="str">
        <f>IF(Table54[[#This Row],[تاریخ اولین  احتساب حق بیمه]]="",1403,MID(Table54[[#This Row],[تاریخ اولین  احتساب حق بیمه]],1,4))</f>
        <v>1399</v>
      </c>
      <c r="U846" s="22"/>
      <c r="V846" s="22" t="s">
        <v>871</v>
      </c>
      <c r="W846" s="22" t="s">
        <v>870</v>
      </c>
      <c r="X846" s="22"/>
      <c r="Y846" s="748"/>
      <c r="Z846" s="748"/>
      <c r="AA846" s="748"/>
      <c r="AB846" s="748"/>
      <c r="AC846" s="748"/>
      <c r="AD846" s="748"/>
      <c r="AE846" s="748"/>
      <c r="AF846" s="748"/>
      <c r="AG846" s="748"/>
      <c r="AH846" s="749"/>
      <c r="AI846" s="749">
        <v>25583692</v>
      </c>
      <c r="AJ846" s="749"/>
      <c r="AK846" s="749">
        <v>21166148</v>
      </c>
      <c r="AL846" s="748">
        <v>21320148</v>
      </c>
      <c r="AM846" s="748">
        <v>21306148</v>
      </c>
      <c r="AN846" s="748">
        <v>21236148</v>
      </c>
      <c r="AO846" s="748">
        <v>18896648</v>
      </c>
      <c r="AP846" s="748">
        <v>18896648</v>
      </c>
      <c r="AQ846" s="748"/>
      <c r="AR846" s="748"/>
      <c r="AS846" s="747">
        <v>29896648</v>
      </c>
      <c r="AT846" s="748">
        <v>59896648</v>
      </c>
      <c r="AU846" s="748">
        <v>59896648</v>
      </c>
      <c r="AV846" s="748">
        <v>59896648</v>
      </c>
      <c r="AW846" s="748"/>
      <c r="AX846" s="748"/>
      <c r="AY846" s="748">
        <v>68660359</v>
      </c>
      <c r="AZ846" s="750">
        <v>68660359</v>
      </c>
      <c r="BB846" s="750">
        <v>64260359</v>
      </c>
      <c r="BC846" s="750">
        <v>64384218</v>
      </c>
      <c r="BE846" s="750">
        <v>65984218</v>
      </c>
      <c r="BF846" s="750">
        <v>89384218</v>
      </c>
      <c r="BK846" s="155"/>
      <c r="BL846" s="155"/>
      <c r="BM846" s="155"/>
      <c r="BN846" s="155"/>
    </row>
    <row r="847" spans="1:66" s="750" customFormat="1" ht="24.75" customHeight="1">
      <c r="A847" s="22" t="s">
        <v>3430</v>
      </c>
      <c r="B847" s="22">
        <v>25919</v>
      </c>
      <c r="C847" s="472" t="s">
        <v>856</v>
      </c>
      <c r="D847" s="23" t="s">
        <v>3431</v>
      </c>
      <c r="E847" s="23" t="s">
        <v>162</v>
      </c>
      <c r="F847" s="22" t="s">
        <v>3432</v>
      </c>
      <c r="G847" s="22"/>
      <c r="H847" s="22" t="s">
        <v>180</v>
      </c>
      <c r="I847" s="18" t="s">
        <v>5417</v>
      </c>
      <c r="J847" s="23" t="s">
        <v>3433</v>
      </c>
      <c r="K847" s="23" t="s">
        <v>1183</v>
      </c>
      <c r="L847" s="23" t="s">
        <v>1184</v>
      </c>
      <c r="M847" s="746" t="s">
        <v>3434</v>
      </c>
      <c r="N847" s="22"/>
      <c r="O847" s="22" t="s">
        <v>1551</v>
      </c>
      <c r="P847" s="22" t="s">
        <v>3217</v>
      </c>
      <c r="Q847" s="22" t="s">
        <v>3217</v>
      </c>
      <c r="R847" s="22" t="s">
        <v>22560</v>
      </c>
      <c r="S847" s="747"/>
      <c r="T847" s="748" t="str">
        <f>IF(Table54[[#This Row],[تاریخ اولین  احتساب حق بیمه]]="",1403,MID(Table54[[#This Row],[تاریخ اولین  احتساب حق بیمه]],1,4))</f>
        <v>1403</v>
      </c>
      <c r="U847" s="22"/>
      <c r="V847" s="22"/>
      <c r="W847" s="22"/>
      <c r="X847" s="22"/>
      <c r="Y847" s="748"/>
      <c r="Z847" s="748"/>
      <c r="AA847" s="748"/>
      <c r="AB847" s="748"/>
      <c r="AC847" s="748"/>
      <c r="AD847" s="748"/>
      <c r="AE847" s="748"/>
      <c r="AF847" s="748"/>
      <c r="AG847" s="748"/>
      <c r="AH847" s="749"/>
      <c r="AI847" s="749"/>
      <c r="AJ847" s="749"/>
      <c r="AK847" s="749"/>
      <c r="AL847" s="748"/>
      <c r="AM847" s="748"/>
      <c r="AN847" s="748"/>
      <c r="AO847" s="748"/>
      <c r="AP847" s="748"/>
      <c r="AQ847" s="748"/>
      <c r="AR847" s="748"/>
      <c r="AS847" s="747"/>
      <c r="AT847" s="748"/>
      <c r="AU847" s="748"/>
      <c r="AV847" s="748"/>
      <c r="AW847" s="748"/>
      <c r="AX847" s="748"/>
      <c r="AY847" s="748">
        <v>50000000</v>
      </c>
      <c r="AZ847" s="750">
        <v>67215965</v>
      </c>
      <c r="BB847" s="750">
        <v>67215965</v>
      </c>
      <c r="BC847" s="750">
        <v>67215965</v>
      </c>
      <c r="BE847" s="750">
        <v>70015965</v>
      </c>
      <c r="BF847" s="750">
        <v>87215965</v>
      </c>
      <c r="BK847" s="155"/>
      <c r="BL847" s="155"/>
      <c r="BM847" s="155"/>
      <c r="BN847" s="155"/>
    </row>
    <row r="848" spans="1:66" s="750" customFormat="1" ht="24.75" customHeight="1">
      <c r="A848" s="22" t="s">
        <v>24914</v>
      </c>
      <c r="B848" s="22">
        <v>25920</v>
      </c>
      <c r="C848" s="472" t="s">
        <v>856</v>
      </c>
      <c r="D848" s="23" t="s">
        <v>24915</v>
      </c>
      <c r="E848" s="23" t="s">
        <v>163</v>
      </c>
      <c r="F848" s="22" t="s">
        <v>111</v>
      </c>
      <c r="G848" s="22"/>
      <c r="H848" s="22" t="s">
        <v>179</v>
      </c>
      <c r="I848" s="18" t="s">
        <v>5418</v>
      </c>
      <c r="J848" s="23"/>
      <c r="K848" s="23" t="s">
        <v>1183</v>
      </c>
      <c r="L848" s="23" t="s">
        <v>1184</v>
      </c>
      <c r="M848" s="746"/>
      <c r="N848" s="22"/>
      <c r="O848" s="22" t="s">
        <v>1551</v>
      </c>
      <c r="P848" s="22" t="s">
        <v>23606</v>
      </c>
      <c r="Q848" s="22"/>
      <c r="R848" s="22" t="s">
        <v>23523</v>
      </c>
      <c r="S848" s="747"/>
      <c r="T848" s="748"/>
      <c r="U848" s="22"/>
      <c r="V848" s="22"/>
      <c r="W848" s="22"/>
      <c r="X848" s="22"/>
      <c r="Y848" s="748"/>
      <c r="Z848" s="748"/>
      <c r="AA848" s="748"/>
      <c r="AB848" s="748"/>
      <c r="AC848" s="748"/>
      <c r="AD848" s="748"/>
      <c r="AE848" s="748"/>
      <c r="AF848" s="748"/>
      <c r="AG848" s="748"/>
      <c r="AH848" s="749"/>
      <c r="AI848" s="749"/>
      <c r="AJ848" s="749"/>
      <c r="AK848" s="749"/>
      <c r="AL848" s="748"/>
      <c r="AM848" s="748"/>
      <c r="AN848" s="748"/>
      <c r="AO848" s="748"/>
      <c r="AP848" s="748"/>
      <c r="AQ848" s="748"/>
      <c r="AR848" s="748"/>
      <c r="AS848" s="747"/>
      <c r="AT848" s="748"/>
      <c r="AU848" s="748"/>
      <c r="AV848" s="748"/>
      <c r="AW848" s="748"/>
      <c r="AX848" s="748"/>
      <c r="AY848" s="748"/>
      <c r="BK848" s="155"/>
      <c r="BL848" s="155"/>
      <c r="BM848" s="155"/>
      <c r="BN848" s="155"/>
    </row>
    <row r="849" spans="1:66" s="768" customFormat="1" ht="24.75" customHeight="1">
      <c r="A849" s="475" t="s">
        <v>24916</v>
      </c>
      <c r="B849" s="475">
        <v>25921</v>
      </c>
      <c r="C849" s="776" t="s">
        <v>856</v>
      </c>
      <c r="D849" s="473" t="s">
        <v>24917</v>
      </c>
      <c r="E849" s="473" t="s">
        <v>162</v>
      </c>
      <c r="F849" s="475" t="s">
        <v>24918</v>
      </c>
      <c r="G849" s="475"/>
      <c r="H849" s="475"/>
      <c r="I849" s="476" t="s">
        <v>5417</v>
      </c>
      <c r="J849" s="473"/>
      <c r="K849" s="473" t="s">
        <v>1183</v>
      </c>
      <c r="L849" s="473" t="s">
        <v>1184</v>
      </c>
      <c r="M849" s="777"/>
      <c r="N849" s="475"/>
      <c r="O849" s="475"/>
      <c r="P849" s="475"/>
      <c r="Q849" s="475"/>
      <c r="R849" s="475"/>
      <c r="S849" s="797"/>
      <c r="T849" s="780"/>
      <c r="U849" s="475"/>
      <c r="V849" s="475"/>
      <c r="W849" s="475"/>
      <c r="X849" s="475"/>
      <c r="Y849" s="780"/>
      <c r="Z849" s="780"/>
      <c r="AA849" s="780"/>
      <c r="AB849" s="780"/>
      <c r="AC849" s="780"/>
      <c r="AD849" s="780"/>
      <c r="AE849" s="780"/>
      <c r="AF849" s="780"/>
      <c r="AG849" s="780"/>
      <c r="AH849" s="798"/>
      <c r="AI849" s="798"/>
      <c r="AJ849" s="798"/>
      <c r="AK849" s="798"/>
      <c r="AL849" s="780"/>
      <c r="AM849" s="780"/>
      <c r="AN849" s="780"/>
      <c r="AO849" s="780"/>
      <c r="AP849" s="780"/>
      <c r="AQ849" s="780"/>
      <c r="AR849" s="780"/>
      <c r="AS849" s="797"/>
      <c r="AT849" s="780"/>
      <c r="AU849" s="780"/>
      <c r="AV849" s="780"/>
      <c r="AW849" s="780"/>
      <c r="AX849" s="780"/>
      <c r="AY849" s="780"/>
      <c r="BK849" s="769"/>
      <c r="BL849" s="769"/>
      <c r="BM849" s="769"/>
      <c r="BN849" s="769"/>
    </row>
    <row r="850" spans="1:66" s="750" customFormat="1" ht="24.75" customHeight="1">
      <c r="A850" s="22" t="s">
        <v>25677</v>
      </c>
      <c r="B850" s="22">
        <v>25936</v>
      </c>
      <c r="C850" s="472" t="s">
        <v>856</v>
      </c>
      <c r="D850" s="23" t="s">
        <v>25678</v>
      </c>
      <c r="E850" s="23" t="s">
        <v>163</v>
      </c>
      <c r="F850" s="22" t="s">
        <v>114</v>
      </c>
      <c r="G850" s="22"/>
      <c r="H850" s="22" t="s">
        <v>180</v>
      </c>
      <c r="I850" s="18" t="s">
        <v>5417</v>
      </c>
      <c r="J850" s="23" t="s">
        <v>25679</v>
      </c>
      <c r="K850" s="23" t="s">
        <v>1183</v>
      </c>
      <c r="L850" s="23" t="s">
        <v>1184</v>
      </c>
      <c r="M850" s="746" t="s">
        <v>25680</v>
      </c>
      <c r="N850" s="22"/>
      <c r="O850" s="22" t="s">
        <v>2155</v>
      </c>
      <c r="P850" s="22" t="s">
        <v>23606</v>
      </c>
      <c r="Q850" s="22" t="s">
        <v>23606</v>
      </c>
      <c r="R850" s="22"/>
      <c r="S850" s="747"/>
      <c r="T850" s="748"/>
      <c r="U850" s="22"/>
      <c r="V850" s="22"/>
      <c r="W850" s="22"/>
      <c r="X850" s="22"/>
      <c r="Y850" s="748"/>
      <c r="Z850" s="748"/>
      <c r="AA850" s="748"/>
      <c r="AB850" s="748"/>
      <c r="AC850" s="748"/>
      <c r="AD850" s="748"/>
      <c r="AE850" s="748"/>
      <c r="AF850" s="748"/>
      <c r="AG850" s="748"/>
      <c r="AH850" s="749"/>
      <c r="AI850" s="749"/>
      <c r="AJ850" s="749"/>
      <c r="AK850" s="749"/>
      <c r="AL850" s="748"/>
      <c r="AM850" s="748"/>
      <c r="AN850" s="748"/>
      <c r="AO850" s="748"/>
      <c r="AP850" s="748"/>
      <c r="AQ850" s="748"/>
      <c r="AR850" s="748"/>
      <c r="AS850" s="747"/>
      <c r="AT850" s="748"/>
      <c r="AU850" s="748"/>
      <c r="AV850" s="748"/>
      <c r="AW850" s="748"/>
      <c r="AX850" s="748"/>
      <c r="AY850" s="748"/>
      <c r="BK850" s="155"/>
      <c r="BL850" s="155"/>
      <c r="BM850" s="155"/>
      <c r="BN850" s="155"/>
    </row>
    <row r="851" spans="1:66" s="750" customFormat="1" ht="24.75" customHeight="1">
      <c r="A851" s="22" t="s">
        <v>25681</v>
      </c>
      <c r="B851" s="22">
        <v>25934</v>
      </c>
      <c r="C851" s="472" t="s">
        <v>856</v>
      </c>
      <c r="D851" s="23" t="s">
        <v>25682</v>
      </c>
      <c r="E851" s="23" t="s">
        <v>163</v>
      </c>
      <c r="F851" s="22" t="s">
        <v>25245</v>
      </c>
      <c r="G851" s="22"/>
      <c r="H851" s="22" t="s">
        <v>180</v>
      </c>
      <c r="I851" s="18" t="s">
        <v>5417</v>
      </c>
      <c r="J851" s="23" t="s">
        <v>25683</v>
      </c>
      <c r="K851" s="23" t="s">
        <v>1183</v>
      </c>
      <c r="L851" s="23" t="s">
        <v>1184</v>
      </c>
      <c r="M851" s="746" t="s">
        <v>25684</v>
      </c>
      <c r="N851" s="22"/>
      <c r="O851" s="22" t="s">
        <v>1551</v>
      </c>
      <c r="P851" s="22" t="s">
        <v>24808</v>
      </c>
      <c r="Q851" s="22" t="s">
        <v>24808</v>
      </c>
      <c r="R851" s="22" t="s">
        <v>24808</v>
      </c>
      <c r="S851" s="747"/>
      <c r="T851" s="748"/>
      <c r="U851" s="22"/>
      <c r="V851" s="22"/>
      <c r="W851" s="22"/>
      <c r="X851" s="22"/>
      <c r="Y851" s="748"/>
      <c r="Z851" s="748"/>
      <c r="AA851" s="748"/>
      <c r="AB851" s="748"/>
      <c r="AC851" s="748"/>
      <c r="AD851" s="748"/>
      <c r="AE851" s="748"/>
      <c r="AF851" s="748"/>
      <c r="AG851" s="748"/>
      <c r="AH851" s="749"/>
      <c r="AI851" s="749"/>
      <c r="AJ851" s="749"/>
      <c r="AK851" s="749"/>
      <c r="AL851" s="748"/>
      <c r="AM851" s="748"/>
      <c r="AN851" s="748"/>
      <c r="AO851" s="748"/>
      <c r="AP851" s="748"/>
      <c r="AQ851" s="748"/>
      <c r="AR851" s="748"/>
      <c r="AS851" s="747"/>
      <c r="AT851" s="748"/>
      <c r="AU851" s="748"/>
      <c r="AV851" s="748"/>
      <c r="AW851" s="748"/>
      <c r="AX851" s="748"/>
      <c r="AY851" s="748"/>
      <c r="BK851" s="155"/>
      <c r="BL851" s="155"/>
      <c r="BM851" s="155"/>
      <c r="BN851" s="155"/>
    </row>
    <row r="852" spans="1:66" s="750" customFormat="1" ht="24.75" customHeight="1">
      <c r="A852" s="22"/>
      <c r="B852" s="22"/>
      <c r="C852" s="472"/>
      <c r="D852" s="23"/>
      <c r="E852" s="23"/>
      <c r="F852" s="22"/>
      <c r="G852" s="22"/>
      <c r="H852" s="22"/>
      <c r="I852" s="18" t="s">
        <v>5417</v>
      </c>
      <c r="J852" s="23"/>
      <c r="K852" s="23"/>
      <c r="L852" s="23"/>
      <c r="M852" s="746"/>
      <c r="N852" s="22"/>
      <c r="O852" s="22"/>
      <c r="P852" s="22"/>
      <c r="Q852" s="22"/>
      <c r="R852" s="22"/>
      <c r="S852" s="747"/>
      <c r="T852" s="748"/>
      <c r="U852" s="22"/>
      <c r="V852" s="22"/>
      <c r="W852" s="22"/>
      <c r="X852" s="22"/>
      <c r="Y852" s="748"/>
      <c r="Z852" s="748"/>
      <c r="AA852" s="748"/>
      <c r="AB852" s="748"/>
      <c r="AC852" s="748"/>
      <c r="AD852" s="748"/>
      <c r="AE852" s="748"/>
      <c r="AF852" s="748"/>
      <c r="AG852" s="748"/>
      <c r="AH852" s="749"/>
      <c r="AI852" s="749"/>
      <c r="AJ852" s="749"/>
      <c r="AK852" s="749"/>
      <c r="AL852" s="748"/>
      <c r="AM852" s="748"/>
      <c r="AN852" s="748"/>
      <c r="AO852" s="748"/>
      <c r="AP852" s="748"/>
      <c r="AQ852" s="748"/>
      <c r="AR852" s="748"/>
      <c r="AS852" s="747"/>
      <c r="AT852" s="748"/>
      <c r="AU852" s="748"/>
      <c r="AV852" s="748"/>
      <c r="AW852" s="748"/>
      <c r="AX852" s="748"/>
      <c r="AY852" s="748"/>
      <c r="BK852" s="155"/>
      <c r="BL852" s="155"/>
      <c r="BM852" s="155"/>
      <c r="BN852" s="155"/>
    </row>
    <row r="853" spans="1:66" s="750" customFormat="1" ht="24.75" customHeight="1">
      <c r="A853" s="22"/>
      <c r="B853" s="22"/>
      <c r="C853" s="472"/>
      <c r="D853" s="23"/>
      <c r="E853" s="23"/>
      <c r="F853" s="22"/>
      <c r="G853" s="22"/>
      <c r="H853" s="22"/>
      <c r="I853" s="18" t="s">
        <v>5417</v>
      </c>
      <c r="J853" s="23"/>
      <c r="K853" s="23"/>
      <c r="L853" s="23"/>
      <c r="M853" s="746"/>
      <c r="N853" s="22"/>
      <c r="O853" s="22"/>
      <c r="P853" s="22"/>
      <c r="Q853" s="22"/>
      <c r="R853" s="22"/>
      <c r="S853" s="747"/>
      <c r="T853" s="748"/>
      <c r="U853" s="22"/>
      <c r="V853" s="22"/>
      <c r="W853" s="22"/>
      <c r="X853" s="22"/>
      <c r="Y853" s="748"/>
      <c r="Z853" s="748"/>
      <c r="AA853" s="748"/>
      <c r="AB853" s="748"/>
      <c r="AC853" s="748"/>
      <c r="AD853" s="748"/>
      <c r="AE853" s="748"/>
      <c r="AF853" s="748"/>
      <c r="AG853" s="748"/>
      <c r="AH853" s="749"/>
      <c r="AI853" s="749"/>
      <c r="AJ853" s="749"/>
      <c r="AK853" s="749"/>
      <c r="AL853" s="748"/>
      <c r="AM853" s="748"/>
      <c r="AN853" s="748"/>
      <c r="AO853" s="748"/>
      <c r="AP853" s="748"/>
      <c r="AQ853" s="748"/>
      <c r="AR853" s="748"/>
      <c r="AS853" s="747"/>
      <c r="AT853" s="748"/>
      <c r="AU853" s="748"/>
      <c r="AV853" s="748"/>
      <c r="AW853" s="748"/>
      <c r="AX853" s="748"/>
      <c r="AY853" s="748"/>
      <c r="BK853" s="155"/>
      <c r="BL853" s="155"/>
      <c r="BM853" s="155"/>
      <c r="BN853" s="155"/>
    </row>
    <row r="854" spans="1:66" s="750" customFormat="1" ht="27.75" customHeight="1">
      <c r="A854" s="21" t="s">
        <v>878</v>
      </c>
      <c r="B854" s="21">
        <v>27101</v>
      </c>
      <c r="C854" s="799" t="s">
        <v>2882</v>
      </c>
      <c r="D854" s="20" t="s">
        <v>879</v>
      </c>
      <c r="E854" s="20" t="s">
        <v>163</v>
      </c>
      <c r="F854" s="21"/>
      <c r="G854" s="21"/>
      <c r="H854" s="21" t="s">
        <v>180</v>
      </c>
      <c r="I854" s="19" t="s">
        <v>5417</v>
      </c>
      <c r="J854" s="20"/>
      <c r="K854" s="20"/>
      <c r="L854" s="20"/>
      <c r="M854" s="758"/>
      <c r="N854" s="21"/>
      <c r="O854" s="21" t="s">
        <v>2155</v>
      </c>
      <c r="P854" s="21" t="s">
        <v>653</v>
      </c>
      <c r="Q854" s="21" t="s">
        <v>4452</v>
      </c>
      <c r="R854" s="21"/>
      <c r="S854" s="759"/>
      <c r="T854" s="760">
        <f>IF(Table54[[#This Row],[تاریخ اولین  احتساب حق بیمه]]="",1403,MID(Table54[[#This Row],[تاریخ اولین  احتساب حق بیمه]],1,4))</f>
        <v>1403</v>
      </c>
      <c r="U854" s="21"/>
      <c r="V854" s="21"/>
      <c r="W854" s="21"/>
      <c r="X854" s="21"/>
      <c r="Y854" s="760"/>
      <c r="Z854" s="760"/>
      <c r="AA854" s="760"/>
      <c r="AB854" s="760"/>
      <c r="AC854" s="760"/>
      <c r="AD854" s="760"/>
      <c r="AE854" s="760"/>
      <c r="AF854" s="760"/>
      <c r="AG854" s="760"/>
      <c r="AH854" s="761"/>
      <c r="AI854" s="761"/>
      <c r="AJ854" s="761"/>
      <c r="AK854" s="761"/>
      <c r="AL854" s="760"/>
      <c r="AM854" s="760"/>
      <c r="AN854" s="760"/>
      <c r="AO854" s="760"/>
      <c r="AP854" s="760"/>
      <c r="AQ854" s="760"/>
      <c r="AR854" s="760"/>
      <c r="AS854" s="759"/>
      <c r="AT854" s="760"/>
      <c r="AU854" s="760"/>
      <c r="AV854" s="760"/>
      <c r="AW854" s="760"/>
      <c r="AX854" s="760"/>
      <c r="AY854" s="760"/>
      <c r="AZ854" s="760"/>
      <c r="BA854" s="760"/>
      <c r="BB854" s="760"/>
      <c r="BC854" s="760"/>
      <c r="BD854" s="760"/>
      <c r="BE854" s="760"/>
      <c r="BF854" s="800"/>
      <c r="BK854" s="155"/>
      <c r="BL854" s="155"/>
      <c r="BM854" s="155"/>
      <c r="BN854" s="155"/>
    </row>
    <row r="855" spans="1:66" s="750" customFormat="1" ht="24.75" customHeight="1">
      <c r="A855" s="22" t="s">
        <v>1090</v>
      </c>
      <c r="B855" s="22">
        <v>26303</v>
      </c>
      <c r="C855" s="472" t="s">
        <v>1097</v>
      </c>
      <c r="D855" s="23" t="s">
        <v>1091</v>
      </c>
      <c r="E855" s="23" t="s">
        <v>162</v>
      </c>
      <c r="F855" s="22" t="s">
        <v>102</v>
      </c>
      <c r="G855" s="22"/>
      <c r="H855" s="22" t="s">
        <v>180</v>
      </c>
      <c r="I855" s="18" t="s">
        <v>5417</v>
      </c>
      <c r="J855" s="23" t="s">
        <v>1093</v>
      </c>
      <c r="K855" s="23" t="s">
        <v>1183</v>
      </c>
      <c r="L855" s="23" t="s">
        <v>1184</v>
      </c>
      <c r="M855" s="746" t="s">
        <v>1542</v>
      </c>
      <c r="N855" s="22">
        <v>4169746534</v>
      </c>
      <c r="O855" s="22" t="s">
        <v>2414</v>
      </c>
      <c r="P855" s="22" t="s">
        <v>1328</v>
      </c>
      <c r="Q855" s="22" t="s">
        <v>5337</v>
      </c>
      <c r="R855" s="22" t="s">
        <v>26037</v>
      </c>
      <c r="S855" s="747" t="s">
        <v>226</v>
      </c>
      <c r="T855" s="748" t="str">
        <f>IF(Table54[[#This Row],[تاریخ اولین  احتساب حق بیمه]]="",1403,MID(Table54[[#This Row],[تاریخ اولین  احتساب حق بیمه]],1,4))</f>
        <v>1404</v>
      </c>
      <c r="U855" s="22"/>
      <c r="V855" s="22" t="s">
        <v>239</v>
      </c>
      <c r="W855" s="22" t="s">
        <v>1095</v>
      </c>
      <c r="X855" s="22"/>
      <c r="Y855" s="748"/>
      <c r="Z855" s="748"/>
      <c r="AA855" s="748"/>
      <c r="AB855" s="748"/>
      <c r="AC855" s="748"/>
      <c r="AD855" s="748"/>
      <c r="AE855" s="748"/>
      <c r="AF855" s="748"/>
      <c r="AG855" s="748"/>
      <c r="AH855" s="749"/>
      <c r="AI855" s="749"/>
      <c r="AJ855" s="749">
        <v>86000000</v>
      </c>
      <c r="AK855" s="749">
        <v>48000000</v>
      </c>
      <c r="AL855" s="748">
        <v>65000000</v>
      </c>
      <c r="AM855" s="748">
        <v>75000000</v>
      </c>
      <c r="AN855" s="748">
        <v>90000000</v>
      </c>
      <c r="AO855" s="748">
        <v>90000000</v>
      </c>
      <c r="AP855" s="748">
        <v>90000000</v>
      </c>
      <c r="AQ855" s="748"/>
      <c r="AR855" s="748">
        <v>90000000</v>
      </c>
      <c r="AS855" s="747">
        <v>90000000</v>
      </c>
      <c r="AT855" s="748">
        <v>90000000</v>
      </c>
      <c r="AU855" s="748">
        <v>90000000</v>
      </c>
      <c r="AV855" s="748">
        <v>140000000</v>
      </c>
      <c r="AW855" s="748">
        <v>90000000</v>
      </c>
      <c r="AX855" s="748">
        <v>90000000</v>
      </c>
      <c r="AY855" s="748">
        <v>120000000</v>
      </c>
      <c r="AZ855" s="750">
        <v>150000000</v>
      </c>
      <c r="BA855" s="750">
        <v>150000000</v>
      </c>
      <c r="BB855" s="750">
        <v>150000000</v>
      </c>
      <c r="BC855" s="750">
        <v>150000000</v>
      </c>
      <c r="BD855" s="750">
        <v>150000000</v>
      </c>
      <c r="BE855" s="750">
        <v>170000000</v>
      </c>
      <c r="BF855" s="750">
        <v>170000000</v>
      </c>
      <c r="BG855" s="750">
        <v>180000000</v>
      </c>
      <c r="BH855" s="750">
        <v>250000000</v>
      </c>
      <c r="BJ855" s="750">
        <v>150000000</v>
      </c>
      <c r="BK855" s="155"/>
      <c r="BL855" s="155"/>
      <c r="BM855" s="155"/>
      <c r="BN855" s="155"/>
    </row>
    <row r="856" spans="1:66" s="750" customFormat="1" ht="24.75" customHeight="1">
      <c r="A856" s="22" t="s">
        <v>1098</v>
      </c>
      <c r="B856" s="22">
        <v>26304</v>
      </c>
      <c r="C856" s="472" t="s">
        <v>1097</v>
      </c>
      <c r="D856" s="23" t="s">
        <v>1092</v>
      </c>
      <c r="E856" s="23" t="s">
        <v>162</v>
      </c>
      <c r="F856" s="22" t="s">
        <v>344</v>
      </c>
      <c r="G856" s="22"/>
      <c r="H856" s="22" t="s">
        <v>180</v>
      </c>
      <c r="I856" s="18" t="s">
        <v>5417</v>
      </c>
      <c r="J856" s="23" t="s">
        <v>1094</v>
      </c>
      <c r="K856" s="23" t="s">
        <v>1183</v>
      </c>
      <c r="L856" s="23" t="s">
        <v>1184</v>
      </c>
      <c r="M856" s="746" t="s">
        <v>1543</v>
      </c>
      <c r="N856" s="22">
        <v>4187883875</v>
      </c>
      <c r="O856" s="22" t="s">
        <v>2414</v>
      </c>
      <c r="P856" s="22" t="s">
        <v>3768</v>
      </c>
      <c r="Q856" s="22" t="s">
        <v>5337</v>
      </c>
      <c r="R856" s="22"/>
      <c r="S856" s="747" t="s">
        <v>226</v>
      </c>
      <c r="T856" s="748">
        <f>IF(Table54[[#This Row],[تاریخ اولین  احتساب حق بیمه]]="",1403,MID(Table54[[#This Row],[تاریخ اولین  احتساب حق بیمه]],1,4))</f>
        <v>1403</v>
      </c>
      <c r="U856" s="22"/>
      <c r="V856" s="22" t="s">
        <v>235</v>
      </c>
      <c r="W856" s="22" t="s">
        <v>1096</v>
      </c>
      <c r="X856" s="22" t="s">
        <v>3767</v>
      </c>
      <c r="Y856" s="748"/>
      <c r="Z856" s="748"/>
      <c r="AA856" s="748"/>
      <c r="AB856" s="748"/>
      <c r="AC856" s="748"/>
      <c r="AD856" s="748"/>
      <c r="AE856" s="748"/>
      <c r="AF856" s="748"/>
      <c r="AG856" s="748"/>
      <c r="AH856" s="749"/>
      <c r="AI856" s="749"/>
      <c r="AJ856" s="749">
        <v>12000000</v>
      </c>
      <c r="AK856" s="749">
        <v>15000000</v>
      </c>
      <c r="AL856" s="748">
        <v>15000000</v>
      </c>
      <c r="AM856" s="748">
        <v>15000000</v>
      </c>
      <c r="AN856" s="748">
        <v>20000000</v>
      </c>
      <c r="AO856" s="748">
        <v>20000000</v>
      </c>
      <c r="AP856" s="748">
        <v>20000000</v>
      </c>
      <c r="AQ856" s="748"/>
      <c r="AR856" s="748">
        <v>20000000</v>
      </c>
      <c r="AS856" s="747">
        <v>20000000</v>
      </c>
      <c r="AT856" s="748">
        <v>20000000</v>
      </c>
      <c r="AU856" s="748">
        <v>20000000</v>
      </c>
      <c r="AV856" s="748">
        <v>35000000</v>
      </c>
      <c r="AW856" s="748">
        <v>20000000</v>
      </c>
      <c r="AX856" s="748"/>
      <c r="AY856" s="748"/>
      <c r="BB856" s="750">
        <v>40000000</v>
      </c>
      <c r="BC856" s="750">
        <v>40000000</v>
      </c>
      <c r="BD856" s="750">
        <v>40000000</v>
      </c>
      <c r="BE856" s="750">
        <v>40000000</v>
      </c>
      <c r="BF856" s="750">
        <v>40000000</v>
      </c>
      <c r="BG856" s="750">
        <v>40000000</v>
      </c>
      <c r="BH856" s="750">
        <v>70000000</v>
      </c>
      <c r="BJ856" s="750">
        <v>40000000</v>
      </c>
      <c r="BK856" s="155"/>
      <c r="BL856" s="155"/>
      <c r="BM856" s="155"/>
      <c r="BN856" s="155"/>
    </row>
    <row r="857" spans="1:66" s="750" customFormat="1" ht="24.75" customHeight="1">
      <c r="A857" s="22" t="s">
        <v>2068</v>
      </c>
      <c r="B857" s="22">
        <v>26308</v>
      </c>
      <c r="C857" s="472" t="s">
        <v>1097</v>
      </c>
      <c r="D857" s="23" t="s">
        <v>2069</v>
      </c>
      <c r="E857" s="23" t="s">
        <v>162</v>
      </c>
      <c r="F857" s="22" t="s">
        <v>2070</v>
      </c>
      <c r="G857" s="22"/>
      <c r="H857" s="22" t="s">
        <v>180</v>
      </c>
      <c r="I857" s="18" t="s">
        <v>5417</v>
      </c>
      <c r="J857" s="23" t="s">
        <v>2071</v>
      </c>
      <c r="K857" s="23" t="s">
        <v>1183</v>
      </c>
      <c r="L857" s="23" t="s">
        <v>1184</v>
      </c>
      <c r="M857" s="746" t="s">
        <v>2072</v>
      </c>
      <c r="N857" s="22">
        <v>4167947115</v>
      </c>
      <c r="O857" s="22" t="s">
        <v>2414</v>
      </c>
      <c r="P857" s="22" t="s">
        <v>2612</v>
      </c>
      <c r="Q857" s="22" t="s">
        <v>5337</v>
      </c>
      <c r="R857" s="22" t="s">
        <v>25353</v>
      </c>
      <c r="S857" s="747" t="s">
        <v>226</v>
      </c>
      <c r="T857" s="748" t="str">
        <f>IF(Table54[[#This Row],[تاریخ اولین  احتساب حق بیمه]]="",1403,MID(Table54[[#This Row],[تاریخ اولین  احتساب حق بیمه]],1,4))</f>
        <v>1404</v>
      </c>
      <c r="U857" s="22"/>
      <c r="V857" s="22" t="s">
        <v>240</v>
      </c>
      <c r="W857" s="22" t="s">
        <v>2073</v>
      </c>
      <c r="X857" s="22"/>
      <c r="Y857" s="748"/>
      <c r="Z857" s="748"/>
      <c r="AA857" s="748"/>
      <c r="AB857" s="748"/>
      <c r="AC857" s="748"/>
      <c r="AD857" s="748"/>
      <c r="AE857" s="748"/>
      <c r="AF857" s="748"/>
      <c r="AG857" s="748"/>
      <c r="AH857" s="749"/>
      <c r="AI857" s="749"/>
      <c r="AJ857" s="749"/>
      <c r="AK857" s="749"/>
      <c r="AL857" s="748"/>
      <c r="AM857" s="748"/>
      <c r="AN857" s="748"/>
      <c r="AO857" s="748">
        <v>3000000</v>
      </c>
      <c r="AP857" s="748">
        <v>30000000</v>
      </c>
      <c r="AQ857" s="748"/>
      <c r="AR857" s="748"/>
      <c r="AS857" s="747"/>
      <c r="AT857" s="748">
        <v>30000000</v>
      </c>
      <c r="AU857" s="748"/>
      <c r="AV857" s="748"/>
      <c r="AW857" s="748"/>
      <c r="AX857" s="748"/>
      <c r="AY857" s="748">
        <v>60000000</v>
      </c>
      <c r="AZ857" s="750">
        <v>60000000</v>
      </c>
      <c r="BA857" s="750">
        <v>65000000</v>
      </c>
      <c r="BB857" s="750">
        <v>60000000</v>
      </c>
      <c r="BC857" s="750">
        <v>50000000</v>
      </c>
      <c r="BD857" s="750">
        <v>50000000</v>
      </c>
      <c r="BE857" s="750">
        <v>70000000</v>
      </c>
      <c r="BF857" s="750">
        <v>70000000</v>
      </c>
      <c r="BG857" s="750">
        <v>70000000</v>
      </c>
      <c r="BH857" s="750">
        <v>100000000</v>
      </c>
      <c r="BJ857" s="750">
        <v>70000000</v>
      </c>
      <c r="BK857" s="155"/>
      <c r="BL857" s="155"/>
      <c r="BM857" s="155"/>
      <c r="BN857" s="155"/>
    </row>
    <row r="858" spans="1:66" s="750" customFormat="1" ht="24.75" customHeight="1">
      <c r="A858" s="22" t="s">
        <v>3452</v>
      </c>
      <c r="B858" s="22">
        <v>26311</v>
      </c>
      <c r="C858" s="472" t="s">
        <v>1097</v>
      </c>
      <c r="D858" s="23" t="s">
        <v>3453</v>
      </c>
      <c r="E858" s="23" t="s">
        <v>162</v>
      </c>
      <c r="F858" s="22" t="s">
        <v>3454</v>
      </c>
      <c r="G858" s="22"/>
      <c r="H858" s="22" t="s">
        <v>180</v>
      </c>
      <c r="I858" s="18" t="s">
        <v>5417</v>
      </c>
      <c r="J858" s="23" t="s">
        <v>3456</v>
      </c>
      <c r="K858" s="23" t="s">
        <v>1183</v>
      </c>
      <c r="L858" s="23" t="s">
        <v>1184</v>
      </c>
      <c r="M858" s="746" t="s">
        <v>3455</v>
      </c>
      <c r="N858" s="22"/>
      <c r="O858" s="22" t="s">
        <v>2155</v>
      </c>
      <c r="P858" s="22" t="s">
        <v>3273</v>
      </c>
      <c r="Q858" s="22" t="s">
        <v>5337</v>
      </c>
      <c r="R858" s="22" t="s">
        <v>25353</v>
      </c>
      <c r="S858" s="747"/>
      <c r="T858" s="748" t="str">
        <f>IF(Table54[[#This Row],[تاریخ اولین  احتساب حق بیمه]]="",1403,MID(Table54[[#This Row],[تاریخ اولین  احتساب حق بیمه]],1,4))</f>
        <v>1404</v>
      </c>
      <c r="U858" s="22"/>
      <c r="V858" s="22"/>
      <c r="W858" s="22"/>
      <c r="X858" s="22"/>
      <c r="Y858" s="748"/>
      <c r="Z858" s="748"/>
      <c r="AA858" s="748"/>
      <c r="AB858" s="748"/>
      <c r="AC858" s="748"/>
      <c r="AD858" s="748"/>
      <c r="AE858" s="748"/>
      <c r="AF858" s="748"/>
      <c r="AG858" s="748"/>
      <c r="AH858" s="749"/>
      <c r="AI858" s="749"/>
      <c r="AJ858" s="749"/>
      <c r="AK858" s="749"/>
      <c r="AL858" s="748"/>
      <c r="AM858" s="748"/>
      <c r="AN858" s="748"/>
      <c r="AO858" s="748"/>
      <c r="AP858" s="748"/>
      <c r="AQ858" s="748"/>
      <c r="AR858" s="748"/>
      <c r="AS858" s="747"/>
      <c r="AT858" s="748"/>
      <c r="AU858" s="748"/>
      <c r="AV858" s="748"/>
      <c r="AW858" s="748"/>
      <c r="AX858" s="748"/>
      <c r="AY858" s="748"/>
      <c r="AZ858" s="750">
        <v>55000000</v>
      </c>
      <c r="BA858" s="750">
        <v>65000000</v>
      </c>
      <c r="BB858" s="750">
        <v>60000000</v>
      </c>
      <c r="BC858" s="750">
        <v>50000000</v>
      </c>
      <c r="BD858" s="750">
        <v>50000000</v>
      </c>
      <c r="BE858" s="750">
        <v>70000000</v>
      </c>
      <c r="BF858" s="750">
        <v>70000000</v>
      </c>
      <c r="BG858" s="750">
        <v>70000000</v>
      </c>
      <c r="BH858" s="750">
        <v>100000000</v>
      </c>
      <c r="BJ858" s="750">
        <v>70000000</v>
      </c>
      <c r="BK858" s="155"/>
      <c r="BL858" s="155"/>
      <c r="BM858" s="155"/>
      <c r="BN858" s="155"/>
    </row>
    <row r="859" spans="1:66" s="750" customFormat="1" ht="24.75" customHeight="1">
      <c r="A859" s="22" t="s">
        <v>4917</v>
      </c>
      <c r="B859" s="22">
        <v>26313</v>
      </c>
      <c r="C859" s="472" t="s">
        <v>1097</v>
      </c>
      <c r="D859" s="23" t="s">
        <v>4918</v>
      </c>
      <c r="E859" s="23" t="s">
        <v>162</v>
      </c>
      <c r="F859" s="22" t="s">
        <v>154</v>
      </c>
      <c r="G859" s="22"/>
      <c r="H859" s="22" t="s">
        <v>180</v>
      </c>
      <c r="I859" s="18" t="s">
        <v>5417</v>
      </c>
      <c r="J859" s="23"/>
      <c r="K859" s="23" t="s">
        <v>1183</v>
      </c>
      <c r="L859" s="23" t="s">
        <v>1184</v>
      </c>
      <c r="M859" s="746" t="s">
        <v>4919</v>
      </c>
      <c r="N859" s="22"/>
      <c r="O859" s="22" t="s">
        <v>2414</v>
      </c>
      <c r="P859" s="22" t="s">
        <v>4463</v>
      </c>
      <c r="Q859" s="22" t="s">
        <v>5337</v>
      </c>
      <c r="R859" s="22" t="s">
        <v>25353</v>
      </c>
      <c r="S859" s="747"/>
      <c r="T859" s="748" t="str">
        <f>IF(Table54[[#This Row],[تاریخ اولین  احتساب حق بیمه]]="",1403,MID(Table54[[#This Row],[تاریخ اولین  احتساب حق بیمه]],1,4))</f>
        <v>1404</v>
      </c>
      <c r="U859" s="22"/>
      <c r="V859" s="22"/>
      <c r="W859" s="22"/>
      <c r="X859" s="22"/>
      <c r="Y859" s="748"/>
      <c r="Z859" s="748"/>
      <c r="AA859" s="748"/>
      <c r="AB859" s="748"/>
      <c r="AC859" s="748"/>
      <c r="AD859" s="748"/>
      <c r="AE859" s="748"/>
      <c r="AF859" s="748"/>
      <c r="AG859" s="748"/>
      <c r="AH859" s="749"/>
      <c r="AI859" s="749"/>
      <c r="AJ859" s="749"/>
      <c r="AK859" s="749"/>
      <c r="AL859" s="748"/>
      <c r="AM859" s="748"/>
      <c r="AN859" s="748"/>
      <c r="AO859" s="748"/>
      <c r="AP859" s="748"/>
      <c r="AQ859" s="748"/>
      <c r="AR859" s="748"/>
      <c r="AS859" s="747"/>
      <c r="AT859" s="748"/>
      <c r="AU859" s="748"/>
      <c r="AV859" s="748"/>
      <c r="AW859" s="748"/>
      <c r="AX859" s="748"/>
      <c r="AY859" s="748"/>
      <c r="BG859" s="750">
        <v>70000000</v>
      </c>
      <c r="BH859" s="750">
        <v>90000000</v>
      </c>
      <c r="BJ859" s="750">
        <v>80000000</v>
      </c>
      <c r="BK859" s="155"/>
      <c r="BL859" s="155"/>
      <c r="BM859" s="155"/>
      <c r="BN859" s="155"/>
    </row>
    <row r="860" spans="1:66" s="750" customFormat="1" ht="24.75" customHeight="1">
      <c r="A860" s="22" t="s">
        <v>22511</v>
      </c>
      <c r="B860" s="22">
        <v>26314</v>
      </c>
      <c r="C860" s="472" t="s">
        <v>1097</v>
      </c>
      <c r="D860" s="23" t="s">
        <v>22512</v>
      </c>
      <c r="E860" s="23" t="s">
        <v>162</v>
      </c>
      <c r="F860" s="22" t="s">
        <v>4405</v>
      </c>
      <c r="G860" s="22"/>
      <c r="H860" s="22" t="s">
        <v>180</v>
      </c>
      <c r="I860" s="18" t="s">
        <v>5417</v>
      </c>
      <c r="J860" s="23" t="s">
        <v>22513</v>
      </c>
      <c r="K860" s="23" t="s">
        <v>1183</v>
      </c>
      <c r="L860" s="23" t="s">
        <v>1184</v>
      </c>
      <c r="M860" s="746" t="s">
        <v>22514</v>
      </c>
      <c r="N860" s="22">
        <v>4196733794</v>
      </c>
      <c r="O860" s="22" t="s">
        <v>2414</v>
      </c>
      <c r="P860" s="22" t="s">
        <v>5586</v>
      </c>
      <c r="Q860" s="22" t="s">
        <v>5586</v>
      </c>
      <c r="R860" s="22" t="s">
        <v>25353</v>
      </c>
      <c r="S860" s="747"/>
      <c r="T860" s="748"/>
      <c r="U860" s="22"/>
      <c r="V860" s="22"/>
      <c r="W860" s="22"/>
      <c r="X860" s="22"/>
      <c r="Y860" s="748"/>
      <c r="Z860" s="748"/>
      <c r="AA860" s="748"/>
      <c r="AB860" s="748"/>
      <c r="AC860" s="748"/>
      <c r="AD860" s="748"/>
      <c r="AE860" s="748"/>
      <c r="AF860" s="748"/>
      <c r="AG860" s="748"/>
      <c r="AH860" s="749"/>
      <c r="AI860" s="749"/>
      <c r="AJ860" s="749"/>
      <c r="AK860" s="749"/>
      <c r="AL860" s="748"/>
      <c r="AM860" s="748"/>
      <c r="AN860" s="748"/>
      <c r="AO860" s="748"/>
      <c r="AP860" s="748"/>
      <c r="AQ860" s="748"/>
      <c r="AR860" s="748"/>
      <c r="AS860" s="747"/>
      <c r="AT860" s="748"/>
      <c r="AU860" s="748"/>
      <c r="AV860" s="748"/>
      <c r="AW860" s="748"/>
      <c r="AX860" s="748"/>
      <c r="AY860" s="748"/>
      <c r="BK860" s="155"/>
      <c r="BL860" s="155"/>
      <c r="BM860" s="155"/>
      <c r="BN860" s="155"/>
    </row>
    <row r="861" spans="1:66" s="750" customFormat="1" ht="24.75" customHeight="1">
      <c r="A861" s="22" t="s">
        <v>26793</v>
      </c>
      <c r="B861" s="22">
        <v>26315</v>
      </c>
      <c r="C861" s="472" t="s">
        <v>1097</v>
      </c>
      <c r="D861" s="23" t="s">
        <v>26794</v>
      </c>
      <c r="E861" s="23" t="s">
        <v>162</v>
      </c>
      <c r="F861" s="22" t="s">
        <v>308</v>
      </c>
      <c r="G861" s="22"/>
      <c r="H861" s="22" t="s">
        <v>180</v>
      </c>
      <c r="I861" s="18">
        <v>0</v>
      </c>
      <c r="J861" s="23" t="s">
        <v>26795</v>
      </c>
      <c r="K861" s="23" t="s">
        <v>26796</v>
      </c>
      <c r="L861" s="23" t="s">
        <v>1184</v>
      </c>
      <c r="M861" s="746" t="s">
        <v>26797</v>
      </c>
      <c r="N861" s="22"/>
      <c r="O861" s="22" t="s">
        <v>2155</v>
      </c>
      <c r="P861" s="22" t="s">
        <v>26798</v>
      </c>
      <c r="Q861" s="22" t="s">
        <v>26798</v>
      </c>
      <c r="R861" s="22"/>
      <c r="S861" s="747"/>
      <c r="T861" s="748"/>
      <c r="U861" s="22"/>
      <c r="V861" s="22"/>
      <c r="W861" s="22"/>
      <c r="X861" s="22"/>
      <c r="Y861" s="748"/>
      <c r="Z861" s="748"/>
      <c r="AA861" s="748"/>
      <c r="AB861" s="748"/>
      <c r="AC861" s="748"/>
      <c r="AD861" s="748"/>
      <c r="AE861" s="748"/>
      <c r="AF861" s="748"/>
      <c r="AG861" s="748"/>
      <c r="AH861" s="749"/>
      <c r="AI861" s="749"/>
      <c r="AJ861" s="749"/>
      <c r="AK861" s="749"/>
      <c r="AL861" s="748"/>
      <c r="AM861" s="748"/>
      <c r="AN861" s="748"/>
      <c r="AO861" s="748"/>
      <c r="AP861" s="748"/>
      <c r="AQ861" s="748"/>
      <c r="AR861" s="748"/>
      <c r="AS861" s="747"/>
      <c r="AT861" s="748"/>
      <c r="AU861" s="748"/>
      <c r="AV861" s="748"/>
      <c r="AW861" s="748"/>
      <c r="AX861" s="748"/>
      <c r="AY861" s="748"/>
      <c r="BK861" s="155"/>
      <c r="BL861" s="155"/>
      <c r="BM861" s="155"/>
      <c r="BN861" s="155"/>
    </row>
    <row r="862" spans="1:66" s="750" customFormat="1" ht="24.75" customHeight="1">
      <c r="A862" s="22" t="s">
        <v>26799</v>
      </c>
      <c r="B862" s="22" t="s">
        <v>26800</v>
      </c>
      <c r="C862" s="472" t="s">
        <v>1097</v>
      </c>
      <c r="D862" s="23" t="s">
        <v>26801</v>
      </c>
      <c r="E862" s="23" t="s">
        <v>162</v>
      </c>
      <c r="F862" s="22" t="s">
        <v>200</v>
      </c>
      <c r="G862" s="22"/>
      <c r="H862" s="22" t="s">
        <v>179</v>
      </c>
      <c r="I862" s="18">
        <v>0</v>
      </c>
      <c r="J862" s="23" t="s">
        <v>26802</v>
      </c>
      <c r="K862" s="23" t="s">
        <v>1183</v>
      </c>
      <c r="L862" s="23" t="s">
        <v>1184</v>
      </c>
      <c r="M862" s="746" t="s">
        <v>26803</v>
      </c>
      <c r="N862" s="22"/>
      <c r="O862" s="22" t="s">
        <v>1551</v>
      </c>
      <c r="P862" s="22" t="s">
        <v>24808</v>
      </c>
      <c r="Q862" s="22" t="s">
        <v>24808</v>
      </c>
      <c r="R862" s="22" t="s">
        <v>24808</v>
      </c>
      <c r="S862" s="747"/>
      <c r="T862" s="748"/>
      <c r="U862" s="22"/>
      <c r="V862" s="22"/>
      <c r="W862" s="22"/>
      <c r="X862" s="22"/>
      <c r="Y862" s="748"/>
      <c r="Z862" s="748"/>
      <c r="AA862" s="748"/>
      <c r="AB862" s="748"/>
      <c r="AC862" s="748"/>
      <c r="AD862" s="748"/>
      <c r="AE862" s="748"/>
      <c r="AF862" s="748"/>
      <c r="AG862" s="748"/>
      <c r="AH862" s="749"/>
      <c r="AI862" s="749"/>
      <c r="AJ862" s="749"/>
      <c r="AK862" s="749"/>
      <c r="AL862" s="748"/>
      <c r="AM862" s="748"/>
      <c r="AN862" s="748"/>
      <c r="AO862" s="748"/>
      <c r="AP862" s="748"/>
      <c r="AQ862" s="748"/>
      <c r="AR862" s="748"/>
      <c r="AS862" s="747"/>
      <c r="AT862" s="748"/>
      <c r="AU862" s="748"/>
      <c r="AV862" s="748"/>
      <c r="AW862" s="748"/>
      <c r="AX862" s="748"/>
      <c r="AY862" s="748"/>
      <c r="BK862" s="155"/>
      <c r="BL862" s="155"/>
      <c r="BM862" s="155"/>
      <c r="BN862" s="155"/>
    </row>
    <row r="863" spans="1:66" s="750" customFormat="1" ht="24.75" customHeight="1">
      <c r="A863" s="22" t="s">
        <v>26804</v>
      </c>
      <c r="B863" s="22" t="s">
        <v>26805</v>
      </c>
      <c r="C863" s="472" t="s">
        <v>1097</v>
      </c>
      <c r="D863" s="23" t="s">
        <v>26806</v>
      </c>
      <c r="E863" s="23" t="s">
        <v>162</v>
      </c>
      <c r="F863" s="22" t="s">
        <v>3976</v>
      </c>
      <c r="G863" s="22"/>
      <c r="H863" s="22"/>
      <c r="I863" s="18"/>
      <c r="J863" s="23" t="s">
        <v>26807</v>
      </c>
      <c r="K863" s="23" t="s">
        <v>1183</v>
      </c>
      <c r="L863" s="23" t="s">
        <v>1184</v>
      </c>
      <c r="M863" s="746" t="s">
        <v>26808</v>
      </c>
      <c r="N863" s="22"/>
      <c r="O863" s="22" t="s">
        <v>2155</v>
      </c>
      <c r="P863" s="22" t="s">
        <v>26664</v>
      </c>
      <c r="Q863" s="22" t="s">
        <v>26664</v>
      </c>
      <c r="R863" s="22"/>
      <c r="S863" s="747"/>
      <c r="T863" s="748"/>
      <c r="U863" s="22"/>
      <c r="V863" s="22"/>
      <c r="W863" s="22"/>
      <c r="X863" s="22"/>
      <c r="Y863" s="748"/>
      <c r="Z863" s="748"/>
      <c r="AA863" s="748"/>
      <c r="AB863" s="748"/>
      <c r="AC863" s="748"/>
      <c r="AD863" s="748"/>
      <c r="AE863" s="748"/>
      <c r="AF863" s="748"/>
      <c r="AG863" s="748"/>
      <c r="AH863" s="749"/>
      <c r="AI863" s="749"/>
      <c r="AJ863" s="749"/>
      <c r="AK863" s="749"/>
      <c r="AL863" s="748"/>
      <c r="AM863" s="748"/>
      <c r="AN863" s="748"/>
      <c r="AO863" s="748"/>
      <c r="AP863" s="748"/>
      <c r="AQ863" s="748"/>
      <c r="AR863" s="748"/>
      <c r="AS863" s="747"/>
      <c r="AT863" s="748"/>
      <c r="AU863" s="748"/>
      <c r="AV863" s="748"/>
      <c r="AW863" s="748"/>
      <c r="AX863" s="748"/>
      <c r="AY863" s="748"/>
      <c r="BK863" s="155"/>
      <c r="BL863" s="155"/>
      <c r="BM863" s="155"/>
      <c r="BN863" s="155"/>
    </row>
    <row r="864" spans="1:66" s="750" customFormat="1" ht="24.75" customHeight="1">
      <c r="A864" s="22"/>
      <c r="B864" s="22"/>
      <c r="C864" s="472"/>
      <c r="D864" s="23"/>
      <c r="E864" s="23"/>
      <c r="F864" s="22"/>
      <c r="G864" s="22"/>
      <c r="H864" s="22"/>
      <c r="I864" s="18"/>
      <c r="J864" s="23"/>
      <c r="K864" s="23"/>
      <c r="L864" s="23"/>
      <c r="M864" s="746"/>
      <c r="N864" s="22"/>
      <c r="O864" s="22"/>
      <c r="P864" s="22"/>
      <c r="Q864" s="22"/>
      <c r="R864" s="22"/>
      <c r="S864" s="747"/>
      <c r="T864" s="748"/>
      <c r="U864" s="22"/>
      <c r="V864" s="22"/>
      <c r="W864" s="22"/>
      <c r="X864" s="22"/>
      <c r="Y864" s="748"/>
      <c r="Z864" s="748"/>
      <c r="AA864" s="748"/>
      <c r="AB864" s="748"/>
      <c r="AC864" s="748"/>
      <c r="AD864" s="748"/>
      <c r="AE864" s="748"/>
      <c r="AF864" s="748"/>
      <c r="AG864" s="748"/>
      <c r="AH864" s="749"/>
      <c r="AI864" s="749"/>
      <c r="AJ864" s="749"/>
      <c r="AK864" s="749"/>
      <c r="AL864" s="748"/>
      <c r="AM864" s="748"/>
      <c r="AN864" s="748"/>
      <c r="AO864" s="748"/>
      <c r="AP864" s="748"/>
      <c r="AQ864" s="748"/>
      <c r="AR864" s="748"/>
      <c r="AS864" s="747"/>
      <c r="AT864" s="748"/>
      <c r="AU864" s="748"/>
      <c r="AV864" s="748"/>
      <c r="AW864" s="748"/>
      <c r="AX864" s="748"/>
      <c r="AY864" s="748"/>
      <c r="BK864" s="155"/>
      <c r="BL864" s="155"/>
      <c r="BM864" s="155"/>
      <c r="BN864" s="155"/>
    </row>
    <row r="865" spans="1:66" s="750" customFormat="1" ht="24.75" customHeight="1">
      <c r="A865" s="22"/>
      <c r="B865" s="22"/>
      <c r="C865" s="472"/>
      <c r="D865" s="23"/>
      <c r="E865" s="23"/>
      <c r="F865" s="22"/>
      <c r="G865" s="22"/>
      <c r="H865" s="22"/>
      <c r="I865" s="18"/>
      <c r="J865" s="23"/>
      <c r="K865" s="23"/>
      <c r="L865" s="23"/>
      <c r="M865" s="746"/>
      <c r="N865" s="22"/>
      <c r="O865" s="22"/>
      <c r="P865" s="22"/>
      <c r="Q865" s="22"/>
      <c r="R865" s="22"/>
      <c r="S865" s="747"/>
      <c r="T865" s="748"/>
      <c r="U865" s="22"/>
      <c r="V865" s="22"/>
      <c r="W865" s="22"/>
      <c r="X865" s="22"/>
      <c r="Y865" s="748"/>
      <c r="Z865" s="748"/>
      <c r="AA865" s="748"/>
      <c r="AB865" s="748"/>
      <c r="AC865" s="748"/>
      <c r="AD865" s="748"/>
      <c r="AE865" s="748"/>
      <c r="AF865" s="748"/>
      <c r="AG865" s="748"/>
      <c r="AH865" s="749"/>
      <c r="AI865" s="749"/>
      <c r="AJ865" s="749"/>
      <c r="AK865" s="749"/>
      <c r="AL865" s="748"/>
      <c r="AM865" s="748"/>
      <c r="AN865" s="748"/>
      <c r="AO865" s="748"/>
      <c r="AP865" s="748"/>
      <c r="AQ865" s="748"/>
      <c r="AR865" s="748"/>
      <c r="AS865" s="747"/>
      <c r="AT865" s="748"/>
      <c r="AU865" s="748"/>
      <c r="AV865" s="748"/>
      <c r="AW865" s="748"/>
      <c r="AX865" s="748"/>
      <c r="AY865" s="748"/>
      <c r="BK865" s="155"/>
      <c r="BL865" s="155"/>
      <c r="BM865" s="155"/>
      <c r="BN865" s="155"/>
    </row>
    <row r="866" spans="1:66" s="750" customFormat="1" ht="27.75" customHeight="1">
      <c r="A866" s="21" t="s">
        <v>1625</v>
      </c>
      <c r="B866" s="21">
        <v>26702</v>
      </c>
      <c r="C866" s="799" t="s">
        <v>2241</v>
      </c>
      <c r="D866" s="20" t="s">
        <v>1626</v>
      </c>
      <c r="E866" s="20" t="s">
        <v>163</v>
      </c>
      <c r="F866" s="21" t="s">
        <v>120</v>
      </c>
      <c r="G866" s="21" t="s">
        <v>1577</v>
      </c>
      <c r="H866" s="21" t="s">
        <v>179</v>
      </c>
      <c r="I866" s="19" t="s">
        <v>5417</v>
      </c>
      <c r="J866" s="20" t="s">
        <v>1627</v>
      </c>
      <c r="K866" s="20" t="s">
        <v>1183</v>
      </c>
      <c r="L866" s="20" t="s">
        <v>1184</v>
      </c>
      <c r="M866" s="758" t="s">
        <v>2711</v>
      </c>
      <c r="N866" s="21">
        <v>4146763619</v>
      </c>
      <c r="O866" s="21" t="s">
        <v>1551</v>
      </c>
      <c r="P866" s="21" t="s">
        <v>1113</v>
      </c>
      <c r="Q866" s="21"/>
      <c r="R866" s="21" t="s">
        <v>1113</v>
      </c>
      <c r="S866" s="759" t="s">
        <v>226</v>
      </c>
      <c r="T866" s="760">
        <v>1392</v>
      </c>
      <c r="U866" s="21"/>
      <c r="V866" s="21" t="s">
        <v>1628</v>
      </c>
      <c r="W866" s="21">
        <v>61331995</v>
      </c>
      <c r="X866" s="21" t="s">
        <v>1629</v>
      </c>
      <c r="Y866" s="760"/>
      <c r="Z866" s="760"/>
      <c r="AA866" s="760"/>
      <c r="AB866" s="760"/>
      <c r="AC866" s="760"/>
      <c r="AD866" s="760"/>
      <c r="AE866" s="760"/>
      <c r="AF866" s="760"/>
      <c r="AG866" s="760"/>
      <c r="AH866" s="761"/>
      <c r="AI866" s="761"/>
      <c r="AJ866" s="761"/>
      <c r="AK866" s="761"/>
      <c r="AL866" s="760"/>
      <c r="AM866" s="760"/>
      <c r="AN866" s="760"/>
      <c r="AO866" s="760"/>
      <c r="AP866" s="760"/>
      <c r="AQ866" s="760"/>
      <c r="AR866" s="760"/>
      <c r="AS866" s="759"/>
      <c r="AT866" s="760">
        <v>35656155</v>
      </c>
      <c r="AU866" s="760">
        <v>35680155</v>
      </c>
      <c r="AV866" s="760">
        <v>56898750</v>
      </c>
      <c r="AW866" s="760">
        <v>51364275</v>
      </c>
      <c r="AX866" s="760">
        <v>51364275</v>
      </c>
      <c r="AY866" s="760">
        <v>51364275</v>
      </c>
      <c r="AZ866" s="760">
        <v>51364275</v>
      </c>
      <c r="BA866" s="760">
        <v>51364275</v>
      </c>
      <c r="BB866" s="760">
        <v>51364275</v>
      </c>
      <c r="BC866" s="760">
        <v>51364276</v>
      </c>
      <c r="BD866" s="760">
        <v>51364276</v>
      </c>
      <c r="BE866" s="760">
        <v>51364276</v>
      </c>
      <c r="BF866" s="800">
        <v>51364276</v>
      </c>
      <c r="BG866" s="750">
        <v>50122651</v>
      </c>
      <c r="BH866" s="750">
        <v>82905730</v>
      </c>
      <c r="BJ866" s="750">
        <v>60980563</v>
      </c>
      <c r="BK866" s="155"/>
      <c r="BL866" s="155"/>
      <c r="BM866" s="155"/>
      <c r="BN866" s="155"/>
    </row>
    <row r="867" spans="1:66" s="750" customFormat="1" ht="24.75" customHeight="1">
      <c r="A867" s="22" t="s">
        <v>1784</v>
      </c>
      <c r="B867" s="22">
        <v>27601</v>
      </c>
      <c r="C867" s="472" t="s">
        <v>1783</v>
      </c>
      <c r="D867" s="23" t="s">
        <v>1738</v>
      </c>
      <c r="E867" s="20" t="s">
        <v>163</v>
      </c>
      <c r="F867" s="22" t="s">
        <v>1739</v>
      </c>
      <c r="G867" s="22"/>
      <c r="H867" s="22" t="s">
        <v>179</v>
      </c>
      <c r="I867" s="18" t="s">
        <v>5417</v>
      </c>
      <c r="J867" s="23" t="s">
        <v>1740</v>
      </c>
      <c r="K867" s="23" t="s">
        <v>1183</v>
      </c>
      <c r="L867" s="23" t="s">
        <v>1184</v>
      </c>
      <c r="M867" s="746" t="s">
        <v>1741</v>
      </c>
      <c r="N867" s="22">
        <v>4155867337</v>
      </c>
      <c r="O867" s="22" t="s">
        <v>1551</v>
      </c>
      <c r="P867" s="22" t="s">
        <v>1779</v>
      </c>
      <c r="Q867" s="22" t="s">
        <v>2864</v>
      </c>
      <c r="R867" s="22" t="s">
        <v>3764</v>
      </c>
      <c r="S867" s="747" t="s">
        <v>3156</v>
      </c>
      <c r="T867" s="748" t="str">
        <f>IF(Table54[[#This Row],[تاریخ اولین  احتساب حق بیمه]]="",1403,MID(Table54[[#This Row],[تاریخ اولین  احتساب حق بیمه]],1,4))</f>
        <v>1402</v>
      </c>
      <c r="U867" s="22" t="s">
        <v>5598</v>
      </c>
      <c r="V867" s="22" t="s">
        <v>3156</v>
      </c>
      <c r="W867" s="22" t="s">
        <v>3156</v>
      </c>
      <c r="X867" s="22"/>
      <c r="Y867" s="748"/>
      <c r="Z867" s="748"/>
      <c r="AA867" s="748"/>
      <c r="AB867" s="748"/>
      <c r="AC867" s="748"/>
      <c r="AD867" s="748"/>
      <c r="AE867" s="748"/>
      <c r="AF867" s="748"/>
      <c r="AG867" s="748"/>
      <c r="AH867" s="749"/>
      <c r="AI867" s="749"/>
      <c r="AJ867" s="749"/>
      <c r="AK867" s="749"/>
      <c r="AL867" s="748"/>
      <c r="AM867" s="748"/>
      <c r="AN867" s="748">
        <v>31000000</v>
      </c>
      <c r="AO867" s="748">
        <v>31000000</v>
      </c>
      <c r="AP867" s="748">
        <v>32000000</v>
      </c>
      <c r="AQ867" s="748"/>
      <c r="AR867" s="748"/>
      <c r="AS867" s="747">
        <v>23000000</v>
      </c>
      <c r="AT867" s="748">
        <v>32000000</v>
      </c>
      <c r="AU867" s="748">
        <v>35000000</v>
      </c>
      <c r="AV867" s="748">
        <v>97000000</v>
      </c>
      <c r="AW867" s="748">
        <v>35000000</v>
      </c>
      <c r="AX867" s="748">
        <v>44000000</v>
      </c>
      <c r="AY867" s="748">
        <v>44000000</v>
      </c>
      <c r="AZ867" s="750">
        <v>44000000</v>
      </c>
      <c r="BA867" s="750">
        <v>44000000</v>
      </c>
      <c r="BB867" s="750">
        <v>44000000</v>
      </c>
      <c r="BD867" s="750">
        <v>44000000</v>
      </c>
      <c r="BE867" s="750">
        <v>44000000</v>
      </c>
      <c r="BF867" s="750">
        <v>44000000</v>
      </c>
      <c r="BG867" s="750">
        <v>44000000</v>
      </c>
      <c r="BH867" s="750">
        <v>104000000</v>
      </c>
      <c r="BJ867" s="750">
        <v>44000000</v>
      </c>
      <c r="BK867" s="155"/>
      <c r="BL867" s="155"/>
      <c r="BM867" s="155"/>
      <c r="BN867" s="155"/>
    </row>
    <row r="868" spans="1:66" s="750" customFormat="1" ht="24.75" customHeight="1">
      <c r="A868" s="22" t="s">
        <v>1742</v>
      </c>
      <c r="B868" s="22">
        <v>27602</v>
      </c>
      <c r="C868" s="472" t="s">
        <v>1783</v>
      </c>
      <c r="D868" s="23" t="s">
        <v>1743</v>
      </c>
      <c r="E868" s="20" t="s">
        <v>162</v>
      </c>
      <c r="F868" s="22" t="s">
        <v>89</v>
      </c>
      <c r="G868" s="22"/>
      <c r="H868" s="22" t="s">
        <v>179</v>
      </c>
      <c r="I868" s="18" t="s">
        <v>5417</v>
      </c>
      <c r="J868" s="23" t="s">
        <v>1744</v>
      </c>
      <c r="K868" s="23" t="s">
        <v>1183</v>
      </c>
      <c r="L868" s="23" t="s">
        <v>1184</v>
      </c>
      <c r="M868" s="746" t="s">
        <v>1745</v>
      </c>
      <c r="N868" s="22"/>
      <c r="O868" s="22" t="s">
        <v>1551</v>
      </c>
      <c r="P868" s="22" t="s">
        <v>1779</v>
      </c>
      <c r="Q868" s="22" t="s">
        <v>2864</v>
      </c>
      <c r="R868" s="22" t="s">
        <v>1779</v>
      </c>
      <c r="S868" s="747" t="s">
        <v>3156</v>
      </c>
      <c r="T868" s="748" t="str">
        <f>IF(Table54[[#This Row],[تاریخ اولین  احتساب حق بیمه]]="",1403,MID(Table54[[#This Row],[تاریخ اولین  احتساب حق بیمه]],1,4))</f>
        <v>1401</v>
      </c>
      <c r="U868" s="22" t="s">
        <v>5598</v>
      </c>
      <c r="V868" s="22" t="s">
        <v>3156</v>
      </c>
      <c r="W868" s="22" t="s">
        <v>3156</v>
      </c>
      <c r="X868" s="22"/>
      <c r="Y868" s="748"/>
      <c r="Z868" s="748"/>
      <c r="AA868" s="748"/>
      <c r="AB868" s="748"/>
      <c r="AC868" s="748"/>
      <c r="AD868" s="748"/>
      <c r="AE868" s="748"/>
      <c r="AF868" s="748"/>
      <c r="AG868" s="748"/>
      <c r="AH868" s="749"/>
      <c r="AI868" s="749"/>
      <c r="AJ868" s="749"/>
      <c r="AK868" s="749"/>
      <c r="AL868" s="748"/>
      <c r="AM868" s="748"/>
      <c r="AN868" s="748">
        <v>40000000</v>
      </c>
      <c r="AO868" s="748">
        <v>40000000</v>
      </c>
      <c r="AP868" s="748">
        <v>40000000</v>
      </c>
      <c r="AQ868" s="748"/>
      <c r="AR868" s="748"/>
      <c r="AS868" s="747">
        <v>30000000</v>
      </c>
      <c r="AT868" s="748">
        <v>40000000</v>
      </c>
      <c r="AU868" s="748">
        <v>40000000</v>
      </c>
      <c r="AV868" s="748">
        <v>130000000</v>
      </c>
      <c r="AW868" s="748">
        <v>40000000</v>
      </c>
      <c r="AX868" s="748">
        <v>52000000</v>
      </c>
      <c r="AY868" s="748">
        <v>52000000</v>
      </c>
      <c r="AZ868" s="750">
        <v>52000000</v>
      </c>
      <c r="BA868" s="750">
        <v>58000000</v>
      </c>
      <c r="BB868" s="750">
        <v>58000000</v>
      </c>
      <c r="BD868" s="750">
        <v>58000000</v>
      </c>
      <c r="BE868" s="750">
        <v>58000000</v>
      </c>
      <c r="BF868" s="750">
        <v>58000000</v>
      </c>
      <c r="BG868" s="750">
        <v>58000000</v>
      </c>
      <c r="BH868" s="750">
        <v>132000000</v>
      </c>
      <c r="BJ868" s="750">
        <v>58000000</v>
      </c>
      <c r="BK868" s="155"/>
      <c r="BL868" s="155"/>
      <c r="BM868" s="155"/>
      <c r="BN868" s="155"/>
    </row>
    <row r="869" spans="1:66" s="750" customFormat="1" ht="24.75" customHeight="1">
      <c r="A869" s="22" t="s">
        <v>1746</v>
      </c>
      <c r="B869" s="22">
        <v>27604</v>
      </c>
      <c r="C869" s="472" t="s">
        <v>1783</v>
      </c>
      <c r="D869" s="23" t="s">
        <v>1747</v>
      </c>
      <c r="E869" s="20" t="s">
        <v>162</v>
      </c>
      <c r="F869" s="22" t="s">
        <v>317</v>
      </c>
      <c r="G869" s="22"/>
      <c r="H869" s="22" t="s">
        <v>180</v>
      </c>
      <c r="I869" s="18" t="s">
        <v>5417</v>
      </c>
      <c r="J869" s="23" t="s">
        <v>1748</v>
      </c>
      <c r="K869" s="23" t="s">
        <v>1183</v>
      </c>
      <c r="L869" s="23" t="s">
        <v>1184</v>
      </c>
      <c r="M869" s="746" t="s">
        <v>1749</v>
      </c>
      <c r="N869" s="22"/>
      <c r="O869" s="22" t="s">
        <v>1551</v>
      </c>
      <c r="P869" s="22" t="s">
        <v>1779</v>
      </c>
      <c r="Q869" s="22" t="s">
        <v>3764</v>
      </c>
      <c r="R869" s="22" t="s">
        <v>1941</v>
      </c>
      <c r="S869" s="747" t="s">
        <v>3156</v>
      </c>
      <c r="T869" s="748" t="str">
        <f>IF(Table54[[#This Row],[تاریخ اولین  احتساب حق بیمه]]="",1403,MID(Table54[[#This Row],[تاریخ اولین  احتساب حق بیمه]],1,4))</f>
        <v>1401</v>
      </c>
      <c r="U869" s="22" t="s">
        <v>5598</v>
      </c>
      <c r="V869" s="22" t="s">
        <v>3156</v>
      </c>
      <c r="W869" s="22" t="s">
        <v>3156</v>
      </c>
      <c r="X869" s="22"/>
      <c r="Y869" s="748"/>
      <c r="Z869" s="748"/>
      <c r="AA869" s="748"/>
      <c r="AB869" s="748"/>
      <c r="AC869" s="748"/>
      <c r="AD869" s="748"/>
      <c r="AE869" s="748"/>
      <c r="AF869" s="748"/>
      <c r="AG869" s="748"/>
      <c r="AH869" s="749"/>
      <c r="AI869" s="749"/>
      <c r="AJ869" s="749"/>
      <c r="AK869" s="749"/>
      <c r="AL869" s="748"/>
      <c r="AM869" s="748"/>
      <c r="AN869" s="748">
        <v>80000000</v>
      </c>
      <c r="AO869" s="748">
        <v>80000000</v>
      </c>
      <c r="AP869" s="748">
        <v>80000000</v>
      </c>
      <c r="AQ869" s="748"/>
      <c r="AR869" s="748"/>
      <c r="AS869" s="747">
        <v>70000000</v>
      </c>
      <c r="AT869" s="748">
        <v>80000000</v>
      </c>
      <c r="AU869" s="748">
        <v>80000000</v>
      </c>
      <c r="AV869" s="748">
        <v>185000000</v>
      </c>
      <c r="AW869" s="748">
        <v>80000000</v>
      </c>
      <c r="AX869" s="748">
        <v>100000000</v>
      </c>
      <c r="AY869" s="748">
        <v>110000000</v>
      </c>
      <c r="AZ869" s="750">
        <v>110000000</v>
      </c>
      <c r="BA869" s="750">
        <v>110000000</v>
      </c>
      <c r="BB869" s="750">
        <v>110000000</v>
      </c>
      <c r="BD869" s="750">
        <v>110000000</v>
      </c>
      <c r="BE869" s="750">
        <v>110000000</v>
      </c>
      <c r="BF869" s="750">
        <v>110000000</v>
      </c>
      <c r="BG869" s="750">
        <v>110000000</v>
      </c>
      <c r="BH869" s="750">
        <v>200000000</v>
      </c>
      <c r="BJ869" s="750">
        <v>110000000</v>
      </c>
      <c r="BK869" s="155"/>
      <c r="BL869" s="155"/>
      <c r="BM869" s="155"/>
      <c r="BN869" s="155"/>
    </row>
    <row r="870" spans="1:66" s="750" customFormat="1" ht="24.75" customHeight="1">
      <c r="A870" s="22" t="s">
        <v>3445</v>
      </c>
      <c r="B870" s="22">
        <v>27608</v>
      </c>
      <c r="C870" s="472" t="s">
        <v>1783</v>
      </c>
      <c r="D870" s="23" t="s">
        <v>3446</v>
      </c>
      <c r="E870" s="20" t="s">
        <v>162</v>
      </c>
      <c r="F870" s="22" t="s">
        <v>102</v>
      </c>
      <c r="G870" s="22"/>
      <c r="H870" s="22" t="s">
        <v>180</v>
      </c>
      <c r="I870" s="18" t="s">
        <v>5417</v>
      </c>
      <c r="J870" s="23" t="s">
        <v>3447</v>
      </c>
      <c r="K870" s="23" t="s">
        <v>1183</v>
      </c>
      <c r="L870" s="23" t="s">
        <v>1184</v>
      </c>
      <c r="M870" s="746" t="s">
        <v>3448</v>
      </c>
      <c r="N870" s="22">
        <v>4145955337</v>
      </c>
      <c r="O870" s="22" t="s">
        <v>1551</v>
      </c>
      <c r="P870" s="22" t="s">
        <v>3435</v>
      </c>
      <c r="Q870" s="22" t="s">
        <v>3435</v>
      </c>
      <c r="R870" s="22" t="s">
        <v>4128</v>
      </c>
      <c r="S870" s="747" t="s">
        <v>3156</v>
      </c>
      <c r="T870" s="748" t="str">
        <f>IF(Table54[[#This Row],[تاریخ اولین  احتساب حق بیمه]]="",1403,MID(Table54[[#This Row],[تاریخ اولین  احتساب حق بیمه]],1,4))</f>
        <v>1402</v>
      </c>
      <c r="U870" s="22" t="s">
        <v>5598</v>
      </c>
      <c r="V870" s="22" t="s">
        <v>3156</v>
      </c>
      <c r="W870" s="22" t="s">
        <v>3156</v>
      </c>
      <c r="X870" s="22"/>
      <c r="Y870" s="748"/>
      <c r="Z870" s="748"/>
      <c r="AA870" s="748"/>
      <c r="AB870" s="748"/>
      <c r="AC870" s="748"/>
      <c r="AD870" s="748"/>
      <c r="AE870" s="748"/>
      <c r="AF870" s="748"/>
      <c r="AG870" s="748"/>
      <c r="AH870" s="749"/>
      <c r="AI870" s="749"/>
      <c r="AJ870" s="749"/>
      <c r="AK870" s="749"/>
      <c r="AL870" s="748"/>
      <c r="AM870" s="748"/>
      <c r="AN870" s="748"/>
      <c r="AO870" s="748"/>
      <c r="AP870" s="748"/>
      <c r="AQ870" s="748"/>
      <c r="AR870" s="748"/>
      <c r="AS870" s="747"/>
      <c r="AT870" s="748"/>
      <c r="AU870" s="748"/>
      <c r="AV870" s="748"/>
      <c r="AW870" s="748"/>
      <c r="AX870" s="748"/>
      <c r="AY870" s="748"/>
      <c r="BA870" s="750">
        <v>40000000</v>
      </c>
      <c r="BB870" s="750">
        <v>52000000</v>
      </c>
      <c r="BC870" s="750">
        <v>40000000</v>
      </c>
      <c r="BD870" s="750">
        <v>44000000</v>
      </c>
      <c r="BE870" s="750">
        <v>44000000</v>
      </c>
      <c r="BF870" s="750">
        <v>44000000</v>
      </c>
      <c r="BG870" s="750">
        <v>44000000</v>
      </c>
      <c r="BH870" s="750">
        <v>84000000</v>
      </c>
      <c r="BJ870" s="750">
        <v>44000000</v>
      </c>
      <c r="BK870" s="155"/>
      <c r="BL870" s="155"/>
      <c r="BM870" s="155"/>
      <c r="BN870" s="155"/>
    </row>
    <row r="871" spans="1:66" s="750" customFormat="1" ht="24.75" customHeight="1">
      <c r="A871" s="22" t="s">
        <v>4124</v>
      </c>
      <c r="B871" s="22">
        <v>27610</v>
      </c>
      <c r="C871" s="472" t="s">
        <v>1783</v>
      </c>
      <c r="D871" s="23" t="s">
        <v>4125</v>
      </c>
      <c r="E871" s="20" t="s">
        <v>162</v>
      </c>
      <c r="F871" s="22" t="s">
        <v>89</v>
      </c>
      <c r="G871" s="22"/>
      <c r="H871" s="22" t="s">
        <v>180</v>
      </c>
      <c r="I871" s="18" t="s">
        <v>5417</v>
      </c>
      <c r="J871" s="23" t="s">
        <v>4126</v>
      </c>
      <c r="K871" s="23" t="s">
        <v>2226</v>
      </c>
      <c r="L871" s="23" t="s">
        <v>1184</v>
      </c>
      <c r="M871" s="746" t="s">
        <v>4127</v>
      </c>
      <c r="N871" s="22"/>
      <c r="O871" s="22" t="s">
        <v>2155</v>
      </c>
      <c r="P871" s="22" t="s">
        <v>4128</v>
      </c>
      <c r="Q871" s="22" t="s">
        <v>4128</v>
      </c>
      <c r="R871" s="22" t="s">
        <v>4452</v>
      </c>
      <c r="S871" s="747" t="s">
        <v>3156</v>
      </c>
      <c r="T871" s="748" t="str">
        <f>IF(Table54[[#This Row],[تاریخ اولین  احتساب حق بیمه]]="",1403,MID(Table54[[#This Row],[تاریخ اولین  احتساب حق بیمه]],1,4))</f>
        <v>1402</v>
      </c>
      <c r="U871" s="22" t="s">
        <v>5598</v>
      </c>
      <c r="V871" s="22" t="s">
        <v>3156</v>
      </c>
      <c r="W871" s="22" t="s">
        <v>3156</v>
      </c>
      <c r="X871" s="22"/>
      <c r="Y871" s="748"/>
      <c r="Z871" s="748"/>
      <c r="AA871" s="748"/>
      <c r="AB871" s="748"/>
      <c r="AC871" s="748"/>
      <c r="AD871" s="748"/>
      <c r="AE871" s="748"/>
      <c r="AF871" s="748"/>
      <c r="AG871" s="748"/>
      <c r="AH871" s="749"/>
      <c r="AI871" s="749"/>
      <c r="AJ871" s="749"/>
      <c r="AK871" s="749"/>
      <c r="AL871" s="748"/>
      <c r="AM871" s="748"/>
      <c r="AN871" s="748"/>
      <c r="AO871" s="748"/>
      <c r="AP871" s="748"/>
      <c r="AQ871" s="748"/>
      <c r="AR871" s="748"/>
      <c r="AS871" s="747"/>
      <c r="AT871" s="748"/>
      <c r="AU871" s="748"/>
      <c r="AV871" s="748"/>
      <c r="AW871" s="748"/>
      <c r="AX871" s="748"/>
      <c r="AY871" s="748"/>
      <c r="BC871" s="750">
        <v>40000000</v>
      </c>
      <c r="BD871" s="750">
        <v>40000000</v>
      </c>
      <c r="BE871" s="750">
        <v>40000000</v>
      </c>
      <c r="BF871" s="750">
        <v>57000000</v>
      </c>
      <c r="BG871" s="750">
        <v>57000000</v>
      </c>
      <c r="BH871" s="750">
        <v>87000000</v>
      </c>
      <c r="BJ871" s="750">
        <v>57000000</v>
      </c>
      <c r="BK871" s="155"/>
      <c r="BL871" s="155"/>
      <c r="BM871" s="155"/>
      <c r="BN871" s="155"/>
    </row>
    <row r="872" spans="1:66" s="750" customFormat="1" ht="24.75" customHeight="1">
      <c r="A872" s="22" t="s">
        <v>22307</v>
      </c>
      <c r="B872" s="22">
        <v>27612</v>
      </c>
      <c r="C872" s="472" t="s">
        <v>1783</v>
      </c>
      <c r="D872" s="23" t="s">
        <v>22308</v>
      </c>
      <c r="E872" s="20" t="s">
        <v>162</v>
      </c>
      <c r="F872" s="22" t="s">
        <v>3652</v>
      </c>
      <c r="G872" s="22" t="s">
        <v>1577</v>
      </c>
      <c r="H872" s="22" t="s">
        <v>180</v>
      </c>
      <c r="I872" s="18" t="s">
        <v>5417</v>
      </c>
      <c r="J872" s="23" t="s">
        <v>22309</v>
      </c>
      <c r="K872" s="23" t="s">
        <v>1183</v>
      </c>
      <c r="L872" s="23" t="s">
        <v>1184</v>
      </c>
      <c r="M872" s="746" t="s">
        <v>22310</v>
      </c>
      <c r="N872" s="22"/>
      <c r="O872" s="22" t="s">
        <v>2155</v>
      </c>
      <c r="P872" s="22" t="s">
        <v>22287</v>
      </c>
      <c r="Q872" s="22" t="s">
        <v>22287</v>
      </c>
      <c r="R872" s="22"/>
      <c r="S872" s="747"/>
      <c r="T872" s="748"/>
      <c r="U872" s="22"/>
      <c r="V872" s="22"/>
      <c r="W872" s="22"/>
      <c r="X872" s="22"/>
      <c r="Y872" s="748"/>
      <c r="Z872" s="748"/>
      <c r="AA872" s="748"/>
      <c r="AB872" s="748"/>
      <c r="AC872" s="748"/>
      <c r="AD872" s="748"/>
      <c r="AE872" s="748"/>
      <c r="AF872" s="748"/>
      <c r="AG872" s="748"/>
      <c r="AH872" s="749"/>
      <c r="AI872" s="749"/>
      <c r="AJ872" s="749"/>
      <c r="AK872" s="749"/>
      <c r="AL872" s="748"/>
      <c r="AM872" s="748"/>
      <c r="AN872" s="748"/>
      <c r="AO872" s="748"/>
      <c r="AP872" s="748"/>
      <c r="AQ872" s="748"/>
      <c r="AR872" s="748"/>
      <c r="AS872" s="747"/>
      <c r="AT872" s="748"/>
      <c r="AU872" s="748"/>
      <c r="AV872" s="748"/>
      <c r="AW872" s="748"/>
      <c r="AX872" s="748"/>
      <c r="AY872" s="748"/>
      <c r="BK872" s="155"/>
      <c r="BL872" s="155"/>
      <c r="BM872" s="155"/>
      <c r="BN872" s="155"/>
    </row>
    <row r="873" spans="1:66" s="750" customFormat="1" ht="24.75" customHeight="1">
      <c r="A873" s="22" t="s">
        <v>23580</v>
      </c>
      <c r="B873" s="22">
        <v>27613</v>
      </c>
      <c r="C873" s="472" t="s">
        <v>1783</v>
      </c>
      <c r="D873" s="23" t="s">
        <v>23581</v>
      </c>
      <c r="E873" s="20" t="s">
        <v>163</v>
      </c>
      <c r="F873" s="22" t="s">
        <v>143</v>
      </c>
      <c r="G873" s="22" t="s">
        <v>1577</v>
      </c>
      <c r="H873" s="22" t="s">
        <v>180</v>
      </c>
      <c r="I873" s="18" t="s">
        <v>5417</v>
      </c>
      <c r="J873" s="23" t="s">
        <v>23582</v>
      </c>
      <c r="K873" s="23" t="s">
        <v>1183</v>
      </c>
      <c r="L873" s="23" t="s">
        <v>1184</v>
      </c>
      <c r="M873" s="746" t="s">
        <v>23583</v>
      </c>
      <c r="N873" s="22">
        <v>4153756457</v>
      </c>
      <c r="O873" s="22" t="s">
        <v>2155</v>
      </c>
      <c r="P873" s="22" t="s">
        <v>22780</v>
      </c>
      <c r="Q873" s="22" t="s">
        <v>22780</v>
      </c>
      <c r="R873" s="22" t="s">
        <v>23079</v>
      </c>
      <c r="S873" s="747"/>
      <c r="T873" s="748"/>
      <c r="U873" s="22"/>
      <c r="V873" s="22"/>
      <c r="W873" s="22"/>
      <c r="X873" s="22"/>
      <c r="Y873" s="748"/>
      <c r="Z873" s="748"/>
      <c r="AA873" s="748"/>
      <c r="AB873" s="748"/>
      <c r="AC873" s="748"/>
      <c r="AD873" s="748"/>
      <c r="AE873" s="748"/>
      <c r="AF873" s="748"/>
      <c r="AG873" s="748"/>
      <c r="AH873" s="749"/>
      <c r="AI873" s="749"/>
      <c r="AJ873" s="749"/>
      <c r="AK873" s="749"/>
      <c r="AL873" s="748"/>
      <c r="AM873" s="748"/>
      <c r="AN873" s="748"/>
      <c r="AO873" s="748"/>
      <c r="AP873" s="748"/>
      <c r="AQ873" s="748"/>
      <c r="AR873" s="748"/>
      <c r="AS873" s="747"/>
      <c r="AT873" s="748"/>
      <c r="AU873" s="748"/>
      <c r="AV873" s="748"/>
      <c r="AW873" s="748"/>
      <c r="AX873" s="748"/>
      <c r="AY873" s="748"/>
      <c r="BK873" s="155"/>
      <c r="BL873" s="155"/>
      <c r="BM873" s="155"/>
      <c r="BN873" s="155"/>
    </row>
    <row r="874" spans="1:66" s="768" customFormat="1" ht="24.75" customHeight="1">
      <c r="A874" s="475" t="s">
        <v>25934</v>
      </c>
      <c r="B874" s="475">
        <v>27614</v>
      </c>
      <c r="C874" s="776" t="s">
        <v>1783</v>
      </c>
      <c r="D874" s="473" t="s">
        <v>25935</v>
      </c>
      <c r="E874" s="474" t="s">
        <v>163</v>
      </c>
      <c r="F874" s="475" t="s">
        <v>25936</v>
      </c>
      <c r="G874" s="475" t="s">
        <v>1288</v>
      </c>
      <c r="H874" s="475"/>
      <c r="I874" s="476"/>
      <c r="J874" s="473"/>
      <c r="K874" s="473" t="s">
        <v>1183</v>
      </c>
      <c r="L874" s="473" t="s">
        <v>1447</v>
      </c>
      <c r="M874" s="777" t="s">
        <v>25937</v>
      </c>
      <c r="N874" s="475">
        <v>4143115541</v>
      </c>
      <c r="O874" s="475" t="s">
        <v>2155</v>
      </c>
      <c r="P874" s="475" t="s">
        <v>25938</v>
      </c>
      <c r="Q874" s="475" t="s">
        <v>25938</v>
      </c>
      <c r="R874" s="475"/>
      <c r="S874" s="797"/>
      <c r="T874" s="780"/>
      <c r="U874" s="475"/>
      <c r="V874" s="475"/>
      <c r="W874" s="475"/>
      <c r="X874" s="475"/>
      <c r="Y874" s="780"/>
      <c r="Z874" s="780"/>
      <c r="AA874" s="780"/>
      <c r="AB874" s="780"/>
      <c r="AC874" s="780"/>
      <c r="AD874" s="780"/>
      <c r="AE874" s="780"/>
      <c r="AF874" s="780"/>
      <c r="AG874" s="780"/>
      <c r="AH874" s="798"/>
      <c r="AI874" s="798"/>
      <c r="AJ874" s="798"/>
      <c r="AK874" s="798"/>
      <c r="AL874" s="780"/>
      <c r="AM874" s="780"/>
      <c r="AN874" s="780"/>
      <c r="AO874" s="780"/>
      <c r="AP874" s="780"/>
      <c r="AQ874" s="780"/>
      <c r="AR874" s="780"/>
      <c r="AS874" s="797"/>
      <c r="AT874" s="780"/>
      <c r="AU874" s="780"/>
      <c r="AV874" s="780"/>
      <c r="AW874" s="780"/>
      <c r="AX874" s="780"/>
      <c r="AY874" s="780"/>
      <c r="BK874" s="769"/>
      <c r="BL874" s="769"/>
      <c r="BM874" s="769"/>
      <c r="BN874" s="769"/>
    </row>
    <row r="875" spans="1:66" s="750" customFormat="1" ht="24.75" customHeight="1">
      <c r="A875" s="22" t="s">
        <v>25939</v>
      </c>
      <c r="B875" s="22">
        <v>27615</v>
      </c>
      <c r="C875" s="472" t="s">
        <v>1783</v>
      </c>
      <c r="D875" s="23" t="s">
        <v>25940</v>
      </c>
      <c r="E875" s="20" t="s">
        <v>162</v>
      </c>
      <c r="F875" s="22" t="s">
        <v>138</v>
      </c>
      <c r="G875" s="22" t="s">
        <v>1577</v>
      </c>
      <c r="H875" s="22" t="s">
        <v>180</v>
      </c>
      <c r="I875" s="18" t="s">
        <v>5417</v>
      </c>
      <c r="J875" s="23" t="s">
        <v>25941</v>
      </c>
      <c r="K875" s="23" t="s">
        <v>1183</v>
      </c>
      <c r="L875" s="23" t="s">
        <v>1184</v>
      </c>
      <c r="M875" s="746" t="s">
        <v>25942</v>
      </c>
      <c r="N875" s="22"/>
      <c r="O875" s="22" t="s">
        <v>2155</v>
      </c>
      <c r="P875" s="22" t="s">
        <v>22256</v>
      </c>
      <c r="Q875" s="22" t="s">
        <v>22256</v>
      </c>
      <c r="R875" s="22" t="s">
        <v>25916</v>
      </c>
      <c r="S875" s="747"/>
      <c r="T875" s="748"/>
      <c r="U875" s="22" t="s">
        <v>5598</v>
      </c>
      <c r="V875" s="22"/>
      <c r="W875" s="22"/>
      <c r="X875" s="22"/>
      <c r="Y875" s="748"/>
      <c r="Z875" s="748"/>
      <c r="AA875" s="748"/>
      <c r="AB875" s="748"/>
      <c r="AC875" s="748"/>
      <c r="AD875" s="748"/>
      <c r="AE875" s="748"/>
      <c r="AF875" s="748"/>
      <c r="AG875" s="748"/>
      <c r="AH875" s="749"/>
      <c r="AI875" s="749"/>
      <c r="AJ875" s="749"/>
      <c r="AK875" s="749"/>
      <c r="AL875" s="748"/>
      <c r="AM875" s="748"/>
      <c r="AN875" s="748"/>
      <c r="AO875" s="748"/>
      <c r="AP875" s="748"/>
      <c r="AQ875" s="748"/>
      <c r="AR875" s="748"/>
      <c r="AS875" s="747"/>
      <c r="AT875" s="748"/>
      <c r="AU875" s="748"/>
      <c r="AV875" s="748"/>
      <c r="AW875" s="748"/>
      <c r="AX875" s="748"/>
      <c r="AY875" s="748"/>
      <c r="BK875" s="155"/>
      <c r="BL875" s="155"/>
      <c r="BM875" s="155"/>
      <c r="BN875" s="155"/>
    </row>
    <row r="876" spans="1:66" s="750" customFormat="1" ht="24.75" customHeight="1">
      <c r="A876" s="22" t="s">
        <v>28844</v>
      </c>
      <c r="B876" s="22">
        <v>26716</v>
      </c>
      <c r="C876" s="472" t="s">
        <v>1783</v>
      </c>
      <c r="D876" s="23">
        <v>2581690313</v>
      </c>
      <c r="E876" s="20" t="s">
        <v>163</v>
      </c>
      <c r="F876" s="22" t="s">
        <v>102</v>
      </c>
      <c r="G876" s="22" t="s">
        <v>1577</v>
      </c>
      <c r="H876" s="22"/>
      <c r="I876" s="18"/>
      <c r="J876" s="23"/>
      <c r="K876" s="23"/>
      <c r="L876" s="23"/>
      <c r="M876" s="746"/>
      <c r="N876" s="22"/>
      <c r="O876" s="22" t="s">
        <v>2155</v>
      </c>
      <c r="P876" s="22"/>
      <c r="Q876" s="22" t="s">
        <v>28234</v>
      </c>
      <c r="R876" s="22"/>
      <c r="S876" s="747"/>
      <c r="T876" s="748" t="e">
        <f>IF([8]!Table54[[#This Row],[تاریخ اولین  احتساب حق بیمه]]="",1403,MID([8]!Table54[[#This Row],[تاریخ اولین  احتساب حق بیمه]],1,4))</f>
        <v>#REF!</v>
      </c>
      <c r="U876" s="22"/>
      <c r="V876" s="22"/>
      <c r="W876" s="22"/>
      <c r="X876" s="22"/>
      <c r="Y876" s="748"/>
      <c r="Z876" s="748"/>
      <c r="AA876" s="748"/>
      <c r="AB876" s="748"/>
      <c r="AC876" s="748"/>
      <c r="AD876" s="748"/>
      <c r="AE876" s="748"/>
      <c r="AF876" s="748"/>
      <c r="AG876" s="748"/>
      <c r="AH876" s="749"/>
      <c r="AI876" s="749"/>
      <c r="AJ876" s="749"/>
      <c r="AK876" s="749"/>
      <c r="AL876" s="748"/>
      <c r="AM876" s="748"/>
      <c r="AN876" s="748"/>
      <c r="AO876" s="748"/>
      <c r="AP876" s="748"/>
      <c r="AQ876" s="748"/>
      <c r="AR876" s="748"/>
      <c r="AS876" s="747"/>
      <c r="AT876" s="748"/>
      <c r="AU876" s="748"/>
      <c r="AV876" s="748"/>
      <c r="AW876" s="748"/>
      <c r="AX876" s="748"/>
      <c r="AY876" s="748"/>
      <c r="BK876" s="155"/>
      <c r="BL876" s="155"/>
      <c r="BM876" s="155"/>
      <c r="BN876" s="155"/>
    </row>
    <row r="877" spans="1:66" s="750" customFormat="1" ht="24.75" customHeight="1">
      <c r="A877" s="22" t="s">
        <v>28839</v>
      </c>
      <c r="B877" s="22">
        <v>27617</v>
      </c>
      <c r="C877" s="472" t="s">
        <v>1783</v>
      </c>
      <c r="D877" s="23" t="s">
        <v>28840</v>
      </c>
      <c r="E877" s="20" t="s">
        <v>163</v>
      </c>
      <c r="F877" s="22" t="s">
        <v>28841</v>
      </c>
      <c r="G877" s="22" t="s">
        <v>1288</v>
      </c>
      <c r="H877" s="22"/>
      <c r="I877" s="18"/>
      <c r="J877" s="23" t="s">
        <v>28842</v>
      </c>
      <c r="K877" s="23" t="s">
        <v>1183</v>
      </c>
      <c r="L877" s="23" t="s">
        <v>1184</v>
      </c>
      <c r="M877" s="746" t="s">
        <v>28843</v>
      </c>
      <c r="N877" s="22"/>
      <c r="O877" s="22" t="s">
        <v>2155</v>
      </c>
      <c r="P877" s="22" t="s">
        <v>28391</v>
      </c>
      <c r="Q877" s="22" t="s">
        <v>28391</v>
      </c>
      <c r="R877" s="22"/>
      <c r="S877" s="747"/>
      <c r="T877" s="748"/>
      <c r="U877" s="22"/>
      <c r="V877" s="22"/>
      <c r="W877" s="22"/>
      <c r="X877" s="22"/>
      <c r="Y877" s="748"/>
      <c r="Z877" s="748"/>
      <c r="AA877" s="748"/>
      <c r="AB877" s="748"/>
      <c r="AC877" s="748"/>
      <c r="AD877" s="748"/>
      <c r="AE877" s="748"/>
      <c r="AF877" s="748"/>
      <c r="AG877" s="748"/>
      <c r="AH877" s="749"/>
      <c r="AI877" s="749"/>
      <c r="AJ877" s="749"/>
      <c r="AK877" s="749"/>
      <c r="AL877" s="748"/>
      <c r="AM877" s="748"/>
      <c r="AN877" s="748"/>
      <c r="AO877" s="748"/>
      <c r="AP877" s="748"/>
      <c r="AQ877" s="748"/>
      <c r="AR877" s="748"/>
      <c r="AS877" s="747"/>
      <c r="AT877" s="748"/>
      <c r="AU877" s="748"/>
      <c r="AV877" s="748"/>
      <c r="AW877" s="748"/>
      <c r="AX877" s="748"/>
      <c r="AY877" s="748"/>
      <c r="BK877" s="155"/>
      <c r="BL877" s="155"/>
      <c r="BM877" s="155"/>
      <c r="BN877" s="155"/>
    </row>
    <row r="878" spans="1:66" s="750" customFormat="1" ht="24.75" customHeight="1">
      <c r="A878" s="22"/>
      <c r="B878" s="22"/>
      <c r="C878" s="472"/>
      <c r="D878" s="23"/>
      <c r="E878" s="20"/>
      <c r="F878" s="22"/>
      <c r="G878" s="22"/>
      <c r="H878" s="22"/>
      <c r="I878" s="18"/>
      <c r="J878" s="23"/>
      <c r="K878" s="23"/>
      <c r="L878" s="23"/>
      <c r="M878" s="746"/>
      <c r="N878" s="22"/>
      <c r="O878" s="22"/>
      <c r="P878" s="22"/>
      <c r="Q878" s="22"/>
      <c r="R878" s="22"/>
      <c r="S878" s="747"/>
      <c r="T878" s="748"/>
      <c r="U878" s="22"/>
      <c r="V878" s="22"/>
      <c r="W878" s="22"/>
      <c r="X878" s="22"/>
      <c r="Y878" s="748"/>
      <c r="Z878" s="748"/>
      <c r="AA878" s="748"/>
      <c r="AB878" s="748"/>
      <c r="AC878" s="748"/>
      <c r="AD878" s="748"/>
      <c r="AE878" s="748"/>
      <c r="AF878" s="748"/>
      <c r="AG878" s="748"/>
      <c r="AH878" s="749"/>
      <c r="AI878" s="749"/>
      <c r="AJ878" s="749"/>
      <c r="AK878" s="749"/>
      <c r="AL878" s="748"/>
      <c r="AM878" s="748"/>
      <c r="AN878" s="748"/>
      <c r="AO878" s="748"/>
      <c r="AP878" s="748"/>
      <c r="AQ878" s="748"/>
      <c r="AR878" s="748"/>
      <c r="AS878" s="747"/>
      <c r="AT878" s="748"/>
      <c r="AU878" s="748"/>
      <c r="AV878" s="748"/>
      <c r="AW878" s="748"/>
      <c r="AX878" s="748"/>
      <c r="AY878" s="748"/>
      <c r="BK878" s="155"/>
      <c r="BL878" s="155"/>
      <c r="BM878" s="155"/>
      <c r="BN878" s="155"/>
    </row>
    <row r="879" spans="1:66" s="750" customFormat="1" ht="24.75" customHeight="1">
      <c r="A879" s="22"/>
      <c r="B879" s="22"/>
      <c r="C879" s="472"/>
      <c r="D879" s="23"/>
      <c r="E879" s="23"/>
      <c r="F879" s="22"/>
      <c r="G879" s="22"/>
      <c r="H879" s="22"/>
      <c r="I879" s="18" t="s">
        <v>5417</v>
      </c>
      <c r="J879" s="23"/>
      <c r="K879" s="23"/>
      <c r="L879" s="23"/>
      <c r="M879" s="746"/>
      <c r="N879" s="22"/>
      <c r="O879" s="22"/>
      <c r="P879" s="22"/>
      <c r="Q879" s="22"/>
      <c r="R879" s="22"/>
      <c r="S879" s="747"/>
      <c r="T879" s="748"/>
      <c r="U879" s="22"/>
      <c r="V879" s="22"/>
      <c r="W879" s="22"/>
      <c r="X879" s="22"/>
      <c r="Y879" s="748"/>
      <c r="Z879" s="748"/>
      <c r="AA879" s="748"/>
      <c r="AB879" s="748"/>
      <c r="AC879" s="748"/>
      <c r="AD879" s="748"/>
      <c r="AE879" s="748"/>
      <c r="AF879" s="748"/>
      <c r="AG879" s="748"/>
      <c r="AH879" s="749"/>
      <c r="AI879" s="749"/>
      <c r="AJ879" s="749"/>
      <c r="AK879" s="749"/>
      <c r="AL879" s="748"/>
      <c r="AM879" s="748"/>
      <c r="AN879" s="748"/>
      <c r="AO879" s="748"/>
      <c r="AP879" s="748"/>
      <c r="AQ879" s="748"/>
      <c r="AR879" s="748"/>
      <c r="AS879" s="747"/>
      <c r="AT879" s="748"/>
      <c r="AU879" s="748"/>
      <c r="AV879" s="748"/>
      <c r="AW879" s="748"/>
      <c r="AX879" s="748"/>
      <c r="AY879" s="748"/>
      <c r="BK879" s="155"/>
      <c r="BL879" s="155"/>
      <c r="BM879" s="155"/>
      <c r="BN879" s="155"/>
    </row>
    <row r="880" spans="1:66" s="750" customFormat="1" ht="27.75" customHeight="1">
      <c r="A880" s="21" t="s">
        <v>1953</v>
      </c>
      <c r="B880" s="21" t="s">
        <v>1968</v>
      </c>
      <c r="C880" s="799" t="s">
        <v>1967</v>
      </c>
      <c r="D880" s="20" t="s">
        <v>1954</v>
      </c>
      <c r="E880" s="20" t="s">
        <v>162</v>
      </c>
      <c r="F880" s="21" t="s">
        <v>419</v>
      </c>
      <c r="G880" s="21" t="s">
        <v>1955</v>
      </c>
      <c r="H880" s="21" t="s">
        <v>180</v>
      </c>
      <c r="I880" s="19" t="s">
        <v>5416</v>
      </c>
      <c r="J880" s="20" t="s">
        <v>1956</v>
      </c>
      <c r="K880" s="20" t="s">
        <v>1183</v>
      </c>
      <c r="L880" s="20" t="s">
        <v>774</v>
      </c>
      <c r="M880" s="758" t="s">
        <v>1957</v>
      </c>
      <c r="N880" s="21">
        <v>4415873465</v>
      </c>
      <c r="O880" s="21" t="s">
        <v>1551</v>
      </c>
      <c r="P880" s="21" t="s">
        <v>623</v>
      </c>
      <c r="Q880" s="21" t="s">
        <v>2864</v>
      </c>
      <c r="R880" s="21" t="s">
        <v>22287</v>
      </c>
      <c r="S880" s="759"/>
      <c r="T880" s="760" t="str">
        <f>IF(Table54[[#This Row],[تاریخ اولین  احتساب حق بیمه]]="",1403,MID(Table54[[#This Row],[تاریخ اولین  احتساب حق بیمه]],1,4))</f>
        <v>1403</v>
      </c>
      <c r="U880" s="21"/>
      <c r="V880" s="21"/>
      <c r="W880" s="21"/>
      <c r="X880" s="21"/>
      <c r="Y880" s="760"/>
      <c r="Z880" s="760"/>
      <c r="AA880" s="760"/>
      <c r="AB880" s="760"/>
      <c r="AC880" s="760"/>
      <c r="AD880" s="760"/>
      <c r="AE880" s="760"/>
      <c r="AF880" s="760"/>
      <c r="AG880" s="760"/>
      <c r="AH880" s="761"/>
      <c r="AI880" s="761"/>
      <c r="AJ880" s="761"/>
      <c r="AK880" s="761"/>
      <c r="AL880" s="760"/>
      <c r="AM880" s="760"/>
      <c r="AN880" s="760"/>
      <c r="AO880" s="760"/>
      <c r="AP880" s="760"/>
      <c r="AQ880" s="760">
        <v>102100000</v>
      </c>
      <c r="AR880" s="760">
        <v>80000000</v>
      </c>
      <c r="AS880" s="759">
        <v>165000000</v>
      </c>
      <c r="AT880" s="760">
        <v>187000000</v>
      </c>
      <c r="AU880" s="760">
        <v>205000000</v>
      </c>
      <c r="AV880" s="760">
        <v>180000000</v>
      </c>
      <c r="AW880" s="760">
        <v>100000000</v>
      </c>
      <c r="AX880" s="760">
        <v>165000000</v>
      </c>
      <c r="AY880" s="760">
        <v>169000000</v>
      </c>
      <c r="AZ880" s="760">
        <v>160000000</v>
      </c>
      <c r="BA880" s="760">
        <v>160000000</v>
      </c>
      <c r="BB880" s="760">
        <v>15500000</v>
      </c>
      <c r="BC880" s="760">
        <v>170000000</v>
      </c>
      <c r="BD880" s="760">
        <v>170000000</v>
      </c>
      <c r="BE880" s="760">
        <v>170000000</v>
      </c>
      <c r="BF880" s="800">
        <v>170000000</v>
      </c>
      <c r="BG880" s="750">
        <v>250000000</v>
      </c>
      <c r="BK880" s="155"/>
      <c r="BL880" s="155"/>
      <c r="BM880" s="155"/>
      <c r="BN880" s="155"/>
    </row>
    <row r="881" spans="1:66" s="750" customFormat="1" ht="27.75" customHeight="1">
      <c r="A881" s="21" t="s">
        <v>1971</v>
      </c>
      <c r="B881" s="21" t="s">
        <v>1969</v>
      </c>
      <c r="C881" s="799" t="s">
        <v>1967</v>
      </c>
      <c r="D881" s="20" t="s">
        <v>1958</v>
      </c>
      <c r="E881" s="20" t="s">
        <v>162</v>
      </c>
      <c r="F881" s="21" t="s">
        <v>199</v>
      </c>
      <c r="G881" s="21" t="s">
        <v>1959</v>
      </c>
      <c r="H881" s="21" t="s">
        <v>180</v>
      </c>
      <c r="I881" s="19" t="s">
        <v>5417</v>
      </c>
      <c r="J881" s="20" t="s">
        <v>1960</v>
      </c>
      <c r="K881" s="20" t="s">
        <v>1183</v>
      </c>
      <c r="L881" s="20" t="s">
        <v>1184</v>
      </c>
      <c r="M881" s="758" t="s">
        <v>1961</v>
      </c>
      <c r="N881" s="21"/>
      <c r="O881" s="21" t="s">
        <v>1551</v>
      </c>
      <c r="P881" s="21" t="s">
        <v>353</v>
      </c>
      <c r="Q881" s="21" t="s">
        <v>2864</v>
      </c>
      <c r="R881" s="21" t="s">
        <v>642</v>
      </c>
      <c r="S881" s="759"/>
      <c r="T881" s="760" t="str">
        <f>IF(Table54[[#This Row],[تاریخ اولین  احتساب حق بیمه]]="",1403,MID(Table54[[#This Row],[تاریخ اولین  احتساب حق بیمه]],1,4))</f>
        <v>1400</v>
      </c>
      <c r="U881" s="21"/>
      <c r="V881" s="21"/>
      <c r="W881" s="21"/>
      <c r="X881" s="21"/>
      <c r="Y881" s="760"/>
      <c r="Z881" s="760"/>
      <c r="AA881" s="760"/>
      <c r="AB881" s="760"/>
      <c r="AC881" s="760"/>
      <c r="AD881" s="760"/>
      <c r="AE881" s="760"/>
      <c r="AF881" s="760"/>
      <c r="AG881" s="760"/>
      <c r="AH881" s="761"/>
      <c r="AI881" s="761"/>
      <c r="AJ881" s="761"/>
      <c r="AK881" s="761"/>
      <c r="AL881" s="760"/>
      <c r="AM881" s="760"/>
      <c r="AN881" s="760"/>
      <c r="AO881" s="760"/>
      <c r="AP881" s="760"/>
      <c r="AQ881" s="760">
        <v>65000000</v>
      </c>
      <c r="AR881" s="760">
        <v>65000000</v>
      </c>
      <c r="AS881" s="759">
        <v>100000000</v>
      </c>
      <c r="AT881" s="760">
        <v>110000000</v>
      </c>
      <c r="AU881" s="760">
        <v>245000000</v>
      </c>
      <c r="AV881" s="760">
        <v>160000000</v>
      </c>
      <c r="AW881" s="760">
        <v>95000000</v>
      </c>
      <c r="AX881" s="760">
        <v>132500000</v>
      </c>
      <c r="AY881" s="760">
        <v>193000000</v>
      </c>
      <c r="AZ881" s="760">
        <v>200000000</v>
      </c>
      <c r="BA881" s="760">
        <v>200000000</v>
      </c>
      <c r="BB881" s="760">
        <v>210000000</v>
      </c>
      <c r="BC881" s="760">
        <v>200000000</v>
      </c>
      <c r="BD881" s="760">
        <v>200000000</v>
      </c>
      <c r="BE881" s="760">
        <v>200000000</v>
      </c>
      <c r="BF881" s="800">
        <v>200000000</v>
      </c>
      <c r="BG881" s="750">
        <v>250000000</v>
      </c>
      <c r="BK881" s="155"/>
      <c r="BL881" s="155"/>
      <c r="BM881" s="155"/>
      <c r="BN881" s="155"/>
    </row>
    <row r="882" spans="1:66" s="750" customFormat="1" ht="27.75" customHeight="1">
      <c r="A882" s="21" t="s">
        <v>1962</v>
      </c>
      <c r="B882" s="21" t="s">
        <v>1970</v>
      </c>
      <c r="C882" s="799" t="s">
        <v>1967</v>
      </c>
      <c r="D882" s="20" t="s">
        <v>1963</v>
      </c>
      <c r="E882" s="20" t="s">
        <v>162</v>
      </c>
      <c r="F882" s="21" t="s">
        <v>281</v>
      </c>
      <c r="G882" s="21" t="s">
        <v>1964</v>
      </c>
      <c r="H882" s="21" t="s">
        <v>179</v>
      </c>
      <c r="I882" s="19" t="s">
        <v>5417</v>
      </c>
      <c r="J882" s="20" t="s">
        <v>1965</v>
      </c>
      <c r="K882" s="20" t="s">
        <v>1183</v>
      </c>
      <c r="L882" s="20" t="s">
        <v>774</v>
      </c>
      <c r="M882" s="758" t="s">
        <v>1966</v>
      </c>
      <c r="N882" s="21">
        <v>4415754451</v>
      </c>
      <c r="O882" s="21" t="s">
        <v>1551</v>
      </c>
      <c r="P882" s="21" t="s">
        <v>623</v>
      </c>
      <c r="Q882" s="21" t="s">
        <v>2864</v>
      </c>
      <c r="R882" s="21" t="s">
        <v>642</v>
      </c>
      <c r="S882" s="759"/>
      <c r="T882" s="760" t="str">
        <f>IF(Table54[[#This Row],[تاریخ اولین  احتساب حق بیمه]]="",1403,MID(Table54[[#This Row],[تاریخ اولین  احتساب حق بیمه]],1,4))</f>
        <v>1400</v>
      </c>
      <c r="U882" s="21"/>
      <c r="V882" s="21"/>
      <c r="W882" s="21"/>
      <c r="X882" s="21"/>
      <c r="Y882" s="760"/>
      <c r="Z882" s="760"/>
      <c r="AA882" s="760"/>
      <c r="AB882" s="760"/>
      <c r="AC882" s="760"/>
      <c r="AD882" s="760"/>
      <c r="AE882" s="760"/>
      <c r="AF882" s="760"/>
      <c r="AG882" s="760"/>
      <c r="AH882" s="761"/>
      <c r="AI882" s="761"/>
      <c r="AJ882" s="761"/>
      <c r="AK882" s="761"/>
      <c r="AL882" s="760"/>
      <c r="AM882" s="760"/>
      <c r="AN882" s="760"/>
      <c r="AO882" s="760"/>
      <c r="AP882" s="760"/>
      <c r="AQ882" s="760">
        <v>45000000</v>
      </c>
      <c r="AR882" s="760">
        <v>65000000</v>
      </c>
      <c r="AS882" s="759">
        <v>90000000</v>
      </c>
      <c r="AT882" s="760">
        <v>97500000</v>
      </c>
      <c r="AU882" s="760">
        <v>180000000</v>
      </c>
      <c r="AV882" s="760">
        <v>150000000</v>
      </c>
      <c r="AW882" s="760">
        <v>60000000</v>
      </c>
      <c r="AX882" s="760">
        <v>80000000</v>
      </c>
      <c r="AY882" s="760">
        <v>110000000</v>
      </c>
      <c r="AZ882" s="760">
        <v>110000000</v>
      </c>
      <c r="BA882" s="760">
        <v>110000000</v>
      </c>
      <c r="BB882" s="760">
        <v>120000000</v>
      </c>
      <c r="BC882" s="760">
        <v>120000000</v>
      </c>
      <c r="BD882" s="760">
        <v>120000000</v>
      </c>
      <c r="BE882" s="760">
        <v>120000000</v>
      </c>
      <c r="BF882" s="800">
        <v>130000000</v>
      </c>
      <c r="BG882" s="750">
        <v>250000000</v>
      </c>
      <c r="BK882" s="155"/>
      <c r="BL882" s="155"/>
      <c r="BM882" s="155"/>
      <c r="BN882" s="155"/>
    </row>
    <row r="883" spans="1:66" s="750" customFormat="1" ht="27.75" customHeight="1">
      <c r="A883" s="21" t="s">
        <v>2445</v>
      </c>
      <c r="B883" s="21" t="s">
        <v>2136</v>
      </c>
      <c r="C883" s="799" t="s">
        <v>1967</v>
      </c>
      <c r="D883" s="20" t="s">
        <v>2125</v>
      </c>
      <c r="E883" s="20" t="s">
        <v>162</v>
      </c>
      <c r="F883" s="21" t="s">
        <v>121</v>
      </c>
      <c r="G883" s="21" t="s">
        <v>1577</v>
      </c>
      <c r="H883" s="21" t="s">
        <v>180</v>
      </c>
      <c r="I883" s="19" t="s">
        <v>5417</v>
      </c>
      <c r="J883" s="20" t="s">
        <v>2126</v>
      </c>
      <c r="K883" s="20" t="s">
        <v>1183</v>
      </c>
      <c r="L883" s="20" t="s">
        <v>1184</v>
      </c>
      <c r="M883" s="758" t="s">
        <v>2127</v>
      </c>
      <c r="N883" s="21">
        <v>4146944786</v>
      </c>
      <c r="O883" s="21" t="s">
        <v>1551</v>
      </c>
      <c r="P883" s="21" t="s">
        <v>2119</v>
      </c>
      <c r="Q883" s="21" t="s">
        <v>2864</v>
      </c>
      <c r="R883" s="21" t="s">
        <v>2100</v>
      </c>
      <c r="S883" s="759"/>
      <c r="T883" s="760" t="str">
        <f>IF(Table54[[#This Row],[تاریخ اولین  احتساب حق بیمه]]="",1403,MID(Table54[[#This Row],[تاریخ اولین  احتساب حق بیمه]],1,4))</f>
        <v>1401</v>
      </c>
      <c r="U883" s="21"/>
      <c r="V883" s="21"/>
      <c r="W883" s="21"/>
      <c r="X883" s="21"/>
      <c r="Y883" s="760"/>
      <c r="Z883" s="760"/>
      <c r="AA883" s="760"/>
      <c r="AB883" s="760"/>
      <c r="AC883" s="760"/>
      <c r="AD883" s="760"/>
      <c r="AE883" s="760"/>
      <c r="AF883" s="760"/>
      <c r="AG883" s="760"/>
      <c r="AH883" s="761"/>
      <c r="AI883" s="761"/>
      <c r="AJ883" s="761"/>
      <c r="AK883" s="761"/>
      <c r="AL883" s="760"/>
      <c r="AM883" s="760"/>
      <c r="AN883" s="760"/>
      <c r="AO883" s="760"/>
      <c r="AP883" s="760">
        <v>45000000</v>
      </c>
      <c r="AQ883" s="760">
        <v>65000000</v>
      </c>
      <c r="AR883" s="760">
        <v>65000000</v>
      </c>
      <c r="AS883" s="759">
        <v>73000000</v>
      </c>
      <c r="AT883" s="760">
        <v>77500000</v>
      </c>
      <c r="AU883" s="760">
        <v>150000000</v>
      </c>
      <c r="AV883" s="760">
        <v>130000000</v>
      </c>
      <c r="AW883" s="760">
        <v>60000000</v>
      </c>
      <c r="AX883" s="760">
        <v>80000000</v>
      </c>
      <c r="AY883" s="760">
        <v>95000000</v>
      </c>
      <c r="AZ883" s="760">
        <v>95000000</v>
      </c>
      <c r="BA883" s="760">
        <v>95000000</v>
      </c>
      <c r="BB883" s="760">
        <v>100000000</v>
      </c>
      <c r="BC883" s="760">
        <v>100000000</v>
      </c>
      <c r="BD883" s="760">
        <v>100000000</v>
      </c>
      <c r="BE883" s="760">
        <v>100000000</v>
      </c>
      <c r="BF883" s="800">
        <v>110000000</v>
      </c>
      <c r="BG883" s="750">
        <v>220000000</v>
      </c>
      <c r="BK883" s="155"/>
      <c r="BL883" s="155"/>
      <c r="BM883" s="155"/>
      <c r="BN883" s="155"/>
    </row>
    <row r="884" spans="1:66" s="750" customFormat="1" ht="27.75" customHeight="1">
      <c r="A884" s="21" t="s">
        <v>25094</v>
      </c>
      <c r="B884" s="21" t="s">
        <v>2137</v>
      </c>
      <c r="C884" s="799" t="s">
        <v>1967</v>
      </c>
      <c r="D884" s="20" t="s">
        <v>2129</v>
      </c>
      <c r="E884" s="20" t="s">
        <v>162</v>
      </c>
      <c r="F884" s="21" t="s">
        <v>403</v>
      </c>
      <c r="G884" s="21" t="s">
        <v>2130</v>
      </c>
      <c r="H884" s="21" t="s">
        <v>180</v>
      </c>
      <c r="I884" s="19" t="s">
        <v>5417</v>
      </c>
      <c r="J884" s="20" t="s">
        <v>2131</v>
      </c>
      <c r="K884" s="20" t="s">
        <v>1183</v>
      </c>
      <c r="L884" s="20" t="s">
        <v>1184</v>
      </c>
      <c r="M884" s="758" t="s">
        <v>2135</v>
      </c>
      <c r="N884" s="21"/>
      <c r="O884" s="21" t="s">
        <v>1551</v>
      </c>
      <c r="P884" s="21" t="s">
        <v>2011</v>
      </c>
      <c r="Q884" s="21" t="s">
        <v>2864</v>
      </c>
      <c r="R884" s="21" t="s">
        <v>2100</v>
      </c>
      <c r="S884" s="759"/>
      <c r="T884" s="760" t="str">
        <f>IF(Table54[[#This Row],[تاریخ اولین  احتساب حق بیمه]]="",1403,MID(Table54[[#This Row],[تاریخ اولین  احتساب حق بیمه]],1,4))</f>
        <v>1401</v>
      </c>
      <c r="U884" s="21"/>
      <c r="V884" s="21"/>
      <c r="W884" s="21"/>
      <c r="X884" s="21"/>
      <c r="Y884" s="760"/>
      <c r="Z884" s="760"/>
      <c r="AA884" s="760"/>
      <c r="AB884" s="760"/>
      <c r="AC884" s="760"/>
      <c r="AD884" s="760"/>
      <c r="AE884" s="760"/>
      <c r="AF884" s="760"/>
      <c r="AG884" s="760"/>
      <c r="AH884" s="761"/>
      <c r="AI884" s="761"/>
      <c r="AJ884" s="761"/>
      <c r="AK884" s="761"/>
      <c r="AL884" s="760"/>
      <c r="AM884" s="760"/>
      <c r="AN884" s="760"/>
      <c r="AO884" s="760">
        <v>35000000</v>
      </c>
      <c r="AP884" s="760">
        <v>50000000</v>
      </c>
      <c r="AQ884" s="760">
        <v>50000000</v>
      </c>
      <c r="AR884" s="760">
        <v>50000000</v>
      </c>
      <c r="AS884" s="759">
        <v>70000000</v>
      </c>
      <c r="AT884" s="760">
        <v>77500000</v>
      </c>
      <c r="AU884" s="760">
        <v>150000000</v>
      </c>
      <c r="AV884" s="760">
        <v>100000000</v>
      </c>
      <c r="AW884" s="760">
        <v>70000000</v>
      </c>
      <c r="AX884" s="760">
        <v>80000000</v>
      </c>
      <c r="AY884" s="760">
        <v>95000000</v>
      </c>
      <c r="AZ884" s="760">
        <v>95000000</v>
      </c>
      <c r="BA884" s="760">
        <v>95000000</v>
      </c>
      <c r="BB884" s="760">
        <v>100000000</v>
      </c>
      <c r="BC884" s="760">
        <v>100000000</v>
      </c>
      <c r="BD884" s="760">
        <v>100000000</v>
      </c>
      <c r="BE884" s="760">
        <v>100000000</v>
      </c>
      <c r="BF884" s="800"/>
      <c r="BK884" s="155"/>
      <c r="BL884" s="155"/>
      <c r="BM884" s="155"/>
      <c r="BN884" s="155"/>
    </row>
    <row r="885" spans="1:66" s="750" customFormat="1" ht="27.75" customHeight="1">
      <c r="A885" s="21" t="s">
        <v>2132</v>
      </c>
      <c r="B885" s="21" t="s">
        <v>2138</v>
      </c>
      <c r="C885" s="799" t="s">
        <v>1967</v>
      </c>
      <c r="D885" s="20" t="s">
        <v>2133</v>
      </c>
      <c r="E885" s="20" t="s">
        <v>162</v>
      </c>
      <c r="F885" s="21" t="s">
        <v>819</v>
      </c>
      <c r="G885" s="21" t="s">
        <v>1577</v>
      </c>
      <c r="H885" s="21" t="s">
        <v>180</v>
      </c>
      <c r="I885" s="19" t="s">
        <v>5418</v>
      </c>
      <c r="J885" s="20" t="s">
        <v>25944</v>
      </c>
      <c r="K885" s="20" t="s">
        <v>1183</v>
      </c>
      <c r="L885" s="20" t="s">
        <v>1184</v>
      </c>
      <c r="M885" s="758" t="s">
        <v>2134</v>
      </c>
      <c r="N885" s="21"/>
      <c r="O885" s="21" t="s">
        <v>1551</v>
      </c>
      <c r="P885" s="21" t="s">
        <v>2012</v>
      </c>
      <c r="Q885" s="21" t="s">
        <v>2864</v>
      </c>
      <c r="R885" s="21" t="s">
        <v>2100</v>
      </c>
      <c r="S885" s="759"/>
      <c r="T885" s="760" t="str">
        <f>IF(Table54[[#This Row],[تاریخ اولین  احتساب حق بیمه]]="",1403,MID(Table54[[#This Row],[تاریخ اولین  احتساب حق بیمه]],1,4))</f>
        <v>1401</v>
      </c>
      <c r="U885" s="21"/>
      <c r="V885" s="21"/>
      <c r="W885" s="21"/>
      <c r="X885" s="21"/>
      <c r="Y885" s="760"/>
      <c r="Z885" s="760"/>
      <c r="AA885" s="760"/>
      <c r="AB885" s="760"/>
      <c r="AC885" s="760"/>
      <c r="AD885" s="760"/>
      <c r="AE885" s="760"/>
      <c r="AF885" s="760"/>
      <c r="AG885" s="760"/>
      <c r="AH885" s="761"/>
      <c r="AI885" s="761"/>
      <c r="AJ885" s="761"/>
      <c r="AK885" s="761"/>
      <c r="AL885" s="760"/>
      <c r="AM885" s="760"/>
      <c r="AN885" s="760"/>
      <c r="AO885" s="760">
        <v>45000000</v>
      </c>
      <c r="AP885" s="760">
        <v>65000000</v>
      </c>
      <c r="AQ885" s="760">
        <v>65000000</v>
      </c>
      <c r="AR885" s="760">
        <v>65000000</v>
      </c>
      <c r="AS885" s="759">
        <v>80000000</v>
      </c>
      <c r="AT885" s="760">
        <v>77500000</v>
      </c>
      <c r="AU885" s="760">
        <v>150000000</v>
      </c>
      <c r="AV885" s="760">
        <v>115000000</v>
      </c>
      <c r="AW885" s="760">
        <v>65000000</v>
      </c>
      <c r="AX885" s="760">
        <v>80000000</v>
      </c>
      <c r="AY885" s="760">
        <v>95000000</v>
      </c>
      <c r="AZ885" s="760">
        <v>95000000</v>
      </c>
      <c r="BA885" s="760">
        <v>95000000</v>
      </c>
      <c r="BB885" s="760">
        <v>100000000</v>
      </c>
      <c r="BC885" s="760">
        <v>100000000</v>
      </c>
      <c r="BD885" s="760">
        <v>100000000</v>
      </c>
      <c r="BE885" s="760">
        <v>100000000</v>
      </c>
      <c r="BF885" s="800">
        <v>110000000</v>
      </c>
      <c r="BG885" s="750">
        <v>220000000</v>
      </c>
      <c r="BK885" s="155"/>
      <c r="BL885" s="155"/>
      <c r="BM885" s="155"/>
      <c r="BN885" s="155"/>
    </row>
    <row r="886" spans="1:66" s="750" customFormat="1" ht="27.75" customHeight="1">
      <c r="A886" s="21" t="s">
        <v>25093</v>
      </c>
      <c r="B886" s="21" t="s">
        <v>2500</v>
      </c>
      <c r="C886" s="799" t="s">
        <v>1967</v>
      </c>
      <c r="D886" s="20" t="s">
        <v>2501</v>
      </c>
      <c r="E886" s="20" t="s">
        <v>162</v>
      </c>
      <c r="F886" s="21" t="s">
        <v>176</v>
      </c>
      <c r="G886" s="21"/>
      <c r="H886" s="21" t="s">
        <v>179</v>
      </c>
      <c r="I886" s="19" t="s">
        <v>5417</v>
      </c>
      <c r="J886" s="20" t="s">
        <v>2502</v>
      </c>
      <c r="K886" s="20" t="s">
        <v>1183</v>
      </c>
      <c r="L886" s="20" t="s">
        <v>1184</v>
      </c>
      <c r="M886" s="758" t="s">
        <v>2503</v>
      </c>
      <c r="N886" s="21"/>
      <c r="O886" s="21" t="s">
        <v>1551</v>
      </c>
      <c r="P886" s="21" t="s">
        <v>2504</v>
      </c>
      <c r="Q886" s="21" t="s">
        <v>2864</v>
      </c>
      <c r="R886" s="21" t="s">
        <v>2565</v>
      </c>
      <c r="S886" s="759"/>
      <c r="T886" s="760" t="str">
        <f>IF(Table54[[#This Row],[تاریخ اولین  احتساب حق بیمه]]="",1403,MID(Table54[[#This Row],[تاریخ اولین  احتساب حق بیمه]],1,4))</f>
        <v>1401</v>
      </c>
      <c r="U886" s="21"/>
      <c r="V886" s="21"/>
      <c r="W886" s="21"/>
      <c r="X886" s="21"/>
      <c r="Y886" s="760"/>
      <c r="Z886" s="760"/>
      <c r="AA886" s="760"/>
      <c r="AB886" s="760"/>
      <c r="AC886" s="760"/>
      <c r="AD886" s="760"/>
      <c r="AE886" s="760"/>
      <c r="AF886" s="760"/>
      <c r="AG886" s="760"/>
      <c r="AH886" s="761"/>
      <c r="AI886" s="761"/>
      <c r="AJ886" s="761"/>
      <c r="AK886" s="761"/>
      <c r="AL886" s="760"/>
      <c r="AM886" s="760"/>
      <c r="AN886" s="760"/>
      <c r="AO886" s="760"/>
      <c r="AP886" s="760"/>
      <c r="AQ886" s="760"/>
      <c r="AR886" s="760">
        <v>65000000</v>
      </c>
      <c r="AS886" s="759">
        <v>65000000</v>
      </c>
      <c r="AT886" s="760">
        <v>77500000</v>
      </c>
      <c r="AU886" s="760">
        <v>150000000</v>
      </c>
      <c r="AV886" s="760">
        <v>115000000</v>
      </c>
      <c r="AW886" s="760">
        <v>65000000</v>
      </c>
      <c r="AX886" s="760">
        <v>80000000</v>
      </c>
      <c r="AY886" s="760">
        <v>95000000</v>
      </c>
      <c r="AZ886" s="760">
        <v>95000000</v>
      </c>
      <c r="BA886" s="760">
        <v>95000000</v>
      </c>
      <c r="BB886" s="760">
        <v>100000000</v>
      </c>
      <c r="BC886" s="760">
        <v>100000000</v>
      </c>
      <c r="BD886" s="760">
        <v>100000000</v>
      </c>
      <c r="BE886" s="760">
        <v>100000000</v>
      </c>
      <c r="BF886" s="800">
        <v>110000000</v>
      </c>
      <c r="BG886" s="750">
        <v>220000000</v>
      </c>
      <c r="BK886" s="155"/>
      <c r="BL886" s="155"/>
      <c r="BM886" s="155"/>
      <c r="BN886" s="155"/>
    </row>
    <row r="887" spans="1:66" s="750" customFormat="1" ht="27.75" customHeight="1">
      <c r="A887" s="21" t="s">
        <v>2564</v>
      </c>
      <c r="B887" s="21" t="s">
        <v>2505</v>
      </c>
      <c r="C887" s="799" t="s">
        <v>1967</v>
      </c>
      <c r="D887" s="20">
        <v>57305137</v>
      </c>
      <c r="E887" s="20" t="s">
        <v>162</v>
      </c>
      <c r="F887" s="21" t="s">
        <v>2506</v>
      </c>
      <c r="G887" s="21"/>
      <c r="H887" s="21" t="s">
        <v>180</v>
      </c>
      <c r="I887" s="19" t="s">
        <v>5417</v>
      </c>
      <c r="J887" s="20">
        <v>9376809550</v>
      </c>
      <c r="K887" s="20" t="s">
        <v>1183</v>
      </c>
      <c r="L887" s="20" t="s">
        <v>1184</v>
      </c>
      <c r="M887" s="758" t="s">
        <v>2507</v>
      </c>
      <c r="N887" s="21"/>
      <c r="O887" s="21" t="s">
        <v>1551</v>
      </c>
      <c r="P887" s="21" t="s">
        <v>2508</v>
      </c>
      <c r="Q887" s="21" t="s">
        <v>2864</v>
      </c>
      <c r="R887" s="21" t="s">
        <v>2565</v>
      </c>
      <c r="S887" s="759"/>
      <c r="T887" s="760" t="str">
        <f>IF(Table54[[#This Row],[تاریخ اولین  احتساب حق بیمه]]="",1403,MID(Table54[[#This Row],[تاریخ اولین  احتساب حق بیمه]],1,4))</f>
        <v>1401</v>
      </c>
      <c r="U887" s="21"/>
      <c r="V887" s="21"/>
      <c r="W887" s="21"/>
      <c r="X887" s="21"/>
      <c r="Y887" s="760"/>
      <c r="Z887" s="760"/>
      <c r="AA887" s="760"/>
      <c r="AB887" s="760"/>
      <c r="AC887" s="760"/>
      <c r="AD887" s="760"/>
      <c r="AE887" s="760"/>
      <c r="AF887" s="760"/>
      <c r="AG887" s="760"/>
      <c r="AH887" s="761"/>
      <c r="AI887" s="761"/>
      <c r="AJ887" s="761"/>
      <c r="AK887" s="761"/>
      <c r="AL887" s="760"/>
      <c r="AM887" s="760"/>
      <c r="AN887" s="760"/>
      <c r="AO887" s="760"/>
      <c r="AP887" s="760"/>
      <c r="AQ887" s="760">
        <v>60000000</v>
      </c>
      <c r="AR887" s="760">
        <v>60000000</v>
      </c>
      <c r="AS887" s="759">
        <v>60000000</v>
      </c>
      <c r="AT887" s="760">
        <v>60000000</v>
      </c>
      <c r="AU887" s="760">
        <v>110000000</v>
      </c>
      <c r="AV887" s="760">
        <v>60000000</v>
      </c>
      <c r="AW887" s="760">
        <v>60000000</v>
      </c>
      <c r="AX887" s="760">
        <v>60000000</v>
      </c>
      <c r="AY887" s="760">
        <v>60000000</v>
      </c>
      <c r="AZ887" s="760">
        <v>60000000</v>
      </c>
      <c r="BA887" s="760">
        <v>60000000</v>
      </c>
      <c r="BB887" s="760">
        <v>65000000</v>
      </c>
      <c r="BC887" s="760">
        <v>70000000</v>
      </c>
      <c r="BD887" s="760">
        <v>70000000</v>
      </c>
      <c r="BE887" s="760">
        <v>10000000</v>
      </c>
      <c r="BF887" s="800">
        <v>80000000</v>
      </c>
      <c r="BG887" s="750">
        <v>150000000</v>
      </c>
      <c r="BK887" s="155"/>
      <c r="BL887" s="155"/>
      <c r="BM887" s="155"/>
      <c r="BN887" s="155"/>
    </row>
    <row r="888" spans="1:66" s="750" customFormat="1" ht="27.75" customHeight="1">
      <c r="A888" s="21" t="s">
        <v>5604</v>
      </c>
      <c r="B888" s="21" t="s">
        <v>5605</v>
      </c>
      <c r="C888" s="799" t="s">
        <v>1967</v>
      </c>
      <c r="D888" s="20" t="s">
        <v>5606</v>
      </c>
      <c r="E888" s="20" t="s">
        <v>162</v>
      </c>
      <c r="F888" s="21" t="s">
        <v>311</v>
      </c>
      <c r="G888" s="21" t="s">
        <v>5607</v>
      </c>
      <c r="H888" s="21" t="s">
        <v>180</v>
      </c>
      <c r="I888" s="19" t="s">
        <v>5417</v>
      </c>
      <c r="J888" s="20" t="s">
        <v>5608</v>
      </c>
      <c r="K888" s="20" t="s">
        <v>1183</v>
      </c>
      <c r="L888" s="20" t="s">
        <v>1184</v>
      </c>
      <c r="M888" s="758" t="s">
        <v>5609</v>
      </c>
      <c r="N888" s="21"/>
      <c r="O888" s="21" t="s">
        <v>2155</v>
      </c>
      <c r="P888" s="21" t="s">
        <v>5526</v>
      </c>
      <c r="Q888" s="21" t="s">
        <v>5526</v>
      </c>
      <c r="R888" s="21" t="s">
        <v>5586</v>
      </c>
      <c r="S888" s="759"/>
      <c r="T888" s="760"/>
      <c r="U888" s="21"/>
      <c r="V888" s="21"/>
      <c r="W888" s="21"/>
      <c r="X888" s="21"/>
      <c r="Y888" s="760"/>
      <c r="Z888" s="760"/>
      <c r="AA888" s="760"/>
      <c r="AB888" s="760"/>
      <c r="AC888" s="760"/>
      <c r="AD888" s="760"/>
      <c r="AE888" s="760"/>
      <c r="AF888" s="760"/>
      <c r="AG888" s="760"/>
      <c r="AH888" s="761"/>
      <c r="AI888" s="761"/>
      <c r="AJ888" s="761"/>
      <c r="AK888" s="761"/>
      <c r="AL888" s="760"/>
      <c r="AM888" s="760"/>
      <c r="AN888" s="760"/>
      <c r="AO888" s="760"/>
      <c r="AP888" s="760"/>
      <c r="AQ888" s="760"/>
      <c r="AR888" s="760"/>
      <c r="AS888" s="759"/>
      <c r="AT888" s="760"/>
      <c r="AU888" s="760"/>
      <c r="AV888" s="760"/>
      <c r="AW888" s="760"/>
      <c r="AX888" s="760"/>
      <c r="AY888" s="760"/>
      <c r="AZ888" s="760"/>
      <c r="BA888" s="760"/>
      <c r="BB888" s="760"/>
      <c r="BC888" s="760"/>
      <c r="BD888" s="760"/>
      <c r="BE888" s="760"/>
      <c r="BF888" s="800"/>
      <c r="BK888" s="155"/>
      <c r="BL888" s="155"/>
      <c r="BM888" s="155"/>
      <c r="BN888" s="155"/>
    </row>
    <row r="889" spans="1:66" s="750" customFormat="1" ht="27.75" customHeight="1">
      <c r="A889" s="21" t="s">
        <v>5610</v>
      </c>
      <c r="B889" s="21" t="s">
        <v>5611</v>
      </c>
      <c r="C889" s="799" t="s">
        <v>1967</v>
      </c>
      <c r="D889" s="20" t="s">
        <v>5612</v>
      </c>
      <c r="E889" s="20" t="s">
        <v>162</v>
      </c>
      <c r="F889" s="21" t="s">
        <v>262</v>
      </c>
      <c r="G889" s="21" t="s">
        <v>1577</v>
      </c>
      <c r="H889" s="21" t="s">
        <v>179</v>
      </c>
      <c r="I889" s="19" t="s">
        <v>5418</v>
      </c>
      <c r="J889" s="20" t="s">
        <v>5613</v>
      </c>
      <c r="K889" s="20" t="s">
        <v>1183</v>
      </c>
      <c r="L889" s="20" t="s">
        <v>1184</v>
      </c>
      <c r="M889" s="758" t="s">
        <v>5614</v>
      </c>
      <c r="N889" s="21"/>
      <c r="O889" s="21" t="s">
        <v>2155</v>
      </c>
      <c r="P889" s="21" t="s">
        <v>5586</v>
      </c>
      <c r="Q889" s="21" t="s">
        <v>5586</v>
      </c>
      <c r="R889" s="21" t="s">
        <v>5586</v>
      </c>
      <c r="S889" s="759"/>
      <c r="T889" s="760"/>
      <c r="U889" s="21"/>
      <c r="V889" s="21"/>
      <c r="W889" s="21"/>
      <c r="X889" s="21"/>
      <c r="Y889" s="760"/>
      <c r="Z889" s="760"/>
      <c r="AA889" s="760"/>
      <c r="AB889" s="760"/>
      <c r="AC889" s="760"/>
      <c r="AD889" s="760"/>
      <c r="AE889" s="760"/>
      <c r="AF889" s="760"/>
      <c r="AG889" s="760"/>
      <c r="AH889" s="761"/>
      <c r="AI889" s="761"/>
      <c r="AJ889" s="761"/>
      <c r="AK889" s="761"/>
      <c r="AL889" s="760"/>
      <c r="AM889" s="760"/>
      <c r="AN889" s="760"/>
      <c r="AO889" s="760"/>
      <c r="AP889" s="760"/>
      <c r="AQ889" s="760"/>
      <c r="AR889" s="760"/>
      <c r="AS889" s="759"/>
      <c r="AT889" s="760"/>
      <c r="AU889" s="760"/>
      <c r="AV889" s="760"/>
      <c r="AW889" s="760"/>
      <c r="AX889" s="760"/>
      <c r="AY889" s="760"/>
      <c r="AZ889" s="760"/>
      <c r="BA889" s="760"/>
      <c r="BB889" s="760"/>
      <c r="BC889" s="760"/>
      <c r="BD889" s="760"/>
      <c r="BE889" s="760"/>
      <c r="BF889" s="800"/>
      <c r="BK889" s="155"/>
      <c r="BL889" s="155"/>
      <c r="BM889" s="155"/>
      <c r="BN889" s="155"/>
    </row>
    <row r="890" spans="1:66" s="750" customFormat="1" ht="27.75" customHeight="1">
      <c r="A890" s="21" t="s">
        <v>24326</v>
      </c>
      <c r="B890" s="21" t="s">
        <v>24327</v>
      </c>
      <c r="C890" s="799" t="s">
        <v>1967</v>
      </c>
      <c r="D890" s="20" t="s">
        <v>24328</v>
      </c>
      <c r="E890" s="20" t="s">
        <v>162</v>
      </c>
      <c r="F890" s="21" t="s">
        <v>548</v>
      </c>
      <c r="G890" s="21" t="s">
        <v>1577</v>
      </c>
      <c r="H890" s="21" t="s">
        <v>179</v>
      </c>
      <c r="I890" s="19" t="s">
        <v>5417</v>
      </c>
      <c r="J890" s="20" t="s">
        <v>24329</v>
      </c>
      <c r="K890" s="20" t="s">
        <v>1183</v>
      </c>
      <c r="L890" s="20" t="s">
        <v>1184</v>
      </c>
      <c r="M890" s="758" t="s">
        <v>24330</v>
      </c>
      <c r="N890" s="21"/>
      <c r="O890" s="21"/>
      <c r="P890" s="21" t="s">
        <v>23272</v>
      </c>
      <c r="Q890" s="21" t="s">
        <v>23272</v>
      </c>
      <c r="R890" s="21" t="s">
        <v>23272</v>
      </c>
      <c r="S890" s="759"/>
      <c r="T890" s="760"/>
      <c r="U890" s="21"/>
      <c r="V890" s="21"/>
      <c r="W890" s="21"/>
      <c r="X890" s="21"/>
      <c r="Y890" s="760"/>
      <c r="Z890" s="760"/>
      <c r="AA890" s="760"/>
      <c r="AB890" s="760"/>
      <c r="AC890" s="760"/>
      <c r="AD890" s="760"/>
      <c r="AE890" s="760"/>
      <c r="AF890" s="760"/>
      <c r="AG890" s="760"/>
      <c r="AH890" s="761"/>
      <c r="AI890" s="761"/>
      <c r="AJ890" s="761"/>
      <c r="AK890" s="761"/>
      <c r="AL890" s="760"/>
      <c r="AM890" s="760"/>
      <c r="AN890" s="760"/>
      <c r="AO890" s="760"/>
      <c r="AP890" s="760"/>
      <c r="AQ890" s="760"/>
      <c r="AR890" s="760"/>
      <c r="AS890" s="759"/>
      <c r="AT890" s="760"/>
      <c r="AU890" s="760"/>
      <c r="AV890" s="760"/>
      <c r="AW890" s="760"/>
      <c r="AX890" s="760"/>
      <c r="AY890" s="760"/>
      <c r="AZ890" s="760"/>
      <c r="BA890" s="760"/>
      <c r="BB890" s="760"/>
      <c r="BC890" s="760"/>
      <c r="BD890" s="760"/>
      <c r="BE890" s="760"/>
      <c r="BF890" s="800"/>
      <c r="BK890" s="155"/>
      <c r="BL890" s="155"/>
      <c r="BM890" s="155"/>
      <c r="BN890" s="155"/>
    </row>
    <row r="891" spans="1:66" s="750" customFormat="1" ht="27.75" customHeight="1">
      <c r="A891" s="155" t="s">
        <v>25945</v>
      </c>
      <c r="B891" s="155">
        <v>27817</v>
      </c>
      <c r="C891" s="799" t="s">
        <v>1967</v>
      </c>
      <c r="D891" s="154" t="s">
        <v>25946</v>
      </c>
      <c r="E891" s="154" t="s">
        <v>162</v>
      </c>
      <c r="F891" s="155" t="s">
        <v>154</v>
      </c>
      <c r="G891" s="155" t="s">
        <v>1959</v>
      </c>
      <c r="H891" s="155" t="s">
        <v>180</v>
      </c>
      <c r="I891" s="11" t="s">
        <v>5417</v>
      </c>
      <c r="J891" s="154" t="s">
        <v>25947</v>
      </c>
      <c r="K891" s="20" t="s">
        <v>1183</v>
      </c>
      <c r="L891" s="20" t="s">
        <v>1184</v>
      </c>
      <c r="M891" s="801"/>
      <c r="N891" s="155"/>
      <c r="O891" s="155" t="s">
        <v>1551</v>
      </c>
      <c r="P891" s="155" t="s">
        <v>25916</v>
      </c>
      <c r="Q891" s="155"/>
      <c r="R891" s="155" t="s">
        <v>25916</v>
      </c>
      <c r="S891" s="802"/>
      <c r="T891" s="750" t="str">
        <f>IF(Table54[[#This Row],[تاریخ اولین  احتساب حق بیمه]]="",1403,MID(Table54[[#This Row],[تاریخ اولین  احتساب حق بیمه]],1,4))</f>
        <v>1404</v>
      </c>
      <c r="U891" s="155"/>
      <c r="V891" s="155"/>
      <c r="W891" s="154"/>
      <c r="X891" s="155"/>
      <c r="AH891" s="803"/>
      <c r="AI891" s="803"/>
      <c r="AJ891" s="803"/>
      <c r="AK891" s="803"/>
      <c r="AS891" s="802"/>
      <c r="BK891" s="155"/>
      <c r="BL891" s="155"/>
      <c r="BM891" s="155"/>
      <c r="BN891" s="155"/>
    </row>
    <row r="892" spans="1:66" s="750" customFormat="1" ht="24.75" customHeight="1">
      <c r="A892" s="22"/>
      <c r="B892" s="23"/>
      <c r="C892" s="472"/>
      <c r="D892" s="23"/>
      <c r="E892" s="23"/>
      <c r="F892" s="22"/>
      <c r="G892" s="22"/>
      <c r="H892" s="22"/>
      <c r="I892" s="18"/>
      <c r="J892" s="23"/>
      <c r="K892" s="23"/>
      <c r="L892" s="23"/>
      <c r="M892" s="746"/>
      <c r="N892" s="22"/>
      <c r="O892" s="22"/>
      <c r="P892" s="22"/>
      <c r="Q892" s="22"/>
      <c r="R892" s="22"/>
      <c r="S892" s="747"/>
      <c r="T892" s="748"/>
      <c r="U892" s="22"/>
      <c r="V892" s="22"/>
      <c r="W892" s="22"/>
      <c r="X892" s="22"/>
      <c r="Y892" s="748"/>
      <c r="Z892" s="748"/>
      <c r="AA892" s="748"/>
      <c r="AB892" s="748"/>
      <c r="AC892" s="748"/>
      <c r="AD892" s="748"/>
      <c r="AE892" s="748"/>
      <c r="AF892" s="748"/>
      <c r="AG892" s="748"/>
      <c r="AH892" s="749"/>
      <c r="AI892" s="749"/>
      <c r="AJ892" s="749"/>
      <c r="AK892" s="749"/>
      <c r="AL892" s="748"/>
      <c r="AM892" s="748"/>
      <c r="AN892" s="748"/>
      <c r="AO892" s="748"/>
      <c r="AP892" s="748"/>
      <c r="AQ892" s="748"/>
      <c r="AR892" s="748"/>
      <c r="AS892" s="747"/>
      <c r="AT892" s="748"/>
      <c r="AU892" s="748"/>
      <c r="AV892" s="748"/>
      <c r="AW892" s="748"/>
      <c r="AX892" s="748"/>
      <c r="AY892" s="748"/>
      <c r="BJ892" s="155"/>
      <c r="BK892" s="155"/>
      <c r="BL892" s="155"/>
      <c r="BM892" s="155"/>
      <c r="BN892" s="155"/>
    </row>
    <row r="893" spans="1:66" s="750" customFormat="1" ht="24.75" customHeight="1">
      <c r="A893" s="22" t="s">
        <v>1978</v>
      </c>
      <c r="B893" s="23" t="s">
        <v>1973</v>
      </c>
      <c r="C893" s="472" t="s">
        <v>796</v>
      </c>
      <c r="D893" s="23" t="s">
        <v>1979</v>
      </c>
      <c r="E893" s="23" t="s">
        <v>162</v>
      </c>
      <c r="F893" s="22" t="s">
        <v>392</v>
      </c>
      <c r="G893" s="22" t="s">
        <v>1577</v>
      </c>
      <c r="H893" s="22" t="s">
        <v>180</v>
      </c>
      <c r="I893" s="18" t="s">
        <v>5417</v>
      </c>
      <c r="J893" s="23" t="s">
        <v>1980</v>
      </c>
      <c r="K893" s="23" t="s">
        <v>1183</v>
      </c>
      <c r="L893" s="23" t="s">
        <v>1184</v>
      </c>
      <c r="M893" s="746" t="s">
        <v>1981</v>
      </c>
      <c r="N893" s="22"/>
      <c r="O893" s="22" t="s">
        <v>1551</v>
      </c>
      <c r="P893" s="22" t="s">
        <v>1982</v>
      </c>
      <c r="Q893" s="22" t="s">
        <v>1982</v>
      </c>
      <c r="R893" s="22" t="s">
        <v>2252</v>
      </c>
      <c r="S893" s="747"/>
      <c r="T893" s="748" t="str">
        <f>IF(Table54[[#This Row],[تاریخ اولین  احتساب حق بیمه]]="",1403,MID(Table54[[#This Row],[تاریخ اولین  احتساب حق بیمه]],1,4))</f>
        <v>1401</v>
      </c>
      <c r="U893" s="22"/>
      <c r="V893" s="22"/>
      <c r="W893" s="22"/>
      <c r="X893" s="22"/>
      <c r="Y893" s="748"/>
      <c r="Z893" s="748"/>
      <c r="AA893" s="748"/>
      <c r="AB893" s="748"/>
      <c r="AC893" s="748"/>
      <c r="AD893" s="748"/>
      <c r="AE893" s="748"/>
      <c r="AF893" s="748"/>
      <c r="AG893" s="748"/>
      <c r="AH893" s="749"/>
      <c r="AI893" s="749"/>
      <c r="AJ893" s="749"/>
      <c r="AK893" s="749"/>
      <c r="AL893" s="748"/>
      <c r="AM893" s="748"/>
      <c r="AN893" s="748">
        <v>7500000</v>
      </c>
      <c r="AO893" s="748">
        <v>25000000</v>
      </c>
      <c r="AP893" s="748">
        <v>25000000</v>
      </c>
      <c r="AQ893" s="748">
        <v>25000000</v>
      </c>
      <c r="AR893" s="748">
        <v>35000000</v>
      </c>
      <c r="AS893" s="747">
        <v>25000000</v>
      </c>
      <c r="AT893" s="748">
        <v>25000000</v>
      </c>
      <c r="AU893" s="748">
        <v>25000000</v>
      </c>
      <c r="AV893" s="748">
        <v>55000000</v>
      </c>
      <c r="AW893" s="748">
        <v>40000000</v>
      </c>
      <c r="AX893" s="748">
        <v>50000000</v>
      </c>
      <c r="AY893" s="748">
        <v>45000000</v>
      </c>
      <c r="AZ893" s="750">
        <v>50000000</v>
      </c>
      <c r="BJ893" s="155"/>
      <c r="BK893" s="155"/>
      <c r="BL893" s="155"/>
      <c r="BM893" s="155"/>
      <c r="BN893" s="155"/>
    </row>
    <row r="894" spans="1:66" s="750" customFormat="1" ht="24.75" customHeight="1">
      <c r="A894" s="22" t="s">
        <v>3977</v>
      </c>
      <c r="B894" s="23" t="s">
        <v>3978</v>
      </c>
      <c r="C894" s="472" t="s">
        <v>796</v>
      </c>
      <c r="D894" s="23" t="s">
        <v>3979</v>
      </c>
      <c r="E894" s="23" t="s">
        <v>162</v>
      </c>
      <c r="F894" s="22" t="s">
        <v>123</v>
      </c>
      <c r="G894" s="22" t="s">
        <v>1577</v>
      </c>
      <c r="H894" s="22" t="s">
        <v>180</v>
      </c>
      <c r="I894" s="18" t="s">
        <v>5417</v>
      </c>
      <c r="J894" s="23" t="s">
        <v>3980</v>
      </c>
      <c r="K894" s="23" t="s">
        <v>1183</v>
      </c>
      <c r="L894" s="23" t="s">
        <v>1184</v>
      </c>
      <c r="M894" s="746" t="s">
        <v>3981</v>
      </c>
      <c r="N894" s="22"/>
      <c r="O894" s="22" t="s">
        <v>1551</v>
      </c>
      <c r="P894" s="22" t="s">
        <v>3982</v>
      </c>
      <c r="Q894" s="22" t="s">
        <v>3982</v>
      </c>
      <c r="R894" s="22" t="s">
        <v>4128</v>
      </c>
      <c r="S894" s="747"/>
      <c r="T894" s="748" t="str">
        <f>IF(Table54[[#This Row],[تاریخ اولین  احتساب حق بیمه]]="",1403,MID(Table54[[#This Row],[تاریخ اولین  احتساب حق بیمه]],1,4))</f>
        <v>1402</v>
      </c>
      <c r="U894" s="22"/>
      <c r="V894" s="22"/>
      <c r="W894" s="22"/>
      <c r="X894" s="22"/>
      <c r="Y894" s="748"/>
      <c r="Z894" s="748"/>
      <c r="AA894" s="748"/>
      <c r="AB894" s="748"/>
      <c r="AC894" s="748"/>
      <c r="AD894" s="748"/>
      <c r="AE894" s="748"/>
      <c r="AF894" s="748"/>
      <c r="AG894" s="748"/>
      <c r="AH894" s="749"/>
      <c r="AI894" s="749"/>
      <c r="AJ894" s="749"/>
      <c r="AK894" s="749"/>
      <c r="AL894" s="748"/>
      <c r="AM894" s="748"/>
      <c r="AN894" s="748"/>
      <c r="AO894" s="748"/>
      <c r="AP894" s="748"/>
      <c r="AQ894" s="748"/>
      <c r="AR894" s="748"/>
      <c r="AS894" s="747"/>
      <c r="AT894" s="748"/>
      <c r="AU894" s="748"/>
      <c r="AV894" s="748"/>
      <c r="AW894" s="748"/>
      <c r="AX894" s="748"/>
      <c r="AY894" s="748"/>
      <c r="BB894" s="750">
        <v>40000000</v>
      </c>
      <c r="BC894" s="750">
        <v>40000000</v>
      </c>
      <c r="BD894" s="750">
        <v>40000000</v>
      </c>
      <c r="BE894" s="750">
        <v>50000000</v>
      </c>
      <c r="BF894" s="750">
        <v>50000000</v>
      </c>
      <c r="BJ894" s="155"/>
      <c r="BK894" s="155"/>
      <c r="BL894" s="155"/>
      <c r="BM894" s="155"/>
      <c r="BN894" s="155"/>
    </row>
    <row r="895" spans="1:66" s="750" customFormat="1" ht="24.75" customHeight="1">
      <c r="A895" s="22" t="s">
        <v>4412</v>
      </c>
      <c r="B895" s="23" t="s">
        <v>2421</v>
      </c>
      <c r="C895" s="472" t="s">
        <v>796</v>
      </c>
      <c r="D895" s="23" t="s">
        <v>4413</v>
      </c>
      <c r="E895" s="23" t="s">
        <v>162</v>
      </c>
      <c r="F895" s="22" t="s">
        <v>2099</v>
      </c>
      <c r="G895" s="22" t="s">
        <v>1577</v>
      </c>
      <c r="H895" s="22" t="s">
        <v>180</v>
      </c>
      <c r="I895" s="18" t="s">
        <v>5417</v>
      </c>
      <c r="J895" s="23">
        <v>9116291606</v>
      </c>
      <c r="K895" s="23" t="s">
        <v>2226</v>
      </c>
      <c r="L895" s="23" t="s">
        <v>1184</v>
      </c>
      <c r="M895" s="746" t="s">
        <v>4414</v>
      </c>
      <c r="N895" s="22"/>
      <c r="O895" s="22" t="s">
        <v>1551</v>
      </c>
      <c r="P895" s="22" t="s">
        <v>4415</v>
      </c>
      <c r="Q895" s="22" t="s">
        <v>4415</v>
      </c>
      <c r="R895" s="22" t="s">
        <v>5337</v>
      </c>
      <c r="S895" s="747"/>
      <c r="T895" s="748" t="str">
        <f>IF(Table54[[#This Row],[تاریخ اولین  احتساب حق بیمه]]="",1403,MID(Table54[[#This Row],[تاریخ اولین  احتساب حق بیمه]],1,4))</f>
        <v>1403</v>
      </c>
      <c r="U895" s="22"/>
      <c r="V895" s="22"/>
      <c r="W895" s="22"/>
      <c r="X895" s="22"/>
      <c r="Y895" s="748"/>
      <c r="Z895" s="748"/>
      <c r="AA895" s="748"/>
      <c r="AB895" s="748"/>
      <c r="AC895" s="748"/>
      <c r="AD895" s="748"/>
      <c r="AE895" s="748"/>
      <c r="AF895" s="748"/>
      <c r="AG895" s="748"/>
      <c r="AH895" s="749"/>
      <c r="AI895" s="749"/>
      <c r="AJ895" s="749"/>
      <c r="AK895" s="749"/>
      <c r="AL895" s="748"/>
      <c r="AM895" s="748"/>
      <c r="AN895" s="748"/>
      <c r="AO895" s="748"/>
      <c r="AP895" s="748"/>
      <c r="AQ895" s="748"/>
      <c r="AR895" s="748"/>
      <c r="AS895" s="747"/>
      <c r="AT895" s="748"/>
      <c r="AU895" s="748"/>
      <c r="AV895" s="748"/>
      <c r="AW895" s="748"/>
      <c r="AX895" s="748"/>
      <c r="AY895" s="748"/>
      <c r="BF895" s="750">
        <v>40000000</v>
      </c>
      <c r="BJ895" s="155"/>
      <c r="BK895" s="155"/>
      <c r="BL895" s="155"/>
      <c r="BM895" s="155"/>
      <c r="BN895" s="155"/>
    </row>
    <row r="896" spans="1:66" s="768" customFormat="1" ht="24.75" customHeight="1">
      <c r="A896" s="475" t="s">
        <v>23214</v>
      </c>
      <c r="B896" s="473" t="s">
        <v>23215</v>
      </c>
      <c r="C896" s="776" t="s">
        <v>796</v>
      </c>
      <c r="D896" s="473" t="s">
        <v>23216</v>
      </c>
      <c r="E896" s="473" t="s">
        <v>163</v>
      </c>
      <c r="F896" s="475" t="s">
        <v>402</v>
      </c>
      <c r="G896" s="475" t="s">
        <v>1577</v>
      </c>
      <c r="H896" s="475" t="s">
        <v>180</v>
      </c>
      <c r="I896" s="476" t="s">
        <v>5418</v>
      </c>
      <c r="J896" s="473" t="s">
        <v>23217</v>
      </c>
      <c r="K896" s="473" t="s">
        <v>1183</v>
      </c>
      <c r="L896" s="473" t="s">
        <v>1184</v>
      </c>
      <c r="M896" s="777" t="s">
        <v>23218</v>
      </c>
      <c r="N896" s="475"/>
      <c r="O896" s="475" t="s">
        <v>2155</v>
      </c>
      <c r="P896" s="475" t="s">
        <v>22626</v>
      </c>
      <c r="Q896" s="475" t="s">
        <v>22626</v>
      </c>
      <c r="R896" s="475" t="s">
        <v>22780</v>
      </c>
      <c r="S896" s="797"/>
      <c r="T896" s="780" t="str">
        <f>IF(Table54[[#This Row],[تاریخ اولین  احتساب حق بیمه]]="",1403,MID(Table54[[#This Row],[تاریخ اولین  احتساب حق بیمه]],1,4))</f>
        <v>1403</v>
      </c>
      <c r="U896" s="475"/>
      <c r="V896" s="475"/>
      <c r="W896" s="475"/>
      <c r="X896" s="475"/>
      <c r="Y896" s="780"/>
      <c r="Z896" s="780"/>
      <c r="AA896" s="780"/>
      <c r="AB896" s="780"/>
      <c r="AC896" s="780"/>
      <c r="AD896" s="780"/>
      <c r="AE896" s="780"/>
      <c r="AF896" s="780"/>
      <c r="AG896" s="780"/>
      <c r="AH896" s="798"/>
      <c r="AI896" s="798"/>
      <c r="AJ896" s="798"/>
      <c r="AK896" s="798"/>
      <c r="AL896" s="780"/>
      <c r="AM896" s="780"/>
      <c r="AN896" s="780"/>
      <c r="AO896" s="780"/>
      <c r="AP896" s="780"/>
      <c r="AQ896" s="780"/>
      <c r="AR896" s="780"/>
      <c r="AS896" s="797"/>
      <c r="AT896" s="780"/>
      <c r="AU896" s="780"/>
      <c r="AV896" s="780"/>
      <c r="AW896" s="780"/>
      <c r="AX896" s="780"/>
      <c r="AY896" s="780"/>
      <c r="BJ896" s="769"/>
      <c r="BK896" s="769"/>
      <c r="BL896" s="769"/>
      <c r="BM896" s="769"/>
      <c r="BN896" s="769"/>
    </row>
    <row r="897" spans="1:66" s="750" customFormat="1" ht="24.75" customHeight="1">
      <c r="A897" s="22" t="s">
        <v>25997</v>
      </c>
      <c r="B897" s="23" t="s">
        <v>25998</v>
      </c>
      <c r="C897" s="472" t="s">
        <v>796</v>
      </c>
      <c r="D897" s="23" t="s">
        <v>25999</v>
      </c>
      <c r="E897" s="473" t="s">
        <v>163</v>
      </c>
      <c r="F897" s="22" t="s">
        <v>102</v>
      </c>
      <c r="G897" s="22" t="s">
        <v>1577</v>
      </c>
      <c r="H897" s="22" t="s">
        <v>180</v>
      </c>
      <c r="I897" s="18" t="s">
        <v>5417</v>
      </c>
      <c r="J897" s="23" t="s">
        <v>26000</v>
      </c>
      <c r="K897" s="23" t="s">
        <v>1183</v>
      </c>
      <c r="L897" s="23" t="s">
        <v>1184</v>
      </c>
      <c r="M897" s="746" t="s">
        <v>26001</v>
      </c>
      <c r="N897" s="22"/>
      <c r="O897" s="22" t="s">
        <v>2155</v>
      </c>
      <c r="P897" s="22" t="s">
        <v>24828</v>
      </c>
      <c r="Q897" s="22" t="s">
        <v>24828</v>
      </c>
      <c r="R897" s="22" t="s">
        <v>25353</v>
      </c>
      <c r="S897" s="747"/>
      <c r="T897" s="748"/>
      <c r="U897" s="22"/>
      <c r="V897" s="22"/>
      <c r="W897" s="22"/>
      <c r="X897" s="22"/>
      <c r="Y897" s="748"/>
      <c r="Z897" s="748"/>
      <c r="AA897" s="748"/>
      <c r="AB897" s="748"/>
      <c r="AC897" s="748"/>
      <c r="AD897" s="748"/>
      <c r="AE897" s="748"/>
      <c r="AF897" s="748"/>
      <c r="AG897" s="748"/>
      <c r="AH897" s="749"/>
      <c r="AI897" s="749"/>
      <c r="AJ897" s="749"/>
      <c r="AK897" s="749"/>
      <c r="AL897" s="748"/>
      <c r="AM897" s="748"/>
      <c r="AN897" s="748"/>
      <c r="AO897" s="748"/>
      <c r="AP897" s="748"/>
      <c r="AQ897" s="748"/>
      <c r="AR897" s="748"/>
      <c r="AS897" s="747"/>
      <c r="AT897" s="748"/>
      <c r="AU897" s="748"/>
      <c r="AV897" s="748"/>
      <c r="AW897" s="748"/>
      <c r="AX897" s="748"/>
      <c r="AY897" s="748"/>
      <c r="BJ897" s="155"/>
      <c r="BK897" s="155"/>
      <c r="BL897" s="155"/>
      <c r="BM897" s="155"/>
      <c r="BN897" s="155"/>
    </row>
    <row r="898" spans="1:66" s="750" customFormat="1" ht="24.75" customHeight="1">
      <c r="A898" s="22"/>
      <c r="B898" s="23"/>
      <c r="C898" s="472"/>
      <c r="D898" s="23"/>
      <c r="E898" s="23"/>
      <c r="F898" s="22"/>
      <c r="G898" s="22"/>
      <c r="H898" s="22"/>
      <c r="I898" s="18"/>
      <c r="J898" s="23"/>
      <c r="K898" s="23"/>
      <c r="L898" s="23"/>
      <c r="M898" s="746"/>
      <c r="N898" s="22"/>
      <c r="O898" s="22"/>
      <c r="P898" s="22"/>
      <c r="Q898" s="22"/>
      <c r="R898" s="22"/>
      <c r="S898" s="747"/>
      <c r="T898" s="748"/>
      <c r="U898" s="22"/>
      <c r="V898" s="22"/>
      <c r="W898" s="22"/>
      <c r="X898" s="22"/>
      <c r="Y898" s="748"/>
      <c r="Z898" s="748"/>
      <c r="AA898" s="748"/>
      <c r="AB898" s="748"/>
      <c r="AC898" s="748"/>
      <c r="AD898" s="748"/>
      <c r="AE898" s="748"/>
      <c r="AF898" s="748"/>
      <c r="AG898" s="748"/>
      <c r="AH898" s="749"/>
      <c r="AI898" s="749"/>
      <c r="AJ898" s="749"/>
      <c r="AK898" s="749"/>
      <c r="AL898" s="748"/>
      <c r="AM898" s="748"/>
      <c r="AN898" s="748"/>
      <c r="AO898" s="748"/>
      <c r="AP898" s="748"/>
      <c r="AQ898" s="748"/>
      <c r="AR898" s="748"/>
      <c r="AS898" s="747"/>
      <c r="AT898" s="748"/>
      <c r="AU898" s="748"/>
      <c r="AV898" s="748"/>
      <c r="AW898" s="748"/>
      <c r="AX898" s="748"/>
      <c r="AY898" s="748"/>
      <c r="BJ898" s="155"/>
      <c r="BK898" s="155"/>
      <c r="BL898" s="155"/>
      <c r="BM898" s="155"/>
      <c r="BN898" s="155"/>
    </row>
    <row r="899" spans="1:66" s="750" customFormat="1" ht="24.75" customHeight="1">
      <c r="A899" s="22"/>
      <c r="B899" s="23"/>
      <c r="C899" s="472"/>
      <c r="D899" s="23"/>
      <c r="E899" s="23"/>
      <c r="F899" s="22"/>
      <c r="G899" s="22"/>
      <c r="H899" s="22"/>
      <c r="I899" s="18"/>
      <c r="J899" s="23"/>
      <c r="K899" s="23"/>
      <c r="L899" s="23"/>
      <c r="M899" s="746"/>
      <c r="N899" s="22"/>
      <c r="O899" s="22"/>
      <c r="P899" s="22"/>
      <c r="Q899" s="22"/>
      <c r="R899" s="22"/>
      <c r="S899" s="747"/>
      <c r="T899" s="748"/>
      <c r="U899" s="22"/>
      <c r="V899" s="22"/>
      <c r="W899" s="22"/>
      <c r="X899" s="22"/>
      <c r="Y899" s="748"/>
      <c r="Z899" s="748"/>
      <c r="AA899" s="748"/>
      <c r="AB899" s="748"/>
      <c r="AC899" s="748"/>
      <c r="AD899" s="748"/>
      <c r="AE899" s="748"/>
      <c r="AF899" s="748"/>
      <c r="AG899" s="748"/>
      <c r="AH899" s="749"/>
      <c r="AI899" s="749"/>
      <c r="AJ899" s="749"/>
      <c r="AK899" s="749"/>
      <c r="AL899" s="748"/>
      <c r="AM899" s="748"/>
      <c r="AN899" s="748"/>
      <c r="AO899" s="748"/>
      <c r="AP899" s="748"/>
      <c r="AQ899" s="748"/>
      <c r="AR899" s="748"/>
      <c r="AS899" s="747"/>
      <c r="AT899" s="748"/>
      <c r="AU899" s="748"/>
      <c r="AV899" s="748"/>
      <c r="AW899" s="748"/>
      <c r="AX899" s="748"/>
      <c r="AY899" s="748"/>
      <c r="BJ899" s="155"/>
      <c r="BK899" s="155"/>
      <c r="BL899" s="155"/>
      <c r="BM899" s="155"/>
      <c r="BN899" s="155"/>
    </row>
    <row r="900" spans="1:66" s="750" customFormat="1" ht="24.75" customHeight="1">
      <c r="A900" s="22"/>
      <c r="B900" s="23"/>
      <c r="C900" s="472"/>
      <c r="D900" s="23"/>
      <c r="E900" s="23"/>
      <c r="F900" s="22"/>
      <c r="G900" s="22"/>
      <c r="H900" s="22"/>
      <c r="I900" s="18"/>
      <c r="J900" s="23"/>
      <c r="K900" s="23"/>
      <c r="L900" s="23"/>
      <c r="M900" s="746"/>
      <c r="N900" s="22"/>
      <c r="O900" s="22"/>
      <c r="P900" s="22"/>
      <c r="Q900" s="22"/>
      <c r="R900" s="22"/>
      <c r="S900" s="747"/>
      <c r="T900" s="748"/>
      <c r="U900" s="22"/>
      <c r="V900" s="22"/>
      <c r="W900" s="22"/>
      <c r="X900" s="22"/>
      <c r="Y900" s="748"/>
      <c r="Z900" s="748"/>
      <c r="AA900" s="748"/>
      <c r="AB900" s="748"/>
      <c r="AC900" s="748"/>
      <c r="AD900" s="748"/>
      <c r="AE900" s="748"/>
      <c r="AF900" s="748"/>
      <c r="AG900" s="748"/>
      <c r="AH900" s="749"/>
      <c r="AI900" s="749"/>
      <c r="AJ900" s="749"/>
      <c r="AK900" s="749"/>
      <c r="AL900" s="748"/>
      <c r="AM900" s="748"/>
      <c r="AN900" s="748"/>
      <c r="AO900" s="748"/>
      <c r="AP900" s="748"/>
      <c r="AQ900" s="748"/>
      <c r="AR900" s="748"/>
      <c r="AS900" s="747"/>
      <c r="AT900" s="748"/>
      <c r="AU900" s="748"/>
      <c r="AV900" s="748"/>
      <c r="AW900" s="748"/>
      <c r="AX900" s="748"/>
      <c r="AY900" s="748"/>
      <c r="BJ900" s="155"/>
      <c r="BK900" s="155"/>
      <c r="BL900" s="155"/>
      <c r="BM900" s="155"/>
      <c r="BN900" s="155"/>
    </row>
    <row r="901" spans="1:66" s="750" customFormat="1" ht="24.75" customHeight="1">
      <c r="A901" s="22"/>
      <c r="B901" s="23"/>
      <c r="C901" s="472"/>
      <c r="D901" s="23"/>
      <c r="E901" s="23"/>
      <c r="F901" s="22"/>
      <c r="G901" s="22"/>
      <c r="H901" s="22"/>
      <c r="I901" s="18"/>
      <c r="J901" s="23"/>
      <c r="K901" s="23"/>
      <c r="L901" s="23"/>
      <c r="M901" s="746"/>
      <c r="N901" s="22"/>
      <c r="O901" s="22"/>
      <c r="P901" s="22"/>
      <c r="Q901" s="22"/>
      <c r="R901" s="22"/>
      <c r="S901" s="747"/>
      <c r="T901" s="748"/>
      <c r="U901" s="22"/>
      <c r="V901" s="22"/>
      <c r="W901" s="22"/>
      <c r="X901" s="22"/>
      <c r="Y901" s="748"/>
      <c r="Z901" s="748"/>
      <c r="AA901" s="748"/>
      <c r="AB901" s="748"/>
      <c r="AC901" s="748"/>
      <c r="AD901" s="748"/>
      <c r="AE901" s="748"/>
      <c r="AF901" s="748"/>
      <c r="AG901" s="748"/>
      <c r="AH901" s="749"/>
      <c r="AI901" s="749"/>
      <c r="AJ901" s="749"/>
      <c r="AK901" s="749"/>
      <c r="AL901" s="748"/>
      <c r="AM901" s="748"/>
      <c r="AN901" s="748"/>
      <c r="AO901" s="748"/>
      <c r="AP901" s="748"/>
      <c r="AQ901" s="748"/>
      <c r="AR901" s="748"/>
      <c r="AS901" s="747"/>
      <c r="AT901" s="748"/>
      <c r="AU901" s="748"/>
      <c r="AV901" s="748"/>
      <c r="AW901" s="748"/>
      <c r="AX901" s="748"/>
      <c r="AY901" s="748"/>
      <c r="BJ901" s="155"/>
      <c r="BK901" s="155"/>
      <c r="BL901" s="155"/>
      <c r="BM901" s="155"/>
      <c r="BN901" s="155"/>
    </row>
    <row r="902" spans="1:66" s="750" customFormat="1" ht="27.75" customHeight="1">
      <c r="A902" s="21" t="s">
        <v>2083</v>
      </c>
      <c r="B902" s="21">
        <v>27904</v>
      </c>
      <c r="C902" s="799" t="s">
        <v>22288</v>
      </c>
      <c r="D902" s="20" t="s">
        <v>2084</v>
      </c>
      <c r="E902" s="20" t="s">
        <v>162</v>
      </c>
      <c r="F902" s="21" t="s">
        <v>321</v>
      </c>
      <c r="G902" s="21" t="s">
        <v>2498</v>
      </c>
      <c r="H902" s="21" t="s">
        <v>180</v>
      </c>
      <c r="I902" s="19" t="s">
        <v>5417</v>
      </c>
      <c r="J902" s="20" t="s">
        <v>2085</v>
      </c>
      <c r="K902" s="20" t="s">
        <v>1183</v>
      </c>
      <c r="L902" s="20" t="s">
        <v>774</v>
      </c>
      <c r="M902" s="758" t="s">
        <v>2086</v>
      </c>
      <c r="N902" s="21">
        <v>4417995654</v>
      </c>
      <c r="O902" s="21" t="s">
        <v>2155</v>
      </c>
      <c r="P902" s="21" t="s">
        <v>1706</v>
      </c>
      <c r="Q902" s="21" t="s">
        <v>5337</v>
      </c>
      <c r="R902" s="21" t="s">
        <v>5595</v>
      </c>
      <c r="S902" s="759"/>
      <c r="T902" s="760" t="str">
        <f>IF(Table54[[#This Row],[تاریخ اولین  احتساب حق بیمه]]="",1403,MID(Table54[[#This Row],[تاریخ اولین  احتساب حق بیمه]],1,4))</f>
        <v>1403</v>
      </c>
      <c r="U902" s="21"/>
      <c r="V902" s="21" t="s">
        <v>236</v>
      </c>
      <c r="W902" s="21" t="s">
        <v>2087</v>
      </c>
      <c r="X902" s="21" t="s">
        <v>2088</v>
      </c>
      <c r="Y902" s="760"/>
      <c r="Z902" s="760"/>
      <c r="AA902" s="760"/>
      <c r="AB902" s="760"/>
      <c r="AC902" s="760"/>
      <c r="AD902" s="760"/>
      <c r="AE902" s="760"/>
      <c r="AF902" s="760"/>
      <c r="AG902" s="760"/>
      <c r="AH902" s="761"/>
      <c r="AI902" s="761"/>
      <c r="AJ902" s="761"/>
      <c r="AK902" s="761"/>
      <c r="AL902" s="760"/>
      <c r="AM902" s="760"/>
      <c r="AN902" s="760"/>
      <c r="AO902" s="760"/>
      <c r="AP902" s="760"/>
      <c r="AQ902" s="760"/>
      <c r="AR902" s="760">
        <v>40000000</v>
      </c>
      <c r="AS902" s="759">
        <v>40000000</v>
      </c>
      <c r="AT902" s="760">
        <v>50000000</v>
      </c>
      <c r="AU902" s="760">
        <v>50000000</v>
      </c>
      <c r="AV902" s="760">
        <v>50000000</v>
      </c>
      <c r="AW902" s="760">
        <v>120000000</v>
      </c>
      <c r="AX902" s="760">
        <v>120000000</v>
      </c>
      <c r="AY902" s="760">
        <v>120000000</v>
      </c>
      <c r="AZ902" s="760">
        <v>120000000</v>
      </c>
      <c r="BA902" s="760">
        <v>120000000</v>
      </c>
      <c r="BB902" s="760">
        <v>120000000</v>
      </c>
      <c r="BC902" s="760">
        <v>120000000</v>
      </c>
      <c r="BD902" s="760">
        <v>120000000</v>
      </c>
      <c r="BE902" s="760">
        <v>120000000</v>
      </c>
      <c r="BF902" s="800">
        <v>120000000</v>
      </c>
      <c r="BG902" s="750">
        <v>120000000</v>
      </c>
      <c r="BH902" s="750">
        <v>120000000</v>
      </c>
      <c r="BJ902" s="750">
        <v>180000000</v>
      </c>
      <c r="BK902" s="155"/>
      <c r="BL902" s="155"/>
      <c r="BM902" s="155"/>
      <c r="BN902" s="155"/>
    </row>
    <row r="903" spans="1:66" s="750" customFormat="1" ht="27.75" customHeight="1">
      <c r="A903" s="21" t="s">
        <v>2493</v>
      </c>
      <c r="B903" s="21">
        <v>27907</v>
      </c>
      <c r="C903" s="799" t="s">
        <v>22288</v>
      </c>
      <c r="D903" s="20">
        <v>2710033070</v>
      </c>
      <c r="E903" s="20" t="s">
        <v>162</v>
      </c>
      <c r="F903" s="21" t="s">
        <v>140</v>
      </c>
      <c r="G903" s="21" t="s">
        <v>2090</v>
      </c>
      <c r="H903" s="21" t="s">
        <v>180</v>
      </c>
      <c r="I903" s="19" t="s">
        <v>5417</v>
      </c>
      <c r="J903" s="20" t="s">
        <v>2091</v>
      </c>
      <c r="K903" s="20" t="s">
        <v>1183</v>
      </c>
      <c r="L903" s="20" t="s">
        <v>774</v>
      </c>
      <c r="M903" s="758" t="s">
        <v>2092</v>
      </c>
      <c r="N903" s="21">
        <v>4417736451</v>
      </c>
      <c r="O903" s="21" t="s">
        <v>1551</v>
      </c>
      <c r="P903" s="21" t="s">
        <v>347</v>
      </c>
      <c r="Q903" s="21" t="s">
        <v>5337</v>
      </c>
      <c r="R903" s="21"/>
      <c r="S903" s="759"/>
      <c r="T903" s="760">
        <f>IF(Table54[[#This Row],[تاریخ اولین  احتساب حق بیمه]]="",1403,MID(Table54[[#This Row],[تاریخ اولین  احتساب حق بیمه]],1,4))</f>
        <v>1403</v>
      </c>
      <c r="U903" s="21"/>
      <c r="V903" s="21" t="s">
        <v>2093</v>
      </c>
      <c r="W903" s="21" t="s">
        <v>2094</v>
      </c>
      <c r="X903" s="21" t="s">
        <v>2095</v>
      </c>
      <c r="Y903" s="760"/>
      <c r="Z903" s="760"/>
      <c r="AA903" s="760"/>
      <c r="AB903" s="760"/>
      <c r="AC903" s="760"/>
      <c r="AD903" s="760"/>
      <c r="AE903" s="760"/>
      <c r="AF903" s="760"/>
      <c r="AG903" s="760"/>
      <c r="AH903" s="761"/>
      <c r="AI903" s="761"/>
      <c r="AJ903" s="761"/>
      <c r="AK903" s="761"/>
      <c r="AL903" s="760"/>
      <c r="AM903" s="760"/>
      <c r="AN903" s="760"/>
      <c r="AO903" s="760"/>
      <c r="AP903" s="760"/>
      <c r="AQ903" s="760"/>
      <c r="AR903" s="760"/>
      <c r="AS903" s="759"/>
      <c r="AT903" s="760"/>
      <c r="AU903" s="760"/>
      <c r="AV903" s="760"/>
      <c r="AW903" s="760"/>
      <c r="AX903" s="760"/>
      <c r="AY903" s="760"/>
      <c r="AZ903" s="760"/>
      <c r="BA903" s="760"/>
      <c r="BB903" s="760"/>
      <c r="BC903" s="760"/>
      <c r="BD903" s="760"/>
      <c r="BE903" s="760"/>
      <c r="BF903" s="800"/>
      <c r="BK903" s="155"/>
      <c r="BL903" s="155"/>
      <c r="BM903" s="155"/>
      <c r="BN903" s="155"/>
    </row>
    <row r="904" spans="1:66" s="750" customFormat="1" ht="27.75" customHeight="1">
      <c r="A904" s="21" t="s">
        <v>23037</v>
      </c>
      <c r="B904" s="21">
        <v>27912</v>
      </c>
      <c r="C904" s="799" t="s">
        <v>22288</v>
      </c>
      <c r="D904" s="20">
        <v>2710357305</v>
      </c>
      <c r="E904" s="20" t="s">
        <v>162</v>
      </c>
      <c r="F904" s="21" t="s">
        <v>221</v>
      </c>
      <c r="G904" s="21" t="s">
        <v>2498</v>
      </c>
      <c r="H904" s="21" t="s">
        <v>180</v>
      </c>
      <c r="I904" s="19" t="s">
        <v>5417</v>
      </c>
      <c r="J904" s="20">
        <v>9331583024</v>
      </c>
      <c r="K904" s="20" t="s">
        <v>1183</v>
      </c>
      <c r="L904" s="20" t="s">
        <v>774</v>
      </c>
      <c r="M904" s="758" t="s">
        <v>23038</v>
      </c>
      <c r="N904" s="21">
        <v>4418733699</v>
      </c>
      <c r="O904" s="21" t="s">
        <v>1551</v>
      </c>
      <c r="P904" s="21" t="s">
        <v>22780</v>
      </c>
      <c r="Q904" s="21"/>
      <c r="R904" s="21" t="s">
        <v>22780</v>
      </c>
      <c r="S904" s="759"/>
      <c r="T904" s="760"/>
      <c r="U904" s="21"/>
      <c r="V904" s="21"/>
      <c r="W904" s="21"/>
      <c r="X904" s="21"/>
      <c r="Y904" s="760"/>
      <c r="Z904" s="760"/>
      <c r="AA904" s="760"/>
      <c r="AB904" s="760"/>
      <c r="AC904" s="760"/>
      <c r="AD904" s="760"/>
      <c r="AE904" s="760"/>
      <c r="AF904" s="760"/>
      <c r="AG904" s="760"/>
      <c r="AH904" s="761"/>
      <c r="AI904" s="761"/>
      <c r="AJ904" s="761"/>
      <c r="AK904" s="761"/>
      <c r="AL904" s="760"/>
      <c r="AM904" s="760"/>
      <c r="AN904" s="760"/>
      <c r="AO904" s="760"/>
      <c r="AP904" s="760"/>
      <c r="AQ904" s="760"/>
      <c r="AR904" s="760"/>
      <c r="AS904" s="759"/>
      <c r="AT904" s="760"/>
      <c r="AU904" s="760"/>
      <c r="AV904" s="760"/>
      <c r="AW904" s="760"/>
      <c r="AX904" s="760"/>
      <c r="AY904" s="760"/>
      <c r="AZ904" s="760"/>
      <c r="BA904" s="760"/>
      <c r="BB904" s="760"/>
      <c r="BC904" s="760"/>
      <c r="BD904" s="760"/>
      <c r="BE904" s="760"/>
      <c r="BF904" s="800"/>
      <c r="BK904" s="155"/>
      <c r="BL904" s="155"/>
      <c r="BM904" s="155"/>
      <c r="BN904" s="155"/>
    </row>
    <row r="905" spans="1:66" s="750" customFormat="1" ht="27.75" customHeight="1">
      <c r="A905" s="21" t="s">
        <v>25927</v>
      </c>
      <c r="B905" s="21">
        <v>27915</v>
      </c>
      <c r="C905" s="799" t="s">
        <v>22288</v>
      </c>
      <c r="D905" s="20" t="s">
        <v>25928</v>
      </c>
      <c r="E905" s="20" t="s">
        <v>162</v>
      </c>
      <c r="F905" s="21" t="s">
        <v>88</v>
      </c>
      <c r="G905" s="21" t="s">
        <v>27318</v>
      </c>
      <c r="H905" s="21" t="s">
        <v>180</v>
      </c>
      <c r="I905" s="19" t="s">
        <v>5417</v>
      </c>
      <c r="J905" s="20">
        <v>9384850116</v>
      </c>
      <c r="K905" s="20" t="s">
        <v>1183</v>
      </c>
      <c r="L905" s="20" t="s">
        <v>1421</v>
      </c>
      <c r="M905" s="758" t="s">
        <v>25929</v>
      </c>
      <c r="N905" s="21"/>
      <c r="O905" s="21" t="s">
        <v>1551</v>
      </c>
      <c r="P905" s="21" t="s">
        <v>25353</v>
      </c>
      <c r="Q905" s="21" t="s">
        <v>25353</v>
      </c>
      <c r="R905" s="21" t="s">
        <v>25916</v>
      </c>
      <c r="S905" s="759"/>
      <c r="T905" s="760"/>
      <c r="U905" s="21"/>
      <c r="V905" s="21"/>
      <c r="W905" s="21"/>
      <c r="X905" s="21" t="s">
        <v>25930</v>
      </c>
      <c r="Y905" s="760"/>
      <c r="Z905" s="760"/>
      <c r="AA905" s="760"/>
      <c r="AB905" s="760"/>
      <c r="AC905" s="760"/>
      <c r="AD905" s="760"/>
      <c r="AE905" s="760"/>
      <c r="AF905" s="760"/>
      <c r="AG905" s="760"/>
      <c r="AH905" s="761"/>
      <c r="AI905" s="761"/>
      <c r="AJ905" s="761"/>
      <c r="AK905" s="761"/>
      <c r="AL905" s="760"/>
      <c r="AM905" s="760"/>
      <c r="AN905" s="760"/>
      <c r="AO905" s="760"/>
      <c r="AP905" s="760"/>
      <c r="AQ905" s="760"/>
      <c r="AR905" s="760"/>
      <c r="AS905" s="759"/>
      <c r="AT905" s="760"/>
      <c r="AU905" s="760"/>
      <c r="AV905" s="760"/>
      <c r="AW905" s="760"/>
      <c r="AX905" s="760"/>
      <c r="AY905" s="760"/>
      <c r="AZ905" s="760"/>
      <c r="BA905" s="760"/>
      <c r="BB905" s="760"/>
      <c r="BC905" s="760"/>
      <c r="BD905" s="760"/>
      <c r="BE905" s="760"/>
      <c r="BF905" s="800"/>
      <c r="BK905" s="155"/>
      <c r="BL905" s="155"/>
      <c r="BM905" s="155"/>
      <c r="BN905" s="155"/>
    </row>
    <row r="906" spans="1:66" s="750" customFormat="1" ht="27.75" customHeight="1">
      <c r="A906" s="21" t="s">
        <v>25168</v>
      </c>
      <c r="B906" s="21">
        <v>27916</v>
      </c>
      <c r="C906" s="799" t="s">
        <v>22288</v>
      </c>
      <c r="D906" s="20">
        <v>2710367734</v>
      </c>
      <c r="E906" s="20" t="s">
        <v>162</v>
      </c>
      <c r="F906" s="21" t="s">
        <v>102</v>
      </c>
      <c r="G906" s="21" t="s">
        <v>2498</v>
      </c>
      <c r="H906" s="21" t="s">
        <v>180</v>
      </c>
      <c r="I906" s="19" t="s">
        <v>5417</v>
      </c>
      <c r="J906" s="20">
        <v>9358994782</v>
      </c>
      <c r="K906" s="20" t="s">
        <v>1183</v>
      </c>
      <c r="L906" s="20" t="s">
        <v>774</v>
      </c>
      <c r="M906" s="758" t="s">
        <v>25169</v>
      </c>
      <c r="N906" s="21">
        <v>4413165398</v>
      </c>
      <c r="O906" s="21" t="s">
        <v>2155</v>
      </c>
      <c r="P906" s="21" t="s">
        <v>25170</v>
      </c>
      <c r="Q906" s="21" t="s">
        <v>25170</v>
      </c>
      <c r="R906" s="21" t="s">
        <v>22256</v>
      </c>
      <c r="S906" s="759"/>
      <c r="T906" s="760"/>
      <c r="U906" s="21"/>
      <c r="V906" s="21"/>
      <c r="W906" s="21"/>
      <c r="X906" s="21"/>
      <c r="Y906" s="760"/>
      <c r="Z906" s="760"/>
      <c r="AA906" s="760"/>
      <c r="AB906" s="760"/>
      <c r="AC906" s="760"/>
      <c r="AD906" s="760"/>
      <c r="AE906" s="760"/>
      <c r="AF906" s="760"/>
      <c r="AG906" s="760"/>
      <c r="AH906" s="761"/>
      <c r="AI906" s="761"/>
      <c r="AJ906" s="761"/>
      <c r="AK906" s="761"/>
      <c r="AL906" s="760"/>
      <c r="AM906" s="760"/>
      <c r="AN906" s="760"/>
      <c r="AO906" s="760"/>
      <c r="AP906" s="760"/>
      <c r="AQ906" s="760"/>
      <c r="AR906" s="760"/>
      <c r="AS906" s="759"/>
      <c r="AT906" s="760"/>
      <c r="AU906" s="760"/>
      <c r="AV906" s="760"/>
      <c r="AW906" s="760"/>
      <c r="AX906" s="760"/>
      <c r="AY906" s="760"/>
      <c r="AZ906" s="760"/>
      <c r="BA906" s="760"/>
      <c r="BB906" s="760"/>
      <c r="BC906" s="760"/>
      <c r="BD906" s="760"/>
      <c r="BE906" s="760"/>
      <c r="BF906" s="800"/>
      <c r="BK906" s="155"/>
      <c r="BL906" s="155"/>
      <c r="BM906" s="155"/>
      <c r="BN906" s="155"/>
    </row>
    <row r="907" spans="1:66" s="750" customFormat="1" ht="27.75" customHeight="1">
      <c r="A907" s="21" t="s">
        <v>25931</v>
      </c>
      <c r="B907" s="21">
        <v>27918</v>
      </c>
      <c r="C907" s="799" t="s">
        <v>22288</v>
      </c>
      <c r="D907" s="20" t="s">
        <v>25932</v>
      </c>
      <c r="E907" s="20" t="s">
        <v>162</v>
      </c>
      <c r="F907" s="21" t="s">
        <v>419</v>
      </c>
      <c r="G907" s="21" t="s">
        <v>27318</v>
      </c>
      <c r="H907" s="21" t="s">
        <v>180</v>
      </c>
      <c r="I907" s="19" t="s">
        <v>5417</v>
      </c>
      <c r="J907" s="20">
        <v>9115029577</v>
      </c>
      <c r="K907" s="20" t="s">
        <v>1183</v>
      </c>
      <c r="L907" s="20" t="s">
        <v>774</v>
      </c>
      <c r="M907" s="758" t="s">
        <v>25923</v>
      </c>
      <c r="N907" s="21"/>
      <c r="O907" s="21" t="s">
        <v>2155</v>
      </c>
      <c r="P907" s="21" t="s">
        <v>25353</v>
      </c>
      <c r="Q907" s="21" t="s">
        <v>25353</v>
      </c>
      <c r="R907" s="21" t="s">
        <v>25916</v>
      </c>
      <c r="S907" s="759"/>
      <c r="T907" s="760"/>
      <c r="U907" s="21"/>
      <c r="V907" s="21"/>
      <c r="W907" s="21"/>
      <c r="X907" s="21"/>
      <c r="Y907" s="760"/>
      <c r="Z907" s="760"/>
      <c r="AA907" s="760"/>
      <c r="AB907" s="760"/>
      <c r="AC907" s="760"/>
      <c r="AD907" s="760"/>
      <c r="AE907" s="760"/>
      <c r="AF907" s="760"/>
      <c r="AG907" s="760"/>
      <c r="AH907" s="761"/>
      <c r="AI907" s="761"/>
      <c r="AJ907" s="761"/>
      <c r="AK907" s="761"/>
      <c r="AL907" s="760"/>
      <c r="AM907" s="760"/>
      <c r="AN907" s="760"/>
      <c r="AO907" s="760"/>
      <c r="AP907" s="760"/>
      <c r="AQ907" s="760"/>
      <c r="AR907" s="760"/>
      <c r="AS907" s="759"/>
      <c r="AT907" s="760"/>
      <c r="AU907" s="760"/>
      <c r="AV907" s="760"/>
      <c r="AW907" s="760"/>
      <c r="AX907" s="760"/>
      <c r="AY907" s="760"/>
      <c r="AZ907" s="760"/>
      <c r="BA907" s="760"/>
      <c r="BB907" s="760"/>
      <c r="BC907" s="760"/>
      <c r="BD907" s="760"/>
      <c r="BE907" s="760"/>
      <c r="BF907" s="800"/>
      <c r="BK907" s="155"/>
      <c r="BL907" s="155"/>
      <c r="BM907" s="155"/>
      <c r="BN907" s="155"/>
    </row>
    <row r="908" spans="1:66" s="750" customFormat="1" ht="27.75" customHeight="1">
      <c r="A908" s="21" t="s">
        <v>25924</v>
      </c>
      <c r="B908" s="21">
        <v>27919</v>
      </c>
      <c r="C908" s="799" t="s">
        <v>22288</v>
      </c>
      <c r="D908" s="20">
        <v>2680293622</v>
      </c>
      <c r="E908" s="20" t="s">
        <v>162</v>
      </c>
      <c r="F908" s="21" t="s">
        <v>25925</v>
      </c>
      <c r="G908" s="21" t="s">
        <v>2498</v>
      </c>
      <c r="H908" s="21" t="s">
        <v>180</v>
      </c>
      <c r="I908" s="19" t="s">
        <v>5417</v>
      </c>
      <c r="J908" s="20">
        <v>9361988014</v>
      </c>
      <c r="K908" s="20" t="s">
        <v>1183</v>
      </c>
      <c r="L908" s="20" t="s">
        <v>1503</v>
      </c>
      <c r="M908" s="758" t="s">
        <v>25926</v>
      </c>
      <c r="N908" s="21"/>
      <c r="O908" s="21" t="s">
        <v>2155</v>
      </c>
      <c r="P908" s="21" t="s">
        <v>25353</v>
      </c>
      <c r="Q908" s="21" t="s">
        <v>25353</v>
      </c>
      <c r="R908" s="21" t="s">
        <v>25916</v>
      </c>
      <c r="S908" s="759"/>
      <c r="T908" s="760"/>
      <c r="U908" s="21"/>
      <c r="V908" s="21"/>
      <c r="W908" s="21"/>
      <c r="X908" s="21"/>
      <c r="Y908" s="760"/>
      <c r="Z908" s="760"/>
      <c r="AA908" s="760"/>
      <c r="AB908" s="760"/>
      <c r="AC908" s="760"/>
      <c r="AD908" s="760"/>
      <c r="AE908" s="760"/>
      <c r="AF908" s="760"/>
      <c r="AG908" s="760"/>
      <c r="AH908" s="761"/>
      <c r="AI908" s="761"/>
      <c r="AJ908" s="761"/>
      <c r="AK908" s="761"/>
      <c r="AL908" s="760"/>
      <c r="AM908" s="760"/>
      <c r="AN908" s="760"/>
      <c r="AO908" s="760"/>
      <c r="AP908" s="760"/>
      <c r="AQ908" s="760"/>
      <c r="AR908" s="760"/>
      <c r="AS908" s="759"/>
      <c r="AT908" s="760"/>
      <c r="AU908" s="760"/>
      <c r="AV908" s="760"/>
      <c r="AW908" s="760"/>
      <c r="AX908" s="760"/>
      <c r="AY908" s="760"/>
      <c r="AZ908" s="760"/>
      <c r="BA908" s="760"/>
      <c r="BB908" s="760"/>
      <c r="BC908" s="760"/>
      <c r="BD908" s="760"/>
      <c r="BE908" s="760"/>
      <c r="BF908" s="800"/>
      <c r="BK908" s="155"/>
      <c r="BL908" s="155"/>
      <c r="BM908" s="155"/>
      <c r="BN908" s="155"/>
    </row>
    <row r="909" spans="1:66" s="750" customFormat="1" ht="27.75" customHeight="1">
      <c r="A909" s="21" t="s">
        <v>27918</v>
      </c>
      <c r="B909" s="21">
        <v>27920</v>
      </c>
      <c r="C909" s="799" t="s">
        <v>22288</v>
      </c>
      <c r="D909" s="20" t="s">
        <v>27920</v>
      </c>
      <c r="E909" s="20" t="s">
        <v>162</v>
      </c>
      <c r="F909" s="21" t="s">
        <v>392</v>
      </c>
      <c r="G909" s="21" t="s">
        <v>27318</v>
      </c>
      <c r="H909" s="21" t="s">
        <v>180</v>
      </c>
      <c r="I909" s="19" t="s">
        <v>5417</v>
      </c>
      <c r="J909" s="20" t="s">
        <v>27921</v>
      </c>
      <c r="K909" s="20" t="s">
        <v>1183</v>
      </c>
      <c r="L909" s="20" t="s">
        <v>27922</v>
      </c>
      <c r="M909" s="758" t="s">
        <v>27923</v>
      </c>
      <c r="N909" s="21"/>
      <c r="O909" s="21" t="s">
        <v>1551</v>
      </c>
      <c r="P909" s="21" t="s">
        <v>27679</v>
      </c>
      <c r="Q909" s="21"/>
      <c r="R909" s="21" t="s">
        <v>28234</v>
      </c>
      <c r="S909" s="759"/>
      <c r="T909" s="760"/>
      <c r="U909" s="21"/>
      <c r="V909" s="21"/>
      <c r="W909" s="21"/>
      <c r="X909" s="21"/>
      <c r="Y909" s="760"/>
      <c r="Z909" s="760"/>
      <c r="AA909" s="760"/>
      <c r="AB909" s="760"/>
      <c r="AC909" s="760"/>
      <c r="AD909" s="760"/>
      <c r="AE909" s="760"/>
      <c r="AF909" s="760"/>
      <c r="AG909" s="760"/>
      <c r="AH909" s="761"/>
      <c r="AI909" s="761"/>
      <c r="AJ909" s="761"/>
      <c r="AK909" s="761"/>
      <c r="AL909" s="760"/>
      <c r="AM909" s="760"/>
      <c r="AN909" s="760"/>
      <c r="AO909" s="760"/>
      <c r="AP909" s="760"/>
      <c r="AQ909" s="760"/>
      <c r="AR909" s="760"/>
      <c r="AS909" s="759"/>
      <c r="AT909" s="760"/>
      <c r="AU909" s="760"/>
      <c r="AV909" s="760"/>
      <c r="AW909" s="760"/>
      <c r="AX909" s="760"/>
      <c r="AY909" s="760"/>
      <c r="AZ909" s="760"/>
      <c r="BA909" s="760"/>
      <c r="BB909" s="760"/>
      <c r="BC909" s="760"/>
      <c r="BD909" s="760"/>
      <c r="BE909" s="760"/>
      <c r="BF909" s="800"/>
      <c r="BK909" s="155"/>
      <c r="BL909" s="155"/>
      <c r="BM909" s="155"/>
      <c r="BN909" s="155"/>
    </row>
    <row r="910" spans="1:66" s="750" customFormat="1" ht="27.75" customHeight="1">
      <c r="A910" s="21" t="s">
        <v>27919</v>
      </c>
      <c r="B910" s="21">
        <v>27921</v>
      </c>
      <c r="C910" s="799" t="s">
        <v>22288</v>
      </c>
      <c r="D910" s="20" t="s">
        <v>27924</v>
      </c>
      <c r="E910" s="20" t="s">
        <v>162</v>
      </c>
      <c r="F910" s="21" t="s">
        <v>27925</v>
      </c>
      <c r="G910" s="21" t="s">
        <v>2498</v>
      </c>
      <c r="H910" s="21" t="s">
        <v>180</v>
      </c>
      <c r="I910" s="19" t="s">
        <v>5417</v>
      </c>
      <c r="J910" s="20" t="s">
        <v>27926</v>
      </c>
      <c r="K910" s="20" t="s">
        <v>1183</v>
      </c>
      <c r="L910" s="20" t="s">
        <v>27922</v>
      </c>
      <c r="M910" s="758" t="s">
        <v>28042</v>
      </c>
      <c r="N910" s="21"/>
      <c r="O910" s="21" t="s">
        <v>1551</v>
      </c>
      <c r="P910" s="21" t="s">
        <v>27679</v>
      </c>
      <c r="Q910" s="21"/>
      <c r="R910" s="21" t="s">
        <v>27679</v>
      </c>
      <c r="S910" s="759"/>
      <c r="T910" s="760"/>
      <c r="U910" s="21"/>
      <c r="V910" s="21"/>
      <c r="W910" s="21"/>
      <c r="X910" s="21"/>
      <c r="Y910" s="760"/>
      <c r="Z910" s="760"/>
      <c r="AA910" s="760"/>
      <c r="AB910" s="760"/>
      <c r="AC910" s="760"/>
      <c r="AD910" s="760"/>
      <c r="AE910" s="760"/>
      <c r="AF910" s="760"/>
      <c r="AG910" s="760"/>
      <c r="AH910" s="761"/>
      <c r="AI910" s="761"/>
      <c r="AJ910" s="761"/>
      <c r="AK910" s="761"/>
      <c r="AL910" s="760"/>
      <c r="AM910" s="760"/>
      <c r="AN910" s="760"/>
      <c r="AO910" s="760"/>
      <c r="AP910" s="760"/>
      <c r="AQ910" s="760"/>
      <c r="AR910" s="760"/>
      <c r="AS910" s="759"/>
      <c r="AT910" s="760"/>
      <c r="AU910" s="760"/>
      <c r="AV910" s="760"/>
      <c r="AW910" s="760"/>
      <c r="AX910" s="760"/>
      <c r="AY910" s="760"/>
      <c r="AZ910" s="760"/>
      <c r="BA910" s="760"/>
      <c r="BB910" s="760"/>
      <c r="BC910" s="760"/>
      <c r="BD910" s="760"/>
      <c r="BE910" s="760"/>
      <c r="BF910" s="800"/>
      <c r="BK910" s="155"/>
      <c r="BL910" s="155"/>
      <c r="BM910" s="155"/>
      <c r="BN910" s="155"/>
    </row>
    <row r="911" spans="1:66" s="750" customFormat="1" ht="27.75" customHeight="1">
      <c r="A911" s="21" t="s">
        <v>29397</v>
      </c>
      <c r="B911" s="21">
        <v>27922</v>
      </c>
      <c r="C911" s="799" t="s">
        <v>22288</v>
      </c>
      <c r="D911" s="20" t="s">
        <v>29398</v>
      </c>
      <c r="E911" s="20" t="s">
        <v>163</v>
      </c>
      <c r="F911" s="21" t="s">
        <v>29399</v>
      </c>
      <c r="G911" s="21" t="s">
        <v>2498</v>
      </c>
      <c r="H911" s="21" t="s">
        <v>180</v>
      </c>
      <c r="I911" s="19" t="s">
        <v>5417</v>
      </c>
      <c r="J911" s="20" t="s">
        <v>29400</v>
      </c>
      <c r="K911" s="20" t="s">
        <v>1183</v>
      </c>
      <c r="L911" s="20" t="s">
        <v>1503</v>
      </c>
      <c r="M911" s="758" t="s">
        <v>29401</v>
      </c>
      <c r="N911" s="21">
        <v>4481735437</v>
      </c>
      <c r="O911" s="21" t="s">
        <v>2155</v>
      </c>
      <c r="P911" s="21" t="s">
        <v>26623</v>
      </c>
      <c r="Q911" s="21" t="s">
        <v>26623</v>
      </c>
      <c r="R911" s="21"/>
      <c r="S911" s="759"/>
      <c r="T911" s="760"/>
      <c r="U911" s="21"/>
      <c r="V911" s="21"/>
      <c r="W911" s="21"/>
      <c r="X911" s="21"/>
      <c r="Y911" s="760"/>
      <c r="Z911" s="760"/>
      <c r="AA911" s="760"/>
      <c r="AB911" s="760"/>
      <c r="AC911" s="760"/>
      <c r="AD911" s="760"/>
      <c r="AE911" s="760"/>
      <c r="AF911" s="760"/>
      <c r="AG911" s="760"/>
      <c r="AH911" s="761"/>
      <c r="AI911" s="761"/>
      <c r="AJ911" s="761"/>
      <c r="AK911" s="761"/>
      <c r="AL911" s="760"/>
      <c r="AM911" s="760"/>
      <c r="AN911" s="760"/>
      <c r="AO911" s="760"/>
      <c r="AP911" s="760"/>
      <c r="AQ911" s="760"/>
      <c r="AR911" s="760"/>
      <c r="AS911" s="759"/>
      <c r="AT911" s="760"/>
      <c r="AU911" s="760"/>
      <c r="AV911" s="760"/>
      <c r="AW911" s="760"/>
      <c r="AX911" s="760"/>
      <c r="AY911" s="760"/>
      <c r="AZ911" s="760"/>
      <c r="BA911" s="760"/>
      <c r="BB911" s="760"/>
      <c r="BC911" s="760"/>
      <c r="BD911" s="760"/>
      <c r="BE911" s="760"/>
      <c r="BF911" s="800"/>
      <c r="BK911" s="155"/>
      <c r="BL911" s="155"/>
      <c r="BM911" s="155"/>
      <c r="BN911" s="155"/>
    </row>
    <row r="912" spans="1:66" s="750" customFormat="1" ht="27.75" customHeight="1">
      <c r="A912" s="21"/>
      <c r="B912" s="21"/>
      <c r="C912" s="799"/>
      <c r="D912" s="20"/>
      <c r="E912" s="20"/>
      <c r="F912" s="21"/>
      <c r="G912" s="21"/>
      <c r="H912" s="21"/>
      <c r="I912" s="19"/>
      <c r="J912" s="20"/>
      <c r="K912" s="20"/>
      <c r="L912" s="20"/>
      <c r="M912" s="758"/>
      <c r="N912" s="21"/>
      <c r="O912" s="21"/>
      <c r="P912" s="21"/>
      <c r="Q912" s="21"/>
      <c r="R912" s="21"/>
      <c r="S912" s="759"/>
      <c r="T912" s="760"/>
      <c r="U912" s="21"/>
      <c r="V912" s="21"/>
      <c r="W912" s="21"/>
      <c r="X912" s="21"/>
      <c r="Y912" s="760"/>
      <c r="Z912" s="760"/>
      <c r="AA912" s="760"/>
      <c r="AB912" s="760"/>
      <c r="AC912" s="760"/>
      <c r="AD912" s="760"/>
      <c r="AE912" s="760"/>
      <c r="AF912" s="760"/>
      <c r="AG912" s="760"/>
      <c r="AH912" s="761"/>
      <c r="AI912" s="761"/>
      <c r="AJ912" s="761"/>
      <c r="AK912" s="761"/>
      <c r="AL912" s="760"/>
      <c r="AM912" s="760"/>
      <c r="AN912" s="760"/>
      <c r="AO912" s="760"/>
      <c r="AP912" s="760"/>
      <c r="AQ912" s="760"/>
      <c r="AR912" s="760"/>
      <c r="AS912" s="759"/>
      <c r="AT912" s="760"/>
      <c r="AU912" s="760"/>
      <c r="AV912" s="760"/>
      <c r="AW912" s="760"/>
      <c r="AX912" s="760"/>
      <c r="AY912" s="760"/>
      <c r="AZ912" s="760"/>
      <c r="BA912" s="760"/>
      <c r="BB912" s="760"/>
      <c r="BC912" s="760"/>
      <c r="BD912" s="760"/>
      <c r="BE912" s="760"/>
      <c r="BF912" s="800"/>
      <c r="BK912" s="155"/>
      <c r="BL912" s="155"/>
      <c r="BM912" s="155"/>
      <c r="BN912" s="155"/>
    </row>
    <row r="913" spans="1:66" s="750" customFormat="1" ht="27.75" customHeight="1">
      <c r="A913" s="21"/>
      <c r="B913" s="21"/>
      <c r="C913" s="799"/>
      <c r="D913" s="20"/>
      <c r="E913" s="20"/>
      <c r="F913" s="21"/>
      <c r="G913" s="21"/>
      <c r="H913" s="21"/>
      <c r="I913" s="19"/>
      <c r="J913" s="20"/>
      <c r="K913" s="20"/>
      <c r="L913" s="20"/>
      <c r="M913" s="758"/>
      <c r="N913" s="21"/>
      <c r="O913" s="21"/>
      <c r="P913" s="21"/>
      <c r="Q913" s="21"/>
      <c r="R913" s="21"/>
      <c r="S913" s="759"/>
      <c r="T913" s="760"/>
      <c r="U913" s="21"/>
      <c r="V913" s="21"/>
      <c r="W913" s="21"/>
      <c r="X913" s="21"/>
      <c r="Y913" s="760"/>
      <c r="Z913" s="760"/>
      <c r="AA913" s="760"/>
      <c r="AB913" s="760"/>
      <c r="AC913" s="760"/>
      <c r="AD913" s="760"/>
      <c r="AE913" s="760"/>
      <c r="AF913" s="760"/>
      <c r="AG913" s="760"/>
      <c r="AH913" s="761"/>
      <c r="AI913" s="761"/>
      <c r="AJ913" s="761"/>
      <c r="AK913" s="761"/>
      <c r="AL913" s="760"/>
      <c r="AM913" s="760"/>
      <c r="AN913" s="760"/>
      <c r="AO913" s="760"/>
      <c r="AP913" s="760"/>
      <c r="AQ913" s="760"/>
      <c r="AR913" s="760"/>
      <c r="AS913" s="759"/>
      <c r="AT913" s="760"/>
      <c r="AU913" s="760"/>
      <c r="AV913" s="760"/>
      <c r="AW913" s="760"/>
      <c r="AX913" s="760"/>
      <c r="AY913" s="760"/>
      <c r="AZ913" s="760"/>
      <c r="BA913" s="760"/>
      <c r="BB913" s="760"/>
      <c r="BC913" s="760"/>
      <c r="BD913" s="760"/>
      <c r="BE913" s="760"/>
      <c r="BF913" s="800"/>
      <c r="BK913" s="155"/>
      <c r="BL913" s="155"/>
      <c r="BM913" s="155"/>
      <c r="BN913" s="155"/>
    </row>
    <row r="914" spans="1:66" s="750" customFormat="1" ht="29.25" customHeight="1">
      <c r="A914" s="22" t="s">
        <v>2139</v>
      </c>
      <c r="B914" s="22" t="s">
        <v>2212</v>
      </c>
      <c r="C914" s="22" t="s">
        <v>2204</v>
      </c>
      <c r="D914" s="22" t="s">
        <v>2554</v>
      </c>
      <c r="E914" s="22" t="s">
        <v>163</v>
      </c>
      <c r="F914" s="22"/>
      <c r="G914" s="22"/>
      <c r="H914" s="22" t="s">
        <v>179</v>
      </c>
      <c r="I914" s="18" t="s">
        <v>5418</v>
      </c>
      <c r="J914" s="22"/>
      <c r="K914" s="22"/>
      <c r="L914" s="22"/>
      <c r="M914" s="22"/>
      <c r="N914" s="22"/>
      <c r="O914" s="22" t="s">
        <v>2155</v>
      </c>
      <c r="P914" s="22" t="s">
        <v>2141</v>
      </c>
      <c r="Q914" s="22" t="s">
        <v>2141</v>
      </c>
      <c r="R914" s="22"/>
      <c r="S914" s="22" t="s">
        <v>2142</v>
      </c>
      <c r="T914" s="748">
        <f>IF(Table54[[#This Row],[تاریخ اولین  احتساب حق بیمه]]="",1403,MID(Table54[[#This Row],[تاریخ اولین  احتساب حق بیمه]],1,4))</f>
        <v>1403</v>
      </c>
      <c r="U914" s="22"/>
      <c r="V914" s="22" t="s">
        <v>237</v>
      </c>
      <c r="W914" s="22" t="s">
        <v>2143</v>
      </c>
      <c r="X914" s="22" t="s">
        <v>2144</v>
      </c>
      <c r="Y914" s="22"/>
      <c r="Z914" s="22"/>
      <c r="AA914" s="22"/>
      <c r="AB914" s="22"/>
      <c r="AC914" s="22"/>
      <c r="AD914" s="22"/>
      <c r="AE914" s="22"/>
      <c r="AF914" s="22"/>
      <c r="AG914" s="22"/>
      <c r="AH914" s="22"/>
      <c r="AI914" s="22"/>
      <c r="AJ914" s="22"/>
      <c r="AK914" s="22"/>
      <c r="AL914" s="22"/>
      <c r="AM914" s="22"/>
      <c r="AN914" s="22"/>
      <c r="AO914" s="22"/>
      <c r="AP914" s="22"/>
      <c r="AQ914" s="22"/>
      <c r="AR914" s="22"/>
      <c r="AS914" s="22">
        <v>73165000</v>
      </c>
      <c r="AT914" s="22">
        <v>75000000</v>
      </c>
      <c r="AU914" s="22">
        <v>90000000</v>
      </c>
      <c r="AV914" s="22">
        <v>90000000</v>
      </c>
      <c r="AW914" s="22">
        <v>105567000</v>
      </c>
      <c r="AX914" s="22">
        <v>99886000</v>
      </c>
      <c r="AY914" s="22">
        <v>134864000</v>
      </c>
      <c r="AZ914" s="22">
        <v>203421000</v>
      </c>
      <c r="BA914" s="22">
        <v>207407000</v>
      </c>
      <c r="BB914" s="22">
        <v>187723000</v>
      </c>
      <c r="BC914" s="22">
        <v>250438000</v>
      </c>
      <c r="BD914" s="22">
        <v>210652000</v>
      </c>
      <c r="BE914" s="750">
        <v>283543000</v>
      </c>
      <c r="BF914" s="750">
        <v>240375000</v>
      </c>
      <c r="BG914" s="750">
        <v>239208000</v>
      </c>
      <c r="BK914" s="155"/>
      <c r="BL914" s="155"/>
      <c r="BM914" s="155"/>
      <c r="BN914" s="155"/>
    </row>
    <row r="915" spans="1:66" s="750" customFormat="1" ht="29.25" customHeight="1">
      <c r="A915" s="22" t="s">
        <v>2145</v>
      </c>
      <c r="B915" s="22" t="s">
        <v>2213</v>
      </c>
      <c r="C915" s="22" t="s">
        <v>2204</v>
      </c>
      <c r="D915" s="22" t="s">
        <v>2146</v>
      </c>
      <c r="E915" s="22" t="s">
        <v>162</v>
      </c>
      <c r="F915" s="22" t="s">
        <v>2147</v>
      </c>
      <c r="G915" s="22" t="s">
        <v>2148</v>
      </c>
      <c r="H915" s="22" t="s">
        <v>180</v>
      </c>
      <c r="I915" s="22" t="s">
        <v>5417</v>
      </c>
      <c r="J915" s="22" t="s">
        <v>2149</v>
      </c>
      <c r="K915" s="22" t="s">
        <v>1183</v>
      </c>
      <c r="L915" s="22" t="s">
        <v>1184</v>
      </c>
      <c r="M915" s="22" t="s">
        <v>2150</v>
      </c>
      <c r="N915" s="22">
        <v>4196713619</v>
      </c>
      <c r="O915" s="22" t="s">
        <v>1551</v>
      </c>
      <c r="P915" s="22" t="s">
        <v>562</v>
      </c>
      <c r="Q915" s="22"/>
      <c r="R915" s="22" t="s">
        <v>2061</v>
      </c>
      <c r="S915" s="22" t="s">
        <v>868</v>
      </c>
      <c r="T915" s="748" t="str">
        <f>IF(Table54[[#This Row],[تاریخ اولین  احتساب حق بیمه]]="",1403,MID(Table54[[#This Row],[تاریخ اولین  احتساب حق بیمه]],1,4))</f>
        <v>1401</v>
      </c>
      <c r="U915" s="22"/>
      <c r="V915" s="22" t="s">
        <v>236</v>
      </c>
      <c r="W915" s="22">
        <v>4610930595</v>
      </c>
      <c r="X915" s="22" t="s">
        <v>2151</v>
      </c>
      <c r="Y915" s="22"/>
      <c r="Z915" s="22"/>
      <c r="AA915" s="22"/>
      <c r="AB915" s="22"/>
      <c r="AC915" s="22"/>
      <c r="AD915" s="22"/>
      <c r="AE915" s="22"/>
      <c r="AF915" s="22"/>
      <c r="AG915" s="22"/>
      <c r="AH915" s="22"/>
      <c r="AI915" s="22"/>
      <c r="AJ915" s="22"/>
      <c r="AK915" s="22"/>
      <c r="AL915" s="22"/>
      <c r="AM915" s="22"/>
      <c r="AN915" s="22"/>
      <c r="AO915" s="22"/>
      <c r="AP915" s="22"/>
      <c r="AQ915" s="22"/>
      <c r="AR915" s="22"/>
      <c r="AS915" s="22">
        <v>62755000</v>
      </c>
      <c r="AT915" s="22">
        <v>66558000</v>
      </c>
      <c r="AU915" s="22">
        <v>71352000</v>
      </c>
      <c r="AV915" s="22">
        <v>91896000</v>
      </c>
      <c r="AW915" s="22">
        <v>80193000</v>
      </c>
      <c r="AX915" s="22">
        <v>81581000</v>
      </c>
      <c r="AY915" s="22">
        <v>97881000</v>
      </c>
      <c r="AZ915" s="22">
        <v>118161000</v>
      </c>
      <c r="BA915" s="22">
        <v>122438000</v>
      </c>
      <c r="BB915" s="22">
        <v>116815000</v>
      </c>
      <c r="BC915" s="22">
        <v>140680000</v>
      </c>
      <c r="BD915" s="22">
        <v>130621000</v>
      </c>
      <c r="BE915" s="750">
        <v>149358000</v>
      </c>
      <c r="BF915" s="750">
        <v>139749000</v>
      </c>
      <c r="BG915" s="750">
        <v>139749000</v>
      </c>
      <c r="BK915" s="155"/>
      <c r="BL915" s="155"/>
      <c r="BM915" s="155"/>
      <c r="BN915" s="155"/>
    </row>
    <row r="916" spans="1:66" s="750" customFormat="1" ht="29.25" customHeight="1">
      <c r="A916" s="22" t="s">
        <v>2152</v>
      </c>
      <c r="B916" s="22" t="s">
        <v>2214</v>
      </c>
      <c r="C916" s="22" t="s">
        <v>2204</v>
      </c>
      <c r="D916" s="22">
        <v>2669311628</v>
      </c>
      <c r="E916" s="22" t="s">
        <v>163</v>
      </c>
      <c r="F916" s="22" t="s">
        <v>476</v>
      </c>
      <c r="G916" s="22" t="s">
        <v>2153</v>
      </c>
      <c r="H916" s="22" t="s">
        <v>179</v>
      </c>
      <c r="I916" s="22" t="s">
        <v>5418</v>
      </c>
      <c r="J916" s="22">
        <v>9113324730</v>
      </c>
      <c r="K916" s="22" t="s">
        <v>1183</v>
      </c>
      <c r="L916" s="22" t="s">
        <v>1184</v>
      </c>
      <c r="M916" s="22" t="s">
        <v>2154</v>
      </c>
      <c r="N916" s="22"/>
      <c r="O916" s="22" t="s">
        <v>2155</v>
      </c>
      <c r="P916" s="22" t="s">
        <v>2156</v>
      </c>
      <c r="Q916" s="22" t="s">
        <v>1309</v>
      </c>
      <c r="R916" s="22"/>
      <c r="S916" s="22" t="s">
        <v>868</v>
      </c>
      <c r="T916" s="748">
        <f>IF(Table54[[#This Row],[تاریخ اولین  احتساب حق بیمه]]="",1403,MID(Table54[[#This Row],[تاریخ اولین  احتساب حق بیمه]],1,4))</f>
        <v>1403</v>
      </c>
      <c r="U916" s="22"/>
      <c r="V916" s="22" t="s">
        <v>236</v>
      </c>
      <c r="W916" s="22">
        <v>4663930880</v>
      </c>
      <c r="X916" s="22" t="s">
        <v>2157</v>
      </c>
      <c r="Y916" s="22"/>
      <c r="Z916" s="22"/>
      <c r="AA916" s="22"/>
      <c r="AB916" s="22"/>
      <c r="AC916" s="22"/>
      <c r="AD916" s="22"/>
      <c r="AE916" s="22"/>
      <c r="AF916" s="22"/>
      <c r="AG916" s="22"/>
      <c r="AH916" s="22"/>
      <c r="AI916" s="22"/>
      <c r="AJ916" s="22"/>
      <c r="AK916" s="22"/>
      <c r="AL916" s="22"/>
      <c r="AM916" s="22"/>
      <c r="AN916" s="22"/>
      <c r="AO916" s="22"/>
      <c r="AP916" s="22"/>
      <c r="AQ916" s="22"/>
      <c r="AR916" s="22"/>
      <c r="AS916" s="22">
        <v>36250000</v>
      </c>
      <c r="AT916" s="22">
        <v>29150000</v>
      </c>
      <c r="AU916" s="22">
        <v>37400000</v>
      </c>
      <c r="AV916" s="22">
        <v>33900000</v>
      </c>
      <c r="AW916" s="22">
        <v>51150000</v>
      </c>
      <c r="AX916" s="22">
        <v>22000000</v>
      </c>
      <c r="AY916" s="22">
        <v>47800000</v>
      </c>
      <c r="AZ916" s="22">
        <v>46000000</v>
      </c>
      <c r="BA916" s="22">
        <v>54850000</v>
      </c>
      <c r="BB916" s="22">
        <v>37800000</v>
      </c>
      <c r="BC916" s="22">
        <v>38650000</v>
      </c>
      <c r="BD916" s="22">
        <v>43600000</v>
      </c>
      <c r="BE916" s="750">
        <v>29500000</v>
      </c>
      <c r="BF916" s="750">
        <v>59900000</v>
      </c>
      <c r="BG916" s="750">
        <v>59900000</v>
      </c>
      <c r="BK916" s="155"/>
      <c r="BL916" s="155"/>
      <c r="BM916" s="155"/>
      <c r="BN916" s="155"/>
    </row>
    <row r="917" spans="1:66" s="750" customFormat="1" ht="29.25" customHeight="1">
      <c r="A917" s="22" t="s">
        <v>2158</v>
      </c>
      <c r="B917" s="22" t="s">
        <v>2215</v>
      </c>
      <c r="C917" s="22" t="s">
        <v>2204</v>
      </c>
      <c r="D917" s="22">
        <v>2595902199</v>
      </c>
      <c r="E917" s="22" t="s">
        <v>163</v>
      </c>
      <c r="F917" s="22" t="s">
        <v>308</v>
      </c>
      <c r="G917" s="22" t="s">
        <v>2153</v>
      </c>
      <c r="H917" s="22" t="s">
        <v>179</v>
      </c>
      <c r="I917" s="22" t="s">
        <v>5417</v>
      </c>
      <c r="J917" s="22">
        <v>9118091895</v>
      </c>
      <c r="K917" s="22" t="s">
        <v>1183</v>
      </c>
      <c r="L917" s="22" t="s">
        <v>1184</v>
      </c>
      <c r="M917" s="22" t="s">
        <v>2159</v>
      </c>
      <c r="N917" s="22"/>
      <c r="O917" s="22" t="s">
        <v>2155</v>
      </c>
      <c r="P917" s="22" t="s">
        <v>2160</v>
      </c>
      <c r="Q917" s="22" t="s">
        <v>1309</v>
      </c>
      <c r="R917" s="22"/>
      <c r="S917" s="22" t="s">
        <v>868</v>
      </c>
      <c r="T917" s="748">
        <f>IF(Table54[[#This Row],[تاریخ اولین  احتساب حق بیمه]]="",1403,MID(Table54[[#This Row],[تاریخ اولین  احتساب حق بیمه]],1,4))</f>
        <v>1403</v>
      </c>
      <c r="U917" s="22"/>
      <c r="V917" s="22" t="s">
        <v>236</v>
      </c>
      <c r="W917" s="22">
        <v>4663865140</v>
      </c>
      <c r="X917" s="22" t="s">
        <v>2157</v>
      </c>
      <c r="Y917" s="22"/>
      <c r="Z917" s="22"/>
      <c r="AA917" s="22"/>
      <c r="AB917" s="22"/>
      <c r="AC917" s="22"/>
      <c r="AD917" s="22"/>
      <c r="AE917" s="22"/>
      <c r="AF917" s="22"/>
      <c r="AG917" s="22"/>
      <c r="AH917" s="22"/>
      <c r="AI917" s="22"/>
      <c r="AJ917" s="22"/>
      <c r="AK917" s="22"/>
      <c r="AL917" s="22"/>
      <c r="AM917" s="22"/>
      <c r="AN917" s="22"/>
      <c r="AO917" s="22"/>
      <c r="AP917" s="22"/>
      <c r="AQ917" s="22"/>
      <c r="AR917" s="22"/>
      <c r="AS917" s="22">
        <v>2250000</v>
      </c>
      <c r="AT917" s="22">
        <v>19500000</v>
      </c>
      <c r="AU917" s="22">
        <v>8000000</v>
      </c>
      <c r="AV917" s="22">
        <v>11000000</v>
      </c>
      <c r="AW917" s="22">
        <v>2000000</v>
      </c>
      <c r="AX917" s="22">
        <v>22900000</v>
      </c>
      <c r="AY917" s="22">
        <v>54200000</v>
      </c>
      <c r="AZ917" s="22">
        <v>4000000</v>
      </c>
      <c r="BA917" s="22">
        <v>11000000</v>
      </c>
      <c r="BB917" s="22">
        <v>11000000</v>
      </c>
      <c r="BC917" s="22">
        <v>27900000</v>
      </c>
      <c r="BD917" s="22">
        <v>63100000</v>
      </c>
      <c r="BE917" s="750">
        <v>29650000</v>
      </c>
      <c r="BF917" s="750">
        <v>27500000</v>
      </c>
      <c r="BG917" s="750">
        <v>27500000</v>
      </c>
      <c r="BK917" s="155"/>
      <c r="BL917" s="155"/>
      <c r="BM917" s="155"/>
      <c r="BN917" s="155"/>
    </row>
    <row r="918" spans="1:66" s="750" customFormat="1" ht="29.25" customHeight="1">
      <c r="A918" s="22" t="s">
        <v>2161</v>
      </c>
      <c r="B918" s="22" t="s">
        <v>2216</v>
      </c>
      <c r="C918" s="22" t="s">
        <v>2204</v>
      </c>
      <c r="D918" s="22">
        <v>2596105616</v>
      </c>
      <c r="E918" s="22" t="s">
        <v>163</v>
      </c>
      <c r="F918" s="22" t="s">
        <v>123</v>
      </c>
      <c r="G918" s="22" t="s">
        <v>2162</v>
      </c>
      <c r="H918" s="22" t="s">
        <v>180</v>
      </c>
      <c r="I918" s="22" t="s">
        <v>5417</v>
      </c>
      <c r="J918" s="22" t="s">
        <v>2163</v>
      </c>
      <c r="K918" s="22" t="s">
        <v>1183</v>
      </c>
      <c r="L918" s="22" t="s">
        <v>1184</v>
      </c>
      <c r="M918" s="22" t="s">
        <v>2164</v>
      </c>
      <c r="N918" s="22"/>
      <c r="O918" s="22" t="s">
        <v>2155</v>
      </c>
      <c r="P918" s="22" t="s">
        <v>248</v>
      </c>
      <c r="Q918" s="22" t="s">
        <v>1309</v>
      </c>
      <c r="R918" s="22"/>
      <c r="S918" s="22" t="s">
        <v>868</v>
      </c>
      <c r="T918" s="748">
        <f>IF(Table54[[#This Row],[تاریخ اولین  احتساب حق بیمه]]="",1403,MID(Table54[[#This Row],[تاریخ اولین  احتساب حق بیمه]],1,4))</f>
        <v>1403</v>
      </c>
      <c r="U918" s="22"/>
      <c r="V918" s="22" t="s">
        <v>236</v>
      </c>
      <c r="W918" s="22">
        <v>4606925811</v>
      </c>
      <c r="X918" s="22" t="s">
        <v>2165</v>
      </c>
      <c r="Y918" s="22"/>
      <c r="Z918" s="22"/>
      <c r="AA918" s="22"/>
      <c r="AB918" s="22"/>
      <c r="AC918" s="22"/>
      <c r="AD918" s="22"/>
      <c r="AE918" s="22"/>
      <c r="AF918" s="22"/>
      <c r="AG918" s="22"/>
      <c r="AH918" s="22"/>
      <c r="AI918" s="22"/>
      <c r="AJ918" s="22"/>
      <c r="AK918" s="22"/>
      <c r="AL918" s="22"/>
      <c r="AM918" s="22"/>
      <c r="AN918" s="22"/>
      <c r="AO918" s="22"/>
      <c r="AP918" s="22"/>
      <c r="AQ918" s="22"/>
      <c r="AR918" s="22"/>
      <c r="AS918" s="22">
        <v>22755000</v>
      </c>
      <c r="AT918" s="22">
        <v>37190000</v>
      </c>
      <c r="AU918" s="22">
        <v>37907000</v>
      </c>
      <c r="AV918" s="22">
        <v>29350000</v>
      </c>
      <c r="AW918" s="22">
        <v>22910000</v>
      </c>
      <c r="AX918" s="22">
        <v>22390000</v>
      </c>
      <c r="AY918" s="22">
        <v>37326000</v>
      </c>
      <c r="AZ918" s="22">
        <v>34625000</v>
      </c>
      <c r="BA918" s="22">
        <v>45535000</v>
      </c>
      <c r="BB918" s="22">
        <v>27620000</v>
      </c>
      <c r="BC918" s="22">
        <v>161810000</v>
      </c>
      <c r="BD918" s="22">
        <v>137890000</v>
      </c>
      <c r="BE918" s="750">
        <v>137875000</v>
      </c>
      <c r="BF918" s="750">
        <v>138915000</v>
      </c>
      <c r="BG918" s="750">
        <v>138915000</v>
      </c>
      <c r="BK918" s="155"/>
      <c r="BL918" s="155"/>
      <c r="BM918" s="155"/>
      <c r="BN918" s="155"/>
    </row>
    <row r="919" spans="1:66" s="750" customFormat="1" ht="29.25" customHeight="1">
      <c r="A919" s="22" t="s">
        <v>2166</v>
      </c>
      <c r="B919" s="22" t="s">
        <v>2217</v>
      </c>
      <c r="C919" s="22" t="s">
        <v>2204</v>
      </c>
      <c r="D919" s="22">
        <v>2595969145</v>
      </c>
      <c r="E919" s="22" t="s">
        <v>163</v>
      </c>
      <c r="F919" s="22" t="s">
        <v>388</v>
      </c>
      <c r="G919" s="22" t="s">
        <v>2167</v>
      </c>
      <c r="H919" s="22" t="s">
        <v>179</v>
      </c>
      <c r="I919" s="22" t="s">
        <v>5416</v>
      </c>
      <c r="J919" s="22">
        <v>9117630060</v>
      </c>
      <c r="K919" s="22" t="s">
        <v>1183</v>
      </c>
      <c r="L919" s="22" t="s">
        <v>1184</v>
      </c>
      <c r="M919" s="22" t="s">
        <v>2168</v>
      </c>
      <c r="N919" s="22"/>
      <c r="O919" s="22" t="s">
        <v>2155</v>
      </c>
      <c r="P919" s="22" t="s">
        <v>1857</v>
      </c>
      <c r="Q919" s="22" t="s">
        <v>1857</v>
      </c>
      <c r="R919" s="22"/>
      <c r="S919" s="22" t="s">
        <v>854</v>
      </c>
      <c r="T919" s="748">
        <f>IF(Table54[[#This Row],[تاریخ اولین  احتساب حق بیمه]]="",1403,MID(Table54[[#This Row],[تاریخ اولین  احتساب حق بیمه]],1,4))</f>
        <v>1403</v>
      </c>
      <c r="U919" s="22"/>
      <c r="V919" s="22" t="s">
        <v>236</v>
      </c>
      <c r="W919" s="22">
        <v>4663944601</v>
      </c>
      <c r="X919" s="22" t="s">
        <v>2169</v>
      </c>
      <c r="Y919" s="22"/>
      <c r="Z919" s="22"/>
      <c r="AA919" s="22"/>
      <c r="AB919" s="22"/>
      <c r="AC919" s="22"/>
      <c r="AD919" s="22"/>
      <c r="AE919" s="22"/>
      <c r="AF919" s="22"/>
      <c r="AG919" s="22"/>
      <c r="AH919" s="22"/>
      <c r="AI919" s="22"/>
      <c r="AJ919" s="22"/>
      <c r="AK919" s="22"/>
      <c r="AL919" s="22"/>
      <c r="AM919" s="22"/>
      <c r="AN919" s="22"/>
      <c r="AO919" s="22"/>
      <c r="AP919" s="22"/>
      <c r="AQ919" s="22"/>
      <c r="AR919" s="22"/>
      <c r="AS919" s="22">
        <v>24804000</v>
      </c>
      <c r="AT919" s="22">
        <v>15841000</v>
      </c>
      <c r="AU919" s="22">
        <v>24979000</v>
      </c>
      <c r="AV919" s="22">
        <v>42021000</v>
      </c>
      <c r="AW919" s="22">
        <v>28560000</v>
      </c>
      <c r="AX919" s="22">
        <v>23155000</v>
      </c>
      <c r="AY919" s="22">
        <v>66335000</v>
      </c>
      <c r="AZ919" s="22">
        <v>77682000</v>
      </c>
      <c r="BA919" s="22">
        <v>56004000</v>
      </c>
      <c r="BB919" s="22">
        <v>54225000</v>
      </c>
      <c r="BC919" s="22">
        <v>50733000</v>
      </c>
      <c r="BD919" s="22">
        <v>70591000</v>
      </c>
      <c r="BE919" s="750">
        <v>55841000</v>
      </c>
      <c r="BF919" s="750">
        <v>45902000</v>
      </c>
      <c r="BG919" s="750">
        <v>45902000</v>
      </c>
      <c r="BK919" s="155"/>
      <c r="BL919" s="155"/>
      <c r="BM919" s="155"/>
      <c r="BN919" s="155"/>
    </row>
    <row r="920" spans="1:66" s="750" customFormat="1" ht="29.25" customHeight="1">
      <c r="A920" s="22" t="s">
        <v>2170</v>
      </c>
      <c r="B920" s="22" t="s">
        <v>2218</v>
      </c>
      <c r="C920" s="22" t="s">
        <v>2204</v>
      </c>
      <c r="D920" s="22">
        <v>2581072687</v>
      </c>
      <c r="E920" s="22" t="s">
        <v>163</v>
      </c>
      <c r="F920" s="22" t="s">
        <v>757</v>
      </c>
      <c r="G920" s="22" t="s">
        <v>2171</v>
      </c>
      <c r="H920" s="22" t="s">
        <v>180</v>
      </c>
      <c r="I920" s="22" t="s">
        <v>5417</v>
      </c>
      <c r="J920" s="22">
        <v>9118104911</v>
      </c>
      <c r="K920" s="22" t="s">
        <v>1183</v>
      </c>
      <c r="L920" s="22" t="s">
        <v>1223</v>
      </c>
      <c r="M920" s="22" t="s">
        <v>2222</v>
      </c>
      <c r="N920" s="22"/>
      <c r="O920" s="22" t="s">
        <v>2155</v>
      </c>
      <c r="P920" s="22" t="s">
        <v>2172</v>
      </c>
      <c r="Q920" s="22" t="s">
        <v>1309</v>
      </c>
      <c r="R920" s="22"/>
      <c r="S920" s="22" t="s">
        <v>868</v>
      </c>
      <c r="T920" s="748">
        <f>IF(Table54[[#This Row],[تاریخ اولین  احتساب حق بیمه]]="",1403,MID(Table54[[#This Row],[تاریخ اولین  احتساب حق بیمه]],1,4))</f>
        <v>1403</v>
      </c>
      <c r="U920" s="22"/>
      <c r="V920" s="22" t="s">
        <v>236</v>
      </c>
      <c r="W920" s="22">
        <v>4676850452</v>
      </c>
      <c r="X920" s="22" t="s">
        <v>2173</v>
      </c>
      <c r="Y920" s="22"/>
      <c r="Z920" s="22"/>
      <c r="AA920" s="22"/>
      <c r="AB920" s="22"/>
      <c r="AC920" s="22"/>
      <c r="AD920" s="22"/>
      <c r="AE920" s="22"/>
      <c r="AF920" s="22"/>
      <c r="AG920" s="22"/>
      <c r="AH920" s="22"/>
      <c r="AI920" s="22"/>
      <c r="AJ920" s="22"/>
      <c r="AK920" s="22"/>
      <c r="AL920" s="22"/>
      <c r="AM920" s="22"/>
      <c r="AN920" s="22"/>
      <c r="AO920" s="22"/>
      <c r="AP920" s="22"/>
      <c r="AQ920" s="22"/>
      <c r="AR920" s="22"/>
      <c r="AS920" s="22">
        <v>57524000</v>
      </c>
      <c r="AT920" s="22">
        <v>40971000</v>
      </c>
      <c r="AU920" s="22">
        <v>62178000</v>
      </c>
      <c r="AV920" s="22">
        <v>54199000</v>
      </c>
      <c r="AW920" s="22">
        <v>87571000</v>
      </c>
      <c r="AX920" s="22">
        <v>50552000</v>
      </c>
      <c r="AY920" s="22">
        <v>76555000</v>
      </c>
      <c r="AZ920" s="22">
        <v>106795000</v>
      </c>
      <c r="BA920" s="22">
        <v>61663000</v>
      </c>
      <c r="BB920" s="22">
        <v>110132000</v>
      </c>
      <c r="BC920" s="22">
        <v>123872000</v>
      </c>
      <c r="BD920" s="22">
        <v>103144000</v>
      </c>
      <c r="BE920" s="750">
        <v>105770000</v>
      </c>
      <c r="BF920" s="750">
        <v>72739000</v>
      </c>
      <c r="BG920" s="750">
        <v>72739000</v>
      </c>
      <c r="BK920" s="155"/>
      <c r="BL920" s="155"/>
      <c r="BM920" s="155"/>
      <c r="BN920" s="155"/>
    </row>
    <row r="921" spans="1:66" s="750" customFormat="1" ht="29.25" customHeight="1">
      <c r="A921" s="22" t="s">
        <v>2174</v>
      </c>
      <c r="B921" s="22" t="s">
        <v>2219</v>
      </c>
      <c r="C921" s="22" t="s">
        <v>2204</v>
      </c>
      <c r="D921" s="22">
        <v>2581340177</v>
      </c>
      <c r="E921" s="22" t="s">
        <v>163</v>
      </c>
      <c r="F921" s="22" t="s">
        <v>2175</v>
      </c>
      <c r="G921" s="22" t="s">
        <v>2167</v>
      </c>
      <c r="H921" s="22" t="s">
        <v>180</v>
      </c>
      <c r="I921" s="22" t="s">
        <v>5417</v>
      </c>
      <c r="J921" s="22">
        <v>9116080538</v>
      </c>
      <c r="K921" s="22" t="s">
        <v>1183</v>
      </c>
      <c r="L921" s="22" t="s">
        <v>1184</v>
      </c>
      <c r="M921" s="22" t="s">
        <v>2176</v>
      </c>
      <c r="N921" s="22"/>
      <c r="O921" s="22" t="s">
        <v>2155</v>
      </c>
      <c r="P921" s="22" t="s">
        <v>347</v>
      </c>
      <c r="Q921" s="22" t="s">
        <v>1309</v>
      </c>
      <c r="R921" s="22"/>
      <c r="S921" s="22" t="s">
        <v>868</v>
      </c>
      <c r="T921" s="748">
        <f>IF(Table54[[#This Row],[تاریخ اولین  احتساب حق بیمه]]="",1403,MID(Table54[[#This Row],[تاریخ اولین  احتساب حق بیمه]],1,4))</f>
        <v>1403</v>
      </c>
      <c r="U921" s="22"/>
      <c r="V921" s="22" t="s">
        <v>236</v>
      </c>
      <c r="W921" s="22">
        <v>4645934548</v>
      </c>
      <c r="X921" s="22" t="s">
        <v>2177</v>
      </c>
      <c r="Y921" s="22"/>
      <c r="Z921" s="22"/>
      <c r="AA921" s="22"/>
      <c r="AB921" s="22"/>
      <c r="AC921" s="22"/>
      <c r="AD921" s="22"/>
      <c r="AE921" s="22"/>
      <c r="AF921" s="22"/>
      <c r="AG921" s="22"/>
      <c r="AH921" s="22"/>
      <c r="AI921" s="22"/>
      <c r="AJ921" s="22"/>
      <c r="AK921" s="22"/>
      <c r="AL921" s="22"/>
      <c r="AM921" s="22"/>
      <c r="AN921" s="22"/>
      <c r="AO921" s="22"/>
      <c r="AP921" s="22"/>
      <c r="AQ921" s="22"/>
      <c r="AR921" s="22"/>
      <c r="AS921" s="22">
        <v>19486000</v>
      </c>
      <c r="AT921" s="22">
        <v>20606000</v>
      </c>
      <c r="AU921" s="22">
        <v>24504000</v>
      </c>
      <c r="AV921" s="22">
        <v>32522000</v>
      </c>
      <c r="AW921" s="22">
        <v>27000000</v>
      </c>
      <c r="AX921" s="22">
        <v>29991000</v>
      </c>
      <c r="AY921" s="22">
        <v>31797000</v>
      </c>
      <c r="AZ921" s="22">
        <v>79510000</v>
      </c>
      <c r="BA921" s="22">
        <v>75729000</v>
      </c>
      <c r="BB921" s="22">
        <v>90501000</v>
      </c>
      <c r="BC921" s="22">
        <v>128425000</v>
      </c>
      <c r="BD921" s="22">
        <v>98150000</v>
      </c>
      <c r="BE921" s="750">
        <v>108093000</v>
      </c>
      <c r="BF921" s="750">
        <v>82899000</v>
      </c>
      <c r="BG921" s="750">
        <v>82988000</v>
      </c>
      <c r="BK921" s="155"/>
      <c r="BL921" s="155"/>
      <c r="BM921" s="155"/>
      <c r="BN921" s="155"/>
    </row>
    <row r="922" spans="1:66" s="750" customFormat="1" ht="29.25" customHeight="1">
      <c r="A922" s="22" t="s">
        <v>2178</v>
      </c>
      <c r="B922" s="22" t="s">
        <v>2220</v>
      </c>
      <c r="C922" s="22" t="s">
        <v>2204</v>
      </c>
      <c r="D922" s="22">
        <v>2580974865</v>
      </c>
      <c r="E922" s="22" t="s">
        <v>163</v>
      </c>
      <c r="F922" s="22" t="s">
        <v>86</v>
      </c>
      <c r="G922" s="22" t="s">
        <v>2167</v>
      </c>
      <c r="H922" s="22" t="s">
        <v>180</v>
      </c>
      <c r="I922" s="22" t="s">
        <v>5417</v>
      </c>
      <c r="J922" s="22">
        <v>9339460198</v>
      </c>
      <c r="K922" s="22" t="s">
        <v>1183</v>
      </c>
      <c r="L922" s="22" t="s">
        <v>1184</v>
      </c>
      <c r="M922" s="22" t="s">
        <v>2179</v>
      </c>
      <c r="N922" s="22"/>
      <c r="O922" s="22" t="s">
        <v>2155</v>
      </c>
      <c r="P922" s="22" t="s">
        <v>2180</v>
      </c>
      <c r="Q922" s="22" t="s">
        <v>1309</v>
      </c>
      <c r="R922" s="22"/>
      <c r="S922" s="22" t="s">
        <v>868</v>
      </c>
      <c r="T922" s="748">
        <f>IF(Table54[[#This Row],[تاریخ اولین  احتساب حق بیمه]]="",1403,MID(Table54[[#This Row],[تاریخ اولین  احتساب حق بیمه]],1,4))</f>
        <v>1403</v>
      </c>
      <c r="U922" s="22"/>
      <c r="V922" s="22" t="s">
        <v>236</v>
      </c>
      <c r="W922" s="22">
        <v>4615934548</v>
      </c>
      <c r="X922" s="22" t="s">
        <v>2181</v>
      </c>
      <c r="Y922" s="22"/>
      <c r="Z922" s="22"/>
      <c r="AA922" s="22"/>
      <c r="AB922" s="22"/>
      <c r="AC922" s="22"/>
      <c r="AD922" s="22"/>
      <c r="AE922" s="22"/>
      <c r="AF922" s="22"/>
      <c r="AG922" s="22"/>
      <c r="AH922" s="22"/>
      <c r="AI922" s="22"/>
      <c r="AJ922" s="22"/>
      <c r="AK922" s="22"/>
      <c r="AL922" s="22"/>
      <c r="AM922" s="22"/>
      <c r="AN922" s="22"/>
      <c r="AO922" s="22"/>
      <c r="AP922" s="22"/>
      <c r="AQ922" s="22"/>
      <c r="AR922" s="22"/>
      <c r="AS922" s="22">
        <v>32956000</v>
      </c>
      <c r="AT922" s="22">
        <v>30059000</v>
      </c>
      <c r="AU922" s="22">
        <v>22065000</v>
      </c>
      <c r="AV922" s="22">
        <v>43221000</v>
      </c>
      <c r="AW922" s="22">
        <v>28688000</v>
      </c>
      <c r="AX922" s="22">
        <v>42262000</v>
      </c>
      <c r="AY922" s="22">
        <v>43449000</v>
      </c>
      <c r="AZ922" s="22">
        <v>58613000</v>
      </c>
      <c r="BA922" s="22">
        <v>74344000</v>
      </c>
      <c r="BB922" s="22">
        <v>64674000</v>
      </c>
      <c r="BC922" s="22">
        <v>92454000</v>
      </c>
      <c r="BD922" s="22">
        <v>61550000</v>
      </c>
      <c r="BE922" s="750">
        <v>69132000</v>
      </c>
      <c r="BF922" s="750">
        <v>44392000</v>
      </c>
      <c r="BG922" s="750">
        <v>55000000</v>
      </c>
      <c r="BK922" s="155"/>
      <c r="BL922" s="155"/>
      <c r="BM922" s="155"/>
      <c r="BN922" s="155"/>
    </row>
    <row r="923" spans="1:66" s="750" customFormat="1" ht="29.25" customHeight="1">
      <c r="A923" s="22" t="s">
        <v>2182</v>
      </c>
      <c r="B923" s="22">
        <v>20001</v>
      </c>
      <c r="C923" s="22" t="s">
        <v>2204</v>
      </c>
      <c r="D923" s="22" t="s">
        <v>2183</v>
      </c>
      <c r="E923" s="22" t="s">
        <v>163</v>
      </c>
      <c r="F923" s="22" t="s">
        <v>471</v>
      </c>
      <c r="G923" s="22" t="s">
        <v>2184</v>
      </c>
      <c r="H923" s="22" t="s">
        <v>179</v>
      </c>
      <c r="I923" s="22" t="s">
        <v>5416</v>
      </c>
      <c r="J923" s="22" t="s">
        <v>2185</v>
      </c>
      <c r="K923" s="22" t="s">
        <v>1183</v>
      </c>
      <c r="L923" s="22" t="s">
        <v>1184</v>
      </c>
      <c r="M923" s="22" t="s">
        <v>2186</v>
      </c>
      <c r="N923" s="22">
        <v>4147813851</v>
      </c>
      <c r="O923" s="22" t="s">
        <v>2414</v>
      </c>
      <c r="P923" s="22" t="s">
        <v>2124</v>
      </c>
      <c r="Q923" s="22" t="s">
        <v>3763</v>
      </c>
      <c r="R923" s="22"/>
      <c r="S923" s="22" t="s">
        <v>854</v>
      </c>
      <c r="T923" s="748">
        <f>IF(Table54[[#This Row],[تاریخ اولین  احتساب حق بیمه]]="",1403,MID(Table54[[#This Row],[تاریخ اولین  احتساب حق بیمه]],1,4))</f>
        <v>1403</v>
      </c>
      <c r="U923" s="22"/>
      <c r="V923" s="22" t="s">
        <v>384</v>
      </c>
      <c r="W923" s="22" t="s">
        <v>2223</v>
      </c>
      <c r="X923" s="22" t="s">
        <v>2187</v>
      </c>
      <c r="Y923" s="22"/>
      <c r="Z923" s="22"/>
      <c r="AA923" s="22"/>
      <c r="AB923" s="22"/>
      <c r="AC923" s="22"/>
      <c r="AD923" s="22"/>
      <c r="AE923" s="22"/>
      <c r="AF923" s="22"/>
      <c r="AG923" s="22"/>
      <c r="AH923" s="22"/>
      <c r="AI923" s="22"/>
      <c r="AJ923" s="22"/>
      <c r="AK923" s="22"/>
      <c r="AL923" s="22"/>
      <c r="AM923" s="22"/>
      <c r="AN923" s="22"/>
      <c r="AO923" s="22"/>
      <c r="AP923" s="22"/>
      <c r="AQ923" s="22"/>
      <c r="AR923" s="22"/>
      <c r="AS923" s="22">
        <v>40000000</v>
      </c>
      <c r="AT923" s="22">
        <v>40000000</v>
      </c>
      <c r="AU923" s="22">
        <v>40000000</v>
      </c>
      <c r="AV923" s="22">
        <v>51666000</v>
      </c>
      <c r="AW923" s="22">
        <v>40000000</v>
      </c>
      <c r="AX923" s="22">
        <v>48000000</v>
      </c>
      <c r="AY923" s="22">
        <v>48000000</v>
      </c>
      <c r="AZ923" s="22">
        <v>48000000</v>
      </c>
      <c r="BA923" s="22">
        <v>48000000</v>
      </c>
      <c r="BB923" s="22">
        <v>60000000</v>
      </c>
      <c r="BC923" s="22">
        <v>60000000</v>
      </c>
      <c r="BD923" s="22">
        <v>60000000</v>
      </c>
      <c r="BE923" s="750">
        <v>60000000</v>
      </c>
      <c r="BF923" s="750">
        <v>60000000</v>
      </c>
      <c r="BG923" s="750">
        <v>60000000</v>
      </c>
      <c r="BK923" s="155"/>
      <c r="BL923" s="155"/>
      <c r="BM923" s="155"/>
      <c r="BN923" s="155"/>
    </row>
    <row r="924" spans="1:66" s="750" customFormat="1" ht="29.25" customHeight="1">
      <c r="A924" s="22" t="s">
        <v>2550</v>
      </c>
      <c r="B924" s="22" t="s">
        <v>2714</v>
      </c>
      <c r="C924" s="22" t="s">
        <v>2204</v>
      </c>
      <c r="D924" s="22">
        <v>5189905780</v>
      </c>
      <c r="E924" s="22" t="s">
        <v>163</v>
      </c>
      <c r="F924" s="22" t="s">
        <v>2551</v>
      </c>
      <c r="G924" s="22" t="s">
        <v>2552</v>
      </c>
      <c r="H924" s="22" t="s">
        <v>179</v>
      </c>
      <c r="I924" s="22" t="s">
        <v>5509</v>
      </c>
      <c r="J924" s="22">
        <v>9112334057</v>
      </c>
      <c r="K924" s="22" t="s">
        <v>1183</v>
      </c>
      <c r="L924" s="22" t="s">
        <v>1184</v>
      </c>
      <c r="M924" s="22" t="s">
        <v>2553</v>
      </c>
      <c r="N924" s="22"/>
      <c r="O924" s="22" t="s">
        <v>2414</v>
      </c>
      <c r="P924" s="22" t="s">
        <v>2252</v>
      </c>
      <c r="Q924" s="22" t="s">
        <v>2252</v>
      </c>
      <c r="R924" s="22"/>
      <c r="S924" s="22"/>
      <c r="T924" s="748">
        <f>IF(Table54[[#This Row],[تاریخ اولین  احتساب حق بیمه]]="",1403,MID(Table54[[#This Row],[تاریخ اولین  احتساب حق بیمه]],1,4))</f>
        <v>1403</v>
      </c>
      <c r="U924" s="22"/>
      <c r="V924" s="22"/>
      <c r="W924" s="22"/>
      <c r="X924" s="22"/>
      <c r="Y924" s="22"/>
      <c r="Z924" s="22"/>
      <c r="AA924" s="22"/>
      <c r="AB924" s="22"/>
      <c r="AC924" s="22"/>
      <c r="AD924" s="22"/>
      <c r="AE924" s="22"/>
      <c r="AF924" s="22"/>
      <c r="AG924" s="22"/>
      <c r="AH924" s="22"/>
      <c r="AI924" s="22"/>
      <c r="AJ924" s="22"/>
      <c r="AK924" s="22"/>
      <c r="AL924" s="22"/>
      <c r="AM924" s="22"/>
      <c r="AN924" s="22"/>
      <c r="AO924" s="22"/>
      <c r="AP924" s="22"/>
      <c r="AQ924" s="22"/>
      <c r="AR924" s="22"/>
      <c r="AS924" s="22">
        <v>34131000</v>
      </c>
      <c r="AT924" s="22">
        <v>40846000</v>
      </c>
      <c r="AU924" s="22">
        <v>27760000</v>
      </c>
      <c r="AV924" s="22">
        <v>33539000</v>
      </c>
      <c r="AW924" s="22">
        <v>49692000</v>
      </c>
      <c r="AX924" s="22">
        <v>60584000</v>
      </c>
      <c r="AY924" s="22">
        <v>68524000</v>
      </c>
      <c r="AZ924" s="22">
        <v>94205000</v>
      </c>
      <c r="BA924" s="22">
        <v>94757000</v>
      </c>
      <c r="BB924" s="22">
        <v>81351000</v>
      </c>
      <c r="BC924" s="22">
        <v>96379000</v>
      </c>
      <c r="BD924" s="22">
        <v>121836000</v>
      </c>
      <c r="BE924" s="750">
        <v>100176000</v>
      </c>
      <c r="BF924" s="750">
        <v>105485000</v>
      </c>
      <c r="BG924" s="750">
        <v>105485000</v>
      </c>
      <c r="BK924" s="155"/>
      <c r="BL924" s="155"/>
      <c r="BM924" s="155"/>
      <c r="BN924" s="155"/>
    </row>
    <row r="925" spans="1:66" s="750" customFormat="1" ht="29.25" customHeight="1">
      <c r="A925" s="22" t="s">
        <v>2620</v>
      </c>
      <c r="B925" s="22">
        <v>28116</v>
      </c>
      <c r="C925" s="22" t="s">
        <v>2204</v>
      </c>
      <c r="D925" s="22">
        <v>2580311149</v>
      </c>
      <c r="E925" s="22" t="s">
        <v>163</v>
      </c>
      <c r="F925" s="22" t="s">
        <v>745</v>
      </c>
      <c r="G925" s="22"/>
      <c r="H925" s="22" t="s">
        <v>180</v>
      </c>
      <c r="I925" s="22" t="s">
        <v>5417</v>
      </c>
      <c r="J925" s="22">
        <v>9119327008</v>
      </c>
      <c r="K925" s="22" t="s">
        <v>1183</v>
      </c>
      <c r="L925" s="22" t="s">
        <v>1184</v>
      </c>
      <c r="M925" s="22" t="s">
        <v>2621</v>
      </c>
      <c r="N925" s="22">
        <v>4168713867</v>
      </c>
      <c r="O925" s="22" t="s">
        <v>2155</v>
      </c>
      <c r="P925" s="22" t="s">
        <v>2713</v>
      </c>
      <c r="Q925" s="22" t="s">
        <v>2864</v>
      </c>
      <c r="R925" s="22"/>
      <c r="S925" s="22"/>
      <c r="T925" s="748">
        <f>IF(Table54[[#This Row],[تاریخ اولین  احتساب حق بیمه]]="",1403,MID(Table54[[#This Row],[تاریخ اولین  احتساب حق بیمه]],1,4))</f>
        <v>1403</v>
      </c>
      <c r="U925" s="22"/>
      <c r="V925" s="22"/>
      <c r="W925" s="22"/>
      <c r="X925" s="22"/>
      <c r="Y925" s="22"/>
      <c r="Z925" s="22"/>
      <c r="AA925" s="22"/>
      <c r="AB925" s="22"/>
      <c r="AC925" s="22"/>
      <c r="AD925" s="22"/>
      <c r="AE925" s="22"/>
      <c r="AF925" s="22"/>
      <c r="AG925" s="22"/>
      <c r="AH925" s="22"/>
      <c r="AI925" s="22"/>
      <c r="AJ925" s="22"/>
      <c r="AK925" s="22"/>
      <c r="AL925" s="22"/>
      <c r="AM925" s="22"/>
      <c r="AN925" s="22"/>
      <c r="AO925" s="22"/>
      <c r="AP925" s="22"/>
      <c r="AQ925" s="22"/>
      <c r="AR925" s="22"/>
      <c r="AS925" s="22"/>
      <c r="AT925" s="22"/>
      <c r="AU925" s="22">
        <v>39900000</v>
      </c>
      <c r="AV925" s="22">
        <v>23100000</v>
      </c>
      <c r="AW925" s="22">
        <v>20550000</v>
      </c>
      <c r="AX925" s="22">
        <v>43140000</v>
      </c>
      <c r="AY925" s="22">
        <v>38190000</v>
      </c>
      <c r="AZ925" s="22"/>
      <c r="BA925" s="22">
        <v>88960000</v>
      </c>
      <c r="BB925" s="22">
        <v>43200000</v>
      </c>
      <c r="BC925" s="22">
        <v>72000000</v>
      </c>
      <c r="BD925" s="22">
        <v>46800000</v>
      </c>
      <c r="BE925" s="750">
        <v>49120000</v>
      </c>
      <c r="BG925" s="750">
        <v>30800000</v>
      </c>
      <c r="BK925" s="155"/>
      <c r="BL925" s="155"/>
      <c r="BM925" s="155"/>
      <c r="BN925" s="155"/>
    </row>
    <row r="926" spans="1:66" s="750" customFormat="1" ht="29.25" customHeight="1">
      <c r="A926" s="22" t="s">
        <v>2622</v>
      </c>
      <c r="B926" s="22" t="s">
        <v>2623</v>
      </c>
      <c r="C926" s="22" t="s">
        <v>2204</v>
      </c>
      <c r="D926" s="22" t="s">
        <v>2349</v>
      </c>
      <c r="E926" s="22" t="s">
        <v>163</v>
      </c>
      <c r="F926" s="22" t="s">
        <v>2147</v>
      </c>
      <c r="G926" s="22"/>
      <c r="H926" s="22" t="s">
        <v>180</v>
      </c>
      <c r="I926" s="22" t="s">
        <v>5417</v>
      </c>
      <c r="J926" s="22" t="s">
        <v>2350</v>
      </c>
      <c r="K926" s="22" t="s">
        <v>1183</v>
      </c>
      <c r="L926" s="22" t="s">
        <v>1184</v>
      </c>
      <c r="M926" s="22" t="s">
        <v>2351</v>
      </c>
      <c r="N926" s="22" t="s">
        <v>2352</v>
      </c>
      <c r="O926" s="22" t="s">
        <v>2155</v>
      </c>
      <c r="P926" s="22" t="s">
        <v>1309</v>
      </c>
      <c r="Q926" s="22" t="s">
        <v>2864</v>
      </c>
      <c r="R926" s="22"/>
      <c r="S926" s="22"/>
      <c r="T926" s="748">
        <f>IF(Table54[[#This Row],[تاریخ اولین  احتساب حق بیمه]]="",1403,MID(Table54[[#This Row],[تاریخ اولین  احتساب حق بیمه]],1,4))</f>
        <v>1403</v>
      </c>
      <c r="U926" s="22"/>
      <c r="V926" s="22" t="s">
        <v>236</v>
      </c>
      <c r="W926" s="22">
        <v>4615927223</v>
      </c>
      <c r="X926" s="22"/>
      <c r="Y926" s="22"/>
      <c r="Z926" s="22"/>
      <c r="AA926" s="22"/>
      <c r="AB926" s="22"/>
      <c r="AC926" s="22"/>
      <c r="AD926" s="22"/>
      <c r="AE926" s="22"/>
      <c r="AF926" s="22"/>
      <c r="AG926" s="22"/>
      <c r="AH926" s="22"/>
      <c r="AI926" s="22"/>
      <c r="AJ926" s="22"/>
      <c r="AK926" s="22"/>
      <c r="AL926" s="22"/>
      <c r="AM926" s="22"/>
      <c r="AN926" s="22"/>
      <c r="AO926" s="22"/>
      <c r="AP926" s="22"/>
      <c r="AQ926" s="22"/>
      <c r="AR926" s="22"/>
      <c r="AS926" s="22"/>
      <c r="AT926" s="22"/>
      <c r="AU926" s="22">
        <v>17784000</v>
      </c>
      <c r="AV926" s="22" t="s">
        <v>2854</v>
      </c>
      <c r="AW926" s="22" t="s">
        <v>2921</v>
      </c>
      <c r="AX926" s="22" t="s">
        <v>3114</v>
      </c>
      <c r="AY926" s="22" t="s">
        <v>3247</v>
      </c>
      <c r="AZ926" s="22"/>
      <c r="BA926" s="22">
        <v>34812000</v>
      </c>
      <c r="BB926" s="22">
        <v>32938000</v>
      </c>
      <c r="BC926" s="22">
        <v>40893000</v>
      </c>
      <c r="BD926" s="22">
        <v>37540000</v>
      </c>
      <c r="BE926" s="750">
        <v>43786000</v>
      </c>
      <c r="BF926" s="750">
        <v>40583000</v>
      </c>
      <c r="BG926" s="750">
        <v>40583000</v>
      </c>
      <c r="BK926" s="155"/>
      <c r="BL926" s="155"/>
      <c r="BM926" s="155"/>
      <c r="BN926" s="155"/>
    </row>
    <row r="927" spans="1:66" s="750" customFormat="1" ht="29.25" customHeight="1">
      <c r="A927" s="22" t="s">
        <v>2856</v>
      </c>
      <c r="B927" s="22" t="s">
        <v>2857</v>
      </c>
      <c r="C927" s="22" t="s">
        <v>2204</v>
      </c>
      <c r="D927" s="22" t="s">
        <v>2858</v>
      </c>
      <c r="E927" s="22" t="s">
        <v>163</v>
      </c>
      <c r="F927" s="22" t="s">
        <v>640</v>
      </c>
      <c r="G927" s="22" t="s">
        <v>587</v>
      </c>
      <c r="H927" s="22" t="s">
        <v>179</v>
      </c>
      <c r="I927" s="22" t="s">
        <v>5416</v>
      </c>
      <c r="J927" s="22" t="s">
        <v>2859</v>
      </c>
      <c r="K927" s="22" t="s">
        <v>1183</v>
      </c>
      <c r="L927" s="22" t="s">
        <v>1184</v>
      </c>
      <c r="M927" s="22" t="s">
        <v>2860</v>
      </c>
      <c r="N927" s="22"/>
      <c r="O927" s="22" t="s">
        <v>1551</v>
      </c>
      <c r="P927" s="22" t="s">
        <v>2803</v>
      </c>
      <c r="Q927" s="22" t="s">
        <v>2864</v>
      </c>
      <c r="R927" s="22" t="s">
        <v>22816</v>
      </c>
      <c r="S927" s="22"/>
      <c r="T927" s="748" t="str">
        <f>IF(Table54[[#This Row],[تاریخ اولین  احتساب حق بیمه]]="",1403,MID(Table54[[#This Row],[تاریخ اولین  احتساب حق بیمه]],1,4))</f>
        <v>1402</v>
      </c>
      <c r="U927" s="22"/>
      <c r="V927" s="22"/>
      <c r="W927" s="22"/>
      <c r="X927" s="22"/>
      <c r="Y927" s="22"/>
      <c r="Z927" s="22"/>
      <c r="AA927" s="22"/>
      <c r="AB927" s="22"/>
      <c r="AC927" s="22"/>
      <c r="AD927" s="22"/>
      <c r="AE927" s="22"/>
      <c r="AF927" s="22"/>
      <c r="AG927" s="22"/>
      <c r="AH927" s="22"/>
      <c r="AI927" s="22"/>
      <c r="AJ927" s="22"/>
      <c r="AK927" s="22"/>
      <c r="AL927" s="22"/>
      <c r="AM927" s="22"/>
      <c r="AN927" s="22"/>
      <c r="AO927" s="22"/>
      <c r="AP927" s="22"/>
      <c r="AQ927" s="22"/>
      <c r="AR927" s="22"/>
      <c r="AS927" s="22"/>
      <c r="AT927" s="22"/>
      <c r="AU927" s="22"/>
      <c r="AV927" s="22">
        <v>23985000</v>
      </c>
      <c r="AW927" s="22">
        <v>50731000</v>
      </c>
      <c r="AX927" s="22">
        <v>50993000</v>
      </c>
      <c r="AY927" s="22">
        <v>64368000</v>
      </c>
      <c r="AZ927" s="22">
        <v>93387000</v>
      </c>
      <c r="BA927" s="22">
        <v>94812000</v>
      </c>
      <c r="BB927" s="22">
        <v>92938000</v>
      </c>
      <c r="BC927" s="22">
        <v>75893000</v>
      </c>
      <c r="BD927" s="22">
        <v>72450000</v>
      </c>
      <c r="BE927" s="750">
        <v>77179000</v>
      </c>
      <c r="BF927" s="750">
        <v>81416000</v>
      </c>
      <c r="BG927" s="750">
        <v>81416000</v>
      </c>
      <c r="BK927" s="155"/>
      <c r="BL927" s="155"/>
      <c r="BM927" s="155"/>
      <c r="BN927" s="155"/>
    </row>
    <row r="928" spans="1:66" s="750" customFormat="1" ht="29.25" customHeight="1">
      <c r="A928" s="22" t="s">
        <v>3760</v>
      </c>
      <c r="B928" s="22" t="s">
        <v>2855</v>
      </c>
      <c r="C928" s="22" t="s">
        <v>2204</v>
      </c>
      <c r="D928" s="22">
        <v>2595828517</v>
      </c>
      <c r="E928" s="22" t="s">
        <v>162</v>
      </c>
      <c r="F928" s="22" t="s">
        <v>806</v>
      </c>
      <c r="G928" s="22" t="s">
        <v>587</v>
      </c>
      <c r="H928" s="22" t="s">
        <v>179</v>
      </c>
      <c r="I928" s="22" t="s">
        <v>5418</v>
      </c>
      <c r="J928" s="22" t="s">
        <v>3761</v>
      </c>
      <c r="K928" s="22" t="s">
        <v>1183</v>
      </c>
      <c r="L928" s="22" t="s">
        <v>1184</v>
      </c>
      <c r="M928" s="22" t="s">
        <v>3762</v>
      </c>
      <c r="N928" s="22"/>
      <c r="O928" s="22" t="s">
        <v>1551</v>
      </c>
      <c r="P928" s="22" t="s">
        <v>3763</v>
      </c>
      <c r="Q928" s="22" t="s">
        <v>3763</v>
      </c>
      <c r="R928" s="22" t="s">
        <v>22815</v>
      </c>
      <c r="S928" s="22"/>
      <c r="T928" s="748" t="str">
        <f>IF(Table54[[#This Row],[تاریخ اولین  احتساب حق بیمه]]="",1403,MID(Table54[[#This Row],[تاریخ اولین  احتساب حق بیمه]],1,4))</f>
        <v>1402</v>
      </c>
      <c r="U928" s="22"/>
      <c r="V928" s="22"/>
      <c r="W928" s="22"/>
      <c r="X928" s="22"/>
      <c r="Y928" s="22"/>
      <c r="Z928" s="22"/>
      <c r="AA928" s="22"/>
      <c r="AB928" s="22"/>
      <c r="AC928" s="22"/>
      <c r="AD928" s="22"/>
      <c r="AE928" s="22"/>
      <c r="AF928" s="22"/>
      <c r="AG928" s="22"/>
      <c r="AH928" s="22"/>
      <c r="AI928" s="22"/>
      <c r="AJ928" s="22"/>
      <c r="AK928" s="22"/>
      <c r="AL928" s="22"/>
      <c r="AM928" s="22"/>
      <c r="AN928" s="22"/>
      <c r="AO928" s="22"/>
      <c r="AP928" s="22"/>
      <c r="AQ928" s="22"/>
      <c r="AR928" s="22"/>
      <c r="AS928" s="22"/>
      <c r="AT928" s="22"/>
      <c r="AU928" s="22"/>
      <c r="AV928" s="22"/>
      <c r="AW928" s="22"/>
      <c r="AX928" s="22"/>
      <c r="AY928" s="22"/>
      <c r="AZ928" s="22"/>
      <c r="BA928" s="22"/>
      <c r="BB928" s="22"/>
      <c r="BC928" s="22">
        <v>84769000</v>
      </c>
      <c r="BD928" s="22">
        <v>72540000</v>
      </c>
      <c r="BE928" s="750">
        <v>77169000</v>
      </c>
      <c r="BF928" s="750">
        <v>70000000</v>
      </c>
      <c r="BG928" s="750">
        <v>70000000</v>
      </c>
      <c r="BK928" s="155"/>
      <c r="BL928" s="155"/>
      <c r="BM928" s="155"/>
      <c r="BN928" s="155"/>
    </row>
    <row r="929" spans="1:73" s="750" customFormat="1" ht="29.25" customHeight="1">
      <c r="A929" s="22" t="s">
        <v>3974</v>
      </c>
      <c r="B929" s="22" t="s">
        <v>3975</v>
      </c>
      <c r="C929" s="22" t="s">
        <v>2204</v>
      </c>
      <c r="D929" s="22">
        <v>2640248405</v>
      </c>
      <c r="E929" s="22" t="s">
        <v>163</v>
      </c>
      <c r="F929" s="22" t="s">
        <v>3976</v>
      </c>
      <c r="G929" s="22"/>
      <c r="H929" s="22" t="s">
        <v>180</v>
      </c>
      <c r="I929" s="22" t="s">
        <v>5417</v>
      </c>
      <c r="J929" s="22">
        <v>9112334057</v>
      </c>
      <c r="K929" s="22"/>
      <c r="L929" s="22"/>
      <c r="M929" s="22"/>
      <c r="N929" s="22"/>
      <c r="O929" s="22" t="s">
        <v>2155</v>
      </c>
      <c r="P929" s="22" t="s">
        <v>3739</v>
      </c>
      <c r="Q929" s="22" t="s">
        <v>3739</v>
      </c>
      <c r="R929" s="22"/>
      <c r="S929" s="22"/>
      <c r="T929" s="748">
        <f>IF(Table54[[#This Row],[تاریخ اولین  احتساب حق بیمه]]="",1403,MID(Table54[[#This Row],[تاریخ اولین  احتساب حق بیمه]],1,4))</f>
        <v>1403</v>
      </c>
      <c r="U929" s="22"/>
      <c r="V929" s="22"/>
      <c r="W929" s="22"/>
      <c r="X929" s="22"/>
      <c r="Y929" s="22"/>
      <c r="Z929" s="22"/>
      <c r="AA929" s="22"/>
      <c r="AB929" s="22"/>
      <c r="AC929" s="22"/>
      <c r="AD929" s="22"/>
      <c r="AE929" s="22"/>
      <c r="AF929" s="22"/>
      <c r="AG929" s="22"/>
      <c r="AH929" s="22"/>
      <c r="AI929" s="22"/>
      <c r="AJ929" s="22"/>
      <c r="AK929" s="22"/>
      <c r="AL929" s="22"/>
      <c r="AM929" s="22"/>
      <c r="AN929" s="22"/>
      <c r="AO929" s="22"/>
      <c r="AP929" s="22"/>
      <c r="AQ929" s="22"/>
      <c r="AR929" s="22"/>
      <c r="AS929" s="22"/>
      <c r="AT929" s="22"/>
      <c r="AU929" s="22"/>
      <c r="AV929" s="22"/>
      <c r="AW929" s="22"/>
      <c r="AX929" s="22"/>
      <c r="AY929" s="22"/>
      <c r="AZ929" s="22"/>
      <c r="BA929" s="22"/>
      <c r="BB929" s="22">
        <v>43677000</v>
      </c>
      <c r="BC929" s="22">
        <v>58568000</v>
      </c>
      <c r="BD929" s="22">
        <v>36409000</v>
      </c>
      <c r="BE929" s="750">
        <v>92880000</v>
      </c>
      <c r="BF929" s="750">
        <v>99844000</v>
      </c>
      <c r="BG929" s="750">
        <v>99844000</v>
      </c>
      <c r="BK929" s="155"/>
      <c r="BL929" s="155"/>
      <c r="BM929" s="155"/>
      <c r="BN929" s="155"/>
    </row>
    <row r="930" spans="1:73" s="750" customFormat="1" ht="29.25" customHeight="1">
      <c r="A930" s="22" t="s">
        <v>4273</v>
      </c>
      <c r="B930" s="22" t="s">
        <v>4274</v>
      </c>
      <c r="C930" s="22" t="s">
        <v>2204</v>
      </c>
      <c r="D930" s="22" t="s">
        <v>4275</v>
      </c>
      <c r="E930" s="22" t="s">
        <v>163</v>
      </c>
      <c r="F930" s="22" t="s">
        <v>4276</v>
      </c>
      <c r="G930" s="22" t="s">
        <v>3653</v>
      </c>
      <c r="H930" s="22" t="s">
        <v>179</v>
      </c>
      <c r="I930" s="22" t="s">
        <v>5418</v>
      </c>
      <c r="J930" s="22"/>
      <c r="K930" s="22" t="s">
        <v>1183</v>
      </c>
      <c r="L930" s="22" t="s">
        <v>1184</v>
      </c>
      <c r="M930" s="22" t="s">
        <v>4277</v>
      </c>
      <c r="N930" s="22"/>
      <c r="O930" s="22" t="s">
        <v>2155</v>
      </c>
      <c r="P930" s="22" t="s">
        <v>2100</v>
      </c>
      <c r="Q930" s="22" t="s">
        <v>2100</v>
      </c>
      <c r="R930" s="22"/>
      <c r="S930" s="22"/>
      <c r="T930" s="748">
        <f>IF(Table54[[#This Row],[تاریخ اولین  احتساب حق بیمه]]="",1403,MID(Table54[[#This Row],[تاریخ اولین  احتساب حق بیمه]],1,4))</f>
        <v>1403</v>
      </c>
      <c r="U930" s="22"/>
      <c r="V930" s="22"/>
      <c r="W930" s="22"/>
      <c r="X930" s="22"/>
      <c r="Y930" s="22"/>
      <c r="Z930" s="22"/>
      <c r="AA930" s="22"/>
      <c r="AB930" s="22"/>
      <c r="AC930" s="22"/>
      <c r="AD930" s="22"/>
      <c r="AE930" s="22"/>
      <c r="AF930" s="22"/>
      <c r="AG930" s="22"/>
      <c r="AH930" s="22"/>
      <c r="AI930" s="22"/>
      <c r="AJ930" s="22"/>
      <c r="AK930" s="22"/>
      <c r="AL930" s="22"/>
      <c r="AM930" s="22"/>
      <c r="AN930" s="22"/>
      <c r="AO930" s="22"/>
      <c r="AP930" s="22"/>
      <c r="AQ930" s="22">
        <v>4000000</v>
      </c>
      <c r="AR930" s="22">
        <v>4100000</v>
      </c>
      <c r="AS930" s="22">
        <v>4000000</v>
      </c>
      <c r="AT930" s="22">
        <v>4250000</v>
      </c>
      <c r="AU930" s="22">
        <v>4875000</v>
      </c>
      <c r="AV930" s="22">
        <v>11500000</v>
      </c>
      <c r="AW930" s="22">
        <v>4000000</v>
      </c>
      <c r="AX930" s="22">
        <v>10500000</v>
      </c>
      <c r="AY930" s="22">
        <v>2000000</v>
      </c>
      <c r="AZ930" s="22">
        <v>5000000</v>
      </c>
      <c r="BA930" s="22">
        <v>2000000</v>
      </c>
      <c r="BB930" s="22">
        <v>2250000</v>
      </c>
      <c r="BC930" s="22">
        <v>6500000</v>
      </c>
      <c r="BD930" s="22">
        <v>13750000</v>
      </c>
      <c r="BE930" s="750">
        <v>20000000</v>
      </c>
      <c r="BK930" s="155"/>
      <c r="BL930" s="155"/>
      <c r="BM930" s="155"/>
      <c r="BN930" s="155"/>
    </row>
    <row r="931" spans="1:73" s="750" customFormat="1" ht="27" customHeight="1">
      <c r="A931" s="22" t="s">
        <v>23584</v>
      </c>
      <c r="B931" s="22">
        <v>28123</v>
      </c>
      <c r="C931" s="22" t="s">
        <v>2204</v>
      </c>
      <c r="D931" s="22">
        <v>2640237578</v>
      </c>
      <c r="E931" s="22" t="s">
        <v>163</v>
      </c>
      <c r="F931" s="22" t="s">
        <v>23585</v>
      </c>
      <c r="G931" s="22" t="s">
        <v>23586</v>
      </c>
      <c r="H931" s="22" t="s">
        <v>180</v>
      </c>
      <c r="I931" s="22" t="s">
        <v>5417</v>
      </c>
      <c r="J931" s="22" t="s">
        <v>23587</v>
      </c>
      <c r="K931" s="22" t="s">
        <v>1183</v>
      </c>
      <c r="L931" s="22" t="s">
        <v>1222</v>
      </c>
      <c r="M931" s="22" t="s">
        <v>2704</v>
      </c>
      <c r="N931" s="22"/>
      <c r="O931" s="22" t="s">
        <v>2155</v>
      </c>
      <c r="P931" s="22" t="s">
        <v>22605</v>
      </c>
      <c r="Q931" s="22" t="s">
        <v>22605</v>
      </c>
      <c r="R931" s="22"/>
      <c r="S931" s="22"/>
      <c r="T931" s="748"/>
      <c r="U931" s="22"/>
      <c r="V931" s="22"/>
      <c r="W931" s="22"/>
      <c r="X931" s="22"/>
      <c r="Y931" s="22"/>
      <c r="Z931" s="22"/>
      <c r="AA931" s="22"/>
      <c r="AB931" s="22"/>
      <c r="AC931" s="22"/>
      <c r="AD931" s="22"/>
      <c r="AE931" s="22"/>
      <c r="AF931" s="22"/>
      <c r="AG931" s="22"/>
      <c r="AH931" s="22"/>
      <c r="AI931" s="22"/>
      <c r="AJ931" s="22"/>
      <c r="AK931" s="22"/>
      <c r="AL931" s="22"/>
      <c r="AM931" s="22"/>
      <c r="AN931" s="22"/>
      <c r="AO931" s="22"/>
      <c r="AP931" s="22"/>
      <c r="AQ931" s="22"/>
      <c r="AR931" s="22"/>
      <c r="AS931" s="22"/>
      <c r="AT931" s="22"/>
      <c r="AU931" s="22"/>
      <c r="AV931" s="22"/>
      <c r="AW931" s="22"/>
      <c r="AX931" s="22"/>
      <c r="AY931" s="22"/>
      <c r="AZ931" s="22"/>
      <c r="BA931" s="22"/>
      <c r="BB931" s="22"/>
      <c r="BC931" s="22"/>
      <c r="BD931" s="22"/>
      <c r="BK931" s="155"/>
      <c r="BL931" s="155"/>
      <c r="BM931" s="155"/>
      <c r="BN931" s="155"/>
    </row>
    <row r="932" spans="1:73" s="978" customFormat="1" ht="25.5" customHeight="1">
      <c r="A932" s="978" t="s">
        <v>29817</v>
      </c>
      <c r="B932" s="978">
        <v>28125</v>
      </c>
      <c r="C932" s="978" t="s">
        <v>2204</v>
      </c>
      <c r="D932" s="978">
        <v>2580688048</v>
      </c>
      <c r="E932" s="978" t="s">
        <v>163</v>
      </c>
      <c r="F932" s="978" t="s">
        <v>474</v>
      </c>
      <c r="G932" s="978" t="s">
        <v>29818</v>
      </c>
      <c r="H932" s="978" t="s">
        <v>180</v>
      </c>
      <c r="I932" s="978">
        <v>0</v>
      </c>
      <c r="J932" s="978">
        <v>9112460931</v>
      </c>
      <c r="K932" s="978" t="s">
        <v>1183</v>
      </c>
      <c r="L932" s="978" t="s">
        <v>1184</v>
      </c>
      <c r="M932" s="978" t="s">
        <v>29819</v>
      </c>
      <c r="N932" s="978">
        <v>4196944457</v>
      </c>
      <c r="O932" s="978" t="s">
        <v>2155</v>
      </c>
      <c r="P932" s="978" t="s">
        <v>23536</v>
      </c>
      <c r="Q932" s="978" t="s">
        <v>23536</v>
      </c>
      <c r="T932" s="985"/>
      <c r="AQ932" s="964"/>
      <c r="AR932" s="964"/>
      <c r="AS932" s="964"/>
      <c r="AT932" s="964"/>
      <c r="AU932" s="964"/>
      <c r="AV932" s="964"/>
      <c r="AW932" s="964"/>
      <c r="AX932" s="964"/>
      <c r="AY932" s="964"/>
      <c r="AZ932" s="964"/>
      <c r="BA932" s="964"/>
      <c r="BB932" s="964"/>
      <c r="BC932" s="964"/>
      <c r="BD932" s="964"/>
      <c r="BE932" s="1247"/>
      <c r="BF932" s="1247"/>
      <c r="BG932" s="964"/>
      <c r="BH932" s="1247"/>
      <c r="BI932" s="1247"/>
      <c r="BJ932" s="1247"/>
      <c r="BK932" s="1247"/>
      <c r="BL932" s="1247"/>
      <c r="BM932" s="1247"/>
      <c r="BN932" s="964"/>
      <c r="BO932" s="1247"/>
      <c r="BP932" s="1247"/>
      <c r="BQ932" s="1247"/>
      <c r="BR932" s="1247"/>
      <c r="BS932" s="1247"/>
      <c r="BT932" s="1247"/>
      <c r="BU932" s="1247"/>
    </row>
    <row r="933" spans="1:73" s="978" customFormat="1" ht="25.5" customHeight="1">
      <c r="A933" s="978" t="s">
        <v>29820</v>
      </c>
      <c r="B933" s="978">
        <v>28126</v>
      </c>
      <c r="C933" s="978" t="s">
        <v>2204</v>
      </c>
      <c r="D933" s="978">
        <v>310848830</v>
      </c>
      <c r="E933" s="978" t="s">
        <v>163</v>
      </c>
      <c r="F933" s="978" t="s">
        <v>722</v>
      </c>
      <c r="G933" s="978" t="s">
        <v>29821</v>
      </c>
      <c r="H933" s="978" t="s">
        <v>180</v>
      </c>
      <c r="I933" s="978">
        <v>0</v>
      </c>
      <c r="J933" s="978">
        <v>938401644</v>
      </c>
      <c r="K933" s="978" t="s">
        <v>1183</v>
      </c>
      <c r="L933" s="978" t="s">
        <v>1184</v>
      </c>
      <c r="O933" s="978" t="s">
        <v>2155</v>
      </c>
      <c r="P933" s="978" t="s">
        <v>23536</v>
      </c>
      <c r="Q933" s="978" t="s">
        <v>23536</v>
      </c>
      <c r="T933" s="985"/>
      <c r="AQ933" s="964"/>
      <c r="AR933" s="964"/>
      <c r="AS933" s="964"/>
      <c r="AT933" s="964"/>
      <c r="AU933" s="964"/>
      <c r="AV933" s="964"/>
      <c r="AW933" s="964"/>
      <c r="AX933" s="964"/>
      <c r="AY933" s="964"/>
      <c r="AZ933" s="964"/>
      <c r="BA933" s="964"/>
      <c r="BB933" s="964"/>
      <c r="BC933" s="964"/>
      <c r="BD933" s="964"/>
      <c r="BE933" s="1247"/>
      <c r="BF933" s="1247"/>
      <c r="BG933" s="964"/>
      <c r="BH933" s="1247"/>
      <c r="BI933" s="1247"/>
      <c r="BJ933" s="1247"/>
      <c r="BK933" s="1247"/>
      <c r="BL933" s="1247"/>
      <c r="BM933" s="1247"/>
      <c r="BN933" s="964"/>
      <c r="BO933" s="1247"/>
      <c r="BP933" s="1247"/>
      <c r="BQ933" s="1247"/>
      <c r="BR933" s="1247"/>
      <c r="BS933" s="1247"/>
      <c r="BT933" s="1247"/>
      <c r="BU933" s="1247"/>
    </row>
    <row r="934" spans="1:73" s="978" customFormat="1" ht="25.5" customHeight="1">
      <c r="A934" s="978" t="s">
        <v>29822</v>
      </c>
      <c r="B934" s="978">
        <v>28127</v>
      </c>
      <c r="C934" s="978" t="s">
        <v>2204</v>
      </c>
      <c r="D934" s="978">
        <v>2580340947</v>
      </c>
      <c r="E934" s="978" t="s">
        <v>163</v>
      </c>
      <c r="F934" s="978" t="s">
        <v>782</v>
      </c>
      <c r="G934" s="978" t="s">
        <v>27795</v>
      </c>
      <c r="J934" s="978">
        <v>9051874929</v>
      </c>
      <c r="K934" s="978" t="s">
        <v>1183</v>
      </c>
      <c r="L934" s="978" t="s">
        <v>1184</v>
      </c>
      <c r="M934" s="978" t="s">
        <v>29823</v>
      </c>
      <c r="O934" s="978" t="s">
        <v>2155</v>
      </c>
      <c r="P934" s="978" t="s">
        <v>26080</v>
      </c>
      <c r="Q934" s="978" t="s">
        <v>26080</v>
      </c>
      <c r="T934" s="985"/>
      <c r="AQ934" s="964"/>
      <c r="AR934" s="964"/>
      <c r="AS934" s="964"/>
      <c r="AT934" s="964"/>
      <c r="AU934" s="964"/>
      <c r="AV934" s="964"/>
      <c r="AW934" s="964"/>
      <c r="AX934" s="964"/>
      <c r="AY934" s="964"/>
      <c r="AZ934" s="964"/>
      <c r="BA934" s="964"/>
      <c r="BB934" s="964"/>
      <c r="BC934" s="964"/>
      <c r="BD934" s="964"/>
      <c r="BE934" s="1247"/>
      <c r="BF934" s="1247"/>
      <c r="BG934" s="964"/>
      <c r="BH934" s="1247"/>
      <c r="BI934" s="1247"/>
      <c r="BJ934" s="1247"/>
      <c r="BK934" s="1247"/>
      <c r="BL934" s="1247"/>
      <c r="BM934" s="1247"/>
      <c r="BN934" s="964"/>
      <c r="BO934" s="1247"/>
      <c r="BP934" s="1247"/>
      <c r="BQ934" s="1247"/>
      <c r="BR934" s="1247"/>
      <c r="BS934" s="1247"/>
      <c r="BT934" s="1247"/>
      <c r="BU934" s="1247"/>
    </row>
    <row r="935" spans="1:73" s="978" customFormat="1" ht="25.5" customHeight="1">
      <c r="A935" s="978" t="s">
        <v>29824</v>
      </c>
      <c r="B935" s="978">
        <v>28128</v>
      </c>
      <c r="C935" s="978" t="s">
        <v>2204</v>
      </c>
      <c r="D935" s="978">
        <v>2580000682</v>
      </c>
      <c r="E935" s="978" t="s">
        <v>163</v>
      </c>
      <c r="F935" s="978" t="s">
        <v>215</v>
      </c>
      <c r="G935" s="978" t="s">
        <v>3653</v>
      </c>
      <c r="H935" s="978" t="s">
        <v>180</v>
      </c>
      <c r="I935" s="978">
        <v>0</v>
      </c>
      <c r="J935" s="978">
        <v>9275271101</v>
      </c>
      <c r="K935" s="978" t="s">
        <v>1183</v>
      </c>
      <c r="L935" s="978" t="s">
        <v>1184</v>
      </c>
      <c r="M935" s="978" t="s">
        <v>29825</v>
      </c>
      <c r="O935" s="978" t="s">
        <v>2155</v>
      </c>
      <c r="T935" s="985"/>
      <c r="AQ935" s="964"/>
      <c r="AR935" s="964"/>
      <c r="AS935" s="964"/>
      <c r="AT935" s="964"/>
      <c r="AU935" s="964"/>
      <c r="AV935" s="964"/>
      <c r="AW935" s="964"/>
      <c r="AX935" s="964"/>
      <c r="AY935" s="964"/>
      <c r="AZ935" s="964"/>
      <c r="BA935" s="964"/>
      <c r="BB935" s="964"/>
      <c r="BC935" s="964"/>
      <c r="BD935" s="964"/>
      <c r="BE935" s="1247"/>
      <c r="BF935" s="1247"/>
      <c r="BG935" s="964"/>
      <c r="BH935" s="1247"/>
      <c r="BI935" s="1247"/>
      <c r="BJ935" s="1247"/>
      <c r="BK935" s="1247"/>
      <c r="BL935" s="1247"/>
      <c r="BM935" s="1247"/>
      <c r="BN935" s="964"/>
      <c r="BO935" s="1247"/>
      <c r="BP935" s="1247"/>
      <c r="BQ935" s="1247"/>
      <c r="BR935" s="1247"/>
      <c r="BS935" s="1247"/>
      <c r="BT935" s="1247"/>
      <c r="BU935" s="1247"/>
    </row>
    <row r="936" spans="1:73" s="978" customFormat="1" ht="26.25" customHeight="1">
      <c r="A936" s="978" t="s">
        <v>29826</v>
      </c>
      <c r="B936" s="978" t="s">
        <v>29827</v>
      </c>
      <c r="C936" s="978" t="s">
        <v>2204</v>
      </c>
      <c r="D936" s="978" t="s">
        <v>29828</v>
      </c>
      <c r="E936" s="978" t="s">
        <v>163</v>
      </c>
      <c r="F936" s="978" t="s">
        <v>3652</v>
      </c>
      <c r="G936" s="978" t="s">
        <v>587</v>
      </c>
      <c r="H936" s="978" t="s">
        <v>180</v>
      </c>
      <c r="I936" s="978">
        <v>0</v>
      </c>
      <c r="J936" s="978" t="s">
        <v>29829</v>
      </c>
      <c r="K936" s="978" t="s">
        <v>1183</v>
      </c>
      <c r="L936" s="978" t="s">
        <v>1184</v>
      </c>
      <c r="M936" s="978" t="s">
        <v>29830</v>
      </c>
      <c r="O936" s="978" t="s">
        <v>2155</v>
      </c>
      <c r="P936" s="978" t="s">
        <v>26037</v>
      </c>
      <c r="Q936" s="978" t="s">
        <v>26037</v>
      </c>
      <c r="T936" s="985"/>
      <c r="AQ936" s="964"/>
      <c r="AR936" s="964"/>
      <c r="AS936" s="964"/>
      <c r="AT936" s="964"/>
      <c r="AU936" s="964"/>
      <c r="AV936" s="964"/>
      <c r="AW936" s="964"/>
      <c r="AX936" s="964"/>
      <c r="AY936" s="964"/>
      <c r="AZ936" s="964"/>
      <c r="BA936" s="964"/>
      <c r="BB936" s="964"/>
      <c r="BC936" s="964"/>
      <c r="BD936" s="964"/>
      <c r="BE936" s="1247"/>
      <c r="BF936" s="1247"/>
      <c r="BG936" s="964"/>
      <c r="BH936" s="1247"/>
      <c r="BI936" s="1247"/>
      <c r="BJ936" s="1247"/>
      <c r="BK936" s="1247"/>
      <c r="BL936" s="1247"/>
      <c r="BM936" s="1247"/>
      <c r="BN936" s="964"/>
      <c r="BO936" s="1247"/>
      <c r="BP936" s="1247"/>
      <c r="BQ936" s="1247"/>
      <c r="BR936" s="1247"/>
      <c r="BS936" s="1247"/>
      <c r="BT936" s="1247"/>
      <c r="BU936" s="1247"/>
    </row>
    <row r="937" spans="1:73" s="978" customFormat="1" ht="26.25" customHeight="1">
      <c r="A937" s="978" t="s">
        <v>29831</v>
      </c>
      <c r="B937" s="978">
        <v>28130</v>
      </c>
      <c r="C937" s="978" t="s">
        <v>2204</v>
      </c>
      <c r="D937" s="978" t="s">
        <v>29832</v>
      </c>
      <c r="E937" s="978" t="s">
        <v>163</v>
      </c>
      <c r="F937" s="978" t="s">
        <v>571</v>
      </c>
      <c r="G937" s="978" t="s">
        <v>29833</v>
      </c>
      <c r="H937" s="978" t="s">
        <v>180</v>
      </c>
      <c r="I937" s="978">
        <v>0</v>
      </c>
      <c r="J937" s="978" t="s">
        <v>29834</v>
      </c>
      <c r="K937" s="978" t="s">
        <v>1183</v>
      </c>
      <c r="L937" s="978" t="s">
        <v>1184</v>
      </c>
      <c r="M937" s="978" t="s">
        <v>29835</v>
      </c>
      <c r="O937" s="978" t="s">
        <v>2155</v>
      </c>
      <c r="P937" s="978" t="s">
        <v>27639</v>
      </c>
      <c r="Q937" s="978" t="s">
        <v>27639</v>
      </c>
      <c r="T937" s="985"/>
      <c r="AQ937" s="964"/>
      <c r="AR937" s="964"/>
      <c r="AS937" s="964"/>
      <c r="AT937" s="964"/>
      <c r="AU937" s="964"/>
      <c r="AV937" s="964"/>
      <c r="AW937" s="964"/>
      <c r="AX937" s="964"/>
      <c r="AY937" s="964"/>
      <c r="AZ937" s="964"/>
      <c r="BA937" s="964"/>
      <c r="BB937" s="964"/>
      <c r="BC937" s="964"/>
      <c r="BD937" s="964"/>
      <c r="BE937" s="1247"/>
      <c r="BF937" s="1247"/>
      <c r="BG937" s="964"/>
      <c r="BH937" s="1247"/>
      <c r="BI937" s="1247"/>
      <c r="BJ937" s="1247"/>
      <c r="BK937" s="1247"/>
      <c r="BL937" s="1247"/>
      <c r="BM937" s="1247"/>
      <c r="BN937" s="964"/>
      <c r="BO937" s="1247"/>
      <c r="BP937" s="1247"/>
      <c r="BQ937" s="1247"/>
      <c r="BR937" s="1247"/>
      <c r="BS937" s="1247"/>
      <c r="BT937" s="1247"/>
      <c r="BU937" s="1247"/>
    </row>
    <row r="938" spans="1:73" s="978" customFormat="1" ht="25.5" customHeight="1">
      <c r="A938" s="978" t="s">
        <v>29836</v>
      </c>
      <c r="B938" s="22">
        <v>28131</v>
      </c>
      <c r="C938" s="978" t="s">
        <v>2204</v>
      </c>
      <c r="D938" s="987" t="s">
        <v>29837</v>
      </c>
      <c r="E938" s="978" t="s">
        <v>163</v>
      </c>
      <c r="F938" s="22" t="s">
        <v>111</v>
      </c>
      <c r="G938" s="978" t="s">
        <v>29818</v>
      </c>
      <c r="H938" s="978" t="s">
        <v>180</v>
      </c>
      <c r="I938" s="18">
        <v>0</v>
      </c>
      <c r="J938" s="1207"/>
      <c r="K938" s="1207" t="s">
        <v>1183</v>
      </c>
      <c r="L938" s="1207" t="s">
        <v>1184</v>
      </c>
      <c r="M938" s="1208" t="s">
        <v>29838</v>
      </c>
      <c r="O938" s="978" t="s">
        <v>2155</v>
      </c>
      <c r="P938" s="983" t="s">
        <v>28162</v>
      </c>
      <c r="Q938" s="978" t="s">
        <v>28162</v>
      </c>
      <c r="S938" s="1209"/>
      <c r="T938" s="985" t="e">
        <f>IF([2]!Table54[[#This Row],[تاریخ اولین  احتساب حق بیمه]]="",1403,MID([2]!Table54[[#This Row],[تاریخ اولین  احتساب حق بیمه]],1,4))</f>
        <v>#REF!</v>
      </c>
      <c r="W938" s="23"/>
      <c r="Y938" s="1210"/>
      <c r="Z938" s="1210"/>
      <c r="AA938" s="1210"/>
      <c r="AB938" s="1210"/>
      <c r="AC938" s="1210"/>
      <c r="AD938" s="1210"/>
      <c r="AE938" s="1210"/>
      <c r="AF938" s="1210"/>
      <c r="AG938" s="1210"/>
      <c r="AH938" s="1211"/>
      <c r="AI938" s="1211"/>
      <c r="AJ938" s="1211"/>
      <c r="AK938" s="1211"/>
      <c r="AL938" s="1210"/>
      <c r="AM938" s="1210"/>
      <c r="AN938" s="1210"/>
      <c r="AO938" s="1210"/>
      <c r="AP938" s="1210"/>
      <c r="AQ938" s="985"/>
      <c r="AR938" s="985"/>
      <c r="AS938" s="1044"/>
      <c r="AT938" s="985"/>
      <c r="AU938" s="985"/>
      <c r="AV938" s="985"/>
      <c r="AW938" s="985"/>
      <c r="AX938" s="985"/>
      <c r="AY938" s="985"/>
      <c r="AZ938" s="985"/>
      <c r="BA938" s="985"/>
      <c r="BB938" s="985"/>
      <c r="BC938" s="985"/>
      <c r="BD938" s="985"/>
      <c r="BE938" s="1210"/>
      <c r="BF938" s="1210"/>
      <c r="BG938" s="985"/>
      <c r="BH938" s="1210"/>
      <c r="BI938" s="1210"/>
      <c r="BJ938" s="1210"/>
      <c r="BK938" s="1210"/>
      <c r="BL938" s="1210"/>
      <c r="BM938" s="1210"/>
      <c r="BN938" s="985"/>
      <c r="BO938" s="1210"/>
      <c r="BP938" s="1210"/>
      <c r="BQ938" s="1210"/>
      <c r="BR938" s="1210"/>
      <c r="BS938" s="1210"/>
      <c r="BT938" s="1210"/>
      <c r="BU938" s="1210"/>
    </row>
    <row r="939" spans="1:73" s="978" customFormat="1" ht="25.5" customHeight="1">
      <c r="A939" s="978" t="s">
        <v>29839</v>
      </c>
      <c r="B939" s="22">
        <v>28132</v>
      </c>
      <c r="C939" s="978" t="s">
        <v>2204</v>
      </c>
      <c r="D939" s="987">
        <v>3991532147</v>
      </c>
      <c r="E939" s="978" t="s">
        <v>163</v>
      </c>
      <c r="F939" s="22" t="s">
        <v>29840</v>
      </c>
      <c r="G939" s="978" t="s">
        <v>587</v>
      </c>
      <c r="H939" s="978" t="s">
        <v>179</v>
      </c>
      <c r="I939" s="18"/>
      <c r="J939" s="1207">
        <v>9030948230</v>
      </c>
      <c r="K939" s="1207" t="s">
        <v>1183</v>
      </c>
      <c r="L939" s="1207" t="s">
        <v>1184</v>
      </c>
      <c r="M939" s="1208" t="s">
        <v>29841</v>
      </c>
      <c r="O939" s="978" t="s">
        <v>2155</v>
      </c>
      <c r="P939" s="983" t="s">
        <v>29842</v>
      </c>
      <c r="Q939" s="978" t="s">
        <v>29842</v>
      </c>
      <c r="S939" s="1209"/>
      <c r="T939" s="985" t="e">
        <f>IF([2]!Table54[[#This Row],[تاریخ اولین  احتساب حق بیمه]]="",1403,MID([2]!Table54[[#This Row],[تاریخ اولین  احتساب حق بیمه]],1,4))</f>
        <v>#REF!</v>
      </c>
      <c r="W939" s="23"/>
      <c r="Y939" s="1210"/>
      <c r="Z939" s="1210"/>
      <c r="AA939" s="1210"/>
      <c r="AB939" s="1210"/>
      <c r="AC939" s="1210"/>
      <c r="AD939" s="1210"/>
      <c r="AE939" s="1210"/>
      <c r="AF939" s="1210"/>
      <c r="AG939" s="1210"/>
      <c r="AH939" s="1211"/>
      <c r="AI939" s="1211"/>
      <c r="AJ939" s="1211"/>
      <c r="AK939" s="1211"/>
      <c r="AL939" s="1210"/>
      <c r="AM939" s="1210"/>
      <c r="AN939" s="1210"/>
      <c r="AO939" s="1210"/>
      <c r="AP939" s="1210"/>
      <c r="AQ939" s="985"/>
      <c r="AR939" s="985"/>
      <c r="AS939" s="1044"/>
      <c r="AT939" s="985"/>
      <c r="AU939" s="985"/>
      <c r="AV939" s="985"/>
      <c r="AW939" s="985"/>
      <c r="AX939" s="985"/>
      <c r="AY939" s="985"/>
      <c r="AZ939" s="985"/>
      <c r="BA939" s="985"/>
      <c r="BB939" s="985"/>
      <c r="BC939" s="985"/>
      <c r="BD939" s="985"/>
      <c r="BE939" s="1210"/>
      <c r="BF939" s="1210"/>
      <c r="BG939" s="985"/>
      <c r="BH939" s="1210"/>
      <c r="BI939" s="1210"/>
      <c r="BJ939" s="1210"/>
      <c r="BK939" s="1210"/>
      <c r="BL939" s="1210"/>
      <c r="BM939" s="1210"/>
      <c r="BN939" s="985"/>
      <c r="BO939" s="1210"/>
      <c r="BP939" s="1210"/>
      <c r="BQ939" s="1210"/>
      <c r="BR939" s="1210"/>
      <c r="BS939" s="1210"/>
      <c r="BT939" s="1210"/>
      <c r="BU939" s="1210"/>
    </row>
    <row r="940" spans="1:73" s="750" customFormat="1" ht="29.25" customHeight="1">
      <c r="A940" s="22"/>
      <c r="B940" s="22"/>
      <c r="C940" s="22"/>
      <c r="D940" s="22"/>
      <c r="E940" s="22"/>
      <c r="F940" s="22"/>
      <c r="G940" s="22"/>
      <c r="H940" s="22"/>
      <c r="I940" s="22" t="s">
        <v>5417</v>
      </c>
      <c r="J940" s="22"/>
      <c r="K940" s="22"/>
      <c r="L940" s="22"/>
      <c r="M940" s="22"/>
      <c r="N940" s="22"/>
      <c r="O940" s="22"/>
      <c r="P940" s="22"/>
      <c r="Q940" s="22"/>
      <c r="R940" s="22"/>
      <c r="S940" s="22"/>
      <c r="T940" s="748"/>
      <c r="U940" s="22"/>
      <c r="V940" s="22"/>
      <c r="W940" s="22"/>
      <c r="X940" s="22"/>
      <c r="Y940" s="22"/>
      <c r="Z940" s="22"/>
      <c r="AA940" s="22"/>
      <c r="AB940" s="22"/>
      <c r="AC940" s="22"/>
      <c r="AD940" s="22"/>
      <c r="AE940" s="22"/>
      <c r="AF940" s="22"/>
      <c r="AG940" s="22"/>
      <c r="AH940" s="22"/>
      <c r="AI940" s="22"/>
      <c r="AJ940" s="22"/>
      <c r="AK940" s="22"/>
      <c r="AL940" s="22"/>
      <c r="AM940" s="22"/>
      <c r="AN940" s="22"/>
      <c r="AO940" s="22"/>
      <c r="AP940" s="22"/>
      <c r="AQ940" s="22"/>
      <c r="AR940" s="22"/>
      <c r="AS940" s="22"/>
      <c r="AT940" s="22"/>
      <c r="AU940" s="22"/>
      <c r="AV940" s="22"/>
      <c r="AW940" s="22"/>
      <c r="AX940" s="22"/>
      <c r="AY940" s="22"/>
      <c r="AZ940" s="22"/>
      <c r="BA940" s="22"/>
      <c r="BB940" s="22"/>
      <c r="BC940" s="22"/>
      <c r="BD940" s="22"/>
      <c r="BK940" s="155"/>
      <c r="BL940" s="155"/>
      <c r="BM940" s="155"/>
      <c r="BN940" s="155"/>
    </row>
    <row r="941" spans="1:73" s="750" customFormat="1" ht="29.25" customHeight="1">
      <c r="A941" s="22"/>
      <c r="B941" s="22"/>
      <c r="C941" s="22"/>
      <c r="D941" s="22"/>
      <c r="E941" s="22"/>
      <c r="F941" s="22"/>
      <c r="G941" s="22"/>
      <c r="H941" s="22"/>
      <c r="I941" s="22" t="s">
        <v>5417</v>
      </c>
      <c r="J941" s="22"/>
      <c r="K941" s="22"/>
      <c r="L941" s="22"/>
      <c r="M941" s="22"/>
      <c r="N941" s="22"/>
      <c r="O941" s="22"/>
      <c r="P941" s="22"/>
      <c r="Q941" s="22"/>
      <c r="R941" s="22"/>
      <c r="S941" s="22"/>
      <c r="T941" s="748"/>
      <c r="U941" s="22"/>
      <c r="V941" s="22"/>
      <c r="W941" s="22"/>
      <c r="X941" s="22"/>
      <c r="Y941" s="22"/>
      <c r="Z941" s="22"/>
      <c r="AA941" s="22"/>
      <c r="AB941" s="22"/>
      <c r="AC941" s="22"/>
      <c r="AD941" s="22"/>
      <c r="AE941" s="22"/>
      <c r="AF941" s="22"/>
      <c r="AG941" s="22"/>
      <c r="AH941" s="22"/>
      <c r="AI941" s="22"/>
      <c r="AJ941" s="22"/>
      <c r="AK941" s="22"/>
      <c r="AL941" s="22"/>
      <c r="AM941" s="22"/>
      <c r="AN941" s="22"/>
      <c r="AO941" s="22"/>
      <c r="AP941" s="22"/>
      <c r="AQ941" s="22"/>
      <c r="AR941" s="22"/>
      <c r="AS941" s="22"/>
      <c r="AT941" s="22"/>
      <c r="AU941" s="22"/>
      <c r="AV941" s="22"/>
      <c r="AW941" s="22"/>
      <c r="AX941" s="22"/>
      <c r="AY941" s="22"/>
      <c r="AZ941" s="22"/>
      <c r="BA941" s="22"/>
      <c r="BB941" s="22"/>
      <c r="BC941" s="22"/>
      <c r="BD941" s="22"/>
      <c r="BK941" s="155"/>
      <c r="BL941" s="155"/>
      <c r="BM941" s="155"/>
      <c r="BN941" s="155"/>
    </row>
    <row r="942" spans="1:73" s="750" customFormat="1" ht="24.75" customHeight="1">
      <c r="A942" s="22"/>
      <c r="B942" s="22"/>
      <c r="C942" s="804"/>
      <c r="D942" s="22"/>
      <c r="E942" s="22"/>
      <c r="F942" s="22"/>
      <c r="G942" s="22"/>
      <c r="H942" s="22"/>
      <c r="I942" s="22" t="s">
        <v>5417</v>
      </c>
      <c r="J942" s="22"/>
      <c r="K942" s="22"/>
      <c r="L942" s="22"/>
      <c r="M942" s="22"/>
      <c r="N942" s="22"/>
      <c r="O942" s="21"/>
      <c r="P942" s="22"/>
      <c r="Q942" s="22"/>
      <c r="R942" s="22"/>
      <c r="S942" s="747"/>
      <c r="T942" s="748"/>
      <c r="U942" s="22"/>
      <c r="V942" s="22"/>
      <c r="W942" s="22"/>
      <c r="X942" s="22"/>
      <c r="Y942" s="22"/>
      <c r="Z942" s="22"/>
      <c r="AA942" s="22"/>
      <c r="AB942" s="22"/>
      <c r="AC942" s="805"/>
      <c r="AD942" s="805"/>
      <c r="AE942" s="805"/>
      <c r="AF942" s="805"/>
      <c r="AG942" s="805"/>
      <c r="AH942" s="805"/>
      <c r="AI942" s="805"/>
      <c r="AJ942" s="805"/>
      <c r="AK942" s="805"/>
      <c r="AL942" s="805"/>
      <c r="AM942" s="805"/>
      <c r="AN942" s="805"/>
      <c r="AO942" s="805"/>
      <c r="AP942" s="805"/>
      <c r="AQ942" s="748"/>
      <c r="AR942" s="748"/>
      <c r="AS942" s="806"/>
      <c r="AT942" s="805"/>
      <c r="AU942" s="805"/>
      <c r="AV942" s="805"/>
      <c r="AW942" s="805"/>
      <c r="AX942" s="805"/>
      <c r="AY942" s="805"/>
      <c r="BK942" s="155"/>
      <c r="BL942" s="155"/>
      <c r="BM942" s="155"/>
      <c r="BN942" s="155"/>
    </row>
    <row r="943" spans="1:73" s="750" customFormat="1" ht="24.75" customHeight="1">
      <c r="A943" s="22"/>
      <c r="B943" s="22"/>
      <c r="C943" s="804"/>
      <c r="D943" s="22"/>
      <c r="E943" s="22"/>
      <c r="F943" s="22"/>
      <c r="G943" s="22"/>
      <c r="H943" s="22"/>
      <c r="I943" s="22" t="s">
        <v>5417</v>
      </c>
      <c r="J943" s="22"/>
      <c r="K943" s="22"/>
      <c r="L943" s="22"/>
      <c r="M943" s="22"/>
      <c r="N943" s="22"/>
      <c r="O943" s="22"/>
      <c r="P943" s="22"/>
      <c r="Q943" s="22"/>
      <c r="R943" s="22"/>
      <c r="S943" s="747"/>
      <c r="T943" s="748"/>
      <c r="U943" s="22"/>
      <c r="V943" s="22"/>
      <c r="W943" s="22"/>
      <c r="X943" s="22"/>
      <c r="Y943" s="22"/>
      <c r="Z943" s="22"/>
      <c r="AA943" s="22"/>
      <c r="AB943" s="22"/>
      <c r="AC943" s="805"/>
      <c r="AD943" s="805"/>
      <c r="AE943" s="805"/>
      <c r="AF943" s="805"/>
      <c r="AG943" s="805"/>
      <c r="AH943" s="805"/>
      <c r="AI943" s="805"/>
      <c r="AJ943" s="805"/>
      <c r="AK943" s="805"/>
      <c r="AL943" s="805"/>
      <c r="AM943" s="805"/>
      <c r="AN943" s="805"/>
      <c r="AO943" s="805"/>
      <c r="AP943" s="805"/>
      <c r="AQ943" s="748"/>
      <c r="AR943" s="748"/>
      <c r="AS943" s="806"/>
      <c r="AT943" s="805"/>
      <c r="AU943" s="805"/>
      <c r="AV943" s="805"/>
      <c r="AW943" s="805"/>
      <c r="AX943" s="805"/>
      <c r="AY943" s="805"/>
      <c r="BK943" s="155"/>
      <c r="BL943" s="155"/>
      <c r="BM943" s="155"/>
      <c r="BN943" s="155"/>
    </row>
    <row r="944" spans="1:73" s="750" customFormat="1" ht="24.75" customHeight="1">
      <c r="A944" s="21"/>
      <c r="B944" s="21"/>
      <c r="C944" s="799"/>
      <c r="D944" s="21"/>
      <c r="E944" s="21"/>
      <c r="F944" s="21"/>
      <c r="G944" s="21"/>
      <c r="H944" s="21"/>
      <c r="I944" s="21" t="s">
        <v>5417</v>
      </c>
      <c r="J944" s="21"/>
      <c r="K944" s="21"/>
      <c r="L944" s="21"/>
      <c r="M944" s="21"/>
      <c r="N944" s="21"/>
      <c r="O944" s="21"/>
      <c r="P944" s="21"/>
      <c r="Q944" s="21"/>
      <c r="R944" s="21"/>
      <c r="S944" s="759"/>
      <c r="T944" s="760"/>
      <c r="U944" s="21"/>
      <c r="V944" s="21"/>
      <c r="W944" s="21"/>
      <c r="X944" s="21"/>
      <c r="Y944" s="21"/>
      <c r="Z944" s="21"/>
      <c r="AA944" s="21"/>
      <c r="AB944" s="21"/>
      <c r="AC944" s="807"/>
      <c r="AD944" s="807"/>
      <c r="AE944" s="807"/>
      <c r="AF944" s="807"/>
      <c r="AG944" s="807"/>
      <c r="AH944" s="807"/>
      <c r="AI944" s="807"/>
      <c r="AJ944" s="807"/>
      <c r="AK944" s="807"/>
      <c r="AL944" s="807"/>
      <c r="AM944" s="807"/>
      <c r="AN944" s="807"/>
      <c r="AO944" s="807"/>
      <c r="AP944" s="807"/>
      <c r="AQ944" s="760"/>
      <c r="AR944" s="760"/>
      <c r="AS944" s="808"/>
      <c r="AT944" s="807"/>
      <c r="AU944" s="807"/>
      <c r="AV944" s="807"/>
      <c r="AW944" s="807"/>
      <c r="AX944" s="807"/>
      <c r="AY944" s="760"/>
      <c r="AZ944" s="760"/>
      <c r="BK944" s="155"/>
      <c r="BL944" s="155"/>
      <c r="BM944" s="155"/>
      <c r="BN944" s="155"/>
    </row>
    <row r="945" spans="1:66" s="750" customFormat="1" ht="24.75" customHeight="1">
      <c r="A945" s="21"/>
      <c r="B945" s="21"/>
      <c r="C945" s="799"/>
      <c r="D945" s="21"/>
      <c r="E945" s="21"/>
      <c r="F945" s="21"/>
      <c r="G945" s="21"/>
      <c r="H945" s="21"/>
      <c r="I945" s="21" t="s">
        <v>5417</v>
      </c>
      <c r="J945" s="21"/>
      <c r="K945" s="21"/>
      <c r="L945" s="21"/>
      <c r="M945" s="21"/>
      <c r="N945" s="21"/>
      <c r="O945" s="21"/>
      <c r="P945" s="21"/>
      <c r="Q945" s="21"/>
      <c r="R945" s="21"/>
      <c r="S945" s="759"/>
      <c r="T945" s="760"/>
      <c r="U945" s="21"/>
      <c r="V945" s="21"/>
      <c r="W945" s="21"/>
      <c r="X945" s="21"/>
      <c r="Y945" s="21"/>
      <c r="Z945" s="21"/>
      <c r="AA945" s="21"/>
      <c r="AB945" s="21"/>
      <c r="AC945" s="807"/>
      <c r="AD945" s="807"/>
      <c r="AE945" s="807"/>
      <c r="AF945" s="807"/>
      <c r="AG945" s="807"/>
      <c r="AH945" s="807"/>
      <c r="AI945" s="807"/>
      <c r="AJ945" s="807"/>
      <c r="AK945" s="807"/>
      <c r="AL945" s="807"/>
      <c r="AM945" s="807"/>
      <c r="AN945" s="807"/>
      <c r="AO945" s="807"/>
      <c r="AP945" s="807"/>
      <c r="AQ945" s="760"/>
      <c r="AR945" s="760"/>
      <c r="AS945" s="808"/>
      <c r="AT945" s="807"/>
      <c r="AU945" s="807"/>
      <c r="AV945" s="807"/>
      <c r="AW945" s="807"/>
      <c r="AX945" s="807"/>
      <c r="AY945" s="760"/>
      <c r="AZ945" s="760"/>
      <c r="BK945" s="155"/>
      <c r="BL945" s="155"/>
      <c r="BM945" s="155"/>
      <c r="BN945" s="155"/>
    </row>
    <row r="946" spans="1:66" s="750" customFormat="1" ht="26.25" customHeight="1">
      <c r="A946" s="21" t="s">
        <v>2188</v>
      </c>
      <c r="B946" s="20" t="s">
        <v>2210</v>
      </c>
      <c r="C946" s="757" t="s">
        <v>2206</v>
      </c>
      <c r="D946" s="20" t="s">
        <v>2189</v>
      </c>
      <c r="E946" s="20" t="s">
        <v>163</v>
      </c>
      <c r="F946" s="21" t="s">
        <v>2190</v>
      </c>
      <c r="G946" s="21" t="s">
        <v>1577</v>
      </c>
      <c r="H946" s="21" t="s">
        <v>179</v>
      </c>
      <c r="I946" s="21" t="s">
        <v>5418</v>
      </c>
      <c r="J946" s="20" t="s">
        <v>2191</v>
      </c>
      <c r="K946" s="20" t="s">
        <v>1183</v>
      </c>
      <c r="L946" s="20" t="s">
        <v>1184</v>
      </c>
      <c r="M946" s="758" t="s">
        <v>2192</v>
      </c>
      <c r="N946" s="21"/>
      <c r="O946" s="21" t="s">
        <v>1551</v>
      </c>
      <c r="P946" s="21" t="s">
        <v>2061</v>
      </c>
      <c r="Q946" s="21" t="s">
        <v>2864</v>
      </c>
      <c r="R946" s="21" t="s">
        <v>2061</v>
      </c>
      <c r="S946" s="759" t="s">
        <v>226</v>
      </c>
      <c r="T946" s="760" t="str">
        <f>IF(Table54[[#This Row],[تاریخ اولین  احتساب حق بیمه]]="",1403,MID(Table54[[#This Row],[تاریخ اولین  احتساب حق بیمه]],1,4))</f>
        <v>1401</v>
      </c>
      <c r="U946" s="21"/>
      <c r="V946" s="21" t="s">
        <v>241</v>
      </c>
      <c r="W946" s="20" t="s">
        <v>2193</v>
      </c>
      <c r="X946" s="21"/>
      <c r="Y946" s="760"/>
      <c r="Z946" s="760"/>
      <c r="AA946" s="760"/>
      <c r="AB946" s="760"/>
      <c r="AC946" s="760"/>
      <c r="AD946" s="760"/>
      <c r="AE946" s="760"/>
      <c r="AF946" s="760"/>
      <c r="AG946" s="760"/>
      <c r="AH946" s="761"/>
      <c r="AI946" s="761"/>
      <c r="AJ946" s="761"/>
      <c r="AK946" s="761"/>
      <c r="AL946" s="760"/>
      <c r="AM946" s="760"/>
      <c r="AN946" s="760"/>
      <c r="AO946" s="760"/>
      <c r="AP946" s="760">
        <v>30000000</v>
      </c>
      <c r="AQ946" s="760"/>
      <c r="AR946" s="760"/>
      <c r="AS946" s="759">
        <v>21730750</v>
      </c>
      <c r="AT946" s="759">
        <v>17567550</v>
      </c>
      <c r="AU946" s="760">
        <v>30506750</v>
      </c>
      <c r="AV946" s="760">
        <v>6030000</v>
      </c>
      <c r="AW946" s="760">
        <v>28342500</v>
      </c>
      <c r="AX946" s="760">
        <v>53200000</v>
      </c>
      <c r="AY946" s="760">
        <v>46937500</v>
      </c>
      <c r="AZ946" s="750">
        <v>35367500</v>
      </c>
      <c r="BA946" s="750">
        <v>42037500</v>
      </c>
      <c r="BB946" s="750">
        <v>28298000</v>
      </c>
      <c r="BC946" s="750">
        <v>49467500</v>
      </c>
      <c r="BD946" s="750">
        <v>5530000</v>
      </c>
      <c r="BE946" s="750">
        <v>17747500</v>
      </c>
      <c r="BF946" s="750">
        <v>36240000</v>
      </c>
      <c r="BJ946" s="750">
        <v>23467500</v>
      </c>
      <c r="BK946" s="155"/>
      <c r="BL946" s="155"/>
      <c r="BM946" s="155"/>
      <c r="BN946" s="155"/>
    </row>
    <row r="947" spans="1:66" s="750" customFormat="1" ht="26.25" customHeight="1">
      <c r="A947" s="21" t="s">
        <v>2194</v>
      </c>
      <c r="B947" s="20" t="s">
        <v>2211</v>
      </c>
      <c r="C947" s="757" t="s">
        <v>2206</v>
      </c>
      <c r="D947" s="20" t="s">
        <v>2195</v>
      </c>
      <c r="E947" s="20" t="s">
        <v>163</v>
      </c>
      <c r="F947" s="21" t="s">
        <v>477</v>
      </c>
      <c r="G947" s="21" t="s">
        <v>1577</v>
      </c>
      <c r="H947" s="21" t="s">
        <v>179</v>
      </c>
      <c r="I947" s="21" t="s">
        <v>5417</v>
      </c>
      <c r="J947" s="20" t="s">
        <v>2196</v>
      </c>
      <c r="K947" s="20" t="s">
        <v>1183</v>
      </c>
      <c r="L947" s="20" t="s">
        <v>1184</v>
      </c>
      <c r="M947" s="758" t="s">
        <v>2197</v>
      </c>
      <c r="N947" s="21">
        <v>4193983966</v>
      </c>
      <c r="O947" s="21" t="s">
        <v>1551</v>
      </c>
      <c r="P947" s="21" t="s">
        <v>2061</v>
      </c>
      <c r="Q947" s="21" t="s">
        <v>2864</v>
      </c>
      <c r="R947" s="21" t="s">
        <v>2061</v>
      </c>
      <c r="S947" s="759" t="s">
        <v>226</v>
      </c>
      <c r="T947" s="760" t="str">
        <f>IF(Table54[[#This Row],[تاریخ اولین  احتساب حق بیمه]]="",1403,MID(Table54[[#This Row],[تاریخ اولین  احتساب حق بیمه]],1,4))</f>
        <v>1401</v>
      </c>
      <c r="U947" s="21"/>
      <c r="V947" s="21" t="s">
        <v>2198</v>
      </c>
      <c r="W947" s="20"/>
      <c r="X947" s="21"/>
      <c r="Y947" s="760"/>
      <c r="Z947" s="760"/>
      <c r="AA947" s="760"/>
      <c r="AB947" s="760"/>
      <c r="AC947" s="760"/>
      <c r="AD947" s="760"/>
      <c r="AE947" s="760"/>
      <c r="AF947" s="760"/>
      <c r="AG947" s="760"/>
      <c r="AH947" s="761"/>
      <c r="AI947" s="761"/>
      <c r="AJ947" s="761"/>
      <c r="AK947" s="761"/>
      <c r="AL947" s="760"/>
      <c r="AM947" s="760"/>
      <c r="AN947" s="760"/>
      <c r="AO947" s="760"/>
      <c r="AP947" s="760">
        <v>30000000</v>
      </c>
      <c r="AQ947" s="760"/>
      <c r="AR947" s="760"/>
      <c r="AS947" s="759">
        <v>68214750</v>
      </c>
      <c r="AT947" s="759">
        <v>31240750</v>
      </c>
      <c r="AU947" s="760">
        <v>89598750</v>
      </c>
      <c r="AV947" s="760">
        <v>10241600</v>
      </c>
      <c r="AW947" s="760">
        <v>70040000</v>
      </c>
      <c r="AX947" s="760">
        <v>81674000</v>
      </c>
      <c r="AY947" s="760">
        <v>96566000</v>
      </c>
      <c r="AZ947" s="750">
        <v>62880000</v>
      </c>
      <c r="BA947" s="750">
        <v>56930000</v>
      </c>
      <c r="BB947" s="750">
        <v>79310000</v>
      </c>
      <c r="BC947" s="750">
        <v>74350000</v>
      </c>
      <c r="BD947" s="750">
        <v>34530000</v>
      </c>
      <c r="BE947" s="750">
        <v>85096000</v>
      </c>
      <c r="BF947" s="750">
        <v>95210000</v>
      </c>
      <c r="BJ947" s="750">
        <v>62105800</v>
      </c>
      <c r="BK947" s="155"/>
      <c r="BL947" s="155"/>
      <c r="BM947" s="155"/>
      <c r="BN947" s="155"/>
    </row>
    <row r="948" spans="1:66" s="750" customFormat="1" ht="26.25" customHeight="1">
      <c r="A948" s="21" t="s">
        <v>5403</v>
      </c>
      <c r="B948" s="20" t="s">
        <v>5404</v>
      </c>
      <c r="C948" s="757" t="s">
        <v>2206</v>
      </c>
      <c r="D948" s="20" t="s">
        <v>5405</v>
      </c>
      <c r="E948" s="20" t="s">
        <v>163</v>
      </c>
      <c r="F948" s="21" t="s">
        <v>109</v>
      </c>
      <c r="G948" s="21" t="s">
        <v>1577</v>
      </c>
      <c r="H948" s="21" t="s">
        <v>179</v>
      </c>
      <c r="I948" s="21" t="s">
        <v>5417</v>
      </c>
      <c r="J948" s="20" t="s">
        <v>5406</v>
      </c>
      <c r="K948" s="20" t="s">
        <v>1183</v>
      </c>
      <c r="L948" s="20" t="s">
        <v>1184</v>
      </c>
      <c r="M948" s="758" t="s">
        <v>5407</v>
      </c>
      <c r="N948" s="21"/>
      <c r="O948" s="21" t="s">
        <v>2155</v>
      </c>
      <c r="P948" s="21" t="s">
        <v>5337</v>
      </c>
      <c r="Q948" s="21" t="s">
        <v>5337</v>
      </c>
      <c r="R948" s="21" t="s">
        <v>5595</v>
      </c>
      <c r="S948" s="759"/>
      <c r="T948" s="760" t="str">
        <f>IF(Table54[[#This Row],[تاریخ اولین  احتساب حق بیمه]]="",1403,MID(Table54[[#This Row],[تاریخ اولین  احتساب حق بیمه]],1,4))</f>
        <v>1403</v>
      </c>
      <c r="U948" s="21"/>
      <c r="V948" s="21"/>
      <c r="W948" s="20"/>
      <c r="X948" s="21"/>
      <c r="Y948" s="760"/>
      <c r="Z948" s="760"/>
      <c r="AA948" s="760"/>
      <c r="AB948" s="760"/>
      <c r="AC948" s="760"/>
      <c r="AD948" s="760"/>
      <c r="AE948" s="760"/>
      <c r="AF948" s="760"/>
      <c r="AG948" s="760"/>
      <c r="AH948" s="761"/>
      <c r="AI948" s="761"/>
      <c r="AJ948" s="761"/>
      <c r="AK948" s="761"/>
      <c r="AL948" s="760"/>
      <c r="AM948" s="760"/>
      <c r="AN948" s="760"/>
      <c r="AO948" s="760"/>
      <c r="AP948" s="760"/>
      <c r="AQ948" s="760"/>
      <c r="AR948" s="760"/>
      <c r="AS948" s="759"/>
      <c r="AT948" s="759"/>
      <c r="AU948" s="760"/>
      <c r="AV948" s="760"/>
      <c r="AW948" s="760"/>
      <c r="AX948" s="760"/>
      <c r="AY948" s="760"/>
      <c r="BJ948" s="750">
        <v>40000000</v>
      </c>
      <c r="BK948" s="155"/>
      <c r="BL948" s="155"/>
      <c r="BM948" s="155"/>
      <c r="BN948" s="155"/>
    </row>
    <row r="949" spans="1:66" s="750" customFormat="1" ht="24.75" customHeight="1">
      <c r="A949" s="22" t="s">
        <v>2263</v>
      </c>
      <c r="B949" s="22">
        <v>28701</v>
      </c>
      <c r="C949" s="804" t="s">
        <v>2264</v>
      </c>
      <c r="D949" s="22" t="s">
        <v>2265</v>
      </c>
      <c r="E949" s="22" t="s">
        <v>163</v>
      </c>
      <c r="F949" s="22" t="s">
        <v>2266</v>
      </c>
      <c r="G949" s="22" t="s">
        <v>1667</v>
      </c>
      <c r="H949" s="22" t="s">
        <v>179</v>
      </c>
      <c r="I949" s="22" t="s">
        <v>5416</v>
      </c>
      <c r="J949" s="22" t="s">
        <v>2267</v>
      </c>
      <c r="K949" s="22" t="s">
        <v>2226</v>
      </c>
      <c r="L949" s="22" t="s">
        <v>1184</v>
      </c>
      <c r="M949" s="22" t="s">
        <v>2268</v>
      </c>
      <c r="N949" s="22"/>
      <c r="O949" s="21" t="s">
        <v>2155</v>
      </c>
      <c r="P949" s="22" t="s">
        <v>1032</v>
      </c>
      <c r="Q949" s="22" t="s">
        <v>2864</v>
      </c>
      <c r="R949" s="22"/>
      <c r="S949" s="747" t="s">
        <v>409</v>
      </c>
      <c r="T949" s="748">
        <f>IF(Table54[[#This Row],[تاریخ اولین  احتساب حق بیمه]]="",1403,MID(Table54[[#This Row],[تاریخ اولین  احتساب حق بیمه]],1,4))</f>
        <v>1403</v>
      </c>
      <c r="U949" s="22" t="s">
        <v>498</v>
      </c>
      <c r="V949" s="22" t="s">
        <v>236</v>
      </c>
      <c r="W949" s="22">
        <v>879258871</v>
      </c>
      <c r="X949" s="22" t="s">
        <v>2269</v>
      </c>
      <c r="Y949" s="22"/>
      <c r="Z949" s="22"/>
      <c r="AA949" s="22"/>
      <c r="AB949" s="22"/>
      <c r="AC949" s="805"/>
      <c r="AD949" s="805"/>
      <c r="AE949" s="805"/>
      <c r="AF949" s="805"/>
      <c r="AG949" s="805"/>
      <c r="AH949" s="805"/>
      <c r="AI949" s="805"/>
      <c r="AJ949" s="805"/>
      <c r="AK949" s="805"/>
      <c r="AL949" s="805"/>
      <c r="AM949" s="805"/>
      <c r="AN949" s="805"/>
      <c r="AO949" s="805"/>
      <c r="AP949" s="805"/>
      <c r="AQ949" s="748">
        <v>22917000</v>
      </c>
      <c r="AR949" s="748">
        <v>22501000</v>
      </c>
      <c r="AS949" s="806">
        <v>25473000</v>
      </c>
      <c r="AT949" s="805">
        <v>24445000</v>
      </c>
      <c r="AU949" s="805">
        <v>21696000</v>
      </c>
      <c r="AV949" s="805">
        <v>52000000</v>
      </c>
      <c r="AW949" s="805"/>
      <c r="AX949" s="805">
        <v>38388000</v>
      </c>
      <c r="AY949" s="805">
        <v>38710000</v>
      </c>
      <c r="AZ949" s="750">
        <v>38388000</v>
      </c>
      <c r="BB949" s="750">
        <v>36883000</v>
      </c>
      <c r="BC949" s="750">
        <v>39556000</v>
      </c>
      <c r="BD949" s="750">
        <v>35334000</v>
      </c>
      <c r="BE949" s="750">
        <v>40834000</v>
      </c>
      <c r="BF949" s="750">
        <v>39612000</v>
      </c>
      <c r="BG949" s="750">
        <v>33445000</v>
      </c>
      <c r="BK949" s="155"/>
      <c r="BL949" s="155"/>
      <c r="BM949" s="155"/>
      <c r="BN949" s="155"/>
    </row>
    <row r="950" spans="1:66" s="750" customFormat="1" ht="24.75" customHeight="1">
      <c r="A950" s="22" t="s">
        <v>4187</v>
      </c>
      <c r="B950" s="22">
        <v>28705</v>
      </c>
      <c r="C950" s="804" t="s">
        <v>2264</v>
      </c>
      <c r="D950" s="22">
        <v>2670175457</v>
      </c>
      <c r="E950" s="22" t="s">
        <v>163</v>
      </c>
      <c r="F950" s="22" t="s">
        <v>4188</v>
      </c>
      <c r="G950" s="22" t="s">
        <v>4155</v>
      </c>
      <c r="H950" s="22" t="s">
        <v>179</v>
      </c>
      <c r="I950" s="22" t="s">
        <v>5417</v>
      </c>
      <c r="J950" s="22">
        <v>9214286013</v>
      </c>
      <c r="K950" s="22" t="s">
        <v>2226</v>
      </c>
      <c r="L950" s="22" t="s">
        <v>1184</v>
      </c>
      <c r="M950" s="22" t="s">
        <v>4189</v>
      </c>
      <c r="N950" s="22">
        <v>4155753581</v>
      </c>
      <c r="O950" s="22" t="s">
        <v>2155</v>
      </c>
      <c r="P950" s="22" t="s">
        <v>3764</v>
      </c>
      <c r="Q950" s="22" t="s">
        <v>3764</v>
      </c>
      <c r="R950" s="22"/>
      <c r="S950" s="747"/>
      <c r="T950" s="748">
        <f>IF(Table54[[#This Row],[تاریخ اولین  احتساب حق بیمه]]="",1403,MID(Table54[[#This Row],[تاریخ اولین  احتساب حق بیمه]],1,4))</f>
        <v>1403</v>
      </c>
      <c r="U950" s="22"/>
      <c r="V950" s="22"/>
      <c r="W950" s="22"/>
      <c r="X950" s="22"/>
      <c r="Y950" s="22"/>
      <c r="Z950" s="22"/>
      <c r="AA950" s="22"/>
      <c r="AB950" s="22"/>
      <c r="AC950" s="805"/>
      <c r="AD950" s="805"/>
      <c r="AE950" s="805"/>
      <c r="AF950" s="805"/>
      <c r="AG950" s="805"/>
      <c r="AH950" s="805"/>
      <c r="AI950" s="805"/>
      <c r="AJ950" s="805"/>
      <c r="AK950" s="805"/>
      <c r="AL950" s="805"/>
      <c r="AM950" s="805"/>
      <c r="AN950" s="805"/>
      <c r="AO950" s="805"/>
      <c r="AP950" s="805"/>
      <c r="AQ950" s="748"/>
      <c r="AR950" s="748"/>
      <c r="AS950" s="806"/>
      <c r="AT950" s="805"/>
      <c r="AU950" s="805"/>
      <c r="AV950" s="805"/>
      <c r="AW950" s="805"/>
      <c r="AX950" s="805"/>
      <c r="AY950" s="805"/>
      <c r="BC950" s="750">
        <v>70000000</v>
      </c>
      <c r="BD950" s="750">
        <v>70000000</v>
      </c>
      <c r="BE950" s="750">
        <v>72500000</v>
      </c>
      <c r="BF950" s="750">
        <v>70000000</v>
      </c>
      <c r="BG950" s="750">
        <v>70000000</v>
      </c>
      <c r="BK950" s="155"/>
      <c r="BL950" s="155"/>
      <c r="BM950" s="155"/>
      <c r="BN950" s="155"/>
    </row>
    <row r="951" spans="1:66" s="750" customFormat="1" ht="24" customHeight="1">
      <c r="A951" s="21" t="s">
        <v>2271</v>
      </c>
      <c r="B951" s="21">
        <v>28801</v>
      </c>
      <c r="C951" s="799" t="s">
        <v>2432</v>
      </c>
      <c r="D951" s="21" t="s">
        <v>2272</v>
      </c>
      <c r="E951" s="21" t="s">
        <v>162</v>
      </c>
      <c r="F951" s="21" t="s">
        <v>138</v>
      </c>
      <c r="G951" s="21" t="s">
        <v>1667</v>
      </c>
      <c r="H951" s="21" t="s">
        <v>179</v>
      </c>
      <c r="I951" s="21" t="s">
        <v>5416</v>
      </c>
      <c r="J951" s="21" t="s">
        <v>2273</v>
      </c>
      <c r="K951" s="21" t="s">
        <v>1183</v>
      </c>
      <c r="L951" s="21" t="s">
        <v>774</v>
      </c>
      <c r="M951" s="21" t="s">
        <v>2274</v>
      </c>
      <c r="N951" s="21">
        <v>4414994174</v>
      </c>
      <c r="O951" s="21" t="s">
        <v>1551</v>
      </c>
      <c r="P951" s="21" t="s">
        <v>2275</v>
      </c>
      <c r="Q951" s="21" t="s">
        <v>2864</v>
      </c>
      <c r="R951" s="21" t="s">
        <v>1112</v>
      </c>
      <c r="S951" s="759" t="s">
        <v>409</v>
      </c>
      <c r="T951" s="760" t="str">
        <f>IF(Table54[[#This Row],[تاریخ اولین  احتساب حق بیمه]]="",1403,MID(Table54[[#This Row],[تاریخ اولین  احتساب حق بیمه]],1,4))</f>
        <v>1398</v>
      </c>
      <c r="U951" s="21"/>
      <c r="V951" s="21" t="s">
        <v>236</v>
      </c>
      <c r="W951" s="21">
        <v>4690021124</v>
      </c>
      <c r="X951" s="21" t="s">
        <v>2276</v>
      </c>
      <c r="Y951" s="21"/>
      <c r="Z951" s="21"/>
      <c r="AA951" s="21"/>
      <c r="AB951" s="21"/>
      <c r="AC951" s="807"/>
      <c r="AD951" s="807"/>
      <c r="AE951" s="807"/>
      <c r="AF951" s="807"/>
      <c r="AG951" s="807"/>
      <c r="AH951" s="807"/>
      <c r="AI951" s="807"/>
      <c r="AJ951" s="807"/>
      <c r="AK951" s="807"/>
      <c r="AL951" s="807"/>
      <c r="AM951" s="807"/>
      <c r="AN951" s="807"/>
      <c r="AO951" s="807"/>
      <c r="AP951" s="807"/>
      <c r="AQ951" s="760"/>
      <c r="AR951" s="760">
        <v>109547000</v>
      </c>
      <c r="AS951" s="808">
        <v>157703000</v>
      </c>
      <c r="AT951" s="807">
        <v>128503000</v>
      </c>
      <c r="AU951" s="807">
        <v>164698000</v>
      </c>
      <c r="AV951" s="807">
        <v>230430000</v>
      </c>
      <c r="AW951" s="807">
        <v>98058000</v>
      </c>
      <c r="AX951" s="807">
        <v>130473000</v>
      </c>
      <c r="AY951" s="760">
        <v>125080000</v>
      </c>
      <c r="AZ951" s="760">
        <v>112293000</v>
      </c>
      <c r="BB951" s="750">
        <v>154207000</v>
      </c>
      <c r="BC951" s="750">
        <v>135915000</v>
      </c>
      <c r="BD951" s="750">
        <v>186227000</v>
      </c>
      <c r="BE951" s="750">
        <v>228887000</v>
      </c>
      <c r="BF951" s="750">
        <v>138177000</v>
      </c>
      <c r="BG951" s="750">
        <v>171955000</v>
      </c>
      <c r="BK951" s="155"/>
      <c r="BL951" s="155"/>
      <c r="BM951" s="155"/>
      <c r="BN951" s="155"/>
    </row>
    <row r="952" spans="1:66" s="750" customFormat="1" ht="24.75" customHeight="1">
      <c r="A952" s="21" t="s">
        <v>2281</v>
      </c>
      <c r="B952" s="21">
        <v>28803</v>
      </c>
      <c r="C952" s="799" t="s">
        <v>2432</v>
      </c>
      <c r="D952" s="21" t="s">
        <v>2282</v>
      </c>
      <c r="E952" s="21" t="s">
        <v>162</v>
      </c>
      <c r="F952" s="21" t="s">
        <v>121</v>
      </c>
      <c r="G952" s="21" t="s">
        <v>1667</v>
      </c>
      <c r="H952" s="21" t="s">
        <v>180</v>
      </c>
      <c r="I952" s="21" t="s">
        <v>5417</v>
      </c>
      <c r="J952" s="21" t="s">
        <v>2283</v>
      </c>
      <c r="K952" s="21" t="s">
        <v>1183</v>
      </c>
      <c r="L952" s="21" t="s">
        <v>774</v>
      </c>
      <c r="M952" s="21" t="s">
        <v>2284</v>
      </c>
      <c r="N952" s="21"/>
      <c r="O952" s="21" t="s">
        <v>1551</v>
      </c>
      <c r="P952" s="21" t="s">
        <v>2160</v>
      </c>
      <c r="Q952" s="21" t="s">
        <v>2864</v>
      </c>
      <c r="R952" s="21" t="s">
        <v>2251</v>
      </c>
      <c r="S952" s="759" t="s">
        <v>409</v>
      </c>
      <c r="T952" s="760" t="str">
        <f>IF(Table54[[#This Row],[تاریخ اولین  احتساب حق بیمه]]="",1403,MID(Table54[[#This Row],[تاریخ اولین  احتساب حق بیمه]],1,4))</f>
        <v>1401</v>
      </c>
      <c r="U952" s="21"/>
      <c r="V952" s="21" t="s">
        <v>236</v>
      </c>
      <c r="W952" s="21">
        <v>4628927559</v>
      </c>
      <c r="X952" s="21" t="s">
        <v>2276</v>
      </c>
      <c r="Y952" s="21"/>
      <c r="Z952" s="21"/>
      <c r="AA952" s="21"/>
      <c r="AB952" s="21"/>
      <c r="AC952" s="807"/>
      <c r="AD952" s="807"/>
      <c r="AE952" s="807"/>
      <c r="AF952" s="807"/>
      <c r="AG952" s="807"/>
      <c r="AH952" s="807"/>
      <c r="AI952" s="807"/>
      <c r="AJ952" s="807"/>
      <c r="AK952" s="807"/>
      <c r="AL952" s="807"/>
      <c r="AM952" s="807"/>
      <c r="AN952" s="807"/>
      <c r="AO952" s="807"/>
      <c r="AP952" s="807"/>
      <c r="AQ952" s="760">
        <v>41560000</v>
      </c>
      <c r="AR952" s="760">
        <v>37631000</v>
      </c>
      <c r="AS952" s="808">
        <v>65677000</v>
      </c>
      <c r="AT952" s="807">
        <v>56052000</v>
      </c>
      <c r="AU952" s="807">
        <v>70146000</v>
      </c>
      <c r="AV952" s="807">
        <v>92731000</v>
      </c>
      <c r="AW952" s="807">
        <v>58251000</v>
      </c>
      <c r="AX952" s="807">
        <v>69106000</v>
      </c>
      <c r="AY952" s="760">
        <v>73027000</v>
      </c>
      <c r="AZ952" s="760">
        <v>70325000</v>
      </c>
      <c r="BB952" s="750">
        <v>82418000</v>
      </c>
      <c r="BC952" s="750">
        <v>82533000</v>
      </c>
      <c r="BD952" s="750">
        <v>85199000</v>
      </c>
      <c r="BE952" s="750">
        <v>97553000</v>
      </c>
      <c r="BF952" s="750">
        <v>80878000</v>
      </c>
      <c r="BG952" s="750">
        <v>81595000</v>
      </c>
      <c r="BK952" s="155"/>
      <c r="BL952" s="155"/>
      <c r="BM952" s="155"/>
      <c r="BN952" s="155"/>
    </row>
    <row r="953" spans="1:66" s="750" customFormat="1" ht="24.75" customHeight="1">
      <c r="A953" s="21" t="s">
        <v>3029</v>
      </c>
      <c r="B953" s="21">
        <v>28805</v>
      </c>
      <c r="C953" s="799" t="s">
        <v>2432</v>
      </c>
      <c r="D953" s="21">
        <v>2739852126</v>
      </c>
      <c r="E953" s="21" t="s">
        <v>162</v>
      </c>
      <c r="F953" s="21" t="s">
        <v>554</v>
      </c>
      <c r="G953" s="21" t="s">
        <v>1667</v>
      </c>
      <c r="H953" s="21" t="s">
        <v>180</v>
      </c>
      <c r="I953" s="21" t="s">
        <v>5417</v>
      </c>
      <c r="J953" s="21">
        <v>9112414463</v>
      </c>
      <c r="K953" s="21" t="s">
        <v>1183</v>
      </c>
      <c r="L953" s="21" t="s">
        <v>774</v>
      </c>
      <c r="M953" s="21" t="s">
        <v>3030</v>
      </c>
      <c r="N953" s="21">
        <v>4419617735</v>
      </c>
      <c r="O953" s="21" t="s">
        <v>1551</v>
      </c>
      <c r="P953" s="21" t="s">
        <v>3031</v>
      </c>
      <c r="Q953" s="21" t="s">
        <v>3031</v>
      </c>
      <c r="R953" s="21" t="s">
        <v>3093</v>
      </c>
      <c r="S953" s="759"/>
      <c r="T953" s="760" t="str">
        <f>IF(Table54[[#This Row],[تاریخ اولین  احتساب حق بیمه]]="",1403,MID(Table54[[#This Row],[تاریخ اولین  احتساب حق بیمه]],1,4))</f>
        <v>1402</v>
      </c>
      <c r="U953" s="21"/>
      <c r="V953" s="21"/>
      <c r="W953" s="21"/>
      <c r="X953" s="21"/>
      <c r="Y953" s="21"/>
      <c r="Z953" s="21"/>
      <c r="AA953" s="21"/>
      <c r="AB953" s="21"/>
      <c r="AC953" s="807"/>
      <c r="AD953" s="807"/>
      <c r="AE953" s="807"/>
      <c r="AF953" s="807"/>
      <c r="AG953" s="807"/>
      <c r="AH953" s="807"/>
      <c r="AI953" s="807"/>
      <c r="AJ953" s="807"/>
      <c r="AK953" s="807"/>
      <c r="AL953" s="807"/>
      <c r="AM953" s="807"/>
      <c r="AN953" s="807"/>
      <c r="AO953" s="807"/>
      <c r="AP953" s="807"/>
      <c r="AQ953" s="760"/>
      <c r="AR953" s="760"/>
      <c r="AS953" s="808"/>
      <c r="AT953" s="807"/>
      <c r="AU953" s="807"/>
      <c r="AV953" s="807"/>
      <c r="AW953" s="807"/>
      <c r="AX953" s="807">
        <v>57037000</v>
      </c>
      <c r="AY953" s="760">
        <v>76897000</v>
      </c>
      <c r="AZ953" s="760">
        <v>66844000</v>
      </c>
      <c r="BB953" s="750">
        <v>92207000</v>
      </c>
      <c r="BC953" s="750">
        <v>84266000</v>
      </c>
      <c r="BD953" s="750">
        <v>108290000</v>
      </c>
      <c r="BE953" s="750">
        <v>130280000</v>
      </c>
      <c r="BF953" s="750">
        <v>84098000</v>
      </c>
      <c r="BG953" s="750">
        <v>102889000</v>
      </c>
      <c r="BK953" s="155"/>
      <c r="BL953" s="155"/>
      <c r="BM953" s="155"/>
      <c r="BN953" s="155"/>
    </row>
    <row r="954" spans="1:66" s="750" customFormat="1" ht="24.75" customHeight="1">
      <c r="A954" s="155"/>
      <c r="B954" s="154"/>
      <c r="C954" s="727"/>
      <c r="D954" s="154"/>
      <c r="E954" s="154"/>
      <c r="F954" s="155"/>
      <c r="G954" s="155"/>
      <c r="H954" s="155"/>
      <c r="I954" s="11" t="s">
        <v>5417</v>
      </c>
      <c r="J954" s="154"/>
      <c r="K954" s="154"/>
      <c r="L954" s="154"/>
      <c r="M954" s="801"/>
      <c r="N954" s="155"/>
      <c r="O954" s="155"/>
      <c r="P954" s="155"/>
      <c r="Q954" s="155"/>
      <c r="R954" s="155"/>
      <c r="S954" s="802"/>
      <c r="T954" s="750">
        <f>IF(Table54[[#This Row],[تاریخ اولین  احتساب حق بیمه]]="",1403,MID(Table54[[#This Row],[تاریخ اولین  احتساب حق بیمه]],1,4))</f>
        <v>1403</v>
      </c>
      <c r="U954" s="155"/>
      <c r="V954" s="155"/>
      <c r="W954" s="154"/>
      <c r="X954" s="155"/>
      <c r="AH954" s="803"/>
      <c r="AI954" s="803"/>
      <c r="AJ954" s="803"/>
      <c r="AK954" s="803"/>
      <c r="AS954" s="802"/>
      <c r="BK954" s="155"/>
      <c r="BL954" s="155"/>
      <c r="BM954" s="155"/>
      <c r="BN954" s="155"/>
    </row>
    <row r="955" spans="1:66" s="750" customFormat="1" ht="24.75" customHeight="1">
      <c r="A955" s="22" t="s">
        <v>2295</v>
      </c>
      <c r="B955" s="22">
        <v>29003</v>
      </c>
      <c r="C955" s="804" t="s">
        <v>2294</v>
      </c>
      <c r="D955" s="22" t="s">
        <v>2296</v>
      </c>
      <c r="E955" s="22" t="s">
        <v>162</v>
      </c>
      <c r="F955" s="22" t="s">
        <v>117</v>
      </c>
      <c r="G955" s="22" t="s">
        <v>1667</v>
      </c>
      <c r="H955" s="22" t="s">
        <v>179</v>
      </c>
      <c r="I955" s="22" t="s">
        <v>5418</v>
      </c>
      <c r="J955" s="22" t="s">
        <v>2297</v>
      </c>
      <c r="K955" s="22" t="s">
        <v>1183</v>
      </c>
      <c r="L955" s="22" t="s">
        <v>1184</v>
      </c>
      <c r="M955" s="22" t="s">
        <v>2298</v>
      </c>
      <c r="N955" s="22">
        <v>4341691687</v>
      </c>
      <c r="O955" s="22" t="s">
        <v>1551</v>
      </c>
      <c r="P955" s="22" t="s">
        <v>730</v>
      </c>
      <c r="Q955" s="22" t="s">
        <v>2864</v>
      </c>
      <c r="R955" s="22" t="s">
        <v>577</v>
      </c>
      <c r="S955" s="747" t="s">
        <v>409</v>
      </c>
      <c r="T955" s="748" t="str">
        <f>IF(Table54[[#This Row],[تاریخ اولین  احتساب حق بیمه]]="",1403,MID(Table54[[#This Row],[تاریخ اولین  احتساب حق بیمه]],1,4))</f>
        <v>1400</v>
      </c>
      <c r="U955" s="22"/>
      <c r="V955" s="22" t="s">
        <v>236</v>
      </c>
      <c r="W955" s="22">
        <v>4605907070</v>
      </c>
      <c r="X955" s="22" t="s">
        <v>2276</v>
      </c>
      <c r="Y955" s="22"/>
      <c r="Z955" s="22"/>
      <c r="AA955" s="22"/>
      <c r="AB955" s="22"/>
      <c r="AC955" s="805"/>
      <c r="AD955" s="805"/>
      <c r="AE955" s="805"/>
      <c r="AF955" s="805"/>
      <c r="AG955" s="805"/>
      <c r="AH955" s="805"/>
      <c r="AI955" s="805"/>
      <c r="AJ955" s="805"/>
      <c r="AK955" s="805"/>
      <c r="AL955" s="805"/>
      <c r="AM955" s="805"/>
      <c r="AN955" s="805"/>
      <c r="AO955" s="805"/>
      <c r="AP955" s="805"/>
      <c r="AQ955" s="748"/>
      <c r="AR955" s="748">
        <v>46435000</v>
      </c>
      <c r="AS955" s="806">
        <v>67101000</v>
      </c>
      <c r="AT955" s="805">
        <v>50050000</v>
      </c>
      <c r="AU955" s="805">
        <v>60247000</v>
      </c>
      <c r="AV955" s="805">
        <v>122891000</v>
      </c>
      <c r="AW955" s="805">
        <v>53275000</v>
      </c>
      <c r="AX955" s="805">
        <v>61200000</v>
      </c>
      <c r="AY955" s="805">
        <v>62176000</v>
      </c>
      <c r="AZ955" s="750">
        <v>26934000</v>
      </c>
      <c r="BB955" s="750">
        <v>83383000</v>
      </c>
      <c r="BC955" s="750">
        <v>74915000</v>
      </c>
      <c r="BD955" s="750">
        <v>74481000</v>
      </c>
      <c r="BE955" s="750">
        <v>85341000</v>
      </c>
      <c r="BF955" s="750">
        <v>75225000</v>
      </c>
      <c r="BG955" s="750">
        <v>87877000</v>
      </c>
      <c r="BK955" s="155"/>
      <c r="BL955" s="155"/>
      <c r="BM955" s="155"/>
      <c r="BN955" s="155"/>
    </row>
    <row r="956" spans="1:66" s="750" customFormat="1" ht="24.75" customHeight="1">
      <c r="A956" s="22" t="s">
        <v>2277</v>
      </c>
      <c r="B956" s="22">
        <v>28802</v>
      </c>
      <c r="C956" s="804" t="s">
        <v>2294</v>
      </c>
      <c r="D956" s="22" t="s">
        <v>2278</v>
      </c>
      <c r="E956" s="22" t="s">
        <v>163</v>
      </c>
      <c r="F956" s="22" t="s">
        <v>364</v>
      </c>
      <c r="G956" s="22"/>
      <c r="H956" s="22" t="s">
        <v>180</v>
      </c>
      <c r="I956" s="22" t="s">
        <v>5417</v>
      </c>
      <c r="J956" s="22" t="s">
        <v>2279</v>
      </c>
      <c r="K956" s="22" t="s">
        <v>1183</v>
      </c>
      <c r="L956" s="22"/>
      <c r="M956" s="22" t="s">
        <v>2280</v>
      </c>
      <c r="N956" s="22"/>
      <c r="O956" s="22" t="s">
        <v>1551</v>
      </c>
      <c r="P956" s="22" t="s">
        <v>712</v>
      </c>
      <c r="Q956" s="22" t="s">
        <v>2864</v>
      </c>
      <c r="R956" s="22" t="s">
        <v>182</v>
      </c>
      <c r="S956" s="747" t="s">
        <v>409</v>
      </c>
      <c r="T956" s="748" t="str">
        <f>IF(Table54[[#This Row],[تاریخ اولین  احتساب حق بیمه]]="",1403,MID(Table54[[#This Row],[تاریخ اولین  احتساب حق بیمه]],1,4))</f>
        <v>1399</v>
      </c>
      <c r="U956" s="22"/>
      <c r="V956" s="22" t="s">
        <v>236</v>
      </c>
      <c r="W956" s="22">
        <v>4615922841</v>
      </c>
      <c r="X956" s="22" t="s">
        <v>2276</v>
      </c>
      <c r="Y956" s="22"/>
      <c r="Z956" s="22"/>
      <c r="AA956" s="22"/>
      <c r="AB956" s="22"/>
      <c r="AC956" s="805"/>
      <c r="AD956" s="805"/>
      <c r="AE956" s="805"/>
      <c r="AF956" s="805"/>
      <c r="AG956" s="805"/>
      <c r="AH956" s="805"/>
      <c r="AI956" s="805"/>
      <c r="AJ956" s="805"/>
      <c r="AK956" s="805"/>
      <c r="AL956" s="805"/>
      <c r="AM956" s="805"/>
      <c r="AN956" s="805"/>
      <c r="AO956" s="805"/>
      <c r="AP956" s="805"/>
      <c r="AQ956" s="748">
        <v>78802000</v>
      </c>
      <c r="AR956" s="748">
        <v>83628000</v>
      </c>
      <c r="AS956" s="806">
        <v>108960000</v>
      </c>
      <c r="AT956" s="805">
        <v>95039000</v>
      </c>
      <c r="AU956" s="805">
        <v>125162000</v>
      </c>
      <c r="AV956" s="805">
        <v>161822000</v>
      </c>
      <c r="AW956" s="805">
        <v>79009000</v>
      </c>
      <c r="AX956" s="805">
        <v>104425000</v>
      </c>
      <c r="AY956" s="805">
        <v>91868000</v>
      </c>
      <c r="AZ956" s="750">
        <v>104594000</v>
      </c>
      <c r="BB956" s="750">
        <v>131345000</v>
      </c>
      <c r="BC956" s="750">
        <v>104526000</v>
      </c>
      <c r="BD956" s="750">
        <v>130000000</v>
      </c>
      <c r="BE956" s="750">
        <v>130484000</v>
      </c>
      <c r="BF956" s="750">
        <v>130000000</v>
      </c>
      <c r="BG956" s="750">
        <v>141665000</v>
      </c>
      <c r="BK956" s="155"/>
      <c r="BL956" s="155"/>
      <c r="BM956" s="155"/>
      <c r="BN956" s="155"/>
    </row>
    <row r="957" spans="1:66" s="750" customFormat="1" ht="24.75" customHeight="1">
      <c r="A957" s="22" t="s">
        <v>3271</v>
      </c>
      <c r="B957" s="22" t="s">
        <v>3323</v>
      </c>
      <c r="C957" s="804" t="s">
        <v>2294</v>
      </c>
      <c r="D957" s="22">
        <v>2580105174</v>
      </c>
      <c r="E957" s="22" t="s">
        <v>162</v>
      </c>
      <c r="F957" s="22" t="s">
        <v>545</v>
      </c>
      <c r="G957" s="22"/>
      <c r="H957" s="22" t="s">
        <v>179</v>
      </c>
      <c r="I957" s="22" t="s">
        <v>5417</v>
      </c>
      <c r="J957" s="22">
        <v>9030017644</v>
      </c>
      <c r="K957" s="22" t="s">
        <v>1183</v>
      </c>
      <c r="L957" s="22" t="s">
        <v>1223</v>
      </c>
      <c r="M957" s="22" t="s">
        <v>3272</v>
      </c>
      <c r="N957" s="22"/>
      <c r="O957" s="22" t="s">
        <v>2155</v>
      </c>
      <c r="P957" s="22" t="s">
        <v>3273</v>
      </c>
      <c r="Q957" s="22" t="s">
        <v>3273</v>
      </c>
      <c r="R957" s="22"/>
      <c r="S957" s="747"/>
      <c r="T957" s="748">
        <f>IF(Table54[[#This Row],[تاریخ اولین  احتساب حق بیمه]]="",1403,MID(Table54[[#This Row],[تاریخ اولین  احتساب حق بیمه]],1,4))</f>
        <v>1403</v>
      </c>
      <c r="U957" s="22"/>
      <c r="V957" s="22"/>
      <c r="W957" s="22"/>
      <c r="X957" s="22" t="s">
        <v>3316</v>
      </c>
      <c r="Y957" s="22"/>
      <c r="Z957" s="22"/>
      <c r="AA957" s="22"/>
      <c r="AB957" s="22"/>
      <c r="AC957" s="805"/>
      <c r="AD957" s="805"/>
      <c r="AE957" s="805"/>
      <c r="AF957" s="805"/>
      <c r="AG957" s="805"/>
      <c r="AH957" s="805"/>
      <c r="AI957" s="805"/>
      <c r="AJ957" s="805"/>
      <c r="AK957" s="805"/>
      <c r="AL957" s="805"/>
      <c r="AM957" s="805"/>
      <c r="AN957" s="805"/>
      <c r="AO957" s="805"/>
      <c r="AP957" s="805"/>
      <c r="AQ957" s="748"/>
      <c r="AR957" s="748"/>
      <c r="AS957" s="806"/>
      <c r="AT957" s="805"/>
      <c r="AU957" s="805"/>
      <c r="AV957" s="805"/>
      <c r="AW957" s="805"/>
      <c r="AX957" s="805"/>
      <c r="AY957" s="805"/>
      <c r="AZ957" s="750">
        <v>46064000</v>
      </c>
      <c r="BB957" s="750">
        <v>48701000</v>
      </c>
      <c r="BC957" s="750">
        <v>50000000</v>
      </c>
      <c r="BD957" s="750">
        <v>48500000</v>
      </c>
      <c r="BE957" s="750">
        <v>51000000</v>
      </c>
      <c r="BF957" s="750">
        <v>50150000</v>
      </c>
      <c r="BG957" s="750">
        <v>77000000</v>
      </c>
      <c r="BK957" s="155"/>
      <c r="BL957" s="155"/>
      <c r="BM957" s="155"/>
      <c r="BN957" s="155"/>
    </row>
    <row r="958" spans="1:66" s="750" customFormat="1" ht="24.75" customHeight="1">
      <c r="A958" s="22" t="s">
        <v>3274</v>
      </c>
      <c r="B958" s="22" t="s">
        <v>3322</v>
      </c>
      <c r="C958" s="804" t="s">
        <v>2294</v>
      </c>
      <c r="D958" s="22">
        <v>2581219459</v>
      </c>
      <c r="E958" s="22" t="s">
        <v>163</v>
      </c>
      <c r="F958" s="22" t="s">
        <v>123</v>
      </c>
      <c r="G958" s="22"/>
      <c r="H958" s="22"/>
      <c r="I958" s="22" t="s">
        <v>5417</v>
      </c>
      <c r="J958" s="22">
        <v>9390649184</v>
      </c>
      <c r="K958" s="22" t="s">
        <v>1183</v>
      </c>
      <c r="L958" s="22" t="s">
        <v>1184</v>
      </c>
      <c r="M958" s="22" t="s">
        <v>3275</v>
      </c>
      <c r="N958" s="22"/>
      <c r="O958" s="22" t="s">
        <v>2155</v>
      </c>
      <c r="P958" s="22" t="s">
        <v>3276</v>
      </c>
      <c r="Q958" s="22" t="s">
        <v>3276</v>
      </c>
      <c r="R958" s="22"/>
      <c r="S958" s="747"/>
      <c r="T958" s="748">
        <f>IF(Table54[[#This Row],[تاریخ اولین  احتساب حق بیمه]]="",1403,MID(Table54[[#This Row],[تاریخ اولین  احتساب حق بیمه]],1,4))</f>
        <v>1403</v>
      </c>
      <c r="U958" s="22"/>
      <c r="V958" s="22"/>
      <c r="W958" s="22"/>
      <c r="X958" s="22"/>
      <c r="Y958" s="22"/>
      <c r="Z958" s="22"/>
      <c r="AA958" s="22"/>
      <c r="AB958" s="22"/>
      <c r="AC958" s="805"/>
      <c r="AD958" s="805"/>
      <c r="AE958" s="805"/>
      <c r="AF958" s="805"/>
      <c r="AG958" s="805"/>
      <c r="AH958" s="805"/>
      <c r="AI958" s="805"/>
      <c r="AJ958" s="805"/>
      <c r="AK958" s="805"/>
      <c r="AL958" s="805"/>
      <c r="AM958" s="805"/>
      <c r="AN958" s="805"/>
      <c r="AO958" s="805"/>
      <c r="AP958" s="805"/>
      <c r="AQ958" s="748"/>
      <c r="AR958" s="748"/>
      <c r="AS958" s="806"/>
      <c r="AT958" s="805"/>
      <c r="AU958" s="805"/>
      <c r="AV958" s="805"/>
      <c r="AW958" s="805"/>
      <c r="AX958" s="805"/>
      <c r="AY958" s="805">
        <v>20160000</v>
      </c>
      <c r="AZ958" s="750">
        <v>70225000</v>
      </c>
      <c r="BB958" s="750">
        <v>77583000</v>
      </c>
      <c r="BC958" s="750">
        <v>77666000</v>
      </c>
      <c r="BD958" s="750">
        <v>72749000</v>
      </c>
      <c r="BE958" s="750">
        <v>81549000</v>
      </c>
      <c r="BF958" s="750">
        <v>79716000</v>
      </c>
      <c r="BG958" s="750">
        <v>85083000</v>
      </c>
      <c r="BK958" s="155"/>
      <c r="BL958" s="155"/>
      <c r="BM958" s="155"/>
      <c r="BN958" s="155"/>
    </row>
    <row r="959" spans="1:66" s="750" customFormat="1" ht="24.75" customHeight="1">
      <c r="A959" s="22" t="s">
        <v>2285</v>
      </c>
      <c r="B959" s="22" t="s">
        <v>4158</v>
      </c>
      <c r="C959" s="804" t="s">
        <v>2294</v>
      </c>
      <c r="D959" s="22" t="s">
        <v>2287</v>
      </c>
      <c r="E959" s="22" t="s">
        <v>162</v>
      </c>
      <c r="F959" s="22" t="s">
        <v>2288</v>
      </c>
      <c r="G959" s="22" t="s">
        <v>1667</v>
      </c>
      <c r="H959" s="22" t="s">
        <v>179</v>
      </c>
      <c r="I959" s="22" t="s">
        <v>5417</v>
      </c>
      <c r="J959" s="22" t="s">
        <v>2289</v>
      </c>
      <c r="K959" s="22" t="s">
        <v>1183</v>
      </c>
      <c r="L959" s="22" t="s">
        <v>1184</v>
      </c>
      <c r="M959" s="22" t="s">
        <v>2290</v>
      </c>
      <c r="N959" s="22">
        <v>4414764195</v>
      </c>
      <c r="O959" s="22" t="s">
        <v>1551</v>
      </c>
      <c r="P959" s="22" t="s">
        <v>23079</v>
      </c>
      <c r="Q959" s="22"/>
      <c r="R959" s="22" t="s">
        <v>23079</v>
      </c>
      <c r="S959" s="747" t="s">
        <v>409</v>
      </c>
      <c r="T959" s="748" t="s">
        <v>23340</v>
      </c>
      <c r="U959" s="22"/>
      <c r="V959" s="22" t="s">
        <v>236</v>
      </c>
      <c r="W959" s="22">
        <v>4615912072</v>
      </c>
      <c r="X959" s="22" t="s">
        <v>2276</v>
      </c>
      <c r="Y959" s="22"/>
      <c r="Z959" s="22"/>
      <c r="AA959" s="22"/>
      <c r="AB959" s="22"/>
      <c r="AC959" s="805"/>
      <c r="AD959" s="805"/>
      <c r="AE959" s="805"/>
      <c r="AF959" s="805"/>
      <c r="AG959" s="805"/>
      <c r="AH959" s="805"/>
      <c r="AI959" s="805"/>
      <c r="AJ959" s="805"/>
      <c r="AK959" s="805"/>
      <c r="AL959" s="805"/>
      <c r="AM959" s="805"/>
      <c r="AN959" s="805"/>
      <c r="AO959" s="805"/>
      <c r="AP959" s="805"/>
      <c r="AQ959" s="748"/>
      <c r="AR959" s="748">
        <v>66708000</v>
      </c>
      <c r="AS959" s="806">
        <v>111598000</v>
      </c>
      <c r="AT959" s="805">
        <v>76675000</v>
      </c>
      <c r="AU959" s="805">
        <v>99595000</v>
      </c>
      <c r="AV959" s="805">
        <v>168854000</v>
      </c>
      <c r="AW959" s="805">
        <v>58973000</v>
      </c>
      <c r="AX959" s="805">
        <v>79222000</v>
      </c>
      <c r="AY959" s="805">
        <v>83882000</v>
      </c>
      <c r="AZ959" s="750">
        <v>85920000</v>
      </c>
      <c r="BB959" s="750">
        <v>127338000</v>
      </c>
      <c r="BC959" s="750">
        <v>76828000</v>
      </c>
      <c r="BD959" s="750">
        <v>91112000</v>
      </c>
      <c r="BE959" s="750">
        <v>140077000</v>
      </c>
      <c r="BF959" s="750">
        <v>101705000</v>
      </c>
      <c r="BG959" s="750">
        <v>118699000</v>
      </c>
      <c r="BK959" s="155"/>
      <c r="BL959" s="155"/>
      <c r="BM959" s="155"/>
      <c r="BN959" s="155"/>
    </row>
    <row r="960" spans="1:66" s="750" customFormat="1" ht="24.75" customHeight="1">
      <c r="A960" s="22" t="s">
        <v>23347</v>
      </c>
      <c r="B960" s="22" t="s">
        <v>4643</v>
      </c>
      <c r="C960" s="804" t="s">
        <v>2294</v>
      </c>
      <c r="D960" s="22" t="s">
        <v>23348</v>
      </c>
      <c r="E960" s="22" t="s">
        <v>162</v>
      </c>
      <c r="F960" s="22" t="s">
        <v>852</v>
      </c>
      <c r="G960" s="22" t="s">
        <v>1909</v>
      </c>
      <c r="H960" s="22" t="s">
        <v>179</v>
      </c>
      <c r="I960" s="22" t="s">
        <v>5417</v>
      </c>
      <c r="J960" s="22" t="s">
        <v>23349</v>
      </c>
      <c r="K960" s="22" t="s">
        <v>1183</v>
      </c>
      <c r="L960" s="22" t="s">
        <v>1184</v>
      </c>
      <c r="M960" s="22" t="s">
        <v>23350</v>
      </c>
      <c r="N960" s="22" t="s">
        <v>1551</v>
      </c>
      <c r="O960" s="22"/>
      <c r="P960" s="22" t="s">
        <v>23079</v>
      </c>
      <c r="Q960" s="22"/>
      <c r="R960" s="22" t="s">
        <v>23079</v>
      </c>
      <c r="S960" s="747"/>
      <c r="T960" s="748"/>
      <c r="U960" s="22"/>
      <c r="V960" s="22"/>
      <c r="W960" s="22"/>
      <c r="X960" s="22"/>
      <c r="Y960" s="22"/>
      <c r="Z960" s="22"/>
      <c r="AA960" s="22"/>
      <c r="AB960" s="22"/>
      <c r="AC960" s="805"/>
      <c r="AD960" s="805"/>
      <c r="AE960" s="805"/>
      <c r="AF960" s="805"/>
      <c r="AG960" s="805"/>
      <c r="AH960" s="805"/>
      <c r="AI960" s="805"/>
      <c r="AJ960" s="805"/>
      <c r="AK960" s="805"/>
      <c r="AL960" s="805"/>
      <c r="AM960" s="805"/>
      <c r="AN960" s="805"/>
      <c r="AO960" s="805"/>
      <c r="AP960" s="805"/>
      <c r="AQ960" s="748"/>
      <c r="AR960" s="748"/>
      <c r="AS960" s="806"/>
      <c r="AT960" s="805"/>
      <c r="AU960" s="805"/>
      <c r="AV960" s="805"/>
      <c r="AW960" s="805"/>
      <c r="AX960" s="805"/>
      <c r="AY960" s="805"/>
      <c r="BK960" s="155"/>
      <c r="BL960" s="155"/>
      <c r="BM960" s="155"/>
      <c r="BN960" s="155"/>
    </row>
    <row r="961" spans="1:66" s="750" customFormat="1" ht="24" customHeight="1">
      <c r="A961" s="21" t="s">
        <v>2299</v>
      </c>
      <c r="B961" s="21" t="s">
        <v>2300</v>
      </c>
      <c r="C961" s="799" t="s">
        <v>2665</v>
      </c>
      <c r="D961" s="21" t="s">
        <v>2301</v>
      </c>
      <c r="E961" s="21" t="s">
        <v>162</v>
      </c>
      <c r="F961" s="21" t="s">
        <v>219</v>
      </c>
      <c r="G961" s="21" t="s">
        <v>1667</v>
      </c>
      <c r="H961" s="21" t="s">
        <v>179</v>
      </c>
      <c r="I961" s="21" t="s">
        <v>5418</v>
      </c>
      <c r="J961" s="21" t="s">
        <v>2302</v>
      </c>
      <c r="K961" s="21" t="s">
        <v>1183</v>
      </c>
      <c r="L961" s="21" t="s">
        <v>1184</v>
      </c>
      <c r="M961" s="21" t="s">
        <v>2303</v>
      </c>
      <c r="N961" s="21">
        <v>4158817390</v>
      </c>
      <c r="O961" s="21" t="s">
        <v>1551</v>
      </c>
      <c r="P961" s="21" t="s">
        <v>2304</v>
      </c>
      <c r="Q961" s="21" t="s">
        <v>2864</v>
      </c>
      <c r="R961" s="21" t="s">
        <v>2565</v>
      </c>
      <c r="S961" s="759" t="s">
        <v>409</v>
      </c>
      <c r="T961" s="760" t="str">
        <f>IF(Table54[[#This Row],[تاریخ اولین  احتساب حق بیمه]]="",1403,MID(Table54[[#This Row],[تاریخ اولین  احتساب حق بیمه]],1,4))</f>
        <v>1401</v>
      </c>
      <c r="U961" s="21"/>
      <c r="V961" s="21" t="s">
        <v>236</v>
      </c>
      <c r="W961" s="21">
        <v>4615929447</v>
      </c>
      <c r="X961" s="21" t="s">
        <v>2276</v>
      </c>
      <c r="Y961" s="21"/>
      <c r="Z961" s="21"/>
      <c r="AA961" s="21"/>
      <c r="AB961" s="21"/>
      <c r="AC961" s="807"/>
      <c r="AD961" s="807"/>
      <c r="AE961" s="807"/>
      <c r="AF961" s="807"/>
      <c r="AG961" s="807"/>
      <c r="AH961" s="807"/>
      <c r="AI961" s="807"/>
      <c r="AJ961" s="807"/>
      <c r="AK961" s="807"/>
      <c r="AL961" s="807"/>
      <c r="AM961" s="807"/>
      <c r="AN961" s="807"/>
      <c r="AO961" s="807"/>
      <c r="AP961" s="807"/>
      <c r="AQ961" s="760"/>
      <c r="AR961" s="760">
        <v>71029000</v>
      </c>
      <c r="AS961" s="808">
        <v>85862000</v>
      </c>
      <c r="AT961" s="807">
        <v>74375000</v>
      </c>
      <c r="AU961" s="807">
        <v>75879000</v>
      </c>
      <c r="AV961" s="807">
        <v>129972000</v>
      </c>
      <c r="AW961" s="807">
        <v>78112000</v>
      </c>
      <c r="AX961" s="807">
        <v>66762000</v>
      </c>
      <c r="AY961" s="760">
        <v>54632000</v>
      </c>
      <c r="AZ961" s="760">
        <v>66285000</v>
      </c>
      <c r="BB961" s="750">
        <v>71133000</v>
      </c>
      <c r="BC961" s="750">
        <v>76092000</v>
      </c>
      <c r="BD961" s="750">
        <v>67411000</v>
      </c>
      <c r="BE961" s="750">
        <v>100195000</v>
      </c>
      <c r="BF961" s="750">
        <v>84292000</v>
      </c>
      <c r="BG961" s="750">
        <v>69031000</v>
      </c>
      <c r="BK961" s="155"/>
      <c r="BL961" s="155"/>
      <c r="BM961" s="155"/>
      <c r="BN961" s="155"/>
    </row>
    <row r="962" spans="1:66" s="750" customFormat="1" ht="24" customHeight="1">
      <c r="A962" s="21" t="s">
        <v>2305</v>
      </c>
      <c r="B962" s="21" t="s">
        <v>2306</v>
      </c>
      <c r="C962" s="799" t="s">
        <v>2665</v>
      </c>
      <c r="D962" s="21" t="s">
        <v>2307</v>
      </c>
      <c r="E962" s="21" t="s">
        <v>163</v>
      </c>
      <c r="F962" s="21" t="s">
        <v>571</v>
      </c>
      <c r="G962" s="21" t="s">
        <v>1667</v>
      </c>
      <c r="H962" s="21" t="s">
        <v>179</v>
      </c>
      <c r="I962" s="21" t="s">
        <v>5416</v>
      </c>
      <c r="J962" s="21" t="s">
        <v>2308</v>
      </c>
      <c r="K962" s="21" t="s">
        <v>1183</v>
      </c>
      <c r="L962" s="21" t="s">
        <v>1184</v>
      </c>
      <c r="M962" s="21" t="s">
        <v>2309</v>
      </c>
      <c r="N962" s="21">
        <v>4164964671</v>
      </c>
      <c r="O962" s="21" t="s">
        <v>1551</v>
      </c>
      <c r="P962" s="21" t="s">
        <v>2310</v>
      </c>
      <c r="Q962" s="21" t="s">
        <v>2864</v>
      </c>
      <c r="R962" s="21" t="s">
        <v>2565</v>
      </c>
      <c r="S962" s="759" t="s">
        <v>409</v>
      </c>
      <c r="T962" s="760" t="str">
        <f>IF(Table54[[#This Row],[تاریخ اولین  احتساب حق بیمه]]="",1403,MID(Table54[[#This Row],[تاریخ اولین  احتساب حق بیمه]],1,4))</f>
        <v>1401</v>
      </c>
      <c r="U962" s="21"/>
      <c r="V962" s="21" t="s">
        <v>236</v>
      </c>
      <c r="W962" s="21">
        <v>4663536627</v>
      </c>
      <c r="X962" s="21" t="s">
        <v>2276</v>
      </c>
      <c r="Y962" s="21"/>
      <c r="Z962" s="21"/>
      <c r="AA962" s="21"/>
      <c r="AB962" s="21"/>
      <c r="AC962" s="807"/>
      <c r="AD962" s="807"/>
      <c r="AE962" s="807"/>
      <c r="AF962" s="807"/>
      <c r="AG962" s="807"/>
      <c r="AH962" s="807"/>
      <c r="AI962" s="807"/>
      <c r="AJ962" s="807"/>
      <c r="AK962" s="807"/>
      <c r="AL962" s="807"/>
      <c r="AM962" s="807"/>
      <c r="AN962" s="807"/>
      <c r="AO962" s="807"/>
      <c r="AP962" s="807"/>
      <c r="AQ962" s="760"/>
      <c r="AR962" s="760">
        <v>52500000</v>
      </c>
      <c r="AS962" s="808">
        <v>52750000</v>
      </c>
      <c r="AT962" s="807">
        <v>50125000</v>
      </c>
      <c r="AU962" s="807">
        <v>49625000</v>
      </c>
      <c r="AV962" s="807">
        <v>102331000</v>
      </c>
      <c r="AW962" s="807">
        <v>52306000</v>
      </c>
      <c r="AX962" s="807">
        <v>77983000</v>
      </c>
      <c r="AY962" s="760">
        <v>75887000</v>
      </c>
      <c r="AZ962" s="760">
        <v>75887000</v>
      </c>
      <c r="BB962" s="750">
        <v>73965000</v>
      </c>
      <c r="BC962" s="750">
        <v>77166000</v>
      </c>
      <c r="BD962" s="750">
        <v>73055000</v>
      </c>
      <c r="BE962" s="750">
        <v>69638000</v>
      </c>
      <c r="BF962" s="750">
        <v>86556000</v>
      </c>
      <c r="BG962" s="750">
        <v>87264000</v>
      </c>
      <c r="BK962" s="155"/>
      <c r="BL962" s="155"/>
      <c r="BM962" s="155"/>
      <c r="BN962" s="155"/>
    </row>
    <row r="963" spans="1:66" s="750" customFormat="1" ht="24" customHeight="1">
      <c r="A963" s="21" t="s">
        <v>2311</v>
      </c>
      <c r="B963" s="21" t="s">
        <v>2312</v>
      </c>
      <c r="C963" s="799" t="s">
        <v>2665</v>
      </c>
      <c r="D963" s="21" t="s">
        <v>2313</v>
      </c>
      <c r="E963" s="21" t="s">
        <v>162</v>
      </c>
      <c r="F963" s="21" t="s">
        <v>199</v>
      </c>
      <c r="G963" s="21" t="s">
        <v>2314</v>
      </c>
      <c r="H963" s="21" t="s">
        <v>180</v>
      </c>
      <c r="I963" s="21" t="s">
        <v>5417</v>
      </c>
      <c r="J963" s="21" t="s">
        <v>2315</v>
      </c>
      <c r="K963" s="21" t="s">
        <v>1183</v>
      </c>
      <c r="L963" s="21" t="s">
        <v>1184</v>
      </c>
      <c r="M963" s="21" t="s">
        <v>2316</v>
      </c>
      <c r="N963" s="21">
        <v>4157867515</v>
      </c>
      <c r="O963" s="21" t="s">
        <v>1551</v>
      </c>
      <c r="P963" s="21" t="s">
        <v>190</v>
      </c>
      <c r="Q963" s="21" t="s">
        <v>2864</v>
      </c>
      <c r="R963" s="21" t="s">
        <v>2565</v>
      </c>
      <c r="S963" s="759" t="s">
        <v>409</v>
      </c>
      <c r="T963" s="760" t="str">
        <f>IF(Table54[[#This Row],[تاریخ اولین  احتساب حق بیمه]]="",1403,MID(Table54[[#This Row],[تاریخ اولین  احتساب حق بیمه]],1,4))</f>
        <v>1401</v>
      </c>
      <c r="U963" s="21"/>
      <c r="V963" s="21" t="s">
        <v>236</v>
      </c>
      <c r="W963" s="21">
        <v>4601666133</v>
      </c>
      <c r="X963" s="21" t="s">
        <v>2276</v>
      </c>
      <c r="Y963" s="21"/>
      <c r="Z963" s="21"/>
      <c r="AA963" s="21"/>
      <c r="AB963" s="21"/>
      <c r="AC963" s="807"/>
      <c r="AD963" s="807"/>
      <c r="AE963" s="807"/>
      <c r="AF963" s="807"/>
      <c r="AG963" s="807"/>
      <c r="AH963" s="807"/>
      <c r="AI963" s="807"/>
      <c r="AJ963" s="807"/>
      <c r="AK963" s="807"/>
      <c r="AL963" s="807"/>
      <c r="AM963" s="807"/>
      <c r="AN963" s="807"/>
      <c r="AO963" s="807"/>
      <c r="AP963" s="807"/>
      <c r="AQ963" s="760"/>
      <c r="AR963" s="760">
        <v>40200000</v>
      </c>
      <c r="AS963" s="808">
        <v>54800000</v>
      </c>
      <c r="AT963" s="807">
        <v>47800000</v>
      </c>
      <c r="AU963" s="807">
        <v>47800000</v>
      </c>
      <c r="AV963" s="807">
        <v>80463000</v>
      </c>
      <c r="AW963" s="807">
        <v>47800000</v>
      </c>
      <c r="AX963" s="807">
        <v>64600000</v>
      </c>
      <c r="AY963" s="760">
        <v>64600000</v>
      </c>
      <c r="AZ963" s="760">
        <v>64600000</v>
      </c>
      <c r="BB963" s="750">
        <v>64600000</v>
      </c>
      <c r="BC963" s="750">
        <v>64600000</v>
      </c>
      <c r="BD963" s="750">
        <v>64600000</v>
      </c>
      <c r="BE963" s="750">
        <v>64600000</v>
      </c>
      <c r="BF963" s="750">
        <v>64600000</v>
      </c>
      <c r="BG963" s="750">
        <v>64600000</v>
      </c>
      <c r="BK963" s="155"/>
      <c r="BL963" s="155"/>
      <c r="BM963" s="155"/>
      <c r="BN963" s="155"/>
    </row>
    <row r="964" spans="1:66" s="814" customFormat="1" ht="24" customHeight="1">
      <c r="A964" s="492" t="s">
        <v>3714</v>
      </c>
      <c r="B964" s="492">
        <v>29105</v>
      </c>
      <c r="C964" s="809" t="s">
        <v>2665</v>
      </c>
      <c r="D964" s="492" t="s">
        <v>3716</v>
      </c>
      <c r="E964" s="492" t="s">
        <v>163</v>
      </c>
      <c r="F964" s="492" t="s">
        <v>102</v>
      </c>
      <c r="G964" s="492"/>
      <c r="H964" s="492" t="s">
        <v>180</v>
      </c>
      <c r="I964" s="492" t="s">
        <v>5417</v>
      </c>
      <c r="J964" s="492" t="s">
        <v>3718</v>
      </c>
      <c r="K964" s="492" t="s">
        <v>1183</v>
      </c>
      <c r="L964" s="492" t="s">
        <v>1184</v>
      </c>
      <c r="M964" s="492" t="s">
        <v>3720</v>
      </c>
      <c r="N964" s="492"/>
      <c r="O964" s="492" t="s">
        <v>2155</v>
      </c>
      <c r="P964" s="492" t="s">
        <v>3722</v>
      </c>
      <c r="Q964" s="492" t="s">
        <v>3722</v>
      </c>
      <c r="R964" s="492"/>
      <c r="S964" s="810"/>
      <c r="T964" s="811">
        <f>IF(Table54[[#This Row],[تاریخ اولین  احتساب حق بیمه]]="",1403,MID(Table54[[#This Row],[تاریخ اولین  احتساب حق بیمه]],1,4))</f>
        <v>1403</v>
      </c>
      <c r="U964" s="492"/>
      <c r="V964" s="492"/>
      <c r="W964" s="492"/>
      <c r="X964" s="492" t="s">
        <v>3724</v>
      </c>
      <c r="Y964" s="492"/>
      <c r="Z964" s="492"/>
      <c r="AA964" s="492"/>
      <c r="AB964" s="492"/>
      <c r="AC964" s="812"/>
      <c r="AD964" s="812"/>
      <c r="AE964" s="812"/>
      <c r="AF964" s="812"/>
      <c r="AG964" s="812"/>
      <c r="AH964" s="812"/>
      <c r="AI964" s="812"/>
      <c r="AJ964" s="812"/>
      <c r="AK964" s="812"/>
      <c r="AL964" s="812"/>
      <c r="AM964" s="812"/>
      <c r="AN964" s="812"/>
      <c r="AO964" s="812"/>
      <c r="AP964" s="812"/>
      <c r="AQ964" s="811"/>
      <c r="AR964" s="811"/>
      <c r="AS964" s="813"/>
      <c r="AT964" s="812"/>
      <c r="AU964" s="812"/>
      <c r="AV964" s="812"/>
      <c r="AW964" s="812"/>
      <c r="AX964" s="812"/>
      <c r="AY964" s="811"/>
      <c r="AZ964" s="811"/>
      <c r="BA964" s="814">
        <v>7902000</v>
      </c>
      <c r="BC964" s="814">
        <v>73792000</v>
      </c>
      <c r="BD964" s="814">
        <v>73055000</v>
      </c>
      <c r="BE964" s="814">
        <v>73959000</v>
      </c>
      <c r="BF964" s="814">
        <v>73028000</v>
      </c>
      <c r="BG964" s="814">
        <v>76972000</v>
      </c>
      <c r="BK964" s="155"/>
      <c r="BL964" s="155"/>
      <c r="BM964" s="155"/>
      <c r="BN964" s="155"/>
    </row>
    <row r="965" spans="1:66" s="814" customFormat="1" ht="24" customHeight="1">
      <c r="A965" s="492" t="s">
        <v>3715</v>
      </c>
      <c r="B965" s="492">
        <v>29106</v>
      </c>
      <c r="C965" s="809" t="s">
        <v>2665</v>
      </c>
      <c r="D965" s="492" t="s">
        <v>3717</v>
      </c>
      <c r="E965" s="492" t="s">
        <v>163</v>
      </c>
      <c r="F965" s="492"/>
      <c r="G965" s="492"/>
      <c r="H965" s="492" t="s">
        <v>180</v>
      </c>
      <c r="I965" s="492" t="s">
        <v>5417</v>
      </c>
      <c r="J965" s="492" t="s">
        <v>3719</v>
      </c>
      <c r="K965" s="492" t="s">
        <v>1183</v>
      </c>
      <c r="L965" s="492" t="s">
        <v>1225</v>
      </c>
      <c r="M965" s="492" t="s">
        <v>3721</v>
      </c>
      <c r="N965" s="492"/>
      <c r="O965" s="492" t="s">
        <v>2155</v>
      </c>
      <c r="P965" s="492" t="s">
        <v>3723</v>
      </c>
      <c r="Q965" s="492" t="s">
        <v>3723</v>
      </c>
      <c r="R965" s="492"/>
      <c r="S965" s="810"/>
      <c r="T965" s="811">
        <f>IF(Table54[[#This Row],[تاریخ اولین  احتساب حق بیمه]]="",1403,MID(Table54[[#This Row],[تاریخ اولین  احتساب حق بیمه]],1,4))</f>
        <v>1403</v>
      </c>
      <c r="U965" s="492"/>
      <c r="V965" s="492"/>
      <c r="W965" s="492"/>
      <c r="X965" s="492" t="s">
        <v>3724</v>
      </c>
      <c r="Y965" s="492"/>
      <c r="Z965" s="492"/>
      <c r="AA965" s="492"/>
      <c r="AB965" s="492"/>
      <c r="AC965" s="812"/>
      <c r="AD965" s="812"/>
      <c r="AE965" s="812"/>
      <c r="AF965" s="812"/>
      <c r="AG965" s="812"/>
      <c r="AH965" s="812"/>
      <c r="AI965" s="812"/>
      <c r="AJ965" s="812"/>
      <c r="AK965" s="812"/>
      <c r="AL965" s="812"/>
      <c r="AM965" s="812"/>
      <c r="AN965" s="812"/>
      <c r="AO965" s="812"/>
      <c r="AP965" s="812"/>
      <c r="AQ965" s="811"/>
      <c r="AR965" s="811"/>
      <c r="AS965" s="813"/>
      <c r="AT965" s="812"/>
      <c r="AU965" s="812"/>
      <c r="AV965" s="812"/>
      <c r="AW965" s="812"/>
      <c r="AX965" s="812"/>
      <c r="AY965" s="811"/>
      <c r="AZ965" s="811"/>
      <c r="BA965" s="814">
        <v>12095000</v>
      </c>
      <c r="BK965" s="155"/>
      <c r="BL965" s="155"/>
      <c r="BM965" s="155"/>
      <c r="BN965" s="155"/>
    </row>
    <row r="966" spans="1:66" s="814" customFormat="1" ht="24" customHeight="1">
      <c r="A966" s="492" t="s">
        <v>5546</v>
      </c>
      <c r="B966" s="492" t="s">
        <v>5547</v>
      </c>
      <c r="C966" s="809" t="s">
        <v>2665</v>
      </c>
      <c r="D966" s="492" t="s">
        <v>5548</v>
      </c>
      <c r="E966" s="492" t="s">
        <v>162</v>
      </c>
      <c r="F966" s="492" t="s">
        <v>311</v>
      </c>
      <c r="G966" s="492"/>
      <c r="H966" s="492"/>
      <c r="I966" s="492" t="s">
        <v>5417</v>
      </c>
      <c r="J966" s="492"/>
      <c r="K966" s="492" t="s">
        <v>1183</v>
      </c>
      <c r="L966" s="492" t="s">
        <v>1184</v>
      </c>
      <c r="M966" s="492" t="s">
        <v>5549</v>
      </c>
      <c r="N966" s="492"/>
      <c r="O966" s="492" t="s">
        <v>2155</v>
      </c>
      <c r="P966" s="492" t="s">
        <v>5050</v>
      </c>
      <c r="Q966" s="492"/>
      <c r="R966" s="492" t="s">
        <v>5086</v>
      </c>
      <c r="S966" s="810"/>
      <c r="T966" s="811"/>
      <c r="U966" s="492"/>
      <c r="V966" s="492"/>
      <c r="W966" s="492"/>
      <c r="X966" s="492" t="s">
        <v>5550</v>
      </c>
      <c r="Y966" s="492"/>
      <c r="Z966" s="492"/>
      <c r="AA966" s="492"/>
      <c r="AB966" s="492"/>
      <c r="AC966" s="812"/>
      <c r="AD966" s="812"/>
      <c r="AE966" s="812"/>
      <c r="AF966" s="812"/>
      <c r="AG966" s="812"/>
      <c r="AH966" s="812"/>
      <c r="AI966" s="812"/>
      <c r="AJ966" s="812"/>
      <c r="AK966" s="812"/>
      <c r="AL966" s="812"/>
      <c r="AM966" s="812"/>
      <c r="AN966" s="812"/>
      <c r="AO966" s="812"/>
      <c r="AP966" s="812"/>
      <c r="AQ966" s="811"/>
      <c r="AR966" s="811"/>
      <c r="AS966" s="813"/>
      <c r="AT966" s="812"/>
      <c r="AU966" s="812"/>
      <c r="AV966" s="812"/>
      <c r="AW966" s="812"/>
      <c r="AX966" s="812"/>
      <c r="AY966" s="811"/>
      <c r="AZ966" s="811"/>
      <c r="BK966" s="155"/>
      <c r="BL966" s="155"/>
      <c r="BM966" s="155"/>
      <c r="BN966" s="155"/>
    </row>
    <row r="967" spans="1:66" s="750" customFormat="1" ht="24" customHeight="1">
      <c r="A967" s="21" t="s">
        <v>4154</v>
      </c>
      <c r="B967" s="21">
        <v>29111</v>
      </c>
      <c r="C967" s="799" t="s">
        <v>2665</v>
      </c>
      <c r="D967" s="21">
        <v>2581490438</v>
      </c>
      <c r="E967" s="21" t="s">
        <v>162</v>
      </c>
      <c r="F967" s="21" t="s">
        <v>138</v>
      </c>
      <c r="G967" s="21" t="s">
        <v>4155</v>
      </c>
      <c r="H967" s="21" t="s">
        <v>180</v>
      </c>
      <c r="I967" s="21" t="s">
        <v>5417</v>
      </c>
      <c r="J967" s="21">
        <v>9231272281</v>
      </c>
      <c r="K967" s="21" t="s">
        <v>1183</v>
      </c>
      <c r="L967" s="21" t="s">
        <v>1184</v>
      </c>
      <c r="M967" s="21" t="s">
        <v>4156</v>
      </c>
      <c r="N967" s="21"/>
      <c r="O967" s="21" t="s">
        <v>1551</v>
      </c>
      <c r="P967" s="21" t="s">
        <v>5086</v>
      </c>
      <c r="Q967" s="21"/>
      <c r="R967" s="21" t="s">
        <v>5086</v>
      </c>
      <c r="S967" s="759"/>
      <c r="T967" s="760"/>
      <c r="U967" s="21"/>
      <c r="V967" s="21"/>
      <c r="W967" s="21"/>
      <c r="X967" s="21" t="s">
        <v>5551</v>
      </c>
      <c r="Y967" s="21"/>
      <c r="Z967" s="21"/>
      <c r="AA967" s="21"/>
      <c r="AB967" s="21"/>
      <c r="AC967" s="807"/>
      <c r="AD967" s="807"/>
      <c r="AE967" s="807"/>
      <c r="AF967" s="807"/>
      <c r="AG967" s="807"/>
      <c r="AH967" s="807"/>
      <c r="AI967" s="807"/>
      <c r="AJ967" s="807"/>
      <c r="AK967" s="807"/>
      <c r="AL967" s="807"/>
      <c r="AM967" s="807"/>
      <c r="AN967" s="807"/>
      <c r="AO967" s="807"/>
      <c r="AP967" s="807"/>
      <c r="AQ967" s="760"/>
      <c r="AR967" s="760"/>
      <c r="AS967" s="808"/>
      <c r="AT967" s="807"/>
      <c r="AU967" s="807"/>
      <c r="AV967" s="807"/>
      <c r="AW967" s="807"/>
      <c r="AX967" s="807"/>
      <c r="AY967" s="760"/>
      <c r="AZ967" s="760"/>
      <c r="BC967" s="750">
        <v>16333000</v>
      </c>
      <c r="BD967" s="750">
        <v>70450000</v>
      </c>
      <c r="BE967" s="750">
        <v>73550000</v>
      </c>
      <c r="BF967" s="750">
        <v>70150000</v>
      </c>
      <c r="BG967" s="750">
        <v>70000000</v>
      </c>
      <c r="BH967" s="750">
        <v>83306000</v>
      </c>
      <c r="BK967" s="155"/>
      <c r="BL967" s="155"/>
      <c r="BM967" s="155"/>
      <c r="BN967" s="155"/>
    </row>
    <row r="968" spans="1:66" s="814" customFormat="1" ht="24" customHeight="1">
      <c r="A968" s="492" t="s">
        <v>3314</v>
      </c>
      <c r="B968" s="492">
        <v>29112</v>
      </c>
      <c r="C968" s="809" t="s">
        <v>2665</v>
      </c>
      <c r="D968" s="492">
        <v>2593322624</v>
      </c>
      <c r="E968" s="492" t="s">
        <v>162</v>
      </c>
      <c r="F968" s="492" t="s">
        <v>176</v>
      </c>
      <c r="G968" s="492"/>
      <c r="H968" s="492" t="s">
        <v>179</v>
      </c>
      <c r="I968" s="492" t="s">
        <v>5418</v>
      </c>
      <c r="J968" s="492">
        <v>9339908559</v>
      </c>
      <c r="K968" s="492" t="s">
        <v>1183</v>
      </c>
      <c r="L968" s="492" t="s">
        <v>1184</v>
      </c>
      <c r="M968" s="492" t="s">
        <v>3315</v>
      </c>
      <c r="N968" s="492"/>
      <c r="O968" s="492" t="s">
        <v>1551</v>
      </c>
      <c r="P968" s="492" t="s">
        <v>5586</v>
      </c>
      <c r="Q968" s="492" t="s">
        <v>3284</v>
      </c>
      <c r="R968" s="492" t="s">
        <v>5586</v>
      </c>
      <c r="S968" s="810"/>
      <c r="T968" s="811" t="str">
        <f>IF(Table54[[#This Row],[تاریخ اولین  احتساب حق بیمه]]="",1403,MID(Table54[[#This Row],[تاریخ اولین  احتساب حق بیمه]],1,4))</f>
        <v>1403</v>
      </c>
      <c r="U968" s="492"/>
      <c r="V968" s="492"/>
      <c r="W968" s="492"/>
      <c r="X968" s="492"/>
      <c r="Y968" s="492"/>
      <c r="Z968" s="492"/>
      <c r="AA968" s="492"/>
      <c r="AB968" s="492"/>
      <c r="AC968" s="812"/>
      <c r="AD968" s="812"/>
      <c r="AE968" s="812"/>
      <c r="AF968" s="812"/>
      <c r="AG968" s="812"/>
      <c r="AH968" s="812"/>
      <c r="AI968" s="812"/>
      <c r="AJ968" s="812"/>
      <c r="AK968" s="812"/>
      <c r="AL968" s="812"/>
      <c r="AM968" s="812"/>
      <c r="AN968" s="812"/>
      <c r="AO968" s="812"/>
      <c r="AP968" s="812"/>
      <c r="AQ968" s="811"/>
      <c r="AR968" s="811"/>
      <c r="AS968" s="813"/>
      <c r="AT968" s="812"/>
      <c r="AU968" s="812"/>
      <c r="AV968" s="812"/>
      <c r="AW968" s="812"/>
      <c r="AX968" s="812"/>
      <c r="AY968" s="811"/>
      <c r="AZ968" s="811">
        <v>51490000</v>
      </c>
      <c r="BB968" s="814">
        <v>85273000</v>
      </c>
      <c r="BC968" s="814">
        <v>77333000</v>
      </c>
      <c r="BD968" s="814">
        <v>81500000</v>
      </c>
      <c r="BE968" s="814">
        <v>86298000</v>
      </c>
      <c r="BF968" s="814">
        <v>74320000</v>
      </c>
      <c r="BG968" s="814">
        <v>93179000</v>
      </c>
      <c r="BK968" s="155"/>
      <c r="BL968" s="155"/>
      <c r="BM968" s="155"/>
      <c r="BN968" s="155"/>
    </row>
    <row r="969" spans="1:66" s="750" customFormat="1" ht="24" customHeight="1">
      <c r="A969" s="21" t="s">
        <v>5543</v>
      </c>
      <c r="B969" s="21">
        <v>29113</v>
      </c>
      <c r="C969" s="799" t="s">
        <v>2665</v>
      </c>
      <c r="D969" s="21" t="s">
        <v>5544</v>
      </c>
      <c r="E969" s="21" t="s">
        <v>162</v>
      </c>
      <c r="F969" s="21" t="s">
        <v>102</v>
      </c>
      <c r="G969" s="21" t="s">
        <v>1607</v>
      </c>
      <c r="H969" s="21" t="s">
        <v>180</v>
      </c>
      <c r="I969" s="21" t="s">
        <v>5417</v>
      </c>
      <c r="J969" s="21"/>
      <c r="K969" s="21" t="s">
        <v>1183</v>
      </c>
      <c r="L969" s="21" t="s">
        <v>1184</v>
      </c>
      <c r="M969" s="21" t="s">
        <v>5545</v>
      </c>
      <c r="N969" s="21"/>
      <c r="O969" s="21" t="s">
        <v>1551</v>
      </c>
      <c r="P969" s="21" t="s">
        <v>5586</v>
      </c>
      <c r="Q969" s="21" t="s">
        <v>4748</v>
      </c>
      <c r="R969" s="21" t="s">
        <v>5586</v>
      </c>
      <c r="S969" s="759"/>
      <c r="T969" s="760"/>
      <c r="U969" s="21"/>
      <c r="V969" s="21"/>
      <c r="W969" s="21"/>
      <c r="X969" s="21"/>
      <c r="Y969" s="21"/>
      <c r="Z969" s="21"/>
      <c r="AA969" s="21"/>
      <c r="AB969" s="21"/>
      <c r="AC969" s="807"/>
      <c r="AD969" s="807"/>
      <c r="AE969" s="807"/>
      <c r="AF969" s="807"/>
      <c r="AG969" s="807"/>
      <c r="AH969" s="807"/>
      <c r="AI969" s="807"/>
      <c r="AJ969" s="807"/>
      <c r="AK969" s="807"/>
      <c r="AL969" s="807"/>
      <c r="AM969" s="807"/>
      <c r="AN969" s="807"/>
      <c r="AO969" s="807"/>
      <c r="AP969" s="807"/>
      <c r="AQ969" s="760"/>
      <c r="AR969" s="760"/>
      <c r="AS969" s="808"/>
      <c r="AT969" s="807"/>
      <c r="AU969" s="807"/>
      <c r="AV969" s="807"/>
      <c r="AW969" s="807"/>
      <c r="AX969" s="807"/>
      <c r="AY969" s="760"/>
      <c r="AZ969" s="760"/>
      <c r="BH969" s="750">
        <v>185939000</v>
      </c>
      <c r="BK969" s="155"/>
      <c r="BL969" s="155"/>
      <c r="BM969" s="155"/>
      <c r="BN969" s="155"/>
    </row>
    <row r="970" spans="1:66" s="750" customFormat="1" ht="24" customHeight="1">
      <c r="A970" s="21" t="s">
        <v>3305</v>
      </c>
      <c r="B970" s="21">
        <v>29114</v>
      </c>
      <c r="C970" s="799" t="s">
        <v>2665</v>
      </c>
      <c r="D970" s="21">
        <v>3242061391</v>
      </c>
      <c r="E970" s="21" t="s">
        <v>162</v>
      </c>
      <c r="F970" s="21" t="s">
        <v>2496</v>
      </c>
      <c r="G970" s="21"/>
      <c r="H970" s="21" t="s">
        <v>180</v>
      </c>
      <c r="I970" s="21" t="s">
        <v>5417</v>
      </c>
      <c r="J970" s="21">
        <v>9338410240</v>
      </c>
      <c r="K970" s="21" t="s">
        <v>1183</v>
      </c>
      <c r="L970" s="21" t="s">
        <v>1184</v>
      </c>
      <c r="M970" s="21" t="s">
        <v>3306</v>
      </c>
      <c r="N970" s="21"/>
      <c r="O970" s="21" t="s">
        <v>1551</v>
      </c>
      <c r="P970" s="21" t="s">
        <v>22276</v>
      </c>
      <c r="Q970" s="21" t="s">
        <v>3435</v>
      </c>
      <c r="R970" s="21" t="s">
        <v>22560</v>
      </c>
      <c r="S970" s="759"/>
      <c r="T970" s="760" t="str">
        <f>IF(Table54[[#This Row],[تاریخ اولین  احتساب حق بیمه]]="",1403,MID(Table54[[#This Row],[تاریخ اولین  احتساب حق بیمه]],1,4))</f>
        <v>1403</v>
      </c>
      <c r="U970" s="21"/>
      <c r="V970" s="21"/>
      <c r="W970" s="21"/>
      <c r="X970" s="21" t="s">
        <v>3307</v>
      </c>
      <c r="Y970" s="21"/>
      <c r="Z970" s="21"/>
      <c r="AA970" s="21"/>
      <c r="AB970" s="21"/>
      <c r="AC970" s="807"/>
      <c r="AD970" s="807"/>
      <c r="AE970" s="807"/>
      <c r="AF970" s="807"/>
      <c r="AG970" s="807"/>
      <c r="AH970" s="807"/>
      <c r="AI970" s="807"/>
      <c r="AJ970" s="807"/>
      <c r="AK970" s="807"/>
      <c r="AL970" s="807"/>
      <c r="AM970" s="807"/>
      <c r="AN970" s="807"/>
      <c r="AO970" s="807"/>
      <c r="AP970" s="807"/>
      <c r="AQ970" s="760"/>
      <c r="AR970" s="760"/>
      <c r="AS970" s="808"/>
      <c r="AT970" s="807"/>
      <c r="AU970" s="807"/>
      <c r="AV970" s="807"/>
      <c r="AW970" s="807"/>
      <c r="AX970" s="807"/>
      <c r="AY970" s="760"/>
      <c r="AZ970" s="760">
        <v>49112000</v>
      </c>
      <c r="BC970" s="750">
        <v>73666000</v>
      </c>
      <c r="BD970" s="750">
        <v>74666000</v>
      </c>
      <c r="BE970" s="750">
        <v>79616000</v>
      </c>
      <c r="BF970" s="750">
        <v>74499000</v>
      </c>
      <c r="BG970" s="750">
        <v>73375000</v>
      </c>
      <c r="BK970" s="155"/>
      <c r="BL970" s="155"/>
      <c r="BM970" s="155"/>
      <c r="BN970" s="155"/>
    </row>
    <row r="971" spans="1:66" s="750" customFormat="1" ht="24" customHeight="1">
      <c r="A971" s="21" t="s">
        <v>2669</v>
      </c>
      <c r="B971" s="21">
        <v>29115</v>
      </c>
      <c r="C971" s="799" t="s">
        <v>2665</v>
      </c>
      <c r="D971" s="21">
        <v>2581005971</v>
      </c>
      <c r="E971" s="21" t="s">
        <v>162</v>
      </c>
      <c r="F971" s="21" t="s">
        <v>2541</v>
      </c>
      <c r="G971" s="21" t="s">
        <v>1667</v>
      </c>
      <c r="H971" s="21" t="s">
        <v>180</v>
      </c>
      <c r="I971" s="21" t="s">
        <v>5417</v>
      </c>
      <c r="J971" s="21">
        <v>9038324929</v>
      </c>
      <c r="K971" s="21" t="s">
        <v>1183</v>
      </c>
      <c r="L971" s="21" t="s">
        <v>1184</v>
      </c>
      <c r="M971" s="21" t="s">
        <v>2556</v>
      </c>
      <c r="N971" s="21"/>
      <c r="O971" s="21" t="s">
        <v>1551</v>
      </c>
      <c r="P971" s="21" t="s">
        <v>23079</v>
      </c>
      <c r="Q971" s="21"/>
      <c r="R971" s="21" t="s">
        <v>23079</v>
      </c>
      <c r="S971" s="759"/>
      <c r="T971" s="760" t="s">
        <v>5435</v>
      </c>
      <c r="U971" s="21"/>
      <c r="V971" s="21"/>
      <c r="W971" s="21"/>
      <c r="X971" s="21"/>
      <c r="Y971" s="21"/>
      <c r="Z971" s="21"/>
      <c r="AA971" s="21"/>
      <c r="AB971" s="21"/>
      <c r="AC971" s="807"/>
      <c r="AD971" s="807"/>
      <c r="AE971" s="807"/>
      <c r="AF971" s="807"/>
      <c r="AG971" s="807"/>
      <c r="AH971" s="807"/>
      <c r="AI971" s="807"/>
      <c r="AJ971" s="807"/>
      <c r="AK971" s="807"/>
      <c r="AL971" s="807"/>
      <c r="AM971" s="807"/>
      <c r="AN971" s="807"/>
      <c r="AO971" s="807"/>
      <c r="AP971" s="807"/>
      <c r="AQ971" s="760"/>
      <c r="AR971" s="760"/>
      <c r="AS971" s="808"/>
      <c r="AT971" s="807">
        <v>43134000</v>
      </c>
      <c r="AU971" s="807">
        <v>63342000</v>
      </c>
      <c r="AV971" s="807">
        <v>105489000</v>
      </c>
      <c r="AW971" s="807">
        <v>54123000</v>
      </c>
      <c r="AX971" s="807">
        <v>65538000</v>
      </c>
      <c r="AY971" s="760">
        <v>66223000</v>
      </c>
      <c r="AZ971" s="760">
        <v>72429000</v>
      </c>
      <c r="BB971" s="750">
        <v>95889000</v>
      </c>
      <c r="BC971" s="750">
        <v>72417000</v>
      </c>
      <c r="BD971" s="750">
        <v>76880000</v>
      </c>
      <c r="BE971" s="750">
        <v>103823000</v>
      </c>
      <c r="BF971" s="750">
        <v>85000000</v>
      </c>
      <c r="BG971" s="750">
        <v>91469000</v>
      </c>
      <c r="BK971" s="155"/>
      <c r="BL971" s="155"/>
      <c r="BM971" s="155"/>
      <c r="BN971" s="155"/>
    </row>
    <row r="972" spans="1:66" s="750" customFormat="1" ht="24" customHeight="1">
      <c r="A972" s="21" t="s">
        <v>28576</v>
      </c>
      <c r="B972" s="21">
        <v>29123</v>
      </c>
      <c r="C972" s="799" t="s">
        <v>2665</v>
      </c>
      <c r="D972" s="21">
        <v>2670189547</v>
      </c>
      <c r="E972" s="21" t="s">
        <v>163</v>
      </c>
      <c r="F972" s="21" t="s">
        <v>763</v>
      </c>
      <c r="G972" s="21"/>
      <c r="H972" s="21" t="s">
        <v>179</v>
      </c>
      <c r="I972" s="21"/>
      <c r="J972" s="21">
        <v>9211740289</v>
      </c>
      <c r="K972" s="21" t="s">
        <v>1183</v>
      </c>
      <c r="L972" s="21" t="s">
        <v>1221</v>
      </c>
      <c r="M972" s="21" t="s">
        <v>28577</v>
      </c>
      <c r="N972" s="21"/>
      <c r="O972" s="21" t="s">
        <v>2155</v>
      </c>
      <c r="P972" s="21" t="s">
        <v>28578</v>
      </c>
      <c r="Q972" s="21" t="s">
        <v>28578</v>
      </c>
      <c r="R972" s="21"/>
      <c r="S972" s="759"/>
      <c r="T972" s="760"/>
      <c r="U972" s="21"/>
      <c r="V972" s="21"/>
      <c r="W972" s="21"/>
      <c r="X972" s="21"/>
      <c r="Y972" s="21"/>
      <c r="Z972" s="21"/>
      <c r="AA972" s="21"/>
      <c r="AB972" s="21"/>
      <c r="AC972" s="807"/>
      <c r="AD972" s="807"/>
      <c r="AE972" s="807"/>
      <c r="AF972" s="807"/>
      <c r="AG972" s="807"/>
      <c r="AH972" s="807"/>
      <c r="AI972" s="807"/>
      <c r="AJ972" s="807"/>
      <c r="AK972" s="807"/>
      <c r="AL972" s="807"/>
      <c r="AM972" s="807"/>
      <c r="AN972" s="807"/>
      <c r="AO972" s="807"/>
      <c r="AP972" s="807"/>
      <c r="AQ972" s="760"/>
      <c r="AR972" s="760"/>
      <c r="AS972" s="808"/>
      <c r="AT972" s="807"/>
      <c r="AU972" s="807"/>
      <c r="AV972" s="807"/>
      <c r="AW972" s="807"/>
      <c r="AX972" s="807"/>
      <c r="AY972" s="760"/>
      <c r="AZ972" s="760"/>
      <c r="BK972" s="155"/>
      <c r="BL972" s="155"/>
      <c r="BM972" s="155"/>
      <c r="BN972" s="155"/>
    </row>
    <row r="973" spans="1:66" s="750" customFormat="1" ht="24" customHeight="1">
      <c r="A973" s="21"/>
      <c r="B973" s="21"/>
      <c r="C973" s="799"/>
      <c r="D973" s="21"/>
      <c r="E973" s="21"/>
      <c r="F973" s="21"/>
      <c r="G973" s="21"/>
      <c r="H973" s="21"/>
      <c r="I973" s="21"/>
      <c r="J973" s="21"/>
      <c r="K973" s="21"/>
      <c r="L973" s="21"/>
      <c r="M973" s="21"/>
      <c r="N973" s="21"/>
      <c r="O973" s="21"/>
      <c r="P973" s="21"/>
      <c r="Q973" s="21"/>
      <c r="R973" s="21"/>
      <c r="S973" s="759"/>
      <c r="T973" s="760"/>
      <c r="U973" s="21"/>
      <c r="V973" s="21"/>
      <c r="W973" s="21"/>
      <c r="X973" s="21"/>
      <c r="Y973" s="21"/>
      <c r="Z973" s="21"/>
      <c r="AA973" s="21"/>
      <c r="AB973" s="21"/>
      <c r="AC973" s="807"/>
      <c r="AD973" s="807"/>
      <c r="AE973" s="807"/>
      <c r="AF973" s="807"/>
      <c r="AG973" s="807"/>
      <c r="AH973" s="807"/>
      <c r="AI973" s="807"/>
      <c r="AJ973" s="807"/>
      <c r="AK973" s="807"/>
      <c r="AL973" s="807"/>
      <c r="AM973" s="807"/>
      <c r="AN973" s="807"/>
      <c r="AO973" s="807"/>
      <c r="AP973" s="807"/>
      <c r="AQ973" s="760"/>
      <c r="AR973" s="760"/>
      <c r="AS973" s="808"/>
      <c r="AT973" s="807"/>
      <c r="AU973" s="807"/>
      <c r="AV973" s="807"/>
      <c r="AW973" s="807"/>
      <c r="AX973" s="807"/>
      <c r="AY973" s="760"/>
      <c r="AZ973" s="760"/>
      <c r="BK973" s="155"/>
      <c r="BL973" s="155"/>
      <c r="BM973" s="155"/>
      <c r="BN973" s="155"/>
    </row>
    <row r="974" spans="1:66" s="750" customFormat="1" ht="24" customHeight="1">
      <c r="A974" s="21"/>
      <c r="B974" s="21"/>
      <c r="C974" s="799"/>
      <c r="D974" s="21"/>
      <c r="E974" s="21"/>
      <c r="F974" s="21"/>
      <c r="G974" s="21"/>
      <c r="H974" s="21"/>
      <c r="I974" s="21"/>
      <c r="J974" s="21"/>
      <c r="K974" s="21"/>
      <c r="L974" s="21"/>
      <c r="M974" s="21"/>
      <c r="N974" s="21"/>
      <c r="O974" s="21"/>
      <c r="P974" s="21"/>
      <c r="Q974" s="21"/>
      <c r="R974" s="21"/>
      <c r="S974" s="759"/>
      <c r="T974" s="760"/>
      <c r="U974" s="21"/>
      <c r="V974" s="21"/>
      <c r="W974" s="21"/>
      <c r="X974" s="21"/>
      <c r="Y974" s="21"/>
      <c r="Z974" s="21"/>
      <c r="AA974" s="21"/>
      <c r="AB974" s="21"/>
      <c r="AC974" s="807"/>
      <c r="AD974" s="807"/>
      <c r="AE974" s="807"/>
      <c r="AF974" s="807"/>
      <c r="AG974" s="807"/>
      <c r="AH974" s="807"/>
      <c r="AI974" s="807"/>
      <c r="AJ974" s="807"/>
      <c r="AK974" s="807"/>
      <c r="AL974" s="807"/>
      <c r="AM974" s="807"/>
      <c r="AN974" s="807"/>
      <c r="AO974" s="807"/>
      <c r="AP974" s="807"/>
      <c r="AQ974" s="760"/>
      <c r="AR974" s="760"/>
      <c r="AS974" s="808"/>
      <c r="AT974" s="807"/>
      <c r="AU974" s="807"/>
      <c r="AV974" s="807"/>
      <c r="AW974" s="807"/>
      <c r="AX974" s="807"/>
      <c r="AY974" s="760"/>
      <c r="AZ974" s="760"/>
      <c r="BK974" s="155"/>
      <c r="BL974" s="155"/>
      <c r="BM974" s="155"/>
      <c r="BN974" s="155"/>
    </row>
    <row r="975" spans="1:66" s="750" customFormat="1" ht="24.75" customHeight="1">
      <c r="A975" s="22" t="s">
        <v>24910</v>
      </c>
      <c r="B975" s="23" t="s">
        <v>2317</v>
      </c>
      <c r="C975" s="804" t="s">
        <v>2318</v>
      </c>
      <c r="D975" s="23" t="s">
        <v>2319</v>
      </c>
      <c r="E975" s="23" t="s">
        <v>162</v>
      </c>
      <c r="F975" s="22" t="s">
        <v>311</v>
      </c>
      <c r="G975" s="22"/>
      <c r="H975" s="22" t="s">
        <v>180</v>
      </c>
      <c r="I975" s="18" t="s">
        <v>5417</v>
      </c>
      <c r="J975" s="23" t="s">
        <v>2320</v>
      </c>
      <c r="K975" s="23" t="s">
        <v>1183</v>
      </c>
      <c r="L975" s="23" t="s">
        <v>1184</v>
      </c>
      <c r="M975" s="746" t="s">
        <v>2321</v>
      </c>
      <c r="N975" s="22">
        <v>4158745677</v>
      </c>
      <c r="O975" s="22" t="s">
        <v>1551</v>
      </c>
      <c r="P975" s="22" t="s">
        <v>3997</v>
      </c>
      <c r="Q975" s="22"/>
      <c r="R975" s="22" t="s">
        <v>3764</v>
      </c>
      <c r="S975" s="747" t="s">
        <v>868</v>
      </c>
      <c r="T975" s="748" t="str">
        <f>IF(Table54[[#This Row],[تاریخ اولین  احتساب حق بیمه]]="",1403,MID(Table54[[#This Row],[تاریخ اولین  احتساب حق بیمه]],1,4))</f>
        <v>1402</v>
      </c>
      <c r="U975" s="22"/>
      <c r="V975" s="22" t="s">
        <v>236</v>
      </c>
      <c r="W975" s="23">
        <v>4605904063</v>
      </c>
      <c r="X975" s="22" t="s">
        <v>3996</v>
      </c>
      <c r="Y975" s="748"/>
      <c r="Z975" s="748"/>
      <c r="AA975" s="748"/>
      <c r="AB975" s="748"/>
      <c r="AC975" s="748"/>
      <c r="AD975" s="748"/>
      <c r="AE975" s="748"/>
      <c r="AF975" s="748"/>
      <c r="AG975" s="748"/>
      <c r="AH975" s="749"/>
      <c r="AI975" s="749"/>
      <c r="AJ975" s="749"/>
      <c r="AK975" s="749"/>
      <c r="AL975" s="748"/>
      <c r="AM975" s="748"/>
      <c r="AN975" s="748"/>
      <c r="AO975" s="748"/>
      <c r="AP975" s="748"/>
      <c r="AQ975" s="748">
        <v>92611000</v>
      </c>
      <c r="AR975" s="748">
        <v>126320000</v>
      </c>
      <c r="AS975" s="747">
        <v>151211000</v>
      </c>
      <c r="AT975" s="748">
        <v>129277000</v>
      </c>
      <c r="AU975" s="748">
        <v>226280000</v>
      </c>
      <c r="AV975" s="748">
        <v>253703000</v>
      </c>
      <c r="AW975" s="748">
        <v>85833000</v>
      </c>
      <c r="AX975" s="748">
        <v>111030000</v>
      </c>
      <c r="AY975" s="748"/>
      <c r="BB975" s="750">
        <v>49349000</v>
      </c>
      <c r="BC975" s="750">
        <v>147999000</v>
      </c>
      <c r="BD975" s="750">
        <v>108668000</v>
      </c>
      <c r="BE975" s="750">
        <v>178906000</v>
      </c>
      <c r="BF975" s="750">
        <v>117728000</v>
      </c>
      <c r="BG975" s="750">
        <v>146576000</v>
      </c>
      <c r="BK975" s="155"/>
      <c r="BL975" s="155"/>
      <c r="BM975" s="155"/>
      <c r="BN975" s="155"/>
    </row>
    <row r="976" spans="1:66" s="750" customFormat="1" ht="24.75" customHeight="1">
      <c r="A976" s="22" t="s">
        <v>2323</v>
      </c>
      <c r="B976" s="23" t="s">
        <v>2324</v>
      </c>
      <c r="C976" s="804" t="s">
        <v>2318</v>
      </c>
      <c r="D976" s="23" t="s">
        <v>2325</v>
      </c>
      <c r="E976" s="23" t="s">
        <v>162</v>
      </c>
      <c r="F976" s="22" t="s">
        <v>396</v>
      </c>
      <c r="G976" s="22" t="s">
        <v>1667</v>
      </c>
      <c r="H976" s="22" t="s">
        <v>180</v>
      </c>
      <c r="I976" s="18" t="s">
        <v>5417</v>
      </c>
      <c r="J976" s="23" t="s">
        <v>2326</v>
      </c>
      <c r="K976" s="23" t="s">
        <v>1183</v>
      </c>
      <c r="L976" s="23" t="s">
        <v>1184</v>
      </c>
      <c r="M976" s="746" t="s">
        <v>2327</v>
      </c>
      <c r="N976" s="22" t="s">
        <v>2328</v>
      </c>
      <c r="O976" s="22" t="s">
        <v>1551</v>
      </c>
      <c r="P976" s="22" t="s">
        <v>2329</v>
      </c>
      <c r="Q976" s="22" t="s">
        <v>2864</v>
      </c>
      <c r="R976" s="22" t="s">
        <v>1471</v>
      </c>
      <c r="S976" s="747" t="s">
        <v>868</v>
      </c>
      <c r="T976" s="748" t="str">
        <f>IF(Table54[[#This Row],[تاریخ اولین  احتساب حق بیمه]]="",1403,MID(Table54[[#This Row],[تاریخ اولین  احتساب حق بیمه]],1,4))</f>
        <v>1398</v>
      </c>
      <c r="U976" s="22"/>
      <c r="V976" s="22" t="s">
        <v>236</v>
      </c>
      <c r="W976" s="23">
        <v>4615571402</v>
      </c>
      <c r="X976" s="22" t="s">
        <v>2322</v>
      </c>
      <c r="Y976" s="748"/>
      <c r="Z976" s="748"/>
      <c r="AA976" s="748"/>
      <c r="AB976" s="748"/>
      <c r="AC976" s="748"/>
      <c r="AD976" s="748"/>
      <c r="AE976" s="748"/>
      <c r="AF976" s="748"/>
      <c r="AG976" s="748"/>
      <c r="AH976" s="749"/>
      <c r="AI976" s="749"/>
      <c r="AJ976" s="749"/>
      <c r="AK976" s="749"/>
      <c r="AL976" s="748"/>
      <c r="AM976" s="748"/>
      <c r="AN976" s="748"/>
      <c r="AO976" s="748"/>
      <c r="AP976" s="748"/>
      <c r="AQ976" s="748">
        <v>56396000</v>
      </c>
      <c r="AR976" s="748">
        <v>70282000</v>
      </c>
      <c r="AS976" s="747">
        <v>81892000</v>
      </c>
      <c r="AT976" s="748">
        <v>76339000</v>
      </c>
      <c r="AU976" s="748">
        <v>129804000</v>
      </c>
      <c r="AV976" s="748">
        <v>172850000</v>
      </c>
      <c r="AW976" s="748">
        <v>57234000</v>
      </c>
      <c r="AX976" s="748">
        <v>90792000</v>
      </c>
      <c r="AY976" s="748">
        <v>84105000</v>
      </c>
      <c r="AZ976" s="750">
        <v>80392000</v>
      </c>
      <c r="BC976" s="750">
        <v>107132000</v>
      </c>
      <c r="BD976" s="750">
        <v>107093000</v>
      </c>
      <c r="BE976" s="750">
        <v>118315000</v>
      </c>
      <c r="BF976" s="750">
        <v>87326000</v>
      </c>
      <c r="BG976" s="750">
        <v>104685000</v>
      </c>
      <c r="BK976" s="155"/>
      <c r="BL976" s="155"/>
      <c r="BM976" s="155"/>
      <c r="BN976" s="155"/>
    </row>
    <row r="977" spans="1:66" s="750" customFormat="1" ht="24.75" customHeight="1">
      <c r="A977" s="22" t="s">
        <v>2330</v>
      </c>
      <c r="B977" s="23" t="s">
        <v>2331</v>
      </c>
      <c r="C977" s="804" t="s">
        <v>2318</v>
      </c>
      <c r="D977" s="23" t="s">
        <v>2332</v>
      </c>
      <c r="E977" s="23" t="s">
        <v>162</v>
      </c>
      <c r="F977" s="22" t="s">
        <v>138</v>
      </c>
      <c r="G977" s="22" t="s">
        <v>1667</v>
      </c>
      <c r="H977" s="22" t="s">
        <v>179</v>
      </c>
      <c r="I977" s="18" t="s">
        <v>5416</v>
      </c>
      <c r="J977" s="23" t="s">
        <v>2333</v>
      </c>
      <c r="K977" s="23" t="s">
        <v>1183</v>
      </c>
      <c r="L977" s="23" t="s">
        <v>1184</v>
      </c>
      <c r="M977" s="746" t="s">
        <v>2334</v>
      </c>
      <c r="N977" s="22" t="s">
        <v>2335</v>
      </c>
      <c r="O977" s="22" t="s">
        <v>1551</v>
      </c>
      <c r="P977" s="22" t="s">
        <v>1073</v>
      </c>
      <c r="Q977" s="22" t="s">
        <v>2864</v>
      </c>
      <c r="R977" s="22" t="s">
        <v>1941</v>
      </c>
      <c r="S977" s="747" t="s">
        <v>868</v>
      </c>
      <c r="T977" s="748" t="str">
        <f>IF(Table54[[#This Row],[تاریخ اولین  احتساب حق بیمه]]="",1403,MID(Table54[[#This Row],[تاریخ اولین  احتساب حق بیمه]],1,4))</f>
        <v>1401</v>
      </c>
      <c r="U977" s="22"/>
      <c r="V977" s="22" t="s">
        <v>236</v>
      </c>
      <c r="W977" s="23">
        <v>2303058144</v>
      </c>
      <c r="X977" s="22" t="s">
        <v>2322</v>
      </c>
      <c r="Y977" s="748"/>
      <c r="Z977" s="748"/>
      <c r="AA977" s="748"/>
      <c r="AB977" s="748"/>
      <c r="AC977" s="748"/>
      <c r="AD977" s="748"/>
      <c r="AE977" s="748"/>
      <c r="AF977" s="748"/>
      <c r="AG977" s="748"/>
      <c r="AH977" s="749"/>
      <c r="AI977" s="749"/>
      <c r="AJ977" s="749"/>
      <c r="AK977" s="749"/>
      <c r="AL977" s="748"/>
      <c r="AM977" s="748"/>
      <c r="AN977" s="748"/>
      <c r="AO977" s="748"/>
      <c r="AP977" s="748"/>
      <c r="AQ977" s="748">
        <v>48316000</v>
      </c>
      <c r="AR977" s="748">
        <v>55215000</v>
      </c>
      <c r="AS977" s="747">
        <v>62436000</v>
      </c>
      <c r="AT977" s="748">
        <v>60855000</v>
      </c>
      <c r="AU977" s="748">
        <v>104036000</v>
      </c>
      <c r="AV977" s="748">
        <v>164926000</v>
      </c>
      <c r="AW977" s="748">
        <v>47780000</v>
      </c>
      <c r="AX977" s="748">
        <v>76800000</v>
      </c>
      <c r="AY977" s="748">
        <v>68914000</v>
      </c>
      <c r="AZ977" s="750">
        <v>68868000</v>
      </c>
      <c r="BC977" s="750">
        <v>94645000</v>
      </c>
      <c r="BD977" s="750">
        <v>92948000</v>
      </c>
      <c r="BE977" s="750">
        <v>99150000</v>
      </c>
      <c r="BF977" s="750">
        <v>75358000</v>
      </c>
      <c r="BG977" s="750">
        <v>97542000</v>
      </c>
      <c r="BK977" s="155"/>
      <c r="BL977" s="155"/>
      <c r="BM977" s="155"/>
      <c r="BN977" s="155"/>
    </row>
    <row r="978" spans="1:66" s="750" customFormat="1" ht="24.75" customHeight="1">
      <c r="A978" s="22" t="s">
        <v>2336</v>
      </c>
      <c r="B978" s="23" t="s">
        <v>2337</v>
      </c>
      <c r="C978" s="804" t="s">
        <v>2318</v>
      </c>
      <c r="D978" s="23" t="s">
        <v>2338</v>
      </c>
      <c r="E978" s="23" t="s">
        <v>162</v>
      </c>
      <c r="F978" s="22" t="s">
        <v>453</v>
      </c>
      <c r="G978" s="22" t="s">
        <v>1667</v>
      </c>
      <c r="H978" s="22" t="s">
        <v>179</v>
      </c>
      <c r="I978" s="18" t="s">
        <v>5416</v>
      </c>
      <c r="J978" s="23" t="s">
        <v>2339</v>
      </c>
      <c r="K978" s="23" t="s">
        <v>1183</v>
      </c>
      <c r="L978" s="23" t="s">
        <v>1184</v>
      </c>
      <c r="M978" s="746" t="s">
        <v>2340</v>
      </c>
      <c r="N978" s="22" t="s">
        <v>2341</v>
      </c>
      <c r="O978" s="22" t="s">
        <v>1551</v>
      </c>
      <c r="P978" s="22" t="s">
        <v>187</v>
      </c>
      <c r="Q978" s="22" t="s">
        <v>2864</v>
      </c>
      <c r="R978" s="22" t="s">
        <v>613</v>
      </c>
      <c r="S978" s="747" t="s">
        <v>868</v>
      </c>
      <c r="T978" s="748" t="str">
        <f>IF(Table54[[#This Row],[تاریخ اولین  احتساب حق بیمه]]="",1403,MID(Table54[[#This Row],[تاریخ اولین  احتساب حق بیمه]],1,4))</f>
        <v>1398</v>
      </c>
      <c r="U978" s="22"/>
      <c r="V978" s="22" t="s">
        <v>236</v>
      </c>
      <c r="W978" s="23">
        <v>4615571399</v>
      </c>
      <c r="X978" s="22" t="s">
        <v>2322</v>
      </c>
      <c r="Y978" s="748"/>
      <c r="Z978" s="748"/>
      <c r="AA978" s="748"/>
      <c r="AB978" s="748"/>
      <c r="AC978" s="748"/>
      <c r="AD978" s="748"/>
      <c r="AE978" s="748"/>
      <c r="AF978" s="748"/>
      <c r="AG978" s="748"/>
      <c r="AH978" s="749"/>
      <c r="AI978" s="749"/>
      <c r="AJ978" s="749"/>
      <c r="AK978" s="749"/>
      <c r="AL978" s="748"/>
      <c r="AM978" s="748"/>
      <c r="AN978" s="748"/>
      <c r="AO978" s="748"/>
      <c r="AP978" s="748"/>
      <c r="AQ978" s="748">
        <v>64500000</v>
      </c>
      <c r="AR978" s="748">
        <v>81500000</v>
      </c>
      <c r="AS978" s="747">
        <v>86166000</v>
      </c>
      <c r="AT978" s="748">
        <v>81500000</v>
      </c>
      <c r="AU978" s="748">
        <v>84116000</v>
      </c>
      <c r="AV978" s="748">
        <v>147233000</v>
      </c>
      <c r="AW978" s="748">
        <v>81354000</v>
      </c>
      <c r="AX978" s="748">
        <v>97016000</v>
      </c>
      <c r="AY978" s="748">
        <v>100645000</v>
      </c>
      <c r="AZ978" s="750">
        <v>103225000</v>
      </c>
      <c r="BC978" s="750">
        <v>101499000</v>
      </c>
      <c r="BD978" s="750">
        <v>100999000</v>
      </c>
      <c r="BE978" s="750">
        <v>105999000</v>
      </c>
      <c r="BF978" s="750">
        <v>100000000</v>
      </c>
      <c r="BG978" s="750">
        <v>100666000</v>
      </c>
      <c r="BK978" s="155"/>
      <c r="BL978" s="155"/>
      <c r="BM978" s="155"/>
      <c r="BN978" s="155"/>
    </row>
    <row r="979" spans="1:66" s="750" customFormat="1" ht="24.75" customHeight="1">
      <c r="A979" s="22" t="s">
        <v>2342</v>
      </c>
      <c r="B979" s="23" t="s">
        <v>2343</v>
      </c>
      <c r="C979" s="804" t="s">
        <v>2318</v>
      </c>
      <c r="D979" s="23" t="s">
        <v>2344</v>
      </c>
      <c r="E979" s="23" t="s">
        <v>162</v>
      </c>
      <c r="F979" s="22" t="s">
        <v>545</v>
      </c>
      <c r="G979" s="22"/>
      <c r="H979" s="22" t="s">
        <v>180</v>
      </c>
      <c r="I979" s="18" t="s">
        <v>5417</v>
      </c>
      <c r="J979" s="23" t="s">
        <v>2345</v>
      </c>
      <c r="K979" s="23" t="s">
        <v>1183</v>
      </c>
      <c r="L979" s="23" t="s">
        <v>1184</v>
      </c>
      <c r="M979" s="746" t="s">
        <v>2346</v>
      </c>
      <c r="N979" s="22"/>
      <c r="O979" s="22" t="s">
        <v>2155</v>
      </c>
      <c r="P979" s="22" t="s">
        <v>4138</v>
      </c>
      <c r="Q979" s="22" t="s">
        <v>4138</v>
      </c>
      <c r="R979" s="22" t="s">
        <v>4452</v>
      </c>
      <c r="S979" s="747" t="s">
        <v>868</v>
      </c>
      <c r="T979" s="748" t="str">
        <f>IF(Table54[[#This Row],[تاریخ اولین  احتساب حق بیمه]]="",1403,MID(Table54[[#This Row],[تاریخ اولین  احتساب حق بیمه]],1,4))</f>
        <v>1402</v>
      </c>
      <c r="U979" s="22"/>
      <c r="V979" s="22" t="s">
        <v>236</v>
      </c>
      <c r="W979" s="23">
        <v>4615929765</v>
      </c>
      <c r="X979" s="22" t="s">
        <v>2322</v>
      </c>
      <c r="Y979" s="748"/>
      <c r="Z979" s="748"/>
      <c r="AA979" s="748"/>
      <c r="AB979" s="748"/>
      <c r="AC979" s="748"/>
      <c r="AD979" s="748"/>
      <c r="AE979" s="748"/>
      <c r="AF979" s="748"/>
      <c r="AG979" s="748"/>
      <c r="AH979" s="749"/>
      <c r="AI979" s="749"/>
      <c r="AJ979" s="749"/>
      <c r="AK979" s="749"/>
      <c r="AL979" s="748"/>
      <c r="AM979" s="748"/>
      <c r="AN979" s="748"/>
      <c r="AO979" s="748"/>
      <c r="AP979" s="748"/>
      <c r="AQ979" s="748">
        <v>44963000</v>
      </c>
      <c r="AR979" s="748">
        <v>51300000</v>
      </c>
      <c r="AS979" s="747">
        <v>58937000</v>
      </c>
      <c r="AT979" s="748">
        <v>54726000</v>
      </c>
      <c r="AU979" s="748">
        <v>93678000</v>
      </c>
      <c r="AV979" s="748">
        <v>139448000</v>
      </c>
      <c r="AW979" s="748">
        <v>53621000</v>
      </c>
      <c r="AX979" s="748"/>
      <c r="AY979" s="748"/>
      <c r="BC979" s="750">
        <v>68040000</v>
      </c>
      <c r="BD979" s="750">
        <v>70833000</v>
      </c>
      <c r="BE979" s="750">
        <v>73083000</v>
      </c>
      <c r="BF979" s="750">
        <v>72166000</v>
      </c>
      <c r="BG979" s="750">
        <v>70833000</v>
      </c>
      <c r="BK979" s="155"/>
      <c r="BL979" s="155"/>
      <c r="BM979" s="155"/>
      <c r="BN979" s="155"/>
    </row>
    <row r="980" spans="1:66" s="750" customFormat="1" ht="24.75" customHeight="1">
      <c r="A980" s="22" t="s">
        <v>2347</v>
      </c>
      <c r="B980" s="23" t="s">
        <v>2348</v>
      </c>
      <c r="C980" s="804" t="s">
        <v>2318</v>
      </c>
      <c r="D980" s="23" t="s">
        <v>2349</v>
      </c>
      <c r="E980" s="23" t="s">
        <v>163</v>
      </c>
      <c r="F980" s="22" t="s">
        <v>2147</v>
      </c>
      <c r="G980" s="22" t="s">
        <v>1667</v>
      </c>
      <c r="H980" s="22" t="s">
        <v>180</v>
      </c>
      <c r="I980" s="18" t="s">
        <v>5417</v>
      </c>
      <c r="J980" s="23" t="s">
        <v>2350</v>
      </c>
      <c r="K980" s="23" t="s">
        <v>1183</v>
      </c>
      <c r="L980" s="23" t="s">
        <v>1184</v>
      </c>
      <c r="M980" s="746" t="s">
        <v>2351</v>
      </c>
      <c r="N980" s="22" t="s">
        <v>2352</v>
      </c>
      <c r="O980" s="22" t="s">
        <v>2155</v>
      </c>
      <c r="P980" s="22" t="s">
        <v>2353</v>
      </c>
      <c r="Q980" s="22" t="s">
        <v>3273</v>
      </c>
      <c r="R980" s="22" t="s">
        <v>248</v>
      </c>
      <c r="S980" s="747" t="s">
        <v>868</v>
      </c>
      <c r="T980" s="748" t="str">
        <f>IF(Table54[[#This Row],[تاریخ اولین  احتساب حق بیمه]]="",1403,MID(Table54[[#This Row],[تاریخ اولین  احتساب حق بیمه]],1,4))</f>
        <v>1400</v>
      </c>
      <c r="U980" s="22"/>
      <c r="V980" s="22" t="s">
        <v>236</v>
      </c>
      <c r="W980" s="23">
        <v>4615927223</v>
      </c>
      <c r="X980" s="22" t="s">
        <v>2269</v>
      </c>
      <c r="Y980" s="748"/>
      <c r="Z980" s="748"/>
      <c r="AA980" s="748"/>
      <c r="AB980" s="748"/>
      <c r="AC980" s="748"/>
      <c r="AD980" s="748"/>
      <c r="AE980" s="748"/>
      <c r="AF980" s="748"/>
      <c r="AG980" s="748"/>
      <c r="AH980" s="749"/>
      <c r="AI980" s="749"/>
      <c r="AJ980" s="749"/>
      <c r="AK980" s="749"/>
      <c r="AL980" s="748"/>
      <c r="AM980" s="748"/>
      <c r="AN980" s="748"/>
      <c r="AO980" s="748"/>
      <c r="AP980" s="748"/>
      <c r="AQ980" s="748">
        <v>35000000</v>
      </c>
      <c r="AR980" s="748">
        <v>35000000</v>
      </c>
      <c r="AS980" s="747">
        <v>37000000</v>
      </c>
      <c r="AT980" s="748">
        <v>35000000</v>
      </c>
      <c r="AU980" s="748">
        <v>35000000</v>
      </c>
      <c r="AV980" s="748">
        <v>71000000</v>
      </c>
      <c r="AW980" s="748">
        <v>35000000</v>
      </c>
      <c r="AX980" s="748">
        <v>242309294</v>
      </c>
      <c r="AY980" s="748">
        <v>65000000</v>
      </c>
      <c r="AZ980" s="750">
        <v>65000000</v>
      </c>
      <c r="BC980" s="750">
        <v>215000000</v>
      </c>
      <c r="BD980" s="750">
        <v>65000000</v>
      </c>
      <c r="BE980" s="750">
        <v>65000000</v>
      </c>
      <c r="BF980" s="750">
        <v>65000000</v>
      </c>
      <c r="BG980" s="750">
        <v>65000000</v>
      </c>
      <c r="BK980" s="155"/>
      <c r="BL980" s="155"/>
      <c r="BM980" s="155"/>
      <c r="BN980" s="155"/>
    </row>
    <row r="981" spans="1:66" s="750" customFormat="1" ht="24.75" customHeight="1">
      <c r="A981" s="22" t="s">
        <v>2354</v>
      </c>
      <c r="B981" s="23" t="s">
        <v>2355</v>
      </c>
      <c r="C981" s="804" t="s">
        <v>2318</v>
      </c>
      <c r="D981" s="23" t="s">
        <v>2356</v>
      </c>
      <c r="E981" s="23" t="s">
        <v>162</v>
      </c>
      <c r="F981" s="22" t="s">
        <v>2147</v>
      </c>
      <c r="G981" s="22" t="s">
        <v>1667</v>
      </c>
      <c r="H981" s="22" t="s">
        <v>180</v>
      </c>
      <c r="I981" s="18" t="s">
        <v>5417</v>
      </c>
      <c r="J981" s="23" t="s">
        <v>2357</v>
      </c>
      <c r="K981" s="23" t="s">
        <v>1183</v>
      </c>
      <c r="L981" s="23" t="s">
        <v>1184</v>
      </c>
      <c r="M981" s="746" t="s">
        <v>2351</v>
      </c>
      <c r="N981" s="22" t="s">
        <v>2352</v>
      </c>
      <c r="O981" s="22" t="s">
        <v>1551</v>
      </c>
      <c r="P981" s="22" t="s">
        <v>730</v>
      </c>
      <c r="Q981" s="22" t="s">
        <v>2864</v>
      </c>
      <c r="R981" s="22" t="s">
        <v>353</v>
      </c>
      <c r="S981" s="747" t="s">
        <v>868</v>
      </c>
      <c r="T981" s="748" t="str">
        <f>IF(Table54[[#This Row],[تاریخ اولین  احتساب حق بیمه]]="",1403,MID(Table54[[#This Row],[تاریخ اولین  احتساب حق بیمه]],1,4))</f>
        <v>1400</v>
      </c>
      <c r="U981" s="22"/>
      <c r="V981" s="22" t="s">
        <v>236</v>
      </c>
      <c r="W981" s="23">
        <v>4615930046</v>
      </c>
      <c r="X981" s="22" t="s">
        <v>2322</v>
      </c>
      <c r="Y981" s="748"/>
      <c r="Z981" s="748"/>
      <c r="AA981" s="748"/>
      <c r="AB981" s="748"/>
      <c r="AC981" s="748"/>
      <c r="AD981" s="748"/>
      <c r="AE981" s="748"/>
      <c r="AF981" s="748"/>
      <c r="AG981" s="748"/>
      <c r="AH981" s="749"/>
      <c r="AI981" s="749"/>
      <c r="AJ981" s="749"/>
      <c r="AK981" s="749"/>
      <c r="AL981" s="748"/>
      <c r="AM981" s="748"/>
      <c r="AN981" s="748"/>
      <c r="AO981" s="748"/>
      <c r="AP981" s="748"/>
      <c r="AQ981" s="748">
        <v>34728000</v>
      </c>
      <c r="AR981" s="748">
        <v>33218000</v>
      </c>
      <c r="AS981" s="747">
        <v>38500000</v>
      </c>
      <c r="AT981" s="748">
        <v>34507000</v>
      </c>
      <c r="AU981" s="748">
        <v>33464000</v>
      </c>
      <c r="AV981" s="748">
        <v>67000000</v>
      </c>
      <c r="AW981" s="748">
        <v>35000000</v>
      </c>
      <c r="AX981" s="748">
        <v>55000000</v>
      </c>
      <c r="AY981" s="748">
        <v>55000000</v>
      </c>
      <c r="AZ981" s="750">
        <v>55000000</v>
      </c>
      <c r="BC981" s="750">
        <v>55000000</v>
      </c>
      <c r="BD981" s="750">
        <v>55000000</v>
      </c>
      <c r="BE981" s="750">
        <v>55000000</v>
      </c>
      <c r="BF981" s="750">
        <v>55000000</v>
      </c>
      <c r="BG981" s="750">
        <v>55000000</v>
      </c>
      <c r="BK981" s="155"/>
      <c r="BL981" s="155"/>
      <c r="BM981" s="155"/>
      <c r="BN981" s="155"/>
    </row>
    <row r="982" spans="1:66" s="750" customFormat="1" ht="24.75" customHeight="1">
      <c r="A982" s="22" t="s">
        <v>2425</v>
      </c>
      <c r="B982" s="23">
        <v>29210</v>
      </c>
      <c r="C982" s="804" t="s">
        <v>2318</v>
      </c>
      <c r="D982" s="23" t="s">
        <v>2426</v>
      </c>
      <c r="E982" s="23" t="s">
        <v>162</v>
      </c>
      <c r="F982" s="22"/>
      <c r="G982" s="22"/>
      <c r="H982" s="21" t="s">
        <v>180</v>
      </c>
      <c r="I982" s="21" t="s">
        <v>5417</v>
      </c>
      <c r="J982" s="23"/>
      <c r="K982" s="23" t="s">
        <v>1183</v>
      </c>
      <c r="L982" s="23" t="s">
        <v>1447</v>
      </c>
      <c r="M982" s="746" t="s">
        <v>2427</v>
      </c>
      <c r="N982" s="22" t="s">
        <v>2428</v>
      </c>
      <c r="O982" s="22" t="s">
        <v>1551</v>
      </c>
      <c r="P982" s="22" t="s">
        <v>2252</v>
      </c>
      <c r="Q982" s="22" t="s">
        <v>2864</v>
      </c>
      <c r="R982" s="22" t="s">
        <v>2955</v>
      </c>
      <c r="S982" s="747" t="s">
        <v>868</v>
      </c>
      <c r="T982" s="748" t="str">
        <f>IF(Table54[[#This Row],[تاریخ اولین  احتساب حق بیمه]]="",1403,MID(Table54[[#This Row],[تاریخ اولین  احتساب حق بیمه]],1,4))</f>
        <v>1402</v>
      </c>
      <c r="U982" s="22"/>
      <c r="V982" s="22" t="s">
        <v>236</v>
      </c>
      <c r="W982" s="23">
        <v>4605903873</v>
      </c>
      <c r="X982" s="22" t="s">
        <v>2429</v>
      </c>
      <c r="Y982" s="748"/>
      <c r="Z982" s="748"/>
      <c r="AA982" s="748"/>
      <c r="AB982" s="748"/>
      <c r="AC982" s="748"/>
      <c r="AD982" s="748"/>
      <c r="AE982" s="748"/>
      <c r="AF982" s="748"/>
      <c r="AG982" s="748"/>
      <c r="AH982" s="749"/>
      <c r="AI982" s="749"/>
      <c r="AJ982" s="749"/>
      <c r="AK982" s="749"/>
      <c r="AL982" s="748"/>
      <c r="AM982" s="748"/>
      <c r="AN982" s="748"/>
      <c r="AO982" s="748"/>
      <c r="AP982" s="748"/>
      <c r="AQ982" s="748"/>
      <c r="AR982" s="748">
        <v>130146000</v>
      </c>
      <c r="AS982" s="747">
        <v>152631000</v>
      </c>
      <c r="AT982" s="748">
        <v>110066000</v>
      </c>
      <c r="AU982" s="748">
        <v>131229000</v>
      </c>
      <c r="AV982" s="748">
        <v>213292000</v>
      </c>
      <c r="AW982" s="748">
        <v>113983000</v>
      </c>
      <c r="AX982" s="748">
        <v>149077000</v>
      </c>
      <c r="AY982" s="748">
        <v>134501000</v>
      </c>
      <c r="AZ982" s="750">
        <v>134539000</v>
      </c>
      <c r="BC982" s="750">
        <v>186597000</v>
      </c>
      <c r="BD982" s="750">
        <v>196948000</v>
      </c>
      <c r="BE982" s="750">
        <v>208429000</v>
      </c>
      <c r="BF982" s="750">
        <v>141550000</v>
      </c>
      <c r="BG982" s="750">
        <v>180220000</v>
      </c>
      <c r="BK982" s="155"/>
      <c r="BL982" s="155"/>
      <c r="BM982" s="155"/>
      <c r="BN982" s="155"/>
    </row>
    <row r="983" spans="1:66" s="750" customFormat="1" ht="24.75" customHeight="1">
      <c r="A983" s="22" t="s">
        <v>25685</v>
      </c>
      <c r="B983" s="23">
        <v>29216</v>
      </c>
      <c r="C983" s="804" t="s">
        <v>2318</v>
      </c>
      <c r="D983" s="23" t="s">
        <v>25686</v>
      </c>
      <c r="E983" s="23" t="s">
        <v>162</v>
      </c>
      <c r="F983" s="22" t="s">
        <v>123</v>
      </c>
      <c r="G983" s="22"/>
      <c r="H983" s="22" t="s">
        <v>180</v>
      </c>
      <c r="I983" s="18" t="s">
        <v>5417</v>
      </c>
      <c r="J983" s="23" t="s">
        <v>25687</v>
      </c>
      <c r="K983" s="23" t="s">
        <v>1183</v>
      </c>
      <c r="L983" s="23" t="s">
        <v>1184</v>
      </c>
      <c r="M983" s="746" t="s">
        <v>25688</v>
      </c>
      <c r="N983" s="22"/>
      <c r="O983" s="22" t="s">
        <v>2155</v>
      </c>
      <c r="P983" s="22" t="s">
        <v>23442</v>
      </c>
      <c r="Q983" s="22" t="s">
        <v>23442</v>
      </c>
      <c r="R983" s="22" t="s">
        <v>24862</v>
      </c>
      <c r="S983" s="747"/>
      <c r="T983" s="748"/>
      <c r="U983" s="22"/>
      <c r="V983" s="22"/>
      <c r="W983" s="23"/>
      <c r="X983" s="22" t="s">
        <v>25689</v>
      </c>
      <c r="Y983" s="748"/>
      <c r="Z983" s="748"/>
      <c r="AA983" s="748"/>
      <c r="AB983" s="748"/>
      <c r="AC983" s="748"/>
      <c r="AD983" s="748"/>
      <c r="AE983" s="748"/>
      <c r="AF983" s="748"/>
      <c r="AG983" s="748"/>
      <c r="AH983" s="749"/>
      <c r="AI983" s="749"/>
      <c r="AJ983" s="749"/>
      <c r="AK983" s="749"/>
      <c r="AL983" s="748"/>
      <c r="AM983" s="748"/>
      <c r="AN983" s="748"/>
      <c r="AO983" s="748"/>
      <c r="AP983" s="748"/>
      <c r="AQ983" s="748"/>
      <c r="AR983" s="748"/>
      <c r="AS983" s="747"/>
      <c r="AT983" s="748"/>
      <c r="AU983" s="748"/>
      <c r="AV983" s="748"/>
      <c r="AW983" s="748"/>
      <c r="AX983" s="748"/>
      <c r="AY983" s="748"/>
      <c r="AZ983" s="750">
        <v>59031000</v>
      </c>
      <c r="BC983" s="750">
        <v>74666000</v>
      </c>
      <c r="BD983" s="750">
        <v>74249000</v>
      </c>
      <c r="BE983" s="750">
        <v>75832000</v>
      </c>
      <c r="BF983" s="750">
        <v>70750000</v>
      </c>
      <c r="BG983" s="750">
        <v>72166000</v>
      </c>
      <c r="BH983" s="750">
        <v>147135000</v>
      </c>
      <c r="BK983" s="155"/>
      <c r="BL983" s="155"/>
      <c r="BM983" s="155"/>
      <c r="BN983" s="155"/>
    </row>
    <row r="984" spans="1:66" s="750" customFormat="1" ht="24.75" customHeight="1">
      <c r="A984" s="22" t="s">
        <v>3305</v>
      </c>
      <c r="B984" s="23">
        <v>29218</v>
      </c>
      <c r="C984" s="804" t="s">
        <v>2318</v>
      </c>
      <c r="D984" s="23">
        <v>3242061391</v>
      </c>
      <c r="E984" s="23" t="s">
        <v>162</v>
      </c>
      <c r="F984" s="22" t="s">
        <v>2496</v>
      </c>
      <c r="G984" s="22"/>
      <c r="H984" s="22" t="s">
        <v>180</v>
      </c>
      <c r="I984" s="18" t="s">
        <v>5417</v>
      </c>
      <c r="J984" s="23">
        <v>9338410240</v>
      </c>
      <c r="K984" s="23" t="s">
        <v>1183</v>
      </c>
      <c r="L984" s="23" t="s">
        <v>1184</v>
      </c>
      <c r="M984" s="746" t="s">
        <v>3306</v>
      </c>
      <c r="N984" s="22"/>
      <c r="O984" s="22" t="s">
        <v>2155</v>
      </c>
      <c r="P984" s="22" t="s">
        <v>3304</v>
      </c>
      <c r="Q984" s="22" t="s">
        <v>3435</v>
      </c>
      <c r="R984" s="22" t="s">
        <v>4128</v>
      </c>
      <c r="S984" s="747"/>
      <c r="T984" s="748" t="str">
        <f>IF(Table54[[#This Row],[تاریخ اولین  احتساب حق بیمه]]="",1403,MID(Table54[[#This Row],[تاریخ اولین  احتساب حق بیمه]],1,4))</f>
        <v>1402</v>
      </c>
      <c r="U984" s="22"/>
      <c r="V984" s="22"/>
      <c r="W984" s="23"/>
      <c r="X984" s="22" t="s">
        <v>3307</v>
      </c>
      <c r="Y984" s="748"/>
      <c r="Z984" s="748"/>
      <c r="AA984" s="748"/>
      <c r="AB984" s="748"/>
      <c r="AC984" s="748"/>
      <c r="AD984" s="748"/>
      <c r="AE984" s="748"/>
      <c r="AF984" s="748"/>
      <c r="AG984" s="748"/>
      <c r="AH984" s="749"/>
      <c r="AI984" s="749"/>
      <c r="AJ984" s="749"/>
      <c r="AK984" s="749"/>
      <c r="AL984" s="748"/>
      <c r="AM984" s="748"/>
      <c r="AN984" s="748"/>
      <c r="AO984" s="748"/>
      <c r="AP984" s="748"/>
      <c r="AQ984" s="748"/>
      <c r="AR984" s="748"/>
      <c r="AS984" s="747"/>
      <c r="AT984" s="748"/>
      <c r="AU984" s="748"/>
      <c r="AV984" s="748"/>
      <c r="AW984" s="748"/>
      <c r="AX984" s="748"/>
      <c r="AY984" s="748"/>
      <c r="AZ984" s="750">
        <v>49112000</v>
      </c>
      <c r="BC984" s="750">
        <v>73666000</v>
      </c>
      <c r="BD984" s="750">
        <v>74666000</v>
      </c>
      <c r="BE984" s="750">
        <v>79616000</v>
      </c>
      <c r="BF984" s="750">
        <v>74499000</v>
      </c>
      <c r="BG984" s="750">
        <v>73375000</v>
      </c>
      <c r="BK984" s="155"/>
      <c r="BL984" s="155"/>
      <c r="BM984" s="155"/>
      <c r="BN984" s="155"/>
    </row>
    <row r="985" spans="1:66" s="750" customFormat="1" ht="24.75" customHeight="1">
      <c r="A985" s="22" t="s">
        <v>23342</v>
      </c>
      <c r="B985" s="23">
        <v>29222</v>
      </c>
      <c r="C985" s="804" t="s">
        <v>2318</v>
      </c>
      <c r="D985" s="23" t="s">
        <v>23343</v>
      </c>
      <c r="E985" s="23" t="s">
        <v>162</v>
      </c>
      <c r="F985" s="22" t="s">
        <v>454</v>
      </c>
      <c r="G985" s="22" t="s">
        <v>1667</v>
      </c>
      <c r="H985" s="22" t="s">
        <v>180</v>
      </c>
      <c r="I985" s="18" t="s">
        <v>5417</v>
      </c>
      <c r="J985" s="23" t="s">
        <v>23344</v>
      </c>
      <c r="K985" s="23" t="s">
        <v>1183</v>
      </c>
      <c r="L985" s="23" t="s">
        <v>1184</v>
      </c>
      <c r="M985" s="746" t="s">
        <v>23345</v>
      </c>
      <c r="N985" s="22"/>
      <c r="O985" s="22" t="s">
        <v>1551</v>
      </c>
      <c r="P985" s="22" t="s">
        <v>22186</v>
      </c>
      <c r="Q985" s="22"/>
      <c r="R985" s="22" t="s">
        <v>23079</v>
      </c>
      <c r="S985" s="747"/>
      <c r="T985" s="748"/>
      <c r="U985" s="22"/>
      <c r="V985" s="22"/>
      <c r="W985" s="23"/>
      <c r="X985" s="22"/>
      <c r="Y985" s="748"/>
      <c r="Z985" s="748"/>
      <c r="AA985" s="748"/>
      <c r="AB985" s="748"/>
      <c r="AC985" s="748"/>
      <c r="AD985" s="748"/>
      <c r="AE985" s="748"/>
      <c r="AF985" s="748"/>
      <c r="AG985" s="748"/>
      <c r="AH985" s="749"/>
      <c r="AI985" s="749"/>
      <c r="AJ985" s="749"/>
      <c r="AK985" s="749"/>
      <c r="AL985" s="748"/>
      <c r="AM985" s="748"/>
      <c r="AN985" s="748"/>
      <c r="AO985" s="748"/>
      <c r="AP985" s="748"/>
      <c r="AQ985" s="748"/>
      <c r="AR985" s="748"/>
      <c r="AS985" s="747"/>
      <c r="AT985" s="748"/>
      <c r="AU985" s="748"/>
      <c r="AV985" s="748"/>
      <c r="AW985" s="748"/>
      <c r="AX985" s="748"/>
      <c r="AY985" s="748"/>
      <c r="BK985" s="155"/>
      <c r="BL985" s="155"/>
      <c r="BM985" s="155"/>
      <c r="BN985" s="155"/>
    </row>
    <row r="986" spans="1:66" s="750" customFormat="1" ht="24.75" customHeight="1">
      <c r="A986" s="22" t="s">
        <v>23351</v>
      </c>
      <c r="B986" s="23">
        <v>29225</v>
      </c>
      <c r="C986" s="804" t="s">
        <v>2318</v>
      </c>
      <c r="D986" s="23">
        <v>2700202228</v>
      </c>
      <c r="E986" s="23" t="s">
        <v>162</v>
      </c>
      <c r="F986" s="22" t="s">
        <v>23352</v>
      </c>
      <c r="G986" s="22"/>
      <c r="H986" s="22" t="s">
        <v>180</v>
      </c>
      <c r="I986" s="18" t="s">
        <v>5417</v>
      </c>
      <c r="J986" s="23"/>
      <c r="K986" s="23" t="s">
        <v>1183</v>
      </c>
      <c r="L986" s="23" t="s">
        <v>1184</v>
      </c>
      <c r="M986" s="746" t="s">
        <v>23353</v>
      </c>
      <c r="N986" s="22"/>
      <c r="O986" s="22" t="s">
        <v>2155</v>
      </c>
      <c r="P986" s="22" t="s">
        <v>22297</v>
      </c>
      <c r="Q986" s="22"/>
      <c r="R986" s="22" t="s">
        <v>22871</v>
      </c>
      <c r="S986" s="747"/>
      <c r="T986" s="748"/>
      <c r="U986" s="22"/>
      <c r="V986" s="22"/>
      <c r="W986" s="23"/>
      <c r="X986" s="22"/>
      <c r="Y986" s="748"/>
      <c r="Z986" s="748"/>
      <c r="AA986" s="748"/>
      <c r="AB986" s="748"/>
      <c r="AC986" s="748"/>
      <c r="AD986" s="748"/>
      <c r="AE986" s="748"/>
      <c r="AF986" s="748"/>
      <c r="AG986" s="748"/>
      <c r="AH986" s="749"/>
      <c r="AI986" s="749"/>
      <c r="AJ986" s="749"/>
      <c r="AK986" s="749"/>
      <c r="AL986" s="748"/>
      <c r="AM986" s="748"/>
      <c r="AN986" s="748"/>
      <c r="AO986" s="748"/>
      <c r="AP986" s="748"/>
      <c r="AQ986" s="748"/>
      <c r="AR986" s="748"/>
      <c r="AS986" s="747"/>
      <c r="AT986" s="748"/>
      <c r="AU986" s="748"/>
      <c r="AV986" s="748"/>
      <c r="AW986" s="748"/>
      <c r="AX986" s="748"/>
      <c r="AY986" s="748"/>
      <c r="BK986" s="155"/>
      <c r="BL986" s="155"/>
      <c r="BM986" s="155"/>
      <c r="BN986" s="155"/>
    </row>
    <row r="987" spans="1:66" s="750" customFormat="1" ht="24.75" customHeight="1">
      <c r="A987" s="22" t="s">
        <v>26680</v>
      </c>
      <c r="B987" s="23">
        <v>29226</v>
      </c>
      <c r="C987" s="804" t="s">
        <v>2318</v>
      </c>
      <c r="D987" s="23" t="s">
        <v>23337</v>
      </c>
      <c r="E987" s="23" t="s">
        <v>162</v>
      </c>
      <c r="F987" s="22" t="s">
        <v>317</v>
      </c>
      <c r="G987" s="22"/>
      <c r="H987" s="22"/>
      <c r="I987" s="18"/>
      <c r="J987" s="23"/>
      <c r="K987" s="23" t="s">
        <v>1183</v>
      </c>
      <c r="L987" s="23" t="s">
        <v>1184</v>
      </c>
      <c r="M987" s="746" t="s">
        <v>23339</v>
      </c>
      <c r="N987" s="22"/>
      <c r="O987" s="22" t="s">
        <v>2155</v>
      </c>
      <c r="P987" s="22" t="s">
        <v>23159</v>
      </c>
      <c r="Q987" s="22" t="s">
        <v>23159</v>
      </c>
      <c r="R987" s="22" t="s">
        <v>22780</v>
      </c>
      <c r="S987" s="747"/>
      <c r="T987" s="748"/>
      <c r="U987" s="22"/>
      <c r="V987" s="22"/>
      <c r="W987" s="23"/>
      <c r="X987" s="22"/>
      <c r="Y987" s="748"/>
      <c r="Z987" s="748"/>
      <c r="AA987" s="748"/>
      <c r="AB987" s="748"/>
      <c r="AC987" s="748"/>
      <c r="AD987" s="748"/>
      <c r="AE987" s="748"/>
      <c r="AF987" s="748"/>
      <c r="AG987" s="748"/>
      <c r="AH987" s="749"/>
      <c r="AI987" s="749"/>
      <c r="AJ987" s="749"/>
      <c r="AK987" s="749"/>
      <c r="AL987" s="748"/>
      <c r="AM987" s="748"/>
      <c r="AN987" s="748"/>
      <c r="AO987" s="748"/>
      <c r="AP987" s="748"/>
      <c r="AQ987" s="748"/>
      <c r="AR987" s="748"/>
      <c r="AS987" s="747"/>
      <c r="AT987" s="748"/>
      <c r="AU987" s="748"/>
      <c r="AV987" s="748"/>
      <c r="AW987" s="748"/>
      <c r="AX987" s="748"/>
      <c r="AY987" s="748"/>
      <c r="BK987" s="155"/>
      <c r="BL987" s="155"/>
      <c r="BM987" s="155"/>
      <c r="BN987" s="155"/>
    </row>
    <row r="988" spans="1:66" s="750" customFormat="1" ht="24.75" customHeight="1">
      <c r="A988" s="22" t="s">
        <v>26681</v>
      </c>
      <c r="B988" s="23">
        <v>29227</v>
      </c>
      <c r="C988" s="804" t="s">
        <v>2318</v>
      </c>
      <c r="D988" s="23" t="s">
        <v>26682</v>
      </c>
      <c r="E988" s="23" t="s">
        <v>162</v>
      </c>
      <c r="F988" s="22" t="s">
        <v>138</v>
      </c>
      <c r="G988" s="22"/>
      <c r="H988" s="22" t="s">
        <v>180</v>
      </c>
      <c r="I988" s="18" t="s">
        <v>5417</v>
      </c>
      <c r="J988" s="23" t="s">
        <v>26683</v>
      </c>
      <c r="K988" s="23" t="s">
        <v>1183</v>
      </c>
      <c r="L988" s="23" t="s">
        <v>1184</v>
      </c>
      <c r="M988" s="746" t="s">
        <v>26684</v>
      </c>
      <c r="N988" s="22"/>
      <c r="O988" s="22" t="s">
        <v>2155</v>
      </c>
      <c r="P988" s="22" t="s">
        <v>22811</v>
      </c>
      <c r="Q988" s="22" t="s">
        <v>22811</v>
      </c>
      <c r="R988" s="22" t="s">
        <v>22256</v>
      </c>
      <c r="S988" s="747"/>
      <c r="T988" s="748"/>
      <c r="U988" s="22"/>
      <c r="V988" s="22"/>
      <c r="W988" s="23"/>
      <c r="X988" s="22"/>
      <c r="Y988" s="748"/>
      <c r="Z988" s="748"/>
      <c r="AA988" s="748"/>
      <c r="AB988" s="748"/>
      <c r="AC988" s="748"/>
      <c r="AD988" s="748"/>
      <c r="AE988" s="748"/>
      <c r="AF988" s="748"/>
      <c r="AG988" s="748"/>
      <c r="AH988" s="749"/>
      <c r="AI988" s="749"/>
      <c r="AJ988" s="749"/>
      <c r="AK988" s="749"/>
      <c r="AL988" s="748"/>
      <c r="AM988" s="748"/>
      <c r="AN988" s="748"/>
      <c r="AO988" s="748"/>
      <c r="AP988" s="748"/>
      <c r="AQ988" s="748"/>
      <c r="AR988" s="748"/>
      <c r="AS988" s="747"/>
      <c r="AT988" s="748"/>
      <c r="AU988" s="748"/>
      <c r="AV988" s="748"/>
      <c r="AW988" s="748"/>
      <c r="AX988" s="748"/>
      <c r="AY988" s="748"/>
      <c r="BK988" s="155"/>
      <c r="BL988" s="155"/>
      <c r="BM988" s="155"/>
      <c r="BN988" s="155"/>
    </row>
    <row r="989" spans="1:66" s="750" customFormat="1" ht="24.75" customHeight="1">
      <c r="A989" s="22" t="s">
        <v>26685</v>
      </c>
      <c r="B989" s="23" t="s">
        <v>26686</v>
      </c>
      <c r="C989" s="804" t="s">
        <v>2318</v>
      </c>
      <c r="D989" s="23" t="s">
        <v>26687</v>
      </c>
      <c r="E989" s="23" t="s">
        <v>162</v>
      </c>
      <c r="F989" s="22" t="s">
        <v>123</v>
      </c>
      <c r="G989" s="22" t="s">
        <v>1909</v>
      </c>
      <c r="H989" s="21" t="s">
        <v>180</v>
      </c>
      <c r="I989" s="21" t="s">
        <v>5417</v>
      </c>
      <c r="J989" s="23"/>
      <c r="K989" s="23" t="s">
        <v>1183</v>
      </c>
      <c r="L989" s="23" t="s">
        <v>1184</v>
      </c>
      <c r="M989" s="746" t="s">
        <v>26688</v>
      </c>
      <c r="N989" s="22"/>
      <c r="O989" s="22"/>
      <c r="P989" s="22" t="s">
        <v>26689</v>
      </c>
      <c r="Q989" s="22" t="s">
        <v>26689</v>
      </c>
      <c r="R989" s="22" t="s">
        <v>22256</v>
      </c>
      <c r="S989" s="747"/>
      <c r="T989" s="748"/>
      <c r="U989" s="22"/>
      <c r="V989" s="22"/>
      <c r="W989" s="23"/>
      <c r="X989" s="22"/>
      <c r="Y989" s="748"/>
      <c r="Z989" s="748"/>
      <c r="AA989" s="748"/>
      <c r="AB989" s="748"/>
      <c r="AC989" s="748"/>
      <c r="AD989" s="748"/>
      <c r="AE989" s="748"/>
      <c r="AF989" s="748"/>
      <c r="AG989" s="748"/>
      <c r="AH989" s="749"/>
      <c r="AI989" s="749"/>
      <c r="AJ989" s="749"/>
      <c r="AK989" s="749"/>
      <c r="AL989" s="748"/>
      <c r="AM989" s="748"/>
      <c r="AN989" s="748"/>
      <c r="AO989" s="748"/>
      <c r="AP989" s="748"/>
      <c r="AQ989" s="748"/>
      <c r="AR989" s="748"/>
      <c r="AS989" s="747"/>
      <c r="AT989" s="748"/>
      <c r="AU989" s="748"/>
      <c r="AV989" s="748"/>
      <c r="AW989" s="748"/>
      <c r="AX989" s="748"/>
      <c r="AY989" s="748"/>
      <c r="BK989" s="155"/>
      <c r="BL989" s="155"/>
      <c r="BM989" s="155"/>
      <c r="BN989" s="155"/>
    </row>
    <row r="990" spans="1:66" s="750" customFormat="1" ht="24.75" customHeight="1">
      <c r="A990" s="22" t="s">
        <v>26690</v>
      </c>
      <c r="B990" s="23" t="s">
        <v>26691</v>
      </c>
      <c r="C990" s="804" t="s">
        <v>2318</v>
      </c>
      <c r="D990" s="23" t="s">
        <v>26692</v>
      </c>
      <c r="E990" s="23" t="s">
        <v>163</v>
      </c>
      <c r="F990" s="22"/>
      <c r="G990" s="22" t="s">
        <v>1909</v>
      </c>
      <c r="H990" s="22" t="s">
        <v>180</v>
      </c>
      <c r="I990" s="18" t="s">
        <v>5417</v>
      </c>
      <c r="J990" s="23" t="s">
        <v>26693</v>
      </c>
      <c r="K990" s="23" t="s">
        <v>1183</v>
      </c>
      <c r="L990" s="23" t="s">
        <v>1184</v>
      </c>
      <c r="M990" s="746" t="s">
        <v>26694</v>
      </c>
      <c r="N990" s="22"/>
      <c r="O990" s="22" t="s">
        <v>2155</v>
      </c>
      <c r="P990" s="22" t="s">
        <v>26037</v>
      </c>
      <c r="Q990" s="22" t="s">
        <v>26037</v>
      </c>
      <c r="R990" s="22"/>
      <c r="S990" s="747"/>
      <c r="T990" s="748"/>
      <c r="U990" s="22"/>
      <c r="V990" s="22"/>
      <c r="W990" s="23"/>
      <c r="X990" s="22"/>
      <c r="Y990" s="748"/>
      <c r="Z990" s="748"/>
      <c r="AA990" s="748"/>
      <c r="AB990" s="748"/>
      <c r="AC990" s="748"/>
      <c r="AD990" s="748"/>
      <c r="AE990" s="748"/>
      <c r="AF990" s="748"/>
      <c r="AG990" s="748"/>
      <c r="AH990" s="749"/>
      <c r="AI990" s="749"/>
      <c r="AJ990" s="749"/>
      <c r="AK990" s="749"/>
      <c r="AL990" s="748"/>
      <c r="AM990" s="748"/>
      <c r="AN990" s="748"/>
      <c r="AO990" s="748"/>
      <c r="AP990" s="748"/>
      <c r="AQ990" s="748"/>
      <c r="AR990" s="748"/>
      <c r="AS990" s="747"/>
      <c r="AT990" s="748"/>
      <c r="AU990" s="748"/>
      <c r="AV990" s="748"/>
      <c r="AW990" s="748"/>
      <c r="AX990" s="748"/>
      <c r="AY990" s="748"/>
      <c r="BK990" s="155"/>
      <c r="BL990" s="155"/>
      <c r="BM990" s="155"/>
      <c r="BN990" s="155"/>
    </row>
    <row r="991" spans="1:66" s="750" customFormat="1" ht="24.75" customHeight="1">
      <c r="A991" s="22" t="s">
        <v>26695</v>
      </c>
      <c r="B991" s="23" t="s">
        <v>26696</v>
      </c>
      <c r="C991" s="804" t="s">
        <v>2318</v>
      </c>
      <c r="D991" s="23" t="s">
        <v>26697</v>
      </c>
      <c r="E991" s="23" t="s">
        <v>163</v>
      </c>
      <c r="F991" s="22" t="s">
        <v>114</v>
      </c>
      <c r="G991" s="22" t="s">
        <v>26698</v>
      </c>
      <c r="H991" s="22"/>
      <c r="I991" s="18"/>
      <c r="J991" s="23" t="s">
        <v>26699</v>
      </c>
      <c r="K991" s="23" t="s">
        <v>1183</v>
      </c>
      <c r="L991" s="23" t="s">
        <v>1184</v>
      </c>
      <c r="M991" s="746" t="s">
        <v>26700</v>
      </c>
      <c r="N991" s="22"/>
      <c r="O991" s="22" t="s">
        <v>2155</v>
      </c>
      <c r="P991" s="22" t="s">
        <v>26701</v>
      </c>
      <c r="Q991" s="22" t="s">
        <v>26701</v>
      </c>
      <c r="R991" s="22"/>
      <c r="S991" s="747"/>
      <c r="T991" s="748"/>
      <c r="U991" s="22"/>
      <c r="V991" s="22"/>
      <c r="W991" s="23"/>
      <c r="X991" s="22"/>
      <c r="Y991" s="748"/>
      <c r="Z991" s="748"/>
      <c r="AA991" s="748"/>
      <c r="AB991" s="748"/>
      <c r="AC991" s="748"/>
      <c r="AD991" s="748"/>
      <c r="AE991" s="748"/>
      <c r="AF991" s="748"/>
      <c r="AG991" s="748"/>
      <c r="AH991" s="749"/>
      <c r="AI991" s="749"/>
      <c r="AJ991" s="749"/>
      <c r="AK991" s="749"/>
      <c r="AL991" s="748"/>
      <c r="AM991" s="748"/>
      <c r="AN991" s="748"/>
      <c r="AO991" s="748"/>
      <c r="AP991" s="748"/>
      <c r="AQ991" s="748"/>
      <c r="AR991" s="748"/>
      <c r="AS991" s="747"/>
      <c r="AT991" s="748"/>
      <c r="AU991" s="748"/>
      <c r="AV991" s="748"/>
      <c r="AW991" s="748"/>
      <c r="AX991" s="748"/>
      <c r="AY991" s="748"/>
      <c r="BK991" s="155"/>
      <c r="BL991" s="155"/>
      <c r="BM991" s="155"/>
      <c r="BN991" s="155"/>
    </row>
    <row r="992" spans="1:66" s="750" customFormat="1" ht="24.75" customHeight="1">
      <c r="A992" s="22"/>
      <c r="B992" s="23"/>
      <c r="C992" s="804"/>
      <c r="D992" s="23"/>
      <c r="E992" s="23"/>
      <c r="F992" s="22"/>
      <c r="G992" s="22"/>
      <c r="H992" s="22"/>
      <c r="I992" s="18"/>
      <c r="J992" s="23"/>
      <c r="K992" s="23"/>
      <c r="L992" s="23"/>
      <c r="M992" s="746"/>
      <c r="N992" s="22"/>
      <c r="O992" s="22"/>
      <c r="P992" s="22"/>
      <c r="Q992" s="22"/>
      <c r="R992" s="22"/>
      <c r="S992" s="747"/>
      <c r="T992" s="748"/>
      <c r="U992" s="22"/>
      <c r="V992" s="22"/>
      <c r="W992" s="23"/>
      <c r="X992" s="22"/>
      <c r="Y992" s="748"/>
      <c r="Z992" s="748"/>
      <c r="AA992" s="748"/>
      <c r="AB992" s="748"/>
      <c r="AC992" s="748"/>
      <c r="AD992" s="748"/>
      <c r="AE992" s="748"/>
      <c r="AF992" s="748"/>
      <c r="AG992" s="748"/>
      <c r="AH992" s="749"/>
      <c r="AI992" s="749"/>
      <c r="AJ992" s="749"/>
      <c r="AK992" s="749"/>
      <c r="AL992" s="748"/>
      <c r="AM992" s="748"/>
      <c r="AN992" s="748"/>
      <c r="AO992" s="748"/>
      <c r="AP992" s="748"/>
      <c r="AQ992" s="748"/>
      <c r="AR992" s="748"/>
      <c r="AS992" s="747"/>
      <c r="AT992" s="748"/>
      <c r="AU992" s="748"/>
      <c r="AV992" s="748"/>
      <c r="AW992" s="748"/>
      <c r="AX992" s="748"/>
      <c r="AY992" s="748"/>
      <c r="BK992" s="155"/>
      <c r="BL992" s="155"/>
      <c r="BM992" s="155"/>
      <c r="BN992" s="155"/>
    </row>
    <row r="993" spans="1:73" s="750" customFormat="1" ht="24.75" customHeight="1">
      <c r="A993" s="22"/>
      <c r="B993" s="23"/>
      <c r="C993" s="804"/>
      <c r="D993" s="23"/>
      <c r="E993" s="23"/>
      <c r="F993" s="22"/>
      <c r="G993" s="22"/>
      <c r="H993" s="22"/>
      <c r="I993" s="18"/>
      <c r="J993" s="23"/>
      <c r="K993" s="23"/>
      <c r="L993" s="23"/>
      <c r="M993" s="746"/>
      <c r="N993" s="22"/>
      <c r="O993" s="22"/>
      <c r="P993" s="22"/>
      <c r="Q993" s="22"/>
      <c r="R993" s="22"/>
      <c r="S993" s="747"/>
      <c r="T993" s="748"/>
      <c r="U993" s="22"/>
      <c r="V993" s="22"/>
      <c r="W993" s="23"/>
      <c r="X993" s="22"/>
      <c r="Y993" s="748"/>
      <c r="Z993" s="748"/>
      <c r="AA993" s="748"/>
      <c r="AB993" s="748"/>
      <c r="AC993" s="748"/>
      <c r="AD993" s="748"/>
      <c r="AE993" s="748"/>
      <c r="AF993" s="748"/>
      <c r="AG993" s="748"/>
      <c r="AH993" s="749"/>
      <c r="AI993" s="749"/>
      <c r="AJ993" s="749"/>
      <c r="AK993" s="749"/>
      <c r="AL993" s="748"/>
      <c r="AM993" s="748"/>
      <c r="AN993" s="748"/>
      <c r="AO993" s="748"/>
      <c r="AP993" s="748"/>
      <c r="AQ993" s="748"/>
      <c r="AR993" s="748"/>
      <c r="AS993" s="747"/>
      <c r="AT993" s="748"/>
      <c r="AU993" s="748"/>
      <c r="AV993" s="748"/>
      <c r="AW993" s="748"/>
      <c r="AX993" s="748"/>
      <c r="AY993" s="748"/>
      <c r="BK993" s="155"/>
      <c r="BL993" s="155"/>
      <c r="BM993" s="155"/>
      <c r="BN993" s="155"/>
    </row>
    <row r="994" spans="1:73" s="750" customFormat="1" ht="24.75" customHeight="1">
      <c r="A994" s="21" t="s">
        <v>2624</v>
      </c>
      <c r="B994" s="20" t="s">
        <v>2639</v>
      </c>
      <c r="C994" s="757" t="s">
        <v>22550</v>
      </c>
      <c r="D994" s="20" t="s">
        <v>2625</v>
      </c>
      <c r="E994" s="20" t="s">
        <v>163</v>
      </c>
      <c r="F994" s="21" t="s">
        <v>554</v>
      </c>
      <c r="G994" s="21" t="s">
        <v>588</v>
      </c>
      <c r="H994" s="21" t="s">
        <v>180</v>
      </c>
      <c r="I994" s="19" t="s">
        <v>5417</v>
      </c>
      <c r="J994" s="20" t="s">
        <v>2626</v>
      </c>
      <c r="K994" s="20" t="s">
        <v>1183</v>
      </c>
      <c r="L994" s="20" t="s">
        <v>1184</v>
      </c>
      <c r="M994" s="758" t="s">
        <v>2627</v>
      </c>
      <c r="N994" s="21">
        <v>4195613181</v>
      </c>
      <c r="O994" s="21" t="s">
        <v>1551</v>
      </c>
      <c r="P994" s="21" t="s">
        <v>2430</v>
      </c>
      <c r="Q994" s="21"/>
      <c r="R994" s="21" t="s">
        <v>2251</v>
      </c>
      <c r="S994" s="759" t="s">
        <v>409</v>
      </c>
      <c r="T994" s="760" t="str">
        <f>IF(Table54[[#This Row],[تاریخ اولین  احتساب حق بیمه]]="",1403,MID(Table54[[#This Row],[تاریخ اولین  احتساب حق بیمه]],1,4))</f>
        <v>1401</v>
      </c>
      <c r="U994" s="21"/>
      <c r="V994" s="21" t="s">
        <v>239</v>
      </c>
      <c r="W994" s="20">
        <v>312000301785</v>
      </c>
      <c r="X994" s="21" t="s">
        <v>2628</v>
      </c>
      <c r="Y994" s="760"/>
      <c r="Z994" s="760"/>
      <c r="AA994" s="760"/>
      <c r="AB994" s="760"/>
      <c r="AC994" s="760"/>
      <c r="AD994" s="760"/>
      <c r="AE994" s="760"/>
      <c r="AF994" s="760"/>
      <c r="AG994" s="760"/>
      <c r="AH994" s="761"/>
      <c r="AI994" s="761"/>
      <c r="AJ994" s="761"/>
      <c r="AK994" s="761"/>
      <c r="AL994" s="760"/>
      <c r="AM994" s="760"/>
      <c r="AN994" s="760"/>
      <c r="AO994" s="760"/>
      <c r="AP994" s="760"/>
      <c r="AQ994" s="760"/>
      <c r="AR994" s="760"/>
      <c r="AS994" s="759"/>
      <c r="AT994" s="760">
        <v>48694000</v>
      </c>
      <c r="AU994" s="760">
        <v>97388000</v>
      </c>
      <c r="AV994" s="760">
        <v>48694000</v>
      </c>
      <c r="AW994" s="760">
        <v>67834181</v>
      </c>
      <c r="AX994" s="760">
        <v>67834181</v>
      </c>
      <c r="AY994" s="760">
        <v>67834181</v>
      </c>
      <c r="AZ994" s="760">
        <v>67834181</v>
      </c>
      <c r="BA994" s="760">
        <v>67834181</v>
      </c>
      <c r="BB994" s="760">
        <v>67834181</v>
      </c>
      <c r="BC994" s="760">
        <v>67834181</v>
      </c>
      <c r="BD994" s="760">
        <v>67834181</v>
      </c>
      <c r="BE994" s="760">
        <v>67834181</v>
      </c>
      <c r="BF994" s="750">
        <v>67834181</v>
      </c>
      <c r="BG994" s="750">
        <v>150000000</v>
      </c>
      <c r="BK994" s="155"/>
      <c r="BL994" s="155"/>
      <c r="BM994" s="155"/>
      <c r="BN994" s="155"/>
    </row>
    <row r="995" spans="1:73" s="750" customFormat="1" ht="24.75" customHeight="1">
      <c r="A995" s="21" t="s">
        <v>2629</v>
      </c>
      <c r="B995" s="20" t="s">
        <v>2640</v>
      </c>
      <c r="C995" s="757" t="s">
        <v>22550</v>
      </c>
      <c r="D995" s="20" t="s">
        <v>2630</v>
      </c>
      <c r="E995" s="20" t="s">
        <v>162</v>
      </c>
      <c r="F995" s="21" t="s">
        <v>423</v>
      </c>
      <c r="G995" s="21"/>
      <c r="H995" s="21" t="s">
        <v>180</v>
      </c>
      <c r="I995" s="19" t="s">
        <v>5417</v>
      </c>
      <c r="J995" s="20" t="s">
        <v>2631</v>
      </c>
      <c r="K995" s="20" t="s">
        <v>1183</v>
      </c>
      <c r="L995" s="20" t="s">
        <v>1184</v>
      </c>
      <c r="M995" s="758" t="s">
        <v>2632</v>
      </c>
      <c r="N995" s="21">
        <v>4194136868</v>
      </c>
      <c r="O995" s="21" t="s">
        <v>1551</v>
      </c>
      <c r="P995" s="21" t="s">
        <v>2633</v>
      </c>
      <c r="Q995" s="21"/>
      <c r="R995" s="21" t="s">
        <v>2252</v>
      </c>
      <c r="S995" s="759" t="s">
        <v>409</v>
      </c>
      <c r="T995" s="760" t="str">
        <f>IF(Table54[[#This Row],[تاریخ اولین  احتساب حق بیمه]]="",1403,MID(Table54[[#This Row],[تاریخ اولین  احتساب حق بیمه]],1,4))</f>
        <v>1401</v>
      </c>
      <c r="U995" s="21"/>
      <c r="V995" s="21" t="s">
        <v>239</v>
      </c>
      <c r="W995" s="20"/>
      <c r="X995" s="21" t="s">
        <v>2628</v>
      </c>
      <c r="Y995" s="760"/>
      <c r="Z995" s="760"/>
      <c r="AA995" s="760"/>
      <c r="AB995" s="760"/>
      <c r="AC995" s="760"/>
      <c r="AD995" s="760"/>
      <c r="AE995" s="760"/>
      <c r="AF995" s="760"/>
      <c r="AG995" s="760"/>
      <c r="AH995" s="761"/>
      <c r="AI995" s="761"/>
      <c r="AJ995" s="761"/>
      <c r="AK995" s="761"/>
      <c r="AL995" s="760"/>
      <c r="AM995" s="760"/>
      <c r="AN995" s="760"/>
      <c r="AO995" s="760"/>
      <c r="AP995" s="760"/>
      <c r="AQ995" s="760"/>
      <c r="AR995" s="760"/>
      <c r="AS995" s="759"/>
      <c r="AT995" s="760">
        <v>48694000</v>
      </c>
      <c r="AU995" s="760">
        <v>97388000</v>
      </c>
      <c r="AV995" s="760">
        <v>48694000</v>
      </c>
      <c r="AW995" s="760">
        <v>67834181</v>
      </c>
      <c r="AX995" s="760">
        <v>67834181</v>
      </c>
      <c r="AY995" s="760">
        <v>67834181</v>
      </c>
      <c r="AZ995" s="760">
        <v>67834181</v>
      </c>
      <c r="BA995" s="760">
        <v>67834181</v>
      </c>
      <c r="BB995" s="760">
        <v>67834181</v>
      </c>
      <c r="BC995" s="760">
        <v>67834181</v>
      </c>
      <c r="BD995" s="760">
        <v>67834181</v>
      </c>
      <c r="BE995" s="760">
        <v>67834181</v>
      </c>
      <c r="BF995" s="750">
        <v>67834181</v>
      </c>
      <c r="BG995" s="750">
        <v>150000000</v>
      </c>
      <c r="BK995" s="155"/>
      <c r="BL995" s="155"/>
      <c r="BM995" s="155"/>
      <c r="BN995" s="155"/>
    </row>
    <row r="996" spans="1:73" s="750" customFormat="1" ht="24.75" customHeight="1">
      <c r="A996" s="21" t="s">
        <v>2634</v>
      </c>
      <c r="B996" s="20" t="s">
        <v>2641</v>
      </c>
      <c r="C996" s="757" t="s">
        <v>22550</v>
      </c>
      <c r="D996" s="20" t="s">
        <v>2635</v>
      </c>
      <c r="E996" s="20" t="s">
        <v>162</v>
      </c>
      <c r="F996" s="21" t="s">
        <v>2636</v>
      </c>
      <c r="G996" s="21"/>
      <c r="H996" s="21" t="s">
        <v>179</v>
      </c>
      <c r="I996" s="19" t="s">
        <v>5417</v>
      </c>
      <c r="J996" s="20" t="s">
        <v>2637</v>
      </c>
      <c r="K996" s="20" t="s">
        <v>1183</v>
      </c>
      <c r="L996" s="20" t="s">
        <v>1184</v>
      </c>
      <c r="M996" s="758" t="s">
        <v>2638</v>
      </c>
      <c r="N996" s="21"/>
      <c r="O996" s="21" t="s">
        <v>1551</v>
      </c>
      <c r="P996" s="21" t="s">
        <v>2456</v>
      </c>
      <c r="Q996" s="21"/>
      <c r="R996" s="21" t="s">
        <v>2251</v>
      </c>
      <c r="S996" s="759" t="s">
        <v>409</v>
      </c>
      <c r="T996" s="760" t="str">
        <f>IF(Table54[[#This Row],[تاریخ اولین  احتساب حق بیمه]]="",1403,MID(Table54[[#This Row],[تاریخ اولین  احتساب حق بیمه]],1,4))</f>
        <v>1401</v>
      </c>
      <c r="U996" s="21"/>
      <c r="V996" s="21" t="s">
        <v>239</v>
      </c>
      <c r="W996" s="20"/>
      <c r="X996" s="21" t="s">
        <v>2628</v>
      </c>
      <c r="Y996" s="760"/>
      <c r="Z996" s="760"/>
      <c r="AA996" s="760"/>
      <c r="AB996" s="760"/>
      <c r="AC996" s="760"/>
      <c r="AD996" s="760"/>
      <c r="AE996" s="760"/>
      <c r="AF996" s="760"/>
      <c r="AG996" s="760"/>
      <c r="AH996" s="761"/>
      <c r="AI996" s="761"/>
      <c r="AJ996" s="761"/>
      <c r="AK996" s="761"/>
      <c r="AL996" s="760"/>
      <c r="AM996" s="760"/>
      <c r="AN996" s="760"/>
      <c r="AO996" s="760"/>
      <c r="AP996" s="760"/>
      <c r="AQ996" s="760"/>
      <c r="AR996" s="760"/>
      <c r="AS996" s="759"/>
      <c r="AT996" s="760">
        <v>48694000</v>
      </c>
      <c r="AU996" s="760">
        <v>97388000</v>
      </c>
      <c r="AV996" s="760">
        <v>48694000</v>
      </c>
      <c r="AW996" s="760">
        <v>67834181</v>
      </c>
      <c r="AX996" s="760">
        <v>67834181</v>
      </c>
      <c r="AY996" s="760">
        <v>67834181</v>
      </c>
      <c r="AZ996" s="760">
        <v>67834181</v>
      </c>
      <c r="BA996" s="760">
        <v>67834181</v>
      </c>
      <c r="BB996" s="760">
        <v>67834181</v>
      </c>
      <c r="BC996" s="760">
        <v>67834181</v>
      </c>
      <c r="BD996" s="760">
        <v>67834181</v>
      </c>
      <c r="BE996" s="760">
        <v>67834181</v>
      </c>
      <c r="BF996" s="750">
        <v>67834181</v>
      </c>
      <c r="BG996" s="750">
        <v>150000000</v>
      </c>
      <c r="BK996" s="155"/>
      <c r="BL996" s="155"/>
      <c r="BM996" s="155"/>
      <c r="BN996" s="155"/>
    </row>
    <row r="997" spans="1:73" ht="24.75" customHeight="1">
      <c r="A997" s="21" t="s">
        <v>22555</v>
      </c>
      <c r="B997" s="20" t="s">
        <v>22556</v>
      </c>
      <c r="C997" s="757" t="s">
        <v>22550</v>
      </c>
      <c r="D997" s="20" t="s">
        <v>22557</v>
      </c>
      <c r="E997" s="20" t="s">
        <v>163</v>
      </c>
      <c r="F997" s="21" t="s">
        <v>102</v>
      </c>
      <c r="G997" s="21" t="s">
        <v>1607</v>
      </c>
      <c r="H997" s="21" t="s">
        <v>180</v>
      </c>
      <c r="I997" s="19" t="s">
        <v>5417</v>
      </c>
      <c r="J997" s="20" t="s">
        <v>22558</v>
      </c>
      <c r="K997" s="20" t="s">
        <v>1183</v>
      </c>
      <c r="L997" s="20" t="s">
        <v>1184</v>
      </c>
      <c r="M997" s="758" t="s">
        <v>22559</v>
      </c>
      <c r="N997" s="21"/>
      <c r="O997" s="21" t="s">
        <v>1551</v>
      </c>
      <c r="P997" s="21" t="s">
        <v>5595</v>
      </c>
      <c r="Q997" s="21" t="s">
        <v>5595</v>
      </c>
      <c r="R997" s="21" t="s">
        <v>22287</v>
      </c>
      <c r="S997" s="759"/>
      <c r="T997" s="760" t="str">
        <f>IF(Table54[[#This Row],[تاریخ اولین  احتساب حق بیمه]]="",1403,MID(Table54[[#This Row],[تاریخ اولین  احتساب حق بیمه]],1,4))</f>
        <v>1403</v>
      </c>
      <c r="U997" s="21"/>
      <c r="V997" s="21"/>
      <c r="W997" s="21"/>
      <c r="X997" s="21"/>
      <c r="Y997" s="760"/>
      <c r="Z997" s="760"/>
      <c r="AA997" s="760"/>
      <c r="AB997" s="760"/>
      <c r="AC997" s="760"/>
      <c r="AD997" s="760"/>
      <c r="AE997" s="760"/>
      <c r="AF997" s="760"/>
      <c r="AG997" s="760"/>
      <c r="AH997" s="761"/>
      <c r="AI997" s="761"/>
      <c r="AJ997" s="761"/>
      <c r="AK997" s="761"/>
      <c r="AL997" s="760"/>
      <c r="AM997" s="760"/>
      <c r="AN997" s="760"/>
      <c r="AO997" s="760"/>
      <c r="AP997" s="760"/>
      <c r="AQ997" s="760"/>
      <c r="AR997" s="760"/>
      <c r="AS997" s="759"/>
      <c r="AT997" s="760"/>
      <c r="AU997" s="760"/>
      <c r="AV997" s="760"/>
      <c r="AW997" s="760"/>
      <c r="AX997" s="760"/>
      <c r="AY997" s="760"/>
      <c r="AZ997" s="760"/>
      <c r="BA997" s="760"/>
      <c r="BB997" s="760"/>
      <c r="BC997" s="760"/>
      <c r="BD997" s="760"/>
      <c r="BE997" s="760"/>
      <c r="BF997" s="750"/>
      <c r="BG997" s="750"/>
      <c r="BH997" s="750"/>
      <c r="BI997" s="750"/>
    </row>
    <row r="998" spans="1:73" s="750" customFormat="1" ht="24.75" customHeight="1">
      <c r="A998" s="22" t="s">
        <v>2471</v>
      </c>
      <c r="B998" s="23" t="s">
        <v>2479</v>
      </c>
      <c r="C998" s="804" t="s">
        <v>2592</v>
      </c>
      <c r="D998" s="23" t="s">
        <v>2472</v>
      </c>
      <c r="E998" s="23" t="s">
        <v>162</v>
      </c>
      <c r="F998" s="22" t="s">
        <v>2473</v>
      </c>
      <c r="G998" s="22" t="s">
        <v>2470</v>
      </c>
      <c r="H998" s="22" t="s">
        <v>180</v>
      </c>
      <c r="I998" s="18" t="s">
        <v>5417</v>
      </c>
      <c r="J998" s="23" t="s">
        <v>2474</v>
      </c>
      <c r="K998" s="23" t="s">
        <v>1183</v>
      </c>
      <c r="L998" s="23" t="s">
        <v>1184</v>
      </c>
      <c r="M998" s="746" t="s">
        <v>2475</v>
      </c>
      <c r="N998" s="22"/>
      <c r="O998" s="22" t="s">
        <v>2155</v>
      </c>
      <c r="P998" s="22" t="s">
        <v>2403</v>
      </c>
      <c r="Q998" s="22" t="s">
        <v>2403</v>
      </c>
      <c r="R998" s="22" t="s">
        <v>4293</v>
      </c>
      <c r="S998" s="747"/>
      <c r="T998" s="748" t="str">
        <f>IF(Table54[[#This Row],[تاریخ اولین  احتساب حق بیمه]]="",1403,MID(Table54[[#This Row],[تاریخ اولین  احتساب حق بیمه]],1,4))</f>
        <v>1402</v>
      </c>
      <c r="U998" s="22"/>
      <c r="V998" s="22"/>
      <c r="W998" s="23"/>
      <c r="X998" s="22"/>
      <c r="Y998" s="748"/>
      <c r="Z998" s="748"/>
      <c r="AA998" s="748"/>
      <c r="AB998" s="748"/>
      <c r="AC998" s="748"/>
      <c r="AD998" s="748"/>
      <c r="AE998" s="748"/>
      <c r="AF998" s="748"/>
      <c r="AG998" s="748"/>
      <c r="AH998" s="749"/>
      <c r="AI998" s="749"/>
      <c r="AJ998" s="749"/>
      <c r="AK998" s="749"/>
      <c r="AL998" s="748"/>
      <c r="AM998" s="748"/>
      <c r="AN998" s="748"/>
      <c r="AO998" s="748"/>
      <c r="AP998" s="748"/>
      <c r="AQ998" s="748"/>
      <c r="AR998" s="748"/>
      <c r="AS998" s="747"/>
      <c r="AT998" s="748"/>
      <c r="AU998" s="748"/>
      <c r="AV998" s="748"/>
      <c r="AW998" s="748"/>
      <c r="AX998" s="748"/>
      <c r="AY998" s="748"/>
      <c r="BK998" s="155"/>
      <c r="BL998" s="155"/>
      <c r="BM998" s="155"/>
      <c r="BN998" s="155"/>
    </row>
    <row r="999" spans="1:73" s="750" customFormat="1" ht="24.75" customHeight="1">
      <c r="A999" s="22" t="s">
        <v>2491</v>
      </c>
      <c r="B999" s="23" t="s">
        <v>2480</v>
      </c>
      <c r="C999" s="804" t="s">
        <v>2592</v>
      </c>
      <c r="D999" s="23" t="s">
        <v>2476</v>
      </c>
      <c r="E999" s="23" t="s">
        <v>162</v>
      </c>
      <c r="F999" s="22" t="s">
        <v>102</v>
      </c>
      <c r="G999" s="22" t="s">
        <v>1577</v>
      </c>
      <c r="H999" s="22" t="s">
        <v>179</v>
      </c>
      <c r="I999" s="18" t="s">
        <v>5417</v>
      </c>
      <c r="J999" s="23" t="s">
        <v>2477</v>
      </c>
      <c r="K999" s="23" t="s">
        <v>1183</v>
      </c>
      <c r="L999" s="23" t="s">
        <v>1184</v>
      </c>
      <c r="M999" s="746" t="s">
        <v>2478</v>
      </c>
      <c r="N999" s="22"/>
      <c r="O999" s="22" t="s">
        <v>1551</v>
      </c>
      <c r="P999" s="22" t="s">
        <v>676</v>
      </c>
      <c r="Q999" s="22"/>
      <c r="R999" s="22" t="s">
        <v>348</v>
      </c>
      <c r="S999" s="747"/>
      <c r="T999" s="748" t="str">
        <f>IF(Table54[[#This Row],[تاریخ اولین  احتساب حق بیمه]]="",1403,MID(Table54[[#This Row],[تاریخ اولین  احتساب حق بیمه]],1,4))</f>
        <v>1400</v>
      </c>
      <c r="U999" s="22"/>
      <c r="V999" s="22"/>
      <c r="W999" s="23"/>
      <c r="X999" s="22"/>
      <c r="Y999" s="748"/>
      <c r="Z999" s="748"/>
      <c r="AA999" s="748"/>
      <c r="AB999" s="748"/>
      <c r="AC999" s="748"/>
      <c r="AD999" s="748"/>
      <c r="AE999" s="748"/>
      <c r="AF999" s="748"/>
      <c r="AG999" s="748"/>
      <c r="AH999" s="749"/>
      <c r="AI999" s="749"/>
      <c r="AJ999" s="749"/>
      <c r="AK999" s="749"/>
      <c r="AL999" s="748"/>
      <c r="AM999" s="748"/>
      <c r="AN999" s="748"/>
      <c r="AO999" s="748"/>
      <c r="AP999" s="748"/>
      <c r="AQ999" s="748"/>
      <c r="AR999" s="748"/>
      <c r="AS999" s="747"/>
      <c r="AT999" s="748"/>
      <c r="AU999" s="748"/>
      <c r="AV999" s="748"/>
      <c r="AW999" s="748"/>
      <c r="AX999" s="748"/>
      <c r="AY999" s="748"/>
      <c r="BK999" s="155"/>
      <c r="BL999" s="155"/>
      <c r="BM999" s="155"/>
      <c r="BN999" s="155"/>
    </row>
    <row r="1000" spans="1:73" s="750" customFormat="1" ht="24.75" customHeight="1">
      <c r="A1000" s="21" t="s">
        <v>1847</v>
      </c>
      <c r="B1000" s="20">
        <v>22601</v>
      </c>
      <c r="C1000" s="757" t="s">
        <v>73</v>
      </c>
      <c r="D1000" s="20" t="s">
        <v>155</v>
      </c>
      <c r="E1000" s="20" t="s">
        <v>162</v>
      </c>
      <c r="F1000" s="21" t="s">
        <v>118</v>
      </c>
      <c r="G1000" s="21"/>
      <c r="H1000" s="21" t="s">
        <v>179</v>
      </c>
      <c r="I1000" s="19" t="s">
        <v>5418</v>
      </c>
      <c r="J1000" s="20" t="s">
        <v>156</v>
      </c>
      <c r="K1000" s="20" t="s">
        <v>1183</v>
      </c>
      <c r="L1000" s="20" t="s">
        <v>1184</v>
      </c>
      <c r="M1000" s="758"/>
      <c r="N1000" s="21"/>
      <c r="O1000" s="21" t="s">
        <v>87</v>
      </c>
      <c r="P1000" s="21" t="s">
        <v>1319</v>
      </c>
      <c r="Q1000" s="21"/>
      <c r="R1000" s="21" t="s">
        <v>1319</v>
      </c>
      <c r="S1000" s="759"/>
      <c r="T1000" s="760" t="str">
        <f>IF(Table54[[#This Row],[تاریخ اولین  احتساب حق بیمه]]="",1403,MID(Table54[[#This Row],[تاریخ اولین  احتساب حق بیمه]],1,4))</f>
        <v>1399</v>
      </c>
      <c r="U1000" s="21"/>
      <c r="V1000" s="21"/>
      <c r="W1000" s="20"/>
      <c r="X1000" s="21"/>
      <c r="Y1000" s="760"/>
      <c r="Z1000" s="760"/>
      <c r="AA1000" s="760"/>
      <c r="AB1000" s="760"/>
      <c r="AC1000" s="760"/>
      <c r="AD1000" s="760"/>
      <c r="AE1000" s="760"/>
      <c r="AF1000" s="760"/>
      <c r="AG1000" s="760"/>
      <c r="AH1000" s="761"/>
      <c r="AI1000" s="761"/>
      <c r="AJ1000" s="761"/>
      <c r="AK1000" s="761"/>
      <c r="AL1000" s="760"/>
      <c r="AM1000" s="760"/>
      <c r="AN1000" s="760"/>
      <c r="AO1000" s="760"/>
      <c r="AP1000" s="760"/>
      <c r="AQ1000" s="760"/>
      <c r="AR1000" s="760"/>
      <c r="AS1000" s="759"/>
      <c r="AT1000" s="760"/>
      <c r="AU1000" s="760"/>
      <c r="AV1000" s="760"/>
      <c r="AW1000" s="760">
        <v>98000000</v>
      </c>
      <c r="AX1000" s="760">
        <v>100000000</v>
      </c>
      <c r="AY1000" s="760">
        <v>35000000</v>
      </c>
      <c r="AZ1000" s="760">
        <v>105000000</v>
      </c>
      <c r="BA1000" s="760">
        <v>105000000</v>
      </c>
      <c r="BB1000" s="760">
        <v>115300000</v>
      </c>
      <c r="BC1000" s="760">
        <v>120000000</v>
      </c>
      <c r="BD1000" s="760">
        <v>110000000</v>
      </c>
      <c r="BE1000" s="760">
        <v>110000000</v>
      </c>
      <c r="BF1000" s="750">
        <v>115000000</v>
      </c>
      <c r="BG1000" s="750">
        <v>120000000</v>
      </c>
      <c r="BK1000" s="155"/>
      <c r="BL1000" s="155"/>
      <c r="BM1000" s="155"/>
      <c r="BN1000" s="155"/>
    </row>
    <row r="1001" spans="1:73" s="750" customFormat="1" ht="24.75" customHeight="1">
      <c r="A1001" s="21" t="s">
        <v>157</v>
      </c>
      <c r="B1001" s="20">
        <v>22602</v>
      </c>
      <c r="C1001" s="757" t="s">
        <v>73</v>
      </c>
      <c r="D1001" s="20" t="s">
        <v>158</v>
      </c>
      <c r="E1001" s="20" t="s">
        <v>162</v>
      </c>
      <c r="F1001" s="21" t="s">
        <v>159</v>
      </c>
      <c r="G1001" s="21"/>
      <c r="H1001" s="21" t="s">
        <v>180</v>
      </c>
      <c r="I1001" s="19" t="s">
        <v>5417</v>
      </c>
      <c r="J1001" s="20" t="s">
        <v>160</v>
      </c>
      <c r="K1001" s="20" t="s">
        <v>1183</v>
      </c>
      <c r="L1001" s="20" t="s">
        <v>1184</v>
      </c>
      <c r="M1001" s="758" t="s">
        <v>161</v>
      </c>
      <c r="N1001" s="21">
        <v>4159837835</v>
      </c>
      <c r="O1001" s="21" t="s">
        <v>87</v>
      </c>
      <c r="P1001" s="21" t="s">
        <v>612</v>
      </c>
      <c r="Q1001" s="21"/>
      <c r="R1001" s="21" t="s">
        <v>612</v>
      </c>
      <c r="S1001" s="759"/>
      <c r="T1001" s="760" t="str">
        <f>IF(Table54[[#This Row],[تاریخ اولین  احتساب حق بیمه]]="",1403,MID(Table54[[#This Row],[تاریخ اولین  احتساب حق بیمه]],1,4))</f>
        <v>1399</v>
      </c>
      <c r="U1001" s="21"/>
      <c r="V1001" s="21"/>
      <c r="W1001" s="20"/>
      <c r="X1001" s="21"/>
      <c r="Y1001" s="760"/>
      <c r="Z1001" s="760"/>
      <c r="AA1001" s="760"/>
      <c r="AB1001" s="760"/>
      <c r="AC1001" s="760"/>
      <c r="AD1001" s="760"/>
      <c r="AE1001" s="760"/>
      <c r="AF1001" s="760"/>
      <c r="AG1001" s="760"/>
      <c r="AH1001" s="761"/>
      <c r="AI1001" s="761"/>
      <c r="AJ1001" s="761"/>
      <c r="AK1001" s="761"/>
      <c r="AL1001" s="760"/>
      <c r="AM1001" s="760"/>
      <c r="AN1001" s="760"/>
      <c r="AO1001" s="760"/>
      <c r="AP1001" s="760"/>
      <c r="AQ1001" s="760"/>
      <c r="AR1001" s="760"/>
      <c r="AS1001" s="759"/>
      <c r="AT1001" s="760"/>
      <c r="AU1001" s="760"/>
      <c r="AV1001" s="760"/>
      <c r="AW1001" s="760">
        <v>85000000</v>
      </c>
      <c r="AX1001" s="760">
        <v>80000000</v>
      </c>
      <c r="AY1001" s="760">
        <v>95000000</v>
      </c>
      <c r="AZ1001" s="760">
        <v>92000000</v>
      </c>
      <c r="BA1001" s="760">
        <v>95000000</v>
      </c>
      <c r="BB1001" s="760">
        <v>102000000</v>
      </c>
      <c r="BC1001" s="760">
        <v>100000000</v>
      </c>
      <c r="BD1001" s="760">
        <v>105000000</v>
      </c>
      <c r="BE1001" s="760">
        <v>105000000</v>
      </c>
      <c r="BF1001" s="750">
        <v>105000000</v>
      </c>
      <c r="BG1001" s="750">
        <v>110000000</v>
      </c>
      <c r="BK1001" s="155"/>
      <c r="BL1001" s="155"/>
      <c r="BM1001" s="155"/>
      <c r="BN1001" s="155"/>
    </row>
    <row r="1002" spans="1:73" s="750" customFormat="1" ht="24.75" customHeight="1">
      <c r="A1002" s="21" t="s">
        <v>295</v>
      </c>
      <c r="B1002" s="20">
        <v>22604</v>
      </c>
      <c r="C1002" s="757" t="s">
        <v>73</v>
      </c>
      <c r="D1002" s="20" t="s">
        <v>1842</v>
      </c>
      <c r="E1002" s="20" t="s">
        <v>162</v>
      </c>
      <c r="F1002" s="21" t="s">
        <v>660</v>
      </c>
      <c r="G1002" s="21"/>
      <c r="H1002" s="21" t="s">
        <v>180</v>
      </c>
      <c r="I1002" s="19" t="s">
        <v>5417</v>
      </c>
      <c r="J1002" s="20" t="s">
        <v>1843</v>
      </c>
      <c r="K1002" s="20" t="s">
        <v>1183</v>
      </c>
      <c r="L1002" s="20" t="s">
        <v>1184</v>
      </c>
      <c r="M1002" s="758" t="s">
        <v>1844</v>
      </c>
      <c r="N1002" s="21"/>
      <c r="O1002" s="21" t="s">
        <v>87</v>
      </c>
      <c r="P1002" s="21" t="s">
        <v>401</v>
      </c>
      <c r="Q1002" s="21"/>
      <c r="R1002" s="21" t="s">
        <v>1039</v>
      </c>
      <c r="S1002" s="759" t="s">
        <v>1845</v>
      </c>
      <c r="T1002" s="760" t="str">
        <f>IF(Table54[[#This Row],[تاریخ اولین  احتساب حق بیمه]]="",1403,MID(Table54[[#This Row],[تاریخ اولین  احتساب حق بیمه]],1,4))</f>
        <v>1400</v>
      </c>
      <c r="U1002" s="21" t="s">
        <v>227</v>
      </c>
      <c r="V1002" s="21"/>
      <c r="W1002" s="20" t="s">
        <v>1846</v>
      </c>
      <c r="X1002" s="21"/>
      <c r="Y1002" s="760"/>
      <c r="Z1002" s="760"/>
      <c r="AA1002" s="760"/>
      <c r="AB1002" s="760"/>
      <c r="AC1002" s="760"/>
      <c r="AD1002" s="760"/>
      <c r="AE1002" s="760"/>
      <c r="AF1002" s="760"/>
      <c r="AG1002" s="760"/>
      <c r="AH1002" s="761"/>
      <c r="AI1002" s="761"/>
      <c r="AJ1002" s="761"/>
      <c r="AK1002" s="761"/>
      <c r="AL1002" s="760"/>
      <c r="AM1002" s="760"/>
      <c r="AN1002" s="760"/>
      <c r="AO1002" s="760"/>
      <c r="AP1002" s="760"/>
      <c r="AQ1002" s="760"/>
      <c r="AR1002" s="760"/>
      <c r="AS1002" s="759"/>
      <c r="AT1002" s="760"/>
      <c r="AU1002" s="760"/>
      <c r="AV1002" s="760"/>
      <c r="AW1002" s="760">
        <v>80000000</v>
      </c>
      <c r="AX1002" s="760">
        <v>73000000</v>
      </c>
      <c r="AY1002" s="760">
        <v>90000000</v>
      </c>
      <c r="AZ1002" s="760">
        <v>90000000</v>
      </c>
      <c r="BA1002" s="760">
        <v>90000000</v>
      </c>
      <c r="BB1002" s="760">
        <v>98000000</v>
      </c>
      <c r="BC1002" s="760">
        <v>90000000</v>
      </c>
      <c r="BD1002" s="760">
        <v>100000000</v>
      </c>
      <c r="BE1002" s="760">
        <v>100000000</v>
      </c>
      <c r="BF1002" s="750">
        <v>105000000</v>
      </c>
      <c r="BG1002" s="750">
        <v>110000000</v>
      </c>
      <c r="BK1002" s="155"/>
      <c r="BL1002" s="155"/>
      <c r="BM1002" s="155"/>
      <c r="BN1002" s="155"/>
    </row>
    <row r="1003" spans="1:73" s="750" customFormat="1" ht="24.75" customHeight="1">
      <c r="A1003" s="21" t="s">
        <v>2895</v>
      </c>
      <c r="B1003" s="20">
        <v>22606</v>
      </c>
      <c r="C1003" s="757" t="s">
        <v>73</v>
      </c>
      <c r="D1003" s="20" t="s">
        <v>2896</v>
      </c>
      <c r="E1003" s="20" t="s">
        <v>163</v>
      </c>
      <c r="F1003" s="21" t="s">
        <v>176</v>
      </c>
      <c r="G1003" s="21"/>
      <c r="H1003" s="21" t="s">
        <v>179</v>
      </c>
      <c r="I1003" s="19" t="s">
        <v>5417</v>
      </c>
      <c r="J1003" s="20" t="s">
        <v>2897</v>
      </c>
      <c r="K1003" s="20" t="s">
        <v>1183</v>
      </c>
      <c r="L1003" s="20" t="s">
        <v>1184</v>
      </c>
      <c r="M1003" s="758" t="s">
        <v>2898</v>
      </c>
      <c r="N1003" s="21">
        <v>43150184</v>
      </c>
      <c r="O1003" s="21" t="s">
        <v>87</v>
      </c>
      <c r="P1003" s="21" t="s">
        <v>1114</v>
      </c>
      <c r="Q1003" s="21" t="s">
        <v>1114</v>
      </c>
      <c r="R1003" s="21" t="s">
        <v>2251</v>
      </c>
      <c r="S1003" s="759"/>
      <c r="T1003" s="760" t="str">
        <f>IF(Table54[[#This Row],[تاریخ اولین  احتساب حق بیمه]]="",1403,MID(Table54[[#This Row],[تاریخ اولین  احتساب حق بیمه]],1,4))</f>
        <v>1401</v>
      </c>
      <c r="U1003" s="21"/>
      <c r="V1003" s="21"/>
      <c r="W1003" s="20"/>
      <c r="X1003" s="21"/>
      <c r="Y1003" s="760"/>
      <c r="Z1003" s="760"/>
      <c r="AA1003" s="760"/>
      <c r="AB1003" s="760"/>
      <c r="AC1003" s="760"/>
      <c r="AD1003" s="760"/>
      <c r="AE1003" s="760"/>
      <c r="AF1003" s="760"/>
      <c r="AG1003" s="760"/>
      <c r="AH1003" s="761"/>
      <c r="AI1003" s="761"/>
      <c r="AJ1003" s="761"/>
      <c r="AK1003" s="761"/>
      <c r="AL1003" s="760"/>
      <c r="AM1003" s="760"/>
      <c r="AN1003" s="760"/>
      <c r="AO1003" s="760"/>
      <c r="AP1003" s="760"/>
      <c r="AQ1003" s="760"/>
      <c r="AR1003" s="760"/>
      <c r="AS1003" s="759"/>
      <c r="AT1003" s="760"/>
      <c r="AU1003" s="760"/>
      <c r="AV1003" s="760"/>
      <c r="AW1003" s="760">
        <v>46000000</v>
      </c>
      <c r="AX1003" s="760">
        <v>39000000</v>
      </c>
      <c r="AY1003" s="760">
        <v>40000000</v>
      </c>
      <c r="AZ1003" s="760">
        <v>40000000</v>
      </c>
      <c r="BA1003" s="760">
        <v>40000000</v>
      </c>
      <c r="BB1003" s="760">
        <v>40000000</v>
      </c>
      <c r="BC1003" s="760">
        <v>40000000</v>
      </c>
      <c r="BD1003" s="760"/>
      <c r="BE1003" s="760"/>
      <c r="BK1003" s="155"/>
      <c r="BL1003" s="155"/>
      <c r="BM1003" s="155"/>
      <c r="BN1003" s="155"/>
    </row>
    <row r="1004" spans="1:73" s="750" customFormat="1" ht="24.75" customHeight="1">
      <c r="A1004" s="21" t="s">
        <v>4925</v>
      </c>
      <c r="B1004" s="20">
        <v>22607</v>
      </c>
      <c r="C1004" s="757" t="s">
        <v>73</v>
      </c>
      <c r="D1004" s="20" t="s">
        <v>4926</v>
      </c>
      <c r="E1004" s="20" t="s">
        <v>162</v>
      </c>
      <c r="F1004" s="21" t="s">
        <v>317</v>
      </c>
      <c r="G1004" s="21"/>
      <c r="H1004" s="21" t="s">
        <v>180</v>
      </c>
      <c r="I1004" s="19" t="s">
        <v>5417</v>
      </c>
      <c r="J1004" s="20" t="s">
        <v>4927</v>
      </c>
      <c r="K1004" s="20" t="s">
        <v>1183</v>
      </c>
      <c r="L1004" s="20" t="s">
        <v>1184</v>
      </c>
      <c r="M1004" s="758" t="s">
        <v>4928</v>
      </c>
      <c r="N1004" s="21"/>
      <c r="O1004" s="21" t="s">
        <v>2155</v>
      </c>
      <c r="P1004" s="21" t="s">
        <v>4452</v>
      </c>
      <c r="Q1004" s="21"/>
      <c r="R1004" s="21" t="s">
        <v>4452</v>
      </c>
      <c r="S1004" s="759"/>
      <c r="T1004" s="760" t="str">
        <f>IF(Table54[[#This Row],[تاریخ اولین  احتساب حق بیمه]]="",1403,MID(Table54[[#This Row],[تاریخ اولین  احتساب حق بیمه]],1,4))</f>
        <v>1402</v>
      </c>
      <c r="U1004" s="21"/>
      <c r="V1004" s="21"/>
      <c r="W1004" s="20"/>
      <c r="X1004" s="21"/>
      <c r="Y1004" s="760"/>
      <c r="Z1004" s="760"/>
      <c r="AA1004" s="760"/>
      <c r="AB1004" s="760"/>
      <c r="AC1004" s="760"/>
      <c r="AD1004" s="760"/>
      <c r="AE1004" s="760"/>
      <c r="AF1004" s="760"/>
      <c r="AG1004" s="760"/>
      <c r="AH1004" s="761"/>
      <c r="AI1004" s="761"/>
      <c r="AJ1004" s="761"/>
      <c r="AK1004" s="761"/>
      <c r="AL1004" s="760"/>
      <c r="AM1004" s="760"/>
      <c r="AN1004" s="760"/>
      <c r="AO1004" s="760"/>
      <c r="AP1004" s="760"/>
      <c r="AQ1004" s="760"/>
      <c r="AR1004" s="760"/>
      <c r="AS1004" s="759"/>
      <c r="AT1004" s="760"/>
      <c r="AU1004" s="760"/>
      <c r="AV1004" s="760"/>
      <c r="AW1004" s="760"/>
      <c r="AX1004" s="760"/>
      <c r="AY1004" s="760"/>
      <c r="AZ1004" s="760"/>
      <c r="BA1004" s="760"/>
      <c r="BB1004" s="760"/>
      <c r="BC1004" s="760"/>
      <c r="BD1004" s="760"/>
      <c r="BE1004" s="760"/>
      <c r="BG1004" s="750">
        <v>90000000</v>
      </c>
      <c r="BK1004" s="155"/>
      <c r="BL1004" s="155"/>
      <c r="BM1004" s="155"/>
      <c r="BN1004" s="155"/>
    </row>
    <row r="1005" spans="1:73" s="750" customFormat="1" ht="24.75" customHeight="1">
      <c r="A1005" s="21" t="s">
        <v>23278</v>
      </c>
      <c r="B1005" s="20">
        <v>22608</v>
      </c>
      <c r="C1005" s="757" t="s">
        <v>73</v>
      </c>
      <c r="D1005" s="20">
        <v>2580818294</v>
      </c>
      <c r="E1005" s="20" t="s">
        <v>162</v>
      </c>
      <c r="F1005" s="21" t="s">
        <v>23279</v>
      </c>
      <c r="G1005" s="21"/>
      <c r="H1005" s="21" t="s">
        <v>179</v>
      </c>
      <c r="I1005" s="19" t="s">
        <v>5418</v>
      </c>
      <c r="J1005" s="20">
        <v>9935284253</v>
      </c>
      <c r="K1005" s="20" t="s">
        <v>1183</v>
      </c>
      <c r="L1005" s="20" t="s">
        <v>1184</v>
      </c>
      <c r="M1005" s="758" t="s">
        <v>23302</v>
      </c>
      <c r="N1005" s="21"/>
      <c r="O1005" s="21"/>
      <c r="P1005" s="21" t="s">
        <v>22799</v>
      </c>
      <c r="Q1005" s="21"/>
      <c r="R1005" s="21" t="s">
        <v>22799</v>
      </c>
      <c r="S1005" s="759"/>
      <c r="T1005" s="760"/>
      <c r="U1005" s="21"/>
      <c r="V1005" s="21"/>
      <c r="W1005" s="20"/>
      <c r="X1005" s="21"/>
      <c r="Y1005" s="760"/>
      <c r="Z1005" s="760"/>
      <c r="AA1005" s="760"/>
      <c r="AB1005" s="760"/>
      <c r="AC1005" s="760"/>
      <c r="AD1005" s="760"/>
      <c r="AE1005" s="760"/>
      <c r="AF1005" s="760"/>
      <c r="AG1005" s="760"/>
      <c r="AH1005" s="761"/>
      <c r="AI1005" s="761"/>
      <c r="AJ1005" s="761"/>
      <c r="AK1005" s="761"/>
      <c r="AL1005" s="760"/>
      <c r="AM1005" s="760"/>
      <c r="AN1005" s="760"/>
      <c r="AO1005" s="760"/>
      <c r="AP1005" s="760"/>
      <c r="AQ1005" s="760"/>
      <c r="AR1005" s="760"/>
      <c r="AS1005" s="759"/>
      <c r="AT1005" s="760"/>
      <c r="AU1005" s="760"/>
      <c r="AV1005" s="760"/>
      <c r="AW1005" s="760"/>
      <c r="AX1005" s="760"/>
      <c r="AY1005" s="760"/>
      <c r="AZ1005" s="760"/>
      <c r="BA1005" s="760"/>
      <c r="BB1005" s="760"/>
      <c r="BC1005" s="760"/>
      <c r="BD1005" s="760"/>
      <c r="BE1005" s="760"/>
      <c r="BK1005" s="155"/>
      <c r="BL1005" s="155"/>
      <c r="BM1005" s="155"/>
      <c r="BN1005" s="155"/>
    </row>
    <row r="1006" spans="1:73" s="750" customFormat="1" ht="24.75" customHeight="1">
      <c r="A1006" s="22" t="s">
        <v>1785</v>
      </c>
      <c r="B1006" s="23">
        <v>25001</v>
      </c>
      <c r="C1006" s="804" t="s">
        <v>783</v>
      </c>
      <c r="D1006" s="23">
        <v>2659028818</v>
      </c>
      <c r="E1006" s="23" t="s">
        <v>162</v>
      </c>
      <c r="F1006" s="22" t="s">
        <v>123</v>
      </c>
      <c r="G1006" s="22" t="s">
        <v>1285</v>
      </c>
      <c r="H1006" s="22" t="s">
        <v>180</v>
      </c>
      <c r="I1006" s="18" t="s">
        <v>5417</v>
      </c>
      <c r="J1006" s="23">
        <v>9118102393</v>
      </c>
      <c r="K1006" s="23" t="s">
        <v>1183</v>
      </c>
      <c r="L1006" s="23" t="s">
        <v>1218</v>
      </c>
      <c r="M1006" s="746" t="s">
        <v>1219</v>
      </c>
      <c r="N1006" s="22"/>
      <c r="O1006" s="22"/>
      <c r="P1006" s="22" t="s">
        <v>1010</v>
      </c>
      <c r="Q1006" s="22"/>
      <c r="R1006" s="22" t="s">
        <v>1010</v>
      </c>
      <c r="S1006" s="747"/>
      <c r="T1006" s="748">
        <v>1381</v>
      </c>
      <c r="U1006" s="22"/>
      <c r="V1006" s="22"/>
      <c r="W1006" s="23"/>
      <c r="X1006" s="22" t="s">
        <v>4850</v>
      </c>
      <c r="Y1006" s="748">
        <v>21612780</v>
      </c>
      <c r="Z1006" s="748">
        <v>90644729</v>
      </c>
      <c r="AA1006" s="748"/>
      <c r="AB1006" s="748">
        <v>41991923</v>
      </c>
      <c r="AC1006" s="748">
        <v>131978461</v>
      </c>
      <c r="AD1006" s="748"/>
      <c r="AE1006" s="748">
        <v>60888288</v>
      </c>
      <c r="AF1006" s="748">
        <v>150874826</v>
      </c>
      <c r="AG1006" s="748"/>
      <c r="AH1006" s="749">
        <v>64737548</v>
      </c>
      <c r="AI1006" s="749">
        <v>145724086</v>
      </c>
      <c r="AJ1006" s="749"/>
      <c r="AK1006" s="749"/>
      <c r="AL1006" s="748"/>
      <c r="AM1006" s="748" t="e">
        <f>SUM([9]!Table54[[#This Row],[140010]],[9]!Table54[[#This Row],[140007]],[9]!Table54[[#This Row],[140004]],[9]!Table54[[#This Row],[140001]])</f>
        <v>#REF!</v>
      </c>
      <c r="AN1006" s="748" t="e">
        <f>SUM([9]!Table54[[#This Row],[140011]],[9]!Table54[[#This Row],[140008]],[9]!Table54[[#This Row],[140005]],[9]!Table54[[#This Row],[140002]])</f>
        <v>#REF!</v>
      </c>
      <c r="AO1006" s="748"/>
      <c r="AP1006" s="748"/>
      <c r="AQ1006" s="748"/>
      <c r="AR1006" s="748"/>
      <c r="AS1006" s="747"/>
      <c r="AT1006" s="748"/>
      <c r="AU1006" s="748" t="e">
        <f>SUM([9]!Table54[[#This Row],[140201]:[140204]])</f>
        <v>#REF!</v>
      </c>
      <c r="AV1006" s="748"/>
      <c r="AW1006" s="748">
        <v>84404376</v>
      </c>
      <c r="AX1006" s="748">
        <v>124571802</v>
      </c>
      <c r="AY1006" s="748">
        <v>143468167</v>
      </c>
      <c r="AZ1006" s="750">
        <v>147317427</v>
      </c>
      <c r="BA1006" s="750">
        <v>142135840</v>
      </c>
      <c r="BB1006" s="750">
        <v>145734763.44</v>
      </c>
      <c r="BC1006" s="750">
        <v>141659431.12</v>
      </c>
      <c r="BD1006" s="750">
        <v>143759027.25999999</v>
      </c>
      <c r="BE1006" s="750">
        <v>143409094.56999999</v>
      </c>
      <c r="BF1006" s="750">
        <v>140959565.73999998</v>
      </c>
      <c r="BG1006" s="750">
        <v>145858623.39999998</v>
      </c>
      <c r="BH1006" s="750">
        <v>141783291.07999998</v>
      </c>
      <c r="BI1006" s="750">
        <f>SUBTOTAL(9,Table54[[#This Row],[140201]:[140212]])</f>
        <v>1645061408.6100001</v>
      </c>
      <c r="BJ1006" s="750">
        <v>128238128.93999998</v>
      </c>
      <c r="BK1006" s="155">
        <v>210171475.29000002</v>
      </c>
      <c r="BL1006" s="155">
        <v>188122524.52379999</v>
      </c>
      <c r="BM1006" s="155">
        <v>192770830.33000001</v>
      </c>
      <c r="BN1006" s="155">
        <v>212645560.27000001</v>
      </c>
      <c r="BO1006" s="750">
        <v>201897832.02000001</v>
      </c>
      <c r="BP1006" s="750">
        <v>209546468.97000003</v>
      </c>
      <c r="BQ1006" s="750">
        <v>209036559.84</v>
      </c>
      <c r="BR1006" s="750">
        <v>207506832.44999999</v>
      </c>
      <c r="BS1006" s="750">
        <v>202917650.28</v>
      </c>
      <c r="BT1006" s="750">
        <v>209546468.97000003</v>
      </c>
      <c r="BU1006" s="750">
        <v>116233098.18000001</v>
      </c>
    </row>
    <row r="1007" spans="1:73" s="750" customFormat="1" ht="24.75" customHeight="1">
      <c r="A1007" s="22" t="s">
        <v>916</v>
      </c>
      <c r="B1007" s="23">
        <v>25002</v>
      </c>
      <c r="C1007" s="804" t="s">
        <v>783</v>
      </c>
      <c r="D1007" s="23">
        <v>2659026841</v>
      </c>
      <c r="E1007" s="23" t="s">
        <v>162</v>
      </c>
      <c r="F1007" s="22" t="s">
        <v>473</v>
      </c>
      <c r="G1007" s="22" t="s">
        <v>1286</v>
      </c>
      <c r="H1007" s="22" t="s">
        <v>179</v>
      </c>
      <c r="I1007" s="18" t="s">
        <v>5416</v>
      </c>
      <c r="J1007" s="23">
        <v>9111373170</v>
      </c>
      <c r="K1007" s="23" t="s">
        <v>1183</v>
      </c>
      <c r="L1007" s="23" t="s">
        <v>1184</v>
      </c>
      <c r="M1007" s="746" t="s">
        <v>1220</v>
      </c>
      <c r="N1007" s="22"/>
      <c r="O1007" s="22"/>
      <c r="P1007" s="22"/>
      <c r="Q1007" s="22"/>
      <c r="R1007" s="22" t="s">
        <v>1010</v>
      </c>
      <c r="S1007" s="747"/>
      <c r="T1007" s="748">
        <v>1381</v>
      </c>
      <c r="U1007" s="22"/>
      <c r="V1007" s="22"/>
      <c r="W1007" s="23"/>
      <c r="X1007" s="22"/>
      <c r="Y1007" s="748">
        <v>73526926</v>
      </c>
      <c r="Z1007" s="748">
        <v>188413352</v>
      </c>
      <c r="AA1007" s="748"/>
      <c r="AB1007" s="748">
        <v>147381350</v>
      </c>
      <c r="AC1007" s="748">
        <v>301573378</v>
      </c>
      <c r="AD1007" s="748"/>
      <c r="AE1007" s="748">
        <v>159078282</v>
      </c>
      <c r="AF1007" s="748">
        <v>313270310</v>
      </c>
      <c r="AG1007" s="748"/>
      <c r="AH1007" s="749">
        <v>126326871</v>
      </c>
      <c r="AI1007" s="749">
        <v>280518899</v>
      </c>
      <c r="AJ1007" s="749"/>
      <c r="AK1007" s="749"/>
      <c r="AL1007" s="748"/>
      <c r="AM1007" s="748" t="e">
        <f>SUM([9]!Table54[[#This Row],[140010]],[9]!Table54[[#This Row],[140007]],[9]!Table54[[#This Row],[140004]],[9]!Table54[[#This Row],[140001]])</f>
        <v>#REF!</v>
      </c>
      <c r="AN1007" s="748" t="e">
        <f>SUM([9]!Table54[[#This Row],[140011]],[9]!Table54[[#This Row],[140008]],[9]!Table54[[#This Row],[140005]],[9]!Table54[[#This Row],[140002]])</f>
        <v>#REF!</v>
      </c>
      <c r="AO1007" s="748"/>
      <c r="AP1007" s="748"/>
      <c r="AQ1007" s="748"/>
      <c r="AR1007" s="748"/>
      <c r="AS1007" s="747"/>
      <c r="AT1007" s="748"/>
      <c r="AU1007" s="748" t="e">
        <f>SUM([9]!Table54[[#This Row],[140201]:[140204]])</f>
        <v>#REF!</v>
      </c>
      <c r="AV1007" s="748"/>
      <c r="AW1007" s="748">
        <v>183563625</v>
      </c>
      <c r="AX1007" s="748">
        <v>286333719</v>
      </c>
      <c r="AY1007" s="748">
        <v>298030651</v>
      </c>
      <c r="AZ1007" s="750">
        <v>265279240</v>
      </c>
      <c r="BA1007" s="750">
        <v>281654945.74000001</v>
      </c>
      <c r="BB1007" s="750">
        <v>284930086.84000003</v>
      </c>
      <c r="BC1007" s="750">
        <v>293475738.19999999</v>
      </c>
      <c r="BD1007" s="750">
        <v>273824891.59999996</v>
      </c>
      <c r="BE1007" s="750">
        <v>281310928.39999998</v>
      </c>
      <c r="BF1007" s="750">
        <v>265260332.80000001</v>
      </c>
      <c r="BG1007" s="750">
        <v>276894314.59999996</v>
      </c>
      <c r="BH1007" s="750">
        <v>284554928.10000002</v>
      </c>
      <c r="BI1007" s="750">
        <f>SUBTOTAL(9,Table54[[#This Row],[140201]:[140212]])</f>
        <v>3275113401.2800002</v>
      </c>
      <c r="BJ1007" s="750">
        <v>211859369.90000001</v>
      </c>
      <c r="BK1007" s="155">
        <v>395670794.95499998</v>
      </c>
      <c r="BL1007" s="155">
        <v>352875897.53264999</v>
      </c>
      <c r="BM1007" s="155">
        <v>334829343.97829998</v>
      </c>
      <c r="BN1007" s="155">
        <v>350574400.97829998</v>
      </c>
      <c r="BO1007" s="750">
        <v>351119087.67919999</v>
      </c>
      <c r="BP1007" s="750">
        <v>314636150.92245001</v>
      </c>
      <c r="BQ1007" s="750">
        <v>319702831.07199997</v>
      </c>
      <c r="BR1007" s="750">
        <v>329410632.32425004</v>
      </c>
      <c r="BS1007" s="750">
        <v>338745056.42694998</v>
      </c>
      <c r="BT1007" s="750">
        <v>375130362.13384998</v>
      </c>
      <c r="BU1007" s="750">
        <v>146001363.03</v>
      </c>
    </row>
    <row r="1008" spans="1:73" s="750" customFormat="1" ht="24.75" customHeight="1">
      <c r="A1008" s="22" t="s">
        <v>1786</v>
      </c>
      <c r="B1008" s="23">
        <v>25003</v>
      </c>
      <c r="C1008" s="804" t="s">
        <v>783</v>
      </c>
      <c r="D1008" s="23">
        <v>6309332287</v>
      </c>
      <c r="E1008" s="23" t="s">
        <v>162</v>
      </c>
      <c r="F1008" s="22" t="s">
        <v>200</v>
      </c>
      <c r="G1008" s="22" t="s">
        <v>1287</v>
      </c>
      <c r="H1008" s="22" t="s">
        <v>179</v>
      </c>
      <c r="I1008" s="18" t="s">
        <v>5418</v>
      </c>
      <c r="J1008" s="23">
        <v>9112372415</v>
      </c>
      <c r="K1008" s="23" t="s">
        <v>1183</v>
      </c>
      <c r="L1008" s="23" t="s">
        <v>1184</v>
      </c>
      <c r="M1008" s="746" t="s">
        <v>1226</v>
      </c>
      <c r="N1008" s="22"/>
      <c r="O1008" s="22"/>
      <c r="P1008" s="22"/>
      <c r="Q1008" s="22"/>
      <c r="R1008" s="22" t="s">
        <v>1010</v>
      </c>
      <c r="S1008" s="747"/>
      <c r="T1008" s="748">
        <v>1381</v>
      </c>
      <c r="U1008" s="22"/>
      <c r="V1008" s="22"/>
      <c r="W1008" s="23"/>
      <c r="X1008" s="22"/>
      <c r="Y1008" s="748">
        <v>35533957</v>
      </c>
      <c r="Z1008" s="748">
        <v>113987451</v>
      </c>
      <c r="AA1008" s="748"/>
      <c r="AB1008" s="748">
        <v>79758876</v>
      </c>
      <c r="AC1008" s="748">
        <v>181145484</v>
      </c>
      <c r="AD1008" s="748"/>
      <c r="AE1008" s="748">
        <v>65109286</v>
      </c>
      <c r="AF1008" s="748">
        <v>166495894</v>
      </c>
      <c r="AG1008" s="748"/>
      <c r="AH1008" s="749">
        <v>66940485</v>
      </c>
      <c r="AI1008" s="749">
        <v>168327093</v>
      </c>
      <c r="AJ1008" s="749"/>
      <c r="AK1008" s="749"/>
      <c r="AL1008" s="748"/>
      <c r="AM1008" s="748" t="e">
        <f>SUM([9]!Table54[[#This Row],[140010]],[9]!Table54[[#This Row],[140007]],[9]!Table54[[#This Row],[140004]],[9]!Table54[[#This Row],[140001]])</f>
        <v>#REF!</v>
      </c>
      <c r="AN1008" s="748" t="e">
        <f>SUM([9]!Table54[[#This Row],[140011]],[9]!Table54[[#This Row],[140008]],[9]!Table54[[#This Row],[140005]],[9]!Table54[[#This Row],[140002]])</f>
        <v>#REF!</v>
      </c>
      <c r="AO1008" s="748"/>
      <c r="AP1008" s="748"/>
      <c r="AQ1008" s="748"/>
      <c r="AR1008" s="748"/>
      <c r="AS1008" s="747"/>
      <c r="AT1008" s="748"/>
      <c r="AU1008" s="748" t="e">
        <f>SUM([9]!Table54[[#This Row],[140201]:[140204]])</f>
        <v>#REF!</v>
      </c>
      <c r="AV1008" s="748"/>
      <c r="AW1008" s="748">
        <v>104914098</v>
      </c>
      <c r="AX1008" s="748">
        <v>170905825</v>
      </c>
      <c r="AY1008" s="748">
        <v>156256236</v>
      </c>
      <c r="AZ1008" s="750">
        <v>158087434</v>
      </c>
      <c r="BA1008" s="750">
        <v>160732499.08000001</v>
      </c>
      <c r="BB1008" s="750">
        <v>175382088.52000001</v>
      </c>
      <c r="BC1008" s="750">
        <v>157484091.19999999</v>
      </c>
      <c r="BD1008" s="750">
        <v>154635559.91999999</v>
      </c>
      <c r="BE1008" s="750">
        <v>157484091.19999999</v>
      </c>
      <c r="BF1008" s="750">
        <v>153736435.28</v>
      </c>
      <c r="BG1008" s="750">
        <v>158212698.72</v>
      </c>
      <c r="BH1008" s="750">
        <v>163909761.27999997</v>
      </c>
      <c r="BI1008" s="750">
        <f>SUBTOTAL(9,Table54[[#This Row],[140201]:[140212]])</f>
        <v>1871740818.2</v>
      </c>
      <c r="BJ1008" s="750">
        <v>132575917.19999999</v>
      </c>
      <c r="BK1008" s="155">
        <v>227274671.08999997</v>
      </c>
      <c r="BL1008" s="155">
        <v>211133101.3865</v>
      </c>
      <c r="BM1008" s="155">
        <v>202281721.03144997</v>
      </c>
      <c r="BN1008" s="155">
        <v>189061976.18665001</v>
      </c>
      <c r="BO1008" s="750">
        <v>209958308.06</v>
      </c>
      <c r="BP1008" s="750">
        <v>189105496.18665001</v>
      </c>
      <c r="BQ1008" s="750">
        <v>181217359.10099998</v>
      </c>
      <c r="BR1008" s="750">
        <v>193791524.18665001</v>
      </c>
      <c r="BS1008" s="750">
        <v>192151415.18665001</v>
      </c>
      <c r="BT1008" s="750">
        <v>217664217.3865</v>
      </c>
      <c r="BU1008" s="750">
        <v>104496716.53</v>
      </c>
    </row>
    <row r="1009" spans="1:73" s="750" customFormat="1" ht="24.75" customHeight="1">
      <c r="A1009" s="22" t="s">
        <v>1787</v>
      </c>
      <c r="B1009" s="23">
        <v>25004</v>
      </c>
      <c r="C1009" s="804" t="s">
        <v>783</v>
      </c>
      <c r="D1009" s="23" t="s">
        <v>937</v>
      </c>
      <c r="E1009" s="23" t="s">
        <v>162</v>
      </c>
      <c r="F1009" s="22" t="s">
        <v>199</v>
      </c>
      <c r="G1009" s="22" t="s">
        <v>1287</v>
      </c>
      <c r="H1009" s="22" t="s">
        <v>179</v>
      </c>
      <c r="I1009" s="18" t="s">
        <v>5416</v>
      </c>
      <c r="J1009" s="23" t="s">
        <v>948</v>
      </c>
      <c r="K1009" s="23" t="s">
        <v>1183</v>
      </c>
      <c r="L1009" s="23" t="s">
        <v>1184</v>
      </c>
      <c r="M1009" s="746" t="s">
        <v>1227</v>
      </c>
      <c r="N1009" s="22"/>
      <c r="O1009" s="22"/>
      <c r="P1009" s="22"/>
      <c r="Q1009" s="22"/>
      <c r="R1009" s="22" t="s">
        <v>1010</v>
      </c>
      <c r="S1009" s="747"/>
      <c r="T1009" s="748">
        <v>1381</v>
      </c>
      <c r="U1009" s="22"/>
      <c r="V1009" s="22"/>
      <c r="W1009" s="23"/>
      <c r="X1009" s="22"/>
      <c r="Y1009" s="748">
        <v>24429595</v>
      </c>
      <c r="Z1009" s="748">
        <v>107062839</v>
      </c>
      <c r="AA1009" s="748"/>
      <c r="AB1009" s="748">
        <v>48425032</v>
      </c>
      <c r="AC1009" s="748">
        <v>155119924</v>
      </c>
      <c r="AD1009" s="748"/>
      <c r="AE1009" s="748">
        <v>45576500</v>
      </c>
      <c r="AF1009" s="748">
        <v>152271392</v>
      </c>
      <c r="AG1009" s="748"/>
      <c r="AH1009" s="749">
        <v>45576500</v>
      </c>
      <c r="AI1009" s="749">
        <v>152271392</v>
      </c>
      <c r="AJ1009" s="749"/>
      <c r="AK1009" s="749"/>
      <c r="AL1009" s="748"/>
      <c r="AM1009" s="748" t="e">
        <f>SUM([9]!Table54[[#This Row],[140010]],[9]!Table54[[#This Row],[140007]],[9]!Table54[[#This Row],[140004]],[9]!Table54[[#This Row],[140001]])</f>
        <v>#REF!</v>
      </c>
      <c r="AN1009" s="748" t="e">
        <f>SUM([9]!Table54[[#This Row],[140011]],[9]!Table54[[#This Row],[140008]],[9]!Table54[[#This Row],[140005]],[9]!Table54[[#This Row],[140002]])</f>
        <v>#REF!</v>
      </c>
      <c r="AO1009" s="748"/>
      <c r="AP1009" s="748"/>
      <c r="AQ1009" s="748"/>
      <c r="AR1009" s="748"/>
      <c r="AS1009" s="747"/>
      <c r="AT1009" s="748"/>
      <c r="AU1009" s="748" t="e">
        <f>SUM([9]!Table54[[#This Row],[140201]:[140204]])</f>
        <v>#REF!</v>
      </c>
      <c r="AV1009" s="748"/>
      <c r="AW1009" s="748">
        <v>97631087</v>
      </c>
      <c r="AX1009" s="748">
        <v>144880265</v>
      </c>
      <c r="AY1009" s="748">
        <v>147031734</v>
      </c>
      <c r="AZ1009" s="750">
        <v>137031734</v>
      </c>
      <c r="BA1009" s="750">
        <v>139880265</v>
      </c>
      <c r="BB1009" s="750">
        <v>142728796.28</v>
      </c>
      <c r="BC1009" s="750">
        <v>142852656.23999998</v>
      </c>
      <c r="BD1009" s="750">
        <v>131458531.11999997</v>
      </c>
      <c r="BE1009" s="750">
        <v>140411058</v>
      </c>
      <c r="BF1009" s="750">
        <v>144395129.84</v>
      </c>
      <c r="BG1009" s="750">
        <v>137353372.19999999</v>
      </c>
      <c r="BH1009" s="750">
        <v>145898966.03999999</v>
      </c>
      <c r="BI1009" s="750">
        <f>SUBTOTAL(9,Table54[[#This Row],[140201]:[140212]])</f>
        <v>1651553594.7199998</v>
      </c>
      <c r="BJ1009" s="750">
        <v>121889916.68000001</v>
      </c>
      <c r="BK1009" s="155">
        <v>184938978.565</v>
      </c>
      <c r="BL1009" s="155">
        <v>180061784.66030002</v>
      </c>
      <c r="BM1009" s="155">
        <v>170478995.52500001</v>
      </c>
      <c r="BN1009" s="155">
        <v>186934822.23000002</v>
      </c>
      <c r="BO1009" s="750">
        <v>185788359.23000002</v>
      </c>
      <c r="BP1009" s="750">
        <v>174031307.52500001</v>
      </c>
      <c r="BQ1009" s="750">
        <v>167429200.59999999</v>
      </c>
      <c r="BR1009" s="750">
        <v>190383444.405</v>
      </c>
      <c r="BS1009" s="750">
        <v>190383444.405</v>
      </c>
      <c r="BT1009" s="750">
        <v>204751642.345</v>
      </c>
      <c r="BU1009" s="750">
        <v>98938177</v>
      </c>
    </row>
    <row r="1010" spans="1:73" s="750" customFormat="1" ht="24.75" customHeight="1">
      <c r="A1010" s="22" t="s">
        <v>1788</v>
      </c>
      <c r="B1010" s="23">
        <v>25005</v>
      </c>
      <c r="C1010" s="804" t="s">
        <v>783</v>
      </c>
      <c r="D1010" s="23">
        <v>5690128503</v>
      </c>
      <c r="E1010" s="23" t="s">
        <v>162</v>
      </c>
      <c r="F1010" s="22" t="s">
        <v>921</v>
      </c>
      <c r="G1010" s="22" t="s">
        <v>1288</v>
      </c>
      <c r="H1010" s="22" t="s">
        <v>179</v>
      </c>
      <c r="I1010" s="18" t="s">
        <v>5416</v>
      </c>
      <c r="J1010" s="23">
        <v>9117062139</v>
      </c>
      <c r="K1010" s="23" t="s">
        <v>1183</v>
      </c>
      <c r="L1010" s="23" t="s">
        <v>1184</v>
      </c>
      <c r="M1010" s="746" t="s">
        <v>1228</v>
      </c>
      <c r="N1010" s="22"/>
      <c r="O1010" s="22"/>
      <c r="P1010" s="22"/>
      <c r="Q1010" s="22"/>
      <c r="R1010" s="22" t="s">
        <v>1010</v>
      </c>
      <c r="S1010" s="747"/>
      <c r="T1010" s="748">
        <v>1381</v>
      </c>
      <c r="U1010" s="22"/>
      <c r="V1010" s="22"/>
      <c r="W1010" s="23"/>
      <c r="X1010" s="22"/>
      <c r="Y1010" s="748">
        <v>2786200</v>
      </c>
      <c r="Z1010" s="748">
        <v>88061265</v>
      </c>
      <c r="AA1010" s="748"/>
      <c r="AB1010" s="748">
        <v>10338343</v>
      </c>
      <c r="AC1010" s="748">
        <v>120480625</v>
      </c>
      <c r="AD1010" s="748"/>
      <c r="AE1010" s="748">
        <v>2385771</v>
      </c>
      <c r="AF1010" s="748">
        <v>112528053</v>
      </c>
      <c r="AG1010" s="748"/>
      <c r="AH1010" s="749">
        <v>4771543</v>
      </c>
      <c r="AI1010" s="749">
        <v>114913825</v>
      </c>
      <c r="AJ1010" s="749"/>
      <c r="AK1010" s="749"/>
      <c r="AL1010" s="748"/>
      <c r="AM1010" s="748" t="e">
        <f>SUM([9]!Table54[[#This Row],[140010]],[9]!Table54[[#This Row],[140007]],[9]!Table54[[#This Row],[140004]],[9]!Table54[[#This Row],[140001]])</f>
        <v>#REF!</v>
      </c>
      <c r="AN1010" s="748" t="e">
        <f>SUM([9]!Table54[[#This Row],[140011]],[9]!Table54[[#This Row],[140008]],[9]!Table54[[#This Row],[140005]],[9]!Table54[[#This Row],[140002]])</f>
        <v>#REF!</v>
      </c>
      <c r="AO1010" s="748"/>
      <c r="AP1010" s="748"/>
      <c r="AQ1010" s="748"/>
      <c r="AR1010" s="748"/>
      <c r="AS1010" s="747"/>
      <c r="AT1010" s="748"/>
      <c r="AU1010" s="748" t="e">
        <f>SUM([9]!Table54[[#This Row],[140201]:[140204]])</f>
        <v>#REF!</v>
      </c>
      <c r="AV1010" s="748"/>
      <c r="AW1010" s="748">
        <v>78211538</v>
      </c>
      <c r="AX1010" s="748">
        <v>110240966</v>
      </c>
      <c r="AY1010" s="748">
        <v>102288395</v>
      </c>
      <c r="AZ1010" s="750">
        <v>104674166</v>
      </c>
      <c r="BA1010" s="750">
        <v>103878908.94</v>
      </c>
      <c r="BB1010" s="750">
        <v>100697880.38</v>
      </c>
      <c r="BC1010" s="750">
        <v>109798026.04000001</v>
      </c>
      <c r="BD1010" s="750">
        <v>105026483.2</v>
      </c>
      <c r="BE1010" s="750">
        <v>108605140.33</v>
      </c>
      <c r="BF1010" s="750">
        <v>109798026.04000001</v>
      </c>
      <c r="BG1010" s="750">
        <v>122919768.85000001</v>
      </c>
      <c r="BH1010" s="750">
        <v>109464971.67999999</v>
      </c>
      <c r="BI1010" s="750">
        <f>SUBTOTAL(9,Table54[[#This Row],[140201]:[140212]])</f>
        <v>1265604270.46</v>
      </c>
      <c r="BJ1010" s="750">
        <v>96890766.089999989</v>
      </c>
      <c r="BK1010" s="155">
        <v>135743139.38</v>
      </c>
      <c r="BL1010" s="155">
        <v>141177198.11269999</v>
      </c>
      <c r="BM1010" s="155">
        <v>139936665.42000002</v>
      </c>
      <c r="BN1010" s="155">
        <v>143635375.27000001</v>
      </c>
      <c r="BO1010" s="750">
        <v>146371868.12</v>
      </c>
      <c r="BP1010" s="750">
        <v>132689402.87</v>
      </c>
      <c r="BQ1010" s="750">
        <v>143635376.27000001</v>
      </c>
      <c r="BR1010" s="750">
        <v>151844854.82000002</v>
      </c>
      <c r="BS1010" s="750">
        <v>136520494.86000001</v>
      </c>
      <c r="BT1010" s="750">
        <v>178115186.18000001</v>
      </c>
      <c r="BU1010" s="750">
        <v>129952913.02000001</v>
      </c>
    </row>
    <row r="1011" spans="1:73" s="750" customFormat="1" ht="24.75" customHeight="1">
      <c r="A1011" s="22" t="s">
        <v>1789</v>
      </c>
      <c r="B1011" s="23">
        <v>25006</v>
      </c>
      <c r="C1011" s="804" t="s">
        <v>783</v>
      </c>
      <c r="D1011" s="23" t="s">
        <v>938</v>
      </c>
      <c r="E1011" s="23" t="s">
        <v>162</v>
      </c>
      <c r="F1011" s="22" t="s">
        <v>311</v>
      </c>
      <c r="G1011" s="22" t="s">
        <v>1289</v>
      </c>
      <c r="H1011" s="22" t="s">
        <v>179</v>
      </c>
      <c r="I1011" s="18" t="s">
        <v>5418</v>
      </c>
      <c r="J1011" s="23" t="s">
        <v>949</v>
      </c>
      <c r="K1011" s="23" t="s">
        <v>1183</v>
      </c>
      <c r="L1011" s="23" t="s">
        <v>1184</v>
      </c>
      <c r="M1011" s="746" t="s">
        <v>1229</v>
      </c>
      <c r="N1011" s="22"/>
      <c r="O1011" s="22"/>
      <c r="P1011" s="22" t="s">
        <v>962</v>
      </c>
      <c r="Q1011" s="22"/>
      <c r="R1011" s="22" t="s">
        <v>1011</v>
      </c>
      <c r="S1011" s="747"/>
      <c r="T1011" s="748">
        <v>1382</v>
      </c>
      <c r="U1011" s="22"/>
      <c r="V1011" s="22"/>
      <c r="W1011" s="23"/>
      <c r="X1011" s="22"/>
      <c r="Y1011" s="748">
        <v>16115264</v>
      </c>
      <c r="Z1011" s="748">
        <v>90864891</v>
      </c>
      <c r="AA1011" s="748"/>
      <c r="AB1011" s="748">
        <v>52448625</v>
      </c>
      <c r="AC1011" s="748">
        <v>149604340</v>
      </c>
      <c r="AD1011" s="748"/>
      <c r="AE1011" s="748">
        <v>46700830</v>
      </c>
      <c r="AF1011" s="748">
        <v>143856545</v>
      </c>
      <c r="AG1011" s="748"/>
      <c r="AH1011" s="749">
        <v>45982356</v>
      </c>
      <c r="AI1011" s="749">
        <v>143138071</v>
      </c>
      <c r="AJ1011" s="749"/>
      <c r="AK1011" s="749"/>
      <c r="AL1011" s="748"/>
      <c r="AM1011" s="748" t="e">
        <f>SUM([9]!Table54[[#This Row],[140010]],[9]!Table54[[#This Row],[140007]],[9]!Table54[[#This Row],[140004]],[9]!Table54[[#This Row],[140001]])</f>
        <v>#REF!</v>
      </c>
      <c r="AN1011" s="748" t="e">
        <f>SUM([9]!Table54[[#This Row],[140011]],[9]!Table54[[#This Row],[140008]],[9]!Table54[[#This Row],[140005]],[9]!Table54[[#This Row],[140002]])</f>
        <v>#REF!</v>
      </c>
      <c r="AO1011" s="748"/>
      <c r="AP1011" s="748"/>
      <c r="AQ1011" s="748"/>
      <c r="AR1011" s="748"/>
      <c r="AS1011" s="747"/>
      <c r="AT1011" s="748"/>
      <c r="AU1011" s="748" t="e">
        <f>SUM([9]!Table54[[#This Row],[140201]:[140204]])</f>
        <v>#REF!</v>
      </c>
      <c r="AV1011" s="748"/>
      <c r="AW1011" s="748">
        <v>81433139</v>
      </c>
      <c r="AX1011" s="748">
        <v>139364681</v>
      </c>
      <c r="AY1011" s="748">
        <v>133616886</v>
      </c>
      <c r="AZ1011" s="750">
        <v>132898412</v>
      </c>
      <c r="BA1011" s="750">
        <v>140442392.33500001</v>
      </c>
      <c r="BB1011" s="750">
        <v>134597815.26500002</v>
      </c>
      <c r="BC1011" s="750">
        <v>138643963.75999999</v>
      </c>
      <c r="BD1011" s="750">
        <v>130740746.34999999</v>
      </c>
      <c r="BE1011" s="750">
        <v>134692355.05500001</v>
      </c>
      <c r="BF1011" s="750">
        <v>132536932.125</v>
      </c>
      <c r="BG1011" s="750">
        <v>141158623.845</v>
      </c>
      <c r="BH1011" s="750">
        <v>128349946.22499999</v>
      </c>
      <c r="BI1011" s="750">
        <f>SUBTOTAL(9,Table54[[#This Row],[140201]:[140212]])</f>
        <v>1568475892.96</v>
      </c>
      <c r="BJ1011" s="750">
        <v>115888163.035</v>
      </c>
      <c r="BK1011" s="155">
        <v>196782177.68000001</v>
      </c>
      <c r="BL1011" s="155">
        <v>186722318.824</v>
      </c>
      <c r="BM1011" s="155">
        <v>204098456.72</v>
      </c>
      <c r="BN1011" s="155">
        <v>198567841.16</v>
      </c>
      <c r="BO1011" s="750">
        <v>225207428.39999998</v>
      </c>
      <c r="BP1011" s="750">
        <v>184358758.91999999</v>
      </c>
      <c r="BQ1011" s="750">
        <v>181183440.95999998</v>
      </c>
      <c r="BR1011" s="750">
        <v>205995090.88</v>
      </c>
      <c r="BS1011" s="750">
        <v>168949679.68000001</v>
      </c>
      <c r="BT1011" s="750">
        <v>194881467.51999998</v>
      </c>
      <c r="BU1011" s="750">
        <v>110177020.76000001</v>
      </c>
    </row>
    <row r="1012" spans="1:73" s="750" customFormat="1" ht="24.75" customHeight="1">
      <c r="A1012" s="22" t="s">
        <v>1790</v>
      </c>
      <c r="B1012" s="23">
        <v>25007</v>
      </c>
      <c r="C1012" s="804" t="s">
        <v>783</v>
      </c>
      <c r="D1012" s="23" t="s">
        <v>939</v>
      </c>
      <c r="E1012" s="23" t="s">
        <v>162</v>
      </c>
      <c r="F1012" s="22" t="s">
        <v>98</v>
      </c>
      <c r="G1012" s="22" t="s">
        <v>1288</v>
      </c>
      <c r="H1012" s="22" t="s">
        <v>179</v>
      </c>
      <c r="I1012" s="18" t="s">
        <v>5418</v>
      </c>
      <c r="J1012" s="23" t="s">
        <v>950</v>
      </c>
      <c r="K1012" s="23" t="s">
        <v>1183</v>
      </c>
      <c r="L1012" s="23" t="s">
        <v>1218</v>
      </c>
      <c r="M1012" s="746" t="s">
        <v>1230</v>
      </c>
      <c r="N1012" s="22"/>
      <c r="O1012" s="22"/>
      <c r="P1012" s="22" t="s">
        <v>962</v>
      </c>
      <c r="Q1012" s="22"/>
      <c r="R1012" s="22" t="s">
        <v>1011</v>
      </c>
      <c r="S1012" s="747"/>
      <c r="T1012" s="748">
        <v>1382</v>
      </c>
      <c r="U1012" s="22"/>
      <c r="V1012" s="22"/>
      <c r="W1012" s="23"/>
      <c r="X1012" s="22"/>
      <c r="Y1012" s="748">
        <v>9954133</v>
      </c>
      <c r="Z1012" s="748">
        <v>89234623</v>
      </c>
      <c r="AA1012" s="748"/>
      <c r="AB1012" s="748">
        <v>32184799</v>
      </c>
      <c r="AC1012" s="748">
        <v>136014858</v>
      </c>
      <c r="AD1012" s="748"/>
      <c r="AE1012" s="748">
        <v>21456533</v>
      </c>
      <c r="AF1012" s="748">
        <v>125286592</v>
      </c>
      <c r="AG1012" s="748"/>
      <c r="AH1012" s="749">
        <v>55786985</v>
      </c>
      <c r="AI1012" s="749">
        <v>159417044</v>
      </c>
      <c r="AJ1012" s="749"/>
      <c r="AK1012" s="749"/>
      <c r="AL1012" s="748"/>
      <c r="AM1012" s="748" t="e">
        <f>SUM([9]!Table54[[#This Row],[140010]],[9]!Table54[[#This Row],[140007]],[9]!Table54[[#This Row],[140004]],[9]!Table54[[#This Row],[140001]])</f>
        <v>#REF!</v>
      </c>
      <c r="AN1012" s="748" t="e">
        <f>SUM([9]!Table54[[#This Row],[140011]],[9]!Table54[[#This Row],[140008]],[9]!Table54[[#This Row],[140005]],[9]!Table54[[#This Row],[140002]])</f>
        <v>#REF!</v>
      </c>
      <c r="AO1012" s="748"/>
      <c r="AP1012" s="748"/>
      <c r="AQ1012" s="748"/>
      <c r="AR1012" s="748"/>
      <c r="AS1012" s="747"/>
      <c r="AT1012" s="748"/>
      <c r="AU1012" s="748" t="e">
        <f>SUM([9]!Table54[[#This Row],[140201]:[140204]])</f>
        <v>#REF!</v>
      </c>
      <c r="AV1012" s="748"/>
      <c r="AW1012" s="748">
        <v>84802871</v>
      </c>
      <c r="AX1012" s="748">
        <v>120775199</v>
      </c>
      <c r="AY1012" s="748">
        <v>110046933</v>
      </c>
      <c r="AZ1012" s="750">
        <v>144177385</v>
      </c>
      <c r="BA1012" s="750">
        <v>124508896.61500001</v>
      </c>
      <c r="BB1012" s="750">
        <v>124151287.73999999</v>
      </c>
      <c r="BC1012" s="750">
        <v>136076240.57499999</v>
      </c>
      <c r="BD1012" s="750">
        <v>136791458.32499999</v>
      </c>
      <c r="BE1012" s="750">
        <v>129639280.82499999</v>
      </c>
      <c r="BF1012" s="750">
        <v>129996889.69999999</v>
      </c>
      <c r="BG1012" s="750">
        <v>129639280.82499999</v>
      </c>
      <c r="BH1012" s="750">
        <v>140035967.41</v>
      </c>
      <c r="BI1012" s="750">
        <f>SUBTOTAL(9,Table54[[#This Row],[140201]:[140212]])</f>
        <v>1510641690.0150003</v>
      </c>
      <c r="BJ1012" s="750">
        <v>107330622.11499999</v>
      </c>
      <c r="BK1012" s="155">
        <v>176645526.66000003</v>
      </c>
      <c r="BL1012" s="155">
        <v>162952847.82639998</v>
      </c>
      <c r="BM1012" s="155">
        <v>204227151.38</v>
      </c>
      <c r="BN1012" s="155">
        <v>182993493.28</v>
      </c>
      <c r="BO1012" s="750">
        <v>148329893.28</v>
      </c>
      <c r="BP1012" s="750">
        <v>146356805.35999998</v>
      </c>
      <c r="BQ1012" s="750">
        <v>157208789.91999999</v>
      </c>
      <c r="BR1012" s="750">
        <v>172993492.28</v>
      </c>
      <c r="BS1012" s="750">
        <v>153755885.06</v>
      </c>
      <c r="BT1012" s="750">
        <v>199630179.20000002</v>
      </c>
      <c r="BU1012" s="750">
        <v>124131295.28</v>
      </c>
    </row>
    <row r="1013" spans="1:73" s="750" customFormat="1" ht="24.75" customHeight="1">
      <c r="A1013" s="22" t="s">
        <v>1791</v>
      </c>
      <c r="B1013" s="23">
        <v>25008</v>
      </c>
      <c r="C1013" s="804" t="s">
        <v>783</v>
      </c>
      <c r="D1013" s="23">
        <v>2594380431</v>
      </c>
      <c r="E1013" s="23" t="s">
        <v>162</v>
      </c>
      <c r="F1013" s="22" t="s">
        <v>821</v>
      </c>
      <c r="G1013" s="22" t="s">
        <v>1288</v>
      </c>
      <c r="H1013" s="22" t="s">
        <v>179</v>
      </c>
      <c r="I1013" s="18" t="s">
        <v>5418</v>
      </c>
      <c r="J1013" s="23" t="s">
        <v>951</v>
      </c>
      <c r="K1013" s="23" t="s">
        <v>1183</v>
      </c>
      <c r="L1013" s="23" t="s">
        <v>1184</v>
      </c>
      <c r="M1013" s="746" t="s">
        <v>1231</v>
      </c>
      <c r="N1013" s="22"/>
      <c r="O1013" s="22"/>
      <c r="P1013" s="22" t="s">
        <v>963</v>
      </c>
      <c r="Q1013" s="22"/>
      <c r="R1013" s="22" t="s">
        <v>1012</v>
      </c>
      <c r="S1013" s="747"/>
      <c r="T1013" s="748">
        <v>1383</v>
      </c>
      <c r="U1013" s="22"/>
      <c r="V1013" s="22"/>
      <c r="W1013" s="23"/>
      <c r="X1013" s="22"/>
      <c r="Y1013" s="748">
        <v>149311200</v>
      </c>
      <c r="Z1013" s="748">
        <v>90411690</v>
      </c>
      <c r="AA1013" s="748"/>
      <c r="AB1013" s="748">
        <v>27893492</v>
      </c>
      <c r="AC1013" s="748">
        <v>125923551</v>
      </c>
      <c r="AD1013" s="748"/>
      <c r="AE1013" s="748">
        <v>22886968</v>
      </c>
      <c r="AF1013" s="748">
        <v>120917027</v>
      </c>
      <c r="AG1013" s="748"/>
      <c r="AH1013" s="749">
        <v>27178275</v>
      </c>
      <c r="AI1013" s="749">
        <v>125008334</v>
      </c>
      <c r="AJ1013" s="749"/>
      <c r="AK1013" s="749"/>
      <c r="AL1013" s="748"/>
      <c r="AM1013" s="748" t="e">
        <f>SUM([9]!Table54[[#This Row],[140010]],[9]!Table54[[#This Row],[140007]],[9]!Table54[[#This Row],[140004]],[9]!Table54[[#This Row],[140001]])</f>
        <v>#REF!</v>
      </c>
      <c r="AN1013" s="748" t="e">
        <f>SUM([9]!Table54[[#This Row],[140011]],[9]!Table54[[#This Row],[140008]],[9]!Table54[[#This Row],[140005]],[9]!Table54[[#This Row],[140002]])</f>
        <v>#REF!</v>
      </c>
      <c r="AO1013" s="748"/>
      <c r="AP1013" s="748"/>
      <c r="AQ1013" s="748"/>
      <c r="AR1013" s="748"/>
      <c r="AS1013" s="747"/>
      <c r="AT1013" s="748"/>
      <c r="AU1013" s="748" t="e">
        <f>SUM([9]!Table54[[#This Row],[140201]:[140204]])</f>
        <v>#REF!</v>
      </c>
      <c r="AV1013" s="748"/>
      <c r="AW1013" s="748">
        <v>80979937</v>
      </c>
      <c r="AX1013" s="748">
        <v>115683892</v>
      </c>
      <c r="AY1013" s="748">
        <v>110677368</v>
      </c>
      <c r="AZ1013" s="750">
        <v>114768675</v>
      </c>
      <c r="BA1013" s="750">
        <v>125139332.11499999</v>
      </c>
      <c r="BB1013" s="750">
        <v>127781723.23999999</v>
      </c>
      <c r="BC1013" s="750">
        <v>126475147.7</v>
      </c>
      <c r="BD1013" s="750">
        <v>126475147.7</v>
      </c>
      <c r="BE1013" s="750">
        <v>115031663.7</v>
      </c>
      <c r="BF1013" s="750">
        <v>105746881.45</v>
      </c>
      <c r="BG1013" s="750">
        <v>128633849.44999999</v>
      </c>
      <c r="BH1013" s="750">
        <v>159539381.91</v>
      </c>
      <c r="BI1013" s="750">
        <f>SUBTOTAL(9,Table54[[#This Row],[140201]:[140212]])</f>
        <v>1436932999.2650003</v>
      </c>
      <c r="BJ1013" s="750">
        <v>101331714.98999999</v>
      </c>
      <c r="BK1013" s="155">
        <v>171818614.58000001</v>
      </c>
      <c r="BL1013" s="155">
        <v>171880351.713</v>
      </c>
      <c r="BM1013" s="155">
        <v>174594912</v>
      </c>
      <c r="BN1013" s="155">
        <v>161348994.66</v>
      </c>
      <c r="BO1013" s="750">
        <v>184559689.80000001</v>
      </c>
      <c r="BP1013" s="750">
        <v>152531291.22</v>
      </c>
      <c r="BQ1013" s="750">
        <v>161706482.20000002</v>
      </c>
      <c r="BR1013" s="750">
        <v>164666113.08000001</v>
      </c>
      <c r="BS1013" s="750">
        <v>153814129.52000001</v>
      </c>
      <c r="BT1013" s="750">
        <v>193769160.90000001</v>
      </c>
      <c r="BU1013" s="750">
        <v>135534795.28</v>
      </c>
    </row>
    <row r="1014" spans="1:73" s="750" customFormat="1" ht="24.75" customHeight="1">
      <c r="A1014" s="22" t="s">
        <v>1792</v>
      </c>
      <c r="B1014" s="23">
        <v>25009</v>
      </c>
      <c r="C1014" s="804" t="s">
        <v>783</v>
      </c>
      <c r="D1014" s="23">
        <v>2679807987</v>
      </c>
      <c r="E1014" s="23" t="s">
        <v>162</v>
      </c>
      <c r="F1014" s="22" t="s">
        <v>123</v>
      </c>
      <c r="G1014" s="22" t="s">
        <v>586</v>
      </c>
      <c r="H1014" s="22" t="s">
        <v>179</v>
      </c>
      <c r="I1014" s="18" t="s">
        <v>5418</v>
      </c>
      <c r="J1014" s="23" t="s">
        <v>952</v>
      </c>
      <c r="K1014" s="23" t="s">
        <v>1183</v>
      </c>
      <c r="L1014" s="23" t="s">
        <v>1184</v>
      </c>
      <c r="M1014" s="746" t="s">
        <v>1232</v>
      </c>
      <c r="N1014" s="22"/>
      <c r="O1014" s="22"/>
      <c r="P1014" s="22"/>
      <c r="Q1014" s="22"/>
      <c r="R1014" s="22" t="s">
        <v>1013</v>
      </c>
      <c r="S1014" s="747"/>
      <c r="T1014" s="748">
        <v>1383</v>
      </c>
      <c r="U1014" s="22"/>
      <c r="V1014" s="22"/>
      <c r="W1014" s="23"/>
      <c r="X1014" s="22"/>
      <c r="Y1014" s="748">
        <v>16590222</v>
      </c>
      <c r="Z1014" s="748">
        <v>98070712</v>
      </c>
      <c r="AA1014" s="748"/>
      <c r="AB1014" s="748">
        <v>38264150</v>
      </c>
      <c r="AC1014" s="748">
        <v>155094209</v>
      </c>
      <c r="AD1014" s="748"/>
      <c r="AE1014" s="748">
        <v>39336976</v>
      </c>
      <c r="AF1014" s="748">
        <v>156167035</v>
      </c>
      <c r="AG1014" s="748"/>
      <c r="AH1014" s="749">
        <v>38621759</v>
      </c>
      <c r="AI1014" s="749">
        <v>155451818</v>
      </c>
      <c r="AJ1014" s="749"/>
      <c r="AK1014" s="749"/>
      <c r="AL1014" s="748"/>
      <c r="AM1014" s="748" t="e">
        <f>SUM([9]!Table54[[#This Row],[140010]],[9]!Table54[[#This Row],[140007]],[9]!Table54[[#This Row],[140004]],[9]!Table54[[#This Row],[140001]])</f>
        <v>#REF!</v>
      </c>
      <c r="AN1014" s="748" t="e">
        <f>SUM([9]!Table54[[#This Row],[140011]],[9]!Table54[[#This Row],[140008]],[9]!Table54[[#This Row],[140005]],[9]!Table54[[#This Row],[140002]])</f>
        <v>#REF!</v>
      </c>
      <c r="AO1014" s="748"/>
      <c r="AP1014" s="748"/>
      <c r="AQ1014" s="748"/>
      <c r="AR1014" s="748"/>
      <c r="AS1014" s="747"/>
      <c r="AT1014" s="748"/>
      <c r="AU1014" s="748" t="e">
        <f>SUM([9]!Table54[[#This Row],[140201]:[140204]])</f>
        <v>#REF!</v>
      </c>
      <c r="AV1014" s="748"/>
      <c r="AW1014" s="748">
        <v>88638960</v>
      </c>
      <c r="AX1014" s="748">
        <v>144854550</v>
      </c>
      <c r="AY1014" s="748">
        <v>145927376</v>
      </c>
      <c r="AZ1014" s="750">
        <v>145212159</v>
      </c>
      <c r="BA1014" s="750">
        <v>153794771.74000001</v>
      </c>
      <c r="BB1014" s="750">
        <v>159509989.49000001</v>
      </c>
      <c r="BC1014" s="750">
        <v>156415369.57499999</v>
      </c>
      <c r="BD1014" s="750">
        <v>154627325.19999999</v>
      </c>
      <c r="BE1014" s="750">
        <v>153912107.44999999</v>
      </c>
      <c r="BF1014" s="750">
        <v>146759929.94999999</v>
      </c>
      <c r="BG1014" s="750">
        <v>161779502.69999999</v>
      </c>
      <c r="BH1014" s="750">
        <v>161903362.66</v>
      </c>
      <c r="BI1014" s="750">
        <f>SUBTOTAL(9,Table54[[#This Row],[140201]:[140212]])</f>
        <v>1773335403.7650003</v>
      </c>
      <c r="BJ1014" s="750">
        <v>133046932.73999999</v>
      </c>
      <c r="BK1014" s="155">
        <v>227225870.12</v>
      </c>
      <c r="BL1014" s="155">
        <v>237111037.74000001</v>
      </c>
      <c r="BM1014" s="155">
        <v>244915117.44</v>
      </c>
      <c r="BN1014" s="155">
        <v>241273213.58000001</v>
      </c>
      <c r="BO1014" s="750">
        <v>250117837.24000001</v>
      </c>
      <c r="BP1014" s="750">
        <v>214474169</v>
      </c>
      <c r="BQ1014" s="750">
        <v>214474169</v>
      </c>
      <c r="BR1014" s="750">
        <v>229562056.41999999</v>
      </c>
      <c r="BS1014" s="750">
        <v>214994440.97999999</v>
      </c>
      <c r="BT1014" s="750">
        <v>237700017.09999999</v>
      </c>
      <c r="BU1014" s="750">
        <v>154976772.28</v>
      </c>
    </row>
    <row r="1015" spans="1:73" s="750" customFormat="1" ht="24.75" customHeight="1">
      <c r="A1015" s="22" t="s">
        <v>1793</v>
      </c>
      <c r="B1015" s="23">
        <v>25010</v>
      </c>
      <c r="C1015" s="804" t="s">
        <v>783</v>
      </c>
      <c r="D1015" s="23">
        <v>2668256811</v>
      </c>
      <c r="E1015" s="23" t="s">
        <v>162</v>
      </c>
      <c r="F1015" s="22" t="s">
        <v>922</v>
      </c>
      <c r="G1015" s="22" t="s">
        <v>1288</v>
      </c>
      <c r="H1015" s="22" t="s">
        <v>179</v>
      </c>
      <c r="I1015" s="18" t="s">
        <v>5418</v>
      </c>
      <c r="J1015" s="23" t="s">
        <v>953</v>
      </c>
      <c r="K1015" s="23" t="s">
        <v>1183</v>
      </c>
      <c r="L1015" s="23" t="s">
        <v>1184</v>
      </c>
      <c r="M1015" s="746" t="s">
        <v>1233</v>
      </c>
      <c r="N1015" s="22"/>
      <c r="O1015" s="22"/>
      <c r="P1015" s="22" t="s">
        <v>964</v>
      </c>
      <c r="Q1015" s="22"/>
      <c r="R1015" s="22" t="s">
        <v>1014</v>
      </c>
      <c r="S1015" s="747"/>
      <c r="T1015" s="748">
        <v>1384</v>
      </c>
      <c r="U1015" s="22"/>
      <c r="V1015" s="22"/>
      <c r="W1015" s="23"/>
      <c r="X1015" s="22"/>
      <c r="Y1015" s="748">
        <v>52259199</v>
      </c>
      <c r="Z1015" s="748">
        <v>126739689</v>
      </c>
      <c r="AA1015" s="748"/>
      <c r="AB1015" s="748">
        <v>57575029</v>
      </c>
      <c r="AC1015" s="748">
        <v>154405088</v>
      </c>
      <c r="AD1015" s="748"/>
      <c r="AE1015" s="748">
        <v>48277198</v>
      </c>
      <c r="AF1015" s="748">
        <v>145107257</v>
      </c>
      <c r="AG1015" s="748"/>
      <c r="AH1015" s="749">
        <v>38979367</v>
      </c>
      <c r="AI1015" s="749">
        <v>135809426</v>
      </c>
      <c r="AJ1015" s="749"/>
      <c r="AK1015" s="749"/>
      <c r="AL1015" s="748"/>
      <c r="AM1015" s="748" t="e">
        <f>SUM([9]!Table54[[#This Row],[140010]],[9]!Table54[[#This Row],[140007]],[9]!Table54[[#This Row],[140004]],[9]!Table54[[#This Row],[140001]])</f>
        <v>#REF!</v>
      </c>
      <c r="AN1015" s="748" t="e">
        <f>SUM([9]!Table54[[#This Row],[140011]],[9]!Table54[[#This Row],[140008]],[9]!Table54[[#This Row],[140005]],[9]!Table54[[#This Row],[140002]])</f>
        <v>#REF!</v>
      </c>
      <c r="AO1015" s="748"/>
      <c r="AP1015" s="748"/>
      <c r="AQ1015" s="748"/>
      <c r="AR1015" s="748"/>
      <c r="AS1015" s="747"/>
      <c r="AT1015" s="748"/>
      <c r="AU1015" s="748" t="e">
        <f>SUM([9]!Table54[[#This Row],[140201]:[140204]])</f>
        <v>#REF!</v>
      </c>
      <c r="AV1015" s="748"/>
      <c r="AW1015" s="748">
        <v>117307937</v>
      </c>
      <c r="AX1015" s="748">
        <v>144165429</v>
      </c>
      <c r="AY1015" s="748">
        <v>134867598</v>
      </c>
      <c r="AZ1015" s="750">
        <v>130569768</v>
      </c>
      <c r="BA1015" s="750">
        <v>144158904.86500001</v>
      </c>
      <c r="BB1015" s="750">
        <v>140662166.99000001</v>
      </c>
      <c r="BC1015" s="750">
        <v>140786026.94999999</v>
      </c>
      <c r="BD1015" s="750">
        <v>128269716.32499999</v>
      </c>
      <c r="BE1015" s="750">
        <v>125766454.2</v>
      </c>
      <c r="BF1015" s="750">
        <v>126839280.825</v>
      </c>
      <c r="BG1015" s="750">
        <v>140786026.94999999</v>
      </c>
      <c r="BH1015" s="750">
        <v>123387052.035</v>
      </c>
      <c r="BI1015" s="750">
        <f>SUBTOTAL(9,Table54[[#This Row],[140201]:[140212]])</f>
        <v>1597566361.1400003</v>
      </c>
      <c r="BJ1015" s="750">
        <v>113126283.61499999</v>
      </c>
      <c r="BK1015" s="155">
        <v>182829309.72</v>
      </c>
      <c r="BL1015" s="155">
        <v>186463310.02500001</v>
      </c>
      <c r="BM1015" s="155">
        <v>207706926.22</v>
      </c>
      <c r="BN1015" s="155">
        <v>205140602.35999998</v>
      </c>
      <c r="BO1015" s="750">
        <v>190423180.20000002</v>
      </c>
      <c r="BP1015" s="750">
        <v>172437555.53999999</v>
      </c>
      <c r="BQ1015" s="750">
        <v>173917373.47999999</v>
      </c>
      <c r="BR1015" s="750">
        <v>170464467.62</v>
      </c>
      <c r="BS1015" s="750">
        <v>172437555.53999999</v>
      </c>
      <c r="BT1015" s="750">
        <v>189702075.84</v>
      </c>
      <c r="BU1015" s="750">
        <v>104859295.28</v>
      </c>
    </row>
    <row r="1016" spans="1:73" s="750" customFormat="1" ht="24.75" customHeight="1">
      <c r="A1016" s="22" t="s">
        <v>1794</v>
      </c>
      <c r="B1016" s="23">
        <v>25011</v>
      </c>
      <c r="C1016" s="804" t="s">
        <v>783</v>
      </c>
      <c r="D1016" s="23">
        <v>5699537910</v>
      </c>
      <c r="E1016" s="23" t="s">
        <v>162</v>
      </c>
      <c r="F1016" s="22" t="s">
        <v>921</v>
      </c>
      <c r="G1016" s="22" t="s">
        <v>1288</v>
      </c>
      <c r="H1016" s="22" t="s">
        <v>179</v>
      </c>
      <c r="I1016" s="18" t="s">
        <v>5418</v>
      </c>
      <c r="J1016" s="23">
        <v>9112383468</v>
      </c>
      <c r="K1016" s="23" t="s">
        <v>1183</v>
      </c>
      <c r="L1016" s="23" t="s">
        <v>1184</v>
      </c>
      <c r="M1016" s="746"/>
      <c r="N1016" s="22"/>
      <c r="O1016" s="22"/>
      <c r="P1016" s="22"/>
      <c r="Q1016" s="22"/>
      <c r="R1016" s="22" t="s">
        <v>1014</v>
      </c>
      <c r="S1016" s="747"/>
      <c r="T1016" s="748">
        <v>1384</v>
      </c>
      <c r="U1016" s="22"/>
      <c r="V1016" s="22"/>
      <c r="W1016" s="23"/>
      <c r="X1016" s="22"/>
      <c r="Y1016" s="748">
        <v>22120296</v>
      </c>
      <c r="Z1016" s="748">
        <v>96600786</v>
      </c>
      <c r="AA1016" s="748"/>
      <c r="AB1016" s="748">
        <v>51853287</v>
      </c>
      <c r="AC1016" s="748">
        <v>148683346</v>
      </c>
      <c r="AD1016" s="748"/>
      <c r="AE1016" s="748">
        <v>45773936</v>
      </c>
      <c r="AF1016" s="748">
        <v>142603955</v>
      </c>
      <c r="AG1016" s="748"/>
      <c r="AH1016" s="749">
        <v>32900017</v>
      </c>
      <c r="AI1016" s="749">
        <v>129730076</v>
      </c>
      <c r="AJ1016" s="749"/>
      <c r="AK1016" s="749"/>
      <c r="AL1016" s="748"/>
      <c r="AM1016" s="748" t="e">
        <f>SUM([9]!Table54[[#This Row],[140010]],[9]!Table54[[#This Row],[140007]],[9]!Table54[[#This Row],[140004]],[9]!Table54[[#This Row],[140001]])</f>
        <v>#REF!</v>
      </c>
      <c r="AN1016" s="748" t="e">
        <f>SUM([9]!Table54[[#This Row],[140011]],[9]!Table54[[#This Row],[140008]],[9]!Table54[[#This Row],[140005]],[9]!Table54[[#This Row],[140002]])</f>
        <v>#REF!</v>
      </c>
      <c r="AO1016" s="748"/>
      <c r="AP1016" s="748"/>
      <c r="AQ1016" s="748"/>
      <c r="AR1016" s="748"/>
      <c r="AS1016" s="747"/>
      <c r="AT1016" s="748"/>
      <c r="AU1016" s="748" t="e">
        <f>SUM([9]!Table54[[#This Row],[140201]:[140204]])</f>
        <v>#REF!</v>
      </c>
      <c r="AV1016" s="748"/>
      <c r="AW1016" s="748">
        <v>87169034</v>
      </c>
      <c r="AX1016" s="748">
        <v>138443687</v>
      </c>
      <c r="AY1016" s="748">
        <v>132364336</v>
      </c>
      <c r="AZ1016" s="750">
        <v>119490417</v>
      </c>
      <c r="BA1016" s="750">
        <v>139162166.99000001</v>
      </c>
      <c r="BB1016" s="750">
        <v>137731731.49000001</v>
      </c>
      <c r="BC1016" s="750">
        <v>132133849.44999999</v>
      </c>
      <c r="BD1016" s="750">
        <v>131418631.69999999</v>
      </c>
      <c r="BE1016" s="750">
        <v>137855591.44999999</v>
      </c>
      <c r="BF1016" s="750">
        <v>125339280.825</v>
      </c>
      <c r="BG1016" s="750">
        <v>132491458.32499999</v>
      </c>
      <c r="BH1016" s="750">
        <v>130112056.16</v>
      </c>
      <c r="BI1016" s="750">
        <f>SUBTOTAL(9,Table54[[#This Row],[140201]:[140212]])</f>
        <v>1543712240.3900003</v>
      </c>
      <c r="BJ1016" s="750">
        <v>125573029.73999999</v>
      </c>
      <c r="BK1016" s="155">
        <v>191171853.68000001</v>
      </c>
      <c r="BL1016" s="155">
        <v>201578246.84920001</v>
      </c>
      <c r="BM1016" s="155">
        <v>210257687.12</v>
      </c>
      <c r="BN1016" s="155">
        <v>212742885.06</v>
      </c>
      <c r="BO1016" s="750">
        <v>198580709.22</v>
      </c>
      <c r="BP1016" s="750">
        <v>189215813.58000001</v>
      </c>
      <c r="BQ1016" s="750">
        <v>184013092.78</v>
      </c>
      <c r="BR1016" s="750">
        <v>157999493.78</v>
      </c>
      <c r="BS1016" s="750">
        <v>194938804.35999998</v>
      </c>
      <c r="BT1016" s="750">
        <v>207945602.85999998</v>
      </c>
      <c r="BU1016" s="750">
        <v>118979094.28</v>
      </c>
    </row>
    <row r="1017" spans="1:73" s="750" customFormat="1" ht="24.75" customHeight="1">
      <c r="A1017" s="22" t="s">
        <v>1795</v>
      </c>
      <c r="B1017" s="23">
        <v>25012</v>
      </c>
      <c r="C1017" s="804" t="s">
        <v>783</v>
      </c>
      <c r="D1017" s="23">
        <v>2590840853</v>
      </c>
      <c r="E1017" s="23" t="s">
        <v>162</v>
      </c>
      <c r="F1017" s="22" t="s">
        <v>923</v>
      </c>
      <c r="G1017" s="22" t="s">
        <v>1290</v>
      </c>
      <c r="H1017" s="22" t="s">
        <v>179</v>
      </c>
      <c r="I1017" s="18" t="s">
        <v>5418</v>
      </c>
      <c r="J1017" s="23">
        <v>9111340189</v>
      </c>
      <c r="K1017" s="23" t="s">
        <v>1183</v>
      </c>
      <c r="L1017" s="23" t="s">
        <v>1184</v>
      </c>
      <c r="M1017" s="746" t="s">
        <v>1234</v>
      </c>
      <c r="N1017" s="22"/>
      <c r="O1017" s="22"/>
      <c r="P1017" s="22" t="s">
        <v>965</v>
      </c>
      <c r="Q1017" s="22"/>
      <c r="R1017" s="22" t="s">
        <v>1015</v>
      </c>
      <c r="S1017" s="747"/>
      <c r="T1017" s="748">
        <v>1384</v>
      </c>
      <c r="U1017" s="22"/>
      <c r="V1017" s="22"/>
      <c r="W1017" s="23"/>
      <c r="X1017" s="22"/>
      <c r="Y1017" s="748">
        <v>3172675</v>
      </c>
      <c r="Z1017" s="748">
        <v>99805919</v>
      </c>
      <c r="AA1017" s="748"/>
      <c r="AB1017" s="748">
        <v>16684255</v>
      </c>
      <c r="AC1017" s="748">
        <v>140379147</v>
      </c>
      <c r="AD1017" s="748"/>
      <c r="AE1017" s="748">
        <v>8545594</v>
      </c>
      <c r="AF1017" s="748">
        <v>133240846</v>
      </c>
      <c r="AG1017" s="748"/>
      <c r="AH1017" s="749">
        <v>15463456</v>
      </c>
      <c r="AI1017" s="749">
        <v>142158348</v>
      </c>
      <c r="AJ1017" s="749"/>
      <c r="AK1017" s="749"/>
      <c r="AL1017" s="748"/>
      <c r="AM1017" s="748" t="e">
        <f>SUM([9]!Table54[[#This Row],[140010]],[9]!Table54[[#This Row],[140007]],[9]!Table54[[#This Row],[140004]],[9]!Table54[[#This Row],[140001]])</f>
        <v>#REF!</v>
      </c>
      <c r="AN1017" s="748" t="e">
        <f>SUM([9]!Table54[[#This Row],[140011]],[9]!Table54[[#This Row],[140008]],[9]!Table54[[#This Row],[140005]],[9]!Table54[[#This Row],[140002]])</f>
        <v>#REF!</v>
      </c>
      <c r="AO1017" s="748"/>
      <c r="AP1017" s="748"/>
      <c r="AQ1017" s="748"/>
      <c r="AR1017" s="748"/>
      <c r="AS1017" s="747"/>
      <c r="AT1017" s="748"/>
      <c r="AU1017" s="748" t="e">
        <f>SUM([9]!Table54[[#This Row],[140201]:[140204]])</f>
        <v>#REF!</v>
      </c>
      <c r="AV1017" s="748"/>
      <c r="AW1017" s="748">
        <v>95374166</v>
      </c>
      <c r="AX1017" s="748">
        <v>135139488</v>
      </c>
      <c r="AY1017" s="748">
        <v>128000827</v>
      </c>
      <c r="AZ1017" s="750">
        <v>136918689</v>
      </c>
      <c r="BA1017" s="750">
        <v>141581086.12</v>
      </c>
      <c r="BB1017" s="750">
        <v>122455233.23999999</v>
      </c>
      <c r="BC1017" s="750">
        <v>140856414.79999998</v>
      </c>
      <c r="BD1017" s="750">
        <v>140856414.79999998</v>
      </c>
      <c r="BE1017" s="750">
        <v>124579093.2</v>
      </c>
      <c r="BF1017" s="750">
        <v>129648423.60000001</v>
      </c>
      <c r="BG1017" s="750">
        <v>136566285.27999997</v>
      </c>
      <c r="BH1017" s="750">
        <v>104702953.16</v>
      </c>
      <c r="BI1017" s="750">
        <f>SUBTOTAL(9,Table54[[#This Row],[140201]:[140212]])</f>
        <v>1536679074.1999998</v>
      </c>
      <c r="BJ1017" s="750">
        <v>136221626.19999999</v>
      </c>
      <c r="BK1017" s="155">
        <v>180188946.60999998</v>
      </c>
      <c r="BL1017" s="155">
        <v>175639926.91359997</v>
      </c>
      <c r="BM1017" s="155">
        <v>174375910.3177</v>
      </c>
      <c r="BN1017" s="155">
        <v>181574925.91359997</v>
      </c>
      <c r="BO1017" s="750">
        <v>180648853.48095</v>
      </c>
      <c r="BP1017" s="750">
        <v>173765795.91359997</v>
      </c>
      <c r="BQ1017" s="750">
        <v>167292651.53</v>
      </c>
      <c r="BR1017" s="750">
        <v>179022449.183</v>
      </c>
      <c r="BS1017" s="750">
        <v>173295083.7218</v>
      </c>
      <c r="BT1017" s="750">
        <v>196829343.75839999</v>
      </c>
      <c r="BU1017" s="750">
        <v>164235437.53</v>
      </c>
    </row>
    <row r="1018" spans="1:73" s="750" customFormat="1" ht="24.75" customHeight="1">
      <c r="A1018" s="22" t="s">
        <v>1796</v>
      </c>
      <c r="B1018" s="23">
        <v>25013</v>
      </c>
      <c r="C1018" s="804" t="s">
        <v>783</v>
      </c>
      <c r="D1018" s="23" t="s">
        <v>940</v>
      </c>
      <c r="E1018" s="23" t="s">
        <v>162</v>
      </c>
      <c r="F1018" s="22" t="s">
        <v>924</v>
      </c>
      <c r="G1018" s="22" t="s">
        <v>1288</v>
      </c>
      <c r="H1018" s="22" t="s">
        <v>179</v>
      </c>
      <c r="I1018" s="18" t="s">
        <v>5416</v>
      </c>
      <c r="J1018" s="23" t="s">
        <v>954</v>
      </c>
      <c r="K1018" s="23" t="s">
        <v>1183</v>
      </c>
      <c r="L1018" s="23" t="s">
        <v>1184</v>
      </c>
      <c r="M1018" s="746" t="s">
        <v>1235</v>
      </c>
      <c r="N1018" s="22"/>
      <c r="O1018" s="22"/>
      <c r="P1018" s="22" t="s">
        <v>966</v>
      </c>
      <c r="Q1018" s="22"/>
      <c r="R1018" s="22" t="s">
        <v>1016</v>
      </c>
      <c r="S1018" s="747"/>
      <c r="T1018" s="748">
        <v>1385</v>
      </c>
      <c r="U1018" s="22"/>
      <c r="V1018" s="22"/>
      <c r="W1018" s="23"/>
      <c r="X1018" s="22"/>
      <c r="Y1018" s="748">
        <v>21290785</v>
      </c>
      <c r="Z1018" s="748">
        <v>99951025</v>
      </c>
      <c r="AA1018" s="748"/>
      <c r="AB1018" s="748">
        <v>35045670</v>
      </c>
      <c r="AC1018" s="748">
        <v>137184013</v>
      </c>
      <c r="AD1018" s="748"/>
      <c r="AE1018" s="748">
        <v>21814141</v>
      </c>
      <c r="AF1018" s="748">
        <v>123952484</v>
      </c>
      <c r="AG1018" s="748"/>
      <c r="AH1018" s="749">
        <v>28966319</v>
      </c>
      <c r="AI1018" s="749">
        <v>131104662</v>
      </c>
      <c r="AJ1018" s="749"/>
      <c r="AK1018" s="749"/>
      <c r="AL1018" s="748"/>
      <c r="AM1018" s="748" t="e">
        <f>SUM([9]!Table54[[#This Row],[140010]],[9]!Table54[[#This Row],[140007]],[9]!Table54[[#This Row],[140004]],[9]!Table54[[#This Row],[140001]])</f>
        <v>#REF!</v>
      </c>
      <c r="AN1018" s="748" t="e">
        <f>SUM([9]!Table54[[#This Row],[140011]],[9]!Table54[[#This Row],[140008]],[9]!Table54[[#This Row],[140005]],[9]!Table54[[#This Row],[140002]])</f>
        <v>#REF!</v>
      </c>
      <c r="AO1018" s="748"/>
      <c r="AP1018" s="748"/>
      <c r="AQ1018" s="748"/>
      <c r="AR1018" s="748"/>
      <c r="AS1018" s="747"/>
      <c r="AT1018" s="748"/>
      <c r="AU1018" s="748" t="e">
        <f>SUM([9]!Table54[[#This Row],[140201]:[140204]])</f>
        <v>#REF!</v>
      </c>
      <c r="AV1018" s="748"/>
      <c r="AW1018" s="748">
        <v>90101297</v>
      </c>
      <c r="AX1018" s="748">
        <v>126944354</v>
      </c>
      <c r="AY1018" s="748">
        <v>113712826</v>
      </c>
      <c r="AZ1018" s="750">
        <v>120865003</v>
      </c>
      <c r="BA1018" s="750">
        <v>121937829.73999999</v>
      </c>
      <c r="BB1018" s="750">
        <v>125871527.36499999</v>
      </c>
      <c r="BC1018" s="750">
        <v>96671459.575000003</v>
      </c>
      <c r="BD1018" s="750">
        <v>95598632.950000003</v>
      </c>
      <c r="BE1018" s="750">
        <v>96671459.575000003</v>
      </c>
      <c r="BF1018" s="750">
        <v>99883415.200000003</v>
      </c>
      <c r="BG1018" s="750">
        <v>96320374.950000003</v>
      </c>
      <c r="BH1018" s="750">
        <v>100377932.535</v>
      </c>
      <c r="BI1018" s="750">
        <f>SUBTOTAL(9,Table54[[#This Row],[140201]:[140212]])</f>
        <v>1284956111.8900003</v>
      </c>
      <c r="BJ1018" s="750">
        <v>94050861.739999995</v>
      </c>
      <c r="BK1018" s="155">
        <v>135681751.75999999</v>
      </c>
      <c r="BL1018" s="155">
        <v>150464104.82639998</v>
      </c>
      <c r="BM1018" s="155">
        <v>142712791.35999998</v>
      </c>
      <c r="BN1018" s="155">
        <v>147052275.22</v>
      </c>
      <c r="BO1018" s="750">
        <v>152478267</v>
      </c>
      <c r="BP1018" s="750">
        <v>143599371.35999998</v>
      </c>
      <c r="BQ1018" s="750">
        <v>141626283.44</v>
      </c>
      <c r="BR1018" s="750">
        <v>157904258.78</v>
      </c>
      <c r="BS1018" s="750">
        <v>135213747.70000002</v>
      </c>
      <c r="BT1018" s="750">
        <v>172702418.18000001</v>
      </c>
      <c r="BU1018" s="750">
        <v>120908860.28</v>
      </c>
    </row>
    <row r="1019" spans="1:73" s="750" customFormat="1" ht="24.75" customHeight="1">
      <c r="A1019" s="22" t="s">
        <v>1797</v>
      </c>
      <c r="B1019" s="23">
        <v>25016</v>
      </c>
      <c r="C1019" s="804" t="s">
        <v>783</v>
      </c>
      <c r="D1019" s="23" t="s">
        <v>941</v>
      </c>
      <c r="E1019" s="23" t="s">
        <v>162</v>
      </c>
      <c r="F1019" s="22" t="s">
        <v>323</v>
      </c>
      <c r="G1019" s="22" t="s">
        <v>1290</v>
      </c>
      <c r="H1019" s="22" t="s">
        <v>179</v>
      </c>
      <c r="I1019" s="18" t="s">
        <v>5417</v>
      </c>
      <c r="J1019" s="23" t="s">
        <v>955</v>
      </c>
      <c r="K1019" s="23" t="s">
        <v>1183</v>
      </c>
      <c r="L1019" s="23" t="s">
        <v>1184</v>
      </c>
      <c r="M1019" s="746" t="s">
        <v>1236</v>
      </c>
      <c r="N1019" s="22"/>
      <c r="O1019" s="22"/>
      <c r="P1019" s="22" t="s">
        <v>967</v>
      </c>
      <c r="Q1019" s="22"/>
      <c r="R1019" s="22" t="s">
        <v>1017</v>
      </c>
      <c r="S1019" s="747"/>
      <c r="T1019" s="748">
        <v>1387</v>
      </c>
      <c r="U1019" s="22"/>
      <c r="V1019" s="22"/>
      <c r="W1019" s="23"/>
      <c r="X1019" s="22"/>
      <c r="Y1019" s="748">
        <v>0</v>
      </c>
      <c r="Z1019" s="748">
        <v>86646254</v>
      </c>
      <c r="AA1019" s="748"/>
      <c r="AB1019" s="748">
        <v>0</v>
      </c>
      <c r="AC1019" s="748">
        <v>108779847</v>
      </c>
      <c r="AD1019" s="748"/>
      <c r="AE1019" s="748">
        <v>11900876</v>
      </c>
      <c r="AF1019" s="748">
        <v>122680723</v>
      </c>
      <c r="AG1019" s="748"/>
      <c r="AH1019" s="749">
        <v>11516977</v>
      </c>
      <c r="AI1019" s="749">
        <v>123296824</v>
      </c>
      <c r="AJ1019" s="749"/>
      <c r="AK1019" s="749"/>
      <c r="AL1019" s="748"/>
      <c r="AM1019" s="748" t="e">
        <f>SUM([9]!Table54[[#This Row],[140010]],[9]!Table54[[#This Row],[140007]],[9]!Table54[[#This Row],[140004]],[9]!Table54[[#This Row],[140001]])</f>
        <v>#REF!</v>
      </c>
      <c r="AN1019" s="748" t="e">
        <f>SUM([9]!Table54[[#This Row],[140011]],[9]!Table54[[#This Row],[140008]],[9]!Table54[[#This Row],[140005]],[9]!Table54[[#This Row],[140002]])</f>
        <v>#REF!</v>
      </c>
      <c r="AO1019" s="748"/>
      <c r="AP1019" s="748"/>
      <c r="AQ1019" s="748"/>
      <c r="AR1019" s="748"/>
      <c r="AS1019" s="747"/>
      <c r="AT1019" s="748"/>
      <c r="AU1019" s="748" t="e">
        <f>SUM([9]!Table54[[#This Row],[140201]:[140204]])</f>
        <v>#REF!</v>
      </c>
      <c r="AV1019" s="748"/>
      <c r="AW1019" s="748">
        <v>82572902</v>
      </c>
      <c r="AX1019" s="748">
        <v>103540188</v>
      </c>
      <c r="AY1019" s="748">
        <v>117441065</v>
      </c>
      <c r="AZ1019" s="750">
        <v>118057165</v>
      </c>
      <c r="BA1019" s="750">
        <v>126735149.98999999</v>
      </c>
      <c r="BB1019" s="750">
        <v>127735149.98999999</v>
      </c>
      <c r="BC1019" s="750">
        <v>130010707.65499999</v>
      </c>
      <c r="BD1019" s="750">
        <v>109664048.2</v>
      </c>
      <c r="BE1019" s="750">
        <v>111199645.14</v>
      </c>
      <c r="BF1019" s="750">
        <v>113351342.845</v>
      </c>
      <c r="BG1019" s="750">
        <v>136001397.70999998</v>
      </c>
      <c r="BH1019" s="750">
        <v>120580350.785</v>
      </c>
      <c r="BI1019" s="750">
        <f>SUBTOTAL(9,Table54[[#This Row],[140201]:[140212]])</f>
        <v>1396889112.3150001</v>
      </c>
      <c r="BJ1019" s="750">
        <v>124592762.22999999</v>
      </c>
      <c r="BK1019" s="155">
        <v>172403631.66500002</v>
      </c>
      <c r="BL1019" s="155">
        <v>159655768.57499999</v>
      </c>
      <c r="BM1019" s="155">
        <v>164242060.47000003</v>
      </c>
      <c r="BN1019" s="155">
        <v>172587228.05000001</v>
      </c>
      <c r="BO1019" s="750">
        <v>176874867.69999999</v>
      </c>
      <c r="BP1019" s="750">
        <v>167581855.21999997</v>
      </c>
      <c r="BQ1019" s="750">
        <v>151776464.19999999</v>
      </c>
      <c r="BR1019" s="750">
        <v>156121631.77999997</v>
      </c>
      <c r="BS1019" s="750">
        <v>150776464.19999999</v>
      </c>
      <c r="BT1019" s="750">
        <v>177770767.81</v>
      </c>
      <c r="BU1019" s="750">
        <v>152390097.49000001</v>
      </c>
    </row>
    <row r="1020" spans="1:73" s="750" customFormat="1" ht="24.75" customHeight="1">
      <c r="A1020" s="22" t="s">
        <v>1798</v>
      </c>
      <c r="B1020" s="23">
        <v>25017</v>
      </c>
      <c r="C1020" s="804" t="s">
        <v>783</v>
      </c>
      <c r="D1020" s="23">
        <v>2659029687</v>
      </c>
      <c r="E1020" s="23" t="s">
        <v>162</v>
      </c>
      <c r="F1020" s="22" t="s">
        <v>470</v>
      </c>
      <c r="G1020" s="22" t="s">
        <v>1288</v>
      </c>
      <c r="H1020" s="22" t="s">
        <v>179</v>
      </c>
      <c r="I1020" s="18" t="s">
        <v>5418</v>
      </c>
      <c r="J1020" s="23" t="s">
        <v>956</v>
      </c>
      <c r="K1020" s="23" t="s">
        <v>1183</v>
      </c>
      <c r="L1020" s="23" t="s">
        <v>1184</v>
      </c>
      <c r="M1020" s="746" t="s">
        <v>1237</v>
      </c>
      <c r="N1020" s="22"/>
      <c r="O1020" s="22"/>
      <c r="P1020" s="22" t="s">
        <v>968</v>
      </c>
      <c r="Q1020" s="22"/>
      <c r="R1020" s="22" t="s">
        <v>1018</v>
      </c>
      <c r="S1020" s="747"/>
      <c r="T1020" s="748">
        <v>1387</v>
      </c>
      <c r="U1020" s="22"/>
      <c r="V1020" s="22"/>
      <c r="W1020" s="23"/>
      <c r="X1020" s="22"/>
      <c r="Y1020" s="748">
        <v>17767257</v>
      </c>
      <c r="Z1020" s="748">
        <v>107171197</v>
      </c>
      <c r="AA1020" s="748"/>
      <c r="AB1020" s="748">
        <v>49956293</v>
      </c>
      <c r="AC1020" s="748">
        <v>162733727</v>
      </c>
      <c r="AD1020" s="748"/>
      <c r="AE1020" s="748">
        <v>41948033</v>
      </c>
      <c r="AF1020" s="748">
        <v>154725467</v>
      </c>
      <c r="AG1020" s="748"/>
      <c r="AH1020" s="749">
        <v>56057825</v>
      </c>
      <c r="AI1020" s="749">
        <v>168635259</v>
      </c>
      <c r="AJ1020" s="749"/>
      <c r="AK1020" s="749"/>
      <c r="AL1020" s="748"/>
      <c r="AM1020" s="748" t="e">
        <f>SUM([9]!Table54[[#This Row],[140010]],[9]!Table54[[#This Row],[140007]],[9]!Table54[[#This Row],[140004]],[9]!Table54[[#This Row],[140001]])</f>
        <v>#REF!</v>
      </c>
      <c r="AN1020" s="748" t="e">
        <f>SUM([9]!Table54[[#This Row],[140011]],[9]!Table54[[#This Row],[140008]],[9]!Table54[[#This Row],[140005]],[9]!Table54[[#This Row],[140002]])</f>
        <v>#REF!</v>
      </c>
      <c r="AO1020" s="748"/>
      <c r="AP1020" s="748"/>
      <c r="AQ1020" s="748"/>
      <c r="AR1020" s="748"/>
      <c r="AS1020" s="747"/>
      <c r="AT1020" s="748"/>
      <c r="AU1020" s="748" t="e">
        <f>SUM([9]!Table54[[#This Row],[140201]:[140204]])</f>
        <v>#REF!</v>
      </c>
      <c r="AV1020" s="748"/>
      <c r="AW1020" s="748">
        <v>102739445</v>
      </c>
      <c r="AX1020" s="748">
        <v>157494068</v>
      </c>
      <c r="AY1020" s="748">
        <v>149485808</v>
      </c>
      <c r="AZ1020" s="750">
        <v>163395600</v>
      </c>
      <c r="BA1020" s="750">
        <v>163776946.24000001</v>
      </c>
      <c r="BB1020" s="750">
        <v>189327111.49000001</v>
      </c>
      <c r="BC1020" s="750">
        <v>169239646.69999999</v>
      </c>
      <c r="BD1020" s="750">
        <v>188306934.19999999</v>
      </c>
      <c r="BE1020" s="750">
        <v>183730785.19999999</v>
      </c>
      <c r="BF1020" s="750">
        <v>195171157.69999999</v>
      </c>
      <c r="BG1020" s="750">
        <v>200128652.44999999</v>
      </c>
      <c r="BH1020" s="750">
        <v>186286756.91</v>
      </c>
      <c r="BI1020" s="750">
        <f>SUBTOTAL(9,Table54[[#This Row],[140201]:[140212]])</f>
        <v>2049082911.8900003</v>
      </c>
      <c r="BJ1020" s="750">
        <v>151955227.99000001</v>
      </c>
      <c r="BK1020" s="155">
        <v>273551884.36000001</v>
      </c>
      <c r="BL1020" s="155">
        <v>268598716.71000004</v>
      </c>
      <c r="BM1020" s="155">
        <v>248636679.64000002</v>
      </c>
      <c r="BN1020" s="155">
        <v>288035437.01499999</v>
      </c>
      <c r="BO1020" s="750">
        <v>243383511.99000001</v>
      </c>
      <c r="BP1020" s="750">
        <v>238726673.245</v>
      </c>
      <c r="BQ1020" s="750">
        <v>238726673.245</v>
      </c>
      <c r="BR1020" s="750">
        <v>289682399.44999999</v>
      </c>
      <c r="BS1020" s="750">
        <v>282327964.74000001</v>
      </c>
      <c r="BT1020" s="750">
        <v>275262007.94499999</v>
      </c>
      <c r="BU1020" s="750">
        <v>156515102.28999999</v>
      </c>
    </row>
    <row r="1021" spans="1:73" s="750" customFormat="1" ht="24.75" customHeight="1">
      <c r="A1021" s="22" t="s">
        <v>1799</v>
      </c>
      <c r="B1021" s="23">
        <v>25018</v>
      </c>
      <c r="C1021" s="804" t="s">
        <v>783</v>
      </c>
      <c r="D1021" s="23">
        <v>5699257721</v>
      </c>
      <c r="E1021" s="23" t="s">
        <v>162</v>
      </c>
      <c r="F1021" s="22" t="s">
        <v>111</v>
      </c>
      <c r="G1021" s="22" t="s">
        <v>1288</v>
      </c>
      <c r="H1021" s="22" t="s">
        <v>179</v>
      </c>
      <c r="I1021" s="18" t="s">
        <v>5418</v>
      </c>
      <c r="J1021" s="23">
        <v>9113302663</v>
      </c>
      <c r="K1021" s="23" t="s">
        <v>1183</v>
      </c>
      <c r="L1021" s="23" t="s">
        <v>1184</v>
      </c>
      <c r="M1021" s="746" t="s">
        <v>1238</v>
      </c>
      <c r="N1021" s="22"/>
      <c r="O1021" s="22"/>
      <c r="P1021" s="22" t="s">
        <v>969</v>
      </c>
      <c r="Q1021" s="22"/>
      <c r="R1021" s="22" t="s">
        <v>1018</v>
      </c>
      <c r="S1021" s="747"/>
      <c r="T1021" s="748">
        <v>1387</v>
      </c>
      <c r="U1021" s="22"/>
      <c r="V1021" s="22"/>
      <c r="W1021" s="23"/>
      <c r="X1021" s="22"/>
      <c r="Y1021" s="748">
        <v>13948341</v>
      </c>
      <c r="Z1021" s="748">
        <v>87575558</v>
      </c>
      <c r="AA1021" s="748"/>
      <c r="AB1021" s="748">
        <v>46579281</v>
      </c>
      <c r="AC1021" s="748">
        <v>142408880</v>
      </c>
      <c r="AD1021" s="748"/>
      <c r="AE1021" s="748">
        <v>52140986</v>
      </c>
      <c r="AF1021" s="748">
        <v>147970585</v>
      </c>
      <c r="AG1021" s="748"/>
      <c r="AH1021" s="749">
        <v>24332460</v>
      </c>
      <c r="AI1021" s="749">
        <v>119962059</v>
      </c>
      <c r="AJ1021" s="749"/>
      <c r="AK1021" s="749"/>
      <c r="AL1021" s="748"/>
      <c r="AM1021" s="748" t="e">
        <f>SUM([9]!Table54[[#This Row],[140010]],[9]!Table54[[#This Row],[140007]],[9]!Table54[[#This Row],[140004]],[9]!Table54[[#This Row],[140001]])</f>
        <v>#REF!</v>
      </c>
      <c r="AN1021" s="748" t="e">
        <f>SUM([9]!Table54[[#This Row],[140011]],[9]!Table54[[#This Row],[140008]],[9]!Table54[[#This Row],[140005]],[9]!Table54[[#This Row],[140002]])</f>
        <v>#REF!</v>
      </c>
      <c r="AO1021" s="748"/>
      <c r="AP1021" s="748"/>
      <c r="AQ1021" s="748"/>
      <c r="AR1021" s="748"/>
      <c r="AS1021" s="747"/>
      <c r="AT1021" s="748"/>
      <c r="AU1021" s="748" t="e">
        <f>SUM([9]!Table54[[#This Row],[140201]:[140204]])</f>
        <v>#REF!</v>
      </c>
      <c r="AV1021" s="748"/>
      <c r="AW1021" s="748">
        <v>78143806</v>
      </c>
      <c r="AX1021" s="748">
        <v>112169221</v>
      </c>
      <c r="AY1021" s="748">
        <v>142730926</v>
      </c>
      <c r="AZ1021" s="750">
        <v>104722400</v>
      </c>
      <c r="BA1021" s="750">
        <v>134616565.94</v>
      </c>
      <c r="BB1021" s="750">
        <v>141916304.01500002</v>
      </c>
      <c r="BC1021" s="750">
        <v>131959573.29999998</v>
      </c>
      <c r="BD1021" s="750">
        <v>122574195.77499999</v>
      </c>
      <c r="BE1021" s="750">
        <v>136478458.77499998</v>
      </c>
      <c r="BF1021" s="750">
        <v>128483507.54999998</v>
      </c>
      <c r="BG1021" s="750">
        <v>143778196.84999999</v>
      </c>
      <c r="BH1021" s="750">
        <v>143102056.81</v>
      </c>
      <c r="BI1021" s="750">
        <f>SUBTOTAL(9,Table54[[#This Row],[140201]:[140212]])</f>
        <v>1520675212.0149996</v>
      </c>
      <c r="BJ1021" s="750">
        <v>112717351.71499999</v>
      </c>
      <c r="BK1021" s="155">
        <v>213253892.24000001</v>
      </c>
      <c r="BL1021" s="155">
        <v>213329038.61500001</v>
      </c>
      <c r="BM1021" s="155">
        <v>196057359.11500001</v>
      </c>
      <c r="BN1021" s="155">
        <v>217167189.61500001</v>
      </c>
      <c r="BO1021" s="750">
        <v>190779901.49000001</v>
      </c>
      <c r="BP1021" s="750">
        <v>195744801.19999999</v>
      </c>
      <c r="BQ1021" s="750">
        <v>184710117.07499999</v>
      </c>
      <c r="BR1021" s="750">
        <v>204380640.94999999</v>
      </c>
      <c r="BS1021" s="750">
        <v>157993352.82499999</v>
      </c>
      <c r="BT1021" s="750">
        <v>219069402.75</v>
      </c>
      <c r="BU1021" s="750">
        <v>114198921.5</v>
      </c>
    </row>
    <row r="1022" spans="1:73" s="750" customFormat="1" ht="24.75" customHeight="1">
      <c r="A1022" s="22" t="s">
        <v>1800</v>
      </c>
      <c r="B1022" s="23">
        <v>25019</v>
      </c>
      <c r="C1022" s="804" t="s">
        <v>783</v>
      </c>
      <c r="D1022" s="23">
        <v>2593454733</v>
      </c>
      <c r="E1022" s="23" t="s">
        <v>162</v>
      </c>
      <c r="F1022" s="22" t="s">
        <v>102</v>
      </c>
      <c r="G1022" s="22" t="s">
        <v>1289</v>
      </c>
      <c r="H1022" s="22" t="s">
        <v>179</v>
      </c>
      <c r="I1022" s="18" t="s">
        <v>5418</v>
      </c>
      <c r="J1022" s="23">
        <v>9111325947</v>
      </c>
      <c r="K1022" s="23" t="s">
        <v>1183</v>
      </c>
      <c r="L1022" s="23" t="s">
        <v>1184</v>
      </c>
      <c r="M1022" s="746" t="s">
        <v>1239</v>
      </c>
      <c r="N1022" s="22"/>
      <c r="O1022" s="22"/>
      <c r="P1022" s="22" t="s">
        <v>970</v>
      </c>
      <c r="Q1022" s="22"/>
      <c r="R1022" s="22" t="s">
        <v>1019</v>
      </c>
      <c r="S1022" s="747"/>
      <c r="T1022" s="748">
        <v>1387</v>
      </c>
      <c r="U1022" s="22"/>
      <c r="V1022" s="22"/>
      <c r="W1022" s="23"/>
      <c r="X1022" s="22"/>
      <c r="Y1022" s="748">
        <v>3285748</v>
      </c>
      <c r="Z1022" s="748">
        <v>77227962</v>
      </c>
      <c r="AA1022" s="748"/>
      <c r="AB1022" s="748">
        <v>3543523</v>
      </c>
      <c r="AC1022" s="748">
        <v>99722268</v>
      </c>
      <c r="AD1022" s="748"/>
      <c r="AE1022" s="748">
        <v>8858808</v>
      </c>
      <c r="AF1022" s="748">
        <v>105037553</v>
      </c>
      <c r="AG1022" s="748"/>
      <c r="AH1022" s="749">
        <v>4960932</v>
      </c>
      <c r="AI1022" s="749">
        <v>101139677</v>
      </c>
      <c r="AJ1022" s="749"/>
      <c r="AK1022" s="749"/>
      <c r="AL1022" s="748"/>
      <c r="AM1022" s="748" t="e">
        <f>SUM([9]!Table54[[#This Row],[140010]],[9]!Table54[[#This Row],[140007]],[9]!Table54[[#This Row],[140004]],[9]!Table54[[#This Row],[140001]])</f>
        <v>#REF!</v>
      </c>
      <c r="AN1022" s="748" t="e">
        <f>SUM([9]!Table54[[#This Row],[140011]],[9]!Table54[[#This Row],[140008]],[9]!Table54[[#This Row],[140005]],[9]!Table54[[#This Row],[140002]])</f>
        <v>#REF!</v>
      </c>
      <c r="AO1022" s="748"/>
      <c r="AP1022" s="748"/>
      <c r="AQ1022" s="748"/>
      <c r="AR1022" s="748"/>
      <c r="AS1022" s="747"/>
      <c r="AT1022" s="748"/>
      <c r="AU1022" s="748" t="e">
        <f>SUM([9]!Table54[[#This Row],[140201]:[140204]])</f>
        <v>#REF!</v>
      </c>
      <c r="AV1022" s="748"/>
      <c r="AW1022" s="748">
        <v>61296209</v>
      </c>
      <c r="AX1022" s="748">
        <v>87982609</v>
      </c>
      <c r="AY1022" s="748">
        <v>93297894</v>
      </c>
      <c r="AZ1022" s="750">
        <v>89400019</v>
      </c>
      <c r="BA1022" s="750">
        <v>91924007.694999993</v>
      </c>
      <c r="BB1022" s="750">
        <v>78482609.289999992</v>
      </c>
      <c r="BC1022" s="750">
        <v>78606469.25</v>
      </c>
      <c r="BD1022" s="750">
        <v>82149992.299999997</v>
      </c>
      <c r="BE1022" s="750">
        <v>78606469.25</v>
      </c>
      <c r="BF1022" s="750">
        <v>78606469.25</v>
      </c>
      <c r="BG1022" s="750">
        <v>88528333.790000007</v>
      </c>
      <c r="BH1022" s="750">
        <v>92195716.799999997</v>
      </c>
      <c r="BI1022" s="750">
        <f>SUBTOTAL(9,Table54[[#This Row],[140201]:[140212]])</f>
        <v>1001076798.6249999</v>
      </c>
      <c r="BJ1022" s="750">
        <v>82026132.339999989</v>
      </c>
      <c r="BK1022" s="155">
        <v>133253412.59</v>
      </c>
      <c r="BL1022" s="155">
        <v>135515278.44</v>
      </c>
      <c r="BM1022" s="155">
        <v>115197766.23999999</v>
      </c>
      <c r="BN1022" s="155">
        <v>138928044.30000001</v>
      </c>
      <c r="BO1022" s="750">
        <v>129967651.61000001</v>
      </c>
      <c r="BP1022" s="750">
        <v>108564977.2</v>
      </c>
      <c r="BQ1022" s="750">
        <v>113723733.29999998</v>
      </c>
      <c r="BR1022" s="750">
        <v>116303111.34999999</v>
      </c>
      <c r="BS1022" s="750">
        <v>117334862.56999999</v>
      </c>
      <c r="BT1022" s="750">
        <v>126994071.86000001</v>
      </c>
      <c r="BU1022" s="750">
        <v>106359047.45999999</v>
      </c>
    </row>
    <row r="1023" spans="1:73" s="750" customFormat="1" ht="24.75" customHeight="1">
      <c r="A1023" s="22" t="s">
        <v>1801</v>
      </c>
      <c r="B1023" s="23">
        <v>25020</v>
      </c>
      <c r="C1023" s="804" t="s">
        <v>783</v>
      </c>
      <c r="D1023" s="23">
        <v>2595141023</v>
      </c>
      <c r="E1023" s="23" t="s">
        <v>162</v>
      </c>
      <c r="F1023" s="22" t="s">
        <v>114</v>
      </c>
      <c r="G1023" s="22" t="s">
        <v>1290</v>
      </c>
      <c r="H1023" s="22" t="s">
        <v>179</v>
      </c>
      <c r="I1023" s="18" t="s">
        <v>5418</v>
      </c>
      <c r="J1023" s="23">
        <v>9112354719</v>
      </c>
      <c r="K1023" s="23" t="s">
        <v>1183</v>
      </c>
      <c r="L1023" s="23" t="s">
        <v>1184</v>
      </c>
      <c r="M1023" s="746" t="s">
        <v>1240</v>
      </c>
      <c r="N1023" s="22"/>
      <c r="O1023" s="22"/>
      <c r="P1023" s="22" t="s">
        <v>971</v>
      </c>
      <c r="Q1023" s="22"/>
      <c r="R1023" s="22" t="s">
        <v>1020</v>
      </c>
      <c r="S1023" s="747"/>
      <c r="T1023" s="748">
        <v>1388</v>
      </c>
      <c r="U1023" s="22"/>
      <c r="V1023" s="22"/>
      <c r="W1023" s="23"/>
      <c r="X1023" s="22"/>
      <c r="Y1023" s="748">
        <v>5933867</v>
      </c>
      <c r="Z1023" s="748">
        <v>96452286</v>
      </c>
      <c r="AA1023" s="748"/>
      <c r="AB1023" s="748">
        <v>4202422</v>
      </c>
      <c r="AC1023" s="748">
        <v>117918375</v>
      </c>
      <c r="AD1023" s="748"/>
      <c r="AE1023" s="748">
        <v>61126114</v>
      </c>
      <c r="AF1023" s="748">
        <v>121828567</v>
      </c>
      <c r="AG1023" s="748"/>
      <c r="AH1023" s="749">
        <v>12989304</v>
      </c>
      <c r="AI1023" s="749">
        <v>129705257</v>
      </c>
      <c r="AJ1023" s="749"/>
      <c r="AK1023" s="749"/>
      <c r="AL1023" s="748"/>
      <c r="AM1023" s="748" t="e">
        <f>SUM([9]!Table54[[#This Row],[140010]],[9]!Table54[[#This Row],[140007]],[9]!Table54[[#This Row],[140004]],[9]!Table54[[#This Row],[140001]])</f>
        <v>#REF!</v>
      </c>
      <c r="AN1023" s="748" t="e">
        <f>SUM([9]!Table54[[#This Row],[140011]],[9]!Table54[[#This Row],[140008]],[9]!Table54[[#This Row],[140005]],[9]!Table54[[#This Row],[140002]])</f>
        <v>#REF!</v>
      </c>
      <c r="AO1023" s="748"/>
      <c r="AP1023" s="748"/>
      <c r="AQ1023" s="748"/>
      <c r="AR1023" s="748"/>
      <c r="AS1023" s="747"/>
      <c r="AT1023" s="748"/>
      <c r="AU1023" s="748" t="e">
        <f>SUM([9]!Table54[[#This Row],[140201]:[140204]])</f>
        <v>#REF!</v>
      </c>
      <c r="AV1023" s="748"/>
      <c r="AW1023" s="748">
        <v>87020533</v>
      </c>
      <c r="AX1023" s="748">
        <v>107678716</v>
      </c>
      <c r="AY1023" s="748">
        <v>111588908</v>
      </c>
      <c r="AZ1023" s="750">
        <v>119465598</v>
      </c>
      <c r="BA1023" s="750">
        <v>131162671.63</v>
      </c>
      <c r="BB1023" s="750">
        <v>124668019.765</v>
      </c>
      <c r="BC1023" s="750">
        <v>128848186.48499998</v>
      </c>
      <c r="BD1023" s="750">
        <v>115858882.75500001</v>
      </c>
      <c r="BE1023" s="750">
        <v>113184614.34</v>
      </c>
      <c r="BF1023" s="750">
        <v>106858882.75500001</v>
      </c>
      <c r="BG1023" s="750">
        <v>121758378.20999998</v>
      </c>
      <c r="BH1023" s="750">
        <v>100972046.44499999</v>
      </c>
      <c r="BI1023" s="750">
        <f>SUBTOTAL(9,Table54[[#This Row],[140201]:[140212]])</f>
        <v>1369065437.385</v>
      </c>
      <c r="BJ1023" s="750">
        <v>106588907.75999999</v>
      </c>
      <c r="BK1023" s="155">
        <v>139272997.24000001</v>
      </c>
      <c r="BL1023" s="155">
        <v>146114270.185</v>
      </c>
      <c r="BM1023" s="155">
        <v>148640521.94999999</v>
      </c>
      <c r="BN1023" s="155">
        <v>142378004.30000001</v>
      </c>
      <c r="BO1023" s="750">
        <v>152535514.89000002</v>
      </c>
      <c r="BP1023" s="750">
        <v>135840208.19999999</v>
      </c>
      <c r="BQ1023" s="750">
        <v>152628977.61500001</v>
      </c>
      <c r="BR1023" s="750">
        <v>145840208.19999999</v>
      </c>
      <c r="BS1023" s="750">
        <v>143840208.19999999</v>
      </c>
      <c r="BT1023" s="750">
        <v>168486579.35999998</v>
      </c>
      <c r="BU1023" s="750">
        <v>144489012.28999999</v>
      </c>
    </row>
    <row r="1024" spans="1:73" s="750" customFormat="1" ht="24.75" customHeight="1">
      <c r="A1024" s="22" t="s">
        <v>1802</v>
      </c>
      <c r="B1024" s="23">
        <v>25021</v>
      </c>
      <c r="C1024" s="804" t="s">
        <v>783</v>
      </c>
      <c r="D1024" s="23">
        <v>5189729532</v>
      </c>
      <c r="E1024" s="23" t="s">
        <v>162</v>
      </c>
      <c r="F1024" s="22" t="s">
        <v>247</v>
      </c>
      <c r="G1024" s="22" t="s">
        <v>1288</v>
      </c>
      <c r="H1024" s="22" t="s">
        <v>179</v>
      </c>
      <c r="I1024" s="18" t="s">
        <v>5418</v>
      </c>
      <c r="J1024" s="23" t="s">
        <v>957</v>
      </c>
      <c r="K1024" s="23" t="s">
        <v>1183</v>
      </c>
      <c r="L1024" s="23" t="s">
        <v>1184</v>
      </c>
      <c r="M1024" s="746" t="s">
        <v>1241</v>
      </c>
      <c r="N1024" s="22"/>
      <c r="O1024" s="22"/>
      <c r="P1024" s="22" t="s">
        <v>972</v>
      </c>
      <c r="Q1024" s="22"/>
      <c r="R1024" s="22" t="s">
        <v>1021</v>
      </c>
      <c r="S1024" s="747"/>
      <c r="T1024" s="748">
        <v>1388</v>
      </c>
      <c r="U1024" s="22"/>
      <c r="V1024" s="22"/>
      <c r="W1024" s="23"/>
      <c r="X1024" s="22"/>
      <c r="Y1024" s="748">
        <v>45063872</v>
      </c>
      <c r="Z1024" s="748">
        <v>113711339</v>
      </c>
      <c r="AA1024" s="748"/>
      <c r="AB1024" s="748">
        <v>75430627</v>
      </c>
      <c r="AC1024" s="748">
        <v>164951942</v>
      </c>
      <c r="AD1024" s="748"/>
      <c r="AE1024" s="748">
        <v>42755609</v>
      </c>
      <c r="AF1024" s="748">
        <v>132276924</v>
      </c>
      <c r="AG1024" s="748"/>
      <c r="AH1024" s="749">
        <v>55964659</v>
      </c>
      <c r="AI1024" s="749">
        <v>144883990</v>
      </c>
      <c r="AJ1024" s="749"/>
      <c r="AK1024" s="749"/>
      <c r="AL1024" s="748"/>
      <c r="AM1024" s="748" t="e">
        <f>SUM([9]!Table54[[#This Row],[140010]],[9]!Table54[[#This Row],[140007]],[9]!Table54[[#This Row],[140004]],[9]!Table54[[#This Row],[140001]])</f>
        <v>#REF!</v>
      </c>
      <c r="AN1024" s="748" t="e">
        <f>SUM([9]!Table54[[#This Row],[140011]],[9]!Table54[[#This Row],[140008]],[9]!Table54[[#This Row],[140005]],[9]!Table54[[#This Row],[140002]])</f>
        <v>#REF!</v>
      </c>
      <c r="AO1024" s="748"/>
      <c r="AP1024" s="748"/>
      <c r="AQ1024" s="748"/>
      <c r="AR1024" s="748"/>
      <c r="AS1024" s="747"/>
      <c r="AT1024" s="748"/>
      <c r="AU1024" s="748" t="e">
        <f>SUM([9]!Table54[[#This Row],[140201]:[140204]])</f>
        <v>#REF!</v>
      </c>
      <c r="AV1024" s="748"/>
      <c r="AW1024" s="748">
        <v>107470987</v>
      </c>
      <c r="AX1024" s="748">
        <v>157545283</v>
      </c>
      <c r="AY1024" s="748">
        <v>124870265</v>
      </c>
      <c r="AZ1024" s="750">
        <v>138079315</v>
      </c>
      <c r="BA1024" s="750">
        <v>151369725.215</v>
      </c>
      <c r="BB1024" s="750">
        <v>159102709.315</v>
      </c>
      <c r="BC1024" s="750">
        <v>142969650.92500001</v>
      </c>
      <c r="BD1024" s="750">
        <v>125936928.75</v>
      </c>
      <c r="BE1024" s="750">
        <v>133236666.82499999</v>
      </c>
      <c r="BF1024" s="750">
        <v>130803420.79999998</v>
      </c>
      <c r="BG1024" s="750">
        <v>147836142.97499999</v>
      </c>
      <c r="BH1024" s="750">
        <v>167425971.13499999</v>
      </c>
      <c r="BI1024" s="750">
        <f>SUBTOTAL(9,Table54[[#This Row],[140201]:[140212]])</f>
        <v>1686647065.9399998</v>
      </c>
      <c r="BJ1024" s="750">
        <v>135546052.89000002</v>
      </c>
      <c r="BK1024" s="155">
        <v>198844934.74000001</v>
      </c>
      <c r="BL1024" s="155">
        <v>239145520.24000001</v>
      </c>
      <c r="BM1024" s="155">
        <v>242503902.36500001</v>
      </c>
      <c r="BN1024" s="155">
        <v>228995227.49000001</v>
      </c>
      <c r="BO1024" s="750">
        <v>226197538.74000001</v>
      </c>
      <c r="BP1024" s="750">
        <v>204453763.57499999</v>
      </c>
      <c r="BQ1024" s="750">
        <v>197812145.69999999</v>
      </c>
      <c r="BR1024" s="750">
        <v>238112731.19999999</v>
      </c>
      <c r="BS1024" s="750">
        <v>191095381.44999999</v>
      </c>
      <c r="BT1024" s="750">
        <v>239770677.875</v>
      </c>
      <c r="BU1024" s="750">
        <v>102077010.75</v>
      </c>
    </row>
    <row r="1025" spans="1:73" s="750" customFormat="1" ht="24.75" customHeight="1">
      <c r="A1025" s="22" t="s">
        <v>1803</v>
      </c>
      <c r="B1025" s="23">
        <v>25022</v>
      </c>
      <c r="C1025" s="804" t="s">
        <v>783</v>
      </c>
      <c r="D1025" s="23" t="s">
        <v>942</v>
      </c>
      <c r="E1025" s="23" t="s">
        <v>162</v>
      </c>
      <c r="F1025" s="22" t="s">
        <v>925</v>
      </c>
      <c r="G1025" s="22" t="s">
        <v>1286</v>
      </c>
      <c r="H1025" s="22" t="s">
        <v>179</v>
      </c>
      <c r="I1025" s="18" t="s">
        <v>5418</v>
      </c>
      <c r="J1025" s="23" t="s">
        <v>958</v>
      </c>
      <c r="K1025" s="23" t="s">
        <v>1183</v>
      </c>
      <c r="L1025" s="23" t="s">
        <v>1184</v>
      </c>
      <c r="M1025" s="746" t="s">
        <v>1242</v>
      </c>
      <c r="N1025" s="22"/>
      <c r="O1025" s="22"/>
      <c r="P1025" s="22" t="s">
        <v>973</v>
      </c>
      <c r="Q1025" s="22"/>
      <c r="R1025" s="22" t="s">
        <v>1022</v>
      </c>
      <c r="S1025" s="747"/>
      <c r="T1025" s="748">
        <v>1389</v>
      </c>
      <c r="U1025" s="22"/>
      <c r="V1025" s="22"/>
      <c r="W1025" s="23"/>
      <c r="X1025" s="22"/>
      <c r="Y1025" s="748">
        <v>12383113</v>
      </c>
      <c r="Z1025" s="748">
        <v>113478428</v>
      </c>
      <c r="AA1025" s="748"/>
      <c r="AB1025" s="748">
        <v>19881429</v>
      </c>
      <c r="AC1025" s="748">
        <v>151715427</v>
      </c>
      <c r="AD1025" s="748"/>
      <c r="AE1025" s="748">
        <v>23062457</v>
      </c>
      <c r="AF1025" s="748">
        <v>154896455</v>
      </c>
      <c r="AG1025" s="748"/>
      <c r="AH1025" s="749">
        <v>15905143</v>
      </c>
      <c r="AI1025" s="749">
        <v>147739141</v>
      </c>
      <c r="AJ1025" s="749"/>
      <c r="AK1025" s="749"/>
      <c r="AL1025" s="748"/>
      <c r="AM1025" s="748" t="e">
        <f>SUM([9]!Table54[[#This Row],[140010]],[9]!Table54[[#This Row],[140007]],[9]!Table54[[#This Row],[140004]],[9]!Table54[[#This Row],[140001]])</f>
        <v>#REF!</v>
      </c>
      <c r="AN1025" s="748" t="e">
        <f>SUM([9]!Table54[[#This Row],[140011]],[9]!Table54[[#This Row],[140008]],[9]!Table54[[#This Row],[140005]],[9]!Table54[[#This Row],[140002]])</f>
        <v>#REF!</v>
      </c>
      <c r="AO1025" s="748"/>
      <c r="AP1025" s="748"/>
      <c r="AQ1025" s="748"/>
      <c r="AR1025" s="748"/>
      <c r="AS1025" s="747"/>
      <c r="AT1025" s="748"/>
      <c r="AU1025" s="748" t="e">
        <f>SUM([9]!Table54[[#This Row],[140201]:[140204]])</f>
        <v>#REF!</v>
      </c>
      <c r="AV1025" s="748"/>
      <c r="AW1025" s="748">
        <v>109046676</v>
      </c>
      <c r="AX1025" s="748">
        <v>146475768</v>
      </c>
      <c r="AY1025" s="748">
        <v>149656796</v>
      </c>
      <c r="AZ1025" s="750">
        <v>132499482</v>
      </c>
      <c r="BA1025" s="750">
        <v>146416481.99000001</v>
      </c>
      <c r="BB1025" s="750">
        <v>140416481.99000001</v>
      </c>
      <c r="BC1025" s="750">
        <v>148095284.77999997</v>
      </c>
      <c r="BD1025" s="750">
        <v>146107141.93000001</v>
      </c>
      <c r="BE1025" s="750">
        <v>140540341.94999999</v>
      </c>
      <c r="BF1025" s="750">
        <v>140540341.94999999</v>
      </c>
      <c r="BG1025" s="750">
        <v>144516627.64999998</v>
      </c>
      <c r="BH1025" s="750">
        <v>150604916.16</v>
      </c>
      <c r="BI1025" s="750">
        <f>SUBTOTAL(9,Table54[[#This Row],[140201]:[140212]])</f>
        <v>1694916340.4000003</v>
      </c>
      <c r="BJ1025" s="750">
        <v>132404624.84</v>
      </c>
      <c r="BK1025" s="155">
        <v>228974840.98000002</v>
      </c>
      <c r="BL1025" s="155">
        <v>233569229.54000002</v>
      </c>
      <c r="BM1025" s="155">
        <v>224954750.99000001</v>
      </c>
      <c r="BN1025" s="155">
        <v>241035110.94999999</v>
      </c>
      <c r="BO1025" s="750">
        <v>236697736.69</v>
      </c>
      <c r="BP1025" s="750">
        <v>230464947.64999998</v>
      </c>
      <c r="BQ1025" s="750">
        <v>233336440.5</v>
      </c>
      <c r="BR1025" s="750">
        <v>242525217.61999997</v>
      </c>
      <c r="BS1025" s="750">
        <v>230464947.64999998</v>
      </c>
      <c r="BT1025" s="750">
        <v>243521456.42999998</v>
      </c>
      <c r="BU1025" s="750">
        <v>173625718.02000001</v>
      </c>
    </row>
    <row r="1026" spans="1:73" s="750" customFormat="1" ht="24.75" customHeight="1">
      <c r="A1026" s="22" t="s">
        <v>1804</v>
      </c>
      <c r="B1026" s="23">
        <v>25023</v>
      </c>
      <c r="C1026" s="804" t="s">
        <v>783</v>
      </c>
      <c r="D1026" s="23">
        <v>2594285447</v>
      </c>
      <c r="E1026" s="23" t="s">
        <v>162</v>
      </c>
      <c r="F1026" s="22" t="s">
        <v>215</v>
      </c>
      <c r="G1026" s="22" t="s">
        <v>1288</v>
      </c>
      <c r="H1026" s="22" t="s">
        <v>179</v>
      </c>
      <c r="I1026" s="18" t="s">
        <v>5416</v>
      </c>
      <c r="J1026" s="23" t="s">
        <v>959</v>
      </c>
      <c r="K1026" s="23" t="s">
        <v>1183</v>
      </c>
      <c r="L1026" s="23" t="s">
        <v>1184</v>
      </c>
      <c r="M1026" s="746" t="s">
        <v>1243</v>
      </c>
      <c r="N1026" s="22"/>
      <c r="O1026" s="22"/>
      <c r="P1026" s="22" t="s">
        <v>974</v>
      </c>
      <c r="Q1026" s="22"/>
      <c r="R1026" s="22" t="s">
        <v>1023</v>
      </c>
      <c r="S1026" s="747"/>
      <c r="T1026" s="748">
        <v>1390</v>
      </c>
      <c r="U1026" s="22"/>
      <c r="V1026" s="22"/>
      <c r="W1026" s="23"/>
      <c r="X1026" s="22"/>
      <c r="Y1026" s="748">
        <v>23881834</v>
      </c>
      <c r="Z1026" s="748">
        <v>96132327</v>
      </c>
      <c r="AA1026" s="748"/>
      <c r="AB1026" s="748">
        <v>55058783</v>
      </c>
      <c r="AC1026" s="748">
        <v>149190546</v>
      </c>
      <c r="AD1026" s="748"/>
      <c r="AE1026" s="748">
        <v>51617609</v>
      </c>
      <c r="AF1026" s="748">
        <v>145749372</v>
      </c>
      <c r="AG1026" s="748"/>
      <c r="AH1026" s="749">
        <v>45767614</v>
      </c>
      <c r="AI1026" s="749">
        <v>139899377</v>
      </c>
      <c r="AJ1026" s="749"/>
      <c r="AK1026" s="749"/>
      <c r="AL1026" s="748"/>
      <c r="AM1026" s="748" t="e">
        <f>SUM([9]!Table54[[#This Row],[140010]],[9]!Table54[[#This Row],[140007]],[9]!Table54[[#This Row],[140004]],[9]!Table54[[#This Row],[140001]])</f>
        <v>#REF!</v>
      </c>
      <c r="AN1026" s="748" t="e">
        <f>SUM([9]!Table54[[#This Row],[140011]],[9]!Table54[[#This Row],[140008]],[9]!Table54[[#This Row],[140005]],[9]!Table54[[#This Row],[140002]])</f>
        <v>#REF!</v>
      </c>
      <c r="AO1026" s="748"/>
      <c r="AP1026" s="748"/>
      <c r="AQ1026" s="748"/>
      <c r="AR1026" s="748"/>
      <c r="AS1026" s="747"/>
      <c r="AT1026" s="748"/>
      <c r="AU1026" s="748" t="e">
        <f>SUM([9]!Table54[[#This Row],[140201]:[140204]])</f>
        <v>#REF!</v>
      </c>
      <c r="AV1026" s="748"/>
      <c r="AW1026" s="748">
        <v>86700575</v>
      </c>
      <c r="AX1026" s="748">
        <v>138950887</v>
      </c>
      <c r="AY1026" s="748">
        <v>135509713</v>
      </c>
      <c r="AZ1026" s="750">
        <v>119659718</v>
      </c>
      <c r="BA1026" s="750">
        <v>137412656.935</v>
      </c>
      <c r="BB1026" s="750">
        <v>117971482.985</v>
      </c>
      <c r="BC1026" s="750">
        <v>113277699.41500001</v>
      </c>
      <c r="BD1026" s="750">
        <v>102610060.17</v>
      </c>
      <c r="BE1026" s="750">
        <v>96760064.454999998</v>
      </c>
      <c r="BF1026" s="750">
        <v>116718873.36499999</v>
      </c>
      <c r="BG1026" s="750">
        <v>141839443.19999999</v>
      </c>
      <c r="BH1026" s="750">
        <v>125101550.80500001</v>
      </c>
      <c r="BI1026" s="750">
        <f>SUBTOTAL(9,Table54[[#This Row],[140201]:[140212]])</f>
        <v>1432512724.3299999</v>
      </c>
      <c r="BJ1026" s="750">
        <v>101109730.63</v>
      </c>
      <c r="BK1026" s="155">
        <v>205169576.11500001</v>
      </c>
      <c r="BL1026" s="155">
        <v>181891710.35000002</v>
      </c>
      <c r="BM1026" s="155">
        <v>160514078.52500001</v>
      </c>
      <c r="BN1026" s="155">
        <v>176666067.01500002</v>
      </c>
      <c r="BO1026" s="750">
        <v>197392880.05000001</v>
      </c>
      <c r="BP1026" s="750">
        <v>160406698.88</v>
      </c>
      <c r="BQ1026" s="750">
        <v>164682225.245</v>
      </c>
      <c r="BR1026" s="750">
        <v>160881757.36499998</v>
      </c>
      <c r="BS1026" s="750">
        <v>176083628.88499999</v>
      </c>
      <c r="BT1026" s="750">
        <v>182069911.70000002</v>
      </c>
      <c r="BU1026" s="750">
        <v>116978485.40000001</v>
      </c>
    </row>
    <row r="1027" spans="1:73" s="750" customFormat="1" ht="24.75" customHeight="1">
      <c r="A1027" s="22" t="s">
        <v>1805</v>
      </c>
      <c r="B1027" s="23">
        <v>25024</v>
      </c>
      <c r="C1027" s="804" t="s">
        <v>783</v>
      </c>
      <c r="D1027" s="23" t="s">
        <v>943</v>
      </c>
      <c r="E1027" s="23" t="s">
        <v>162</v>
      </c>
      <c r="F1027" s="22" t="s">
        <v>554</v>
      </c>
      <c r="G1027" s="22" t="s">
        <v>1289</v>
      </c>
      <c r="H1027" s="22" t="s">
        <v>179</v>
      </c>
      <c r="I1027" s="18" t="s">
        <v>5416</v>
      </c>
      <c r="J1027" s="23" t="s">
        <v>960</v>
      </c>
      <c r="K1027" s="23" t="s">
        <v>1183</v>
      </c>
      <c r="L1027" s="23" t="s">
        <v>1184</v>
      </c>
      <c r="M1027" s="746" t="s">
        <v>1244</v>
      </c>
      <c r="N1027" s="22"/>
      <c r="O1027" s="22"/>
      <c r="P1027" s="22" t="s">
        <v>975</v>
      </c>
      <c r="Q1027" s="22"/>
      <c r="R1027" s="22" t="s">
        <v>1024</v>
      </c>
      <c r="S1027" s="747"/>
      <c r="T1027" s="748">
        <v>1390</v>
      </c>
      <c r="U1027" s="22"/>
      <c r="V1027" s="22"/>
      <c r="W1027" s="23"/>
      <c r="X1027" s="22"/>
      <c r="Y1027" s="748">
        <v>20789844</v>
      </c>
      <c r="Z1027" s="748">
        <v>106116194</v>
      </c>
      <c r="AA1027" s="748"/>
      <c r="AB1027" s="748">
        <v>42834420</v>
      </c>
      <c r="AC1027" s="748">
        <v>156737970</v>
      </c>
      <c r="AD1027" s="748"/>
      <c r="AE1027" s="748">
        <v>35760846</v>
      </c>
      <c r="AF1027" s="748">
        <v>149664396</v>
      </c>
      <c r="AG1027" s="748"/>
      <c r="AH1027" s="749">
        <v>34188941</v>
      </c>
      <c r="AI1027" s="749">
        <v>148092491</v>
      </c>
      <c r="AJ1027" s="749"/>
      <c r="AK1027" s="749"/>
      <c r="AL1027" s="748"/>
      <c r="AM1027" s="748" t="e">
        <f>SUM([9]!Table54[[#This Row],[140010]],[9]!Table54[[#This Row],[140007]],[9]!Table54[[#This Row],[140004]],[9]!Table54[[#This Row],[140001]])</f>
        <v>#REF!</v>
      </c>
      <c r="AN1027" s="748" t="e">
        <f>SUM([9]!Table54[[#This Row],[140011]],[9]!Table54[[#This Row],[140008]],[9]!Table54[[#This Row],[140005]],[9]!Table54[[#This Row],[140002]])</f>
        <v>#REF!</v>
      </c>
      <c r="AO1027" s="748"/>
      <c r="AP1027" s="748"/>
      <c r="AQ1027" s="748"/>
      <c r="AR1027" s="748"/>
      <c r="AS1027" s="747"/>
      <c r="AT1027" s="748"/>
      <c r="AU1027" s="748" t="e">
        <f>SUM([9]!Table54[[#This Row],[140201]:[140204]])</f>
        <v>#REF!</v>
      </c>
      <c r="AV1027" s="748"/>
      <c r="AW1027" s="748">
        <v>96684442</v>
      </c>
      <c r="AX1027" s="748">
        <v>146498311</v>
      </c>
      <c r="AY1027" s="748">
        <v>139424737</v>
      </c>
      <c r="AZ1027" s="750">
        <v>137852832</v>
      </c>
      <c r="BA1027" s="750">
        <v>153070216.53</v>
      </c>
      <c r="BB1027" s="750">
        <v>132459855.62</v>
      </c>
      <c r="BC1027" s="750">
        <v>139264313.19</v>
      </c>
      <c r="BD1027" s="750">
        <v>127475023.28999999</v>
      </c>
      <c r="BE1027" s="750">
        <v>131011810.25999999</v>
      </c>
      <c r="BF1027" s="750">
        <v>125510141.63999999</v>
      </c>
      <c r="BG1027" s="750">
        <v>154197413.72999999</v>
      </c>
      <c r="BH1027" s="750">
        <v>141746031.13</v>
      </c>
      <c r="BI1027" s="750">
        <f>SUBTOTAL(9,Table54[[#This Row],[140201]:[140212]])</f>
        <v>1625195127.3899999</v>
      </c>
      <c r="BJ1027" s="750">
        <v>134817713.60000002</v>
      </c>
      <c r="BK1027" s="155">
        <v>195999913.38</v>
      </c>
      <c r="BL1027" s="155">
        <v>214935544.95500001</v>
      </c>
      <c r="BM1027" s="155">
        <v>197622967.51500002</v>
      </c>
      <c r="BN1027" s="155">
        <v>216017581.04500002</v>
      </c>
      <c r="BO1027" s="750">
        <v>219804707.36000001</v>
      </c>
      <c r="BP1027" s="750">
        <v>189133889.755</v>
      </c>
      <c r="BQ1027" s="750">
        <v>195626106.29499999</v>
      </c>
      <c r="BR1027" s="750">
        <v>211856647.64499998</v>
      </c>
      <c r="BS1027" s="750">
        <v>186969817.57499999</v>
      </c>
      <c r="BT1027" s="750">
        <v>226611301.255</v>
      </c>
      <c r="BU1027" s="750">
        <v>143835540.37</v>
      </c>
    </row>
    <row r="1028" spans="1:73" s="750" customFormat="1" ht="24.75" customHeight="1">
      <c r="A1028" s="22" t="s">
        <v>1806</v>
      </c>
      <c r="B1028" s="23">
        <v>25025</v>
      </c>
      <c r="C1028" s="804" t="s">
        <v>783</v>
      </c>
      <c r="D1028" s="23">
        <v>2580420606</v>
      </c>
      <c r="E1028" s="23" t="s">
        <v>162</v>
      </c>
      <c r="F1028" s="22" t="s">
        <v>221</v>
      </c>
      <c r="G1028" s="22"/>
      <c r="H1028" s="22" t="s">
        <v>179</v>
      </c>
      <c r="I1028" s="18" t="s">
        <v>5417</v>
      </c>
      <c r="J1028" s="23">
        <v>9363613082</v>
      </c>
      <c r="K1028" s="23" t="s">
        <v>1183</v>
      </c>
      <c r="L1028" s="23" t="s">
        <v>1184</v>
      </c>
      <c r="M1028" s="746" t="s">
        <v>1245</v>
      </c>
      <c r="N1028" s="22"/>
      <c r="O1028" s="22"/>
      <c r="P1028" s="22" t="s">
        <v>976</v>
      </c>
      <c r="Q1028" s="22"/>
      <c r="R1028" s="22" t="s">
        <v>853</v>
      </c>
      <c r="S1028" s="747"/>
      <c r="T1028" s="748">
        <v>1392</v>
      </c>
      <c r="U1028" s="22"/>
      <c r="V1028" s="22"/>
      <c r="W1028" s="23"/>
      <c r="X1028" s="22"/>
      <c r="Y1028" s="748">
        <v>43774640</v>
      </c>
      <c r="Z1028" s="748">
        <v>121140827</v>
      </c>
      <c r="AA1028" s="748"/>
      <c r="AB1028" s="748">
        <v>81625598</v>
      </c>
      <c r="AC1028" s="748">
        <v>183856564</v>
      </c>
      <c r="AD1028" s="748"/>
      <c r="AE1028" s="748">
        <v>71469418</v>
      </c>
      <c r="AF1028" s="748">
        <v>173733384</v>
      </c>
      <c r="AG1028" s="748"/>
      <c r="AH1028" s="749">
        <v>82377908</v>
      </c>
      <c r="AI1028" s="749">
        <v>184608874</v>
      </c>
      <c r="AJ1028" s="749"/>
      <c r="AK1028" s="749"/>
      <c r="AL1028" s="748"/>
      <c r="AM1028" s="748" t="e">
        <f>SUM([9]!Table54[[#This Row],[140010]],[9]!Table54[[#This Row],[140007]],[9]!Table54[[#This Row],[140004]],[9]!Table54[[#This Row],[140001]])</f>
        <v>#REF!</v>
      </c>
      <c r="AN1028" s="748" t="e">
        <f>SUM([9]!Table54[[#This Row],[140011]],[9]!Table54[[#This Row],[140008]],[9]!Table54[[#This Row],[140005]],[9]!Table54[[#This Row],[140002]])</f>
        <v>#REF!</v>
      </c>
      <c r="AO1028" s="748"/>
      <c r="AP1028" s="748"/>
      <c r="AQ1028" s="748"/>
      <c r="AR1028" s="748"/>
      <c r="AS1028" s="747"/>
      <c r="AT1028" s="748"/>
      <c r="AU1028" s="748" t="e">
        <f>SUM([9]!Table54[[#This Row],[140201]:[140204]])</f>
        <v>#REF!</v>
      </c>
      <c r="AV1028" s="748"/>
      <c r="AW1028" s="748">
        <v>112067475</v>
      </c>
      <c r="AX1028" s="748">
        <v>173616905</v>
      </c>
      <c r="AY1028" s="748">
        <v>163460725</v>
      </c>
      <c r="AZ1028" s="750">
        <v>174369215</v>
      </c>
      <c r="BA1028" s="750">
        <v>170231511.88</v>
      </c>
      <c r="BB1028" s="750">
        <v>181653859.91000003</v>
      </c>
      <c r="BC1028" s="750">
        <v>170493074.97</v>
      </c>
      <c r="BD1028" s="750">
        <v>162703810.75</v>
      </c>
      <c r="BE1028" s="750">
        <v>158346133.19999999</v>
      </c>
      <c r="BF1028" s="750">
        <v>161869229.80000001</v>
      </c>
      <c r="BG1028" s="750">
        <v>175786958.50999999</v>
      </c>
      <c r="BH1028" s="750">
        <v>154469993</v>
      </c>
      <c r="BI1028" s="750">
        <f>SUBTOTAL(9,Table54[[#This Row],[140201]:[140212]])</f>
        <v>1959068892.02</v>
      </c>
      <c r="BJ1028" s="750">
        <v>134662222.08000001</v>
      </c>
      <c r="BK1028" s="155">
        <v>249875811</v>
      </c>
      <c r="BL1028" s="155">
        <v>261278609.44000006</v>
      </c>
      <c r="BM1028" s="155">
        <v>244174411.78000003</v>
      </c>
      <c r="BN1028" s="155">
        <v>244174411.78000003</v>
      </c>
      <c r="BO1028" s="750">
        <v>270315227.48000002</v>
      </c>
      <c r="BP1028" s="750">
        <v>229020515.27999997</v>
      </c>
      <c r="BQ1028" s="750">
        <v>231093751.35999998</v>
      </c>
      <c r="BR1028" s="750">
        <v>236276841.56</v>
      </c>
      <c r="BS1028" s="750">
        <v>233685296.45999998</v>
      </c>
      <c r="BT1028" s="750">
        <v>264098767.24000001</v>
      </c>
      <c r="BU1028" s="750">
        <v>121045477.72</v>
      </c>
    </row>
    <row r="1029" spans="1:73" s="750" customFormat="1" ht="24.75" customHeight="1">
      <c r="A1029" s="22" t="s">
        <v>917</v>
      </c>
      <c r="B1029" s="23">
        <v>25026</v>
      </c>
      <c r="C1029" s="804" t="s">
        <v>783</v>
      </c>
      <c r="D1029" s="23">
        <v>2593266181</v>
      </c>
      <c r="E1029" s="23" t="s">
        <v>162</v>
      </c>
      <c r="F1029" s="22" t="s">
        <v>215</v>
      </c>
      <c r="G1029" s="22" t="s">
        <v>1289</v>
      </c>
      <c r="H1029" s="22" t="s">
        <v>179</v>
      </c>
      <c r="I1029" s="18" t="s">
        <v>5416</v>
      </c>
      <c r="J1029" s="23">
        <v>9119349482</v>
      </c>
      <c r="K1029" s="23" t="s">
        <v>1183</v>
      </c>
      <c r="L1029" s="23" t="s">
        <v>1184</v>
      </c>
      <c r="M1029" s="746" t="s">
        <v>1246</v>
      </c>
      <c r="N1029" s="22"/>
      <c r="O1029" s="22"/>
      <c r="P1029" s="22" t="s">
        <v>977</v>
      </c>
      <c r="Q1029" s="22"/>
      <c r="R1029" s="22" t="s">
        <v>1025</v>
      </c>
      <c r="S1029" s="747"/>
      <c r="T1029" s="748">
        <v>1392</v>
      </c>
      <c r="U1029" s="22"/>
      <c r="V1029" s="22"/>
      <c r="W1029" s="23"/>
      <c r="X1029" s="22"/>
      <c r="Y1029" s="748">
        <v>13101245</v>
      </c>
      <c r="Z1029" s="748">
        <v>80506226</v>
      </c>
      <c r="AA1029" s="748"/>
      <c r="AB1029" s="748">
        <v>30608058</v>
      </c>
      <c r="AC1029" s="748">
        <v>101072957</v>
      </c>
      <c r="AD1029" s="748"/>
      <c r="AE1029" s="748">
        <v>13943671</v>
      </c>
      <c r="AF1029" s="748">
        <v>93185074</v>
      </c>
      <c r="AG1029" s="748"/>
      <c r="AH1029" s="749">
        <v>26526984</v>
      </c>
      <c r="AI1029" s="749">
        <v>114544891</v>
      </c>
      <c r="AJ1029" s="749"/>
      <c r="AK1029" s="749"/>
      <c r="AL1029" s="748"/>
      <c r="AM1029" s="748" t="e">
        <f>SUM([9]!Table54[[#This Row],[140010]],[9]!Table54[[#This Row],[140007]],[9]!Table54[[#This Row],[140004]],[9]!Table54[[#This Row],[140001]])</f>
        <v>#REF!</v>
      </c>
      <c r="AN1029" s="748" t="e">
        <f>SUM([9]!Table54[[#This Row],[140011]],[9]!Table54[[#This Row],[140008]],[9]!Table54[[#This Row],[140005]],[9]!Table54[[#This Row],[140002]])</f>
        <v>#REF!</v>
      </c>
      <c r="AO1029" s="748"/>
      <c r="AP1029" s="748"/>
      <c r="AQ1029" s="748"/>
      <c r="AR1029" s="748"/>
      <c r="AS1029" s="747"/>
      <c r="AT1029" s="748"/>
      <c r="AU1029" s="748" t="e">
        <f>SUM([9]!Table54[[#This Row],[140201]:[140204]])</f>
        <v>#REF!</v>
      </c>
      <c r="AV1029" s="748"/>
      <c r="AW1029" s="748">
        <v>76432874</v>
      </c>
      <c r="AX1029" s="748">
        <v>96824178</v>
      </c>
      <c r="AY1029" s="748">
        <v>88440855</v>
      </c>
      <c r="AZ1029" s="750">
        <v>109305232</v>
      </c>
      <c r="BA1029" s="750">
        <v>115086754.065</v>
      </c>
      <c r="BB1029" s="750">
        <v>112406574.99499999</v>
      </c>
      <c r="BC1029" s="750">
        <v>102068733.79000001</v>
      </c>
      <c r="BD1029" s="750">
        <v>95906584.950000003</v>
      </c>
      <c r="BE1029" s="750">
        <v>108489897.745</v>
      </c>
      <c r="BF1029" s="750">
        <v>101007927.97500001</v>
      </c>
      <c r="BG1029" s="750">
        <v>119032673.33</v>
      </c>
      <c r="BH1029" s="750">
        <v>119156533.28999999</v>
      </c>
      <c r="BI1029" s="750">
        <f>SUBTOTAL(9,Table54[[#This Row],[140201]:[140212]])</f>
        <v>1244158819.1399999</v>
      </c>
      <c r="BJ1029" s="750">
        <v>99523709.874999985</v>
      </c>
      <c r="BK1029" s="155">
        <v>145062957.75</v>
      </c>
      <c r="BL1029" s="155">
        <v>151637649.93000001</v>
      </c>
      <c r="BM1029" s="155">
        <v>151168029.06</v>
      </c>
      <c r="BN1029" s="155">
        <v>146924996.02000001</v>
      </c>
      <c r="BO1029" s="750">
        <v>143759166.45000002</v>
      </c>
      <c r="BP1029" s="750">
        <v>129073201.75</v>
      </c>
      <c r="BQ1029" s="750">
        <v>134708652.19</v>
      </c>
      <c r="BR1029" s="750">
        <v>157371970.46999997</v>
      </c>
      <c r="BS1029" s="750">
        <v>142344102.63</v>
      </c>
      <c r="BT1029" s="750">
        <v>168555053.69999999</v>
      </c>
      <c r="BU1029" s="750">
        <v>99523832.299999997</v>
      </c>
    </row>
    <row r="1030" spans="1:73" s="750" customFormat="1" ht="24.75" customHeight="1">
      <c r="A1030" s="22" t="s">
        <v>1807</v>
      </c>
      <c r="B1030" s="23">
        <v>25027</v>
      </c>
      <c r="C1030" s="804" t="s">
        <v>783</v>
      </c>
      <c r="D1030" s="23">
        <v>2721618679</v>
      </c>
      <c r="E1030" s="23" t="s">
        <v>162</v>
      </c>
      <c r="F1030" s="22" t="s">
        <v>926</v>
      </c>
      <c r="G1030" s="22" t="s">
        <v>1287</v>
      </c>
      <c r="H1030" s="22" t="s">
        <v>179</v>
      </c>
      <c r="I1030" s="18" t="s">
        <v>5416</v>
      </c>
      <c r="J1030" s="23">
        <v>9367625032</v>
      </c>
      <c r="K1030" s="23" t="s">
        <v>1183</v>
      </c>
      <c r="L1030" s="23" t="s">
        <v>1184</v>
      </c>
      <c r="M1030" s="746" t="s">
        <v>1247</v>
      </c>
      <c r="N1030" s="22"/>
      <c r="O1030" s="22"/>
      <c r="P1030" s="22" t="s">
        <v>978</v>
      </c>
      <c r="Q1030" s="22"/>
      <c r="R1030" s="22" t="s">
        <v>1026</v>
      </c>
      <c r="S1030" s="747"/>
      <c r="T1030" s="748">
        <v>1392</v>
      </c>
      <c r="U1030" s="22"/>
      <c r="V1030" s="22"/>
      <c r="W1030" s="23"/>
      <c r="X1030" s="22"/>
      <c r="Y1030" s="748">
        <v>8860983</v>
      </c>
      <c r="Z1030" s="748">
        <v>87601627</v>
      </c>
      <c r="AA1030" s="748"/>
      <c r="AB1030" s="748">
        <v>20053338</v>
      </c>
      <c r="AC1030" s="748">
        <v>116980686</v>
      </c>
      <c r="AD1030" s="748"/>
      <c r="AE1030" s="748">
        <v>18979052</v>
      </c>
      <c r="AF1030" s="748">
        <v>121214684</v>
      </c>
      <c r="AG1030" s="748"/>
      <c r="AH1030" s="749">
        <v>22560005</v>
      </c>
      <c r="AI1030" s="749">
        <v>124795637</v>
      </c>
      <c r="AJ1030" s="749"/>
      <c r="AK1030" s="749"/>
      <c r="AL1030" s="748"/>
      <c r="AM1030" s="748" t="e">
        <f>SUM([9]!Table54[[#This Row],[140010]],[9]!Table54[[#This Row],[140007]],[9]!Table54[[#This Row],[140004]],[9]!Table54[[#This Row],[140001]])</f>
        <v>#REF!</v>
      </c>
      <c r="AN1030" s="748" t="e">
        <f>SUM([9]!Table54[[#This Row],[140011]],[9]!Table54[[#This Row],[140008]],[9]!Table54[[#This Row],[140005]],[9]!Table54[[#This Row],[140002]])</f>
        <v>#REF!</v>
      </c>
      <c r="AO1030" s="748"/>
      <c r="AP1030" s="748"/>
      <c r="AQ1030" s="748"/>
      <c r="AR1030" s="748"/>
      <c r="AS1030" s="747"/>
      <c r="AT1030" s="748"/>
      <c r="AU1030" s="748" t="e">
        <f>SUM([9]!Table54[[#This Row],[140201]:[140204]])</f>
        <v>#REF!</v>
      </c>
      <c r="AV1030" s="748"/>
      <c r="AW1030" s="748">
        <v>77751900</v>
      </c>
      <c r="AX1030" s="748">
        <v>106741027</v>
      </c>
      <c r="AY1030" s="748">
        <v>110975025</v>
      </c>
      <c r="AZ1030" s="750">
        <v>119555978</v>
      </c>
      <c r="BA1030" s="750">
        <v>112035976.67999999</v>
      </c>
      <c r="BB1030" s="750">
        <v>124569312.88</v>
      </c>
      <c r="BC1030" s="750">
        <v>109679838.36</v>
      </c>
      <c r="BD1030" s="750">
        <v>109679838.36</v>
      </c>
      <c r="BE1030" s="750">
        <v>107173171.12</v>
      </c>
      <c r="BF1030" s="750">
        <v>105024599.2</v>
      </c>
      <c r="BG1030" s="750">
        <v>127226509.03999999</v>
      </c>
      <c r="BH1030" s="750">
        <v>104790363.84</v>
      </c>
      <c r="BI1030" s="750">
        <f>SUBTOTAL(9,Table54[[#This Row],[140201]:[140212]])</f>
        <v>1315203539.4799998</v>
      </c>
      <c r="BJ1030" s="750">
        <v>108481692.44</v>
      </c>
      <c r="BK1030" s="155">
        <v>148177069.56</v>
      </c>
      <c r="BL1030" s="155">
        <v>172379574.88</v>
      </c>
      <c r="BM1030" s="155">
        <v>155092071.08000001</v>
      </c>
      <c r="BN1030" s="155">
        <v>165092071.08000001</v>
      </c>
      <c r="BO1030" s="750">
        <v>168549571.84</v>
      </c>
      <c r="BP1030" s="750">
        <v>144886779.75999999</v>
      </c>
      <c r="BQ1030" s="750">
        <v>139947492.95999998</v>
      </c>
      <c r="BR1030" s="750">
        <v>164643926.95999998</v>
      </c>
      <c r="BS1030" s="750">
        <v>148344280.51999998</v>
      </c>
      <c r="BT1030" s="750">
        <v>168668180.25999999</v>
      </c>
      <c r="BU1030" s="750">
        <v>115076918.48</v>
      </c>
    </row>
    <row r="1031" spans="1:73" s="750" customFormat="1" ht="24.75" customHeight="1">
      <c r="A1031" s="22" t="s">
        <v>1808</v>
      </c>
      <c r="B1031" s="23">
        <v>25028</v>
      </c>
      <c r="C1031" s="804" t="s">
        <v>783</v>
      </c>
      <c r="D1031" s="23">
        <v>6539737459</v>
      </c>
      <c r="E1031" s="23" t="s">
        <v>162</v>
      </c>
      <c r="F1031" s="22" t="s">
        <v>665</v>
      </c>
      <c r="G1031" s="22" t="s">
        <v>1291</v>
      </c>
      <c r="H1031" s="22" t="s">
        <v>179</v>
      </c>
      <c r="I1031" s="18" t="s">
        <v>5418</v>
      </c>
      <c r="J1031" s="23">
        <v>9112386338</v>
      </c>
      <c r="K1031" s="23" t="s">
        <v>1183</v>
      </c>
      <c r="L1031" s="23" t="s">
        <v>1184</v>
      </c>
      <c r="M1031" s="746" t="s">
        <v>1248</v>
      </c>
      <c r="N1031" s="22"/>
      <c r="O1031" s="22"/>
      <c r="P1031" s="22" t="s">
        <v>979</v>
      </c>
      <c r="Q1031" s="22"/>
      <c r="R1031" s="22" t="s">
        <v>1026</v>
      </c>
      <c r="S1031" s="747"/>
      <c r="T1031" s="748">
        <v>1392</v>
      </c>
      <c r="U1031" s="22"/>
      <c r="V1031" s="22"/>
      <c r="W1031" s="23"/>
      <c r="X1031" s="22"/>
      <c r="Y1031" s="748">
        <v>17956580</v>
      </c>
      <c r="Z1031" s="748">
        <v>92387346</v>
      </c>
      <c r="AA1031" s="748"/>
      <c r="AB1031" s="748">
        <v>23939639</v>
      </c>
      <c r="AC1031" s="748">
        <v>120709532</v>
      </c>
      <c r="AD1031" s="748"/>
      <c r="AE1031" s="748">
        <v>25011563</v>
      </c>
      <c r="AF1031" s="748">
        <v>121781456</v>
      </c>
      <c r="AG1031" s="748"/>
      <c r="AH1031" s="749">
        <v>17508094</v>
      </c>
      <c r="AI1031" s="749">
        <v>114277987</v>
      </c>
      <c r="AJ1031" s="749"/>
      <c r="AK1031" s="749"/>
      <c r="AL1031" s="748"/>
      <c r="AM1031" s="748" t="e">
        <f>SUM([9]!Table54[[#This Row],[140010]],[9]!Table54[[#This Row],[140007]],[9]!Table54[[#This Row],[140004]],[9]!Table54[[#This Row],[140001]])</f>
        <v>#REF!</v>
      </c>
      <c r="AN1031" s="748" t="e">
        <f>SUM([9]!Table54[[#This Row],[140011]],[9]!Table54[[#This Row],[140008]],[9]!Table54[[#This Row],[140005]],[9]!Table54[[#This Row],[140002]])</f>
        <v>#REF!</v>
      </c>
      <c r="AO1031" s="748"/>
      <c r="AP1031" s="748"/>
      <c r="AQ1031" s="748"/>
      <c r="AR1031" s="748"/>
      <c r="AS1031" s="747"/>
      <c r="AT1031" s="748"/>
      <c r="AU1031" s="748" t="e">
        <f>SUM([9]!Table54[[#This Row],[140201]:[140204]])</f>
        <v>#REF!</v>
      </c>
      <c r="AV1031" s="748"/>
      <c r="AW1031" s="748">
        <v>82955594</v>
      </c>
      <c r="AX1031" s="748">
        <v>110469873</v>
      </c>
      <c r="AY1031" s="748">
        <v>111541797</v>
      </c>
      <c r="AZ1031" s="750">
        <v>104038328</v>
      </c>
      <c r="BA1031" s="750">
        <v>110467560.62499999</v>
      </c>
      <c r="BB1031" s="750">
        <v>102785437.6575</v>
      </c>
      <c r="BC1031" s="750">
        <v>106661032.09</v>
      </c>
      <c r="BD1031" s="750">
        <v>100591420.58499999</v>
      </c>
      <c r="BE1031" s="750">
        <v>101663344.72</v>
      </c>
      <c r="BF1031" s="750">
        <v>100591420.58499999</v>
      </c>
      <c r="BG1031" s="750">
        <v>106665657.35000001</v>
      </c>
      <c r="BH1031" s="750">
        <v>105717593.175</v>
      </c>
      <c r="BI1031" s="750">
        <f>SUBTOTAL(9,Table54[[#This Row],[140201]:[140212]])</f>
        <v>1244149058.7875001</v>
      </c>
      <c r="BJ1031" s="750">
        <v>96537172.129999995</v>
      </c>
      <c r="BK1031" s="155">
        <v>151096426.44</v>
      </c>
      <c r="BL1031" s="155">
        <v>159968011.92000002</v>
      </c>
      <c r="BM1031" s="155">
        <v>148005908.19999999</v>
      </c>
      <c r="BN1031" s="155">
        <v>150082033.22</v>
      </c>
      <c r="BO1031" s="750">
        <v>155929783.18000001</v>
      </c>
      <c r="BP1031" s="750">
        <v>144451185.59999999</v>
      </c>
      <c r="BQ1031" s="750">
        <v>145929783.18000001</v>
      </c>
      <c r="BR1031" s="750">
        <v>161701490.69999999</v>
      </c>
      <c r="BS1031" s="750">
        <v>163180088.28</v>
      </c>
      <c r="BT1031" s="750">
        <v>175255301.81</v>
      </c>
      <c r="BU1031" s="750">
        <v>114879233.95999999</v>
      </c>
    </row>
    <row r="1032" spans="1:73" s="750" customFormat="1" ht="24.75" customHeight="1">
      <c r="A1032" s="22" t="s">
        <v>1809</v>
      </c>
      <c r="B1032" s="23">
        <v>25029</v>
      </c>
      <c r="C1032" s="804" t="s">
        <v>783</v>
      </c>
      <c r="D1032" s="23">
        <v>2593490039</v>
      </c>
      <c r="E1032" s="23" t="s">
        <v>162</v>
      </c>
      <c r="F1032" s="22" t="s">
        <v>927</v>
      </c>
      <c r="G1032" s="22" t="s">
        <v>1292</v>
      </c>
      <c r="H1032" s="22" t="s">
        <v>179</v>
      </c>
      <c r="I1032" s="18" t="s">
        <v>5418</v>
      </c>
      <c r="J1032" s="23">
        <v>9111379143</v>
      </c>
      <c r="K1032" s="23" t="s">
        <v>1183</v>
      </c>
      <c r="L1032" s="23" t="s">
        <v>1184</v>
      </c>
      <c r="M1032" s="746" t="s">
        <v>1249</v>
      </c>
      <c r="N1032" s="22"/>
      <c r="O1032" s="22"/>
      <c r="P1032" s="22" t="s">
        <v>980</v>
      </c>
      <c r="Q1032" s="22"/>
      <c r="R1032" s="22" t="s">
        <v>1027</v>
      </c>
      <c r="S1032" s="747"/>
      <c r="T1032" s="748">
        <v>1393</v>
      </c>
      <c r="U1032" s="22"/>
      <c r="V1032" s="22"/>
      <c r="W1032" s="23"/>
      <c r="X1032" s="22"/>
      <c r="Y1032" s="748">
        <v>8014389</v>
      </c>
      <c r="Z1032" s="748">
        <v>102559980</v>
      </c>
      <c r="AA1032" s="748"/>
      <c r="AB1032" s="748">
        <v>53890586</v>
      </c>
      <c r="AC1032" s="748">
        <v>179639418</v>
      </c>
      <c r="AD1032" s="748"/>
      <c r="AE1032" s="748">
        <v>17963529</v>
      </c>
      <c r="AF1032" s="748">
        <v>143712361</v>
      </c>
      <c r="AG1032" s="748"/>
      <c r="AH1032" s="749">
        <v>8408460</v>
      </c>
      <c r="AI1032" s="749">
        <v>134157292</v>
      </c>
      <c r="AJ1032" s="749"/>
      <c r="AK1032" s="749"/>
      <c r="AL1032" s="748"/>
      <c r="AM1032" s="748" t="e">
        <f>SUM([9]!Table54[[#This Row],[140010]],[9]!Table54[[#This Row],[140007]],[9]!Table54[[#This Row],[140004]],[9]!Table54[[#This Row],[140001]])</f>
        <v>#REF!</v>
      </c>
      <c r="AN1032" s="748" t="e">
        <f>SUM([9]!Table54[[#This Row],[140011]],[9]!Table54[[#This Row],[140008]],[9]!Table54[[#This Row],[140005]],[9]!Table54[[#This Row],[140002]])</f>
        <v>#REF!</v>
      </c>
      <c r="AO1032" s="748"/>
      <c r="AP1032" s="748"/>
      <c r="AQ1032" s="748"/>
      <c r="AR1032" s="748"/>
      <c r="AS1032" s="747"/>
      <c r="AT1032" s="748"/>
      <c r="AU1032" s="748" t="e">
        <f>SUM([9]!Table54[[#This Row],[140201]:[140204]])</f>
        <v>#REF!</v>
      </c>
      <c r="AV1032" s="748"/>
      <c r="AW1032" s="748">
        <v>98128227</v>
      </c>
      <c r="AX1032" s="748">
        <v>174399760</v>
      </c>
      <c r="AY1032" s="748">
        <v>138472702</v>
      </c>
      <c r="AZ1032" s="750">
        <v>118917634</v>
      </c>
      <c r="BA1032" s="750">
        <v>145289622.58000001</v>
      </c>
      <c r="BB1032" s="750">
        <v>135352351.34</v>
      </c>
      <c r="BC1032" s="750">
        <v>133565197.59999999</v>
      </c>
      <c r="BD1032" s="750">
        <v>128596561.97999999</v>
      </c>
      <c r="BE1032" s="750">
        <v>141973657.88</v>
      </c>
      <c r="BF1032" s="750">
        <v>128214359.23999998</v>
      </c>
      <c r="BG1032" s="750">
        <v>148853307.19999999</v>
      </c>
      <c r="BH1032" s="750">
        <v>151652586.34</v>
      </c>
      <c r="BI1032" s="750">
        <f>SUBTOTAL(9,Table54[[#This Row],[140201]:[140212]])</f>
        <v>1643415967.1600001</v>
      </c>
      <c r="BJ1032" s="750">
        <v>134970148.60000002</v>
      </c>
      <c r="BK1032" s="155">
        <v>215435280.24000001</v>
      </c>
      <c r="BL1032" s="155">
        <v>226905806.24000001</v>
      </c>
      <c r="BM1032" s="155">
        <v>194376332.24000001</v>
      </c>
      <c r="BN1032" s="155">
        <v>225964754.24000001</v>
      </c>
      <c r="BO1032" s="750">
        <v>194902805.94</v>
      </c>
      <c r="BP1032" s="750">
        <v>191384701</v>
      </c>
      <c r="BQ1032" s="750">
        <v>185593490.29999998</v>
      </c>
      <c r="BR1032" s="750">
        <v>204020069.79999998</v>
      </c>
      <c r="BS1032" s="750">
        <v>191911174.69999999</v>
      </c>
      <c r="BT1032" s="750">
        <v>223777662.19999999</v>
      </c>
      <c r="BU1032" s="750">
        <v>171130292.19999999</v>
      </c>
    </row>
    <row r="1033" spans="1:73" s="750" customFormat="1" ht="24.75" customHeight="1">
      <c r="A1033" s="22" t="s">
        <v>1810</v>
      </c>
      <c r="B1033" s="23">
        <v>25030</v>
      </c>
      <c r="C1033" s="804" t="s">
        <v>783</v>
      </c>
      <c r="D1033" s="23">
        <v>2670027131</v>
      </c>
      <c r="E1033" s="23" t="s">
        <v>162</v>
      </c>
      <c r="F1033" s="22" t="s">
        <v>757</v>
      </c>
      <c r="G1033" s="22" t="s">
        <v>1285</v>
      </c>
      <c r="H1033" s="22" t="s">
        <v>179</v>
      </c>
      <c r="I1033" s="18" t="s">
        <v>5418</v>
      </c>
      <c r="J1033" s="23">
        <v>9117592011</v>
      </c>
      <c r="K1033" s="23" t="s">
        <v>1183</v>
      </c>
      <c r="L1033" s="23" t="s">
        <v>1184</v>
      </c>
      <c r="M1033" s="746" t="s">
        <v>1250</v>
      </c>
      <c r="N1033" s="22"/>
      <c r="O1033" s="22"/>
      <c r="P1033" s="22"/>
      <c r="Q1033" s="22"/>
      <c r="R1033" s="22" t="s">
        <v>1028</v>
      </c>
      <c r="S1033" s="747"/>
      <c r="T1033" s="748">
        <v>1393</v>
      </c>
      <c r="U1033" s="22"/>
      <c r="V1033" s="22"/>
      <c r="W1033" s="23"/>
      <c r="X1033" s="22"/>
      <c r="Y1033" s="748">
        <v>15640753</v>
      </c>
      <c r="Z1033" s="748">
        <v>86956347</v>
      </c>
      <c r="AA1033" s="748"/>
      <c r="AB1033" s="748">
        <v>40615351</v>
      </c>
      <c r="AC1033" s="748">
        <v>133615886</v>
      </c>
      <c r="AD1033" s="748"/>
      <c r="AE1033" s="748">
        <v>59230720</v>
      </c>
      <c r="AF1033" s="748">
        <v>152231255</v>
      </c>
      <c r="AG1033" s="748"/>
      <c r="AH1033" s="749">
        <v>25046133</v>
      </c>
      <c r="AI1033" s="749">
        <v>118046668</v>
      </c>
      <c r="AJ1033" s="749"/>
      <c r="AK1033" s="749"/>
      <c r="AL1033" s="748"/>
      <c r="AM1033" s="748" t="e">
        <f>SUM([9]!Table54[[#This Row],[140010]],[9]!Table54[[#This Row],[140007]],[9]!Table54[[#This Row],[140004]],[9]!Table54[[#This Row],[140001]])</f>
        <v>#REF!</v>
      </c>
      <c r="AN1033" s="748" t="e">
        <f>SUM([9]!Table54[[#This Row],[140011]],[9]!Table54[[#This Row],[140008]],[9]!Table54[[#This Row],[140005]],[9]!Table54[[#This Row],[140002]])</f>
        <v>#REF!</v>
      </c>
      <c r="AO1033" s="748"/>
      <c r="AP1033" s="748"/>
      <c r="AQ1033" s="748"/>
      <c r="AR1033" s="748"/>
      <c r="AS1033" s="747"/>
      <c r="AT1033" s="748"/>
      <c r="AU1033" s="748" t="e">
        <f>SUM([9]!Table54[[#This Row],[140201]:[140204]])</f>
        <v>#REF!</v>
      </c>
      <c r="AV1033" s="748"/>
      <c r="AW1033" s="748">
        <v>82524595</v>
      </c>
      <c r="AX1033" s="748">
        <v>123376227</v>
      </c>
      <c r="AY1033" s="748">
        <v>1414991596</v>
      </c>
      <c r="AZ1033" s="750">
        <v>107807009</v>
      </c>
      <c r="BA1033" s="750">
        <v>143006979.63</v>
      </c>
      <c r="BB1033" s="750">
        <v>147160817.28000003</v>
      </c>
      <c r="BC1033" s="750">
        <v>137130839.58999997</v>
      </c>
      <c r="BD1033" s="750">
        <v>139500068.375</v>
      </c>
      <c r="BE1033" s="750">
        <v>129684691.97999999</v>
      </c>
      <c r="BF1033" s="750">
        <v>137130839.58999997</v>
      </c>
      <c r="BG1033" s="750">
        <v>133746227.03999999</v>
      </c>
      <c r="BH1033" s="750">
        <v>124808551.94</v>
      </c>
      <c r="BI1033" s="750">
        <f>SUBTOTAL(9,Table54[[#This Row],[140201]:[140212]])</f>
        <v>2820868442.4250002</v>
      </c>
      <c r="BJ1033" s="750">
        <v>114745455.62499999</v>
      </c>
      <c r="BK1033" s="155">
        <v>180294814.44</v>
      </c>
      <c r="BL1033" s="155">
        <v>173283474.01500002</v>
      </c>
      <c r="BM1033" s="155">
        <v>177957700.965</v>
      </c>
      <c r="BN1033" s="155">
        <v>180294814.44</v>
      </c>
      <c r="BO1033" s="750">
        <v>178816051.31999999</v>
      </c>
      <c r="BP1033" s="750">
        <v>179666561.56999999</v>
      </c>
      <c r="BQ1033" s="750">
        <v>169383262.27999997</v>
      </c>
      <c r="BR1033" s="750">
        <v>182938520.435</v>
      </c>
      <c r="BS1033" s="750">
        <v>169383262.27999997</v>
      </c>
      <c r="BT1033" s="750">
        <v>201042684.69500002</v>
      </c>
      <c r="BU1033" s="750">
        <v>100546805.27</v>
      </c>
    </row>
    <row r="1034" spans="1:73" s="750" customFormat="1" ht="24.75" customHeight="1">
      <c r="A1034" s="22" t="s">
        <v>1811</v>
      </c>
      <c r="B1034" s="23">
        <v>25031</v>
      </c>
      <c r="C1034" s="804" t="s">
        <v>783</v>
      </c>
      <c r="D1034" s="23">
        <v>2679212592</v>
      </c>
      <c r="E1034" s="23" t="s">
        <v>162</v>
      </c>
      <c r="F1034" s="22" t="s">
        <v>469</v>
      </c>
      <c r="G1034" s="22" t="s">
        <v>2672</v>
      </c>
      <c r="H1034" s="22" t="s">
        <v>180</v>
      </c>
      <c r="I1034" s="18" t="s">
        <v>5417</v>
      </c>
      <c r="J1034" s="23">
        <v>9112374517</v>
      </c>
      <c r="K1034" s="23" t="s">
        <v>1183</v>
      </c>
      <c r="L1034" s="23" t="s">
        <v>1184</v>
      </c>
      <c r="M1034" s="746" t="s">
        <v>1251</v>
      </c>
      <c r="N1034" s="22"/>
      <c r="O1034" s="22"/>
      <c r="P1034" s="22" t="s">
        <v>981</v>
      </c>
      <c r="Q1034" s="22"/>
      <c r="R1034" s="22" t="s">
        <v>865</v>
      </c>
      <c r="S1034" s="747"/>
      <c r="T1034" s="748">
        <v>1394</v>
      </c>
      <c r="U1034" s="22"/>
      <c r="V1034" s="22"/>
      <c r="W1034" s="23"/>
      <c r="X1034" s="22"/>
      <c r="Y1034" s="748">
        <v>8530006</v>
      </c>
      <c r="Z1034" s="748">
        <v>80396713</v>
      </c>
      <c r="AA1034" s="748"/>
      <c r="AB1034" s="748">
        <v>48087870</v>
      </c>
      <c r="AC1034" s="748">
        <v>141504465</v>
      </c>
      <c r="AD1034" s="748"/>
      <c r="AE1034" s="748">
        <v>27531223</v>
      </c>
      <c r="AF1034" s="748">
        <v>120947818</v>
      </c>
      <c r="AG1034" s="748"/>
      <c r="AH1034" s="749">
        <v>24594559</v>
      </c>
      <c r="AI1034" s="749">
        <v>118011154</v>
      </c>
      <c r="AJ1034" s="749"/>
      <c r="AK1034" s="749"/>
      <c r="AL1034" s="748"/>
      <c r="AM1034" s="748" t="e">
        <f>SUM([9]!Table54[[#This Row],[140010]],[9]!Table54[[#This Row],[140007]],[9]!Table54[[#This Row],[140004]],[9]!Table54[[#This Row],[140001]])</f>
        <v>#REF!</v>
      </c>
      <c r="AN1034" s="748" t="e">
        <f>SUM([9]!Table54[[#This Row],[140011]],[9]!Table54[[#This Row],[140008]],[9]!Table54[[#This Row],[140005]],[9]!Table54[[#This Row],[140002]])</f>
        <v>#REF!</v>
      </c>
      <c r="AO1034" s="748"/>
      <c r="AP1034" s="748"/>
      <c r="AQ1034" s="748"/>
      <c r="AR1034" s="748"/>
      <c r="AS1034" s="747"/>
      <c r="AT1034" s="748"/>
      <c r="AU1034" s="748" t="e">
        <f>SUM([9]!Table54[[#This Row],[140201]:[140204]])</f>
        <v>#REF!</v>
      </c>
      <c r="AV1034" s="748"/>
      <c r="AW1034" s="748">
        <v>71323361</v>
      </c>
      <c r="AX1034" s="748">
        <v>131264806</v>
      </c>
      <c r="AY1034" s="748">
        <v>110708159</v>
      </c>
      <c r="AZ1034" s="750">
        <v>107771496</v>
      </c>
      <c r="BA1034" s="750">
        <v>116075242.33999999</v>
      </c>
      <c r="BB1034" s="750">
        <v>116442325.315</v>
      </c>
      <c r="BC1034" s="750">
        <v>106566185.27500001</v>
      </c>
      <c r="BD1034" s="750">
        <v>100325774.7</v>
      </c>
      <c r="BE1034" s="750">
        <v>103996604.45</v>
      </c>
      <c r="BF1034" s="750">
        <v>96654944.950000003</v>
      </c>
      <c r="BG1034" s="750">
        <v>110604098</v>
      </c>
      <c r="BH1034" s="750">
        <v>108525460.11</v>
      </c>
      <c r="BI1034" s="750">
        <f>SUBTOTAL(9,Table54[[#This Row],[140201]:[140212]])</f>
        <v>1280258457.1400001</v>
      </c>
      <c r="BJ1034" s="750">
        <v>92860255.239999995</v>
      </c>
      <c r="BK1034" s="155">
        <v>147397762.42500001</v>
      </c>
      <c r="BL1034" s="155">
        <v>171182677.13</v>
      </c>
      <c r="BM1034" s="155">
        <v>146891700.41000003</v>
      </c>
      <c r="BN1034" s="155">
        <v>168025064.74000001</v>
      </c>
      <c r="BO1034" s="750">
        <v>160049312.80000001</v>
      </c>
      <c r="BP1034" s="750">
        <v>139974043.16</v>
      </c>
      <c r="BQ1034" s="750">
        <v>140480105.17499998</v>
      </c>
      <c r="BR1034" s="750">
        <v>146552849.35499999</v>
      </c>
      <c r="BS1034" s="750">
        <v>153637717.565</v>
      </c>
      <c r="BT1034" s="750">
        <v>166751038.60499999</v>
      </c>
      <c r="BU1034" s="750">
        <v>105517534.78999999</v>
      </c>
    </row>
    <row r="1035" spans="1:73" s="750" customFormat="1" ht="24.75" customHeight="1">
      <c r="A1035" s="22" t="s">
        <v>1812</v>
      </c>
      <c r="B1035" s="23">
        <v>25032</v>
      </c>
      <c r="C1035" s="804" t="s">
        <v>783</v>
      </c>
      <c r="D1035" s="23" t="s">
        <v>944</v>
      </c>
      <c r="E1035" s="23" t="s">
        <v>162</v>
      </c>
      <c r="F1035" s="22" t="s">
        <v>928</v>
      </c>
      <c r="G1035" s="22"/>
      <c r="H1035" s="22" t="s">
        <v>179</v>
      </c>
      <c r="I1035" s="18" t="s">
        <v>5418</v>
      </c>
      <c r="J1035" s="23">
        <v>9126389117</v>
      </c>
      <c r="K1035" s="23" t="s">
        <v>1183</v>
      </c>
      <c r="L1035" s="23" t="s">
        <v>1184</v>
      </c>
      <c r="M1035" s="746" t="s">
        <v>1252</v>
      </c>
      <c r="N1035" s="22"/>
      <c r="O1035" s="22"/>
      <c r="P1035" s="22" t="s">
        <v>982</v>
      </c>
      <c r="Q1035" s="22"/>
      <c r="R1035" s="22" t="s">
        <v>865</v>
      </c>
      <c r="S1035" s="747"/>
      <c r="T1035" s="748">
        <v>1394</v>
      </c>
      <c r="U1035" s="22"/>
      <c r="V1035" s="22"/>
      <c r="W1035" s="23"/>
      <c r="X1035" s="22"/>
      <c r="Y1035" s="748">
        <v>2654161</v>
      </c>
      <c r="Z1035" s="748">
        <v>8815270</v>
      </c>
      <c r="AA1035" s="748"/>
      <c r="AB1035" s="748">
        <v>21273091</v>
      </c>
      <c r="AC1035" s="748">
        <v>122556699</v>
      </c>
      <c r="AD1035" s="748"/>
      <c r="AE1035" s="748">
        <v>22792597</v>
      </c>
      <c r="AF1035" s="748">
        <v>124076205</v>
      </c>
      <c r="AG1035" s="748"/>
      <c r="AH1035" s="749">
        <v>14435312</v>
      </c>
      <c r="AI1035" s="749">
        <v>115718920</v>
      </c>
      <c r="AJ1035" s="749"/>
      <c r="AK1035" s="749"/>
      <c r="AL1035" s="748"/>
      <c r="AM1035" s="748" t="e">
        <f>SUM([9]!Table54[[#This Row],[140010]],[9]!Table54[[#This Row],[140007]],[9]!Table54[[#This Row],[140004]],[9]!Table54[[#This Row],[140001]])</f>
        <v>#REF!</v>
      </c>
      <c r="AN1035" s="748" t="e">
        <f>SUM([9]!Table54[[#This Row],[140011]],[9]!Table54[[#This Row],[140008]],[9]!Table54[[#This Row],[140005]],[9]!Table54[[#This Row],[140002]])</f>
        <v>#REF!</v>
      </c>
      <c r="AO1035" s="748"/>
      <c r="AP1035" s="748"/>
      <c r="AQ1035" s="748"/>
      <c r="AR1035" s="748"/>
      <c r="AS1035" s="747"/>
      <c r="AT1035" s="748"/>
      <c r="AU1035" s="748" t="e">
        <f>SUM([9]!Table54[[#This Row],[140201]:[140204]])</f>
        <v>#REF!</v>
      </c>
      <c r="AV1035" s="748"/>
      <c r="AW1035" s="748">
        <v>70966518</v>
      </c>
      <c r="AX1035" s="748">
        <v>101900040</v>
      </c>
      <c r="AY1035" s="748">
        <v>103419546</v>
      </c>
      <c r="AZ1035" s="750">
        <v>95062261</v>
      </c>
      <c r="BA1035" s="750">
        <v>111875559.39999999</v>
      </c>
      <c r="BB1035" s="750">
        <v>92440247.839999989</v>
      </c>
      <c r="BC1035" s="750">
        <v>104340283.02</v>
      </c>
      <c r="BD1035" s="750">
        <v>119155471.2</v>
      </c>
      <c r="BE1035" s="750">
        <v>99161640.200000003</v>
      </c>
      <c r="BF1035" s="750">
        <v>99921393.439999998</v>
      </c>
      <c r="BG1035" s="750">
        <v>106759172.60000001</v>
      </c>
      <c r="BH1035" s="750">
        <v>121698220.73999999</v>
      </c>
      <c r="BI1035" s="750">
        <f>SUBTOTAL(9,Table54[[#This Row],[140201]:[140212]])</f>
        <v>1226700353.4400001</v>
      </c>
      <c r="BJ1035" s="750">
        <v>99037780.239999995</v>
      </c>
      <c r="BK1035" s="155">
        <v>127155999.94</v>
      </c>
      <c r="BL1035" s="155">
        <v>145472670.16500002</v>
      </c>
      <c r="BM1035" s="155">
        <v>163789340.39000002</v>
      </c>
      <c r="BN1035" s="155">
        <v>157509339.17000002</v>
      </c>
      <c r="BO1035" s="750">
        <v>143622668.64000002</v>
      </c>
      <c r="BP1035" s="750">
        <v>120583210.28999999</v>
      </c>
      <c r="BQ1035" s="750">
        <v>128956545.25</v>
      </c>
      <c r="BR1035" s="750">
        <v>166113219.13499999</v>
      </c>
      <c r="BS1035" s="750">
        <v>137909878.38</v>
      </c>
      <c r="BT1035" s="750">
        <v>183689550.375</v>
      </c>
      <c r="BU1035" s="750">
        <v>110946202.91</v>
      </c>
    </row>
    <row r="1036" spans="1:73" s="750" customFormat="1" ht="24.75" customHeight="1">
      <c r="A1036" s="22" t="s">
        <v>1813</v>
      </c>
      <c r="B1036" s="23">
        <v>25033</v>
      </c>
      <c r="C1036" s="804" t="s">
        <v>783</v>
      </c>
      <c r="D1036" s="23">
        <v>2709921030</v>
      </c>
      <c r="E1036" s="23" t="s">
        <v>162</v>
      </c>
      <c r="F1036" s="22" t="s">
        <v>388</v>
      </c>
      <c r="G1036" s="22" t="s">
        <v>1285</v>
      </c>
      <c r="H1036" s="22" t="s">
        <v>179</v>
      </c>
      <c r="I1036" s="18" t="s">
        <v>5418</v>
      </c>
      <c r="J1036" s="23">
        <v>9116109331</v>
      </c>
      <c r="K1036" s="23" t="s">
        <v>1183</v>
      </c>
      <c r="L1036" s="23" t="s">
        <v>1184</v>
      </c>
      <c r="M1036" s="746" t="s">
        <v>1253</v>
      </c>
      <c r="N1036" s="22"/>
      <c r="O1036" s="22"/>
      <c r="P1036" s="22" t="s">
        <v>983</v>
      </c>
      <c r="Q1036" s="22"/>
      <c r="R1036" s="22" t="s">
        <v>865</v>
      </c>
      <c r="S1036" s="747"/>
      <c r="T1036" s="748">
        <v>1394</v>
      </c>
      <c r="U1036" s="22"/>
      <c r="V1036" s="22"/>
      <c r="W1036" s="23"/>
      <c r="X1036" s="22"/>
      <c r="Y1036" s="748">
        <v>2593335</v>
      </c>
      <c r="Z1036" s="748">
        <v>77819542</v>
      </c>
      <c r="AA1036" s="748"/>
      <c r="AB1036" s="748">
        <v>6736660</v>
      </c>
      <c r="AC1036" s="748">
        <v>104719823</v>
      </c>
      <c r="AD1036" s="748"/>
      <c r="AE1036" s="748">
        <v>18188981</v>
      </c>
      <c r="AF1036" s="748">
        <v>116172144</v>
      </c>
      <c r="AG1036" s="748"/>
      <c r="AH1036" s="749">
        <v>20209979</v>
      </c>
      <c r="AI1036" s="749">
        <v>118193142</v>
      </c>
      <c r="AJ1036" s="749"/>
      <c r="AK1036" s="749"/>
      <c r="AL1036" s="748"/>
      <c r="AM1036" s="748" t="e">
        <f>SUM([9]!Table54[[#This Row],[140010]],[9]!Table54[[#This Row],[140007]],[9]!Table54[[#This Row],[140004]],[9]!Table54[[#This Row],[140001]])</f>
        <v>#REF!</v>
      </c>
      <c r="AN1036" s="748" t="e">
        <f>SUM([9]!Table54[[#This Row],[140011]],[9]!Table54[[#This Row],[140008]],[9]!Table54[[#This Row],[140005]],[9]!Table54[[#This Row],[140002]])</f>
        <v>#REF!</v>
      </c>
      <c r="AO1036" s="748"/>
      <c r="AP1036" s="748"/>
      <c r="AQ1036" s="748"/>
      <c r="AR1036" s="748"/>
      <c r="AS1036" s="747"/>
      <c r="AT1036" s="748"/>
      <c r="AU1036" s="748" t="e">
        <f>SUM([9]!Table54[[#This Row],[140201]:[140204]])</f>
        <v>#REF!</v>
      </c>
      <c r="AV1036" s="748"/>
      <c r="AW1036" s="748">
        <v>68387790</v>
      </c>
      <c r="AX1036" s="748">
        <v>94480164</v>
      </c>
      <c r="AY1036" s="748">
        <v>105932485</v>
      </c>
      <c r="AZ1036" s="750">
        <v>107953483</v>
      </c>
      <c r="BA1036" s="750">
        <v>114690142.23999999</v>
      </c>
      <c r="BB1036" s="750">
        <v>101932484.89</v>
      </c>
      <c r="BC1036" s="750">
        <v>95730010.799999997</v>
      </c>
      <c r="BD1036" s="750">
        <v>95730010.799999997</v>
      </c>
      <c r="BE1036" s="750">
        <v>91077342.700000003</v>
      </c>
      <c r="BF1036" s="750">
        <v>89730010.799999997</v>
      </c>
      <c r="BG1036" s="750">
        <v>92087841.625</v>
      </c>
      <c r="BH1036" s="750">
        <v>89853870.75999999</v>
      </c>
      <c r="BI1036" s="750">
        <f>SUBTOTAL(9,Table54[[#This Row],[140201]:[140212]])</f>
        <v>1147585636.6149998</v>
      </c>
      <c r="BJ1036" s="750">
        <v>89606150.839999989</v>
      </c>
      <c r="BK1036" s="155">
        <v>136938549.23000002</v>
      </c>
      <c r="BL1036" s="155">
        <v>143451692.44</v>
      </c>
      <c r="BM1036" s="155">
        <v>132286304.08000001</v>
      </c>
      <c r="BN1036" s="155">
        <v>142286304.08000001</v>
      </c>
      <c r="BO1036" s="750">
        <v>154286304.08000001</v>
      </c>
      <c r="BP1036" s="750">
        <v>150140699.51999998</v>
      </c>
      <c r="BQ1036" s="750">
        <v>135253515.03999999</v>
      </c>
      <c r="BR1036" s="750">
        <v>135253515.03999999</v>
      </c>
      <c r="BS1036" s="750">
        <v>125253515.03999999</v>
      </c>
      <c r="BT1036" s="750">
        <v>123756700.63</v>
      </c>
      <c r="BU1036" s="750">
        <v>97704127.789999992</v>
      </c>
    </row>
    <row r="1037" spans="1:73" s="750" customFormat="1" ht="24.75" customHeight="1">
      <c r="A1037" s="22" t="s">
        <v>1814</v>
      </c>
      <c r="B1037" s="23">
        <v>25034</v>
      </c>
      <c r="C1037" s="804" t="s">
        <v>783</v>
      </c>
      <c r="D1037" s="23">
        <v>2678124363</v>
      </c>
      <c r="E1037" s="23" t="s">
        <v>162</v>
      </c>
      <c r="F1037" s="22" t="s">
        <v>144</v>
      </c>
      <c r="G1037" s="22" t="s">
        <v>1288</v>
      </c>
      <c r="H1037" s="22" t="s">
        <v>179</v>
      </c>
      <c r="I1037" s="18" t="s">
        <v>5418</v>
      </c>
      <c r="J1037" s="23">
        <v>9119848227</v>
      </c>
      <c r="K1037" s="23" t="s">
        <v>1183</v>
      </c>
      <c r="L1037" s="23" t="s">
        <v>1221</v>
      </c>
      <c r="M1037" s="746" t="s">
        <v>1254</v>
      </c>
      <c r="N1037" s="22"/>
      <c r="O1037" s="22"/>
      <c r="P1037" s="22" t="s">
        <v>984</v>
      </c>
      <c r="Q1037" s="22"/>
      <c r="R1037" s="22" t="s">
        <v>865</v>
      </c>
      <c r="S1037" s="747"/>
      <c r="T1037" s="748">
        <v>1394</v>
      </c>
      <c r="U1037" s="22"/>
      <c r="V1037" s="22"/>
      <c r="W1037" s="23"/>
      <c r="X1037" s="22"/>
      <c r="Y1037" s="748">
        <v>29045356</v>
      </c>
      <c r="Z1037" s="748">
        <v>100091813</v>
      </c>
      <c r="AA1037" s="748"/>
      <c r="AB1037" s="748">
        <v>51872278</v>
      </c>
      <c r="AC1037" s="748">
        <v>144547157</v>
      </c>
      <c r="AD1037" s="748"/>
      <c r="AE1037" s="748">
        <v>53219610</v>
      </c>
      <c r="AF1037" s="748">
        <v>145894489</v>
      </c>
      <c r="AG1037" s="748"/>
      <c r="AH1037" s="749">
        <v>52209111</v>
      </c>
      <c r="AI1037" s="749">
        <v>144883990</v>
      </c>
      <c r="AJ1037" s="749"/>
      <c r="AK1037" s="749"/>
      <c r="AL1037" s="748"/>
      <c r="AM1037" s="748" t="e">
        <f>SUM([9]!Table54[[#This Row],[140010]],[9]!Table54[[#This Row],[140007]],[9]!Table54[[#This Row],[140004]],[9]!Table54[[#This Row],[140001]])</f>
        <v>#REF!</v>
      </c>
      <c r="AN1037" s="748" t="e">
        <f>SUM([9]!Table54[[#This Row],[140011]],[9]!Table54[[#This Row],[140008]],[9]!Table54[[#This Row],[140005]],[9]!Table54[[#This Row],[140002]])</f>
        <v>#REF!</v>
      </c>
      <c r="AO1037" s="748"/>
      <c r="AP1037" s="748"/>
      <c r="AQ1037" s="748"/>
      <c r="AR1037" s="748"/>
      <c r="AS1037" s="747"/>
      <c r="AT1037" s="748"/>
      <c r="AU1037" s="748" t="e">
        <f>SUM([9]!Table54[[#This Row],[140201]:[140204]])</f>
        <v>#REF!</v>
      </c>
      <c r="AV1037" s="748"/>
      <c r="AW1037" s="748">
        <v>90660060</v>
      </c>
      <c r="AX1037" s="748">
        <v>129307498</v>
      </c>
      <c r="AY1037" s="748">
        <v>130654830</v>
      </c>
      <c r="AZ1037" s="750">
        <v>129644331</v>
      </c>
      <c r="BA1037" s="750">
        <v>131328496.24000001</v>
      </c>
      <c r="BB1037" s="750">
        <v>134696825.99000001</v>
      </c>
      <c r="BC1037" s="750">
        <v>138862681.64999998</v>
      </c>
      <c r="BD1037" s="750">
        <v>138862681.64999998</v>
      </c>
      <c r="BE1037" s="750">
        <v>141220512.47499999</v>
      </c>
      <c r="BF1037" s="750">
        <v>148294004.94999999</v>
      </c>
      <c r="BG1037" s="750">
        <v>153009666.59999996</v>
      </c>
      <c r="BH1037" s="750">
        <v>165491357.38499999</v>
      </c>
      <c r="BI1037" s="750">
        <f>SUBTOTAL(9,Table54[[#This Row],[140201]:[140212]])</f>
        <v>1632032945.9399998</v>
      </c>
      <c r="BJ1037" s="750">
        <v>134023160.04000002</v>
      </c>
      <c r="BK1037" s="155">
        <v>215277838.60000002</v>
      </c>
      <c r="BL1037" s="155">
        <v>212021266.995</v>
      </c>
      <c r="BM1037" s="155">
        <v>221790981.81</v>
      </c>
      <c r="BN1037" s="155">
        <v>202251552.18000001</v>
      </c>
      <c r="BO1037" s="750">
        <v>222721430.84000003</v>
      </c>
      <c r="BP1037" s="750">
        <v>192649048.32499999</v>
      </c>
      <c r="BQ1037" s="750">
        <v>190322925.75</v>
      </c>
      <c r="BR1037" s="750">
        <v>211258028.92500001</v>
      </c>
      <c r="BS1037" s="750">
        <v>212188477.95499998</v>
      </c>
      <c r="BT1037" s="750">
        <v>233487664.78</v>
      </c>
      <c r="BU1037" s="750">
        <v>109737943.78999999</v>
      </c>
    </row>
    <row r="1038" spans="1:73" s="750" customFormat="1" ht="24.75" customHeight="1">
      <c r="A1038" s="22" t="s">
        <v>1815</v>
      </c>
      <c r="B1038" s="23">
        <v>25035</v>
      </c>
      <c r="C1038" s="804" t="s">
        <v>783</v>
      </c>
      <c r="D1038" s="23">
        <v>2595944721</v>
      </c>
      <c r="E1038" s="23" t="s">
        <v>162</v>
      </c>
      <c r="F1038" s="22" t="s">
        <v>215</v>
      </c>
      <c r="G1038" s="22" t="s">
        <v>1288</v>
      </c>
      <c r="H1038" s="22" t="s">
        <v>179</v>
      </c>
      <c r="I1038" s="18" t="s">
        <v>5416</v>
      </c>
      <c r="J1038" s="23">
        <v>9119382621</v>
      </c>
      <c r="K1038" s="23" t="s">
        <v>1183</v>
      </c>
      <c r="L1038" s="23" t="s">
        <v>1184</v>
      </c>
      <c r="M1038" s="746" t="s">
        <v>1255</v>
      </c>
      <c r="N1038" s="22"/>
      <c r="O1038" s="22"/>
      <c r="P1038" s="22" t="s">
        <v>985</v>
      </c>
      <c r="Q1038" s="22"/>
      <c r="R1038" s="22" t="s">
        <v>609</v>
      </c>
      <c r="S1038" s="747"/>
      <c r="T1038" s="748">
        <v>1394</v>
      </c>
      <c r="U1038" s="22"/>
      <c r="V1038" s="22"/>
      <c r="W1038" s="23"/>
      <c r="X1038" s="22"/>
      <c r="Y1038" s="748">
        <v>18484680</v>
      </c>
      <c r="Z1038" s="748">
        <v>96210887</v>
      </c>
      <c r="AA1038" s="748"/>
      <c r="AB1038" s="748">
        <v>36603629</v>
      </c>
      <c r="AC1038" s="748">
        <v>137611792</v>
      </c>
      <c r="AD1038" s="748"/>
      <c r="AE1038" s="748">
        <v>33084050</v>
      </c>
      <c r="AF1038" s="748">
        <v>134092213</v>
      </c>
      <c r="AG1038" s="748"/>
      <c r="AH1038" s="749">
        <v>35195798</v>
      </c>
      <c r="AI1038" s="749">
        <v>136203961</v>
      </c>
      <c r="AJ1038" s="749"/>
      <c r="AK1038" s="749"/>
      <c r="AL1038" s="748"/>
      <c r="AM1038" s="748" t="e">
        <f>SUM([9]!Table54[[#This Row],[140010]],[9]!Table54[[#This Row],[140007]],[9]!Table54[[#This Row],[140004]],[9]!Table54[[#This Row],[140001]])</f>
        <v>#REF!</v>
      </c>
      <c r="AN1038" s="748" t="e">
        <f>SUM([9]!Table54[[#This Row],[140011]],[9]!Table54[[#This Row],[140008]],[9]!Table54[[#This Row],[140005]],[9]!Table54[[#This Row],[140002]])</f>
        <v>#REF!</v>
      </c>
      <c r="AO1038" s="748"/>
      <c r="AP1038" s="748"/>
      <c r="AQ1038" s="748"/>
      <c r="AR1038" s="748"/>
      <c r="AS1038" s="747"/>
      <c r="AT1038" s="748"/>
      <c r="AU1038" s="748" t="e">
        <f>SUM([9]!Table54[[#This Row],[140201]:[140204]])</f>
        <v>#REF!</v>
      </c>
      <c r="AV1038" s="748"/>
      <c r="AW1038" s="748">
        <v>86361160</v>
      </c>
      <c r="AX1038" s="748">
        <v>127372134</v>
      </c>
      <c r="AY1038" s="748">
        <v>128852554</v>
      </c>
      <c r="AZ1038" s="750">
        <v>120964302</v>
      </c>
      <c r="BA1038" s="750">
        <v>129763251.11500001</v>
      </c>
      <c r="BB1038" s="750">
        <v>121316259.71499999</v>
      </c>
      <c r="BC1038" s="750">
        <v>128831237.14999998</v>
      </c>
      <c r="BD1038" s="750">
        <v>121088161.7</v>
      </c>
      <c r="BE1038" s="750">
        <v>128127321.19999999</v>
      </c>
      <c r="BF1038" s="750">
        <v>123551867.52499999</v>
      </c>
      <c r="BG1038" s="750">
        <v>136926270.57499999</v>
      </c>
      <c r="BH1038" s="750">
        <v>128955097.10999998</v>
      </c>
      <c r="BI1038" s="750">
        <f>SUBTOTAL(9,Table54[[#This Row],[140201]:[140212]])</f>
        <v>1482109616.0900002</v>
      </c>
      <c r="BJ1038" s="750">
        <v>110757520.46499999</v>
      </c>
      <c r="BK1038" s="155">
        <v>179623386.51000002</v>
      </c>
      <c r="BL1038" s="155">
        <v>209876836.29000002</v>
      </c>
      <c r="BM1038" s="155">
        <v>202106544.05000001</v>
      </c>
      <c r="BN1038" s="155">
        <v>201135257.52000001</v>
      </c>
      <c r="BO1038" s="750">
        <v>198221397.93000001</v>
      </c>
      <c r="BP1038" s="750">
        <v>181391094.61499998</v>
      </c>
      <c r="BQ1038" s="750">
        <v>180419808.08499998</v>
      </c>
      <c r="BR1038" s="750">
        <v>210529690.51499999</v>
      </c>
      <c r="BS1038" s="750">
        <v>202472263.57499999</v>
      </c>
      <c r="BT1038" s="750">
        <v>238256398.89000002</v>
      </c>
      <c r="BU1038" s="750">
        <v>121702015.28999999</v>
      </c>
    </row>
    <row r="1039" spans="1:73" s="750" customFormat="1" ht="24.75" customHeight="1">
      <c r="A1039" s="22" t="s">
        <v>1816</v>
      </c>
      <c r="B1039" s="23">
        <v>25036</v>
      </c>
      <c r="C1039" s="804" t="s">
        <v>783</v>
      </c>
      <c r="D1039" s="23" t="s">
        <v>945</v>
      </c>
      <c r="E1039" s="23" t="s">
        <v>162</v>
      </c>
      <c r="F1039" s="22" t="s">
        <v>138</v>
      </c>
      <c r="G1039" s="22" t="s">
        <v>1292</v>
      </c>
      <c r="H1039" s="22" t="s">
        <v>179</v>
      </c>
      <c r="I1039" s="18" t="s">
        <v>5418</v>
      </c>
      <c r="J1039" s="23">
        <v>9113478176</v>
      </c>
      <c r="K1039" s="23" t="s">
        <v>1183</v>
      </c>
      <c r="L1039" s="23" t="s">
        <v>1184</v>
      </c>
      <c r="M1039" s="746" t="s">
        <v>1256</v>
      </c>
      <c r="N1039" s="22"/>
      <c r="O1039" s="22"/>
      <c r="P1039" s="22" t="s">
        <v>986</v>
      </c>
      <c r="Q1039" s="22"/>
      <c r="R1039" s="22" t="s">
        <v>1029</v>
      </c>
      <c r="S1039" s="747"/>
      <c r="T1039" s="748">
        <v>1395</v>
      </c>
      <c r="U1039" s="22"/>
      <c r="V1039" s="22"/>
      <c r="W1039" s="23"/>
      <c r="X1039" s="22"/>
      <c r="Y1039" s="748">
        <v>16809687</v>
      </c>
      <c r="Z1039" s="748">
        <v>108970796</v>
      </c>
      <c r="AA1039" s="748"/>
      <c r="AB1039" s="748">
        <v>27351117</v>
      </c>
      <c r="AC1039" s="748">
        <v>148634725</v>
      </c>
      <c r="AD1039" s="748"/>
      <c r="AE1039" s="748">
        <v>22792597</v>
      </c>
      <c r="AF1039" s="748">
        <v>144076205</v>
      </c>
      <c r="AG1039" s="748"/>
      <c r="AH1039" s="749">
        <v>9876792</v>
      </c>
      <c r="AI1039" s="749">
        <v>131160400</v>
      </c>
      <c r="AJ1039" s="749"/>
      <c r="AK1039" s="749"/>
      <c r="AL1039" s="748"/>
      <c r="AM1039" s="748" t="e">
        <f>SUM([9]!Table54[[#This Row],[140010]],[9]!Table54[[#This Row],[140007]],[9]!Table54[[#This Row],[140004]],[9]!Table54[[#This Row],[140001]])</f>
        <v>#REF!</v>
      </c>
      <c r="AN1039" s="748" t="e">
        <f>SUM([9]!Table54[[#This Row],[140011]],[9]!Table54[[#This Row],[140008]],[9]!Table54[[#This Row],[140005]],[9]!Table54[[#This Row],[140002]])</f>
        <v>#REF!</v>
      </c>
      <c r="AO1039" s="748"/>
      <c r="AP1039" s="748"/>
      <c r="AQ1039" s="748"/>
      <c r="AR1039" s="748"/>
      <c r="AS1039" s="747"/>
      <c r="AT1039" s="748"/>
      <c r="AU1039" s="748" t="e">
        <f>SUM([9]!Table54[[#This Row],[140201]:[140204]])</f>
        <v>#REF!</v>
      </c>
      <c r="AV1039" s="748"/>
      <c r="AW1039" s="748">
        <v>99539044</v>
      </c>
      <c r="AX1039" s="748">
        <v>138395066</v>
      </c>
      <c r="AY1039" s="748">
        <v>133836546</v>
      </c>
      <c r="AZ1039" s="750">
        <v>120920741</v>
      </c>
      <c r="BA1039" s="750">
        <v>147891981.38</v>
      </c>
      <c r="BB1039" s="750">
        <v>146372474.90000001</v>
      </c>
      <c r="BC1039" s="750">
        <v>144658555.69999999</v>
      </c>
      <c r="BD1039" s="750">
        <v>131999419.35999998</v>
      </c>
      <c r="BE1039" s="750">
        <v>144155471.19999999</v>
      </c>
      <c r="BF1039" s="750">
        <v>138457321.89999998</v>
      </c>
      <c r="BG1039" s="750">
        <v>143775594.57999998</v>
      </c>
      <c r="BH1039" s="750">
        <v>156815259.62</v>
      </c>
      <c r="BI1039" s="750">
        <f>SUBTOTAL(9,Table54[[#This Row],[140201]:[140212]])</f>
        <v>1646817475.6399999</v>
      </c>
      <c r="BJ1039" s="750">
        <v>134154819.12</v>
      </c>
      <c r="BK1039" s="155">
        <v>196939338.86500001</v>
      </c>
      <c r="BL1039" s="155">
        <v>198509339.17000002</v>
      </c>
      <c r="BM1039" s="155">
        <v>184902669.86000001</v>
      </c>
      <c r="BN1039" s="155">
        <v>199556006.04000002</v>
      </c>
      <c r="BO1039" s="750">
        <v>195949336.73000002</v>
      </c>
      <c r="BP1039" s="750">
        <v>184023213.94999999</v>
      </c>
      <c r="BQ1039" s="750">
        <v>184546547.38499999</v>
      </c>
      <c r="BR1039" s="750">
        <v>216993220.35499999</v>
      </c>
      <c r="BS1039" s="750">
        <v>189779881.73499998</v>
      </c>
      <c r="BT1039" s="750">
        <v>198982878.01499999</v>
      </c>
      <c r="BU1039" s="750">
        <v>155546202.91</v>
      </c>
    </row>
    <row r="1040" spans="1:73" s="750" customFormat="1" ht="24.75" customHeight="1">
      <c r="A1040" s="22" t="s">
        <v>1817</v>
      </c>
      <c r="B1040" s="23">
        <v>25038</v>
      </c>
      <c r="C1040" s="804" t="s">
        <v>783</v>
      </c>
      <c r="D1040" s="23" t="s">
        <v>946</v>
      </c>
      <c r="E1040" s="23" t="s">
        <v>162</v>
      </c>
      <c r="F1040" s="22" t="s">
        <v>143</v>
      </c>
      <c r="G1040" s="22" t="s">
        <v>1289</v>
      </c>
      <c r="H1040" s="22" t="s">
        <v>179</v>
      </c>
      <c r="I1040" s="18" t="s">
        <v>5418</v>
      </c>
      <c r="J1040" s="23">
        <v>9384880904</v>
      </c>
      <c r="K1040" s="23" t="s">
        <v>1183</v>
      </c>
      <c r="L1040" s="23" t="s">
        <v>1184</v>
      </c>
      <c r="M1040" s="746" t="s">
        <v>1257</v>
      </c>
      <c r="N1040" s="22"/>
      <c r="O1040" s="22"/>
      <c r="P1040" s="22" t="s">
        <v>987</v>
      </c>
      <c r="Q1040" s="22"/>
      <c r="R1040" s="22" t="s">
        <v>1031</v>
      </c>
      <c r="S1040" s="747"/>
      <c r="T1040" s="748">
        <v>1395</v>
      </c>
      <c r="U1040" s="22"/>
      <c r="V1040" s="22"/>
      <c r="W1040" s="23"/>
      <c r="X1040" s="22"/>
      <c r="Y1040" s="748">
        <v>17721965</v>
      </c>
      <c r="Z1040" s="748">
        <v>88103107</v>
      </c>
      <c r="AA1040" s="748"/>
      <c r="AB1040" s="748">
        <v>53714297</v>
      </c>
      <c r="AC1040" s="748">
        <v>150333359</v>
      </c>
      <c r="AD1040" s="748"/>
      <c r="AE1040" s="748">
        <v>56220964</v>
      </c>
      <c r="AF1040" s="748">
        <v>152840026</v>
      </c>
      <c r="AG1040" s="748"/>
      <c r="AH1040" s="749">
        <v>31154292</v>
      </c>
      <c r="AI1040" s="749">
        <v>127773354</v>
      </c>
      <c r="AJ1040" s="749"/>
      <c r="AK1040" s="749"/>
      <c r="AL1040" s="748"/>
      <c r="AM1040" s="748" t="e">
        <f>SUM([9]!Table54[[#This Row],[140010]],[9]!Table54[[#This Row],[140007]],[9]!Table54[[#This Row],[140004]],[9]!Table54[[#This Row],[140001]])</f>
        <v>#REF!</v>
      </c>
      <c r="AN1040" s="748" t="e">
        <f>SUM([9]!Table54[[#This Row],[140011]],[9]!Table54[[#This Row],[140008]],[9]!Table54[[#This Row],[140005]],[9]!Table54[[#This Row],[140002]])</f>
        <v>#REF!</v>
      </c>
      <c r="AO1040" s="748"/>
      <c r="AP1040" s="748"/>
      <c r="AQ1040" s="748"/>
      <c r="AR1040" s="748"/>
      <c r="AS1040" s="747"/>
      <c r="AT1040" s="748"/>
      <c r="AU1040" s="748" t="e">
        <f>SUM([9]!Table54[[#This Row],[140201]:[140204]])</f>
        <v>#REF!</v>
      </c>
      <c r="AV1040" s="748"/>
      <c r="AW1040" s="748">
        <v>74695755</v>
      </c>
      <c r="AX1040" s="748">
        <v>135759700</v>
      </c>
      <c r="AY1040" s="748">
        <v>138266367</v>
      </c>
      <c r="AZ1040" s="750">
        <v>113199695</v>
      </c>
      <c r="BA1040" s="750">
        <v>144032748.15000001</v>
      </c>
      <c r="BB1040" s="750">
        <v>103878456.17999999</v>
      </c>
      <c r="BC1040" s="750">
        <v>114265176.94999999</v>
      </c>
      <c r="BD1040" s="750">
        <v>138021370.58999997</v>
      </c>
      <c r="BE1040" s="750">
        <v>98988981.799999997</v>
      </c>
      <c r="BF1040" s="750">
        <v>90036599.049999997</v>
      </c>
      <c r="BG1040" s="750">
        <v>127636606.59999999</v>
      </c>
      <c r="BH1040" s="750">
        <v>108065224.50999999</v>
      </c>
      <c r="BI1040" s="750">
        <f>SUBTOTAL(9,Table54[[#This Row],[140201]:[140212]])</f>
        <v>1386846680.8299997</v>
      </c>
      <c r="BJ1040" s="750">
        <v>93135596.879999995</v>
      </c>
      <c r="BK1040" s="155">
        <v>161638273.85000002</v>
      </c>
      <c r="BL1040" s="155">
        <v>189792208.04000002</v>
      </c>
      <c r="BM1040" s="155">
        <v>162626131.19</v>
      </c>
      <c r="BN1040" s="155">
        <v>201646496.12</v>
      </c>
      <c r="BO1040" s="750">
        <v>213055426.17000002</v>
      </c>
      <c r="BP1040" s="750">
        <v>150535841.45999998</v>
      </c>
      <c r="BQ1040" s="750">
        <v>169305130.91999999</v>
      </c>
      <c r="BR1040" s="750">
        <v>184616919.69</v>
      </c>
      <c r="BS1040" s="750">
        <v>178195846.97999999</v>
      </c>
      <c r="BT1040" s="750">
        <v>188645391.15000001</v>
      </c>
      <c r="BU1040" s="750">
        <v>110110732.62</v>
      </c>
    </row>
    <row r="1041" spans="1:73" s="750" customFormat="1" ht="24.75" customHeight="1">
      <c r="A1041" s="22" t="s">
        <v>1818</v>
      </c>
      <c r="B1041" s="23">
        <v>25039</v>
      </c>
      <c r="C1041" s="804" t="s">
        <v>783</v>
      </c>
      <c r="D1041" s="23">
        <v>2593345462</v>
      </c>
      <c r="E1041" s="23" t="s">
        <v>162</v>
      </c>
      <c r="F1041" s="22" t="s">
        <v>929</v>
      </c>
      <c r="G1041" s="22" t="s">
        <v>1293</v>
      </c>
      <c r="H1041" s="22" t="s">
        <v>179</v>
      </c>
      <c r="I1041" s="18" t="s">
        <v>5418</v>
      </c>
      <c r="J1041" s="23">
        <v>9115009076</v>
      </c>
      <c r="K1041" s="23" t="s">
        <v>1183</v>
      </c>
      <c r="L1041" s="23" t="s">
        <v>1184</v>
      </c>
      <c r="M1041" s="746" t="s">
        <v>1258</v>
      </c>
      <c r="N1041" s="22"/>
      <c r="O1041" s="22"/>
      <c r="P1041" s="22" t="s">
        <v>988</v>
      </c>
      <c r="Q1041" s="22"/>
      <c r="R1041" s="22" t="s">
        <v>1031</v>
      </c>
      <c r="S1041" s="747"/>
      <c r="T1041" s="748">
        <v>1395</v>
      </c>
      <c r="U1041" s="22"/>
      <c r="V1041" s="22"/>
      <c r="W1041" s="23"/>
      <c r="X1041" s="22"/>
      <c r="Y1041" s="748">
        <v>19265052</v>
      </c>
      <c r="Z1041" s="748">
        <v>92712554</v>
      </c>
      <c r="AA1041" s="748"/>
      <c r="AB1041" s="748">
        <v>67109626</v>
      </c>
      <c r="AC1041" s="748">
        <v>162689770</v>
      </c>
      <c r="AD1041" s="748"/>
      <c r="AE1041" s="748">
        <v>43568553</v>
      </c>
      <c r="AF1041" s="748">
        <v>139148697</v>
      </c>
      <c r="AG1041" s="748"/>
      <c r="AH1041" s="749">
        <v>25649229</v>
      </c>
      <c r="AI1041" s="749">
        <v>121229373</v>
      </c>
      <c r="AJ1041" s="749"/>
      <c r="AK1041" s="749"/>
      <c r="AL1041" s="748"/>
      <c r="AM1041" s="748" t="e">
        <f>SUM([9]!Table54[[#This Row],[140010]],[9]!Table54[[#This Row],[140007]],[9]!Table54[[#This Row],[140004]],[9]!Table54[[#This Row],[140001]])</f>
        <v>#REF!</v>
      </c>
      <c r="AN1041" s="748" t="e">
        <f>SUM([9]!Table54[[#This Row],[140011]],[9]!Table54[[#This Row],[140008]],[9]!Table54[[#This Row],[140005]],[9]!Table54[[#This Row],[140002]])</f>
        <v>#REF!</v>
      </c>
      <c r="AO1041" s="748"/>
      <c r="AP1041" s="748"/>
      <c r="AQ1041" s="748"/>
      <c r="AR1041" s="748"/>
      <c r="AS1041" s="747"/>
      <c r="AT1041" s="748"/>
      <c r="AU1041" s="748" t="e">
        <f>SUM([9]!Table54[[#This Row],[140201]:[140204]])</f>
        <v>#REF!</v>
      </c>
      <c r="AV1041" s="748"/>
      <c r="AW1041" s="748">
        <v>83280801</v>
      </c>
      <c r="AX1041" s="748">
        <v>152450112</v>
      </c>
      <c r="AY1041" s="748">
        <v>128909038</v>
      </c>
      <c r="AZ1041" s="750">
        <v>110989714</v>
      </c>
      <c r="BA1041" s="750">
        <v>138044380.24000001</v>
      </c>
      <c r="BB1041" s="750">
        <v>147396033.64000002</v>
      </c>
      <c r="BC1041" s="750">
        <v>153222612.19999999</v>
      </c>
      <c r="BD1041" s="750">
        <v>162006594.69999999</v>
      </c>
      <c r="BE1041" s="750">
        <v>152519893.59999999</v>
      </c>
      <c r="BF1041" s="750">
        <v>125654647.19999999</v>
      </c>
      <c r="BG1041" s="750">
        <v>141465815.69999999</v>
      </c>
      <c r="BH1041" s="750">
        <v>139481519.85999998</v>
      </c>
      <c r="BI1041" s="750">
        <f>SUBTOTAL(9,Table54[[#This Row],[140201]:[140212]])</f>
        <v>1635421162.1399999</v>
      </c>
      <c r="BJ1041" s="750">
        <v>109016900.14</v>
      </c>
      <c r="BK1041" s="155">
        <v>171594037.11500001</v>
      </c>
      <c r="BL1041" s="155">
        <v>178866562.94</v>
      </c>
      <c r="BM1041" s="155">
        <v>157533820.52000001</v>
      </c>
      <c r="BN1041" s="155">
        <v>179836233.05000001</v>
      </c>
      <c r="BO1041" s="750">
        <v>151837119.42000002</v>
      </c>
      <c r="BP1041" s="750">
        <v>163543227.41499999</v>
      </c>
      <c r="BQ1041" s="750">
        <v>168210041.81</v>
      </c>
      <c r="BR1041" s="750">
        <v>180027619.28499997</v>
      </c>
      <c r="BS1041" s="750">
        <v>177603444.00999999</v>
      </c>
      <c r="BT1041" s="750">
        <v>196195154.34999999</v>
      </c>
      <c r="BU1041" s="750">
        <v>106985504.23</v>
      </c>
    </row>
    <row r="1042" spans="1:73" s="750" customFormat="1" ht="24.75" customHeight="1">
      <c r="A1042" s="22" t="s">
        <v>1819</v>
      </c>
      <c r="B1042" s="23">
        <v>25040</v>
      </c>
      <c r="C1042" s="804" t="s">
        <v>783</v>
      </c>
      <c r="D1042" s="23">
        <v>2670017010</v>
      </c>
      <c r="E1042" s="23" t="s">
        <v>162</v>
      </c>
      <c r="F1042" s="22" t="s">
        <v>138</v>
      </c>
      <c r="G1042" s="22" t="s">
        <v>1288</v>
      </c>
      <c r="H1042" s="22" t="s">
        <v>179</v>
      </c>
      <c r="I1042" s="18" t="s">
        <v>5416</v>
      </c>
      <c r="J1042" s="23">
        <v>9119312688</v>
      </c>
      <c r="K1042" s="23" t="s">
        <v>1183</v>
      </c>
      <c r="L1042" s="23" t="s">
        <v>1184</v>
      </c>
      <c r="M1042" s="746" t="s">
        <v>1259</v>
      </c>
      <c r="N1042" s="22"/>
      <c r="O1042" s="22"/>
      <c r="P1042" s="22" t="s">
        <v>989</v>
      </c>
      <c r="Q1042" s="22"/>
      <c r="R1042" s="22" t="s">
        <v>1032</v>
      </c>
      <c r="S1042" s="747"/>
      <c r="T1042" s="748">
        <v>1396</v>
      </c>
      <c r="U1042" s="22"/>
      <c r="V1042" s="22"/>
      <c r="W1042" s="23"/>
      <c r="X1042" s="22"/>
      <c r="Y1042" s="748">
        <v>20656268</v>
      </c>
      <c r="Z1042" s="748">
        <v>94396910</v>
      </c>
      <c r="AA1042" s="748"/>
      <c r="AB1042" s="748">
        <v>52455250</v>
      </c>
      <c r="AC1042" s="748">
        <v>148640880</v>
      </c>
      <c r="AD1042" s="748"/>
      <c r="AE1042" s="748">
        <v>51143886</v>
      </c>
      <c r="AF1042" s="748">
        <v>147329498</v>
      </c>
      <c r="AG1042" s="748"/>
      <c r="AH1042" s="749">
        <v>46554034</v>
      </c>
      <c r="AI1042" s="749">
        <v>142739664</v>
      </c>
      <c r="AJ1042" s="749"/>
      <c r="AK1042" s="749"/>
      <c r="AL1042" s="748"/>
      <c r="AM1042" s="748" t="e">
        <f>SUM([9]!Table54[[#This Row],[140010]],[9]!Table54[[#This Row],[140007]],[9]!Table54[[#This Row],[140004]],[9]!Table54[[#This Row],[140001]])</f>
        <v>#REF!</v>
      </c>
      <c r="AN1042" s="748" t="e">
        <f>SUM([9]!Table54[[#This Row],[140011]],[9]!Table54[[#This Row],[140008]],[9]!Table54[[#This Row],[140005]],[9]!Table54[[#This Row],[140002]])</f>
        <v>#REF!</v>
      </c>
      <c r="AO1042" s="748"/>
      <c r="AP1042" s="748"/>
      <c r="AQ1042" s="748"/>
      <c r="AR1042" s="748"/>
      <c r="AS1042" s="747"/>
      <c r="AT1042" s="748"/>
      <c r="AU1042" s="748" t="e">
        <f>SUM([9]!Table54[[#This Row],[140201]:[140204]])</f>
        <v>#REF!</v>
      </c>
      <c r="AV1042" s="748"/>
      <c r="AW1042" s="748">
        <v>89547183</v>
      </c>
      <c r="AX1042" s="748">
        <v>143401221</v>
      </c>
      <c r="AY1042" s="748">
        <v>132089740</v>
      </c>
      <c r="AZ1042" s="750">
        <v>127500005</v>
      </c>
      <c r="BA1042" s="750">
        <v>138974591.11000001</v>
      </c>
      <c r="BB1042" s="750">
        <v>143236580.14000002</v>
      </c>
      <c r="BC1042" s="750">
        <v>133852926.10999998</v>
      </c>
      <c r="BD1042" s="750">
        <v>151884418.15999997</v>
      </c>
      <c r="BE1042" s="750">
        <v>147622429.13</v>
      </c>
      <c r="BF1042" s="750">
        <v>140409832.31</v>
      </c>
      <c r="BG1042" s="750">
        <v>133852926.10999998</v>
      </c>
      <c r="BH1042" s="750">
        <v>141517228.19999999</v>
      </c>
      <c r="BI1042" s="750">
        <f>SUBTOTAL(9,Table54[[#This Row],[140201]:[140212]])</f>
        <v>1623889080.27</v>
      </c>
      <c r="BJ1042" s="750">
        <v>144056911.46000001</v>
      </c>
      <c r="BK1042" s="155">
        <v>194676920.08000001</v>
      </c>
      <c r="BL1042" s="155">
        <v>156585267.54000002</v>
      </c>
      <c r="BM1042" s="155">
        <v>182411464.23000002</v>
      </c>
      <c r="BN1042" s="155">
        <v>179692917.21000001</v>
      </c>
      <c r="BO1042" s="750">
        <v>181505281.89000002</v>
      </c>
      <c r="BP1042" s="750">
        <v>161736481.37</v>
      </c>
      <c r="BQ1042" s="750">
        <v>167626666.57999998</v>
      </c>
      <c r="BR1042" s="750">
        <v>184391039.87</v>
      </c>
      <c r="BS1042" s="750">
        <v>196624501.45999998</v>
      </c>
      <c r="BT1042" s="750">
        <v>201187739.09</v>
      </c>
      <c r="BU1042" s="750">
        <v>114647325.62</v>
      </c>
    </row>
    <row r="1043" spans="1:73" s="750" customFormat="1" ht="24.75" customHeight="1">
      <c r="A1043" s="22" t="s">
        <v>1820</v>
      </c>
      <c r="B1043" s="23">
        <v>25041</v>
      </c>
      <c r="C1043" s="804" t="s">
        <v>783</v>
      </c>
      <c r="D1043" s="23">
        <v>2580552340</v>
      </c>
      <c r="E1043" s="23" t="s">
        <v>162</v>
      </c>
      <c r="F1043" s="22" t="s">
        <v>136</v>
      </c>
      <c r="G1043" s="22" t="s">
        <v>1288</v>
      </c>
      <c r="H1043" s="22" t="s">
        <v>179</v>
      </c>
      <c r="I1043" s="18" t="s">
        <v>5418</v>
      </c>
      <c r="J1043" s="23">
        <v>9308529382</v>
      </c>
      <c r="K1043" s="23" t="s">
        <v>1183</v>
      </c>
      <c r="L1043" s="23" t="s">
        <v>1184</v>
      </c>
      <c r="M1043" s="746" t="s">
        <v>1260</v>
      </c>
      <c r="N1043" s="22"/>
      <c r="O1043" s="22"/>
      <c r="P1043" s="22" t="s">
        <v>990</v>
      </c>
      <c r="Q1043" s="22"/>
      <c r="R1043" s="22" t="s">
        <v>731</v>
      </c>
      <c r="S1043" s="747"/>
      <c r="T1043" s="748">
        <v>1396</v>
      </c>
      <c r="U1043" s="22"/>
      <c r="V1043" s="22"/>
      <c r="W1043" s="23"/>
      <c r="X1043" s="22"/>
      <c r="Y1043" s="748">
        <v>18065785</v>
      </c>
      <c r="Z1043" s="748">
        <v>88862063</v>
      </c>
      <c r="AA1043" s="748"/>
      <c r="AB1043" s="748">
        <v>56333658</v>
      </c>
      <c r="AC1043" s="748">
        <v>148705821</v>
      </c>
      <c r="AD1043" s="748"/>
      <c r="AE1043" s="748">
        <v>53986423</v>
      </c>
      <c r="AF1043" s="748">
        <v>146358586</v>
      </c>
      <c r="AG1043" s="748"/>
      <c r="AH1043" s="749">
        <v>44597480</v>
      </c>
      <c r="AI1043" s="749">
        <v>136969643</v>
      </c>
      <c r="AJ1043" s="749"/>
      <c r="AK1043" s="749"/>
      <c r="AL1043" s="748"/>
      <c r="AM1043" s="748" t="e">
        <f>SUM([9]!Table54[[#This Row],[140010]],[9]!Table54[[#This Row],[140007]],[9]!Table54[[#This Row],[140004]],[9]!Table54[[#This Row],[140001]])</f>
        <v>#REF!</v>
      </c>
      <c r="AN1043" s="748" t="e">
        <f>SUM([9]!Table54[[#This Row],[140011]],[9]!Table54[[#This Row],[140008]],[9]!Table54[[#This Row],[140005]],[9]!Table54[[#This Row],[140002]])</f>
        <v>#REF!</v>
      </c>
      <c r="AO1043" s="748"/>
      <c r="AP1043" s="748"/>
      <c r="AQ1043" s="748"/>
      <c r="AR1043" s="748"/>
      <c r="AS1043" s="747"/>
      <c r="AT1043" s="748"/>
      <c r="AU1043" s="748" t="e">
        <f>SUM([9]!Table54[[#This Row],[140201]:[140204]])</f>
        <v>#REF!</v>
      </c>
      <c r="AV1043" s="748"/>
      <c r="AW1043" s="748">
        <v>76930310</v>
      </c>
      <c r="AX1043" s="748">
        <v>120966163</v>
      </c>
      <c r="AY1043" s="748">
        <v>131118927</v>
      </c>
      <c r="AZ1043" s="750">
        <v>121729984</v>
      </c>
      <c r="BA1043" s="750">
        <v>119382748.01000001</v>
      </c>
      <c r="BB1043" s="750">
        <v>126424455.30500001</v>
      </c>
      <c r="BC1043" s="750">
        <v>121853843.735</v>
      </c>
      <c r="BD1043" s="750">
        <v>117494691.60000001</v>
      </c>
      <c r="BE1043" s="750">
        <v>124201079.50000001</v>
      </c>
      <c r="BF1043" s="750">
        <v>117494691.60000001</v>
      </c>
      <c r="BG1043" s="750">
        <v>112464900.675</v>
      </c>
      <c r="BH1043" s="750">
        <v>38479287.348965518</v>
      </c>
      <c r="BI1043" s="750">
        <f>SUBTOTAL(9,Table54[[#This Row],[140201]:[140212]])</f>
        <v>1328541081.7739654</v>
      </c>
      <c r="BJ1043" s="750">
        <v>108257626.125</v>
      </c>
      <c r="BK1043" s="155">
        <v>175504247.14000002</v>
      </c>
      <c r="BL1043" s="155">
        <v>185231052.02500001</v>
      </c>
      <c r="BM1043" s="155">
        <v>189862863.875</v>
      </c>
      <c r="BN1043" s="155">
        <v>185231052.02500001</v>
      </c>
      <c r="BO1043" s="750">
        <v>198663306.39000002</v>
      </c>
      <c r="BP1043" s="750">
        <v>172429189.80499998</v>
      </c>
      <c r="BQ1043" s="750">
        <v>172429189.80499998</v>
      </c>
      <c r="BR1043" s="750">
        <v>211336409.34499997</v>
      </c>
      <c r="BS1043" s="750">
        <v>188640531.27999997</v>
      </c>
      <c r="BT1043" s="750">
        <v>187172323.48999998</v>
      </c>
      <c r="BU1043" s="750">
        <v>109357884.41</v>
      </c>
    </row>
    <row r="1044" spans="1:73" s="750" customFormat="1" ht="24.75" customHeight="1">
      <c r="A1044" s="22" t="s">
        <v>1821</v>
      </c>
      <c r="B1044" s="23">
        <v>25042</v>
      </c>
      <c r="C1044" s="804" t="s">
        <v>783</v>
      </c>
      <c r="D1044" s="23">
        <v>2730041931</v>
      </c>
      <c r="E1044" s="23" t="s">
        <v>162</v>
      </c>
      <c r="F1044" s="22" t="s">
        <v>111</v>
      </c>
      <c r="G1044" s="22" t="s">
        <v>1290</v>
      </c>
      <c r="H1044" s="22" t="s">
        <v>180</v>
      </c>
      <c r="I1044" s="18" t="s">
        <v>5417</v>
      </c>
      <c r="J1044" s="23">
        <v>9112346522</v>
      </c>
      <c r="K1044" s="23" t="s">
        <v>1183</v>
      </c>
      <c r="L1044" s="23" t="s">
        <v>1184</v>
      </c>
      <c r="M1044" s="746" t="s">
        <v>1261</v>
      </c>
      <c r="N1044" s="22"/>
      <c r="O1044" s="22"/>
      <c r="P1044" s="22" t="s">
        <v>991</v>
      </c>
      <c r="Q1044" s="22"/>
      <c r="R1044" s="22" t="s">
        <v>1033</v>
      </c>
      <c r="S1044" s="747"/>
      <c r="T1044" s="748" t="str">
        <f>IF(Table54[[#This Row],[تاریخ اولین  احتساب حق بیمه]]="",1403,MID(Table54[[#This Row],[تاریخ اولین  احتساب حق بیمه]],1,4))</f>
        <v>1396</v>
      </c>
      <c r="U1044" s="22"/>
      <c r="V1044" s="22"/>
      <c r="W1044" s="23"/>
      <c r="X1044" s="22"/>
      <c r="Y1044" s="748">
        <v>16234958</v>
      </c>
      <c r="Z1044" s="748">
        <v>98351486</v>
      </c>
      <c r="AA1044" s="748"/>
      <c r="AB1044" s="748">
        <v>39249772</v>
      </c>
      <c r="AC1044" s="748">
        <v>142338651</v>
      </c>
      <c r="AD1044" s="748"/>
      <c r="AE1044" s="748">
        <v>32941773</v>
      </c>
      <c r="AF1044" s="748">
        <v>137030652</v>
      </c>
      <c r="AG1044" s="748"/>
      <c r="AH1044" s="749">
        <v>41352439</v>
      </c>
      <c r="AI1044" s="749">
        <v>147441318</v>
      </c>
      <c r="AJ1044" s="749"/>
      <c r="AK1044" s="749"/>
      <c r="AL1044" s="748"/>
      <c r="AM1044" s="748" t="e">
        <f>SUM([9]!Table54[[#This Row],[140010]],[9]!Table54[[#This Row],[140007]],[9]!Table54[[#This Row],[140004]],[9]!Table54[[#This Row],[140001]])</f>
        <v>#REF!</v>
      </c>
      <c r="AN1044" s="748" t="e">
        <f>SUM([9]!Table54[[#This Row],[140011]],[9]!Table54[[#This Row],[140008]],[9]!Table54[[#This Row],[140005]],[9]!Table54[[#This Row],[140002]])</f>
        <v>#REF!</v>
      </c>
      <c r="AO1044" s="748"/>
      <c r="AP1044" s="748"/>
      <c r="AQ1044" s="748"/>
      <c r="AR1044" s="748"/>
      <c r="AS1044" s="747"/>
      <c r="AT1044" s="748"/>
      <c r="AU1044" s="748" t="e">
        <f>SUM([9]!Table54[[#This Row],[140201]:[140204]])</f>
        <v>#REF!</v>
      </c>
      <c r="AV1044" s="748"/>
      <c r="AW1044" s="748">
        <v>89278134</v>
      </c>
      <c r="AX1044" s="748">
        <v>132098992</v>
      </c>
      <c r="AY1044" s="748">
        <v>126790993</v>
      </c>
      <c r="AZ1044" s="750">
        <v>137201659</v>
      </c>
      <c r="BA1044" s="750">
        <v>130893659.74000001</v>
      </c>
      <c r="BB1044" s="750">
        <v>133645881.715</v>
      </c>
      <c r="BC1044" s="750">
        <v>147035295.5</v>
      </c>
      <c r="BD1044" s="750">
        <v>137521963.64999998</v>
      </c>
      <c r="BE1044" s="750">
        <v>132265297.72499999</v>
      </c>
      <c r="BF1044" s="750">
        <v>147778629.57499999</v>
      </c>
      <c r="BG1044" s="750">
        <v>132521963.64999998</v>
      </c>
      <c r="BI1044" s="750">
        <f>SUBTOTAL(9,Table54[[#This Row],[140201]:[140212]])</f>
        <v>1447032469.5549998</v>
      </c>
      <c r="BJ1044" s="750">
        <v>117978550.30999999</v>
      </c>
      <c r="BK1044" s="155">
        <v>161614442.04000002</v>
      </c>
      <c r="BL1044" s="155">
        <v>141326385.44</v>
      </c>
      <c r="BM1044" s="155">
        <v>152031184.26999998</v>
      </c>
      <c r="BN1044" s="750">
        <v>146195184.92000002</v>
      </c>
      <c r="BO1044" s="750">
        <v>153481984.07499999</v>
      </c>
      <c r="BP1044" s="750">
        <v>138490386.09</v>
      </c>
      <c r="BQ1044" s="750">
        <v>144777185.245</v>
      </c>
      <c r="BR1044" s="750">
        <v>164637582.71000001</v>
      </c>
      <c r="BS1044" s="750">
        <v>159350783.55500001</v>
      </c>
      <c r="BT1044" s="750">
        <v>156899983.75</v>
      </c>
      <c r="BU1044" s="750">
        <v>129719987</v>
      </c>
    </row>
    <row r="1045" spans="1:73" s="750" customFormat="1" ht="24.75" customHeight="1">
      <c r="A1045" s="22" t="s">
        <v>1822</v>
      </c>
      <c r="B1045" s="23">
        <v>25044</v>
      </c>
      <c r="C1045" s="804" t="s">
        <v>783</v>
      </c>
      <c r="D1045" s="23">
        <v>2650155728</v>
      </c>
      <c r="E1045" s="23" t="s">
        <v>162</v>
      </c>
      <c r="F1045" s="22" t="s">
        <v>930</v>
      </c>
      <c r="G1045" s="22" t="s">
        <v>1292</v>
      </c>
      <c r="H1045" s="22" t="s">
        <v>179</v>
      </c>
      <c r="I1045" s="18" t="s">
        <v>5417</v>
      </c>
      <c r="J1045" s="23">
        <v>9116063126</v>
      </c>
      <c r="K1045" s="23" t="s">
        <v>1183</v>
      </c>
      <c r="L1045" s="23" t="s">
        <v>1184</v>
      </c>
      <c r="M1045" s="746" t="s">
        <v>1262</v>
      </c>
      <c r="N1045" s="22"/>
      <c r="O1045" s="22"/>
      <c r="P1045" s="22" t="s">
        <v>992</v>
      </c>
      <c r="Q1045" s="22"/>
      <c r="R1045" s="22" t="s">
        <v>186</v>
      </c>
      <c r="S1045" s="747"/>
      <c r="T1045" s="748" t="str">
        <f>IF(Table54[[#This Row],[تاریخ اولین  احتساب حق بیمه]]="",1403,MID(Table54[[#This Row],[تاریخ اولین  احتساب حق بیمه]],1,4))</f>
        <v>1398</v>
      </c>
      <c r="U1045" s="22"/>
      <c r="V1045" s="22"/>
      <c r="W1045" s="23"/>
      <c r="X1045" s="22"/>
      <c r="Y1045" s="748">
        <v>9202013</v>
      </c>
      <c r="Z1045" s="748">
        <v>88784942</v>
      </c>
      <c r="AA1045" s="748"/>
      <c r="AB1045" s="748">
        <v>36504775</v>
      </c>
      <c r="AC1045" s="748">
        <v>139737999</v>
      </c>
      <c r="AD1045" s="748"/>
      <c r="AE1045" s="748">
        <v>23881628</v>
      </c>
      <c r="AF1045" s="748">
        <v>127114852</v>
      </c>
      <c r="AG1045" s="748"/>
      <c r="AH1045" s="749">
        <v>6823322</v>
      </c>
      <c r="AI1045" s="749">
        <v>110056546</v>
      </c>
      <c r="AJ1045" s="749"/>
      <c r="AK1045" s="749"/>
      <c r="AL1045" s="748"/>
      <c r="AM1045" s="748" t="e">
        <f>SUM([9]!Table54[[#This Row],[140010]],[9]!Table54[[#This Row],[140007]],[9]!Table54[[#This Row],[140004]],[9]!Table54[[#This Row],[140001]])</f>
        <v>#REF!</v>
      </c>
      <c r="AN1045" s="748" t="e">
        <f>SUM([9]!Table54[[#This Row],[140011]],[9]!Table54[[#This Row],[140008]],[9]!Table54[[#This Row],[140005]],[9]!Table54[[#This Row],[140002]])</f>
        <v>#REF!</v>
      </c>
      <c r="AO1045" s="748"/>
      <c r="AP1045" s="748"/>
      <c r="AQ1045" s="748"/>
      <c r="AR1045" s="748"/>
      <c r="AS1045" s="747"/>
      <c r="AT1045" s="748"/>
      <c r="AU1045" s="748" t="e">
        <f>SUM([9]!Table54[[#This Row],[140201]:[140204]])</f>
        <v>#REF!</v>
      </c>
      <c r="AV1045" s="748"/>
      <c r="AW1045" s="748">
        <v>84711589</v>
      </c>
      <c r="AX1045" s="748">
        <v>134498340</v>
      </c>
      <c r="AY1045" s="748">
        <v>121875194</v>
      </c>
      <c r="AZ1045" s="750">
        <v>104816888</v>
      </c>
      <c r="BA1045" s="750">
        <v>111640210.03999999</v>
      </c>
      <c r="BB1045" s="750">
        <v>116416535.72</v>
      </c>
      <c r="BC1045" s="750">
        <v>106987744.32000001</v>
      </c>
      <c r="BD1045" s="750">
        <v>117905060.16000001</v>
      </c>
      <c r="BE1045" s="750">
        <v>108352408.8</v>
      </c>
      <c r="BF1045" s="750">
        <v>118587392.40000001</v>
      </c>
      <c r="BG1045" s="750">
        <v>119269724.64</v>
      </c>
      <c r="BH1045" s="750">
        <v>98241285.159999996</v>
      </c>
      <c r="BI1045" s="750">
        <f>SUBTOTAL(9,Table54[[#This Row],[140201]:[140212]])</f>
        <v>1343302372.2400002</v>
      </c>
      <c r="BJ1045" s="750">
        <v>113346040.64</v>
      </c>
      <c r="BK1045" s="155">
        <v>158914282.64000002</v>
      </c>
      <c r="BL1045" s="155">
        <v>189534109.54000002</v>
      </c>
      <c r="BM1045" s="155">
        <v>168335767.84</v>
      </c>
      <c r="BN1045" s="155">
        <v>173046510.44</v>
      </c>
      <c r="BO1045" s="750">
        <v>176344030.26000002</v>
      </c>
      <c r="BP1045" s="750">
        <v>146833562.83999997</v>
      </c>
      <c r="BQ1045" s="750">
        <v>157197196.56</v>
      </c>
      <c r="BR1045" s="750">
        <v>175569092.69999999</v>
      </c>
      <c r="BS1045" s="750">
        <v>164734384.71999997</v>
      </c>
      <c r="BT1045" s="750">
        <v>181056495.75999999</v>
      </c>
      <c r="BU1045" s="750">
        <v>138659812.36000001</v>
      </c>
    </row>
    <row r="1046" spans="1:73" s="750" customFormat="1" ht="24.75" customHeight="1">
      <c r="A1046" s="22" t="s">
        <v>1823</v>
      </c>
      <c r="B1046" s="23">
        <v>25049</v>
      </c>
      <c r="C1046" s="804" t="s">
        <v>783</v>
      </c>
      <c r="D1046" s="23">
        <v>2660015252</v>
      </c>
      <c r="E1046" s="23" t="s">
        <v>162</v>
      </c>
      <c r="F1046" s="22" t="s">
        <v>136</v>
      </c>
      <c r="G1046" s="22" t="s">
        <v>1290</v>
      </c>
      <c r="H1046" s="22" t="s">
        <v>179</v>
      </c>
      <c r="I1046" s="18" t="s">
        <v>5417</v>
      </c>
      <c r="J1046" s="23">
        <v>9396825375</v>
      </c>
      <c r="K1046" s="23" t="s">
        <v>1183</v>
      </c>
      <c r="L1046" s="23" t="s">
        <v>1184</v>
      </c>
      <c r="M1046" s="746" t="s">
        <v>1263</v>
      </c>
      <c r="N1046" s="22"/>
      <c r="O1046" s="22"/>
      <c r="P1046" s="22" t="s">
        <v>611</v>
      </c>
      <c r="Q1046" s="22"/>
      <c r="R1046" s="22" t="s">
        <v>1035</v>
      </c>
      <c r="S1046" s="747"/>
      <c r="T1046" s="748" t="str">
        <f>IF(Table54[[#This Row],[تاریخ اولین  احتساب حق بیمه]]="",1403,MID(Table54[[#This Row],[تاریخ اولین  احتساب حق بیمه]],1,4))</f>
        <v>1399</v>
      </c>
      <c r="U1046" s="22"/>
      <c r="V1046" s="22"/>
      <c r="W1046" s="23"/>
      <c r="X1046" s="22"/>
      <c r="Y1046" s="748">
        <v>1577488</v>
      </c>
      <c r="Z1046" s="748">
        <v>81160418</v>
      </c>
      <c r="AA1046" s="748"/>
      <c r="AB1046" s="748">
        <v>19105303</v>
      </c>
      <c r="AC1046" s="748">
        <v>119338528</v>
      </c>
      <c r="AD1046" s="748"/>
      <c r="AE1046" s="748">
        <v>10576150</v>
      </c>
      <c r="AF1046" s="748">
        <v>1128093755</v>
      </c>
      <c r="AG1046" s="748"/>
      <c r="AH1046" s="749">
        <v>13646645</v>
      </c>
      <c r="AI1046" s="749">
        <v>116879870</v>
      </c>
      <c r="AJ1046" s="749"/>
      <c r="AK1046" s="749"/>
      <c r="AL1046" s="748"/>
      <c r="AM1046" s="748" t="e">
        <f>SUM([9]!Table54[[#This Row],[140010]],[9]!Table54[[#This Row],[140007]],[9]!Table54[[#This Row],[140004]],[9]!Table54[[#This Row],[140001]])</f>
        <v>#REF!</v>
      </c>
      <c r="AN1046" s="748" t="e">
        <f>SUM([9]!Table54[[#This Row],[140011]],[9]!Table54[[#This Row],[140008]],[9]!Table54[[#This Row],[140005]],[9]!Table54[[#This Row],[140002]])</f>
        <v>#REF!</v>
      </c>
      <c r="AO1046" s="748"/>
      <c r="AP1046" s="748"/>
      <c r="AQ1046" s="748"/>
      <c r="AR1046" s="748"/>
      <c r="AS1046" s="747"/>
      <c r="AT1046" s="748"/>
      <c r="AU1046" s="748" t="e">
        <f>SUM([9]!Table54[[#This Row],[140201]:[140204]])</f>
        <v>#REF!</v>
      </c>
      <c r="AV1046" s="748"/>
      <c r="AW1046" s="748">
        <v>77087065</v>
      </c>
      <c r="AX1046" s="748">
        <v>114098869</v>
      </c>
      <c r="AY1046" s="748">
        <v>107569716</v>
      </c>
      <c r="AZ1046" s="750">
        <v>111640211</v>
      </c>
      <c r="BA1046" s="750">
        <v>126969188.48999999</v>
      </c>
      <c r="BB1046" s="750">
        <v>128016185.23999999</v>
      </c>
      <c r="BC1046" s="750">
        <v>135281035.44999999</v>
      </c>
      <c r="BD1046" s="750">
        <v>112764071.2</v>
      </c>
      <c r="BE1046" s="750">
        <v>104576084.2</v>
      </c>
      <c r="BF1046" s="750">
        <v>117175732.45</v>
      </c>
      <c r="BG1046" s="750">
        <v>118881563.075</v>
      </c>
      <c r="BH1046" s="750">
        <v>103758250.41</v>
      </c>
      <c r="BI1046" s="750">
        <f>SUBTOTAL(9,Table54[[#This Row],[140201]:[140212]])</f>
        <v>1357817971.5150003</v>
      </c>
      <c r="BJ1046" s="750">
        <v>100993566.23999999</v>
      </c>
      <c r="BK1046" s="155">
        <v>139782056.94</v>
      </c>
      <c r="BL1046" s="155">
        <v>136071314.24000001</v>
      </c>
      <c r="BM1046" s="155">
        <v>163451473.36000001</v>
      </c>
      <c r="BN1046" s="155">
        <v>145492799.64000002</v>
      </c>
      <c r="BO1046" s="750">
        <v>156385359.31</v>
      </c>
      <c r="BP1046" s="750">
        <v>137593896.54999998</v>
      </c>
      <c r="BQ1046" s="750">
        <v>142007119.35999998</v>
      </c>
      <c r="BR1046" s="750">
        <v>140536045.08999997</v>
      </c>
      <c r="BS1046" s="750">
        <v>139238525.19999999</v>
      </c>
      <c r="BT1046" s="750">
        <v>181172201.44</v>
      </c>
      <c r="BU1046" s="750">
        <v>136659814.22</v>
      </c>
    </row>
    <row r="1047" spans="1:73" s="750" customFormat="1" ht="24.75" customHeight="1">
      <c r="A1047" s="22" t="s">
        <v>1824</v>
      </c>
      <c r="B1047" s="23">
        <v>25051</v>
      </c>
      <c r="C1047" s="804" t="s">
        <v>783</v>
      </c>
      <c r="D1047" s="23">
        <v>2650213345</v>
      </c>
      <c r="E1047" s="23" t="s">
        <v>163</v>
      </c>
      <c r="F1047" s="22" t="s">
        <v>604</v>
      </c>
      <c r="G1047" s="22" t="s">
        <v>1287</v>
      </c>
      <c r="H1047" s="22" t="s">
        <v>179</v>
      </c>
      <c r="I1047" s="18" t="s">
        <v>5416</v>
      </c>
      <c r="J1047" s="23">
        <v>9112334044</v>
      </c>
      <c r="K1047" s="23" t="s">
        <v>1183</v>
      </c>
      <c r="L1047" s="23" t="s">
        <v>1184</v>
      </c>
      <c r="M1047" s="746" t="s">
        <v>1264</v>
      </c>
      <c r="N1047" s="22"/>
      <c r="O1047" s="22"/>
      <c r="P1047" s="22" t="s">
        <v>993</v>
      </c>
      <c r="Q1047" s="22"/>
      <c r="R1047" s="22" t="s">
        <v>994</v>
      </c>
      <c r="S1047" s="747"/>
      <c r="T1047" s="748" t="str">
        <f>IF(Table54[[#This Row],[تاریخ اولین  احتساب حق بیمه]]="",1403,MID(Table54[[#This Row],[تاریخ اولین  احتساب حق بیمه]],1,4))</f>
        <v>1383</v>
      </c>
      <c r="U1047" s="22"/>
      <c r="V1047" s="22"/>
      <c r="W1047" s="23"/>
      <c r="X1047" s="22"/>
      <c r="Y1047" s="748">
        <v>13007336</v>
      </c>
      <c r="Z1047" s="748">
        <v>81947187</v>
      </c>
      <c r="AA1047" s="748"/>
      <c r="AB1047" s="748">
        <v>16706564</v>
      </c>
      <c r="AC1047" s="748">
        <v>106261631</v>
      </c>
      <c r="AD1047" s="748"/>
      <c r="AE1047" s="748">
        <v>11137709</v>
      </c>
      <c r="AF1047" s="748">
        <v>1006927776</v>
      </c>
      <c r="AG1047" s="748"/>
      <c r="AH1047" s="749">
        <v>1988877</v>
      </c>
      <c r="AI1047" s="749">
        <v>91543944</v>
      </c>
      <c r="AJ1047" s="749"/>
      <c r="AK1047" s="749"/>
      <c r="AL1047" s="748"/>
      <c r="AM1047" s="748" t="e">
        <f>SUM([9]!Table54[[#This Row],[140010]],[9]!Table54[[#This Row],[140007]],[9]!Table54[[#This Row],[140004]],[9]!Table54[[#This Row],[140001]])</f>
        <v>#REF!</v>
      </c>
      <c r="AN1047" s="748" t="e">
        <f>SUM([9]!Table54[[#This Row],[140011]],[9]!Table54[[#This Row],[140008]],[9]!Table54[[#This Row],[140005]],[9]!Table54[[#This Row],[140002]])</f>
        <v>#REF!</v>
      </c>
      <c r="AO1047" s="748"/>
      <c r="AP1047" s="748"/>
      <c r="AQ1047" s="748"/>
      <c r="AR1047" s="748"/>
      <c r="AS1047" s="747"/>
      <c r="AT1047" s="748"/>
      <c r="AU1047" s="748" t="e">
        <f>SUM([9]!Table54[[#This Row],[140201]:[140204]])</f>
        <v>#REF!</v>
      </c>
      <c r="AV1047" s="748"/>
      <c r="AW1047" s="748">
        <v>76947187</v>
      </c>
      <c r="AX1047" s="748">
        <v>101261631</v>
      </c>
      <c r="AY1047" s="748">
        <v>100692776</v>
      </c>
      <c r="AZ1047" s="750">
        <v>91543944</v>
      </c>
      <c r="BA1047" s="750">
        <v>92339494.344999999</v>
      </c>
      <c r="BB1047" s="750">
        <v>114869417.39750001</v>
      </c>
      <c r="BC1047" s="750">
        <v>114614913.105</v>
      </c>
      <c r="BD1047" s="750">
        <v>93731708.017499998</v>
      </c>
      <c r="BE1047" s="750">
        <v>95123921.689999998</v>
      </c>
      <c r="BF1047" s="750">
        <v>117399340.45</v>
      </c>
      <c r="BG1047" s="750">
        <v>144050287.89500001</v>
      </c>
      <c r="BH1047" s="750">
        <v>135697005.86000001</v>
      </c>
      <c r="BI1047" s="750">
        <f>SUBTOTAL(9,Table54[[#This Row],[140201]:[140212]])</f>
        <v>1278271626.7600002</v>
      </c>
      <c r="BJ1047" s="750">
        <v>110637159.755</v>
      </c>
      <c r="BK1047" s="155">
        <v>141186757.5</v>
      </c>
      <c r="BL1047" s="155">
        <v>177321539.69999999</v>
      </c>
      <c r="BM1047" s="155">
        <v>150494201.40000001</v>
      </c>
      <c r="BN1047" s="155">
        <v>175824109</v>
      </c>
      <c r="BO1047" s="750">
        <v>187321539.69999999</v>
      </c>
      <c r="BP1047" s="750">
        <v>145164293.80000001</v>
      </c>
      <c r="BQ1047" s="750">
        <v>145019234.40000001</v>
      </c>
      <c r="BR1047" s="750">
        <v>161991632.09999999</v>
      </c>
      <c r="BS1047" s="750">
        <v>191008957.19999999</v>
      </c>
      <c r="BT1047" s="750">
        <v>225227500.94999999</v>
      </c>
      <c r="BU1047" s="750">
        <v>127499340</v>
      </c>
    </row>
    <row r="1048" spans="1:73" s="750" customFormat="1" ht="24.75" customHeight="1">
      <c r="A1048" s="22" t="s">
        <v>1825</v>
      </c>
      <c r="B1048" s="23">
        <v>25052</v>
      </c>
      <c r="C1048" s="804" t="s">
        <v>783</v>
      </c>
      <c r="D1048" s="23" t="s">
        <v>947</v>
      </c>
      <c r="E1048" s="23" t="s">
        <v>163</v>
      </c>
      <c r="F1048" s="22" t="s">
        <v>144</v>
      </c>
      <c r="G1048" s="22" t="s">
        <v>1290</v>
      </c>
      <c r="H1048" s="22" t="s">
        <v>179</v>
      </c>
      <c r="I1048" s="18" t="s">
        <v>5416</v>
      </c>
      <c r="J1048" s="23" t="s">
        <v>961</v>
      </c>
      <c r="K1048" s="23" t="s">
        <v>1183</v>
      </c>
      <c r="L1048" s="23" t="s">
        <v>1184</v>
      </c>
      <c r="M1048" s="746" t="s">
        <v>1265</v>
      </c>
      <c r="N1048" s="22"/>
      <c r="O1048" s="22"/>
      <c r="P1048" s="22" t="s">
        <v>994</v>
      </c>
      <c r="Q1048" s="22"/>
      <c r="R1048" s="22"/>
      <c r="S1048" s="747"/>
      <c r="T1048" s="748">
        <f>IF(Table54[[#This Row],[تاریخ اولین  احتساب حق بیمه]]="",1403,MID(Table54[[#This Row],[تاریخ اولین  احتساب حق بیمه]],1,4))</f>
        <v>1403</v>
      </c>
      <c r="U1048" s="22"/>
      <c r="V1048" s="22"/>
      <c r="W1048" s="23"/>
      <c r="X1048" s="22"/>
      <c r="Y1048" s="748">
        <v>7493004</v>
      </c>
      <c r="Z1048" s="748">
        <v>89634702</v>
      </c>
      <c r="AA1048" s="748"/>
      <c r="AB1048" s="748">
        <v>46494154</v>
      </c>
      <c r="AC1048" s="748">
        <v>150856489</v>
      </c>
      <c r="AD1048" s="748"/>
      <c r="AE1048" s="748">
        <v>36073051</v>
      </c>
      <c r="AF1048" s="748">
        <v>141435386</v>
      </c>
      <c r="AG1048" s="748"/>
      <c r="AH1048" s="749">
        <v>40481979</v>
      </c>
      <c r="AI1048" s="749">
        <v>146844314</v>
      </c>
      <c r="AJ1048" s="749"/>
      <c r="AK1048" s="749"/>
      <c r="AL1048" s="748"/>
      <c r="AM1048" s="748" t="e">
        <f>SUM([9]!Table54[[#This Row],[140010]],[9]!Table54[[#This Row],[140007]],[9]!Table54[[#This Row],[140004]],[9]!Table54[[#This Row],[140001]])</f>
        <v>#REF!</v>
      </c>
      <c r="AN1048" s="748" t="e">
        <f>SUM([9]!Table54[[#This Row],[140011]],[9]!Table54[[#This Row],[140008]],[9]!Table54[[#This Row],[140005]],[9]!Table54[[#This Row],[140002]])</f>
        <v>#REF!</v>
      </c>
      <c r="AO1048" s="748"/>
      <c r="AP1048" s="748"/>
      <c r="AQ1048" s="748"/>
      <c r="AR1048" s="748"/>
      <c r="AS1048" s="747"/>
      <c r="AT1048" s="748"/>
      <c r="AU1048" s="748" t="e">
        <f>SUM([9]!Table54[[#This Row],[140201]:[140204]])</f>
        <v>#REF!</v>
      </c>
      <c r="AV1048" s="748"/>
      <c r="AW1048" s="748">
        <v>89634702</v>
      </c>
      <c r="AX1048" s="748">
        <v>150856489</v>
      </c>
      <c r="AY1048" s="748">
        <v>131435386</v>
      </c>
      <c r="AZ1048" s="750">
        <v>136844314</v>
      </c>
      <c r="BA1048" s="750">
        <v>131431327.375</v>
      </c>
      <c r="BB1048" s="750">
        <v>160868664.42500001</v>
      </c>
      <c r="BC1048" s="750">
        <v>162670287.77500001</v>
      </c>
      <c r="BD1048" s="750">
        <v>149443502.5</v>
      </c>
      <c r="BE1048" s="750">
        <v>175694638.02500001</v>
      </c>
      <c r="BF1048" s="750">
        <v>165273534.47499999</v>
      </c>
      <c r="BG1048" s="750">
        <v>163670287.77500001</v>
      </c>
      <c r="BH1048" s="750">
        <v>147876781.17500001</v>
      </c>
      <c r="BI1048" s="750">
        <f>SUBTOTAL(9,Table54[[#This Row],[140201]:[140212]])</f>
        <v>1765699914.5249999</v>
      </c>
      <c r="BJ1048" s="750">
        <v>189099508.07499999</v>
      </c>
      <c r="BK1048" s="155">
        <v>242197345.68000001</v>
      </c>
      <c r="BL1048" s="155">
        <v>266880325.19999999</v>
      </c>
      <c r="BM1048" s="155">
        <v>242713303.28</v>
      </c>
      <c r="BN1048" s="155">
        <v>240094154.16</v>
      </c>
      <c r="BO1048" s="750">
        <v>266019154.88</v>
      </c>
      <c r="BP1048" s="750">
        <v>209478728</v>
      </c>
      <c r="BQ1048" s="750">
        <v>237645749.92000002</v>
      </c>
      <c r="BR1048" s="750">
        <v>240403728.72</v>
      </c>
      <c r="BS1048" s="750">
        <v>204343621.28</v>
      </c>
      <c r="BT1048" s="750">
        <v>248471282.07999998</v>
      </c>
      <c r="BU1048" s="750">
        <v>164319152</v>
      </c>
    </row>
    <row r="1049" spans="1:73" s="750" customFormat="1" ht="24.75" customHeight="1">
      <c r="A1049" s="22" t="s">
        <v>1826</v>
      </c>
      <c r="B1049" s="23">
        <v>25053</v>
      </c>
      <c r="C1049" s="804" t="s">
        <v>783</v>
      </c>
      <c r="D1049" s="23">
        <v>5180099595</v>
      </c>
      <c r="E1049" s="23" t="s">
        <v>163</v>
      </c>
      <c r="F1049" s="22" t="s">
        <v>219</v>
      </c>
      <c r="G1049" s="22" t="s">
        <v>1287</v>
      </c>
      <c r="H1049" s="22" t="s">
        <v>180</v>
      </c>
      <c r="I1049" s="18" t="s">
        <v>5417</v>
      </c>
      <c r="J1049" s="23">
        <v>9117047972</v>
      </c>
      <c r="K1049" s="23" t="s">
        <v>1183</v>
      </c>
      <c r="L1049" s="23" t="s">
        <v>1222</v>
      </c>
      <c r="M1049" s="746" t="s">
        <v>1266</v>
      </c>
      <c r="N1049" s="22"/>
      <c r="O1049" s="22"/>
      <c r="P1049" s="22" t="s">
        <v>995</v>
      </c>
      <c r="Q1049" s="22"/>
      <c r="R1049" s="22"/>
      <c r="S1049" s="747"/>
      <c r="T1049" s="748">
        <f>IF(Table54[[#This Row],[تاریخ اولین  احتساب حق بیمه]]="",1403,MID(Table54[[#This Row],[تاریخ اولین  احتساب حق بیمه]],1,4))</f>
        <v>1403</v>
      </c>
      <c r="U1049" s="22"/>
      <c r="V1049" s="22"/>
      <c r="W1049" s="23"/>
      <c r="X1049" s="22"/>
      <c r="Y1049" s="748">
        <v>1466924</v>
      </c>
      <c r="Z1049" s="748">
        <v>57364394</v>
      </c>
      <c r="AA1049" s="748"/>
      <c r="AB1049" s="748">
        <v>5101906</v>
      </c>
      <c r="AC1049" s="748">
        <v>78875725</v>
      </c>
      <c r="AD1049" s="748"/>
      <c r="AE1049" s="748">
        <v>1913215</v>
      </c>
      <c r="AF1049" s="748">
        <v>75687034</v>
      </c>
      <c r="AG1049" s="748"/>
      <c r="AH1049" s="749">
        <v>11160418</v>
      </c>
      <c r="AI1049" s="749">
        <v>84934237</v>
      </c>
      <c r="AJ1049" s="749"/>
      <c r="AK1049" s="749"/>
      <c r="AL1049" s="748"/>
      <c r="AM1049" s="748" t="e">
        <f>SUM([9]!Table54[[#This Row],[140010]],[9]!Table54[[#This Row],[140007]],[9]!Table54[[#This Row],[140004]],[9]!Table54[[#This Row],[140001]])</f>
        <v>#REF!</v>
      </c>
      <c r="AN1049" s="748" t="e">
        <f>SUM([9]!Table54[[#This Row],[140011]],[9]!Table54[[#This Row],[140008]],[9]!Table54[[#This Row],[140005]],[9]!Table54[[#This Row],[140002]])</f>
        <v>#REF!</v>
      </c>
      <c r="AO1049" s="748"/>
      <c r="AP1049" s="748"/>
      <c r="AQ1049" s="748"/>
      <c r="AR1049" s="748"/>
      <c r="AS1049" s="747"/>
      <c r="AT1049" s="748"/>
      <c r="AU1049" s="748" t="e">
        <f>SUM([9]!Table54[[#This Row],[140201]:[140204]])</f>
        <v>#REF!</v>
      </c>
      <c r="AV1049" s="748"/>
      <c r="AW1049" s="748">
        <v>57364394</v>
      </c>
      <c r="AX1049" s="748">
        <v>78875725</v>
      </c>
      <c r="AY1049" s="748">
        <v>65687034</v>
      </c>
      <c r="AZ1049" s="750">
        <v>74934237</v>
      </c>
      <c r="BA1049" s="750">
        <v>75571975.515000001</v>
      </c>
      <c r="BB1049" s="750">
        <v>94819179.269999996</v>
      </c>
      <c r="BC1049" s="750">
        <v>105660728.5</v>
      </c>
      <c r="BD1049" s="750">
        <v>91311619.224999994</v>
      </c>
      <c r="BE1049" s="750">
        <v>84934237.325000003</v>
      </c>
      <c r="BF1049" s="750">
        <v>83339891.849999994</v>
      </c>
      <c r="BG1049" s="750">
        <v>96094655.650000006</v>
      </c>
      <c r="BH1049" s="750">
        <v>89717273.75</v>
      </c>
      <c r="BI1049" s="750">
        <f>SUBTOTAL(9,Table54[[#This Row],[140201]:[140212]])</f>
        <v>998310951.08500004</v>
      </c>
      <c r="BJ1049" s="750">
        <v>92383284.564999998</v>
      </c>
      <c r="BK1049" s="155">
        <v>116486335.36</v>
      </c>
      <c r="BL1049" s="155">
        <v>106927308.64</v>
      </c>
      <c r="BM1049" s="155">
        <v>110014121.59999999</v>
      </c>
      <c r="BN1049" s="155">
        <v>108250228.48</v>
      </c>
      <c r="BO1049" s="750">
        <v>113100934.56</v>
      </c>
      <c r="BP1049" s="750">
        <v>48512105.333333336</v>
      </c>
      <c r="BQ1049" s="750">
        <v>53026971.733333334</v>
      </c>
      <c r="BR1049" s="750">
        <v>101194656</v>
      </c>
      <c r="BS1049" s="750">
        <v>46072996</v>
      </c>
      <c r="BT1049" s="750">
        <v>30772040.533333331</v>
      </c>
      <c r="BU1049" s="750">
        <v>34477862.399999999</v>
      </c>
    </row>
    <row r="1050" spans="1:73" s="750" customFormat="1" ht="24.75" customHeight="1">
      <c r="A1050" s="22" t="s">
        <v>1827</v>
      </c>
      <c r="B1050" s="23">
        <v>25054</v>
      </c>
      <c r="C1050" s="804" t="s">
        <v>783</v>
      </c>
      <c r="D1050" s="23">
        <v>5180114446</v>
      </c>
      <c r="E1050" s="23" t="s">
        <v>163</v>
      </c>
      <c r="F1050" s="22" t="s">
        <v>144</v>
      </c>
      <c r="G1050" s="22" t="s">
        <v>1292</v>
      </c>
      <c r="H1050" s="22" t="s">
        <v>180</v>
      </c>
      <c r="I1050" s="18" t="s">
        <v>5417</v>
      </c>
      <c r="J1050" s="23">
        <v>9116006024</v>
      </c>
      <c r="K1050" s="23" t="s">
        <v>1183</v>
      </c>
      <c r="L1050" s="23" t="s">
        <v>1223</v>
      </c>
      <c r="M1050" s="746" t="s">
        <v>1267</v>
      </c>
      <c r="N1050" s="22"/>
      <c r="O1050" s="22"/>
      <c r="P1050" s="22" t="s">
        <v>996</v>
      </c>
      <c r="Q1050" s="22"/>
      <c r="R1050" s="22"/>
      <c r="S1050" s="747"/>
      <c r="T1050" s="748">
        <f>IF(Table54[[#This Row],[تاریخ اولین  احتساب حق بیمه]]="",1403,MID(Table54[[#This Row],[تاریخ اولین  احتساب حق بیمه]],1,4))</f>
        <v>1403</v>
      </c>
      <c r="U1050" s="22"/>
      <c r="V1050" s="22"/>
      <c r="W1050" s="23"/>
      <c r="X1050" s="22"/>
      <c r="Y1050" s="748">
        <v>10165894</v>
      </c>
      <c r="Z1050" s="748">
        <v>79995364</v>
      </c>
      <c r="AA1050" s="748"/>
      <c r="AB1050" s="748">
        <v>10577846</v>
      </c>
      <c r="AC1050" s="748">
        <v>101689385</v>
      </c>
      <c r="AD1050" s="748"/>
      <c r="AE1050" s="748">
        <v>13552865</v>
      </c>
      <c r="AF1050" s="748">
        <v>104664404</v>
      </c>
      <c r="AG1050" s="748"/>
      <c r="AH1050" s="749">
        <v>11569519</v>
      </c>
      <c r="AI1050" s="749">
        <v>102681058</v>
      </c>
      <c r="AJ1050" s="749"/>
      <c r="AK1050" s="749"/>
      <c r="AL1050" s="748"/>
      <c r="AM1050" s="748" t="e">
        <f>SUM([9]!Table54[[#This Row],[140010]],[9]!Table54[[#This Row],[140007]],[9]!Table54[[#This Row],[140004]],[9]!Table54[[#This Row],[140001]])</f>
        <v>#REF!</v>
      </c>
      <c r="AN1050" s="748" t="e">
        <f>SUM([9]!Table54[[#This Row],[140011]],[9]!Table54[[#This Row],[140008]],[9]!Table54[[#This Row],[140005]],[9]!Table54[[#This Row],[140002]])</f>
        <v>#REF!</v>
      </c>
      <c r="AO1050" s="748"/>
      <c r="AP1050" s="748"/>
      <c r="AQ1050" s="748"/>
      <c r="AR1050" s="748"/>
      <c r="AS1050" s="747"/>
      <c r="AT1050" s="748"/>
      <c r="AU1050" s="748" t="e">
        <f>SUM([9]!Table54[[#This Row],[140201]:[140204]])</f>
        <v>#REF!</v>
      </c>
      <c r="AV1050" s="748"/>
      <c r="AW1050" s="748">
        <v>79995364</v>
      </c>
      <c r="AX1050" s="748">
        <v>101689385</v>
      </c>
      <c r="AY1050" s="748">
        <v>104664404</v>
      </c>
      <c r="AZ1050" s="750">
        <v>102681058</v>
      </c>
      <c r="BA1050" s="750">
        <v>110945000.7</v>
      </c>
      <c r="BB1050" s="750">
        <v>110367154.46000001</v>
      </c>
      <c r="BC1050" s="750">
        <v>110036596.765</v>
      </c>
      <c r="BD1050" s="750">
        <v>110036596.765</v>
      </c>
      <c r="BE1050" s="750">
        <v>101111539</v>
      </c>
      <c r="BF1050" s="750">
        <v>108053250.595</v>
      </c>
      <c r="BG1050" s="750">
        <v>117969981.44499999</v>
      </c>
      <c r="BH1050" s="750">
        <v>117639423.75</v>
      </c>
      <c r="BI1050" s="750">
        <f>SUBTOTAL(9,Table54[[#This Row],[140201]:[140212]])</f>
        <v>1275189754.48</v>
      </c>
      <c r="BJ1050" s="750">
        <v>113011616.02000001</v>
      </c>
      <c r="BK1050" s="155">
        <v>135720836.67000002</v>
      </c>
      <c r="BL1050" s="155">
        <v>144855894.47</v>
      </c>
      <c r="BM1050" s="155">
        <v>154904458.05000001</v>
      </c>
      <c r="BN1050" s="155">
        <v>161755751.40000001</v>
      </c>
      <c r="BO1050" s="750">
        <v>148053164.69999999</v>
      </c>
      <c r="BP1050" s="750">
        <v>146682906.03</v>
      </c>
      <c r="BQ1050" s="750">
        <v>134350578</v>
      </c>
      <c r="BR1050" s="750">
        <v>144855894.47</v>
      </c>
      <c r="BS1050" s="750">
        <v>140288365.56999999</v>
      </c>
      <c r="BT1050" s="750">
        <v>153077446.49000001</v>
      </c>
      <c r="BU1050" s="750">
        <v>134350578</v>
      </c>
    </row>
    <row r="1051" spans="1:73" s="750" customFormat="1" ht="24.75" customHeight="1">
      <c r="A1051" s="22" t="s">
        <v>1828</v>
      </c>
      <c r="B1051" s="23">
        <v>25055</v>
      </c>
      <c r="C1051" s="804" t="s">
        <v>783</v>
      </c>
      <c r="D1051" s="23">
        <v>3359567072</v>
      </c>
      <c r="E1051" s="23" t="s">
        <v>163</v>
      </c>
      <c r="F1051" s="22" t="s">
        <v>932</v>
      </c>
      <c r="G1051" s="22" t="s">
        <v>1290</v>
      </c>
      <c r="H1051" s="22" t="s">
        <v>179</v>
      </c>
      <c r="I1051" s="18" t="s">
        <v>5418</v>
      </c>
      <c r="J1051" s="23">
        <v>9118075193</v>
      </c>
      <c r="K1051" s="23" t="s">
        <v>1183</v>
      </c>
      <c r="L1051" s="23"/>
      <c r="M1051" s="746"/>
      <c r="N1051" s="22"/>
      <c r="O1051" s="22"/>
      <c r="P1051" s="22" t="s">
        <v>997</v>
      </c>
      <c r="Q1051" s="22"/>
      <c r="R1051" s="22"/>
      <c r="S1051" s="747"/>
      <c r="T1051" s="748">
        <f>IF(Table54[[#This Row],[تاریخ اولین  احتساب حق بیمه]]="",1403,MID(Table54[[#This Row],[تاریخ اولین  احتساب حق بیمه]],1,4))</f>
        <v>1403</v>
      </c>
      <c r="U1051" s="22"/>
      <c r="V1051" s="22"/>
      <c r="W1051" s="23"/>
      <c r="X1051" s="22"/>
      <c r="Y1051" s="748">
        <v>0</v>
      </c>
      <c r="Z1051" s="748">
        <v>72519980</v>
      </c>
      <c r="AA1051" s="748"/>
      <c r="AB1051" s="748">
        <v>4855694</v>
      </c>
      <c r="AC1051" s="748">
        <v>96222750</v>
      </c>
      <c r="AD1051" s="748"/>
      <c r="AE1051" s="748">
        <v>1734176</v>
      </c>
      <c r="AF1051" s="748">
        <v>95101232</v>
      </c>
      <c r="AG1051" s="748"/>
      <c r="AH1051" s="749">
        <v>0</v>
      </c>
      <c r="AI1051" s="749">
        <v>90367056</v>
      </c>
      <c r="AJ1051" s="749"/>
      <c r="AK1051" s="749"/>
      <c r="AL1051" s="748"/>
      <c r="AM1051" s="748" t="e">
        <f>SUM([9]!Table54[[#This Row],[140010]],[9]!Table54[[#This Row],[140007]],[9]!Table54[[#This Row],[140004]],[9]!Table54[[#This Row],[140001]])</f>
        <v>#REF!</v>
      </c>
      <c r="AN1051" s="748" t="e">
        <f>SUM([9]!Table54[[#This Row],[140011]],[9]!Table54[[#This Row],[140008]],[9]!Table54[[#This Row],[140005]],[9]!Table54[[#This Row],[140002]])</f>
        <v>#REF!</v>
      </c>
      <c r="AO1051" s="748"/>
      <c r="AP1051" s="748"/>
      <c r="AQ1051" s="748"/>
      <c r="AR1051" s="748"/>
      <c r="AS1051" s="747"/>
      <c r="AT1051" s="748"/>
      <c r="AU1051" s="748" t="e">
        <f>SUM([9]!Table54[[#This Row],[140201]:[140204]])</f>
        <v>#REF!</v>
      </c>
      <c r="AV1051" s="748"/>
      <c r="AW1051" s="748">
        <v>72519980</v>
      </c>
      <c r="AX1051" s="748">
        <v>96222750</v>
      </c>
      <c r="AY1051" s="748">
        <v>95101232</v>
      </c>
      <c r="AZ1051" s="750">
        <v>90367056</v>
      </c>
      <c r="BA1051" s="750">
        <v>115177172.8</v>
      </c>
      <c r="BB1051" s="750">
        <v>106367056</v>
      </c>
      <c r="BC1051" s="750">
        <v>105367056</v>
      </c>
      <c r="BD1051" s="750">
        <v>109448067.68000001</v>
      </c>
      <c r="BE1051" s="750">
        <v>106367056</v>
      </c>
      <c r="BF1051" s="750">
        <v>107367056</v>
      </c>
      <c r="BG1051" s="750">
        <v>116731608.56</v>
      </c>
      <c r="BI1051" s="750">
        <f>SUBTOTAL(9,Table54[[#This Row],[140201]:[140212]])</f>
        <v>1121036091.04</v>
      </c>
      <c r="BJ1051" s="750">
        <v>115303761.59999999</v>
      </c>
      <c r="BK1051" s="155">
        <v>143745526</v>
      </c>
      <c r="BL1051" s="155">
        <v>133320078.59999999</v>
      </c>
      <c r="BM1051" s="155">
        <v>72979914.967741936</v>
      </c>
      <c r="BN1051" s="155">
        <v>146660436.51999998</v>
      </c>
      <c r="BO1051" s="750">
        <v>148532802.30000001</v>
      </c>
      <c r="BP1051" s="750">
        <v>146745526</v>
      </c>
      <c r="BQ1051" s="750">
        <v>148181708.88999999</v>
      </c>
      <c r="BR1051" s="750">
        <v>148096619.41</v>
      </c>
      <c r="BS1051" s="750">
        <v>146745526</v>
      </c>
      <c r="BT1051" s="750">
        <v>152926440.44999999</v>
      </c>
      <c r="BU1051" s="750">
        <v>146745526</v>
      </c>
    </row>
    <row r="1052" spans="1:73" s="750" customFormat="1" ht="24.75" customHeight="1">
      <c r="A1052" s="22" t="s">
        <v>1829</v>
      </c>
      <c r="B1052" s="23">
        <v>25056</v>
      </c>
      <c r="C1052" s="804" t="s">
        <v>783</v>
      </c>
      <c r="D1052" s="23">
        <v>2593477172</v>
      </c>
      <c r="E1052" s="23" t="s">
        <v>163</v>
      </c>
      <c r="F1052" s="22" t="s">
        <v>136</v>
      </c>
      <c r="G1052" s="22" t="s">
        <v>1292</v>
      </c>
      <c r="H1052" s="22" t="s">
        <v>180</v>
      </c>
      <c r="I1052" s="18" t="s">
        <v>5417</v>
      </c>
      <c r="J1052" s="23">
        <v>9112320987</v>
      </c>
      <c r="K1052" s="23" t="s">
        <v>1183</v>
      </c>
      <c r="L1052" s="23" t="s">
        <v>1184</v>
      </c>
      <c r="M1052" s="746" t="s">
        <v>1268</v>
      </c>
      <c r="N1052" s="22"/>
      <c r="O1052" s="22"/>
      <c r="P1052" s="22" t="s">
        <v>984</v>
      </c>
      <c r="Q1052" s="22"/>
      <c r="R1052" s="22"/>
      <c r="S1052" s="747"/>
      <c r="T1052" s="748">
        <f>IF(Table54[[#This Row],[تاریخ اولین  احتساب حق بیمه]]="",1403,MID(Table54[[#This Row],[تاریخ اولین  احتساب حق بیمه]],1,4))</f>
        <v>1403</v>
      </c>
      <c r="U1052" s="22"/>
      <c r="V1052" s="22"/>
      <c r="W1052" s="23"/>
      <c r="X1052" s="22"/>
      <c r="Y1052" s="748">
        <v>0</v>
      </c>
      <c r="Z1052" s="748">
        <v>69844129</v>
      </c>
      <c r="AA1052" s="748"/>
      <c r="AB1052" s="748">
        <v>0</v>
      </c>
      <c r="AC1052" s="748">
        <v>91129276</v>
      </c>
      <c r="AD1052" s="748"/>
      <c r="AE1052" s="748">
        <v>0</v>
      </c>
      <c r="AF1052" s="748">
        <v>91129276</v>
      </c>
      <c r="AG1052" s="748"/>
      <c r="AH1052" s="749">
        <v>0</v>
      </c>
      <c r="AI1052" s="749">
        <v>91129276</v>
      </c>
      <c r="AJ1052" s="749"/>
      <c r="AK1052" s="749"/>
      <c r="AL1052" s="748"/>
      <c r="AM1052" s="748" t="e">
        <f>SUM([9]!Table54[[#This Row],[140010]],[9]!Table54[[#This Row],[140007]],[9]!Table54[[#This Row],[140004]],[9]!Table54[[#This Row],[140001]])</f>
        <v>#REF!</v>
      </c>
      <c r="AN1052" s="748" t="e">
        <f>SUM([9]!Table54[[#This Row],[140011]],[9]!Table54[[#This Row],[140008]],[9]!Table54[[#This Row],[140005]],[9]!Table54[[#This Row],[140002]])</f>
        <v>#REF!</v>
      </c>
      <c r="AO1052" s="748"/>
      <c r="AP1052" s="748"/>
      <c r="AQ1052" s="748"/>
      <c r="AR1052" s="748"/>
      <c r="AS1052" s="747"/>
      <c r="AT1052" s="748"/>
      <c r="AU1052" s="748" t="e">
        <f>SUM([9]!Table54[[#This Row],[140201]:[140204]])</f>
        <v>#REF!</v>
      </c>
      <c r="AV1052" s="748"/>
      <c r="AW1052" s="748">
        <v>69844129</v>
      </c>
      <c r="AX1052" s="748">
        <v>91129276</v>
      </c>
      <c r="AY1052" s="748">
        <v>91129276</v>
      </c>
      <c r="AZ1052" s="750">
        <v>91129276</v>
      </c>
      <c r="BA1052" s="750">
        <v>91129276</v>
      </c>
      <c r="BB1052" s="750">
        <v>103443800.66</v>
      </c>
      <c r="BC1052" s="750">
        <v>101129276</v>
      </c>
      <c r="BD1052" s="750">
        <v>101129276</v>
      </c>
      <c r="BE1052" s="750">
        <v>104435739.80000001</v>
      </c>
      <c r="BF1052" s="750">
        <v>101129276</v>
      </c>
      <c r="BG1052" s="750">
        <v>116339009.48</v>
      </c>
      <c r="BH1052" s="750">
        <v>101129276</v>
      </c>
      <c r="BI1052" s="750">
        <f>SUBTOTAL(9,Table54[[#This Row],[140201]:[140212]])</f>
        <v>1163096886.9400001</v>
      </c>
      <c r="BJ1052" s="750">
        <v>103443800.66</v>
      </c>
      <c r="BK1052" s="155">
        <v>134374523</v>
      </c>
      <c r="BL1052" s="155">
        <v>134374523</v>
      </c>
      <c r="BM1052" s="155">
        <v>134374523</v>
      </c>
      <c r="BN1052" s="155">
        <v>136202013.45999998</v>
      </c>
      <c r="BO1052" s="750">
        <v>134374523</v>
      </c>
      <c r="BP1052" s="750">
        <v>134374523</v>
      </c>
      <c r="BQ1052" s="750">
        <v>134374523</v>
      </c>
      <c r="BR1052" s="750">
        <v>134374523</v>
      </c>
      <c r="BS1052" s="750">
        <v>136658886.07499999</v>
      </c>
      <c r="BT1052" s="750">
        <v>142598230.06999999</v>
      </c>
      <c r="BU1052" s="750">
        <v>134374523</v>
      </c>
    </row>
    <row r="1053" spans="1:73" s="750" customFormat="1" ht="24.75" customHeight="1">
      <c r="A1053" s="22" t="s">
        <v>1830</v>
      </c>
      <c r="B1053" s="23">
        <v>25057</v>
      </c>
      <c r="C1053" s="804" t="s">
        <v>783</v>
      </c>
      <c r="D1053" s="23">
        <v>2595315110</v>
      </c>
      <c r="E1053" s="23" t="s">
        <v>163</v>
      </c>
      <c r="F1053" s="22" t="s">
        <v>90</v>
      </c>
      <c r="G1053" s="22" t="s">
        <v>1287</v>
      </c>
      <c r="H1053" s="22" t="s">
        <v>180</v>
      </c>
      <c r="I1053" s="18" t="s">
        <v>5417</v>
      </c>
      <c r="J1053" s="23">
        <v>9116544653</v>
      </c>
      <c r="K1053" s="23" t="s">
        <v>1183</v>
      </c>
      <c r="L1053" s="23" t="s">
        <v>1184</v>
      </c>
      <c r="M1053" s="746" t="s">
        <v>1269</v>
      </c>
      <c r="N1053" s="22"/>
      <c r="O1053" s="22"/>
      <c r="P1053" s="22" t="s">
        <v>998</v>
      </c>
      <c r="Q1053" s="22"/>
      <c r="R1053" s="22"/>
      <c r="S1053" s="747"/>
      <c r="T1053" s="748">
        <f>IF(Table54[[#This Row],[تاریخ اولین  احتساب حق بیمه]]="",1403,MID(Table54[[#This Row],[تاریخ اولین  احتساب حق بیمه]],1,4))</f>
        <v>1403</v>
      </c>
      <c r="U1053" s="22"/>
      <c r="V1053" s="22"/>
      <c r="W1053" s="23"/>
      <c r="X1053" s="22"/>
      <c r="Y1053" s="748">
        <v>34093413</v>
      </c>
      <c r="Z1053" s="748">
        <v>95209941</v>
      </c>
      <c r="AA1053" s="748"/>
      <c r="AB1053" s="748">
        <v>92166876</v>
      </c>
      <c r="AC1053" s="748">
        <v>172255755</v>
      </c>
      <c r="AD1053" s="748"/>
      <c r="AE1053" s="748">
        <v>79901322</v>
      </c>
      <c r="AF1053" s="748">
        <v>159990201</v>
      </c>
      <c r="AG1053" s="748"/>
      <c r="AH1053" s="749">
        <v>71140212</v>
      </c>
      <c r="AI1053" s="749">
        <v>151229091</v>
      </c>
      <c r="AJ1053" s="749"/>
      <c r="AK1053" s="749"/>
      <c r="AL1053" s="748"/>
      <c r="AM1053" s="748" t="e">
        <f>SUM([9]!Table54[[#This Row],[140010]],[9]!Table54[[#This Row],[140007]],[9]!Table54[[#This Row],[140004]],[9]!Table54[[#This Row],[140001]])</f>
        <v>#REF!</v>
      </c>
      <c r="AN1053" s="748" t="e">
        <f>SUM([9]!Table54[[#This Row],[140011]],[9]!Table54[[#This Row],[140008]],[9]!Table54[[#This Row],[140005]],[9]!Table54[[#This Row],[140002]])</f>
        <v>#REF!</v>
      </c>
      <c r="AO1053" s="748"/>
      <c r="AP1053" s="748"/>
      <c r="AQ1053" s="748"/>
      <c r="AR1053" s="748"/>
      <c r="AS1053" s="747"/>
      <c r="AT1053" s="748"/>
      <c r="AU1053" s="748" t="e">
        <f>SUM([9]!Table54[[#This Row],[140201]:[140204]])</f>
        <v>#REF!</v>
      </c>
      <c r="AV1053" s="748"/>
      <c r="AW1053" s="748">
        <v>95209941</v>
      </c>
      <c r="AX1053" s="748">
        <v>172255755</v>
      </c>
      <c r="AY1053" s="748">
        <v>159990201</v>
      </c>
      <c r="AZ1053" s="750">
        <v>151229091</v>
      </c>
      <c r="BA1053" s="750">
        <v>146322869.655</v>
      </c>
      <c r="BB1053" s="750">
        <v>166135312.715</v>
      </c>
      <c r="BC1053" s="750">
        <v>151229091.185</v>
      </c>
      <c r="BD1053" s="750">
        <v>151229091.185</v>
      </c>
      <c r="BE1053" s="750">
        <v>167699977.75</v>
      </c>
      <c r="BF1053" s="750">
        <v>134057315.83000001</v>
      </c>
      <c r="BG1053" s="750">
        <v>165947755.77500001</v>
      </c>
      <c r="BH1053" s="750">
        <v>171204421.69999999</v>
      </c>
      <c r="BI1053" s="750">
        <f>SUBTOTAL(9,Table54[[#This Row],[140201]:[140212]])</f>
        <v>1832510823.7950001</v>
      </c>
      <c r="BJ1053" s="750">
        <v>136510426.595</v>
      </c>
      <c r="BK1053" s="155">
        <v>228201971.07499999</v>
      </c>
      <c r="BL1053" s="155">
        <v>234972370.16500002</v>
      </c>
      <c r="BM1053" s="155">
        <v>224816771.53</v>
      </c>
      <c r="BN1053" s="155">
        <v>211275973.34999999</v>
      </c>
      <c r="BO1053" s="750">
        <v>231587170.62</v>
      </c>
      <c r="BP1053" s="750">
        <v>190964776.07999998</v>
      </c>
      <c r="BQ1053" s="750">
        <v>197735175.17000002</v>
      </c>
      <c r="BR1053" s="750">
        <v>235455970.09999999</v>
      </c>
      <c r="BS1053" s="750">
        <v>214661172.89499998</v>
      </c>
      <c r="BT1053" s="750">
        <v>240050169.48250002</v>
      </c>
      <c r="BU1053" s="750">
        <v>109719987</v>
      </c>
    </row>
    <row r="1054" spans="1:73" s="750" customFormat="1" ht="24.75" customHeight="1">
      <c r="A1054" s="22" t="s">
        <v>1831</v>
      </c>
      <c r="B1054" s="23">
        <v>25058</v>
      </c>
      <c r="C1054" s="804" t="s">
        <v>783</v>
      </c>
      <c r="D1054" s="23">
        <v>2668065135</v>
      </c>
      <c r="E1054" s="23" t="s">
        <v>163</v>
      </c>
      <c r="F1054" s="22" t="s">
        <v>933</v>
      </c>
      <c r="G1054" s="22" t="s">
        <v>1290</v>
      </c>
      <c r="H1054" s="22" t="s">
        <v>179</v>
      </c>
      <c r="I1054" s="18" t="s">
        <v>5416</v>
      </c>
      <c r="J1054" s="23">
        <v>9112842996</v>
      </c>
      <c r="K1054" s="23" t="s">
        <v>1183</v>
      </c>
      <c r="L1054" s="23" t="s">
        <v>1221</v>
      </c>
      <c r="M1054" s="746" t="s">
        <v>1270</v>
      </c>
      <c r="N1054" s="22"/>
      <c r="O1054" s="22"/>
      <c r="P1054" s="22" t="s">
        <v>710</v>
      </c>
      <c r="Q1054" s="22"/>
      <c r="R1054" s="22"/>
      <c r="S1054" s="747"/>
      <c r="T1054" s="748">
        <f>IF(Table54[[#This Row],[تاریخ اولین  احتساب حق بیمه]]="",1403,MID(Table54[[#This Row],[تاریخ اولین  احتساب حق بیمه]],1,4))</f>
        <v>1403</v>
      </c>
      <c r="U1054" s="22"/>
      <c r="V1054" s="22"/>
      <c r="W1054" s="23"/>
      <c r="X1054" s="22"/>
      <c r="Y1054" s="748">
        <v>0</v>
      </c>
      <c r="Z1054" s="748">
        <v>72789117</v>
      </c>
      <c r="AA1054" s="748"/>
      <c r="AB1054" s="748">
        <v>16377787</v>
      </c>
      <c r="AC1054" s="748">
        <v>108070499</v>
      </c>
      <c r="AD1054" s="748"/>
      <c r="AE1054" s="748">
        <v>4181563</v>
      </c>
      <c r="AF1054" s="748">
        <v>97874275</v>
      </c>
      <c r="AG1054" s="748"/>
      <c r="AH1054" s="749">
        <v>5226953</v>
      </c>
      <c r="AI1054" s="749">
        <v>99919665</v>
      </c>
      <c r="AJ1054" s="749"/>
      <c r="AK1054" s="749"/>
      <c r="AL1054" s="748"/>
      <c r="AM1054" s="748" t="e">
        <f>SUM([9]!Table54[[#This Row],[140010]],[9]!Table54[[#This Row],[140007]],[9]!Table54[[#This Row],[140004]],[9]!Table54[[#This Row],[140001]])</f>
        <v>#REF!</v>
      </c>
      <c r="AN1054" s="748" t="e">
        <f>SUM([9]!Table54[[#This Row],[140011]],[9]!Table54[[#This Row],[140008]],[9]!Table54[[#This Row],[140005]],[9]!Table54[[#This Row],[140002]])</f>
        <v>#REF!</v>
      </c>
      <c r="AO1054" s="748"/>
      <c r="AP1054" s="748"/>
      <c r="AQ1054" s="748"/>
      <c r="AR1054" s="748"/>
      <c r="AS1054" s="747"/>
      <c r="AT1054" s="748"/>
      <c r="AU1054" s="748" t="e">
        <f>SUM([9]!Table54[[#This Row],[140201]:[140204]])</f>
        <v>#REF!</v>
      </c>
      <c r="AV1054" s="748"/>
      <c r="AW1054" s="748">
        <v>72789117</v>
      </c>
      <c r="AX1054" s="748">
        <v>108070499</v>
      </c>
      <c r="AY1054" s="748">
        <v>97874275</v>
      </c>
      <c r="AZ1054" s="750">
        <v>99191665</v>
      </c>
      <c r="BA1054" s="750">
        <v>125312114.59999999</v>
      </c>
      <c r="BB1054" s="750">
        <v>131085161.2</v>
      </c>
      <c r="BC1054" s="750">
        <v>127903598.48</v>
      </c>
      <c r="BD1054" s="750">
        <v>123722035.76000001</v>
      </c>
      <c r="BE1054" s="750">
        <v>109177347.59999999</v>
      </c>
      <c r="BF1054" s="750">
        <v>108692712</v>
      </c>
      <c r="BG1054" s="750">
        <v>121585863.72</v>
      </c>
      <c r="BH1054" s="750">
        <v>89692712</v>
      </c>
      <c r="BI1054" s="750">
        <f>SUBTOTAL(9,Table54[[#This Row],[140201]:[140212]])</f>
        <v>1315097101.3600001</v>
      </c>
      <c r="BJ1054" s="750">
        <v>108692712</v>
      </c>
      <c r="BK1054" s="155">
        <v>147627938.41500002</v>
      </c>
      <c r="BL1054" s="155">
        <v>139185161</v>
      </c>
      <c r="BM1054" s="155">
        <v>144108864.22</v>
      </c>
      <c r="BN1054" s="155">
        <v>147185161</v>
      </c>
      <c r="BO1054" s="750">
        <v>144185161</v>
      </c>
      <c r="BP1054" s="750">
        <v>141185161</v>
      </c>
      <c r="BQ1054" s="750">
        <v>144185161</v>
      </c>
      <c r="BR1054" s="750">
        <v>80238752.533333331</v>
      </c>
      <c r="BS1054" s="750">
        <v>146185161</v>
      </c>
      <c r="BT1054" s="750">
        <v>164460341.59</v>
      </c>
      <c r="BU1054" s="750">
        <v>147185161</v>
      </c>
    </row>
    <row r="1055" spans="1:73" s="750" customFormat="1" ht="24.75" customHeight="1">
      <c r="A1055" s="22" t="s">
        <v>1832</v>
      </c>
      <c r="B1055" s="23">
        <v>25063</v>
      </c>
      <c r="C1055" s="804" t="s">
        <v>783</v>
      </c>
      <c r="D1055" s="23">
        <v>2700039467</v>
      </c>
      <c r="E1055" s="23" t="s">
        <v>163</v>
      </c>
      <c r="F1055" s="22" t="s">
        <v>114</v>
      </c>
      <c r="G1055" s="22"/>
      <c r="H1055" s="22" t="s">
        <v>179</v>
      </c>
      <c r="I1055" s="18" t="s">
        <v>5417</v>
      </c>
      <c r="J1055" s="23">
        <v>9387532726</v>
      </c>
      <c r="K1055" s="23" t="s">
        <v>1183</v>
      </c>
      <c r="L1055" s="23" t="s">
        <v>1184</v>
      </c>
      <c r="M1055" s="746" t="s">
        <v>1271</v>
      </c>
      <c r="N1055" s="22"/>
      <c r="O1055" s="22"/>
      <c r="P1055" s="22" t="s">
        <v>999</v>
      </c>
      <c r="Q1055" s="22"/>
      <c r="R1055" s="22" t="s">
        <v>1030</v>
      </c>
      <c r="S1055" s="747"/>
      <c r="T1055" s="748" t="str">
        <f>IF(Table54[[#This Row],[تاریخ اولین  احتساب حق بیمه]]="",1403,MID(Table54[[#This Row],[تاریخ اولین  احتساب حق بیمه]],1,4))</f>
        <v>1395</v>
      </c>
      <c r="U1055" s="22"/>
      <c r="V1055" s="22"/>
      <c r="W1055" s="23"/>
      <c r="X1055" s="22"/>
      <c r="Y1055" s="748">
        <v>0</v>
      </c>
      <c r="Z1055" s="748">
        <v>77981359</v>
      </c>
      <c r="AA1055" s="748"/>
      <c r="AB1055" s="748">
        <v>0</v>
      </c>
      <c r="AC1055" s="748">
        <v>97975324</v>
      </c>
      <c r="AD1055" s="748"/>
      <c r="AE1055" s="748">
        <v>0</v>
      </c>
      <c r="AF1055" s="748">
        <v>99975324</v>
      </c>
      <c r="AG1055" s="748"/>
      <c r="AH1055" s="749">
        <v>0</v>
      </c>
      <c r="AI1055" s="749">
        <v>100975324</v>
      </c>
      <c r="AJ1055" s="749"/>
      <c r="AK1055" s="749"/>
      <c r="AL1055" s="748"/>
      <c r="AM1055" s="748" t="e">
        <f>SUM([9]!Table54[[#This Row],[140010]],[9]!Table54[[#This Row],[140007]],[9]!Table54[[#This Row],[140004]],[9]!Table54[[#This Row],[140001]])</f>
        <v>#REF!</v>
      </c>
      <c r="AN1055" s="748" t="e">
        <f>SUM([9]!Table54[[#This Row],[140011]],[9]!Table54[[#This Row],[140008]],[9]!Table54[[#This Row],[140005]],[9]!Table54[[#This Row],[140002]])</f>
        <v>#REF!</v>
      </c>
      <c r="AO1055" s="748"/>
      <c r="AP1055" s="748"/>
      <c r="AQ1055" s="748"/>
      <c r="AR1055" s="748"/>
      <c r="AS1055" s="747"/>
      <c r="AT1055" s="748"/>
      <c r="AU1055" s="748" t="e">
        <f>SUM([9]!Table54[[#This Row],[140201]:[140204]])</f>
        <v>#REF!</v>
      </c>
      <c r="AV1055" s="748"/>
      <c r="AW1055" s="748">
        <v>77981359</v>
      </c>
      <c r="AX1055" s="748">
        <v>97975324</v>
      </c>
      <c r="AY1055" s="748">
        <v>99975324</v>
      </c>
      <c r="AZ1055" s="750">
        <v>100975324</v>
      </c>
      <c r="BA1055" s="750">
        <v>110472239.5</v>
      </c>
      <c r="BB1055" s="750">
        <v>112975324</v>
      </c>
      <c r="BC1055" s="750">
        <v>111975324</v>
      </c>
      <c r="BD1055" s="750">
        <v>112975324</v>
      </c>
      <c r="BE1055" s="750">
        <v>113975324</v>
      </c>
      <c r="BF1055" s="750">
        <v>113975324</v>
      </c>
      <c r="BG1055" s="750">
        <v>113975324</v>
      </c>
      <c r="BH1055" s="750">
        <v>95975324</v>
      </c>
      <c r="BI1055" s="750">
        <f>SUBTOTAL(9,Table54[[#This Row],[140201]:[140212]])</f>
        <v>1263206838.5</v>
      </c>
      <c r="BK1055" s="155"/>
      <c r="BL1055" s="155"/>
      <c r="BM1055" s="155"/>
      <c r="BN1055" s="155"/>
    </row>
    <row r="1056" spans="1:73" s="750" customFormat="1" ht="24.75" customHeight="1">
      <c r="A1056" s="22" t="s">
        <v>1833</v>
      </c>
      <c r="B1056" s="23">
        <v>25065</v>
      </c>
      <c r="C1056" s="804" t="s">
        <v>783</v>
      </c>
      <c r="D1056" s="23">
        <v>2669496032</v>
      </c>
      <c r="E1056" s="23" t="s">
        <v>162</v>
      </c>
      <c r="F1056" s="22" t="s">
        <v>114</v>
      </c>
      <c r="G1056" s="22" t="s">
        <v>1288</v>
      </c>
      <c r="H1056" s="22" t="s">
        <v>179</v>
      </c>
      <c r="I1056" s="18" t="s">
        <v>5418</v>
      </c>
      <c r="J1056" s="23">
        <v>9119361308</v>
      </c>
      <c r="K1056" s="23" t="s">
        <v>1183</v>
      </c>
      <c r="L1056" s="23" t="s">
        <v>1184</v>
      </c>
      <c r="M1056" s="746" t="s">
        <v>1272</v>
      </c>
      <c r="N1056" s="22"/>
      <c r="O1056" s="22"/>
      <c r="P1056" s="22" t="s">
        <v>1000</v>
      </c>
      <c r="Q1056" s="22"/>
      <c r="R1056" s="22"/>
      <c r="S1056" s="747"/>
      <c r="T1056" s="748">
        <f>IF(Table54[[#This Row],[تاریخ اولین  احتساب حق بیمه]]="",1403,MID(Table54[[#This Row],[تاریخ اولین  احتساب حق بیمه]],1,4))</f>
        <v>1403</v>
      </c>
      <c r="U1056" s="22"/>
      <c r="V1056" s="22"/>
      <c r="W1056" s="23"/>
      <c r="X1056" s="22"/>
      <c r="Y1056" s="748">
        <v>0</v>
      </c>
      <c r="Z1056" s="748">
        <v>59881142</v>
      </c>
      <c r="AA1056" s="748"/>
      <c r="AB1056" s="748">
        <v>0</v>
      </c>
      <c r="AC1056" s="748">
        <v>78594062</v>
      </c>
      <c r="AD1056" s="748"/>
      <c r="AE1056" s="748">
        <v>0</v>
      </c>
      <c r="AF1056" s="748">
        <v>78594062</v>
      </c>
      <c r="AG1056" s="748"/>
      <c r="AH1056" s="749">
        <v>0</v>
      </c>
      <c r="AI1056" s="749">
        <v>78594062</v>
      </c>
      <c r="AJ1056" s="749"/>
      <c r="AK1056" s="749"/>
      <c r="AL1056" s="748"/>
      <c r="AM1056" s="748" t="e">
        <f>SUM([9]!Table54[[#This Row],[140010]],[9]!Table54[[#This Row],[140007]],[9]!Table54[[#This Row],[140004]],[9]!Table54[[#This Row],[140001]])</f>
        <v>#REF!</v>
      </c>
      <c r="AN1056" s="748" t="e">
        <f>SUM([9]!Table54[[#This Row],[140011]],[9]!Table54[[#This Row],[140008]],[9]!Table54[[#This Row],[140005]],[9]!Table54[[#This Row],[140002]])</f>
        <v>#REF!</v>
      </c>
      <c r="AO1056" s="748"/>
      <c r="AP1056" s="748"/>
      <c r="AQ1056" s="748"/>
      <c r="AR1056" s="748"/>
      <c r="AS1056" s="747"/>
      <c r="AT1056" s="748"/>
      <c r="AU1056" s="748" t="e">
        <f>SUM([9]!Table54[[#This Row],[140201]:[140204]])</f>
        <v>#REF!</v>
      </c>
      <c r="AV1056" s="748"/>
      <c r="AW1056" s="748">
        <v>59881142</v>
      </c>
      <c r="AX1056" s="748">
        <v>68594062</v>
      </c>
      <c r="AY1056" s="748">
        <v>68594062</v>
      </c>
      <c r="AZ1056" s="750">
        <v>68594062</v>
      </c>
      <c r="BA1056" s="750">
        <v>72366735.409999996</v>
      </c>
      <c r="BB1056" s="750">
        <v>119064558.58</v>
      </c>
      <c r="BC1056" s="750">
        <v>107746538.34999999</v>
      </c>
      <c r="BD1056" s="750">
        <v>90940993.159999996</v>
      </c>
      <c r="BE1056" s="750">
        <v>92312874.400000006</v>
      </c>
      <c r="BF1056" s="750">
        <v>99172280.599999994</v>
      </c>
      <c r="BG1056" s="750">
        <v>82709705.719999999</v>
      </c>
      <c r="BH1056" s="750">
        <v>80994854.170000002</v>
      </c>
      <c r="BI1056" s="750">
        <f>SUBTOTAL(9,Table54[[#This Row],[140201]:[140212]])</f>
        <v>1010971868.3899999</v>
      </c>
      <c r="BJ1056" s="750">
        <v>93246681.219999999</v>
      </c>
      <c r="BK1056" s="155">
        <v>136400124.24000001</v>
      </c>
      <c r="BL1056" s="155">
        <v>155814030.96000001</v>
      </c>
      <c r="BM1056" s="155">
        <v>160549130.16000003</v>
      </c>
      <c r="BN1056" s="155">
        <v>155340521.04000002</v>
      </c>
      <c r="BO1056" s="750">
        <v>151552441.68000001</v>
      </c>
      <c r="BP1056" s="750">
        <v>102362037.60000001</v>
      </c>
      <c r="BQ1056" s="750">
        <v>133726275.68000001</v>
      </c>
      <c r="BR1056" s="750">
        <v>157875281.59999999</v>
      </c>
      <c r="BS1056" s="750">
        <v>160242831.19999999</v>
      </c>
      <c r="BT1056" s="750">
        <v>151527372.31999999</v>
      </c>
      <c r="BU1056" s="750">
        <v>111279029.12</v>
      </c>
    </row>
    <row r="1057" spans="1:73" s="750" customFormat="1" ht="24.75" customHeight="1">
      <c r="A1057" s="22" t="s">
        <v>1834</v>
      </c>
      <c r="B1057" s="23">
        <v>25070</v>
      </c>
      <c r="C1057" s="804" t="s">
        <v>783</v>
      </c>
      <c r="D1057" s="23">
        <v>2595729438</v>
      </c>
      <c r="E1057" s="23" t="s">
        <v>163</v>
      </c>
      <c r="F1057" s="22" t="s">
        <v>711</v>
      </c>
      <c r="G1057" s="22" t="s">
        <v>1288</v>
      </c>
      <c r="H1057" s="22" t="s">
        <v>179</v>
      </c>
      <c r="I1057" s="18" t="s">
        <v>5417</v>
      </c>
      <c r="J1057" s="23">
        <v>9116177265</v>
      </c>
      <c r="K1057" s="23" t="s">
        <v>1183</v>
      </c>
      <c r="L1057" s="23" t="s">
        <v>1184</v>
      </c>
      <c r="M1057" s="746" t="s">
        <v>1273</v>
      </c>
      <c r="N1057" s="22"/>
      <c r="O1057" s="22"/>
      <c r="P1057" s="22" t="s">
        <v>1001</v>
      </c>
      <c r="Q1057" s="22"/>
      <c r="R1057" s="22"/>
      <c r="S1057" s="747"/>
      <c r="T1057" s="748">
        <f>IF(Table54[[#This Row],[تاریخ اولین  احتساب حق بیمه]]="",1403,MID(Table54[[#This Row],[تاریخ اولین  احتساب حق بیمه]],1,4))</f>
        <v>1403</v>
      </c>
      <c r="U1057" s="22"/>
      <c r="V1057" s="22"/>
      <c r="W1057" s="23"/>
      <c r="X1057" s="22"/>
      <c r="Y1057" s="748">
        <v>5986779</v>
      </c>
      <c r="Z1057" s="748">
        <v>65045727</v>
      </c>
      <c r="AA1057" s="748"/>
      <c r="AB1057" s="748">
        <v>30757639</v>
      </c>
      <c r="AC1057" s="748">
        <v>108356846</v>
      </c>
      <c r="AD1057" s="748"/>
      <c r="AE1057" s="748">
        <v>40559524</v>
      </c>
      <c r="AF1057" s="748">
        <v>118158731</v>
      </c>
      <c r="AG1057" s="748"/>
      <c r="AH1057" s="749">
        <v>29734651</v>
      </c>
      <c r="AI1057" s="749">
        <v>107342858</v>
      </c>
      <c r="AJ1057" s="749"/>
      <c r="AK1057" s="749"/>
      <c r="AL1057" s="748"/>
      <c r="AM1057" s="748" t="e">
        <f>SUM([9]!Table54[[#This Row],[140010]],[9]!Table54[[#This Row],[140007]],[9]!Table54[[#This Row],[140004]],[9]!Table54[[#This Row],[140001]])</f>
        <v>#REF!</v>
      </c>
      <c r="AN1057" s="748" t="e">
        <f>SUM([9]!Table54[[#This Row],[140011]],[9]!Table54[[#This Row],[140008]],[9]!Table54[[#This Row],[140005]],[9]!Table54[[#This Row],[140002]])</f>
        <v>#REF!</v>
      </c>
      <c r="AO1057" s="748"/>
      <c r="AP1057" s="748"/>
      <c r="AQ1057" s="748"/>
      <c r="AR1057" s="748"/>
      <c r="AS1057" s="747"/>
      <c r="AT1057" s="748"/>
      <c r="AU1057" s="748" t="e">
        <f>SUM([9]!Table54[[#This Row],[140201]:[140204]])</f>
        <v>#REF!</v>
      </c>
      <c r="AV1057" s="748"/>
      <c r="AW1057" s="748">
        <v>65045727</v>
      </c>
      <c r="AX1057" s="748">
        <v>108356846</v>
      </c>
      <c r="AY1057" s="748">
        <v>118158731</v>
      </c>
      <c r="AZ1057" s="750">
        <v>107342858</v>
      </c>
      <c r="BA1057" s="750">
        <v>113088790.675</v>
      </c>
      <c r="BB1057" s="750">
        <v>117342858.08</v>
      </c>
      <c r="BC1057" s="750">
        <v>131538691.55</v>
      </c>
      <c r="BD1057" s="750">
        <v>111258929.45</v>
      </c>
      <c r="BE1057" s="750">
        <v>117004862.045</v>
      </c>
      <c r="BF1057" s="750">
        <v>118356846.185</v>
      </c>
      <c r="BG1057" s="750">
        <v>118356846.185</v>
      </c>
      <c r="BH1057" s="750">
        <v>131538691.55</v>
      </c>
      <c r="BI1057" s="750">
        <f>SUBTOTAL(9,Table54[[#This Row],[140201]:[140212]])</f>
        <v>1357390677.7199998</v>
      </c>
      <c r="BJ1057" s="750">
        <v>109568949.27500001</v>
      </c>
      <c r="BK1057" s="155">
        <v>154034554.15000001</v>
      </c>
      <c r="BL1057" s="155">
        <v>159169295.245</v>
      </c>
      <c r="BM1057" s="155">
        <v>165704420.27500001</v>
      </c>
      <c r="BN1057" s="155">
        <v>164304036.34</v>
      </c>
      <c r="BO1057" s="750">
        <v>177374286.40000001</v>
      </c>
      <c r="BP1057" s="750">
        <v>140497509.44499999</v>
      </c>
      <c r="BQ1057" s="750">
        <v>135362768.34999999</v>
      </c>
      <c r="BR1057" s="750">
        <v>149366607.69999999</v>
      </c>
      <c r="BS1057" s="750">
        <v>142364688.02500001</v>
      </c>
      <c r="BT1057" s="750">
        <v>168038393.5</v>
      </c>
      <c r="BU1057" s="750">
        <v>121358929</v>
      </c>
    </row>
    <row r="1058" spans="1:73" s="750" customFormat="1" ht="24.75" customHeight="1">
      <c r="A1058" s="22" t="s">
        <v>1835</v>
      </c>
      <c r="B1058" s="23">
        <v>25071</v>
      </c>
      <c r="C1058" s="804" t="s">
        <v>783</v>
      </c>
      <c r="D1058" s="23">
        <v>2591407975</v>
      </c>
      <c r="E1058" s="23" t="s">
        <v>163</v>
      </c>
      <c r="F1058" s="22" t="s">
        <v>102</v>
      </c>
      <c r="G1058" s="22" t="s">
        <v>1294</v>
      </c>
      <c r="H1058" s="22" t="s">
        <v>179</v>
      </c>
      <c r="I1058" s="18" t="s">
        <v>5416</v>
      </c>
      <c r="J1058" s="23">
        <v>9118185895</v>
      </c>
      <c r="K1058" s="23" t="s">
        <v>1183</v>
      </c>
      <c r="L1058" s="23" t="s">
        <v>1184</v>
      </c>
      <c r="M1058" s="746" t="s">
        <v>1274</v>
      </c>
      <c r="N1058" s="22"/>
      <c r="O1058" s="22"/>
      <c r="P1058" s="22" t="s">
        <v>1002</v>
      </c>
      <c r="Q1058" s="22"/>
      <c r="R1058" s="22"/>
      <c r="S1058" s="747"/>
      <c r="T1058" s="748">
        <f>IF(Table54[[#This Row],[تاریخ اولین  احتساب حق بیمه]]="",1403,MID(Table54[[#This Row],[تاریخ اولین  احتساب حق بیمه]],1,4))</f>
        <v>1403</v>
      </c>
      <c r="U1058" s="22"/>
      <c r="V1058" s="22"/>
      <c r="W1058" s="23"/>
      <c r="X1058" s="22"/>
      <c r="Y1058" s="748">
        <v>5263567</v>
      </c>
      <c r="Z1058" s="748">
        <v>64899239</v>
      </c>
      <c r="AA1058" s="748"/>
      <c r="AB1058" s="748">
        <v>13659409</v>
      </c>
      <c r="AC1058" s="748">
        <v>91956452</v>
      </c>
      <c r="AD1058" s="748"/>
      <c r="AE1058" s="748">
        <v>10244556</v>
      </c>
      <c r="AF1058" s="748">
        <v>88541599</v>
      </c>
      <c r="AG1058" s="748"/>
      <c r="AH1058" s="749">
        <v>7171190</v>
      </c>
      <c r="AI1058" s="749">
        <v>85468233</v>
      </c>
      <c r="AJ1058" s="749"/>
      <c r="AK1058" s="749"/>
      <c r="AL1058" s="748"/>
      <c r="AM1058" s="748" t="e">
        <f>SUM([9]!Table54[[#This Row],[140010]],[9]!Table54[[#This Row],[140007]],[9]!Table54[[#This Row],[140004]],[9]!Table54[[#This Row],[140001]])</f>
        <v>#REF!</v>
      </c>
      <c r="AN1058" s="748" t="e">
        <f>SUM([9]!Table54[[#This Row],[140011]],[9]!Table54[[#This Row],[140008]],[9]!Table54[[#This Row],[140005]],[9]!Table54[[#This Row],[140002]])</f>
        <v>#REF!</v>
      </c>
      <c r="AO1058" s="748"/>
      <c r="AP1058" s="748"/>
      <c r="AQ1058" s="748"/>
      <c r="AR1058" s="748"/>
      <c r="AS1058" s="747"/>
      <c r="AT1058" s="748"/>
      <c r="AU1058" s="748" t="e">
        <f>SUM([9]!Table54[[#This Row],[140201]:[140204]])</f>
        <v>#REF!</v>
      </c>
      <c r="AV1058" s="748"/>
      <c r="AW1058" s="748">
        <v>59899239</v>
      </c>
      <c r="AX1058" s="748">
        <v>86956452</v>
      </c>
      <c r="AY1058" s="748">
        <v>83541599</v>
      </c>
      <c r="AZ1058" s="750">
        <v>80468233</v>
      </c>
      <c r="BA1058" s="750">
        <v>86834173.375</v>
      </c>
      <c r="BB1058" s="750">
        <v>98541599.450000003</v>
      </c>
      <c r="BC1058" s="750">
        <v>95126747.299999997</v>
      </c>
      <c r="BD1058" s="750">
        <v>81711895.150000006</v>
      </c>
      <c r="BE1058" s="750">
        <v>81711895.150000006</v>
      </c>
      <c r="BF1058" s="750">
        <v>78297043</v>
      </c>
      <c r="BG1058" s="750">
        <v>99469126.329999998</v>
      </c>
      <c r="BH1058" s="750">
        <v>90590510.739999995</v>
      </c>
      <c r="BI1058" s="750">
        <f>SUBTOTAL(9,Table54[[#This Row],[140201]:[140212]])</f>
        <v>1023148513.495</v>
      </c>
      <c r="BJ1058" s="750">
        <v>95371303.75</v>
      </c>
      <c r="BK1058" s="155">
        <v>121731108.8</v>
      </c>
      <c r="BL1058" s="155">
        <v>129746694.48000002</v>
      </c>
      <c r="BM1058" s="155">
        <v>126446159.19999999</v>
      </c>
      <c r="BN1058" s="155">
        <v>130218199.51999998</v>
      </c>
      <c r="BO1058" s="750">
        <v>153891845.68000001</v>
      </c>
      <c r="BP1058" s="750">
        <v>119373583.59999999</v>
      </c>
      <c r="BQ1058" s="750">
        <v>124088634</v>
      </c>
      <c r="BR1058" s="750">
        <v>127389169.28</v>
      </c>
      <c r="BS1058" s="750">
        <v>126446159.19999999</v>
      </c>
      <c r="BT1058" s="750">
        <v>136819270.07999998</v>
      </c>
      <c r="BU1058" s="750">
        <v>112301008</v>
      </c>
    </row>
    <row r="1059" spans="1:73" s="750" customFormat="1" ht="24.75" customHeight="1">
      <c r="A1059" s="22" t="s">
        <v>1836</v>
      </c>
      <c r="B1059" s="23">
        <v>25076</v>
      </c>
      <c r="C1059" s="804" t="s">
        <v>783</v>
      </c>
      <c r="D1059" s="23">
        <v>2594487211</v>
      </c>
      <c r="E1059" s="23" t="s">
        <v>162</v>
      </c>
      <c r="F1059" s="22" t="s">
        <v>362</v>
      </c>
      <c r="G1059" s="22" t="s">
        <v>1295</v>
      </c>
      <c r="H1059" s="22" t="s">
        <v>179</v>
      </c>
      <c r="I1059" s="18" t="s">
        <v>5418</v>
      </c>
      <c r="J1059" s="23">
        <v>9114678949</v>
      </c>
      <c r="K1059" s="23" t="s">
        <v>1183</v>
      </c>
      <c r="L1059" s="23" t="s">
        <v>1184</v>
      </c>
      <c r="M1059" s="746" t="s">
        <v>1275</v>
      </c>
      <c r="N1059" s="22"/>
      <c r="O1059" s="22"/>
      <c r="P1059" s="22" t="s">
        <v>1003</v>
      </c>
      <c r="Q1059" s="22"/>
      <c r="R1059" s="22"/>
      <c r="S1059" s="747"/>
      <c r="T1059" s="748">
        <f>IF(Table54[[#This Row],[تاریخ اولین  احتساب حق بیمه]]="",1403,MID(Table54[[#This Row],[تاریخ اولین  احتساب حق بیمه]],1,4))</f>
        <v>1403</v>
      </c>
      <c r="U1059" s="22"/>
      <c r="V1059" s="22"/>
      <c r="W1059" s="23"/>
      <c r="X1059" s="22"/>
      <c r="Y1059" s="748">
        <v>7823595</v>
      </c>
      <c r="Z1059" s="748">
        <v>75900815</v>
      </c>
      <c r="AA1059" s="748"/>
      <c r="AB1059" s="748">
        <v>42409590</v>
      </c>
      <c r="AC1059" s="748">
        <v>131491693</v>
      </c>
      <c r="AD1059" s="748"/>
      <c r="AE1059" s="748">
        <v>26785004</v>
      </c>
      <c r="AF1059" s="748">
        <v>115867107</v>
      </c>
      <c r="AG1059" s="748"/>
      <c r="AH1059" s="749">
        <v>23596313</v>
      </c>
      <c r="AI1059" s="749">
        <v>112678416</v>
      </c>
      <c r="AJ1059" s="749"/>
      <c r="AK1059" s="749"/>
      <c r="AL1059" s="748"/>
      <c r="AM1059" s="748" t="e">
        <f>SUM([9]!Table54[[#This Row],[140010]],[9]!Table54[[#This Row],[140007]],[9]!Table54[[#This Row],[140004]],[9]!Table54[[#This Row],[140001]])</f>
        <v>#REF!</v>
      </c>
      <c r="AN1059" s="748" t="e">
        <f>SUM([9]!Table54[[#This Row],[140011]],[9]!Table54[[#This Row],[140008]],[9]!Table54[[#This Row],[140005]],[9]!Table54[[#This Row],[140002]])</f>
        <v>#REF!</v>
      </c>
      <c r="AO1059" s="748"/>
      <c r="AP1059" s="748"/>
      <c r="AQ1059" s="748"/>
      <c r="AR1059" s="748"/>
      <c r="AS1059" s="747"/>
      <c r="AT1059" s="748"/>
      <c r="AU1059" s="748" t="e">
        <f>SUM([9]!Table54[[#This Row],[140201]:[140204]])</f>
        <v>#REF!</v>
      </c>
      <c r="AV1059" s="748"/>
      <c r="AW1059" s="748">
        <v>66469063</v>
      </c>
      <c r="AX1059" s="748">
        <v>121252034</v>
      </c>
      <c r="AY1059" s="748">
        <v>105627448</v>
      </c>
      <c r="AZ1059" s="750">
        <v>102438757</v>
      </c>
      <c r="BA1059" s="750">
        <v>110729353.73999999</v>
      </c>
      <c r="BB1059" s="750">
        <v>99627448.219999984</v>
      </c>
      <c r="BC1059" s="750">
        <v>97519224.515000001</v>
      </c>
      <c r="BD1059" s="750">
        <v>93055057.185000002</v>
      </c>
      <c r="BE1059" s="750">
        <v>106983391.845</v>
      </c>
      <c r="BF1059" s="750">
        <v>88055057.185000002</v>
      </c>
      <c r="BG1059" s="750">
        <v>103679642.84</v>
      </c>
      <c r="BH1059" s="750">
        <v>90411000.810000002</v>
      </c>
      <c r="BI1059" s="750">
        <f>SUBTOTAL(9,Table54[[#This Row],[140201]:[140212]])</f>
        <v>1185847478.3399999</v>
      </c>
      <c r="BJ1059" s="750">
        <v>94946317.314999998</v>
      </c>
      <c r="BK1059" s="155">
        <v>143432681.68000001</v>
      </c>
      <c r="BL1059" s="155">
        <v>155779933.52000001</v>
      </c>
      <c r="BM1059" s="155">
        <v>146519494.64000002</v>
      </c>
      <c r="BN1059" s="155">
        <v>140345868.72000003</v>
      </c>
      <c r="BO1059" s="750">
        <v>155606307.60000002</v>
      </c>
      <c r="BP1059" s="750">
        <v>124339453.75999999</v>
      </c>
      <c r="BQ1059" s="750">
        <v>125079014.88</v>
      </c>
      <c r="BR1059" s="750">
        <v>162120770.39999998</v>
      </c>
      <c r="BS1059" s="750">
        <v>128165827.83999997</v>
      </c>
      <c r="BT1059" s="750">
        <v>154789847.36000001</v>
      </c>
      <c r="BU1059" s="750">
        <v>99227214.079999998</v>
      </c>
    </row>
    <row r="1060" spans="1:73" s="750" customFormat="1" ht="24.75" customHeight="1">
      <c r="A1060" s="22" t="s">
        <v>1837</v>
      </c>
      <c r="B1060" s="23">
        <v>25077</v>
      </c>
      <c r="C1060" s="804" t="s">
        <v>783</v>
      </c>
      <c r="D1060" s="23">
        <v>2580353348</v>
      </c>
      <c r="E1060" s="23" t="s">
        <v>163</v>
      </c>
      <c r="F1060" s="22" t="s">
        <v>141</v>
      </c>
      <c r="G1060" s="22" t="s">
        <v>1290</v>
      </c>
      <c r="H1060" s="22" t="s">
        <v>180</v>
      </c>
      <c r="I1060" s="18" t="s">
        <v>5417</v>
      </c>
      <c r="J1060" s="23">
        <v>9117088773</v>
      </c>
      <c r="K1060" s="23" t="s">
        <v>1183</v>
      </c>
      <c r="L1060" s="23" t="s">
        <v>1184</v>
      </c>
      <c r="M1060" s="746" t="s">
        <v>1276</v>
      </c>
      <c r="N1060" s="22"/>
      <c r="O1060" s="22"/>
      <c r="P1060" s="22" t="s">
        <v>1004</v>
      </c>
      <c r="Q1060" s="22"/>
      <c r="R1060" s="22"/>
      <c r="S1060" s="747"/>
      <c r="T1060" s="748">
        <f>IF(Table54[[#This Row],[تاریخ اولین  احتساب حق بیمه]]="",1403,MID(Table54[[#This Row],[تاریخ اولین  احتساب حق بیمه]],1,4))</f>
        <v>1403</v>
      </c>
      <c r="U1060" s="22"/>
      <c r="V1060" s="22"/>
      <c r="W1060" s="23"/>
      <c r="X1060" s="22"/>
      <c r="Y1060" s="748">
        <v>5084413</v>
      </c>
      <c r="Z1060" s="748">
        <v>72928542</v>
      </c>
      <c r="AA1060" s="748"/>
      <c r="AB1060" s="748">
        <v>1983878</v>
      </c>
      <c r="AC1060" s="748">
        <v>86113154</v>
      </c>
      <c r="AD1060" s="748"/>
      <c r="AE1060" s="748">
        <v>4959696</v>
      </c>
      <c r="AF1060" s="748">
        <v>63623745</v>
      </c>
      <c r="AG1060" s="748"/>
      <c r="AH1060" s="749">
        <v>2645171</v>
      </c>
      <c r="AI1060" s="749">
        <v>55909613</v>
      </c>
      <c r="AJ1060" s="749"/>
      <c r="AK1060" s="749"/>
      <c r="AL1060" s="748"/>
      <c r="AM1060" s="748" t="e">
        <f>SUM([9]!Table54[[#This Row],[140010]],[9]!Table54[[#This Row],[140007]],[9]!Table54[[#This Row],[140004]],[9]!Table54[[#This Row],[140001]])</f>
        <v>#REF!</v>
      </c>
      <c r="AN1060" s="748" t="e">
        <f>SUM([9]!Table54[[#This Row],[140011]],[9]!Table54[[#This Row],[140008]],[9]!Table54[[#This Row],[140005]],[9]!Table54[[#This Row],[140002]])</f>
        <v>#REF!</v>
      </c>
      <c r="AO1060" s="748"/>
      <c r="AP1060" s="748"/>
      <c r="AQ1060" s="748"/>
      <c r="AR1060" s="748"/>
      <c r="AS1060" s="747"/>
      <c r="AT1060" s="748"/>
      <c r="AU1060" s="748" t="e">
        <f>SUM([9]!Table54[[#This Row],[140201]:[140204]])</f>
        <v>#REF!</v>
      </c>
      <c r="AV1060" s="748"/>
      <c r="AW1060" s="748">
        <v>72928542</v>
      </c>
      <c r="AX1060" s="748">
        <v>86113154</v>
      </c>
      <c r="AY1060" s="748">
        <v>63623745</v>
      </c>
      <c r="AZ1060" s="750">
        <v>55909613</v>
      </c>
      <c r="BA1060" s="750">
        <v>87129276</v>
      </c>
      <c r="BB1060" s="750">
        <v>104411557.22</v>
      </c>
      <c r="BC1060" s="750">
        <v>58283471.859999999</v>
      </c>
      <c r="BD1060" s="750">
        <v>103129276</v>
      </c>
      <c r="BE1060" s="750">
        <v>105097032.56</v>
      </c>
      <c r="BF1060" s="750">
        <v>104129276</v>
      </c>
      <c r="BG1060" s="750">
        <v>113387374.64000002</v>
      </c>
      <c r="BH1060" s="750">
        <v>98363192.060000002</v>
      </c>
      <c r="BI1060" s="750">
        <f>SUBTOTAL(9,Table54[[#This Row],[140201]:[140212]])</f>
        <v>1052505510.3400002</v>
      </c>
      <c r="BJ1060" s="750">
        <v>108105093.42</v>
      </c>
      <c r="BK1060" s="155">
        <v>131374523</v>
      </c>
      <c r="BL1060" s="155">
        <v>150080701.44999999</v>
      </c>
      <c r="BM1060" s="155">
        <v>141770739.61000001</v>
      </c>
      <c r="BN1060" s="155">
        <v>135374523</v>
      </c>
      <c r="BO1060" s="750">
        <v>137202013.45999998</v>
      </c>
      <c r="BP1060" s="750">
        <v>133374523</v>
      </c>
      <c r="BQ1060" s="750">
        <v>105591548.255</v>
      </c>
      <c r="BR1060" s="750">
        <v>134374523</v>
      </c>
      <c r="BS1060" s="750">
        <v>135374523</v>
      </c>
      <c r="BT1060" s="750">
        <v>133374523</v>
      </c>
      <c r="BU1060" s="750">
        <v>136374523</v>
      </c>
    </row>
    <row r="1061" spans="1:73" s="750" customFormat="1" ht="24.75" customHeight="1">
      <c r="A1061" s="22" t="s">
        <v>918</v>
      </c>
      <c r="B1061" s="23">
        <v>25080</v>
      </c>
      <c r="C1061" s="804" t="s">
        <v>783</v>
      </c>
      <c r="D1061" s="23">
        <v>2670279521</v>
      </c>
      <c r="E1061" s="23" t="s">
        <v>163</v>
      </c>
      <c r="F1061" s="22" t="s">
        <v>934</v>
      </c>
      <c r="G1061" s="22" t="s">
        <v>1290</v>
      </c>
      <c r="H1061" s="22" t="s">
        <v>180</v>
      </c>
      <c r="I1061" s="18" t="s">
        <v>5417</v>
      </c>
      <c r="J1061" s="23">
        <v>9114816826</v>
      </c>
      <c r="K1061" s="23" t="s">
        <v>1183</v>
      </c>
      <c r="L1061" s="23" t="s">
        <v>1184</v>
      </c>
      <c r="M1061" s="746" t="s">
        <v>1277</v>
      </c>
      <c r="N1061" s="22"/>
      <c r="O1061" s="22"/>
      <c r="P1061" s="22" t="s">
        <v>1005</v>
      </c>
      <c r="Q1061" s="22"/>
      <c r="R1061" s="22"/>
      <c r="S1061" s="747"/>
      <c r="T1061" s="748">
        <f>IF(Table54[[#This Row],[تاریخ اولین  احتساب حق بیمه]]="",1403,MID(Table54[[#This Row],[تاریخ اولین  احتساب حق بیمه]],1,4))</f>
        <v>1403</v>
      </c>
      <c r="U1061" s="22"/>
      <c r="V1061" s="22"/>
      <c r="W1061" s="23"/>
      <c r="X1061" s="22"/>
      <c r="Y1061" s="748">
        <v>10974368</v>
      </c>
      <c r="Z1061" s="748">
        <v>61871838</v>
      </c>
      <c r="AA1061" s="748"/>
      <c r="AB1061" s="748">
        <v>27707433</v>
      </c>
      <c r="AC1061" s="748">
        <v>95431252</v>
      </c>
      <c r="AD1061" s="748"/>
      <c r="AE1061" s="748">
        <v>15874050</v>
      </c>
      <c r="AF1061" s="748">
        <v>83597869</v>
      </c>
      <c r="AG1061" s="748"/>
      <c r="AH1061" s="749">
        <v>0</v>
      </c>
      <c r="AI1061" s="749">
        <v>67723819</v>
      </c>
      <c r="AJ1061" s="749"/>
      <c r="AK1061" s="749"/>
      <c r="AL1061" s="748"/>
      <c r="AM1061" s="748" t="e">
        <f>SUM([9]!Table54[[#This Row],[140010]],[9]!Table54[[#This Row],[140007]],[9]!Table54[[#This Row],[140004]],[9]!Table54[[#This Row],[140001]])</f>
        <v>#REF!</v>
      </c>
      <c r="AN1061" s="748" t="e">
        <f>SUM([9]!Table54[[#This Row],[140011]],[9]!Table54[[#This Row],[140008]],[9]!Table54[[#This Row],[140005]],[9]!Table54[[#This Row],[140002]])</f>
        <v>#REF!</v>
      </c>
      <c r="AO1061" s="748"/>
      <c r="AP1061" s="748"/>
      <c r="AQ1061" s="748"/>
      <c r="AR1061" s="748"/>
      <c r="AS1061" s="747"/>
      <c r="AT1061" s="748"/>
      <c r="AU1061" s="748" t="e">
        <f>SUM([9]!Table54[[#This Row],[140201]:[140204]])</f>
        <v>#REF!</v>
      </c>
      <c r="AV1061" s="748"/>
      <c r="AW1061" s="748">
        <v>61871838</v>
      </c>
      <c r="AX1061" s="748">
        <v>95431252</v>
      </c>
      <c r="AY1061" s="748">
        <v>83597869</v>
      </c>
      <c r="AZ1061" s="750">
        <v>67723819</v>
      </c>
      <c r="BA1061" s="750">
        <v>73496200.900000006</v>
      </c>
      <c r="BB1061" s="750">
        <v>97061298.364999995</v>
      </c>
      <c r="BC1061" s="750">
        <v>81764486.329999998</v>
      </c>
      <c r="BD1061" s="750">
        <v>82918962.710000008</v>
      </c>
      <c r="BE1061" s="750">
        <v>92443392.844999999</v>
      </c>
      <c r="BF1061" s="750">
        <v>85227915.469999999</v>
      </c>
      <c r="BG1061" s="750">
        <v>41244306.814999998</v>
      </c>
      <c r="BI1061" s="750">
        <f>SUBTOTAL(9,Table54[[#This Row],[140201]:[140212]])</f>
        <v>862781341.43500018</v>
      </c>
      <c r="BK1061" s="155"/>
      <c r="BL1061" s="155"/>
      <c r="BM1061" s="155"/>
      <c r="BN1061" s="155"/>
    </row>
    <row r="1062" spans="1:73" s="750" customFormat="1" ht="24.75" customHeight="1">
      <c r="A1062" s="22" t="s">
        <v>1838</v>
      </c>
      <c r="B1062" s="23">
        <v>25081</v>
      </c>
      <c r="C1062" s="804" t="s">
        <v>783</v>
      </c>
      <c r="D1062" s="23">
        <v>2660002487</v>
      </c>
      <c r="E1062" s="23" t="s">
        <v>162</v>
      </c>
      <c r="F1062" s="22" t="s">
        <v>935</v>
      </c>
      <c r="G1062" s="22" t="s">
        <v>1286</v>
      </c>
      <c r="H1062" s="22" t="s">
        <v>180</v>
      </c>
      <c r="I1062" s="18" t="s">
        <v>5417</v>
      </c>
      <c r="J1062" s="23">
        <v>9112394723</v>
      </c>
      <c r="K1062" s="23" t="s">
        <v>1183</v>
      </c>
      <c r="L1062" s="23" t="s">
        <v>1225</v>
      </c>
      <c r="M1062" s="746" t="s">
        <v>1278</v>
      </c>
      <c r="N1062" s="22"/>
      <c r="O1062" s="22"/>
      <c r="P1062" s="22" t="s">
        <v>867</v>
      </c>
      <c r="Q1062" s="22"/>
      <c r="R1062" s="22"/>
      <c r="S1062" s="747"/>
      <c r="T1062" s="748">
        <f>IF(Table54[[#This Row],[تاریخ اولین  احتساب حق بیمه]]="",1403,MID(Table54[[#This Row],[تاریخ اولین  احتساب حق بیمه]],1,4))</f>
        <v>1403</v>
      </c>
      <c r="U1062" s="22"/>
      <c r="V1062" s="22"/>
      <c r="W1062" s="23"/>
      <c r="X1062" s="22"/>
      <c r="Y1062" s="748">
        <v>9779494</v>
      </c>
      <c r="Z1062" s="748">
        <v>73676964</v>
      </c>
      <c r="AA1062" s="748"/>
      <c r="AB1062" s="748">
        <v>26785004</v>
      </c>
      <c r="AC1062" s="748">
        <v>110558823</v>
      </c>
      <c r="AD1062" s="748"/>
      <c r="AE1062" s="748">
        <v>41452982</v>
      </c>
      <c r="AF1062" s="748">
        <v>125226801</v>
      </c>
      <c r="AG1062" s="748"/>
      <c r="AH1062" s="749">
        <v>25828397</v>
      </c>
      <c r="AI1062" s="749">
        <v>109602216</v>
      </c>
      <c r="AJ1062" s="749"/>
      <c r="AK1062" s="749"/>
      <c r="AL1062" s="748"/>
      <c r="AM1062" s="748" t="e">
        <f>SUM([9]!Table54[[#This Row],[140010]],[9]!Table54[[#This Row],[140007]],[9]!Table54[[#This Row],[140004]],[9]!Table54[[#This Row],[140001]])</f>
        <v>#REF!</v>
      </c>
      <c r="AN1062" s="748" t="e">
        <f>SUM([9]!Table54[[#This Row],[140011]],[9]!Table54[[#This Row],[140008]],[9]!Table54[[#This Row],[140005]],[9]!Table54[[#This Row],[140002]])</f>
        <v>#REF!</v>
      </c>
      <c r="AO1062" s="748"/>
      <c r="AP1062" s="748"/>
      <c r="AQ1062" s="748"/>
      <c r="AR1062" s="748"/>
      <c r="AS1062" s="747"/>
      <c r="AT1062" s="748"/>
      <c r="AU1062" s="748" t="e">
        <f>SUM([9]!Table54[[#This Row],[140201]:[140204]])</f>
        <v>#REF!</v>
      </c>
      <c r="AV1062" s="748"/>
      <c r="AW1062" s="748">
        <v>64603612</v>
      </c>
      <c r="AX1062" s="748">
        <v>100319164</v>
      </c>
      <c r="AY1062" s="748">
        <v>114987143</v>
      </c>
      <c r="AZ1062" s="750">
        <v>99362557</v>
      </c>
      <c r="BA1062" s="750">
        <v>102551247.88499999</v>
      </c>
      <c r="BB1062" s="750">
        <v>105421069.73999999</v>
      </c>
      <c r="BC1062" s="750">
        <v>105863798.795</v>
      </c>
      <c r="BD1062" s="750">
        <v>107356238.75</v>
      </c>
      <c r="BE1062" s="750">
        <v>108631715.13</v>
      </c>
      <c r="BF1062" s="750">
        <v>105124155.08499999</v>
      </c>
      <c r="BG1062" s="750">
        <v>108950584.22500001</v>
      </c>
      <c r="BH1062" s="750">
        <v>90898905.769999996</v>
      </c>
      <c r="BI1062" s="750">
        <f>SUBTOTAL(9,Table54[[#This Row],[140201]:[140212]])</f>
        <v>1214070191.3799999</v>
      </c>
      <c r="BJ1062" s="750">
        <v>88419102.184999987</v>
      </c>
      <c r="BK1062" s="155">
        <v>141001898.48000002</v>
      </c>
      <c r="BL1062" s="155">
        <v>155994990</v>
      </c>
      <c r="BM1062" s="155">
        <v>140119951.92000002</v>
      </c>
      <c r="BN1062" s="155">
        <v>141883845.04000002</v>
      </c>
      <c r="BO1062" s="750">
        <v>155994990</v>
      </c>
      <c r="BP1062" s="750">
        <v>129255922.39999998</v>
      </c>
      <c r="BQ1062" s="750">
        <v>109412124.8</v>
      </c>
      <c r="BR1062" s="750">
        <v>118231590.39999999</v>
      </c>
      <c r="BS1062" s="750">
        <v>118231590.39999999</v>
      </c>
      <c r="BT1062" s="750">
        <v>130744464.96000001</v>
      </c>
      <c r="BU1062" s="750">
        <v>88411030.079999998</v>
      </c>
    </row>
    <row r="1063" spans="1:73" s="750" customFormat="1" ht="24.75" customHeight="1">
      <c r="A1063" s="22" t="s">
        <v>919</v>
      </c>
      <c r="B1063" s="23">
        <v>25082</v>
      </c>
      <c r="C1063" s="804" t="s">
        <v>783</v>
      </c>
      <c r="D1063" s="23">
        <v>2580490396</v>
      </c>
      <c r="E1063" s="23" t="s">
        <v>162</v>
      </c>
      <c r="F1063" s="22" t="s">
        <v>86</v>
      </c>
      <c r="G1063" s="22" t="s">
        <v>1288</v>
      </c>
      <c r="H1063" s="22" t="s">
        <v>179</v>
      </c>
      <c r="I1063" s="18" t="s">
        <v>5417</v>
      </c>
      <c r="J1063" s="23">
        <v>9385371699</v>
      </c>
      <c r="K1063" s="23" t="s">
        <v>1183</v>
      </c>
      <c r="L1063" s="23" t="s">
        <v>1184</v>
      </c>
      <c r="M1063" s="746" t="s">
        <v>1279</v>
      </c>
      <c r="N1063" s="22"/>
      <c r="O1063" s="22"/>
      <c r="P1063" s="22" t="s">
        <v>1006</v>
      </c>
      <c r="Q1063" s="22"/>
      <c r="R1063" s="22"/>
      <c r="S1063" s="747"/>
      <c r="T1063" s="748">
        <f>IF(Table54[[#This Row],[تاریخ اولین  احتساب حق بیمه]]="",1403,MID(Table54[[#This Row],[تاریخ اولین  احتساب حق بیمه]],1,4))</f>
        <v>1403</v>
      </c>
      <c r="U1063" s="22"/>
      <c r="V1063" s="22"/>
      <c r="W1063" s="23"/>
      <c r="X1063" s="22"/>
      <c r="Y1063" s="748">
        <v>15364115</v>
      </c>
      <c r="Z1063" s="748">
        <v>78441335</v>
      </c>
      <c r="AA1063" s="748"/>
      <c r="AB1063" s="748">
        <v>42427007</v>
      </c>
      <c r="AC1063" s="748">
        <v>125459110</v>
      </c>
      <c r="AD1063" s="748"/>
      <c r="AE1063" s="748">
        <v>30305005</v>
      </c>
      <c r="AF1063" s="748">
        <v>113337108</v>
      </c>
      <c r="AG1063" s="748"/>
      <c r="AH1063" s="749">
        <v>34634291</v>
      </c>
      <c r="AI1063" s="749">
        <v>117666394</v>
      </c>
      <c r="AJ1063" s="749"/>
      <c r="AK1063" s="749"/>
      <c r="AL1063" s="748"/>
      <c r="AM1063" s="748" t="e">
        <f>SUM([9]!Table54[[#This Row],[140010]],[9]!Table54[[#This Row],[140007]],[9]!Table54[[#This Row],[140004]],[9]!Table54[[#This Row],[140001]])</f>
        <v>#REF!</v>
      </c>
      <c r="AN1063" s="748" t="e">
        <f>SUM([9]!Table54[[#This Row],[140011]],[9]!Table54[[#This Row],[140008]],[9]!Table54[[#This Row],[140005]],[9]!Table54[[#This Row],[140002]])</f>
        <v>#REF!</v>
      </c>
      <c r="AO1063" s="748"/>
      <c r="AP1063" s="748"/>
      <c r="AQ1063" s="748"/>
      <c r="AR1063" s="748"/>
      <c r="AS1063" s="747"/>
      <c r="AT1063" s="748"/>
      <c r="AU1063" s="748" t="e">
        <f>SUM([9]!Table54[[#This Row],[140201]:[140204]])</f>
        <v>#REF!</v>
      </c>
      <c r="AV1063" s="748"/>
      <c r="AW1063" s="748">
        <v>69009582</v>
      </c>
      <c r="AX1063" s="748">
        <v>110219451</v>
      </c>
      <c r="AY1063" s="748">
        <v>98097449</v>
      </c>
      <c r="AZ1063" s="750">
        <v>102426736</v>
      </c>
      <c r="BA1063" s="750">
        <v>100117782.88</v>
      </c>
      <c r="BB1063" s="750">
        <v>96077115.549999997</v>
      </c>
      <c r="BC1063" s="750">
        <v>106302643.83499999</v>
      </c>
      <c r="BD1063" s="750">
        <v>90139974.515000001</v>
      </c>
      <c r="BE1063" s="750">
        <v>108322977.5</v>
      </c>
      <c r="BF1063" s="750">
        <v>102550595.60000001</v>
      </c>
      <c r="BG1063" s="750">
        <v>112363644.83</v>
      </c>
      <c r="BI1063" s="750">
        <f>SUBTOTAL(9,Table54[[#This Row],[140201]:[140212]])</f>
        <v>1095627952.71</v>
      </c>
      <c r="BJ1063" s="750">
        <v>87995780.890000001</v>
      </c>
      <c r="BK1063" s="155">
        <v>151267858.98000002</v>
      </c>
      <c r="BL1063" s="155">
        <v>167273290.18000001</v>
      </c>
      <c r="BM1063" s="155">
        <v>179277363.58000001</v>
      </c>
      <c r="BN1063" s="155">
        <v>170874512.20000002</v>
      </c>
      <c r="BO1063" s="750">
        <v>162471660.82000002</v>
      </c>
      <c r="BP1063" s="750">
        <v>157036970.85999998</v>
      </c>
      <c r="BQ1063" s="750">
        <v>148634119.47999999</v>
      </c>
      <c r="BR1063" s="750">
        <v>157036970.85999998</v>
      </c>
      <c r="BS1063" s="750">
        <v>162638871.78</v>
      </c>
      <c r="BT1063" s="750">
        <v>171856626.27000001</v>
      </c>
      <c r="BU1063" s="750">
        <v>97631439.079999998</v>
      </c>
    </row>
    <row r="1064" spans="1:73" s="750" customFormat="1" ht="24.75" customHeight="1">
      <c r="A1064" s="22" t="s">
        <v>1839</v>
      </c>
      <c r="B1064" s="23">
        <v>25083</v>
      </c>
      <c r="C1064" s="804" t="s">
        <v>783</v>
      </c>
      <c r="D1064" s="23">
        <v>2650102217</v>
      </c>
      <c r="E1064" s="23" t="s">
        <v>162</v>
      </c>
      <c r="F1064" s="22" t="s">
        <v>936</v>
      </c>
      <c r="G1064" s="22" t="s">
        <v>1287</v>
      </c>
      <c r="H1064" s="22" t="s">
        <v>180</v>
      </c>
      <c r="I1064" s="18" t="s">
        <v>5417</v>
      </c>
      <c r="J1064" s="23">
        <v>9309063572</v>
      </c>
      <c r="K1064" s="23" t="s">
        <v>1183</v>
      </c>
      <c r="L1064" s="23" t="s">
        <v>1184</v>
      </c>
      <c r="M1064" s="746" t="s">
        <v>1280</v>
      </c>
      <c r="N1064" s="22"/>
      <c r="O1064" s="22"/>
      <c r="P1064" s="22" t="s">
        <v>1007</v>
      </c>
      <c r="Q1064" s="22"/>
      <c r="R1064" s="22"/>
      <c r="S1064" s="747"/>
      <c r="T1064" s="748">
        <f>IF(Table54[[#This Row],[تاریخ اولین  احتساب حق بیمه]]="",1403,MID(Table54[[#This Row],[تاریخ اولین  احتساب حق بیمه]],1,4))</f>
        <v>1403</v>
      </c>
      <c r="U1064" s="22"/>
      <c r="V1064" s="22"/>
      <c r="W1064" s="23"/>
      <c r="X1064" s="22"/>
      <c r="Y1064" s="748">
        <v>19803475</v>
      </c>
      <c r="Z1064" s="748">
        <v>83700945</v>
      </c>
      <c r="AA1064" s="748"/>
      <c r="AB1064" s="748">
        <v>46873757</v>
      </c>
      <c r="AC1064" s="748">
        <v>130647576</v>
      </c>
      <c r="AD1064" s="748"/>
      <c r="AE1064" s="748">
        <v>49105841</v>
      </c>
      <c r="AF1064" s="748">
        <v>132779660</v>
      </c>
      <c r="AG1064" s="748"/>
      <c r="AH1064" s="749">
        <v>57077568</v>
      </c>
      <c r="AI1064" s="749">
        <v>140851387</v>
      </c>
      <c r="AJ1064" s="749"/>
      <c r="AK1064" s="749"/>
      <c r="AL1064" s="748"/>
      <c r="AM1064" s="748" t="e">
        <f>SUM([9]!Table54[[#This Row],[140010]],[9]!Table54[[#This Row],[140007]],[9]!Table54[[#This Row],[140004]],[9]!Table54[[#This Row],[140001]])</f>
        <v>#REF!</v>
      </c>
      <c r="AN1064" s="748" t="e">
        <f>SUM([9]!Table54[[#This Row],[140011]],[9]!Table54[[#This Row],[140008]],[9]!Table54[[#This Row],[140005]],[9]!Table54[[#This Row],[140002]])</f>
        <v>#REF!</v>
      </c>
      <c r="AO1064" s="748"/>
      <c r="AP1064" s="748"/>
      <c r="AQ1064" s="748"/>
      <c r="AR1064" s="748"/>
      <c r="AS1064" s="747"/>
      <c r="AT1064" s="748"/>
      <c r="AU1064" s="748" t="e">
        <f>SUM([9]!Table54[[#This Row],[140201]:[140204]])</f>
        <v>#REF!</v>
      </c>
      <c r="AV1064" s="748"/>
      <c r="AW1064" s="748">
        <v>79627593</v>
      </c>
      <c r="AX1064" s="748">
        <v>125407917</v>
      </c>
      <c r="AY1064" s="748">
        <v>127640001</v>
      </c>
      <c r="AZ1064" s="750">
        <v>135611728</v>
      </c>
      <c r="BA1064" s="750">
        <v>134336251.86500001</v>
      </c>
      <c r="BB1064" s="750">
        <v>140075895.57499999</v>
      </c>
      <c r="BC1064" s="750">
        <v>122228028.15999998</v>
      </c>
      <c r="BD1064" s="750">
        <v>106603442.50500001</v>
      </c>
      <c r="BE1064" s="750">
        <v>119995944.49499999</v>
      </c>
      <c r="BF1064" s="750">
        <v>122228028.15999998</v>
      </c>
      <c r="BG1064" s="750">
        <v>131156362.81999999</v>
      </c>
      <c r="BH1064" s="750">
        <v>113423553.45999999</v>
      </c>
      <c r="BI1064" s="750">
        <f>SUBTOTAL(9,Table54[[#This Row],[140201]:[140212]])</f>
        <v>1458334746.04</v>
      </c>
      <c r="BJ1064" s="750">
        <v>99783331.549999997</v>
      </c>
      <c r="BK1064" s="155">
        <v>171571440.24000001</v>
      </c>
      <c r="BL1064" s="155">
        <v>187005505.04000002</v>
      </c>
      <c r="BM1064" s="155">
        <v>183918692.08000001</v>
      </c>
      <c r="BN1064" s="155">
        <v>174074894.48000002</v>
      </c>
      <c r="BO1064" s="750">
        <v>206265943.92000002</v>
      </c>
      <c r="BP1064" s="750">
        <v>172478212.31999999</v>
      </c>
      <c r="BQ1064" s="750">
        <v>163217773.44</v>
      </c>
      <c r="BR1064" s="750">
        <v>197172716</v>
      </c>
      <c r="BS1064" s="750">
        <v>183502544.31999999</v>
      </c>
      <c r="BT1064" s="750">
        <v>217623109.60000002</v>
      </c>
      <c r="BU1064" s="750">
        <v>100211030.08</v>
      </c>
    </row>
    <row r="1065" spans="1:73" s="750" customFormat="1" ht="24.75" customHeight="1">
      <c r="A1065" s="22" t="s">
        <v>1840</v>
      </c>
      <c r="B1065" s="23">
        <v>25084</v>
      </c>
      <c r="C1065" s="804" t="s">
        <v>783</v>
      </c>
      <c r="D1065" s="23">
        <v>2580645268</v>
      </c>
      <c r="E1065" s="23" t="s">
        <v>163</v>
      </c>
      <c r="F1065" s="22" t="s">
        <v>102</v>
      </c>
      <c r="G1065" s="22" t="s">
        <v>1290</v>
      </c>
      <c r="H1065" s="22" t="s">
        <v>180</v>
      </c>
      <c r="I1065" s="18" t="s">
        <v>5417</v>
      </c>
      <c r="J1065" s="23">
        <v>9369512694</v>
      </c>
      <c r="K1065" s="23" t="s">
        <v>1183</v>
      </c>
      <c r="L1065" s="23" t="s">
        <v>1184</v>
      </c>
      <c r="M1065" s="746" t="s">
        <v>1281</v>
      </c>
      <c r="N1065" s="22"/>
      <c r="O1065" s="22"/>
      <c r="P1065" s="22" t="s">
        <v>1008</v>
      </c>
      <c r="Q1065" s="22"/>
      <c r="R1065" s="22"/>
      <c r="S1065" s="747"/>
      <c r="T1065" s="748">
        <f>IF(Table54[[#This Row],[تاریخ اولین  احتساب حق بیمه]]="",1403,MID(Table54[[#This Row],[تاریخ اولین  احتساب حق بیمه]],1,4))</f>
        <v>1403</v>
      </c>
      <c r="U1065" s="22"/>
      <c r="V1065" s="22"/>
      <c r="W1065" s="23"/>
      <c r="X1065" s="22"/>
      <c r="Y1065" s="748">
        <v>0</v>
      </c>
      <c r="Z1065" s="748">
        <v>67897470</v>
      </c>
      <c r="AA1065" s="748"/>
      <c r="AB1065" s="748">
        <v>4783036</v>
      </c>
      <c r="AC1065" s="748">
        <v>90556855</v>
      </c>
      <c r="AD1065" s="748"/>
      <c r="AE1065" s="748">
        <v>5420775</v>
      </c>
      <c r="AF1065" s="748">
        <v>93194594</v>
      </c>
      <c r="AG1065" s="748"/>
      <c r="AH1065" s="749">
        <v>0</v>
      </c>
      <c r="AI1065" s="749">
        <v>88773819</v>
      </c>
      <c r="AJ1065" s="749"/>
      <c r="AK1065" s="749"/>
      <c r="AL1065" s="748"/>
      <c r="AM1065" s="748" t="e">
        <f>SUM([9]!Table54[[#This Row],[140010]],[9]!Table54[[#This Row],[140007]],[9]!Table54[[#This Row],[140004]],[9]!Table54[[#This Row],[140001]])</f>
        <v>#REF!</v>
      </c>
      <c r="AN1065" s="748" t="e">
        <f>SUM([9]!Table54[[#This Row],[140011]],[9]!Table54[[#This Row],[140008]],[9]!Table54[[#This Row],[140005]],[9]!Table54[[#This Row],[140002]])</f>
        <v>#REF!</v>
      </c>
      <c r="AO1065" s="748"/>
      <c r="AP1065" s="748"/>
      <c r="AQ1065" s="748"/>
      <c r="AR1065" s="748"/>
      <c r="AS1065" s="747"/>
      <c r="AT1065" s="748"/>
      <c r="AU1065" s="748" t="e">
        <f>SUM([9]!Table54[[#This Row],[140201]:[140204]])</f>
        <v>#REF!</v>
      </c>
      <c r="AV1065" s="748"/>
      <c r="AW1065" s="748">
        <v>67897470</v>
      </c>
      <c r="AX1065" s="748">
        <v>90556855</v>
      </c>
      <c r="AY1065" s="748">
        <v>93194594</v>
      </c>
      <c r="AZ1065" s="750">
        <v>88773819</v>
      </c>
      <c r="BA1065" s="750">
        <v>93600248.140000001</v>
      </c>
      <c r="BB1065" s="750">
        <v>99773819</v>
      </c>
      <c r="BC1065" s="750">
        <v>102687033.56999999</v>
      </c>
      <c r="BD1065" s="750">
        <v>111339891.84999999</v>
      </c>
      <c r="BE1065" s="750">
        <v>100773819</v>
      </c>
      <c r="BF1065" s="750">
        <v>109745546.375</v>
      </c>
      <c r="BG1065" s="750">
        <v>108470069.995</v>
      </c>
      <c r="BH1065" s="750">
        <v>86962509.950000003</v>
      </c>
      <c r="BI1065" s="750">
        <f>SUBTOTAL(9,Table54[[#This Row],[140201]:[140212]])</f>
        <v>1153775675.8800001</v>
      </c>
      <c r="BJ1065" s="750">
        <v>106281379.045</v>
      </c>
      <c r="BK1065" s="155">
        <v>132958549.12</v>
      </c>
      <c r="BL1065" s="155">
        <v>134281468.95999998</v>
      </c>
      <c r="BM1065" s="155">
        <v>133517575.84</v>
      </c>
      <c r="BN1065" s="155">
        <v>136281468.95999998</v>
      </c>
      <c r="BO1065" s="750">
        <v>132958549.12</v>
      </c>
      <c r="BP1065" s="750">
        <v>134194656</v>
      </c>
      <c r="BQ1065" s="750">
        <v>133194656</v>
      </c>
      <c r="BR1065" s="750">
        <v>135281468.95999998</v>
      </c>
      <c r="BS1065" s="750">
        <v>134194656</v>
      </c>
      <c r="BT1065" s="750">
        <v>142604388.80000001</v>
      </c>
      <c r="BU1065" s="750">
        <v>137194656</v>
      </c>
    </row>
    <row r="1066" spans="1:73" s="750" customFormat="1" ht="24.75" customHeight="1">
      <c r="A1066" s="22" t="s">
        <v>920</v>
      </c>
      <c r="B1066" s="23">
        <v>25091</v>
      </c>
      <c r="C1066" s="804" t="s">
        <v>783</v>
      </c>
      <c r="D1066" s="23">
        <v>2659567379</v>
      </c>
      <c r="E1066" s="23" t="s">
        <v>162</v>
      </c>
      <c r="F1066" s="22" t="s">
        <v>114</v>
      </c>
      <c r="G1066" s="22" t="s">
        <v>1287</v>
      </c>
      <c r="H1066" s="22" t="s">
        <v>179</v>
      </c>
      <c r="I1066" s="18" t="s">
        <v>5418</v>
      </c>
      <c r="J1066" s="23">
        <v>9112308216</v>
      </c>
      <c r="K1066" s="23" t="s">
        <v>1183</v>
      </c>
      <c r="L1066" s="23" t="s">
        <v>1184</v>
      </c>
      <c r="M1066" s="746" t="s">
        <v>1282</v>
      </c>
      <c r="N1066" s="22"/>
      <c r="O1066" s="22"/>
      <c r="P1066" s="22" t="s">
        <v>1009</v>
      </c>
      <c r="Q1066" s="22"/>
      <c r="R1066" s="22"/>
      <c r="S1066" s="747"/>
      <c r="T1066" s="748">
        <f>IF(Table54[[#This Row],[تاریخ اولین  احتساب حق بیمه]]="",1403,MID(Table54[[#This Row],[تاریخ اولین  احتساب حق بیمه]],1,4))</f>
        <v>1403</v>
      </c>
      <c r="U1066" s="22"/>
      <c r="V1066" s="22"/>
      <c r="W1066" s="23"/>
      <c r="X1066" s="22"/>
      <c r="Y1066" s="748">
        <v>8634183</v>
      </c>
      <c r="Z1066" s="748">
        <v>77306918</v>
      </c>
      <c r="AA1066" s="748"/>
      <c r="AB1066" s="748">
        <v>33277393</v>
      </c>
      <c r="AC1066" s="748">
        <v>122509282</v>
      </c>
      <c r="AD1066" s="748"/>
      <c r="AE1066" s="748">
        <v>20996451</v>
      </c>
      <c r="AF1066" s="748">
        <v>110228340</v>
      </c>
      <c r="AG1066" s="748"/>
      <c r="AH1066" s="749">
        <v>9903986</v>
      </c>
      <c r="AI1066" s="749">
        <v>99135875</v>
      </c>
      <c r="AJ1066" s="749"/>
      <c r="AK1066" s="749"/>
      <c r="AL1066" s="748"/>
      <c r="AM1066" s="748" t="e">
        <f>SUM([9]!Table54[[#This Row],[140010]],[9]!Table54[[#This Row],[140007]],[9]!Table54[[#This Row],[140004]],[9]!Table54[[#This Row],[140001]])</f>
        <v>#REF!</v>
      </c>
      <c r="AN1066" s="748" t="e">
        <f>SUM([9]!Table54[[#This Row],[140011]],[9]!Table54[[#This Row],[140008]],[9]!Table54[[#This Row],[140005]],[9]!Table54[[#This Row],[140002]])</f>
        <v>#REF!</v>
      </c>
      <c r="AO1066" s="748"/>
      <c r="AP1066" s="748"/>
      <c r="AQ1066" s="748"/>
      <c r="AR1066" s="748"/>
      <c r="AS1066" s="747"/>
      <c r="AT1066" s="748"/>
      <c r="AU1066" s="748" t="e">
        <f>SUM([9]!Table54[[#This Row],[140201]:[140204]])</f>
        <v>#REF!</v>
      </c>
      <c r="AV1066" s="748"/>
      <c r="AW1066" s="748">
        <v>72306918</v>
      </c>
      <c r="AX1066" s="748">
        <v>117509282</v>
      </c>
      <c r="AY1066" s="748">
        <v>105228340</v>
      </c>
      <c r="AZ1066" s="750">
        <v>94135875</v>
      </c>
      <c r="BA1066" s="750">
        <v>88589642.894999996</v>
      </c>
      <c r="BB1066" s="750">
        <v>108097469.575</v>
      </c>
      <c r="BC1066" s="750">
        <v>116416817.92</v>
      </c>
      <c r="BD1066" s="750">
        <v>115870585.69</v>
      </c>
      <c r="BE1066" s="750">
        <v>116963050.15000001</v>
      </c>
      <c r="BF1066" s="750">
        <v>122509282.38</v>
      </c>
      <c r="BG1066" s="750">
        <v>101908991.23999999</v>
      </c>
      <c r="BH1066" s="750">
        <v>135186385</v>
      </c>
      <c r="BI1066" s="750">
        <f>SUBTOTAL(9,Table54[[#This Row],[140201]:[140212]])</f>
        <v>1294722639.8499999</v>
      </c>
      <c r="BJ1066" s="750">
        <v>103404043.045</v>
      </c>
      <c r="BK1066" s="155">
        <v>134720107.74000001</v>
      </c>
      <c r="BL1066" s="155">
        <v>127085694.24000001</v>
      </c>
      <c r="BM1066" s="155">
        <v>144263124.61500001</v>
      </c>
      <c r="BN1066" s="155">
        <v>127466913.24000001</v>
      </c>
      <c r="BO1066" s="750">
        <v>149988934.74000001</v>
      </c>
      <c r="BP1066" s="750">
        <v>134634820.5</v>
      </c>
      <c r="BQ1066" s="750">
        <v>104439598.5</v>
      </c>
      <c r="BR1066" s="750">
        <v>122939436</v>
      </c>
      <c r="BS1066" s="750">
        <v>96851040.5</v>
      </c>
      <c r="BT1066" s="750">
        <v>108323937.875</v>
      </c>
      <c r="BU1066" s="750">
        <v>98098083</v>
      </c>
    </row>
    <row r="1067" spans="1:73" s="750" customFormat="1" ht="24.75" customHeight="1">
      <c r="A1067" s="22" t="s">
        <v>1865</v>
      </c>
      <c r="B1067" s="23">
        <v>25093</v>
      </c>
      <c r="C1067" s="804" t="s">
        <v>783</v>
      </c>
      <c r="D1067" s="23" t="s">
        <v>1861</v>
      </c>
      <c r="E1067" s="23" t="s">
        <v>163</v>
      </c>
      <c r="F1067" s="22" t="s">
        <v>1862</v>
      </c>
      <c r="G1067" s="22" t="s">
        <v>1863</v>
      </c>
      <c r="H1067" s="22" t="s">
        <v>179</v>
      </c>
      <c r="I1067" s="18" t="s">
        <v>5418</v>
      </c>
      <c r="J1067" s="23"/>
      <c r="K1067" s="23" t="s">
        <v>1183</v>
      </c>
      <c r="L1067" s="23" t="s">
        <v>1184</v>
      </c>
      <c r="M1067" s="746"/>
      <c r="N1067" s="22"/>
      <c r="O1067" s="22"/>
      <c r="P1067" s="22" t="s">
        <v>1864</v>
      </c>
      <c r="Q1067" s="22"/>
      <c r="R1067" s="22"/>
      <c r="S1067" s="747"/>
      <c r="T1067" s="748">
        <f>IF(Table54[[#This Row],[تاریخ اولین  احتساب حق بیمه]]="",1403,MID(Table54[[#This Row],[تاریخ اولین  احتساب حق بیمه]],1,4))</f>
        <v>1403</v>
      </c>
      <c r="U1067" s="22"/>
      <c r="V1067" s="22"/>
      <c r="W1067" s="23"/>
      <c r="X1067" s="22"/>
      <c r="Y1067" s="748">
        <v>26025942</v>
      </c>
      <c r="Z1067" s="748">
        <v>131090798</v>
      </c>
      <c r="AA1067" s="748"/>
      <c r="AB1067" s="748">
        <v>33334542</v>
      </c>
      <c r="AC1067" s="748">
        <v>166670898</v>
      </c>
      <c r="AD1067" s="748"/>
      <c r="AE1067" s="748">
        <v>33334542</v>
      </c>
      <c r="AF1067" s="748">
        <v>166670898</v>
      </c>
      <c r="AG1067" s="748"/>
      <c r="AH1067" s="749">
        <v>33334542</v>
      </c>
      <c r="AI1067" s="749">
        <v>166670898</v>
      </c>
      <c r="AJ1067" s="749"/>
      <c r="AK1067" s="749"/>
      <c r="AL1067" s="748"/>
      <c r="AM1067" s="748" t="e">
        <f>SUM([9]!Table54[[#This Row],[140010]],[9]!Table54[[#This Row],[140007]],[9]!Table54[[#This Row],[140004]],[9]!Table54[[#This Row],[140001]])</f>
        <v>#REF!</v>
      </c>
      <c r="AN1067" s="748" t="e">
        <f>SUM([9]!Table54[[#This Row],[140011]],[9]!Table54[[#This Row],[140008]],[9]!Table54[[#This Row],[140005]],[9]!Table54[[#This Row],[140002]])</f>
        <v>#REF!</v>
      </c>
      <c r="AO1067" s="748"/>
      <c r="AP1067" s="748"/>
      <c r="AQ1067" s="748"/>
      <c r="AR1067" s="748"/>
      <c r="AS1067" s="747"/>
      <c r="AT1067" s="748"/>
      <c r="AU1067" s="748" t="e">
        <f>SUM([9]!Table54[[#This Row],[140201]:[140204]])</f>
        <v>#REF!</v>
      </c>
      <c r="AV1067" s="748"/>
      <c r="AW1067" s="748">
        <v>131090798</v>
      </c>
      <c r="AX1067" s="748">
        <v>166670898</v>
      </c>
      <c r="AY1067" s="748">
        <v>166670898</v>
      </c>
      <c r="AZ1067" s="750">
        <v>166670898</v>
      </c>
      <c r="BA1067" s="750">
        <v>166670898.40000001</v>
      </c>
      <c r="BB1067" s="750">
        <v>166670898.40000001</v>
      </c>
      <c r="BC1067" s="750">
        <v>166670898.40000001</v>
      </c>
      <c r="BD1067" s="750">
        <v>166670898.40000001</v>
      </c>
      <c r="BE1067" s="750">
        <v>166670898.40000001</v>
      </c>
      <c r="BF1067" s="750">
        <v>166670898.40000001</v>
      </c>
      <c r="BG1067" s="750">
        <v>166670898.40000001</v>
      </c>
      <c r="BH1067" s="750">
        <v>166670898.40000001</v>
      </c>
      <c r="BI1067" s="750">
        <f>SUBTOTAL(9,Table54[[#This Row],[140201]:[140212]])</f>
        <v>1964470679.2000005</v>
      </c>
      <c r="BJ1067" s="750">
        <v>166670898.40000001</v>
      </c>
      <c r="BK1067" s="155">
        <v>233445713.40000001</v>
      </c>
      <c r="BL1067" s="155">
        <v>233445713.40000001</v>
      </c>
      <c r="BM1067" s="155">
        <v>233445713.40000001</v>
      </c>
      <c r="BN1067" s="155">
        <v>233445713.40000001</v>
      </c>
      <c r="BO1067" s="750">
        <v>233445713.40000001</v>
      </c>
      <c r="BP1067" s="750">
        <v>233445713.40000001</v>
      </c>
      <c r="BQ1067" s="750">
        <v>233445713.40000001</v>
      </c>
      <c r="BR1067" s="750">
        <v>233445713.40000001</v>
      </c>
      <c r="BS1067" s="750">
        <v>233445713.40000001</v>
      </c>
      <c r="BT1067" s="750">
        <v>233445713.40000001</v>
      </c>
      <c r="BU1067" s="750">
        <v>172604081</v>
      </c>
    </row>
    <row r="1068" spans="1:73" s="750" customFormat="1" ht="24.75" customHeight="1">
      <c r="A1068" s="22" t="s">
        <v>1869</v>
      </c>
      <c r="B1068" s="23">
        <v>25094</v>
      </c>
      <c r="C1068" s="804" t="s">
        <v>783</v>
      </c>
      <c r="D1068" s="23" t="s">
        <v>1870</v>
      </c>
      <c r="E1068" s="23" t="s">
        <v>162</v>
      </c>
      <c r="F1068" s="22" t="s">
        <v>321</v>
      </c>
      <c r="G1068" s="22" t="s">
        <v>1288</v>
      </c>
      <c r="H1068" s="22" t="s">
        <v>179</v>
      </c>
      <c r="I1068" s="18" t="s">
        <v>5417</v>
      </c>
      <c r="J1068" s="23" t="s">
        <v>1871</v>
      </c>
      <c r="K1068" s="23" t="s">
        <v>1183</v>
      </c>
      <c r="L1068" s="23" t="s">
        <v>1184</v>
      </c>
      <c r="M1068" s="746" t="s">
        <v>1872</v>
      </c>
      <c r="N1068" s="22"/>
      <c r="O1068" s="22"/>
      <c r="P1068" s="22" t="s">
        <v>1072</v>
      </c>
      <c r="Q1068" s="22"/>
      <c r="R1068" s="22" t="s">
        <v>1584</v>
      </c>
      <c r="S1068" s="747"/>
      <c r="T1068" s="748" t="str">
        <f>IF(Table54[[#This Row],[تاریخ اولین  احتساب حق بیمه]]="",1403,MID(Table54[[#This Row],[تاریخ اولین  احتساب حق بیمه]],1,4))</f>
        <v>1401</v>
      </c>
      <c r="U1068" s="22"/>
      <c r="V1068" s="22"/>
      <c r="W1068" s="23"/>
      <c r="X1068" s="22"/>
      <c r="Y1068" s="748">
        <v>17554950</v>
      </c>
      <c r="Z1068" s="748">
        <v>74352450</v>
      </c>
      <c r="AA1068" s="748"/>
      <c r="AB1068" s="748">
        <v>36696599</v>
      </c>
      <c r="AC1068" s="748">
        <v>111879454</v>
      </c>
      <c r="AD1068" s="748"/>
      <c r="AE1068" s="748">
        <v>37524341</v>
      </c>
      <c r="AF1068" s="748">
        <v>112707196</v>
      </c>
      <c r="AG1068" s="748"/>
      <c r="AH1068" s="749">
        <v>29798742</v>
      </c>
      <c r="AI1068" s="749">
        <v>104981597</v>
      </c>
      <c r="AJ1068" s="749"/>
      <c r="AK1068" s="749"/>
      <c r="AL1068" s="748"/>
      <c r="AM1068" s="748" t="e">
        <f>SUM([9]!Table54[[#This Row],[140010]],[9]!Table54[[#This Row],[140007]],[9]!Table54[[#This Row],[140004]],[9]!Table54[[#This Row],[140001]])</f>
        <v>#REF!</v>
      </c>
      <c r="AN1068" s="748" t="e">
        <f>SUM([9]!Table54[[#This Row],[140011]],[9]!Table54[[#This Row],[140008]],[9]!Table54[[#This Row],[140005]],[9]!Table54[[#This Row],[140002]])</f>
        <v>#REF!</v>
      </c>
      <c r="AO1068" s="748"/>
      <c r="AP1068" s="748"/>
      <c r="AQ1068" s="748"/>
      <c r="AR1068" s="748"/>
      <c r="AS1068" s="747"/>
      <c r="AT1068" s="748"/>
      <c r="AU1068" s="748" t="e">
        <f>SUM([9]!Table54[[#This Row],[140201]:[140204]])</f>
        <v>#REF!</v>
      </c>
      <c r="AV1068" s="748"/>
      <c r="AW1068" s="748">
        <v>65279098</v>
      </c>
      <c r="AX1068" s="748">
        <v>101639795</v>
      </c>
      <c r="AY1068" s="748">
        <v>102467538</v>
      </c>
      <c r="AZ1068" s="750">
        <v>94741938</v>
      </c>
      <c r="BA1068" s="750">
        <v>96397423.589999989</v>
      </c>
      <c r="BB1068" s="750">
        <v>94569680.765000001</v>
      </c>
      <c r="BC1068" s="750">
        <v>86278912.325000003</v>
      </c>
      <c r="BD1068" s="750">
        <v>110699626.075</v>
      </c>
      <c r="BE1068" s="750">
        <v>84061226.525000006</v>
      </c>
      <c r="BF1068" s="750">
        <v>81653912.325000003</v>
      </c>
      <c r="BG1068" s="750">
        <v>95796883.250000015</v>
      </c>
      <c r="BH1068" s="750">
        <v>82680515.109999999</v>
      </c>
      <c r="BI1068" s="750">
        <f>SUBTOTAL(9,Table54[[#This Row],[140201]:[140212]])</f>
        <v>1096266548.9650002</v>
      </c>
      <c r="BJ1068" s="750">
        <v>66785252.890000001</v>
      </c>
      <c r="BK1068" s="155">
        <v>120060209.78</v>
      </c>
      <c r="BL1068" s="155">
        <v>129228363.72000003</v>
      </c>
      <c r="BM1068" s="155">
        <v>131728769.34</v>
      </c>
      <c r="BN1068" s="155">
        <v>131728769.34</v>
      </c>
      <c r="BO1068" s="750">
        <v>112892055.83999999</v>
      </c>
      <c r="BP1068" s="750">
        <v>107624987.02</v>
      </c>
      <c r="BQ1068" s="750">
        <v>112625798.26000001</v>
      </c>
      <c r="BR1068" s="750">
        <v>132212308.94999999</v>
      </c>
      <c r="BS1068" s="750">
        <v>123044155.00999999</v>
      </c>
      <c r="BT1068" s="750">
        <v>132227826.50999999</v>
      </c>
      <c r="BU1068" s="750">
        <v>79302574.219999999</v>
      </c>
    </row>
    <row r="1069" spans="1:73" s="750" customFormat="1" ht="24.75" customHeight="1">
      <c r="A1069" s="22" t="s">
        <v>1859</v>
      </c>
      <c r="B1069" s="23">
        <v>25095</v>
      </c>
      <c r="C1069" s="804" t="s">
        <v>783</v>
      </c>
      <c r="D1069" s="23" t="s">
        <v>1866</v>
      </c>
      <c r="E1069" s="23" t="s">
        <v>162</v>
      </c>
      <c r="F1069" s="22" t="s">
        <v>545</v>
      </c>
      <c r="G1069" s="22" t="s">
        <v>1287</v>
      </c>
      <c r="H1069" s="22" t="s">
        <v>179</v>
      </c>
      <c r="I1069" s="18" t="s">
        <v>5417</v>
      </c>
      <c r="J1069" s="23" t="s">
        <v>1868</v>
      </c>
      <c r="K1069" s="23" t="s">
        <v>1183</v>
      </c>
      <c r="L1069" s="23" t="s">
        <v>1184</v>
      </c>
      <c r="M1069" s="746" t="s">
        <v>1867</v>
      </c>
      <c r="N1069" s="22"/>
      <c r="O1069" s="22"/>
      <c r="P1069" s="22" t="s">
        <v>1104</v>
      </c>
      <c r="Q1069" s="22"/>
      <c r="R1069" s="22"/>
      <c r="S1069" s="747"/>
      <c r="T1069" s="748">
        <f>IF(Table54[[#This Row],[تاریخ اولین  احتساب حق بیمه]]="",1403,MID(Table54[[#This Row],[تاریخ اولین  احتساب حق بیمه]],1,4))</f>
        <v>1403</v>
      </c>
      <c r="U1069" s="22"/>
      <c r="V1069" s="22"/>
      <c r="W1069" s="23"/>
      <c r="X1069" s="22"/>
      <c r="Y1069" s="748">
        <v>6551650</v>
      </c>
      <c r="Z1069" s="748">
        <v>68349150</v>
      </c>
      <c r="AA1069" s="748"/>
      <c r="AB1069" s="748">
        <v>21431499</v>
      </c>
      <c r="AC1069" s="748">
        <v>102664354</v>
      </c>
      <c r="AD1069" s="748"/>
      <c r="AE1069" s="748">
        <v>12858900</v>
      </c>
      <c r="AF1069" s="748">
        <v>94091755</v>
      </c>
      <c r="AG1069" s="748"/>
      <c r="AH1069" s="749">
        <v>21431499</v>
      </c>
      <c r="AI1069" s="749">
        <v>102664354</v>
      </c>
      <c r="AJ1069" s="749"/>
      <c r="AK1069" s="749"/>
      <c r="AL1069" s="748"/>
      <c r="AM1069" s="748" t="e">
        <f>SUM([9]!Table54[[#This Row],[140010]],[9]!Table54[[#This Row],[140007]],[9]!Table54[[#This Row],[140004]],[9]!Table54[[#This Row],[140001]])</f>
        <v>#REF!</v>
      </c>
      <c r="AN1069" s="748" t="e">
        <f>SUM([9]!Table54[[#This Row],[140011]],[9]!Table54[[#This Row],[140008]],[9]!Table54[[#This Row],[140005]],[9]!Table54[[#This Row],[140002]])</f>
        <v>#REF!</v>
      </c>
      <c r="AO1069" s="748"/>
      <c r="AP1069" s="748"/>
      <c r="AQ1069" s="748"/>
      <c r="AR1069" s="748"/>
      <c r="AS1069" s="747"/>
      <c r="AT1069" s="748"/>
      <c r="AU1069" s="748" t="e">
        <f>SUM([9]!Table54[[#This Row],[140201]:[140204]])</f>
        <v>#REF!</v>
      </c>
      <c r="AV1069" s="748"/>
      <c r="AW1069" s="748">
        <v>64275798</v>
      </c>
      <c r="AX1069" s="748">
        <v>97424695</v>
      </c>
      <c r="AY1069" s="748">
        <v>88852096</v>
      </c>
      <c r="AZ1069" s="750">
        <v>97424695</v>
      </c>
      <c r="BA1069" s="750">
        <v>104772638.08999999</v>
      </c>
      <c r="BB1069" s="750">
        <v>82708945.864999995</v>
      </c>
      <c r="BC1069" s="750">
        <v>80689655.900000006</v>
      </c>
      <c r="BD1069" s="750">
        <v>106264305.075</v>
      </c>
      <c r="BE1069" s="750">
        <v>97691705.375</v>
      </c>
      <c r="BF1069" s="750">
        <v>82689655.900000006</v>
      </c>
      <c r="BG1069" s="750">
        <v>86057462.924999997</v>
      </c>
      <c r="BH1069" s="750">
        <v>104245015.11</v>
      </c>
      <c r="BI1069" s="750">
        <f>SUBTOTAL(9,Table54[[#This Row],[140201]:[140212]])</f>
        <v>1093096668.24</v>
      </c>
      <c r="BJ1069" s="750">
        <v>86852095.789999992</v>
      </c>
      <c r="BK1069" s="155">
        <v>102521071.41</v>
      </c>
      <c r="BL1069" s="155">
        <v>115598115.95</v>
      </c>
      <c r="BM1069" s="155">
        <v>115598115.95</v>
      </c>
      <c r="BN1069" s="155">
        <v>115598115.95</v>
      </c>
      <c r="BO1069" s="750">
        <v>108697858.78</v>
      </c>
      <c r="BP1069" s="750">
        <v>101047730.19499999</v>
      </c>
      <c r="BQ1069" s="750">
        <v>102531106.39</v>
      </c>
      <c r="BR1069" s="750">
        <v>102531106.39</v>
      </c>
      <c r="BS1069" s="750">
        <v>99564354</v>
      </c>
      <c r="BT1069" s="750">
        <v>1835913.8666666672</v>
      </c>
    </row>
    <row r="1070" spans="1:73" s="750" customFormat="1" ht="24.75" customHeight="1">
      <c r="A1070" s="22" t="s">
        <v>1883</v>
      </c>
      <c r="B1070" s="23">
        <v>25096</v>
      </c>
      <c r="C1070" s="804" t="s">
        <v>783</v>
      </c>
      <c r="D1070" s="23" t="s">
        <v>1884</v>
      </c>
      <c r="E1070" s="23" t="s">
        <v>163</v>
      </c>
      <c r="F1070" s="22" t="s">
        <v>123</v>
      </c>
      <c r="G1070" s="22" t="s">
        <v>1292</v>
      </c>
      <c r="H1070" s="22" t="s">
        <v>179</v>
      </c>
      <c r="I1070" s="18" t="s">
        <v>5417</v>
      </c>
      <c r="J1070" s="23" t="s">
        <v>1885</v>
      </c>
      <c r="K1070" s="23" t="s">
        <v>1183</v>
      </c>
      <c r="L1070" s="23" t="s">
        <v>1184</v>
      </c>
      <c r="M1070" s="746" t="s">
        <v>1886</v>
      </c>
      <c r="N1070" s="22"/>
      <c r="O1070" s="22"/>
      <c r="P1070" s="22" t="s">
        <v>1045</v>
      </c>
      <c r="Q1070" s="22"/>
      <c r="R1070" s="22"/>
      <c r="S1070" s="747"/>
      <c r="T1070" s="748">
        <f>IF(Table54[[#This Row],[تاریخ اولین  احتساب حق بیمه]]="",1403,MID(Table54[[#This Row],[تاریخ اولین  احتساب حق بیمه]],1,4))</f>
        <v>1403</v>
      </c>
      <c r="U1070" s="22"/>
      <c r="V1070" s="22"/>
      <c r="W1070" s="23"/>
      <c r="X1070" s="22"/>
      <c r="Y1070" s="748">
        <v>2807850</v>
      </c>
      <c r="Z1070" s="748">
        <v>29884624</v>
      </c>
      <c r="AA1070" s="748"/>
      <c r="AB1070" s="748">
        <v>6429450</v>
      </c>
      <c r="AC1070" s="748">
        <v>37107744</v>
      </c>
      <c r="AD1070" s="748"/>
      <c r="AE1070" s="748">
        <v>0</v>
      </c>
      <c r="AF1070" s="748">
        <v>34628801</v>
      </c>
      <c r="AG1070" s="748"/>
      <c r="AH1070" s="749">
        <v>0</v>
      </c>
      <c r="AI1070" s="749">
        <v>18369924</v>
      </c>
      <c r="AJ1070" s="749"/>
      <c r="AK1070" s="749"/>
      <c r="AL1070" s="748"/>
      <c r="AM1070" s="748" t="e">
        <f>SUM([9]!Table54[[#This Row],[140010]],[9]!Table54[[#This Row],[140007]],[9]!Table54[[#This Row],[140004]],[9]!Table54[[#This Row],[140001]])</f>
        <v>#REF!</v>
      </c>
      <c r="AN1070" s="748" t="e">
        <f>SUM([9]!Table54[[#This Row],[140011]],[9]!Table54[[#This Row],[140008]],[9]!Table54[[#This Row],[140005]],[9]!Table54[[#This Row],[140002]])</f>
        <v>#REF!</v>
      </c>
      <c r="AO1070" s="748"/>
      <c r="AP1070" s="748"/>
      <c r="AQ1070" s="748"/>
      <c r="AR1070" s="748"/>
      <c r="AS1070" s="747"/>
      <c r="AT1070" s="748"/>
      <c r="AU1070" s="748" t="e">
        <f>SUM([9]!Table54[[#This Row],[140201]:[140204]])</f>
        <v>#REF!</v>
      </c>
      <c r="AV1070" s="748"/>
      <c r="AW1070" s="748">
        <v>23054404</v>
      </c>
      <c r="AX1070" s="748">
        <v>32107744</v>
      </c>
      <c r="AY1070" s="748">
        <v>29628801</v>
      </c>
      <c r="AZ1070" s="750">
        <v>13369924</v>
      </c>
      <c r="BA1070" s="750">
        <v>28578204.519354843</v>
      </c>
      <c r="BB1070" s="750">
        <v>46604054.193548389</v>
      </c>
      <c r="BC1070" s="750">
        <v>46330127.649999999</v>
      </c>
      <c r="BD1070" s="750">
        <v>46534237.166666672</v>
      </c>
      <c r="BE1070" s="750">
        <v>31736297.208333336</v>
      </c>
      <c r="BF1070" s="750">
        <v>46841084.600000001</v>
      </c>
      <c r="BG1070" s="750">
        <v>52045877.274999999</v>
      </c>
      <c r="BH1070" s="750">
        <v>46672166.37931034</v>
      </c>
      <c r="BI1070" s="750">
        <f>SUBTOTAL(9,Table54[[#This Row],[140201]:[140212]])</f>
        <v>443502921.99221361</v>
      </c>
      <c r="BK1070" s="155">
        <v>49874672</v>
      </c>
      <c r="BL1070" s="155">
        <v>79716096.390000001</v>
      </c>
      <c r="BM1070" s="155">
        <v>58689067.93</v>
      </c>
      <c r="BN1070" s="155">
        <v>56993780.850000001</v>
      </c>
      <c r="BO1070" s="750">
        <v>63925317.539999992</v>
      </c>
      <c r="BP1070" s="750">
        <v>58429306.200000003</v>
      </c>
      <c r="BQ1070" s="750">
        <v>57778349.266666666</v>
      </c>
      <c r="BR1070" s="750">
        <v>64276949.740000002</v>
      </c>
      <c r="BS1070" s="750">
        <v>57495801.420000002</v>
      </c>
      <c r="BT1070" s="750">
        <v>59897458.116666667</v>
      </c>
      <c r="BU1070" s="750">
        <v>49952870.799999997</v>
      </c>
    </row>
    <row r="1071" spans="1:73" s="750" customFormat="1" ht="24.75" customHeight="1">
      <c r="A1071" s="22" t="s">
        <v>1873</v>
      </c>
      <c r="B1071" s="23">
        <v>25097</v>
      </c>
      <c r="C1071" s="804" t="s">
        <v>783</v>
      </c>
      <c r="D1071" s="23" t="s">
        <v>1874</v>
      </c>
      <c r="E1071" s="23" t="s">
        <v>163</v>
      </c>
      <c r="F1071" s="22" t="s">
        <v>1875</v>
      </c>
      <c r="G1071" s="22" t="s">
        <v>1878</v>
      </c>
      <c r="H1071" s="22" t="s">
        <v>179</v>
      </c>
      <c r="I1071" s="18" t="s">
        <v>5418</v>
      </c>
      <c r="J1071" s="23" t="s">
        <v>1876</v>
      </c>
      <c r="K1071" s="23" t="s">
        <v>1183</v>
      </c>
      <c r="L1071" s="23" t="s">
        <v>1184</v>
      </c>
      <c r="M1071" s="746" t="s">
        <v>1877</v>
      </c>
      <c r="N1071" s="22"/>
      <c r="O1071" s="22"/>
      <c r="P1071" s="22" t="s">
        <v>1482</v>
      </c>
      <c r="Q1071" s="22"/>
      <c r="R1071" s="22"/>
      <c r="S1071" s="747"/>
      <c r="T1071" s="748">
        <f>IF(Table54[[#This Row],[تاریخ اولین  احتساب حق بیمه]]="",1403,MID(Table54[[#This Row],[تاریخ اولین  احتساب حق بیمه]],1,4))</f>
        <v>1403</v>
      </c>
      <c r="U1071" s="22"/>
      <c r="V1071" s="22"/>
      <c r="W1071" s="23"/>
      <c r="X1071" s="22"/>
      <c r="Y1071" s="748">
        <v>26714722</v>
      </c>
      <c r="Z1071" s="748">
        <v>127346930</v>
      </c>
      <c r="AA1071" s="748"/>
      <c r="AB1071" s="748">
        <v>61374425</v>
      </c>
      <c r="AC1071" s="748">
        <v>187817277</v>
      </c>
      <c r="AD1071" s="748"/>
      <c r="AE1071" s="748">
        <v>61374425</v>
      </c>
      <c r="AF1071" s="748">
        <v>187817277</v>
      </c>
      <c r="AG1071" s="748"/>
      <c r="AH1071" s="749">
        <v>54026783</v>
      </c>
      <c r="AI1071" s="749">
        <v>180469635</v>
      </c>
      <c r="AJ1071" s="749"/>
      <c r="AK1071" s="749"/>
      <c r="AL1071" s="748"/>
      <c r="AM1071" s="748" t="e">
        <f>SUM([9]!Table54[[#This Row],[140010]],[9]!Table54[[#This Row],[140007]],[9]!Table54[[#This Row],[140004]],[9]!Table54[[#This Row],[140001]])</f>
        <v>#REF!</v>
      </c>
      <c r="AN1071" s="748" t="e">
        <f>SUM([9]!Table54[[#This Row],[140011]],[9]!Table54[[#This Row],[140008]],[9]!Table54[[#This Row],[140005]],[9]!Table54[[#This Row],[140002]])</f>
        <v>#REF!</v>
      </c>
      <c r="AO1071" s="748"/>
      <c r="AP1071" s="748"/>
      <c r="AQ1071" s="748"/>
      <c r="AR1071" s="748"/>
      <c r="AS1071" s="747"/>
      <c r="AT1071" s="748"/>
      <c r="AU1071" s="748" t="e">
        <f>SUM([9]!Table54[[#This Row],[140201]:[140204]])</f>
        <v>#REF!</v>
      </c>
      <c r="AV1071" s="748"/>
      <c r="AW1071" s="748">
        <v>127346930</v>
      </c>
      <c r="AX1071" s="748">
        <v>187817277</v>
      </c>
      <c r="AY1071" s="748">
        <v>1878817277</v>
      </c>
      <c r="AZ1071" s="750">
        <v>180469635</v>
      </c>
      <c r="BA1071" s="750">
        <v>202944776.01999998</v>
      </c>
      <c r="BB1071" s="750">
        <v>192893776.38</v>
      </c>
      <c r="BC1071" s="750">
        <v>186842776.74000001</v>
      </c>
      <c r="BD1071" s="750">
        <v>187274991</v>
      </c>
      <c r="BE1071" s="750">
        <v>192893776.38</v>
      </c>
      <c r="BF1071" s="750">
        <v>191597133.59999999</v>
      </c>
      <c r="BG1071" s="750">
        <v>217097774.94</v>
      </c>
      <c r="BH1071" s="750">
        <v>198021275.48000002</v>
      </c>
      <c r="BI1071" s="750">
        <f>SUBTOTAL(9,Table54[[#This Row],[140201]:[140212]])</f>
        <v>3944017399.5400004</v>
      </c>
      <c r="BJ1071" s="750">
        <v>157177027.91</v>
      </c>
      <c r="BK1071" s="155">
        <v>263776022.5</v>
      </c>
      <c r="BL1071" s="155">
        <v>305355270</v>
      </c>
      <c r="BM1071" s="155">
        <v>274467829</v>
      </c>
      <c r="BN1071" s="155">
        <v>259618097.75</v>
      </c>
      <c r="BO1071" s="750">
        <v>296881495.75</v>
      </c>
      <c r="BP1071" s="750">
        <v>242828474</v>
      </c>
      <c r="BQ1071" s="750">
        <v>238670549.25</v>
      </c>
      <c r="BR1071" s="750">
        <v>282625753.75</v>
      </c>
      <c r="BS1071" s="750">
        <v>262776022.5</v>
      </c>
      <c r="BT1071" s="750">
        <v>285644608.625</v>
      </c>
      <c r="BU1071" s="750">
        <v>161797850</v>
      </c>
    </row>
    <row r="1072" spans="1:73" s="750" customFormat="1" ht="24.75" customHeight="1">
      <c r="A1072" s="22" t="s">
        <v>1860</v>
      </c>
      <c r="B1072" s="23">
        <v>25098</v>
      </c>
      <c r="C1072" s="804" t="s">
        <v>783</v>
      </c>
      <c r="D1072" s="23" t="s">
        <v>1879</v>
      </c>
      <c r="E1072" s="23" t="s">
        <v>163</v>
      </c>
      <c r="F1072" s="22" t="s">
        <v>247</v>
      </c>
      <c r="G1072" s="22" t="s">
        <v>1292</v>
      </c>
      <c r="H1072" s="22" t="s">
        <v>179</v>
      </c>
      <c r="I1072" s="18" t="s">
        <v>5416</v>
      </c>
      <c r="J1072" s="23" t="s">
        <v>1880</v>
      </c>
      <c r="K1072" s="23" t="s">
        <v>1183</v>
      </c>
      <c r="L1072" s="23" t="s">
        <v>1184</v>
      </c>
      <c r="M1072" s="746" t="s">
        <v>1881</v>
      </c>
      <c r="N1072" s="22"/>
      <c r="O1072" s="22"/>
      <c r="P1072" s="22" t="s">
        <v>1882</v>
      </c>
      <c r="Q1072" s="22"/>
      <c r="R1072" s="22"/>
      <c r="S1072" s="747"/>
      <c r="T1072" s="748">
        <f>IF(Table54[[#This Row],[تاریخ اولین  احتساب حق بیمه]]="",1403,MID(Table54[[#This Row],[تاریخ اولین  احتساب حق بیمه]],1,4))</f>
        <v>1403</v>
      </c>
      <c r="U1072" s="22"/>
      <c r="V1072" s="22"/>
      <c r="W1072" s="23"/>
      <c r="X1072" s="22"/>
      <c r="Y1072" s="748">
        <v>30487865</v>
      </c>
      <c r="Z1072" s="748">
        <v>149848512</v>
      </c>
      <c r="AA1072" s="748"/>
      <c r="AB1072" s="748">
        <v>59588086</v>
      </c>
      <c r="AC1072" s="748">
        <v>214172349</v>
      </c>
      <c r="AD1072" s="748"/>
      <c r="AE1072" s="748">
        <v>37833705</v>
      </c>
      <c r="AF1072" s="748">
        <v>192417968</v>
      </c>
      <c r="AG1072" s="748"/>
      <c r="AH1072" s="749">
        <v>50129659</v>
      </c>
      <c r="AI1072" s="749">
        <v>204713922</v>
      </c>
      <c r="AJ1072" s="749"/>
      <c r="AK1072" s="749"/>
      <c r="AL1072" s="748"/>
      <c r="AM1072" s="748" t="e">
        <f>SUM([9]!Table54[[#This Row],[140010]],[9]!Table54[[#This Row],[140007]],[9]!Table54[[#This Row],[140004]],[9]!Table54[[#This Row],[140001]])</f>
        <v>#REF!</v>
      </c>
      <c r="AN1072" s="748" t="e">
        <f>SUM([9]!Table54[[#This Row],[140011]],[9]!Table54[[#This Row],[140008]],[9]!Table54[[#This Row],[140005]],[9]!Table54[[#This Row],[140002]])</f>
        <v>#REF!</v>
      </c>
      <c r="AO1072" s="748"/>
      <c r="AP1072" s="748"/>
      <c r="AQ1072" s="748"/>
      <c r="AR1072" s="748"/>
      <c r="AS1072" s="747"/>
      <c r="AT1072" s="748"/>
      <c r="AU1072" s="748" t="e">
        <f>SUM([9]!Table54[[#This Row],[140201]:[140204]])</f>
        <v>#REF!</v>
      </c>
      <c r="AV1072" s="748"/>
      <c r="AW1072" s="748">
        <v>149848512</v>
      </c>
      <c r="AX1072" s="748">
        <v>214172349</v>
      </c>
      <c r="AY1072" s="748">
        <v>192417968</v>
      </c>
      <c r="AZ1072" s="750">
        <v>204713922</v>
      </c>
      <c r="BA1072" s="750">
        <v>224103696.30500001</v>
      </c>
      <c r="BB1072" s="750">
        <v>218645270.005</v>
      </c>
      <c r="BC1072" s="750">
        <v>218645270.005</v>
      </c>
      <c r="BD1072" s="750">
        <v>210605607.65000001</v>
      </c>
      <c r="BE1072" s="750">
        <v>219645270.005</v>
      </c>
      <c r="BF1072" s="750">
        <v>207349315.815</v>
      </c>
      <c r="BG1072" s="750">
        <v>227684932.36000001</v>
      </c>
      <c r="BH1072" s="750">
        <v>198024371.595</v>
      </c>
      <c r="BI1072" s="750">
        <f>SUBTOTAL(9,Table54[[#This Row],[140201]:[140212]])</f>
        <v>2485856484.7400002</v>
      </c>
      <c r="BJ1072" s="750">
        <v>213024371.595</v>
      </c>
      <c r="BK1072" s="155">
        <v>273981020.05000001</v>
      </c>
      <c r="BL1072" s="155">
        <v>309672927.67500001</v>
      </c>
      <c r="BM1072" s="155">
        <v>293449333.30000001</v>
      </c>
      <c r="BN1072" s="155">
        <v>308375040.125</v>
      </c>
      <c r="BO1072" s="750">
        <v>314864477.875</v>
      </c>
      <c r="BP1072" s="750">
        <v>288257783.10000002</v>
      </c>
      <c r="BQ1072" s="750">
        <v>285662008</v>
      </c>
      <c r="BR1072" s="750">
        <v>330321871.44999999</v>
      </c>
      <c r="BS1072" s="750">
        <v>308906726.875</v>
      </c>
      <c r="BT1072" s="750">
        <v>349790184.69999999</v>
      </c>
      <c r="BU1072" s="750">
        <v>227788755</v>
      </c>
    </row>
    <row r="1073" spans="1:73" s="750" customFormat="1" ht="24.75" customHeight="1">
      <c r="A1073" s="22" t="s">
        <v>2953</v>
      </c>
      <c r="B1073" s="23">
        <v>250100</v>
      </c>
      <c r="C1073" s="804" t="s">
        <v>783</v>
      </c>
      <c r="D1073" s="23">
        <v>2581001550</v>
      </c>
      <c r="E1073" s="23" t="s">
        <v>162</v>
      </c>
      <c r="F1073" s="22" t="s">
        <v>143</v>
      </c>
      <c r="G1073" s="22" t="s">
        <v>1288</v>
      </c>
      <c r="H1073" s="22" t="s">
        <v>179</v>
      </c>
      <c r="I1073" s="18" t="s">
        <v>5417</v>
      </c>
      <c r="J1073" s="23">
        <v>9034796151</v>
      </c>
      <c r="K1073" s="23" t="s">
        <v>1183</v>
      </c>
      <c r="L1073" s="23" t="s">
        <v>1184</v>
      </c>
      <c r="M1073" s="746" t="s">
        <v>2954</v>
      </c>
      <c r="N1073" s="22"/>
      <c r="O1073" s="22"/>
      <c r="P1073" s="22" t="s">
        <v>2955</v>
      </c>
      <c r="Q1073" s="22"/>
      <c r="R1073" s="22" t="s">
        <v>3764</v>
      </c>
      <c r="S1073" s="747"/>
      <c r="T1073" s="748" t="str">
        <f>IF(Table54[[#This Row],[تاریخ اولین  احتساب حق بیمه]]="",1403,MID(Table54[[#This Row],[تاریخ اولین  احتساب حق بیمه]],1,4))</f>
        <v>1402</v>
      </c>
      <c r="U1073" s="22"/>
      <c r="V1073" s="22"/>
      <c r="W1073" s="23"/>
      <c r="X1073" s="22"/>
      <c r="Y1073" s="748"/>
      <c r="Z1073" s="748"/>
      <c r="AA1073" s="748"/>
      <c r="AB1073" s="748">
        <v>38907988</v>
      </c>
      <c r="AC1073" s="748">
        <v>104490828</v>
      </c>
      <c r="AD1073" s="748"/>
      <c r="AE1073" s="748">
        <v>49746642</v>
      </c>
      <c r="AF1073" s="748">
        <v>115329482</v>
      </c>
      <c r="AG1073" s="748"/>
      <c r="AH1073" s="749">
        <v>40853387</v>
      </c>
      <c r="AI1073" s="749">
        <v>106436227</v>
      </c>
      <c r="AJ1073" s="749"/>
      <c r="AK1073" s="749"/>
      <c r="AL1073" s="748"/>
      <c r="AM1073" s="748" t="e">
        <f>SUM([9]!Table54[[#This Row],[140010]],[9]!Table54[[#This Row],[140007]],[9]!Table54[[#This Row],[140004]],[9]!Table54[[#This Row],[140001]])</f>
        <v>#REF!</v>
      </c>
      <c r="AN1073" s="748" t="e">
        <f>SUM([9]!Table54[[#This Row],[140011]],[9]!Table54[[#This Row],[140008]],[9]!Table54[[#This Row],[140005]],[9]!Table54[[#This Row],[140002]])</f>
        <v>#REF!</v>
      </c>
      <c r="AO1073" s="748"/>
      <c r="AP1073" s="748"/>
      <c r="AQ1073" s="748"/>
      <c r="AR1073" s="748"/>
      <c r="AS1073" s="747"/>
      <c r="AT1073" s="748"/>
      <c r="AU1073" s="748" t="e">
        <f>SUM([9]!Table54[[#This Row],[140201]:[140204]])</f>
        <v>#REF!</v>
      </c>
      <c r="AV1073" s="748"/>
      <c r="AW1073" s="748"/>
      <c r="AX1073" s="748">
        <v>104490828</v>
      </c>
      <c r="AY1073" s="748">
        <v>115329482</v>
      </c>
      <c r="AZ1073" s="750">
        <v>106436227</v>
      </c>
      <c r="BA1073" s="750">
        <v>116163224.40000001</v>
      </c>
      <c r="BB1073" s="750">
        <v>130054023.2</v>
      </c>
      <c r="BF1073" s="750">
        <v>113265828.00000001</v>
      </c>
      <c r="BG1073" s="750">
        <v>102154171.2</v>
      </c>
      <c r="BI1073" s="750">
        <f>SUBTOTAL(9,Table54[[#This Row],[140201]:[140212]])</f>
        <v>787893783.80000007</v>
      </c>
      <c r="BJ1073" s="750">
        <v>80908832.039999992</v>
      </c>
      <c r="BK1073" s="155">
        <v>136589499.66</v>
      </c>
      <c r="BL1073" s="155">
        <v>120390764.52</v>
      </c>
      <c r="BM1073" s="155">
        <v>0</v>
      </c>
      <c r="BN1073" s="155">
        <v>0</v>
      </c>
      <c r="BO1073" s="750">
        <v>0</v>
      </c>
      <c r="BP1073" s="750">
        <v>0</v>
      </c>
      <c r="BQ1073" s="750">
        <v>0</v>
      </c>
      <c r="BR1073" s="750">
        <v>0</v>
      </c>
      <c r="BS1073" s="750">
        <v>0</v>
      </c>
      <c r="BT1073" s="750">
        <v>0</v>
      </c>
      <c r="BU1073" s="750">
        <v>0</v>
      </c>
    </row>
    <row r="1074" spans="1:73" s="750" customFormat="1" ht="24.75" customHeight="1">
      <c r="A1074" s="22" t="s">
        <v>3523</v>
      </c>
      <c r="B1074" s="23">
        <v>250101</v>
      </c>
      <c r="C1074" s="804" t="s">
        <v>783</v>
      </c>
      <c r="D1074" s="23" t="s">
        <v>3524</v>
      </c>
      <c r="E1074" s="23" t="s">
        <v>163</v>
      </c>
      <c r="F1074" s="22" t="s">
        <v>117</v>
      </c>
      <c r="G1074" s="22" t="s">
        <v>1285</v>
      </c>
      <c r="H1074" s="22" t="s">
        <v>179</v>
      </c>
      <c r="I1074" s="18" t="s">
        <v>22176</v>
      </c>
      <c r="J1074" s="23" t="s">
        <v>3525</v>
      </c>
      <c r="K1074" s="23" t="s">
        <v>1183</v>
      </c>
      <c r="L1074" s="23" t="s">
        <v>1184</v>
      </c>
      <c r="M1074" s="746" t="s">
        <v>3526</v>
      </c>
      <c r="N1074" s="22"/>
      <c r="O1074" s="22"/>
      <c r="P1074" s="22" t="s">
        <v>1941</v>
      </c>
      <c r="Q1074" s="22" t="s">
        <v>1941</v>
      </c>
      <c r="R1074" s="22"/>
      <c r="S1074" s="747"/>
      <c r="T1074" s="748">
        <f>IF(Table54[[#This Row],[تاریخ اولین  احتساب حق بیمه]]="",1403,MID(Table54[[#This Row],[تاریخ اولین  احتساب حق بیمه]],1,4))</f>
        <v>1403</v>
      </c>
      <c r="U1074" s="22"/>
      <c r="V1074" s="22"/>
      <c r="W1074" s="23"/>
      <c r="X1074" s="22"/>
      <c r="Y1074" s="748">
        <v>21107738</v>
      </c>
      <c r="Z1074" s="748">
        <v>69905238</v>
      </c>
      <c r="AA1074" s="748"/>
      <c r="AB1074" s="748">
        <v>32380542</v>
      </c>
      <c r="AC1074" s="748">
        <v>95463397</v>
      </c>
      <c r="AD1074" s="748"/>
      <c r="AE1074" s="748">
        <v>23887285</v>
      </c>
      <c r="AF1074" s="748">
        <v>86970140</v>
      </c>
      <c r="AG1074" s="748"/>
      <c r="AH1074" s="749">
        <v>23887285</v>
      </c>
      <c r="AI1074" s="749">
        <v>86970140</v>
      </c>
      <c r="AJ1074" s="749"/>
      <c r="AK1074" s="749"/>
      <c r="AL1074" s="748"/>
      <c r="AM1074" s="748" t="e">
        <f>SUM([9]!Table54[[#This Row],[140010]],[9]!Table54[[#This Row],[140007]],[9]!Table54[[#This Row],[140004]],[9]!Table54[[#This Row],[140001]])</f>
        <v>#REF!</v>
      </c>
      <c r="AN1074" s="748" t="e">
        <f>SUM([9]!Table54[[#This Row],[140011]],[9]!Table54[[#This Row],[140008]],[9]!Table54[[#This Row],[140005]],[9]!Table54[[#This Row],[140002]])</f>
        <v>#REF!</v>
      </c>
      <c r="AO1074" s="748"/>
      <c r="AP1074" s="748"/>
      <c r="AQ1074" s="748"/>
      <c r="AR1074" s="748"/>
      <c r="AS1074" s="747"/>
      <c r="AT1074" s="748"/>
      <c r="AU1074" s="748" t="e">
        <f>SUM([9]!Table54[[#This Row],[140201]:[140204]])</f>
        <v>#REF!</v>
      </c>
      <c r="AV1074" s="748"/>
      <c r="AW1074" s="748">
        <v>69905238</v>
      </c>
      <c r="AX1074" s="748">
        <v>95463397</v>
      </c>
      <c r="AY1074" s="748">
        <v>86970140</v>
      </c>
      <c r="AZ1074" s="750">
        <v>8697140</v>
      </c>
      <c r="BA1074" s="750">
        <v>100771682.05000001</v>
      </c>
      <c r="BB1074" s="750">
        <v>105994225.09999999</v>
      </c>
      <c r="BC1074" s="750">
        <v>102013010.97499999</v>
      </c>
      <c r="BD1074" s="750">
        <v>99624282.5</v>
      </c>
      <c r="BE1074" s="750">
        <v>95643068.375</v>
      </c>
      <c r="BF1074" s="750">
        <v>102278425.25</v>
      </c>
      <c r="BG1074" s="750">
        <v>112894996.25</v>
      </c>
      <c r="BH1074" s="750">
        <v>103340082.34999999</v>
      </c>
      <c r="BI1074" s="750">
        <f>SUBTOTAL(9,Table54[[#This Row],[140201]:[140212]])</f>
        <v>1083595687.8499999</v>
      </c>
      <c r="BJ1074" s="750">
        <v>99358868.224999994</v>
      </c>
      <c r="BK1074" s="155">
        <v>139380399.53999999</v>
      </c>
      <c r="BL1074" s="155">
        <v>164090620.63</v>
      </c>
      <c r="BM1074" s="155">
        <v>147863012.75</v>
      </c>
      <c r="BN1074" s="155">
        <v>135281347.86000001</v>
      </c>
      <c r="BO1074" s="750">
        <v>131224445.88999999</v>
      </c>
      <c r="BP1074" s="750">
        <v>128642781</v>
      </c>
      <c r="BQ1074" s="750">
        <v>121635404.87</v>
      </c>
      <c r="BR1074" s="750">
        <v>144132770.34</v>
      </c>
      <c r="BS1074" s="750">
        <v>127167543.92000002</v>
      </c>
      <c r="BT1074" s="750">
        <v>159622759.68000001</v>
      </c>
      <c r="BU1074" s="750">
        <v>91761854</v>
      </c>
    </row>
    <row r="1075" spans="1:73" s="750" customFormat="1" ht="24.75" customHeight="1">
      <c r="A1075" s="22" t="s">
        <v>3527</v>
      </c>
      <c r="B1075" s="23">
        <v>250102</v>
      </c>
      <c r="C1075" s="804" t="s">
        <v>783</v>
      </c>
      <c r="D1075" s="23" t="s">
        <v>3528</v>
      </c>
      <c r="E1075" s="23" t="s">
        <v>163</v>
      </c>
      <c r="F1075" s="22" t="s">
        <v>2862</v>
      </c>
      <c r="G1075" s="22" t="s">
        <v>1292</v>
      </c>
      <c r="H1075" s="22" t="s">
        <v>179</v>
      </c>
      <c r="I1075" s="18" t="s">
        <v>5416</v>
      </c>
      <c r="J1075" s="23" t="s">
        <v>3529</v>
      </c>
      <c r="K1075" s="23" t="s">
        <v>1183</v>
      </c>
      <c r="L1075" s="23" t="s">
        <v>1184</v>
      </c>
      <c r="M1075" s="746" t="s">
        <v>3530</v>
      </c>
      <c r="N1075" s="22"/>
      <c r="O1075" s="22"/>
      <c r="P1075" s="22" t="s">
        <v>2675</v>
      </c>
      <c r="Q1075" s="22" t="s">
        <v>2675</v>
      </c>
      <c r="R1075" s="22"/>
      <c r="S1075" s="747"/>
      <c r="T1075" s="748">
        <f>IF(Table54[[#This Row],[تاریخ اولین  احتساب حق بیمه]]="",1403,MID(Table54[[#This Row],[تاریخ اولین  احتساب حق بیمه]],1,4))</f>
        <v>1403</v>
      </c>
      <c r="U1075" s="22"/>
      <c r="V1075" s="22"/>
      <c r="W1075" s="23"/>
      <c r="X1075" s="22"/>
      <c r="Y1075" s="748">
        <v>0</v>
      </c>
      <c r="Z1075" s="748">
        <v>48797500</v>
      </c>
      <c r="AA1075" s="748"/>
      <c r="AB1075" s="748">
        <v>0</v>
      </c>
      <c r="AC1075" s="748">
        <v>70082855</v>
      </c>
      <c r="AD1075" s="748"/>
      <c r="AE1075" s="748">
        <v>0</v>
      </c>
      <c r="AF1075" s="748">
        <v>70082855</v>
      </c>
      <c r="AG1075" s="748"/>
      <c r="AH1075" s="749">
        <v>13277071</v>
      </c>
      <c r="AI1075" s="749">
        <v>71409926</v>
      </c>
      <c r="AJ1075" s="749"/>
      <c r="AK1075" s="749"/>
      <c r="AL1075" s="748"/>
      <c r="AM1075" s="748" t="e">
        <f>SUM([9]!Table54[[#This Row],[140010]],[9]!Table54[[#This Row],[140007]],[9]!Table54[[#This Row],[140004]],[9]!Table54[[#This Row],[140001]])</f>
        <v>#REF!</v>
      </c>
      <c r="AN1075" s="748" t="e">
        <f>SUM([9]!Table54[[#This Row],[140011]],[9]!Table54[[#This Row],[140008]],[9]!Table54[[#This Row],[140005]],[9]!Table54[[#This Row],[140002]])</f>
        <v>#REF!</v>
      </c>
      <c r="AO1075" s="748"/>
      <c r="AP1075" s="748"/>
      <c r="AQ1075" s="748"/>
      <c r="AR1075" s="748"/>
      <c r="AS1075" s="747"/>
      <c r="AT1075" s="748"/>
      <c r="AU1075" s="748" t="e">
        <f>SUM([9]!Table54[[#This Row],[140201]:[140204]])</f>
        <v>#REF!</v>
      </c>
      <c r="AV1075" s="748"/>
      <c r="AW1075" s="748">
        <v>48797500</v>
      </c>
      <c r="AX1075" s="748">
        <v>70082855</v>
      </c>
      <c r="AY1075" s="748">
        <v>70082855</v>
      </c>
      <c r="AZ1075" s="750">
        <v>71409926</v>
      </c>
      <c r="BA1075" s="750">
        <v>82557325.924999997</v>
      </c>
      <c r="BB1075" s="750">
        <v>82471583.474999994</v>
      </c>
      <c r="BC1075" s="750">
        <v>81144512.099999994</v>
      </c>
      <c r="BD1075" s="750">
        <v>80082855</v>
      </c>
      <c r="BE1075" s="750">
        <v>82206169.200000003</v>
      </c>
      <c r="BF1075" s="750">
        <v>83002412.025000006</v>
      </c>
      <c r="BG1075" s="750">
        <v>90699426</v>
      </c>
      <c r="BH1075" s="750">
        <v>88045283.25</v>
      </c>
      <c r="BI1075" s="750">
        <f>SUBTOTAL(9,Table54[[#This Row],[140201]:[140212]])</f>
        <v>930582702.97500002</v>
      </c>
      <c r="BJ1075" s="750">
        <v>80082855</v>
      </c>
      <c r="BK1075" s="155">
        <v>121187565.23999999</v>
      </c>
      <c r="BL1075" s="155">
        <v>125244467.21000001</v>
      </c>
      <c r="BM1075" s="155">
        <v>124506848.67</v>
      </c>
      <c r="BN1075" s="155">
        <v>141472075.09</v>
      </c>
      <c r="BO1075" s="750">
        <v>127826132.09999999</v>
      </c>
      <c r="BP1075" s="750">
        <v>119712328.16</v>
      </c>
      <c r="BQ1075" s="750">
        <v>116761854</v>
      </c>
      <c r="BR1075" s="750">
        <v>134464698.96000001</v>
      </c>
      <c r="BS1075" s="750">
        <v>118237091.08</v>
      </c>
      <c r="BT1075" s="750">
        <v>142578502.90000001</v>
      </c>
      <c r="BU1075" s="750">
        <v>116761854</v>
      </c>
    </row>
    <row r="1076" spans="1:73" s="750" customFormat="1" ht="24.75" customHeight="1">
      <c r="A1076" s="22" t="s">
        <v>3531</v>
      </c>
      <c r="B1076" s="23">
        <v>250104</v>
      </c>
      <c r="C1076" s="804" t="s">
        <v>783</v>
      </c>
      <c r="D1076" s="23" t="s">
        <v>3532</v>
      </c>
      <c r="E1076" s="23" t="s">
        <v>163</v>
      </c>
      <c r="F1076" s="22" t="s">
        <v>469</v>
      </c>
      <c r="G1076" s="22" t="s">
        <v>1292</v>
      </c>
      <c r="H1076" s="22" t="s">
        <v>180</v>
      </c>
      <c r="I1076" s="18" t="s">
        <v>5417</v>
      </c>
      <c r="J1076" s="23" t="s">
        <v>3533</v>
      </c>
      <c r="K1076" s="23" t="s">
        <v>1183</v>
      </c>
      <c r="L1076" s="23" t="s">
        <v>1184</v>
      </c>
      <c r="M1076" s="746" t="s">
        <v>3534</v>
      </c>
      <c r="N1076" s="22"/>
      <c r="O1076" s="22"/>
      <c r="P1076" s="22" t="s">
        <v>1309</v>
      </c>
      <c r="Q1076" s="22" t="s">
        <v>1309</v>
      </c>
      <c r="R1076" s="22"/>
      <c r="S1076" s="747"/>
      <c r="T1076" s="748">
        <f>IF(Table54[[#This Row],[تاریخ اولین  احتساب حق بیمه]]="",1403,MID(Table54[[#This Row],[تاریخ اولین  احتساب حق بیمه]],1,4))</f>
        <v>1403</v>
      </c>
      <c r="U1076" s="22"/>
      <c r="V1076" s="22"/>
      <c r="W1076" s="23"/>
      <c r="X1076" s="22"/>
      <c r="Y1076" s="748"/>
      <c r="Z1076" s="748"/>
      <c r="AA1076" s="748"/>
      <c r="AB1076" s="748">
        <v>0</v>
      </c>
      <c r="AC1076" s="748">
        <v>69132855</v>
      </c>
      <c r="AD1076" s="748"/>
      <c r="AE1076" s="748">
        <v>0</v>
      </c>
      <c r="AF1076" s="748">
        <v>69132855</v>
      </c>
      <c r="AG1076" s="748"/>
      <c r="AH1076" s="749">
        <v>2956643</v>
      </c>
      <c r="AI1076" s="749">
        <v>72089498</v>
      </c>
      <c r="AJ1076" s="749"/>
      <c r="AK1076" s="749"/>
      <c r="AL1076" s="748"/>
      <c r="AM1076" s="748" t="e">
        <f>SUM([9]!Table54[[#This Row],[140010]],[9]!Table54[[#This Row],[140007]],[9]!Table54[[#This Row],[140004]],[9]!Table54[[#This Row],[140001]])</f>
        <v>#REF!</v>
      </c>
      <c r="AN1076" s="748" t="e">
        <f>SUM([9]!Table54[[#This Row],[140011]],[9]!Table54[[#This Row],[140008]],[9]!Table54[[#This Row],[140005]],[9]!Table54[[#This Row],[140002]])</f>
        <v>#REF!</v>
      </c>
      <c r="AO1076" s="748"/>
      <c r="AP1076" s="748"/>
      <c r="AQ1076" s="748"/>
      <c r="AR1076" s="748"/>
      <c r="AS1076" s="747"/>
      <c r="AT1076" s="748"/>
      <c r="AU1076" s="748" t="e">
        <f>SUM([9]!Table54[[#This Row],[140201]:[140204]])</f>
        <v>#REF!</v>
      </c>
      <c r="AV1076" s="748"/>
      <c r="AW1076" s="748">
        <v>57073325</v>
      </c>
      <c r="AX1076" s="748">
        <v>69132855</v>
      </c>
      <c r="AY1076" s="748">
        <v>69132855</v>
      </c>
      <c r="AZ1076" s="750">
        <v>72089498</v>
      </c>
      <c r="BA1076" s="750">
        <v>69132855</v>
      </c>
      <c r="BB1076" s="750">
        <v>79132855</v>
      </c>
      <c r="BC1076" s="750">
        <v>81202504.924999997</v>
      </c>
      <c r="BD1076" s="750">
        <v>50150808.166666672</v>
      </c>
      <c r="BE1076" s="750">
        <v>38423653.708333336</v>
      </c>
      <c r="BF1076" s="750">
        <v>34294237.166666672</v>
      </c>
      <c r="BG1076" s="750">
        <v>49914677.125</v>
      </c>
      <c r="BH1076" s="750">
        <v>40585959.482758619</v>
      </c>
      <c r="BI1076" s="750">
        <f>SUBTOTAL(9,Table54[[#This Row],[140201]:[140212]])</f>
        <v>710266083.57442534</v>
      </c>
      <c r="BK1076" s="155"/>
      <c r="BL1076" s="155"/>
      <c r="BM1076" s="155"/>
      <c r="BN1076" s="155"/>
    </row>
    <row r="1077" spans="1:73" s="750" customFormat="1" ht="24.75" customHeight="1">
      <c r="A1077" s="22" t="s">
        <v>3535</v>
      </c>
      <c r="B1077" s="23">
        <v>250105</v>
      </c>
      <c r="C1077" s="804" t="s">
        <v>783</v>
      </c>
      <c r="D1077" s="23" t="s">
        <v>3536</v>
      </c>
      <c r="E1077" s="23" t="s">
        <v>163</v>
      </c>
      <c r="F1077" s="22" t="s">
        <v>316</v>
      </c>
      <c r="G1077" s="22" t="s">
        <v>1287</v>
      </c>
      <c r="H1077" s="22" t="s">
        <v>180</v>
      </c>
      <c r="I1077" s="18" t="s">
        <v>5417</v>
      </c>
      <c r="J1077" s="23" t="s">
        <v>3537</v>
      </c>
      <c r="K1077" s="23" t="s">
        <v>1183</v>
      </c>
      <c r="L1077" s="23" t="s">
        <v>1184</v>
      </c>
      <c r="M1077" s="746" t="s">
        <v>3538</v>
      </c>
      <c r="N1077" s="22"/>
      <c r="O1077" s="22"/>
      <c r="P1077" s="22" t="s">
        <v>3093</v>
      </c>
      <c r="Q1077" s="22" t="s">
        <v>3093</v>
      </c>
      <c r="R1077" s="22"/>
      <c r="S1077" s="747"/>
      <c r="T1077" s="748">
        <f>IF(Table54[[#This Row],[تاریخ اولین  احتساب حق بیمه]]="",1403,MID(Table54[[#This Row],[تاریخ اولین  احتساب حق بیمه]],1,4))</f>
        <v>1403</v>
      </c>
      <c r="U1077" s="22"/>
      <c r="V1077" s="22"/>
      <c r="W1077" s="23"/>
      <c r="X1077" s="22"/>
      <c r="Y1077" s="748"/>
      <c r="Z1077" s="748"/>
      <c r="AA1077" s="748"/>
      <c r="AB1077" s="748"/>
      <c r="AC1077" s="748"/>
      <c r="AD1077" s="748"/>
      <c r="AE1077" s="748">
        <v>11035740</v>
      </c>
      <c r="AF1077" s="748">
        <v>79118580</v>
      </c>
      <c r="AG1077" s="748"/>
      <c r="AH1077" s="749">
        <v>15972781</v>
      </c>
      <c r="AI1077" s="749">
        <v>84055621</v>
      </c>
      <c r="AJ1077" s="749"/>
      <c r="AK1077" s="749"/>
      <c r="AL1077" s="748"/>
      <c r="AM1077" s="748" t="e">
        <f>SUM([9]!Table54[[#This Row],[140010]],[9]!Table54[[#This Row],[140007]],[9]!Table54[[#This Row],[140004]],[9]!Table54[[#This Row],[140001]])</f>
        <v>#REF!</v>
      </c>
      <c r="AN1077" s="748" t="e">
        <f>SUM([9]!Table54[[#This Row],[140011]],[9]!Table54[[#This Row],[140008]],[9]!Table54[[#This Row],[140005]],[9]!Table54[[#This Row],[140002]])</f>
        <v>#REF!</v>
      </c>
      <c r="AO1077" s="748"/>
      <c r="AP1077" s="748"/>
      <c r="AQ1077" s="748"/>
      <c r="AR1077" s="748"/>
      <c r="AS1077" s="747"/>
      <c r="AT1077" s="748"/>
      <c r="AU1077" s="748" t="e">
        <f>SUM([9]!Table54[[#This Row],[140201]:[140204]])</f>
        <v>#REF!</v>
      </c>
      <c r="AV1077" s="748"/>
      <c r="AW1077" s="748"/>
      <c r="AX1077" s="748"/>
      <c r="AY1077" s="748">
        <v>79118580</v>
      </c>
      <c r="AZ1077" s="750">
        <v>84055621</v>
      </c>
      <c r="BB1077" s="750">
        <v>41970072.399999999</v>
      </c>
      <c r="BI1077" s="750">
        <f>SUBTOTAL(9,Table54[[#This Row],[140201]:[140212]])</f>
        <v>205144273.40000001</v>
      </c>
      <c r="BK1077" s="155"/>
      <c r="BL1077" s="155"/>
      <c r="BM1077" s="155"/>
      <c r="BN1077" s="155"/>
    </row>
    <row r="1078" spans="1:73" s="750" customFormat="1" ht="24.75" customHeight="1">
      <c r="A1078" s="22" t="s">
        <v>3539</v>
      </c>
      <c r="B1078" s="23">
        <v>250106</v>
      </c>
      <c r="C1078" s="804" t="s">
        <v>783</v>
      </c>
      <c r="D1078" s="23">
        <v>2581066441</v>
      </c>
      <c r="E1078" s="23" t="s">
        <v>162</v>
      </c>
      <c r="F1078" s="22" t="s">
        <v>200</v>
      </c>
      <c r="G1078" s="22" t="s">
        <v>1288</v>
      </c>
      <c r="H1078" s="22" t="s">
        <v>180</v>
      </c>
      <c r="I1078" s="18" t="s">
        <v>5417</v>
      </c>
      <c r="J1078" s="23" t="s">
        <v>3540</v>
      </c>
      <c r="K1078" s="23" t="s">
        <v>1183</v>
      </c>
      <c r="L1078" s="23" t="s">
        <v>1184</v>
      </c>
      <c r="M1078" s="746" t="s">
        <v>3541</v>
      </c>
      <c r="N1078" s="22"/>
      <c r="O1078" s="22"/>
      <c r="P1078" s="22" t="s">
        <v>3286</v>
      </c>
      <c r="Q1078" s="22" t="s">
        <v>3286</v>
      </c>
      <c r="R1078" s="22" t="s">
        <v>4463</v>
      </c>
      <c r="S1078" s="747"/>
      <c r="T1078" s="748" t="str">
        <f>IF(Table54[[#This Row],[تاریخ اولین  احتساب حق بیمه]]="",1403,MID(Table54[[#This Row],[تاریخ اولین  احتساب حق بیمه]],1,4))</f>
        <v>1402</v>
      </c>
      <c r="U1078" s="22"/>
      <c r="V1078" s="22"/>
      <c r="W1078" s="23"/>
      <c r="X1078" s="22"/>
      <c r="Y1078" s="748"/>
      <c r="Z1078" s="748"/>
      <c r="AA1078" s="748"/>
      <c r="AB1078" s="748"/>
      <c r="AC1078" s="748"/>
      <c r="AD1078" s="748"/>
      <c r="AE1078" s="748">
        <v>4512041</v>
      </c>
      <c r="AF1078" s="748">
        <v>19923188</v>
      </c>
      <c r="AG1078" s="748"/>
      <c r="AH1078" s="749">
        <v>16455680</v>
      </c>
      <c r="AI1078" s="749">
        <v>69538520</v>
      </c>
      <c r="AJ1078" s="749"/>
      <c r="AK1078" s="749"/>
      <c r="AL1078" s="748"/>
      <c r="AM1078" s="748" t="e">
        <f>SUM([9]!Table54[[#This Row],[140010]],[9]!Table54[[#This Row],[140007]],[9]!Table54[[#This Row],[140004]],[9]!Table54[[#This Row],[140001]])</f>
        <v>#REF!</v>
      </c>
      <c r="AN1078" s="748" t="e">
        <f>SUM([9]!Table54[[#This Row],[140011]],[9]!Table54[[#This Row],[140008]],[9]!Table54[[#This Row],[140005]],[9]!Table54[[#This Row],[140002]])</f>
        <v>#REF!</v>
      </c>
      <c r="AO1078" s="748"/>
      <c r="AP1078" s="748"/>
      <c r="AQ1078" s="748"/>
      <c r="AR1078" s="748"/>
      <c r="AS1078" s="747"/>
      <c r="AT1078" s="748"/>
      <c r="AU1078" s="748" t="e">
        <f>SUM([9]!Table54[[#This Row],[140201]:[140204]])</f>
        <v>#REF!</v>
      </c>
      <c r="AV1078" s="748"/>
      <c r="AW1078" s="748"/>
      <c r="AX1078" s="748"/>
      <c r="AY1078" s="748">
        <v>19923188</v>
      </c>
      <c r="AZ1078" s="750">
        <v>69538520</v>
      </c>
      <c r="BA1078" s="750">
        <v>97586686</v>
      </c>
      <c r="BB1078" s="750">
        <v>101216745.2</v>
      </c>
      <c r="BF1078" s="750">
        <v>108117514.40000001</v>
      </c>
      <c r="BG1078" s="750">
        <v>107852100.2</v>
      </c>
      <c r="BI1078" s="750">
        <f>SUBTOTAL(9,Table54[[#This Row],[140201]:[140212]])</f>
        <v>504234753.80000001</v>
      </c>
      <c r="BJ1078" s="750">
        <v>98896642.640000001</v>
      </c>
      <c r="BK1078" s="155">
        <v>136069440.49000001</v>
      </c>
      <c r="BL1078" s="155">
        <v>137175868</v>
      </c>
      <c r="BM1078" s="155">
        <v>137913486.34</v>
      </c>
      <c r="BN1078" s="155">
        <v>128693257.08999999</v>
      </c>
      <c r="BO1078" s="750">
        <v>122792310.36999999</v>
      </c>
      <c r="BP1078" s="750">
        <v>117427383.78</v>
      </c>
      <c r="BQ1078" s="750">
        <v>118533811.29000001</v>
      </c>
      <c r="BR1078" s="750">
        <v>110746666.31</v>
      </c>
      <c r="BS1078" s="750">
        <v>119229277.21999998</v>
      </c>
      <c r="BT1078" s="750">
        <v>141063827.22</v>
      </c>
      <c r="BU1078" s="750">
        <v>79841505</v>
      </c>
    </row>
    <row r="1079" spans="1:73" s="750" customFormat="1" ht="24.75" customHeight="1">
      <c r="A1079" s="22" t="s">
        <v>3542</v>
      </c>
      <c r="B1079" s="23">
        <v>250107</v>
      </c>
      <c r="C1079" s="804" t="s">
        <v>783</v>
      </c>
      <c r="D1079" s="23" t="s">
        <v>3543</v>
      </c>
      <c r="E1079" s="23" t="s">
        <v>162</v>
      </c>
      <c r="F1079" s="22" t="s">
        <v>509</v>
      </c>
      <c r="G1079" s="22" t="s">
        <v>1287</v>
      </c>
      <c r="H1079" s="22" t="s">
        <v>179</v>
      </c>
      <c r="I1079" s="18" t="s">
        <v>5418</v>
      </c>
      <c r="J1079" s="23" t="s">
        <v>3544</v>
      </c>
      <c r="K1079" s="23" t="s">
        <v>1183</v>
      </c>
      <c r="L1079" s="23" t="s">
        <v>1419</v>
      </c>
      <c r="M1079" s="746" t="s">
        <v>3545</v>
      </c>
      <c r="N1079" s="22"/>
      <c r="O1079" s="22"/>
      <c r="P1079" s="22" t="s">
        <v>2709</v>
      </c>
      <c r="Q1079" s="22"/>
      <c r="R1079" s="22" t="s">
        <v>3435</v>
      </c>
      <c r="S1079" s="747"/>
      <c r="T1079" s="748" t="str">
        <f>IF(Table54[[#This Row],[تاریخ اولین  احتساب حق بیمه]]="",1403,MID(Table54[[#This Row],[تاریخ اولین  احتساب حق بیمه]],1,4))</f>
        <v>1402</v>
      </c>
      <c r="U1079" s="22"/>
      <c r="V1079" s="22"/>
      <c r="W1079" s="23"/>
      <c r="X1079" s="22"/>
      <c r="Y1079" s="748">
        <v>8638013</v>
      </c>
      <c r="Z1079" s="748">
        <v>24356480</v>
      </c>
      <c r="AA1079" s="748"/>
      <c r="AB1079" s="748">
        <v>24687456</v>
      </c>
      <c r="AC1079" s="748">
        <v>90795311</v>
      </c>
      <c r="AD1079" s="748"/>
      <c r="AE1079" s="748">
        <v>18235053</v>
      </c>
      <c r="AF1079" s="748">
        <v>84342908</v>
      </c>
      <c r="AG1079" s="748"/>
      <c r="AH1079" s="749">
        <v>11782650</v>
      </c>
      <c r="AI1079" s="749">
        <v>77890505</v>
      </c>
      <c r="AJ1079" s="749"/>
      <c r="AK1079" s="749"/>
      <c r="AL1079" s="748"/>
      <c r="AM1079" s="748" t="e">
        <f>SUM([9]!Table54[[#This Row],[140010]],[9]!Table54[[#This Row],[140007]],[9]!Table54[[#This Row],[140004]],[9]!Table54[[#This Row],[140001]])</f>
        <v>#REF!</v>
      </c>
      <c r="AN1079" s="748" t="e">
        <f>SUM([9]!Table54[[#This Row],[140011]],[9]!Table54[[#This Row],[140008]],[9]!Table54[[#This Row],[140005]],[9]!Table54[[#This Row],[140002]])</f>
        <v>#REF!</v>
      </c>
      <c r="AO1079" s="748"/>
      <c r="AP1079" s="748"/>
      <c r="AQ1079" s="748"/>
      <c r="AR1079" s="748"/>
      <c r="AS1079" s="747"/>
      <c r="AT1079" s="748"/>
      <c r="AU1079" s="748" t="e">
        <f>SUM([9]!Table54[[#This Row],[140201]:[140204]])</f>
        <v>#REF!</v>
      </c>
      <c r="AV1079" s="748"/>
      <c r="AW1079" s="748">
        <v>24356480</v>
      </c>
      <c r="AX1079" s="748">
        <v>90795311</v>
      </c>
      <c r="AY1079" s="748">
        <v>84342908</v>
      </c>
      <c r="AZ1079" s="750">
        <v>77890505</v>
      </c>
      <c r="BA1079" s="750">
        <v>87420013.464999989</v>
      </c>
      <c r="BB1079" s="750">
        <v>89900942.489999995</v>
      </c>
      <c r="BC1079" s="750">
        <v>91146959.549999997</v>
      </c>
      <c r="BD1079" s="750">
        <v>95916127.225000009</v>
      </c>
      <c r="BE1079" s="750">
        <v>95916127.225000009</v>
      </c>
      <c r="BF1079" s="750">
        <v>99002059.25</v>
      </c>
      <c r="BG1079" s="750">
        <v>113590101.55</v>
      </c>
      <c r="BH1079" s="750">
        <v>95759447.909999996</v>
      </c>
      <c r="BI1079" s="750">
        <f>SUBTOTAL(9,Table54[[#This Row],[140201]:[140212]])</f>
        <v>1046036982.665</v>
      </c>
      <c r="BJ1079" s="750">
        <v>91023099.589999989</v>
      </c>
      <c r="BK1079" s="155">
        <v>136388113.44</v>
      </c>
      <c r="BL1079" s="155">
        <v>126268184.92</v>
      </c>
      <c r="BM1079" s="155">
        <v>144951129.88</v>
      </c>
      <c r="BN1079" s="155">
        <v>130549693.14</v>
      </c>
      <c r="BO1079" s="750">
        <v>138334253.54000002</v>
      </c>
      <c r="BP1079" s="750">
        <v>126824623.90000001</v>
      </c>
      <c r="BQ1079" s="750">
        <v>135387640.33999997</v>
      </c>
      <c r="BR1079" s="750">
        <v>159909005.59999999</v>
      </c>
      <c r="BS1079" s="750">
        <v>134998412.31999999</v>
      </c>
      <c r="BT1079" s="750">
        <v>164536106.38</v>
      </c>
      <c r="BU1079" s="750">
        <v>112768779.72</v>
      </c>
    </row>
    <row r="1080" spans="1:73" s="750" customFormat="1" ht="24.75" customHeight="1">
      <c r="A1080" s="22" t="s">
        <v>3546</v>
      </c>
      <c r="B1080" s="23">
        <v>250108</v>
      </c>
      <c r="C1080" s="804" t="s">
        <v>783</v>
      </c>
      <c r="D1080" s="23" t="s">
        <v>3547</v>
      </c>
      <c r="E1080" s="23" t="s">
        <v>162</v>
      </c>
      <c r="F1080" s="22" t="s">
        <v>120</v>
      </c>
      <c r="G1080" s="22" t="s">
        <v>1292</v>
      </c>
      <c r="H1080" s="22" t="s">
        <v>180</v>
      </c>
      <c r="I1080" s="18" t="s">
        <v>5417</v>
      </c>
      <c r="J1080" s="23" t="s">
        <v>3548</v>
      </c>
      <c r="K1080" s="23" t="s">
        <v>1183</v>
      </c>
      <c r="L1080" s="23" t="s">
        <v>1184</v>
      </c>
      <c r="M1080" s="746" t="s">
        <v>3549</v>
      </c>
      <c r="N1080" s="22"/>
      <c r="O1080" s="22" t="s">
        <v>1551</v>
      </c>
      <c r="P1080" s="22" t="s">
        <v>3060</v>
      </c>
      <c r="Q1080" s="22" t="s">
        <v>3060</v>
      </c>
      <c r="R1080" s="22" t="s">
        <v>3093</v>
      </c>
      <c r="S1080" s="747"/>
      <c r="T1080" s="748" t="str">
        <f>IF(Table54[[#This Row],[تاریخ اولین  احتساب حق بیمه]]="",1403,MID(Table54[[#This Row],[تاریخ اولین  احتساب حق بیمه]],1,4))</f>
        <v>1402</v>
      </c>
      <c r="U1080" s="22"/>
      <c r="V1080" s="22"/>
      <c r="W1080" s="23"/>
      <c r="X1080" s="22"/>
      <c r="Y1080" s="748"/>
      <c r="Z1080" s="748"/>
      <c r="AA1080" s="748"/>
      <c r="AB1080" s="748">
        <v>3610971</v>
      </c>
      <c r="AC1080" s="748">
        <v>85793826</v>
      </c>
      <c r="AD1080" s="748"/>
      <c r="AE1080" s="748">
        <v>0</v>
      </c>
      <c r="AF1080" s="748">
        <v>80182855</v>
      </c>
      <c r="AG1080" s="748"/>
      <c r="AH1080" s="749">
        <v>0</v>
      </c>
      <c r="AI1080" s="749">
        <v>95182855</v>
      </c>
      <c r="AJ1080" s="749"/>
      <c r="AK1080" s="749"/>
      <c r="AL1080" s="748"/>
      <c r="AM1080" s="748" t="e">
        <f>SUM([9]!Table54[[#This Row],[140010]],[9]!Table54[[#This Row],[140007]],[9]!Table54[[#This Row],[140004]],[9]!Table54[[#This Row],[140001]])</f>
        <v>#REF!</v>
      </c>
      <c r="AN1080" s="748" t="e">
        <f>SUM([9]!Table54[[#This Row],[140011]],[9]!Table54[[#This Row],[140008]],[9]!Table54[[#This Row],[140005]],[9]!Table54[[#This Row],[140002]])</f>
        <v>#REF!</v>
      </c>
      <c r="AO1080" s="748"/>
      <c r="AP1080" s="748"/>
      <c r="AQ1080" s="748"/>
      <c r="AR1080" s="748"/>
      <c r="AS1080" s="747"/>
      <c r="AT1080" s="748"/>
      <c r="AU1080" s="748" t="e">
        <f>SUM([9]!Table54[[#This Row],[140201]:[140204]])</f>
        <v>#REF!</v>
      </c>
      <c r="AV1080" s="748"/>
      <c r="AW1080" s="748"/>
      <c r="AX1080" s="748">
        <v>85793826</v>
      </c>
      <c r="AY1080" s="748">
        <v>74943196</v>
      </c>
      <c r="AZ1080" s="750">
        <v>89943196</v>
      </c>
      <c r="BA1080" s="750">
        <v>99368795.939999998</v>
      </c>
      <c r="BB1080" s="750">
        <v>88943196.239999995</v>
      </c>
      <c r="BC1080" s="750">
        <v>94978941.775000006</v>
      </c>
      <c r="BD1080" s="750">
        <v>91969799.025000006</v>
      </c>
      <c r="BE1080" s="750">
        <v>91067056.200000003</v>
      </c>
      <c r="BF1080" s="750">
        <v>85067056.200000003</v>
      </c>
      <c r="BG1080" s="750">
        <v>91067056.200000003</v>
      </c>
      <c r="BH1080" s="750">
        <v>73190916.159999996</v>
      </c>
      <c r="BI1080" s="750">
        <f>SUBTOTAL(9,Table54[[#This Row],[140201]:[140212]])</f>
        <v>966333035.74000013</v>
      </c>
      <c r="BJ1080" s="750">
        <v>13435529.677419355</v>
      </c>
      <c r="BK1080" s="155">
        <v>53781150.129032254</v>
      </c>
      <c r="BL1080" s="155">
        <v>36841835.056129031</v>
      </c>
      <c r="BM1080" s="155">
        <v>12360388.704838708</v>
      </c>
      <c r="BN1080" s="155">
        <v>27859037.402580641</v>
      </c>
      <c r="BO1080" s="750">
        <v>25020402.281935483</v>
      </c>
      <c r="BP1080" s="750">
        <v>17626984.740000002</v>
      </c>
      <c r="BQ1080" s="750">
        <v>10237059.266666666</v>
      </c>
      <c r="BR1080" s="750">
        <v>19460453.280000001</v>
      </c>
      <c r="BS1080" s="750">
        <v>34814941.966666669</v>
      </c>
      <c r="BT1080" s="750">
        <v>47461450.213333331</v>
      </c>
      <c r="BU1080" s="750">
        <v>51338741.600000001</v>
      </c>
    </row>
    <row r="1081" spans="1:73" s="750" customFormat="1" ht="24.75" customHeight="1">
      <c r="A1081" s="22" t="s">
        <v>3550</v>
      </c>
      <c r="B1081" s="23">
        <v>250109</v>
      </c>
      <c r="C1081" s="804" t="s">
        <v>783</v>
      </c>
      <c r="D1081" s="23" t="s">
        <v>3551</v>
      </c>
      <c r="E1081" s="23" t="s">
        <v>163</v>
      </c>
      <c r="F1081" s="22" t="s">
        <v>111</v>
      </c>
      <c r="G1081" s="22" t="s">
        <v>1287</v>
      </c>
      <c r="H1081" s="22" t="s">
        <v>180</v>
      </c>
      <c r="I1081" s="18" t="s">
        <v>5417</v>
      </c>
      <c r="J1081" s="23" t="s">
        <v>3552</v>
      </c>
      <c r="K1081" s="23" t="s">
        <v>1183</v>
      </c>
      <c r="L1081" s="23" t="s">
        <v>1184</v>
      </c>
      <c r="M1081" s="746" t="s">
        <v>3553</v>
      </c>
      <c r="N1081" s="22"/>
      <c r="O1081" s="22"/>
      <c r="P1081" s="22" t="s">
        <v>2061</v>
      </c>
      <c r="Q1081" s="22" t="s">
        <v>2061</v>
      </c>
      <c r="R1081" s="22"/>
      <c r="S1081" s="747"/>
      <c r="T1081" s="748">
        <f>IF(Table54[[#This Row],[تاریخ اولین  احتساب حق بیمه]]="",1403,MID(Table54[[#This Row],[تاریخ اولین  احتساب حق بیمه]],1,4))</f>
        <v>1403</v>
      </c>
      <c r="U1081" s="22"/>
      <c r="V1081" s="22"/>
      <c r="W1081" s="23"/>
      <c r="X1081" s="22"/>
      <c r="Y1081" s="748">
        <v>7487600</v>
      </c>
      <c r="Z1081" s="748">
        <v>65285100</v>
      </c>
      <c r="AA1081" s="748"/>
      <c r="AB1081" s="748">
        <v>9461257</v>
      </c>
      <c r="AC1081" s="748">
        <v>88594112</v>
      </c>
      <c r="AD1081" s="748"/>
      <c r="AE1081" s="748">
        <v>4139300</v>
      </c>
      <c r="AF1081" s="748">
        <v>67197040</v>
      </c>
      <c r="AG1081" s="748"/>
      <c r="AH1081" s="749">
        <v>4139300</v>
      </c>
      <c r="AI1081" s="749">
        <v>45251972</v>
      </c>
      <c r="AJ1081" s="749"/>
      <c r="AK1081" s="749"/>
      <c r="AL1081" s="748"/>
      <c r="AM1081" s="748" t="e">
        <f>SUM([9]!Table54[[#This Row],[140010]],[9]!Table54[[#This Row],[140007]],[9]!Table54[[#This Row],[140004]],[9]!Table54[[#This Row],[140001]])</f>
        <v>#REF!</v>
      </c>
      <c r="AN1081" s="748" t="e">
        <f>SUM([9]!Table54[[#This Row],[140011]],[9]!Table54[[#This Row],[140008]],[9]!Table54[[#This Row],[140005]],[9]!Table54[[#This Row],[140002]])</f>
        <v>#REF!</v>
      </c>
      <c r="AO1081" s="748"/>
      <c r="AP1081" s="748"/>
      <c r="AQ1081" s="748"/>
      <c r="AR1081" s="748"/>
      <c r="AS1081" s="747"/>
      <c r="AT1081" s="748"/>
      <c r="AU1081" s="748" t="e">
        <f>SUM([9]!Table54[[#This Row],[140201]:[140204]])</f>
        <v>#REF!</v>
      </c>
      <c r="AV1081" s="748"/>
      <c r="AW1081" s="748">
        <v>65285100</v>
      </c>
      <c r="AX1081" s="748">
        <v>88594112</v>
      </c>
      <c r="AY1081" s="748">
        <v>67197040</v>
      </c>
      <c r="AZ1081" s="750">
        <v>45251972</v>
      </c>
      <c r="BA1081" s="750">
        <v>91820126.150000006</v>
      </c>
      <c r="BB1081" s="750">
        <v>116420682.8</v>
      </c>
      <c r="BI1081" s="750">
        <f>SUBTOTAL(9,Table54[[#This Row],[140201]:[140212]])</f>
        <v>474569032.94999999</v>
      </c>
      <c r="BK1081" s="155"/>
      <c r="BL1081" s="155"/>
      <c r="BM1081" s="155"/>
      <c r="BN1081" s="155"/>
    </row>
    <row r="1082" spans="1:73" s="750" customFormat="1" ht="24.75" customHeight="1">
      <c r="A1082" s="22" t="s">
        <v>3554</v>
      </c>
      <c r="B1082" s="23">
        <v>250110</v>
      </c>
      <c r="C1082" s="804" t="s">
        <v>783</v>
      </c>
      <c r="D1082" s="23">
        <v>2669275591</v>
      </c>
      <c r="E1082" s="23" t="s">
        <v>162</v>
      </c>
      <c r="F1082" s="22" t="s">
        <v>215</v>
      </c>
      <c r="G1082" s="22" t="s">
        <v>3648</v>
      </c>
      <c r="H1082" s="22" t="s">
        <v>180</v>
      </c>
      <c r="I1082" s="18" t="s">
        <v>5417</v>
      </c>
      <c r="J1082" s="23" t="s">
        <v>3555</v>
      </c>
      <c r="K1082" s="23" t="s">
        <v>1183</v>
      </c>
      <c r="L1082" s="23" t="s">
        <v>1184</v>
      </c>
      <c r="M1082" s="746" t="s">
        <v>3556</v>
      </c>
      <c r="N1082" s="22"/>
      <c r="O1082" s="22"/>
      <c r="P1082" s="22" t="s">
        <v>3459</v>
      </c>
      <c r="Q1082" s="22" t="s">
        <v>3459</v>
      </c>
      <c r="R1082" s="22" t="s">
        <v>3764</v>
      </c>
      <c r="S1082" s="747"/>
      <c r="T1082" s="748" t="str">
        <f>IF(Table54[[#This Row],[تاریخ اولین  احتساب حق بیمه]]="",1403,MID(Table54[[#This Row],[تاریخ اولین  احتساب حق بیمه]],1,4))</f>
        <v>1402</v>
      </c>
      <c r="U1082" s="22"/>
      <c r="V1082" s="22"/>
      <c r="W1082" s="23"/>
      <c r="X1082" s="22"/>
      <c r="Y1082" s="748"/>
      <c r="Z1082" s="748"/>
      <c r="AA1082" s="748"/>
      <c r="AB1082" s="748"/>
      <c r="AC1082" s="748"/>
      <c r="AD1082" s="748"/>
      <c r="AE1082" s="748"/>
      <c r="AF1082" s="748"/>
      <c r="AG1082" s="748"/>
      <c r="AH1082" s="749">
        <v>9293254</v>
      </c>
      <c r="AI1082" s="749">
        <v>67376094</v>
      </c>
      <c r="AJ1082" s="749"/>
      <c r="AK1082" s="749"/>
      <c r="AL1082" s="748"/>
      <c r="AM1082" s="748" t="e">
        <f>SUM([9]!Table54[[#This Row],[140010]],[9]!Table54[[#This Row],[140007]],[9]!Table54[[#This Row],[140004]],[9]!Table54[[#This Row],[140001]])</f>
        <v>#REF!</v>
      </c>
      <c r="AN1082" s="748" t="e">
        <f>SUM([9]!Table54[[#This Row],[140011]],[9]!Table54[[#This Row],[140008]],[9]!Table54[[#This Row],[140005]],[9]!Table54[[#This Row],[140002]])</f>
        <v>#REF!</v>
      </c>
      <c r="AO1082" s="748"/>
      <c r="AP1082" s="748"/>
      <c r="AQ1082" s="748"/>
      <c r="AR1082" s="748"/>
      <c r="AS1082" s="747"/>
      <c r="AT1082" s="748"/>
      <c r="AU1082" s="748" t="e">
        <f>SUM([9]!Table54[[#This Row],[140201]:[140204]])</f>
        <v>#REF!</v>
      </c>
      <c r="AV1082" s="748"/>
      <c r="AW1082" s="748"/>
      <c r="AX1082" s="748"/>
      <c r="AY1082" s="748"/>
      <c r="AZ1082" s="750">
        <v>67376094</v>
      </c>
      <c r="BA1082" s="750">
        <v>86378934.599999994</v>
      </c>
      <c r="BB1082" s="750">
        <v>88280236.400000006</v>
      </c>
      <c r="BF1082" s="750">
        <v>72999940.600000009</v>
      </c>
      <c r="BG1082" s="750">
        <v>78227396.200000003</v>
      </c>
      <c r="BI1082" s="750">
        <f>SUBTOTAL(9,Table54[[#This Row],[140201]:[140212]])</f>
        <v>393262601.80000001</v>
      </c>
      <c r="BJ1082" s="750">
        <v>72169335.039999992</v>
      </c>
      <c r="BK1082" s="155">
        <v>88107122.61999999</v>
      </c>
      <c r="BL1082" s="155">
        <v>106141844.44</v>
      </c>
      <c r="BM1082" s="155">
        <v>97908601.86999999</v>
      </c>
      <c r="BN1082" s="155">
        <v>101829193.56999999</v>
      </c>
      <c r="BO1082" s="750">
        <v>117551264.52</v>
      </c>
    </row>
    <row r="1083" spans="1:73" s="750" customFormat="1" ht="24.75" customHeight="1">
      <c r="A1083" s="22" t="s">
        <v>3557</v>
      </c>
      <c r="B1083" s="23">
        <v>250111</v>
      </c>
      <c r="C1083" s="804" t="s">
        <v>783</v>
      </c>
      <c r="D1083" s="23" t="s">
        <v>3558</v>
      </c>
      <c r="E1083" s="23" t="s">
        <v>162</v>
      </c>
      <c r="F1083" s="22" t="s">
        <v>130</v>
      </c>
      <c r="G1083" s="22" t="s">
        <v>1577</v>
      </c>
      <c r="H1083" s="22" t="s">
        <v>180</v>
      </c>
      <c r="I1083" s="18" t="s">
        <v>5417</v>
      </c>
      <c r="J1083" s="23" t="s">
        <v>3559</v>
      </c>
      <c r="K1083" s="23" t="s">
        <v>1183</v>
      </c>
      <c r="L1083" s="23" t="s">
        <v>1225</v>
      </c>
      <c r="M1083" s="746" t="s">
        <v>3560</v>
      </c>
      <c r="N1083" s="22"/>
      <c r="O1083" s="22" t="s">
        <v>1551</v>
      </c>
      <c r="P1083" s="22" t="s">
        <v>2061</v>
      </c>
      <c r="Q1083" s="22" t="s">
        <v>2061</v>
      </c>
      <c r="R1083" s="22" t="s">
        <v>2864</v>
      </c>
      <c r="S1083" s="747"/>
      <c r="T1083" s="748" t="str">
        <f>IF(Table54[[#This Row],[تاریخ اولین  احتساب حق بیمه]]="",1403,MID(Table54[[#This Row],[تاریخ اولین  احتساب حق بیمه]],1,4))</f>
        <v>1402</v>
      </c>
      <c r="U1083" s="22"/>
      <c r="V1083" s="22"/>
      <c r="W1083" s="23"/>
      <c r="X1083" s="22"/>
      <c r="Y1083" s="748">
        <v>9827475</v>
      </c>
      <c r="Z1083" s="748">
        <v>71624975</v>
      </c>
      <c r="AA1083" s="748"/>
      <c r="AB1083" s="748">
        <v>20696499</v>
      </c>
      <c r="AC1083" s="748">
        <v>99829354</v>
      </c>
      <c r="AD1083" s="748"/>
      <c r="AE1083" s="748">
        <v>9461257</v>
      </c>
      <c r="AF1083" s="748">
        <v>88594112</v>
      </c>
      <c r="AG1083" s="748"/>
      <c r="AH1083" s="749">
        <v>11826571</v>
      </c>
      <c r="AI1083" s="749">
        <v>90959426</v>
      </c>
      <c r="AJ1083" s="749"/>
      <c r="AK1083" s="749"/>
      <c r="AL1083" s="748"/>
      <c r="AM1083" s="748" t="e">
        <f>SUM([9]!Table54[[#This Row],[140010]],[9]!Table54[[#This Row],[140007]],[9]!Table54[[#This Row],[140004]],[9]!Table54[[#This Row],[140001]])</f>
        <v>#REF!</v>
      </c>
      <c r="AN1083" s="748" t="e">
        <f>SUM([9]!Table54[[#This Row],[140011]],[9]!Table54[[#This Row],[140008]],[9]!Table54[[#This Row],[140005]],[9]!Table54[[#This Row],[140002]])</f>
        <v>#REF!</v>
      </c>
      <c r="AO1083" s="748"/>
      <c r="AP1083" s="748"/>
      <c r="AQ1083" s="748"/>
      <c r="AR1083" s="748"/>
      <c r="AS1083" s="747"/>
      <c r="AT1083" s="748"/>
      <c r="AU1083" s="748" t="e">
        <f>SUM([9]!Table54[[#This Row],[140201]:[140204]])</f>
        <v>#REF!</v>
      </c>
      <c r="AV1083" s="748"/>
      <c r="AW1083" s="748">
        <v>67551623</v>
      </c>
      <c r="AX1083" s="748">
        <v>94589695</v>
      </c>
      <c r="AY1083" s="748">
        <v>83354453</v>
      </c>
      <c r="AZ1083" s="750">
        <v>85719767</v>
      </c>
      <c r="BA1083" s="750">
        <v>94589695.489999995</v>
      </c>
      <c r="BB1083" s="750">
        <v>86380745.714999989</v>
      </c>
      <c r="BF1083" s="750">
        <v>99862083.400000006</v>
      </c>
      <c r="BG1083" s="750">
        <v>91583483.700000003</v>
      </c>
      <c r="BI1083" s="750">
        <f>SUBTOTAL(9,Table54[[#This Row],[140201]:[140212]])</f>
        <v>703631546.30500007</v>
      </c>
      <c r="BJ1083" s="750">
        <v>82589695.489999995</v>
      </c>
      <c r="BK1083" s="155">
        <v>111943560.75</v>
      </c>
      <c r="BL1083" s="155">
        <v>134883779.87</v>
      </c>
      <c r="BM1083" s="155">
        <v>114811088.14</v>
      </c>
      <c r="BN1083" s="155">
        <v>123413670.31</v>
      </c>
      <c r="BO1083" s="750">
        <v>125413670.31</v>
      </c>
      <c r="BP1083" s="750">
        <v>147050990.82999998</v>
      </c>
    </row>
    <row r="1084" spans="1:73" s="750" customFormat="1" ht="24.75" customHeight="1">
      <c r="A1084" s="22" t="s">
        <v>3561</v>
      </c>
      <c r="B1084" s="23">
        <v>250112</v>
      </c>
      <c r="C1084" s="804" t="s">
        <v>783</v>
      </c>
      <c r="D1084" s="23" t="s">
        <v>3562</v>
      </c>
      <c r="E1084" s="23" t="s">
        <v>162</v>
      </c>
      <c r="F1084" s="22" t="s">
        <v>3563</v>
      </c>
      <c r="G1084" s="22" t="s">
        <v>2672</v>
      </c>
      <c r="H1084" s="22" t="s">
        <v>180</v>
      </c>
      <c r="I1084" s="18" t="s">
        <v>5417</v>
      </c>
      <c r="J1084" s="23" t="s">
        <v>3564</v>
      </c>
      <c r="K1084" s="23" t="s">
        <v>1183</v>
      </c>
      <c r="L1084" s="23" t="s">
        <v>1184</v>
      </c>
      <c r="M1084" s="746" t="s">
        <v>3565</v>
      </c>
      <c r="N1084" s="22"/>
      <c r="O1084" s="22" t="s">
        <v>1551</v>
      </c>
      <c r="P1084" s="22" t="s">
        <v>2061</v>
      </c>
      <c r="Q1084" s="22" t="s">
        <v>2061</v>
      </c>
      <c r="R1084" s="22" t="s">
        <v>2864</v>
      </c>
      <c r="S1084" s="747"/>
      <c r="T1084" s="748" t="str">
        <f>IF(Table54[[#This Row],[تاریخ اولین  احتساب حق بیمه]]="",1403,MID(Table54[[#This Row],[تاریخ اولین  احتساب حق بیمه]],1,4))</f>
        <v>1402</v>
      </c>
      <c r="U1084" s="22"/>
      <c r="V1084" s="22"/>
      <c r="W1084" s="23"/>
      <c r="X1084" s="22"/>
      <c r="Y1084" s="748">
        <v>3275825</v>
      </c>
      <c r="Z1084" s="748">
        <v>65073325</v>
      </c>
      <c r="AA1084" s="748"/>
      <c r="AB1084" s="748">
        <v>22766149</v>
      </c>
      <c r="AC1084" s="748">
        <v>101899004</v>
      </c>
      <c r="AD1084" s="748"/>
      <c r="AE1084" s="748">
        <v>14487549</v>
      </c>
      <c r="AF1084" s="748">
        <v>93620404</v>
      </c>
      <c r="AG1084" s="748"/>
      <c r="AH1084" s="749">
        <v>18035521</v>
      </c>
      <c r="AI1084" s="749">
        <v>97168376</v>
      </c>
      <c r="AJ1084" s="749"/>
      <c r="AK1084" s="749"/>
      <c r="AL1084" s="748"/>
      <c r="AM1084" s="748" t="e">
        <f>SUM([9]!Table54[[#This Row],[140010]],[9]!Table54[[#This Row],[140007]],[9]!Table54[[#This Row],[140004]],[9]!Table54[[#This Row],[140001]])</f>
        <v>#REF!</v>
      </c>
      <c r="AN1084" s="748" t="e">
        <f>SUM([9]!Table54[[#This Row],[140011]],[9]!Table54[[#This Row],[140008]],[9]!Table54[[#This Row],[140005]],[9]!Table54[[#This Row],[140002]])</f>
        <v>#REF!</v>
      </c>
      <c r="AO1084" s="748"/>
      <c r="AP1084" s="748"/>
      <c r="AQ1084" s="748"/>
      <c r="AR1084" s="748"/>
      <c r="AS1084" s="747"/>
      <c r="AT1084" s="748"/>
      <c r="AU1084" s="748" t="e">
        <f>SUM([9]!Table54[[#This Row],[140201]:[140204]])</f>
        <v>#REF!</v>
      </c>
      <c r="AV1084" s="748"/>
      <c r="AW1084" s="748">
        <v>60999973</v>
      </c>
      <c r="AX1084" s="748">
        <v>96659345</v>
      </c>
      <c r="AY1084" s="748">
        <v>88380746</v>
      </c>
      <c r="AZ1084" s="750">
        <v>91928717</v>
      </c>
      <c r="BA1084" s="750">
        <v>79563402.814999998</v>
      </c>
      <c r="BB1084" s="750">
        <v>91163959.464999989</v>
      </c>
      <c r="BF1084" s="750">
        <v>101636069.05</v>
      </c>
      <c r="BG1084" s="750">
        <v>108436347.37500001</v>
      </c>
      <c r="BI1084" s="750">
        <f>SUBTOTAL(9,Table54[[#This Row],[140201]:[140212]])</f>
        <v>718768559.70499992</v>
      </c>
      <c r="BJ1084" s="750">
        <v>73424102.964999989</v>
      </c>
      <c r="BK1084" s="155">
        <v>117822501.05999999</v>
      </c>
      <c r="BL1084" s="155">
        <v>155268834.65000001</v>
      </c>
      <c r="BM1084" s="155">
        <v>162232829.74000001</v>
      </c>
      <c r="BN1084" s="155">
        <v>175751173.15000001</v>
      </c>
      <c r="BO1084" s="750">
        <v>161606471.60000002</v>
      </c>
      <c r="BP1084" s="750">
        <v>148742160.07999998</v>
      </c>
      <c r="BQ1084" s="750">
        <v>139320284.37</v>
      </c>
      <c r="BR1084" s="750">
        <v>134404523.13</v>
      </c>
      <c r="BS1084" s="750">
        <v>145055339.14999998</v>
      </c>
      <c r="BT1084" s="750">
        <v>169325066.14000002</v>
      </c>
      <c r="BU1084" s="750">
        <v>89034299.219999999</v>
      </c>
    </row>
    <row r="1085" spans="1:73" s="750" customFormat="1" ht="24.75" customHeight="1">
      <c r="A1085" s="22" t="s">
        <v>3566</v>
      </c>
      <c r="B1085" s="23">
        <v>250113</v>
      </c>
      <c r="C1085" s="804" t="s">
        <v>783</v>
      </c>
      <c r="D1085" s="23" t="s">
        <v>3567</v>
      </c>
      <c r="E1085" s="23" t="s">
        <v>163</v>
      </c>
      <c r="F1085" s="22" t="s">
        <v>2468</v>
      </c>
      <c r="G1085" s="22" t="s">
        <v>1287</v>
      </c>
      <c r="H1085" s="22" t="s">
        <v>179</v>
      </c>
      <c r="I1085" s="18" t="s">
        <v>5418</v>
      </c>
      <c r="J1085" s="23" t="s">
        <v>3568</v>
      </c>
      <c r="K1085" s="23" t="s">
        <v>1183</v>
      </c>
      <c r="L1085" s="23" t="s">
        <v>1184</v>
      </c>
      <c r="M1085" s="746" t="s">
        <v>3569</v>
      </c>
      <c r="N1085" s="22"/>
      <c r="O1085" s="22"/>
      <c r="P1085" s="22" t="s">
        <v>2061</v>
      </c>
      <c r="Q1085" s="22" t="s">
        <v>2061</v>
      </c>
      <c r="R1085" s="22"/>
      <c r="S1085" s="747"/>
      <c r="T1085" s="748">
        <f>IF(Table54[[#This Row],[تاریخ اولین  احتساب حق بیمه]]="",1403,MID(Table54[[#This Row],[تاریخ اولین  احتساب حق بیمه]],1,4))</f>
        <v>1403</v>
      </c>
      <c r="U1085" s="22"/>
      <c r="V1085" s="22"/>
      <c r="W1085" s="23"/>
      <c r="X1085" s="22"/>
      <c r="Y1085" s="748">
        <v>0</v>
      </c>
      <c r="Z1085" s="748">
        <v>34172742</v>
      </c>
      <c r="AA1085" s="748"/>
      <c r="AB1085" s="748">
        <v>3991468</v>
      </c>
      <c r="AC1085" s="748">
        <v>73124323</v>
      </c>
      <c r="AD1085" s="748"/>
      <c r="AE1085" s="748">
        <v>1034825</v>
      </c>
      <c r="AF1085" s="748">
        <v>70167680</v>
      </c>
      <c r="AG1085" s="748"/>
      <c r="AH1085" s="749">
        <v>0</v>
      </c>
      <c r="AI1085" s="749">
        <v>69132855</v>
      </c>
      <c r="AJ1085" s="749"/>
      <c r="AK1085" s="749"/>
      <c r="AL1085" s="748"/>
      <c r="AM1085" s="748" t="e">
        <f>SUM([9]!Table54[[#This Row],[140010]],[9]!Table54[[#This Row],[140007]],[9]!Table54[[#This Row],[140004]],[9]!Table54[[#This Row],[140001]])</f>
        <v>#REF!</v>
      </c>
      <c r="AN1085" s="748" t="e">
        <f>SUM([9]!Table54[[#This Row],[140011]],[9]!Table54[[#This Row],[140008]],[9]!Table54[[#This Row],[140005]],[9]!Table54[[#This Row],[140002]])</f>
        <v>#REF!</v>
      </c>
      <c r="AO1085" s="748"/>
      <c r="AP1085" s="748"/>
      <c r="AQ1085" s="748"/>
      <c r="AR1085" s="748"/>
      <c r="AS1085" s="747"/>
      <c r="AT1085" s="748"/>
      <c r="AU1085" s="748" t="e">
        <f>SUM([9]!Table54[[#This Row],[140201]:[140204]])</f>
        <v>#REF!</v>
      </c>
      <c r="AV1085" s="748"/>
      <c r="AW1085" s="748">
        <v>34172742</v>
      </c>
      <c r="AX1085" s="748">
        <v>73124323</v>
      </c>
      <c r="AY1085" s="748">
        <v>70167680</v>
      </c>
      <c r="AZ1085" s="750">
        <v>59132855</v>
      </c>
      <c r="BA1085" s="750">
        <v>63124322.712500006</v>
      </c>
      <c r="BB1085" s="750">
        <v>70167679.962500006</v>
      </c>
      <c r="BC1085" s="750">
        <v>69132855</v>
      </c>
      <c r="BD1085" s="750">
        <v>69132855</v>
      </c>
      <c r="BE1085" s="750">
        <v>69132855</v>
      </c>
      <c r="BF1085" s="750">
        <v>69132855</v>
      </c>
      <c r="BG1085" s="750">
        <v>69132855</v>
      </c>
      <c r="BH1085" s="750">
        <v>69132855</v>
      </c>
      <c r="BI1085" s="750">
        <f>SUBTOTAL(9,Table54[[#This Row],[140201]:[140212]])</f>
        <v>784686732.67499995</v>
      </c>
      <c r="BK1085" s="155"/>
      <c r="BL1085" s="155"/>
      <c r="BM1085" s="155"/>
      <c r="BN1085" s="155"/>
    </row>
    <row r="1086" spans="1:73" s="750" customFormat="1" ht="24.75" customHeight="1">
      <c r="A1086" s="22" t="s">
        <v>3591</v>
      </c>
      <c r="B1086" s="23">
        <v>250114</v>
      </c>
      <c r="C1086" s="804" t="s">
        <v>783</v>
      </c>
      <c r="D1086" s="23" t="s">
        <v>3592</v>
      </c>
      <c r="E1086" s="23" t="s">
        <v>163</v>
      </c>
      <c r="F1086" s="22" t="s">
        <v>473</v>
      </c>
      <c r="G1086" s="22" t="s">
        <v>1292</v>
      </c>
      <c r="H1086" s="22" t="s">
        <v>180</v>
      </c>
      <c r="I1086" s="18" t="s">
        <v>5417</v>
      </c>
      <c r="J1086" s="23" t="s">
        <v>3593</v>
      </c>
      <c r="K1086" s="23" t="s">
        <v>1183</v>
      </c>
      <c r="L1086" s="23" t="s">
        <v>1184</v>
      </c>
      <c r="M1086" s="746" t="s">
        <v>3594</v>
      </c>
      <c r="N1086" s="22"/>
      <c r="O1086" s="22"/>
      <c r="P1086" s="22" t="s">
        <v>2675</v>
      </c>
      <c r="Q1086" s="22" t="s">
        <v>2675</v>
      </c>
      <c r="R1086" s="22"/>
      <c r="S1086" s="747"/>
      <c r="T1086" s="748">
        <f>IF(Table54[[#This Row],[تاریخ اولین  احتساب حق بیمه]]="",1403,MID(Table54[[#This Row],[تاریخ اولین  احتساب حق بیمه]],1,4))</f>
        <v>1403</v>
      </c>
      <c r="U1086" s="22"/>
      <c r="V1086" s="22"/>
      <c r="W1086" s="23"/>
      <c r="X1086" s="22"/>
      <c r="Y1086" s="748">
        <v>0</v>
      </c>
      <c r="Z1086" s="748">
        <v>5019194</v>
      </c>
      <c r="AA1086" s="748"/>
      <c r="AB1086" s="748">
        <v>1742485</v>
      </c>
      <c r="AC1086" s="748">
        <v>19731605</v>
      </c>
      <c r="AD1086" s="748"/>
      <c r="AE1086" s="748"/>
      <c r="AF1086" s="748"/>
      <c r="AG1086" s="748"/>
      <c r="AH1086" s="749"/>
      <c r="AI1086" s="749"/>
      <c r="AJ1086" s="749"/>
      <c r="AK1086" s="749"/>
      <c r="AL1086" s="748"/>
      <c r="AM1086" s="748" t="e">
        <f>SUM([9]!Table54[[#This Row],[140010]],[9]!Table54[[#This Row],[140007]],[9]!Table54[[#This Row],[140004]],[9]!Table54[[#This Row],[140001]])</f>
        <v>#REF!</v>
      </c>
      <c r="AN1086" s="748" t="e">
        <f>SUM([9]!Table54[[#This Row],[140011]],[9]!Table54[[#This Row],[140008]],[9]!Table54[[#This Row],[140005]],[9]!Table54[[#This Row],[140002]])</f>
        <v>#REF!</v>
      </c>
      <c r="AO1086" s="748"/>
      <c r="AP1086" s="748"/>
      <c r="AQ1086" s="748"/>
      <c r="AR1086" s="748"/>
      <c r="AS1086" s="747"/>
      <c r="AT1086" s="748"/>
      <c r="AU1086" s="748" t="e">
        <f>SUM([9]!Table54[[#This Row],[140201]:[140204]])</f>
        <v>#REF!</v>
      </c>
      <c r="AV1086" s="748"/>
      <c r="AW1086" s="748">
        <v>5019194</v>
      </c>
      <c r="AX1086" s="748">
        <v>19731605</v>
      </c>
      <c r="AY1086" s="748"/>
      <c r="BI1086" s="750">
        <f>SUBTOTAL(9,Table54[[#This Row],[140201]:[140212]])</f>
        <v>24750799</v>
      </c>
      <c r="BK1086" s="155"/>
      <c r="BL1086" s="155"/>
      <c r="BM1086" s="155"/>
      <c r="BN1086" s="155"/>
    </row>
    <row r="1087" spans="1:73" s="750" customFormat="1" ht="24.75" customHeight="1">
      <c r="A1087" s="22" t="s">
        <v>3595</v>
      </c>
      <c r="B1087" s="23">
        <v>250115</v>
      </c>
      <c r="C1087" s="804" t="s">
        <v>783</v>
      </c>
      <c r="D1087" s="23" t="s">
        <v>3596</v>
      </c>
      <c r="E1087" s="23" t="s">
        <v>163</v>
      </c>
      <c r="F1087" s="22" t="s">
        <v>311</v>
      </c>
      <c r="G1087" s="22" t="s">
        <v>1292</v>
      </c>
      <c r="H1087" s="22" t="s">
        <v>180</v>
      </c>
      <c r="I1087" s="18" t="s">
        <v>5417</v>
      </c>
      <c r="J1087" s="23" t="s">
        <v>3597</v>
      </c>
      <c r="K1087" s="23" t="s">
        <v>1183</v>
      </c>
      <c r="L1087" s="23" t="s">
        <v>1184</v>
      </c>
      <c r="M1087" s="746" t="s">
        <v>3598</v>
      </c>
      <c r="N1087" s="22"/>
      <c r="O1087" s="22"/>
      <c r="P1087" s="22" t="s">
        <v>1755</v>
      </c>
      <c r="Q1087" s="22" t="s">
        <v>1755</v>
      </c>
      <c r="R1087" s="22"/>
      <c r="S1087" s="747"/>
      <c r="T1087" s="748">
        <f>IF(Table54[[#This Row],[تاریخ اولین  احتساب حق بیمه]]="",1403,MID(Table54[[#This Row],[تاریخ اولین  احتساب حق بیمه]],1,4))</f>
        <v>1403</v>
      </c>
      <c r="U1087" s="22"/>
      <c r="V1087" s="22"/>
      <c r="W1087" s="23"/>
      <c r="X1087" s="22"/>
      <c r="Y1087" s="748">
        <v>0</v>
      </c>
      <c r="Z1087" s="748">
        <v>0</v>
      </c>
      <c r="AA1087" s="748"/>
      <c r="AB1087" s="748"/>
      <c r="AC1087" s="748"/>
      <c r="AD1087" s="748"/>
      <c r="AE1087" s="748"/>
      <c r="AF1087" s="748"/>
      <c r="AG1087" s="748"/>
      <c r="AH1087" s="749"/>
      <c r="AI1087" s="749"/>
      <c r="AJ1087" s="749"/>
      <c r="AK1087" s="749"/>
      <c r="AL1087" s="748"/>
      <c r="AM1087" s="748" t="e">
        <f>SUM([9]!Table54[[#This Row],[140010]],[9]!Table54[[#This Row],[140007]],[9]!Table54[[#This Row],[140004]],[9]!Table54[[#This Row],[140001]])</f>
        <v>#REF!</v>
      </c>
      <c r="AN1087" s="748" t="e">
        <f>SUM([9]!Table54[[#This Row],[140011]],[9]!Table54[[#This Row],[140008]],[9]!Table54[[#This Row],[140005]],[9]!Table54[[#This Row],[140002]])</f>
        <v>#REF!</v>
      </c>
      <c r="AO1087" s="748"/>
      <c r="AP1087" s="748"/>
      <c r="AQ1087" s="748"/>
      <c r="AR1087" s="748"/>
      <c r="AS1087" s="747"/>
      <c r="AT1087" s="748"/>
      <c r="AU1087" s="748" t="e">
        <f>SUM([9]!Table54[[#This Row],[140201]:[140204]])</f>
        <v>#REF!</v>
      </c>
      <c r="AV1087" s="748"/>
      <c r="AW1087" s="748">
        <v>0</v>
      </c>
      <c r="AX1087" s="748"/>
      <c r="AY1087" s="748"/>
      <c r="BI1087" s="750">
        <f>SUBTOTAL(9,Table54[[#This Row],[140201]:[140212]])</f>
        <v>0</v>
      </c>
      <c r="BK1087" s="155"/>
      <c r="BL1087" s="155"/>
      <c r="BM1087" s="155"/>
      <c r="BN1087" s="155"/>
    </row>
    <row r="1088" spans="1:73" s="750" customFormat="1" ht="24.75" customHeight="1">
      <c r="A1088" s="22" t="s">
        <v>3599</v>
      </c>
      <c r="B1088" s="23">
        <v>250116</v>
      </c>
      <c r="C1088" s="804" t="s">
        <v>783</v>
      </c>
      <c r="D1088" s="23" t="s">
        <v>3600</v>
      </c>
      <c r="E1088" s="23" t="s">
        <v>163</v>
      </c>
      <c r="F1088" s="22" t="s">
        <v>215</v>
      </c>
      <c r="G1088" s="22" t="s">
        <v>1287</v>
      </c>
      <c r="H1088" s="22" t="s">
        <v>179</v>
      </c>
      <c r="I1088" s="18" t="s">
        <v>5416</v>
      </c>
      <c r="J1088" s="23" t="s">
        <v>3601</v>
      </c>
      <c r="K1088" s="23" t="s">
        <v>1183</v>
      </c>
      <c r="L1088" s="23" t="s">
        <v>1184</v>
      </c>
      <c r="M1088" s="746" t="s">
        <v>3602</v>
      </c>
      <c r="N1088" s="22"/>
      <c r="O1088" s="22"/>
      <c r="P1088" s="22" t="s">
        <v>3603</v>
      </c>
      <c r="Q1088" s="22" t="s">
        <v>1309</v>
      </c>
      <c r="R1088" s="22"/>
      <c r="S1088" s="747"/>
      <c r="T1088" s="748">
        <f>IF(Table54[[#This Row],[تاریخ اولین  احتساب حق بیمه]]="",1403,MID(Table54[[#This Row],[تاریخ اولین  احتساب حق بیمه]],1,4))</f>
        <v>1403</v>
      </c>
      <c r="U1088" s="22"/>
      <c r="V1088" s="22"/>
      <c r="W1088" s="23"/>
      <c r="X1088" s="22"/>
      <c r="Y1088" s="748">
        <v>0</v>
      </c>
      <c r="Z1088" s="748">
        <v>2206078</v>
      </c>
      <c r="AA1088" s="748"/>
      <c r="AB1088" s="748">
        <v>2206610</v>
      </c>
      <c r="AC1088" s="748">
        <v>75252623</v>
      </c>
      <c r="AD1088" s="748"/>
      <c r="AE1088" s="748">
        <v>1103305</v>
      </c>
      <c r="AF1088" s="748">
        <v>74149318</v>
      </c>
      <c r="AG1088" s="748"/>
      <c r="AH1088" s="749">
        <v>77723137</v>
      </c>
      <c r="AI1088" s="749">
        <v>80769150</v>
      </c>
      <c r="AJ1088" s="749"/>
      <c r="AK1088" s="749"/>
      <c r="AL1088" s="748"/>
      <c r="AM1088" s="748" t="e">
        <f>SUM([9]!Table54[[#This Row],[140010]],[9]!Table54[[#This Row],[140007]],[9]!Table54[[#This Row],[140004]],[9]!Table54[[#This Row],[140001]])</f>
        <v>#REF!</v>
      </c>
      <c r="AN1088" s="748" t="e">
        <f>SUM([9]!Table54[[#This Row],[140011]],[9]!Table54[[#This Row],[140008]],[9]!Table54[[#This Row],[140005]],[9]!Table54[[#This Row],[140002]])</f>
        <v>#REF!</v>
      </c>
      <c r="AO1088" s="748"/>
      <c r="AP1088" s="748"/>
      <c r="AQ1088" s="748"/>
      <c r="AR1088" s="748"/>
      <c r="AS1088" s="747"/>
      <c r="AT1088" s="748"/>
      <c r="AU1088" s="748" t="e">
        <f>SUM([9]!Table54[[#This Row],[140201]:[140204]])</f>
        <v>#REF!</v>
      </c>
      <c r="AV1088" s="748"/>
      <c r="AW1088" s="748">
        <v>22060078</v>
      </c>
      <c r="AX1088" s="748">
        <v>75252623</v>
      </c>
      <c r="AY1088" s="748">
        <v>74149318</v>
      </c>
      <c r="AZ1088" s="750">
        <v>80769150</v>
      </c>
      <c r="BA1088" s="750">
        <v>85112117.549999997</v>
      </c>
      <c r="BB1088" s="750">
        <v>91959816.900000006</v>
      </c>
      <c r="BC1088" s="750">
        <v>84079065.275000006</v>
      </c>
      <c r="BD1088" s="750">
        <v>78720154.170000002</v>
      </c>
      <c r="BE1088" s="750">
        <v>75252623.454999998</v>
      </c>
      <c r="BF1088" s="750">
        <v>79665844.364999995</v>
      </c>
      <c r="BG1088" s="750">
        <v>84079065.275000006</v>
      </c>
      <c r="BH1088" s="750">
        <v>83133375.079999998</v>
      </c>
      <c r="BI1088" s="750">
        <f>SUBTOTAL(9,Table54[[#This Row],[140201]:[140212]])</f>
        <v>914233231.07000005</v>
      </c>
      <c r="BJ1088" s="750">
        <v>82450000</v>
      </c>
      <c r="BK1088" s="155">
        <v>107392420.95</v>
      </c>
      <c r="BL1088" s="155">
        <v>157946055.81999999</v>
      </c>
      <c r="BM1088" s="155">
        <v>132218481.01000001</v>
      </c>
      <c r="BN1088" s="155">
        <v>151841207.56</v>
      </c>
      <c r="BO1088" s="750">
        <v>132218481.01000001</v>
      </c>
      <c r="BP1088" s="750">
        <v>75212118</v>
      </c>
      <c r="BQ1088" s="750">
        <v>127421814.52</v>
      </c>
      <c r="BR1088" s="750">
        <v>142683935.17000002</v>
      </c>
      <c r="BS1088" s="750">
        <v>138323329.26999998</v>
      </c>
      <c r="BT1088" s="750">
        <v>168847570.56999999</v>
      </c>
      <c r="BU1088" s="750">
        <v>115212118</v>
      </c>
    </row>
    <row r="1089" spans="1:73" s="750" customFormat="1" ht="24.75" customHeight="1">
      <c r="A1089" s="22" t="s">
        <v>3604</v>
      </c>
      <c r="B1089" s="23">
        <v>250117</v>
      </c>
      <c r="C1089" s="804" t="s">
        <v>783</v>
      </c>
      <c r="D1089" s="23" t="s">
        <v>3605</v>
      </c>
      <c r="E1089" s="23" t="s">
        <v>162</v>
      </c>
      <c r="F1089" s="22" t="s">
        <v>114</v>
      </c>
      <c r="G1089" s="22" t="s">
        <v>1287</v>
      </c>
      <c r="H1089" s="22" t="s">
        <v>179</v>
      </c>
      <c r="I1089" s="18" t="s">
        <v>5418</v>
      </c>
      <c r="J1089" s="23" t="s">
        <v>3606</v>
      </c>
      <c r="K1089" s="23" t="s">
        <v>1183</v>
      </c>
      <c r="L1089" s="23" t="s">
        <v>1184</v>
      </c>
      <c r="M1089" s="746" t="s">
        <v>3607</v>
      </c>
      <c r="N1089" s="22"/>
      <c r="O1089" s="22"/>
      <c r="P1089" s="22" t="s">
        <v>3608</v>
      </c>
      <c r="Q1089" s="22" t="s">
        <v>3608</v>
      </c>
      <c r="R1089" s="22" t="s">
        <v>2864</v>
      </c>
      <c r="S1089" s="747"/>
      <c r="T1089" s="748" t="str">
        <f>IF(Table54[[#This Row],[تاریخ اولین  احتساب حق بیمه]]="",1403,MID(Table54[[#This Row],[تاریخ اولین  احتساب حق بیمه]],1,4))</f>
        <v>1402</v>
      </c>
      <c r="U1089" s="22"/>
      <c r="V1089" s="22"/>
      <c r="W1089" s="23"/>
      <c r="X1089" s="22"/>
      <c r="Y1089" s="748">
        <v>5849688</v>
      </c>
      <c r="Z1089" s="748">
        <v>71826938</v>
      </c>
      <c r="AA1089" s="748"/>
      <c r="AB1089" s="748">
        <v>28088106</v>
      </c>
      <c r="AC1089" s="748">
        <v>112529245</v>
      </c>
      <c r="AD1089" s="748"/>
      <c r="AE1089" s="748">
        <v>21879156</v>
      </c>
      <c r="AF1089" s="748">
        <v>106320295</v>
      </c>
      <c r="AG1089" s="748"/>
      <c r="AH1089" s="749">
        <v>19288349</v>
      </c>
      <c r="AI1089" s="749">
        <v>105829488</v>
      </c>
      <c r="AJ1089" s="749"/>
      <c r="AK1089" s="749"/>
      <c r="AL1089" s="748"/>
      <c r="AM1089" s="748" t="e">
        <f>SUM([9]!Table54[[#This Row],[140010]],[9]!Table54[[#This Row],[140007]],[9]!Table54[[#This Row],[140004]],[9]!Table54[[#This Row],[140001]])</f>
        <v>#REF!</v>
      </c>
      <c r="AN1089" s="748" t="e">
        <f>SUM([9]!Table54[[#This Row],[140011]],[9]!Table54[[#This Row],[140008]],[9]!Table54[[#This Row],[140005]],[9]!Table54[[#This Row],[140002]])</f>
        <v>#REF!</v>
      </c>
      <c r="AO1089" s="748"/>
      <c r="AP1089" s="748"/>
      <c r="AQ1089" s="748"/>
      <c r="AR1089" s="748"/>
      <c r="AS1089" s="747"/>
      <c r="AT1089" s="748"/>
      <c r="AU1089" s="748" t="e">
        <f>SUM([9]!Table54[[#This Row],[140201]:[140204]])</f>
        <v>#REF!</v>
      </c>
      <c r="AV1089" s="748"/>
      <c r="AW1089" s="748">
        <v>67395185</v>
      </c>
      <c r="AX1089" s="748">
        <v>107289586</v>
      </c>
      <c r="AY1089" s="748">
        <v>101080637</v>
      </c>
      <c r="AZ1089" s="750">
        <v>100589830</v>
      </c>
      <c r="BB1089" s="750">
        <v>113448729.11499999</v>
      </c>
      <c r="BC1089" s="750">
        <v>90856839.450000003</v>
      </c>
      <c r="BD1089" s="750">
        <v>102367796.40000001</v>
      </c>
      <c r="BE1089" s="750">
        <v>90427389.674999997</v>
      </c>
      <c r="BF1089" s="750">
        <v>95938346.625</v>
      </c>
      <c r="BG1089" s="750">
        <v>102367796.40000001</v>
      </c>
      <c r="BI1089" s="750">
        <f>SUBTOTAL(9,Table54[[#This Row],[140201]:[140212]])</f>
        <v>971762135.66499996</v>
      </c>
      <c r="BJ1089" s="750">
        <v>89385036.890000001</v>
      </c>
      <c r="BK1089" s="155">
        <v>163155293.65000001</v>
      </c>
      <c r="BL1089" s="155">
        <v>150188541.26000002</v>
      </c>
      <c r="BM1089" s="155">
        <v>144255036.48000002</v>
      </c>
      <c r="BN1089" s="155">
        <v>135354779.31</v>
      </c>
      <c r="BO1089" s="750">
        <v>147288284.09</v>
      </c>
      <c r="BP1089" s="750">
        <v>123021733.09999999</v>
      </c>
      <c r="BQ1089" s="750">
        <v>123021733.09999999</v>
      </c>
      <c r="BR1089" s="750">
        <v>143788999.82999998</v>
      </c>
      <c r="BS1089" s="750">
        <v>137855495.04999998</v>
      </c>
      <c r="BT1089" s="750">
        <v>145838576.24000001</v>
      </c>
      <c r="BU1089" s="750">
        <v>92437033.219999999</v>
      </c>
    </row>
    <row r="1090" spans="1:73" s="750" customFormat="1" ht="24.75" customHeight="1">
      <c r="A1090" s="22" t="s">
        <v>3609</v>
      </c>
      <c r="B1090" s="23">
        <v>250118</v>
      </c>
      <c r="C1090" s="804" t="s">
        <v>783</v>
      </c>
      <c r="D1090" s="23">
        <v>2650275901</v>
      </c>
      <c r="E1090" s="23" t="s">
        <v>162</v>
      </c>
      <c r="F1090" s="22" t="s">
        <v>345</v>
      </c>
      <c r="G1090" s="22" t="s">
        <v>1288</v>
      </c>
      <c r="H1090" s="22" t="s">
        <v>180</v>
      </c>
      <c r="I1090" s="18" t="s">
        <v>5417</v>
      </c>
      <c r="J1090" s="23" t="s">
        <v>3610</v>
      </c>
      <c r="K1090" s="23" t="s">
        <v>1183</v>
      </c>
      <c r="L1090" s="23" t="s">
        <v>1218</v>
      </c>
      <c r="M1090" s="746" t="s">
        <v>3611</v>
      </c>
      <c r="N1090" s="22"/>
      <c r="O1090" s="22" t="s">
        <v>1551</v>
      </c>
      <c r="P1090" s="22" t="s">
        <v>2864</v>
      </c>
      <c r="Q1090" s="22" t="s">
        <v>2864</v>
      </c>
      <c r="R1090" s="22" t="s">
        <v>3093</v>
      </c>
      <c r="S1090" s="747"/>
      <c r="T1090" s="748" t="str">
        <f>IF(Table54[[#This Row],[تاریخ اولین  احتساب حق بیمه]]="",1403,MID(Table54[[#This Row],[تاریخ اولین  احتساب حق بیمه]],1,4))</f>
        <v>1402</v>
      </c>
      <c r="U1090" s="22"/>
      <c r="V1090" s="22"/>
      <c r="W1090" s="23"/>
      <c r="X1090" s="22"/>
      <c r="Y1090" s="748">
        <v>14629125</v>
      </c>
      <c r="Z1090" s="748">
        <v>63426625</v>
      </c>
      <c r="AA1090" s="748"/>
      <c r="AB1090" s="748">
        <v>40342970</v>
      </c>
      <c r="AC1090" s="748">
        <v>103425825</v>
      </c>
      <c r="AD1090" s="748"/>
      <c r="AE1090" s="748">
        <v>35300099</v>
      </c>
      <c r="AF1090" s="748">
        <v>98382954</v>
      </c>
      <c r="AG1090" s="748"/>
      <c r="AH1090" s="749">
        <v>24948942</v>
      </c>
      <c r="AI1090" s="749">
        <v>98031797</v>
      </c>
      <c r="AJ1090" s="749"/>
      <c r="AK1090" s="749"/>
      <c r="AL1090" s="748"/>
      <c r="AM1090" s="748" t="e">
        <f>SUM([9]!Table54[[#This Row],[140010]],[9]!Table54[[#This Row],[140007]],[9]!Table54[[#This Row],[140004]],[9]!Table54[[#This Row],[140001]])</f>
        <v>#REF!</v>
      </c>
      <c r="AN1090" s="748" t="e">
        <f>SUM([9]!Table54[[#This Row],[140011]],[9]!Table54[[#This Row],[140008]],[9]!Table54[[#This Row],[140005]],[9]!Table54[[#This Row],[140002]])</f>
        <v>#REF!</v>
      </c>
      <c r="AO1090" s="748"/>
      <c r="AP1090" s="748"/>
      <c r="AQ1090" s="748"/>
      <c r="AR1090" s="748"/>
      <c r="AS1090" s="747"/>
      <c r="AT1090" s="748"/>
      <c r="AU1090" s="748" t="e">
        <f>SUM([9]!Table54[[#This Row],[140201]:[140204]])</f>
        <v>#REF!</v>
      </c>
      <c r="AV1090" s="748"/>
      <c r="AW1090" s="748">
        <v>63426625</v>
      </c>
      <c r="AX1090" s="748">
        <v>98425825</v>
      </c>
      <c r="AY1090" s="748">
        <v>93382954</v>
      </c>
      <c r="AZ1090" s="750">
        <v>87792138</v>
      </c>
      <c r="BA1090" s="750">
        <v>88853795.189999998</v>
      </c>
      <c r="BB1090" s="750">
        <v>98143294.814999998</v>
      </c>
      <c r="BF1090" s="750">
        <v>83403955.375</v>
      </c>
      <c r="BG1090" s="750">
        <v>101982954.62500001</v>
      </c>
      <c r="BI1090" s="750">
        <f>SUBTOTAL(9,Table54[[#This Row],[140201]:[140212]])</f>
        <v>715411542.005</v>
      </c>
      <c r="BJ1090" s="750">
        <v>91896666.415000007</v>
      </c>
      <c r="BK1090" s="155">
        <v>128331854.45000002</v>
      </c>
      <c r="BL1090" s="155">
        <v>143821843.79000002</v>
      </c>
      <c r="BM1090" s="155"/>
      <c r="BN1090" s="155"/>
    </row>
    <row r="1091" spans="1:73" s="750" customFormat="1" ht="24.75" customHeight="1">
      <c r="A1091" s="22" t="s">
        <v>3612</v>
      </c>
      <c r="B1091" s="23">
        <v>250119</v>
      </c>
      <c r="C1091" s="804" t="s">
        <v>783</v>
      </c>
      <c r="D1091" s="23" t="s">
        <v>3613</v>
      </c>
      <c r="E1091" s="23" t="s">
        <v>163</v>
      </c>
      <c r="F1091" s="22" t="s">
        <v>456</v>
      </c>
      <c r="G1091" s="22" t="s">
        <v>4278</v>
      </c>
      <c r="H1091" s="22" t="s">
        <v>180</v>
      </c>
      <c r="I1091" s="18" t="s">
        <v>5417</v>
      </c>
      <c r="J1091" s="23" t="s">
        <v>3614</v>
      </c>
      <c r="K1091" s="23" t="s">
        <v>1183</v>
      </c>
      <c r="L1091" s="23" t="s">
        <v>1224</v>
      </c>
      <c r="M1091" s="746" t="s">
        <v>3615</v>
      </c>
      <c r="N1091" s="22"/>
      <c r="O1091" s="22" t="s">
        <v>1551</v>
      </c>
      <c r="P1091" s="22" t="s">
        <v>1941</v>
      </c>
      <c r="Q1091" s="22" t="s">
        <v>1941</v>
      </c>
      <c r="R1091" s="22" t="s">
        <v>2061</v>
      </c>
      <c r="S1091" s="747"/>
      <c r="T1091" s="748" t="str">
        <f>IF(Table54[[#This Row],[تاریخ اولین  احتساب حق بیمه]]="",1403,MID(Table54[[#This Row],[تاریخ اولین  احتساب حق بیمه]],1,4))</f>
        <v>1401</v>
      </c>
      <c r="U1091" s="22"/>
      <c r="V1091" s="22"/>
      <c r="W1091" s="23"/>
      <c r="X1091" s="22" t="s">
        <v>3616</v>
      </c>
      <c r="Y1091" s="748">
        <v>0</v>
      </c>
      <c r="Z1091" s="748">
        <v>76000000</v>
      </c>
      <c r="AA1091" s="748"/>
      <c r="AB1091" s="748">
        <v>0</v>
      </c>
      <c r="AC1091" s="748">
        <v>76000000</v>
      </c>
      <c r="AD1091" s="748"/>
      <c r="AE1091" s="748">
        <v>0</v>
      </c>
      <c r="AF1091" s="748">
        <v>76000000</v>
      </c>
      <c r="AG1091" s="748"/>
      <c r="AH1091" s="749">
        <v>0</v>
      </c>
      <c r="AI1091" s="749">
        <v>76000000</v>
      </c>
      <c r="AJ1091" s="749"/>
      <c r="AK1091" s="749"/>
      <c r="AL1091" s="748"/>
      <c r="AM1091" s="748" t="e">
        <f>SUM([9]!Table54[[#This Row],[140010]],[9]!Table54[[#This Row],[140007]],[9]!Table54[[#This Row],[140004]],[9]!Table54[[#This Row],[140001]])</f>
        <v>#REF!</v>
      </c>
      <c r="AN1091" s="748" t="e">
        <f>SUM([9]!Table54[[#This Row],[140011]],[9]!Table54[[#This Row],[140008]],[9]!Table54[[#This Row],[140005]],[9]!Table54[[#This Row],[140002]])</f>
        <v>#REF!</v>
      </c>
      <c r="AO1091" s="748"/>
      <c r="AP1091" s="748"/>
      <c r="AQ1091" s="748"/>
      <c r="AR1091" s="748"/>
      <c r="AS1091" s="747"/>
      <c r="AT1091" s="748"/>
      <c r="AU1091" s="748" t="e">
        <f>SUM([9]!Table54[[#This Row],[140201]:[140204]])</f>
        <v>#REF!</v>
      </c>
      <c r="AV1091" s="748"/>
      <c r="AW1091" s="748">
        <v>72742101</v>
      </c>
      <c r="AX1091" s="748">
        <v>72742101</v>
      </c>
      <c r="AY1091" s="748">
        <v>72742101</v>
      </c>
      <c r="AZ1091" s="750">
        <v>72742101</v>
      </c>
      <c r="BA1091" s="750">
        <v>72742100.599999994</v>
      </c>
      <c r="BB1091" s="750">
        <v>72742100.599999994</v>
      </c>
      <c r="BF1091" s="750">
        <v>63308758.600000001</v>
      </c>
      <c r="BG1091" s="750">
        <v>73442100.599999994</v>
      </c>
      <c r="BI1091" s="750">
        <f>SUBTOTAL(9,Table54[[#This Row],[140201]:[140212]])</f>
        <v>573203464.4000001</v>
      </c>
      <c r="BJ1091" s="750">
        <v>72742101</v>
      </c>
      <c r="BK1091" s="155">
        <v>91140000</v>
      </c>
      <c r="BL1091" s="155">
        <v>91140000</v>
      </c>
      <c r="BM1091" s="155">
        <v>91140000</v>
      </c>
      <c r="BN1091" s="155">
        <v>91140000</v>
      </c>
      <c r="BO1091" s="750">
        <v>91140000</v>
      </c>
      <c r="BP1091" s="750">
        <v>91140000</v>
      </c>
      <c r="BQ1091" s="750">
        <v>72912000</v>
      </c>
      <c r="BR1091" s="750">
        <v>91140000</v>
      </c>
      <c r="BS1091" s="750">
        <v>91140000</v>
      </c>
      <c r="BT1091" s="750">
        <v>25423893.469999999</v>
      </c>
      <c r="BU1091" s="750">
        <v>0</v>
      </c>
    </row>
    <row r="1092" spans="1:73" s="750" customFormat="1" ht="24.75" customHeight="1">
      <c r="A1092" s="22" t="s">
        <v>3617</v>
      </c>
      <c r="B1092" s="23">
        <v>250120</v>
      </c>
      <c r="C1092" s="804" t="s">
        <v>783</v>
      </c>
      <c r="D1092" s="23" t="s">
        <v>3618</v>
      </c>
      <c r="E1092" s="23" t="s">
        <v>163</v>
      </c>
      <c r="F1092" s="22" t="s">
        <v>199</v>
      </c>
      <c r="G1092" s="22" t="s">
        <v>1292</v>
      </c>
      <c r="H1092" s="22" t="s">
        <v>180</v>
      </c>
      <c r="I1092" s="18" t="s">
        <v>5417</v>
      </c>
      <c r="J1092" s="23" t="s">
        <v>3619</v>
      </c>
      <c r="K1092" s="23" t="s">
        <v>1183</v>
      </c>
      <c r="L1092" s="23" t="s">
        <v>1184</v>
      </c>
      <c r="M1092" s="746" t="s">
        <v>3953</v>
      </c>
      <c r="N1092" s="22"/>
      <c r="O1092" s="22"/>
      <c r="P1092" s="22" t="s">
        <v>2709</v>
      </c>
      <c r="Q1092" s="22" t="s">
        <v>2709</v>
      </c>
      <c r="R1092" s="22"/>
      <c r="S1092" s="747"/>
      <c r="T1092" s="748">
        <f>IF(Table54[[#This Row],[تاریخ اولین  احتساب حق بیمه]]="",1403,MID(Table54[[#This Row],[تاریخ اولین  احتساب حق بیمه]],1,4))</f>
        <v>1403</v>
      </c>
      <c r="U1092" s="22"/>
      <c r="V1092" s="22"/>
      <c r="W1092" s="23"/>
      <c r="X1092" s="22"/>
      <c r="Y1092" s="748">
        <v>4211775</v>
      </c>
      <c r="Z1092" s="748">
        <v>24788549</v>
      </c>
      <c r="AA1092" s="748"/>
      <c r="AB1092" s="748">
        <v>0</v>
      </c>
      <c r="AC1092" s="748">
        <v>79132855</v>
      </c>
      <c r="AD1092" s="748"/>
      <c r="AE1092" s="748">
        <v>3547971</v>
      </c>
      <c r="AF1092" s="748">
        <v>17993040</v>
      </c>
      <c r="AG1092" s="748"/>
      <c r="AH1092" s="749">
        <v>4139300</v>
      </c>
      <c r="AI1092" s="749">
        <v>33821926</v>
      </c>
      <c r="AJ1092" s="749"/>
      <c r="AK1092" s="749"/>
      <c r="AL1092" s="748"/>
      <c r="AM1092" s="748" t="e">
        <f>SUM([9]!Table54[[#This Row],[140010]],[9]!Table54[[#This Row],[140007]],[9]!Table54[[#This Row],[140004]],[9]!Table54[[#This Row],[140001]])</f>
        <v>#REF!</v>
      </c>
      <c r="AN1092" s="748" t="e">
        <f>SUM([9]!Table54[[#This Row],[140011]],[9]!Table54[[#This Row],[140008]],[9]!Table54[[#This Row],[140005]],[9]!Table54[[#This Row],[140002]])</f>
        <v>#REF!</v>
      </c>
      <c r="AO1092" s="748"/>
      <c r="AP1092" s="748"/>
      <c r="AQ1092" s="748"/>
      <c r="AR1092" s="748"/>
      <c r="AS1092" s="747"/>
      <c r="AT1092" s="748"/>
      <c r="AU1092" s="748" t="e">
        <f>SUM([9]!Table54[[#This Row],[140201]:[140204]])</f>
        <v>#REF!</v>
      </c>
      <c r="AV1092" s="748"/>
      <c r="AW1092" s="748">
        <v>24788549</v>
      </c>
      <c r="AX1092" s="748">
        <v>79132855</v>
      </c>
      <c r="AY1092" s="748">
        <v>17993040</v>
      </c>
      <c r="AZ1092" s="750">
        <v>33821926</v>
      </c>
      <c r="BA1092" s="750">
        <v>25849100.16612903</v>
      </c>
      <c r="BB1092" s="750">
        <v>32489560.01451613</v>
      </c>
      <c r="BC1092" s="750">
        <v>48084632.183333337</v>
      </c>
      <c r="BD1092" s="750">
        <v>57712136.716666669</v>
      </c>
      <c r="BE1092" s="750">
        <v>29882746.983333334</v>
      </c>
      <c r="BF1092" s="750">
        <v>45383770.399999999</v>
      </c>
      <c r="BG1092" s="750">
        <v>44576544.19166667</v>
      </c>
      <c r="BH1092" s="750">
        <v>38913188.192241378</v>
      </c>
      <c r="BI1092" s="750">
        <f>SUBTOTAL(9,Table54[[#This Row],[140201]:[140212]])</f>
        <v>478628048.84788656</v>
      </c>
      <c r="BJ1092" s="750">
        <v>9155022.9032258056</v>
      </c>
      <c r="BK1092" s="155">
        <v>81516584.517741933</v>
      </c>
      <c r="BL1092" s="155">
        <v>51831114.268064514</v>
      </c>
      <c r="BM1092" s="155">
        <v>61191998.422258064</v>
      </c>
      <c r="BN1092" s="155">
        <v>62155757.895161293</v>
      </c>
      <c r="BO1092" s="750">
        <v>44553468.873870969</v>
      </c>
      <c r="BP1092" s="750">
        <v>42542176.053333335</v>
      </c>
      <c r="BQ1092" s="750">
        <v>32443751.420000002</v>
      </c>
      <c r="BR1092" s="750">
        <v>78792041.943333328</v>
      </c>
      <c r="BS1092" s="750">
        <v>63164677</v>
      </c>
      <c r="BT1092" s="750">
        <v>63566187.766666673</v>
      </c>
      <c r="BU1092" s="750">
        <v>45979784.666666672</v>
      </c>
    </row>
    <row r="1093" spans="1:73" s="750" customFormat="1" ht="24.75" customHeight="1">
      <c r="A1093" s="22" t="s">
        <v>3620</v>
      </c>
      <c r="B1093" s="23">
        <v>250121</v>
      </c>
      <c r="C1093" s="804" t="s">
        <v>783</v>
      </c>
      <c r="D1093" s="23" t="s">
        <v>3621</v>
      </c>
      <c r="E1093" s="23" t="s">
        <v>163</v>
      </c>
      <c r="F1093" s="22" t="s">
        <v>665</v>
      </c>
      <c r="G1093" s="22" t="s">
        <v>1292</v>
      </c>
      <c r="H1093" s="22" t="s">
        <v>180</v>
      </c>
      <c r="I1093" s="18" t="s">
        <v>5417</v>
      </c>
      <c r="J1093" s="23" t="s">
        <v>3622</v>
      </c>
      <c r="K1093" s="23" t="s">
        <v>1183</v>
      </c>
      <c r="L1093" s="23" t="s">
        <v>1184</v>
      </c>
      <c r="M1093" s="746" t="s">
        <v>3623</v>
      </c>
      <c r="N1093" s="22"/>
      <c r="O1093" s="22"/>
      <c r="P1093" s="22" t="s">
        <v>3464</v>
      </c>
      <c r="Q1093" s="22" t="s">
        <v>3464</v>
      </c>
      <c r="R1093" s="22"/>
      <c r="S1093" s="747"/>
      <c r="T1093" s="748">
        <f>IF(Table54[[#This Row],[تاریخ اولین  احتساب حق بیمه]]="",1403,MID(Table54[[#This Row],[تاریخ اولین  احتساب حق بیمه]],1,4))</f>
        <v>1403</v>
      </c>
      <c r="U1093" s="22"/>
      <c r="V1093" s="22"/>
      <c r="W1093" s="23"/>
      <c r="X1093" s="22"/>
      <c r="Y1093" s="748"/>
      <c r="Z1093" s="748"/>
      <c r="AA1093" s="748"/>
      <c r="AB1093" s="748"/>
      <c r="AC1093" s="748"/>
      <c r="AD1093" s="748"/>
      <c r="AE1093" s="748"/>
      <c r="AF1093" s="748"/>
      <c r="AG1093" s="748"/>
      <c r="AH1093" s="749"/>
      <c r="AI1093" s="749"/>
      <c r="AJ1093" s="749"/>
      <c r="AK1093" s="749"/>
      <c r="AL1093" s="748"/>
      <c r="AM1093" s="748" t="e">
        <f>SUM([9]!Table54[[#This Row],[140010]],[9]!Table54[[#This Row],[140007]],[9]!Table54[[#This Row],[140004]],[9]!Table54[[#This Row],[140001]])</f>
        <v>#REF!</v>
      </c>
      <c r="AN1093" s="748" t="e">
        <f>SUM([9]!Table54[[#This Row],[140011]],[9]!Table54[[#This Row],[140008]],[9]!Table54[[#This Row],[140005]],[9]!Table54[[#This Row],[140002]])</f>
        <v>#REF!</v>
      </c>
      <c r="AO1093" s="748"/>
      <c r="AP1093" s="748"/>
      <c r="AQ1093" s="748"/>
      <c r="AR1093" s="748"/>
      <c r="AS1093" s="747"/>
      <c r="AT1093" s="748"/>
      <c r="AU1093" s="748" t="e">
        <f>SUM([9]!Table54[[#This Row],[140201]:[140204]])</f>
        <v>#REF!</v>
      </c>
      <c r="AV1093" s="748"/>
      <c r="AW1093" s="748"/>
      <c r="AX1093" s="748"/>
      <c r="AY1093" s="748">
        <v>5620920</v>
      </c>
      <c r="BI1093" s="750">
        <f>SUBTOTAL(9,Table54[[#This Row],[140201]:[140212]])</f>
        <v>5620920</v>
      </c>
      <c r="BK1093" s="155"/>
      <c r="BL1093" s="155"/>
      <c r="BM1093" s="155"/>
      <c r="BN1093" s="155"/>
    </row>
    <row r="1094" spans="1:73" s="750" customFormat="1" ht="24.75" customHeight="1">
      <c r="A1094" s="22" t="s">
        <v>3624</v>
      </c>
      <c r="B1094" s="23">
        <v>250123</v>
      </c>
      <c r="C1094" s="804" t="s">
        <v>783</v>
      </c>
      <c r="D1094" s="23" t="s">
        <v>3625</v>
      </c>
      <c r="E1094" s="23" t="s">
        <v>163</v>
      </c>
      <c r="F1094" s="22" t="s">
        <v>3626</v>
      </c>
      <c r="G1094" s="22" t="s">
        <v>1292</v>
      </c>
      <c r="H1094" s="22" t="s">
        <v>180</v>
      </c>
      <c r="I1094" s="18" t="s">
        <v>5417</v>
      </c>
      <c r="J1094" s="23" t="s">
        <v>3627</v>
      </c>
      <c r="K1094" s="23" t="s">
        <v>1183</v>
      </c>
      <c r="L1094" s="23" t="s">
        <v>1184</v>
      </c>
      <c r="M1094" s="746" t="s">
        <v>3628</v>
      </c>
      <c r="N1094" s="22"/>
      <c r="O1094" s="22"/>
      <c r="P1094" s="22" t="s">
        <v>2407</v>
      </c>
      <c r="Q1094" s="22" t="s">
        <v>2407</v>
      </c>
      <c r="R1094" s="22"/>
      <c r="S1094" s="747"/>
      <c r="T1094" s="748">
        <f>IF(Table54[[#This Row],[تاریخ اولین  احتساب حق بیمه]]="",1403,MID(Table54[[#This Row],[تاریخ اولین  احتساب حق بیمه]],1,4))</f>
        <v>1403</v>
      </c>
      <c r="U1094" s="22"/>
      <c r="V1094" s="22"/>
      <c r="W1094" s="23"/>
      <c r="X1094" s="22"/>
      <c r="Y1094" s="748">
        <v>0</v>
      </c>
      <c r="Z1094" s="748">
        <v>0</v>
      </c>
      <c r="AA1094" s="748"/>
      <c r="AB1094" s="748"/>
      <c r="AC1094" s="748"/>
      <c r="AD1094" s="748"/>
      <c r="AE1094" s="748"/>
      <c r="AF1094" s="748"/>
      <c r="AG1094" s="748"/>
      <c r="AH1094" s="749"/>
      <c r="AI1094" s="749"/>
      <c r="AJ1094" s="749"/>
      <c r="AK1094" s="749"/>
      <c r="AL1094" s="748"/>
      <c r="AM1094" s="748" t="e">
        <f>SUM([9]!Table54[[#This Row],[140010]],[9]!Table54[[#This Row],[140007]],[9]!Table54[[#This Row],[140004]],[9]!Table54[[#This Row],[140001]])</f>
        <v>#REF!</v>
      </c>
      <c r="AN1094" s="748" t="e">
        <f>SUM([9]!Table54[[#This Row],[140011]],[9]!Table54[[#This Row],[140008]],[9]!Table54[[#This Row],[140005]],[9]!Table54[[#This Row],[140002]])</f>
        <v>#REF!</v>
      </c>
      <c r="AO1094" s="748"/>
      <c r="AP1094" s="748"/>
      <c r="AQ1094" s="748"/>
      <c r="AR1094" s="748"/>
      <c r="AS1094" s="747"/>
      <c r="AT1094" s="748"/>
      <c r="AU1094" s="748" t="e">
        <f>SUM([9]!Table54[[#This Row],[140201]:[140204]])</f>
        <v>#REF!</v>
      </c>
      <c r="AV1094" s="748"/>
      <c r="AW1094" s="748">
        <v>0</v>
      </c>
      <c r="AX1094" s="748"/>
      <c r="AY1094" s="748"/>
      <c r="BI1094" s="750">
        <f>SUBTOTAL(9,Table54[[#This Row],[140201]:[140212]])</f>
        <v>0</v>
      </c>
      <c r="BK1094" s="155"/>
      <c r="BL1094" s="155"/>
      <c r="BM1094" s="155"/>
      <c r="BN1094" s="155"/>
    </row>
    <row r="1095" spans="1:73" s="750" customFormat="1" ht="24.75" customHeight="1">
      <c r="A1095" s="22" t="s">
        <v>3629</v>
      </c>
      <c r="B1095" s="23">
        <v>250124</v>
      </c>
      <c r="C1095" s="804" t="s">
        <v>783</v>
      </c>
      <c r="D1095" s="23" t="s">
        <v>3630</v>
      </c>
      <c r="E1095" s="23" t="s">
        <v>163</v>
      </c>
      <c r="F1095" s="22" t="s">
        <v>3631</v>
      </c>
      <c r="G1095" s="22" t="s">
        <v>1292</v>
      </c>
      <c r="H1095" s="22" t="s">
        <v>180</v>
      </c>
      <c r="I1095" s="18" t="s">
        <v>5417</v>
      </c>
      <c r="J1095" s="23" t="s">
        <v>3632</v>
      </c>
      <c r="K1095" s="23" t="s">
        <v>1183</v>
      </c>
      <c r="L1095" s="23" t="s">
        <v>1184</v>
      </c>
      <c r="M1095" s="746" t="s">
        <v>3633</v>
      </c>
      <c r="N1095" s="22"/>
      <c r="O1095" s="22"/>
      <c r="P1095" s="22" t="s">
        <v>2118</v>
      </c>
      <c r="Q1095" s="22" t="s">
        <v>2118</v>
      </c>
      <c r="R1095" s="22"/>
      <c r="S1095" s="747"/>
      <c r="T1095" s="748">
        <f>IF(Table54[[#This Row],[تاریخ اولین  احتساب حق بیمه]]="",1403,MID(Table54[[#This Row],[تاریخ اولین  احتساب حق بیمه]],1,4))</f>
        <v>1403</v>
      </c>
      <c r="U1095" s="22"/>
      <c r="V1095" s="22"/>
      <c r="W1095" s="23"/>
      <c r="X1095" s="22"/>
      <c r="Y1095" s="748">
        <v>8986463</v>
      </c>
      <c r="Z1095" s="748">
        <v>65783963</v>
      </c>
      <c r="AA1095" s="748"/>
      <c r="AB1095" s="748">
        <v>27868499</v>
      </c>
      <c r="AC1095" s="748">
        <v>90951354</v>
      </c>
      <c r="AD1095" s="748"/>
      <c r="AE1095" s="748">
        <v>16455685</v>
      </c>
      <c r="AF1095" s="748">
        <v>79538540</v>
      </c>
      <c r="AG1095" s="748"/>
      <c r="AH1095" s="749"/>
      <c r="AI1095" s="749"/>
      <c r="AJ1095" s="749"/>
      <c r="AK1095" s="749"/>
      <c r="AL1095" s="748"/>
      <c r="AM1095" s="748" t="e">
        <f>SUM([9]!Table54[[#This Row],[140010]],[9]!Table54[[#This Row],[140007]],[9]!Table54[[#This Row],[140004]],[9]!Table54[[#This Row],[140001]])</f>
        <v>#REF!</v>
      </c>
      <c r="AN1095" s="748" t="e">
        <f>SUM([9]!Table54[[#This Row],[140011]],[9]!Table54[[#This Row],[140008]],[9]!Table54[[#This Row],[140005]],[9]!Table54[[#This Row],[140002]])</f>
        <v>#REF!</v>
      </c>
      <c r="AO1095" s="748"/>
      <c r="AP1095" s="748"/>
      <c r="AQ1095" s="748"/>
      <c r="AR1095" s="748"/>
      <c r="AS1095" s="747"/>
      <c r="AT1095" s="748"/>
      <c r="AU1095" s="748" t="e">
        <f>SUM([9]!Table54[[#This Row],[140201]:[140204]])</f>
        <v>#REF!</v>
      </c>
      <c r="AV1095" s="748"/>
      <c r="AW1095" s="748">
        <v>61710610</v>
      </c>
      <c r="AX1095" s="748">
        <v>90951354</v>
      </c>
      <c r="AY1095" s="748">
        <v>79538540</v>
      </c>
      <c r="BI1095" s="750">
        <f>SUBTOTAL(9,Table54[[#This Row],[140201]:[140212]])</f>
        <v>232200504</v>
      </c>
      <c r="BK1095" s="155"/>
      <c r="BL1095" s="155"/>
      <c r="BM1095" s="155"/>
      <c r="BN1095" s="155"/>
    </row>
    <row r="1096" spans="1:73" s="750" customFormat="1" ht="24.75" customHeight="1">
      <c r="A1096" s="22" t="s">
        <v>3634</v>
      </c>
      <c r="B1096" s="23">
        <v>250125</v>
      </c>
      <c r="C1096" s="804" t="s">
        <v>783</v>
      </c>
      <c r="D1096" s="23" t="s">
        <v>3635</v>
      </c>
      <c r="E1096" s="23" t="s">
        <v>163</v>
      </c>
      <c r="F1096" s="22" t="s">
        <v>249</v>
      </c>
      <c r="G1096" s="22" t="s">
        <v>1295</v>
      </c>
      <c r="H1096" s="22" t="s">
        <v>179</v>
      </c>
      <c r="I1096" s="18" t="s">
        <v>5417</v>
      </c>
      <c r="J1096" s="23" t="s">
        <v>3636</v>
      </c>
      <c r="K1096" s="23" t="s">
        <v>1183</v>
      </c>
      <c r="L1096" s="23" t="s">
        <v>1184</v>
      </c>
      <c r="M1096" s="746" t="s">
        <v>3637</v>
      </c>
      <c r="N1096" s="22"/>
      <c r="O1096" s="22"/>
      <c r="P1096" s="22" t="s">
        <v>2955</v>
      </c>
      <c r="Q1096" s="22" t="s">
        <v>2955</v>
      </c>
      <c r="R1096" s="22"/>
      <c r="S1096" s="747"/>
      <c r="T1096" s="748">
        <f>IF(Table54[[#This Row],[تاریخ اولین  احتساب حق بیمه]]="",1403,MID(Table54[[#This Row],[تاریخ اولین  احتساب حق بیمه]],1,4))</f>
        <v>1403</v>
      </c>
      <c r="U1096" s="22"/>
      <c r="V1096" s="22"/>
      <c r="W1096" s="23"/>
      <c r="X1096" s="22"/>
      <c r="Y1096" s="748"/>
      <c r="Z1096" s="748"/>
      <c r="AA1096" s="748"/>
      <c r="AB1096" s="748"/>
      <c r="AC1096" s="748"/>
      <c r="AD1096" s="748"/>
      <c r="AE1096" s="748"/>
      <c r="AF1096" s="748"/>
      <c r="AG1096" s="748"/>
      <c r="AH1096" s="749"/>
      <c r="AI1096" s="749"/>
      <c r="AJ1096" s="749"/>
      <c r="AK1096" s="749"/>
      <c r="AL1096" s="748"/>
      <c r="AM1096" s="748" t="e">
        <f>SUM([9]!Table54[[#This Row],[140010]],[9]!Table54[[#This Row],[140007]],[9]!Table54[[#This Row],[140004]],[9]!Table54[[#This Row],[140001]])</f>
        <v>#REF!</v>
      </c>
      <c r="AN1096" s="748" t="e">
        <f>SUM([9]!Table54[[#This Row],[140011]],[9]!Table54[[#This Row],[140008]],[9]!Table54[[#This Row],[140005]],[9]!Table54[[#This Row],[140002]])</f>
        <v>#REF!</v>
      </c>
      <c r="AO1096" s="748"/>
      <c r="AP1096" s="748"/>
      <c r="AQ1096" s="748"/>
      <c r="AR1096" s="748"/>
      <c r="AS1096" s="747"/>
      <c r="AT1096" s="748"/>
      <c r="AU1096" s="748" t="e">
        <f>SUM([9]!Table54[[#This Row],[140201]:[140204]])</f>
        <v>#REF!</v>
      </c>
      <c r="AV1096" s="748"/>
      <c r="AW1096" s="748"/>
      <c r="AX1096" s="748">
        <v>14989120</v>
      </c>
      <c r="AY1096" s="748"/>
      <c r="BI1096" s="750">
        <f>SUBTOTAL(9,Table54[[#This Row],[140201]:[140212]])</f>
        <v>14989120</v>
      </c>
      <c r="BK1096" s="155"/>
      <c r="BL1096" s="155"/>
      <c r="BM1096" s="155"/>
      <c r="BN1096" s="155"/>
    </row>
    <row r="1097" spans="1:73" s="750" customFormat="1" ht="24.75" customHeight="1">
      <c r="A1097" s="22" t="s">
        <v>3638</v>
      </c>
      <c r="B1097" s="23">
        <v>250126</v>
      </c>
      <c r="C1097" s="804" t="s">
        <v>783</v>
      </c>
      <c r="D1097" s="23" t="s">
        <v>3639</v>
      </c>
      <c r="E1097" s="23" t="s">
        <v>163</v>
      </c>
      <c r="F1097" s="22" t="s">
        <v>469</v>
      </c>
      <c r="G1097" s="22" t="s">
        <v>1292</v>
      </c>
      <c r="H1097" s="22" t="s">
        <v>180</v>
      </c>
      <c r="I1097" s="18" t="s">
        <v>5417</v>
      </c>
      <c r="J1097" s="23" t="s">
        <v>3640</v>
      </c>
      <c r="K1097" s="23" t="s">
        <v>1183</v>
      </c>
      <c r="L1097" s="23" t="s">
        <v>1184</v>
      </c>
      <c r="M1097" s="746" t="s">
        <v>3641</v>
      </c>
      <c r="N1097" s="22"/>
      <c r="O1097" s="22"/>
      <c r="P1097" s="22" t="s">
        <v>3642</v>
      </c>
      <c r="Q1097" s="22" t="s">
        <v>1309</v>
      </c>
      <c r="R1097" s="22"/>
      <c r="S1097" s="747"/>
      <c r="T1097" s="748">
        <f>IF(Table54[[#This Row],[تاریخ اولین  احتساب حق بیمه]]="",1403,MID(Table54[[#This Row],[تاریخ اولین  احتساب حق بیمه]],1,4))</f>
        <v>1403</v>
      </c>
      <c r="U1097" s="22"/>
      <c r="V1097" s="22"/>
      <c r="W1097" s="23"/>
      <c r="X1097" s="22"/>
      <c r="Y1097" s="748">
        <v>0</v>
      </c>
      <c r="Z1097" s="748">
        <v>0</v>
      </c>
      <c r="AA1097" s="748"/>
      <c r="AB1097" s="748"/>
      <c r="AC1097" s="748"/>
      <c r="AD1097" s="748"/>
      <c r="AE1097" s="748"/>
      <c r="AF1097" s="748"/>
      <c r="AG1097" s="748"/>
      <c r="AH1097" s="749"/>
      <c r="AI1097" s="749"/>
      <c r="AJ1097" s="749"/>
      <c r="AK1097" s="749"/>
      <c r="AL1097" s="748"/>
      <c r="AM1097" s="748" t="e">
        <f>SUM([9]!Table54[[#This Row],[140010]],[9]!Table54[[#This Row],[140007]],[9]!Table54[[#This Row],[140004]],[9]!Table54[[#This Row],[140001]])</f>
        <v>#REF!</v>
      </c>
      <c r="AN1097" s="748" t="e">
        <f>SUM([9]!Table54[[#This Row],[140011]],[9]!Table54[[#This Row],[140008]],[9]!Table54[[#This Row],[140005]],[9]!Table54[[#This Row],[140002]])</f>
        <v>#REF!</v>
      </c>
      <c r="AO1097" s="748"/>
      <c r="AP1097" s="748"/>
      <c r="AQ1097" s="748"/>
      <c r="AR1097" s="748"/>
      <c r="AS1097" s="747"/>
      <c r="AT1097" s="748"/>
      <c r="AU1097" s="748" t="e">
        <f>SUM([9]!Table54[[#This Row],[140201]:[140204]])</f>
        <v>#REF!</v>
      </c>
      <c r="AV1097" s="748"/>
      <c r="AW1097" s="748">
        <v>0</v>
      </c>
      <c r="AX1097" s="748"/>
      <c r="AY1097" s="748"/>
      <c r="BI1097" s="750">
        <f>SUBTOTAL(9,Table54[[#This Row],[140201]:[140212]])</f>
        <v>0</v>
      </c>
      <c r="BK1097" s="155"/>
      <c r="BL1097" s="155"/>
      <c r="BM1097" s="155"/>
      <c r="BN1097" s="155"/>
    </row>
    <row r="1098" spans="1:73" s="750" customFormat="1" ht="24.75" customHeight="1">
      <c r="A1098" s="22" t="s">
        <v>3643</v>
      </c>
      <c r="B1098" s="23">
        <v>250127</v>
      </c>
      <c r="C1098" s="804" t="s">
        <v>783</v>
      </c>
      <c r="D1098" s="23" t="s">
        <v>3644</v>
      </c>
      <c r="E1098" s="23" t="s">
        <v>163</v>
      </c>
      <c r="F1098" s="22" t="s">
        <v>3645</v>
      </c>
      <c r="G1098" s="22" t="s">
        <v>1295</v>
      </c>
      <c r="H1098" s="22" t="s">
        <v>180</v>
      </c>
      <c r="I1098" s="18" t="s">
        <v>5417</v>
      </c>
      <c r="J1098" s="23" t="s">
        <v>3646</v>
      </c>
      <c r="K1098" s="23" t="s">
        <v>1183</v>
      </c>
      <c r="L1098" s="23" t="s">
        <v>1184</v>
      </c>
      <c r="M1098" s="746" t="s">
        <v>3647</v>
      </c>
      <c r="N1098" s="22"/>
      <c r="O1098" s="22"/>
      <c r="P1098" s="22" t="s">
        <v>3065</v>
      </c>
      <c r="Q1098" s="22" t="s">
        <v>3065</v>
      </c>
      <c r="R1098" s="22"/>
      <c r="S1098" s="747"/>
      <c r="T1098" s="748">
        <f>IF(Table54[[#This Row],[تاریخ اولین  احتساب حق بیمه]]="",1403,MID(Table54[[#This Row],[تاریخ اولین  احتساب حق بیمه]],1,4))</f>
        <v>1403</v>
      </c>
      <c r="U1098" s="22"/>
      <c r="V1098" s="22"/>
      <c r="W1098" s="23"/>
      <c r="X1098" s="22"/>
      <c r="Y1098" s="748"/>
      <c r="Z1098" s="748"/>
      <c r="AA1098" s="748"/>
      <c r="AB1098" s="748">
        <v>9461257</v>
      </c>
      <c r="AC1098" s="748">
        <v>88594112</v>
      </c>
      <c r="AD1098" s="748"/>
      <c r="AE1098" s="748">
        <v>0</v>
      </c>
      <c r="AF1098" s="748">
        <v>63082840</v>
      </c>
      <c r="AG1098" s="748"/>
      <c r="AH1098" s="749"/>
      <c r="AI1098" s="749"/>
      <c r="AJ1098" s="749"/>
      <c r="AK1098" s="749"/>
      <c r="AL1098" s="748"/>
      <c r="AM1098" s="748" t="e">
        <f>SUM([9]!Table54[[#This Row],[140010]],[9]!Table54[[#This Row],[140007]],[9]!Table54[[#This Row],[140004]],[9]!Table54[[#This Row],[140001]])</f>
        <v>#REF!</v>
      </c>
      <c r="AN1098" s="748" t="e">
        <f>SUM([9]!Table54[[#This Row],[140011]],[9]!Table54[[#This Row],[140008]],[9]!Table54[[#This Row],[140005]],[9]!Table54[[#This Row],[140002]])</f>
        <v>#REF!</v>
      </c>
      <c r="AO1098" s="748"/>
      <c r="AP1098" s="748"/>
      <c r="AQ1098" s="748"/>
      <c r="AR1098" s="748"/>
      <c r="AS1098" s="747"/>
      <c r="AT1098" s="748"/>
      <c r="AU1098" s="748" t="e">
        <f>SUM([9]!Table54[[#This Row],[140201]:[140204]])</f>
        <v>#REF!</v>
      </c>
      <c r="AV1098" s="748"/>
      <c r="AW1098" s="748"/>
      <c r="AX1098" s="748">
        <v>68656538</v>
      </c>
      <c r="AY1098" s="748">
        <v>63082840</v>
      </c>
      <c r="BI1098" s="750">
        <f>SUBTOTAL(9,Table54[[#This Row],[140201]:[140212]])</f>
        <v>131739378</v>
      </c>
      <c r="BK1098" s="155"/>
      <c r="BL1098" s="155"/>
      <c r="BM1098" s="155"/>
      <c r="BN1098" s="155"/>
    </row>
    <row r="1099" spans="1:73" s="750" customFormat="1" ht="24.75" customHeight="1">
      <c r="A1099" s="22" t="s">
        <v>4348</v>
      </c>
      <c r="B1099" s="23">
        <v>250128</v>
      </c>
      <c r="C1099" s="804" t="s">
        <v>783</v>
      </c>
      <c r="D1099" s="23">
        <v>2581271388</v>
      </c>
      <c r="E1099" s="23" t="s">
        <v>163</v>
      </c>
      <c r="F1099" s="22" t="s">
        <v>262</v>
      </c>
      <c r="G1099" s="22" t="s">
        <v>4349</v>
      </c>
      <c r="H1099" s="22" t="s">
        <v>180</v>
      </c>
      <c r="I1099" s="18" t="s">
        <v>5417</v>
      </c>
      <c r="J1099" s="23">
        <v>9114637221</v>
      </c>
      <c r="K1099" s="23" t="s">
        <v>1183</v>
      </c>
      <c r="L1099" s="23" t="s">
        <v>1184</v>
      </c>
      <c r="M1099" s="746" t="s">
        <v>4350</v>
      </c>
      <c r="N1099" s="22"/>
      <c r="O1099" s="22"/>
      <c r="P1099" s="22" t="s">
        <v>4157</v>
      </c>
      <c r="Q1099" s="22" t="s">
        <v>4157</v>
      </c>
      <c r="R1099" s="22"/>
      <c r="S1099" s="747"/>
      <c r="T1099" s="748">
        <f>IF(Table54[[#This Row],[تاریخ اولین  احتساب حق بیمه]]="",1403,MID(Table54[[#This Row],[تاریخ اولین  احتساب حق بیمه]],1,4))</f>
        <v>1403</v>
      </c>
      <c r="U1099" s="22"/>
      <c r="V1099" s="22"/>
      <c r="W1099" s="23"/>
      <c r="X1099" s="22"/>
      <c r="Y1099" s="748"/>
      <c r="Z1099" s="748"/>
      <c r="AA1099" s="748"/>
      <c r="AB1099" s="748"/>
      <c r="AC1099" s="748"/>
      <c r="AD1099" s="748"/>
      <c r="AE1099" s="748"/>
      <c r="AF1099" s="748"/>
      <c r="AG1099" s="748"/>
      <c r="AH1099" s="749"/>
      <c r="AI1099" s="749"/>
      <c r="AJ1099" s="749"/>
      <c r="AK1099" s="749"/>
      <c r="AL1099" s="748"/>
      <c r="AM1099" s="748"/>
      <c r="AN1099" s="748"/>
      <c r="AO1099" s="748"/>
      <c r="AP1099" s="748"/>
      <c r="AQ1099" s="748"/>
      <c r="AR1099" s="748"/>
      <c r="AS1099" s="747"/>
      <c r="AT1099" s="748"/>
      <c r="AU1099" s="748"/>
      <c r="AV1099" s="748"/>
      <c r="AW1099" s="748"/>
      <c r="AX1099" s="748"/>
      <c r="AY1099" s="748"/>
      <c r="BF1099" s="750">
        <v>39197840.13333334</v>
      </c>
      <c r="BG1099" s="750">
        <v>38869230.666666672</v>
      </c>
      <c r="BI1099" s="750">
        <f>SUBTOTAL(9,Table54[[#This Row],[140201]:[140212]])</f>
        <v>78067070.800000012</v>
      </c>
      <c r="BJ1099" s="750">
        <v>28502195</v>
      </c>
      <c r="BK1099" s="155">
        <v>49017968.189999998</v>
      </c>
      <c r="BL1099" s="155">
        <v>38113726.189999998</v>
      </c>
      <c r="BM1099" s="155">
        <v>69555216.079999998</v>
      </c>
      <c r="BN1099" s="155">
        <v>70106215.890000001</v>
      </c>
      <c r="BO1099" s="750">
        <v>50276790.870000005</v>
      </c>
      <c r="BP1099" s="750">
        <v>36546982.149999999</v>
      </c>
      <c r="BQ1099" s="750">
        <v>26437171.530000001</v>
      </c>
      <c r="BR1099" s="750">
        <v>56248070.859999999</v>
      </c>
      <c r="BS1099" s="750">
        <v>35833940.739999995</v>
      </c>
      <c r="BT1099" s="750">
        <v>71127668.449999988</v>
      </c>
      <c r="BU1099" s="750">
        <v>75467372.599999994</v>
      </c>
    </row>
    <row r="1100" spans="1:73" s="750" customFormat="1" ht="24.75" customHeight="1">
      <c r="A1100" s="22" t="s">
        <v>4351</v>
      </c>
      <c r="B1100" s="23">
        <v>250129</v>
      </c>
      <c r="C1100" s="804" t="s">
        <v>783</v>
      </c>
      <c r="D1100" s="23">
        <v>2640215027</v>
      </c>
      <c r="E1100" s="23" t="s">
        <v>163</v>
      </c>
      <c r="F1100" s="22" t="s">
        <v>199</v>
      </c>
      <c r="G1100" s="22" t="s">
        <v>1292</v>
      </c>
      <c r="H1100" s="22" t="s">
        <v>180</v>
      </c>
      <c r="I1100" s="18" t="s">
        <v>5417</v>
      </c>
      <c r="J1100" s="23">
        <v>9385081779</v>
      </c>
      <c r="K1100" s="23" t="s">
        <v>1183</v>
      </c>
      <c r="L1100" s="23" t="s">
        <v>1184</v>
      </c>
      <c r="M1100" s="746" t="s">
        <v>4352</v>
      </c>
      <c r="N1100" s="22"/>
      <c r="O1100" s="22"/>
      <c r="P1100" s="22" t="s">
        <v>3435</v>
      </c>
      <c r="Q1100" s="22" t="s">
        <v>3435</v>
      </c>
      <c r="R1100" s="22"/>
      <c r="S1100" s="747"/>
      <c r="T1100" s="748">
        <f>IF(Table54[[#This Row],[تاریخ اولین  احتساب حق بیمه]]="",1403,MID(Table54[[#This Row],[تاریخ اولین  احتساب حق بیمه]],1,4))</f>
        <v>1403</v>
      </c>
      <c r="U1100" s="22"/>
      <c r="V1100" s="22"/>
      <c r="W1100" s="23"/>
      <c r="X1100" s="22"/>
      <c r="Y1100" s="748"/>
      <c r="Z1100" s="748"/>
      <c r="AA1100" s="748"/>
      <c r="AB1100" s="748"/>
      <c r="AC1100" s="748"/>
      <c r="AD1100" s="748"/>
      <c r="AE1100" s="748"/>
      <c r="AF1100" s="748"/>
      <c r="AG1100" s="748"/>
      <c r="AH1100" s="749"/>
      <c r="AI1100" s="749"/>
      <c r="AJ1100" s="749"/>
      <c r="AK1100" s="749"/>
      <c r="AL1100" s="748"/>
      <c r="AM1100" s="748"/>
      <c r="AN1100" s="748"/>
      <c r="AO1100" s="748"/>
      <c r="AP1100" s="748"/>
      <c r="AQ1100" s="748"/>
      <c r="AR1100" s="748"/>
      <c r="AS1100" s="747"/>
      <c r="AT1100" s="748"/>
      <c r="AU1100" s="748"/>
      <c r="AV1100" s="748"/>
      <c r="AW1100" s="748"/>
      <c r="AX1100" s="748"/>
      <c r="AY1100" s="748"/>
      <c r="BF1100" s="750">
        <v>112061301.40000001</v>
      </c>
      <c r="BI1100" s="750">
        <f>SUBTOTAL(9,Table54[[#This Row],[140201]:[140212]])</f>
        <v>112061301.40000001</v>
      </c>
      <c r="BK1100" s="155"/>
      <c r="BL1100" s="155"/>
      <c r="BM1100" s="155"/>
      <c r="BN1100" s="155"/>
    </row>
    <row r="1101" spans="1:73" s="750" customFormat="1" ht="24.75" customHeight="1">
      <c r="A1101" s="22" t="s">
        <v>4353</v>
      </c>
      <c r="B1101" s="23">
        <v>250130</v>
      </c>
      <c r="C1101" s="804" t="s">
        <v>783</v>
      </c>
      <c r="D1101" s="23">
        <v>2620497469</v>
      </c>
      <c r="E1101" s="23" t="s">
        <v>163</v>
      </c>
      <c r="F1101" s="22" t="s">
        <v>814</v>
      </c>
      <c r="G1101" s="22" t="s">
        <v>1290</v>
      </c>
      <c r="H1101" s="22" t="s">
        <v>180</v>
      </c>
      <c r="I1101" s="18" t="s">
        <v>5417</v>
      </c>
      <c r="J1101" s="23">
        <v>9923679334</v>
      </c>
      <c r="K1101" s="23" t="s">
        <v>1183</v>
      </c>
      <c r="L1101" s="23" t="s">
        <v>1184</v>
      </c>
      <c r="M1101" s="746" t="s">
        <v>4354</v>
      </c>
      <c r="N1101" s="22"/>
      <c r="O1101" s="22"/>
      <c r="P1101" s="22" t="s">
        <v>4157</v>
      </c>
      <c r="Q1101" s="22" t="s">
        <v>4157</v>
      </c>
      <c r="R1101" s="22"/>
      <c r="S1101" s="747"/>
      <c r="T1101" s="748">
        <f>IF(Table54[[#This Row],[تاریخ اولین  احتساب حق بیمه]]="",1403,MID(Table54[[#This Row],[تاریخ اولین  احتساب حق بیمه]],1,4))</f>
        <v>1403</v>
      </c>
      <c r="U1101" s="22"/>
      <c r="V1101" s="22"/>
      <c r="W1101" s="23"/>
      <c r="X1101" s="22"/>
      <c r="Y1101" s="748"/>
      <c r="Z1101" s="748"/>
      <c r="AA1101" s="748"/>
      <c r="AB1101" s="748"/>
      <c r="AC1101" s="748"/>
      <c r="AD1101" s="748"/>
      <c r="AE1101" s="748"/>
      <c r="AF1101" s="748"/>
      <c r="AG1101" s="748"/>
      <c r="AH1101" s="749"/>
      <c r="AI1101" s="749"/>
      <c r="AJ1101" s="749"/>
      <c r="AK1101" s="749"/>
      <c r="AL1101" s="748"/>
      <c r="AM1101" s="748"/>
      <c r="AN1101" s="748"/>
      <c r="AO1101" s="748"/>
      <c r="AP1101" s="748"/>
      <c r="AQ1101" s="748"/>
      <c r="AR1101" s="748"/>
      <c r="AS1101" s="747"/>
      <c r="AT1101" s="748"/>
      <c r="AU1101" s="748"/>
      <c r="AV1101" s="748"/>
      <c r="AW1101" s="748"/>
      <c r="AX1101" s="748"/>
      <c r="AY1101" s="748"/>
      <c r="BF1101" s="750">
        <v>62642721.733333334</v>
      </c>
      <c r="BG1101" s="750">
        <v>58960236.533333339</v>
      </c>
      <c r="BI1101" s="750">
        <f>SUBTOTAL(9,Table54[[#This Row],[140201]:[140212]])</f>
        <v>121602958.26666668</v>
      </c>
      <c r="BJ1101" s="750">
        <v>31685333</v>
      </c>
      <c r="BK1101" s="155">
        <v>57617387.509999998</v>
      </c>
      <c r="BL1101" s="155">
        <v>123764189.02</v>
      </c>
      <c r="BM1101" s="155">
        <v>122411834</v>
      </c>
      <c r="BN1101" s="155">
        <v>124764189.02</v>
      </c>
      <c r="BO1101" s="750">
        <v>68032683.549999997</v>
      </c>
      <c r="BP1101" s="750">
        <v>32202958.5</v>
      </c>
      <c r="BQ1101" s="750">
        <v>59014934.759999998</v>
      </c>
      <c r="BR1101" s="750">
        <v>65626508.700000003</v>
      </c>
      <c r="BS1101" s="750">
        <v>46375514.68</v>
      </c>
      <c r="BT1101" s="750">
        <v>122156248.19</v>
      </c>
      <c r="BU1101" s="750">
        <v>51185005.799999997</v>
      </c>
    </row>
    <row r="1102" spans="1:73" s="750" customFormat="1" ht="24.75" customHeight="1">
      <c r="A1102" s="22" t="s">
        <v>4355</v>
      </c>
      <c r="B1102" s="23">
        <v>250131</v>
      </c>
      <c r="C1102" s="804" t="s">
        <v>783</v>
      </c>
      <c r="D1102" s="23">
        <v>2670294685</v>
      </c>
      <c r="E1102" s="23" t="s">
        <v>163</v>
      </c>
      <c r="F1102" s="22" t="s">
        <v>396</v>
      </c>
      <c r="G1102" s="22" t="s">
        <v>4356</v>
      </c>
      <c r="H1102" s="22" t="s">
        <v>180</v>
      </c>
      <c r="I1102" s="18" t="s">
        <v>5417</v>
      </c>
      <c r="J1102" s="23">
        <v>9214928304</v>
      </c>
      <c r="K1102" s="23" t="s">
        <v>1183</v>
      </c>
      <c r="L1102" s="23" t="s">
        <v>1221</v>
      </c>
      <c r="M1102" s="746" t="s">
        <v>4357</v>
      </c>
      <c r="N1102" s="22"/>
      <c r="O1102" s="22"/>
      <c r="P1102" s="22" t="s">
        <v>3765</v>
      </c>
      <c r="Q1102" s="22" t="s">
        <v>3765</v>
      </c>
      <c r="R1102" s="22"/>
      <c r="S1102" s="747"/>
      <c r="T1102" s="748">
        <f>IF(Table54[[#This Row],[تاریخ اولین  احتساب حق بیمه]]="",1403,MID(Table54[[#This Row],[تاریخ اولین  احتساب حق بیمه]],1,4))</f>
        <v>1403</v>
      </c>
      <c r="U1102" s="22"/>
      <c r="V1102" s="22"/>
      <c r="W1102" s="23"/>
      <c r="X1102" s="22"/>
      <c r="Y1102" s="748"/>
      <c r="Z1102" s="748"/>
      <c r="AA1102" s="748"/>
      <c r="AB1102" s="748"/>
      <c r="AC1102" s="748"/>
      <c r="AD1102" s="748"/>
      <c r="AE1102" s="748"/>
      <c r="AF1102" s="748"/>
      <c r="AG1102" s="748"/>
      <c r="AH1102" s="749"/>
      <c r="AI1102" s="749"/>
      <c r="AJ1102" s="749"/>
      <c r="AK1102" s="749"/>
      <c r="AL1102" s="748"/>
      <c r="AM1102" s="748"/>
      <c r="AN1102" s="748"/>
      <c r="AO1102" s="748"/>
      <c r="AP1102" s="748"/>
      <c r="AQ1102" s="748"/>
      <c r="AR1102" s="748"/>
      <c r="AS1102" s="747"/>
      <c r="AT1102" s="748"/>
      <c r="AU1102" s="748"/>
      <c r="AV1102" s="748"/>
      <c r="AW1102" s="748"/>
      <c r="AX1102" s="748"/>
      <c r="AY1102" s="748"/>
      <c r="BA1102" s="750">
        <v>27233136</v>
      </c>
      <c r="BB1102" s="750">
        <v>48011360.799999997</v>
      </c>
      <c r="BF1102" s="750">
        <v>104220118</v>
      </c>
      <c r="BG1102" s="750">
        <v>113222958.2</v>
      </c>
      <c r="BI1102" s="750">
        <f>SUBTOTAL(9,Table54[[#This Row],[140201]:[140212]])</f>
        <v>292687573</v>
      </c>
      <c r="BJ1102" s="750">
        <v>114384615</v>
      </c>
      <c r="BK1102" s="155">
        <v>160612768.66999999</v>
      </c>
      <c r="BL1102" s="155">
        <v>137481277.63999999</v>
      </c>
      <c r="BM1102" s="155">
        <v>101411834</v>
      </c>
      <c r="BN1102" s="155">
        <v>108076839.89</v>
      </c>
      <c r="BO1102" s="750">
        <v>105332425.7</v>
      </c>
      <c r="BP1102" s="750">
        <v>101411834</v>
      </c>
      <c r="BQ1102" s="750">
        <v>103372129.84999999</v>
      </c>
      <c r="BR1102" s="750">
        <v>114349786.61</v>
      </c>
      <c r="BS1102" s="750">
        <v>101411834</v>
      </c>
      <c r="BT1102" s="750">
        <v>126895680.05</v>
      </c>
      <c r="BU1102" s="750">
        <v>101411834</v>
      </c>
    </row>
    <row r="1103" spans="1:73" s="750" customFormat="1" ht="24.75" customHeight="1">
      <c r="A1103" s="22" t="s">
        <v>4358</v>
      </c>
      <c r="B1103" s="23">
        <v>250132</v>
      </c>
      <c r="C1103" s="804" t="s">
        <v>783</v>
      </c>
      <c r="D1103" s="23">
        <v>2581227028</v>
      </c>
      <c r="E1103" s="23" t="s">
        <v>163</v>
      </c>
      <c r="F1103" s="22" t="s">
        <v>114</v>
      </c>
      <c r="G1103" s="22" t="s">
        <v>4349</v>
      </c>
      <c r="H1103" s="22" t="s">
        <v>180</v>
      </c>
      <c r="I1103" s="18" t="s">
        <v>5417</v>
      </c>
      <c r="J1103" s="23">
        <v>9116923621</v>
      </c>
      <c r="K1103" s="23" t="s">
        <v>1183</v>
      </c>
      <c r="L1103" s="23" t="s">
        <v>1184</v>
      </c>
      <c r="M1103" s="746" t="s">
        <v>4359</v>
      </c>
      <c r="N1103" s="22"/>
      <c r="O1103" s="22"/>
      <c r="P1103" s="22" t="s">
        <v>3435</v>
      </c>
      <c r="Q1103" s="22" t="s">
        <v>3435</v>
      </c>
      <c r="R1103" s="22"/>
      <c r="S1103" s="747"/>
      <c r="T1103" s="748">
        <f>IF(Table54[[#This Row],[تاریخ اولین  احتساب حق بیمه]]="",1403,MID(Table54[[#This Row],[تاریخ اولین  احتساب حق بیمه]],1,4))</f>
        <v>1403</v>
      </c>
      <c r="U1103" s="22"/>
      <c r="V1103" s="22"/>
      <c r="W1103" s="23"/>
      <c r="X1103" s="22"/>
      <c r="Y1103" s="748"/>
      <c r="Z1103" s="748"/>
      <c r="AA1103" s="748"/>
      <c r="AB1103" s="748"/>
      <c r="AC1103" s="748"/>
      <c r="AD1103" s="748"/>
      <c r="AE1103" s="748"/>
      <c r="AF1103" s="748"/>
      <c r="AG1103" s="748"/>
      <c r="AH1103" s="749"/>
      <c r="AI1103" s="749"/>
      <c r="AJ1103" s="749"/>
      <c r="AK1103" s="749"/>
      <c r="AL1103" s="748"/>
      <c r="AM1103" s="748"/>
      <c r="AN1103" s="748"/>
      <c r="AO1103" s="748"/>
      <c r="AP1103" s="748"/>
      <c r="AQ1103" s="748"/>
      <c r="AR1103" s="748"/>
      <c r="AS1103" s="747"/>
      <c r="AT1103" s="748"/>
      <c r="AU1103" s="748"/>
      <c r="AV1103" s="748"/>
      <c r="AW1103" s="748"/>
      <c r="AX1103" s="748"/>
      <c r="AY1103" s="748"/>
      <c r="BA1103" s="750">
        <v>36427692.200000003</v>
      </c>
      <c r="BB1103" s="750">
        <v>40846863.799999997</v>
      </c>
      <c r="BF1103" s="750">
        <v>57157751.333333336</v>
      </c>
      <c r="BG1103" s="750">
        <v>56485798.666666672</v>
      </c>
      <c r="BI1103" s="750">
        <f>SUBTOTAL(9,Table54[[#This Row],[140201]:[140212]])</f>
        <v>190918106</v>
      </c>
      <c r="BJ1103" s="750">
        <v>26017224.600000001</v>
      </c>
      <c r="BK1103" s="155">
        <v>66032683.549999997</v>
      </c>
      <c r="BL1103" s="155">
        <v>42313495.019999996</v>
      </c>
      <c r="BM1103" s="155">
        <v>62946151.210000001</v>
      </c>
      <c r="BN1103" s="155">
        <v>50576204.870000005</v>
      </c>
      <c r="BO1103" s="750">
        <v>32605898</v>
      </c>
      <c r="BP1103" s="750">
        <v>42736201.07</v>
      </c>
      <c r="BQ1103" s="750">
        <v>58975230.609999999</v>
      </c>
      <c r="BR1103" s="750">
        <v>64758272.019999996</v>
      </c>
      <c r="BS1103" s="750">
        <v>53309147.789999999</v>
      </c>
      <c r="BT1103" s="750">
        <v>59229739.489999995</v>
      </c>
      <c r="BU1103" s="750">
        <v>48185005.799999997</v>
      </c>
    </row>
    <row r="1104" spans="1:73" s="750" customFormat="1" ht="24.75" customHeight="1">
      <c r="A1104" s="22" t="s">
        <v>4360</v>
      </c>
      <c r="B1104" s="23">
        <v>250133</v>
      </c>
      <c r="C1104" s="804" t="s">
        <v>783</v>
      </c>
      <c r="D1104" s="23">
        <v>2670189644</v>
      </c>
      <c r="E1104" s="23" t="s">
        <v>162</v>
      </c>
      <c r="F1104" s="22" t="s">
        <v>560</v>
      </c>
      <c r="G1104" s="22" t="s">
        <v>4349</v>
      </c>
      <c r="H1104" s="22" t="s">
        <v>179</v>
      </c>
      <c r="I1104" s="18" t="s">
        <v>5417</v>
      </c>
      <c r="J1104" s="23">
        <v>9116142326</v>
      </c>
      <c r="K1104" s="23" t="s">
        <v>1183</v>
      </c>
      <c r="L1104" s="23" t="s">
        <v>1184</v>
      </c>
      <c r="M1104" s="746" t="s">
        <v>4361</v>
      </c>
      <c r="N1104" s="22"/>
      <c r="O1104" s="22"/>
      <c r="P1104" s="22" t="s">
        <v>4362</v>
      </c>
      <c r="Q1104" s="22" t="s">
        <v>4362</v>
      </c>
      <c r="R1104" s="22" t="s">
        <v>4748</v>
      </c>
      <c r="S1104" s="747"/>
      <c r="T1104" s="748" t="str">
        <f>IF(Table54[[#This Row],[تاریخ اولین  احتساب حق بیمه]]="",1403,MID(Table54[[#This Row],[تاریخ اولین  احتساب حق بیمه]],1,4))</f>
        <v>1402</v>
      </c>
      <c r="U1104" s="22"/>
      <c r="V1104" s="22"/>
      <c r="W1104" s="23"/>
      <c r="X1104" s="22"/>
      <c r="Y1104" s="748"/>
      <c r="Z1104" s="748"/>
      <c r="AA1104" s="748"/>
      <c r="AB1104" s="748"/>
      <c r="AC1104" s="748"/>
      <c r="AD1104" s="748"/>
      <c r="AE1104" s="748"/>
      <c r="AF1104" s="748"/>
      <c r="AG1104" s="748"/>
      <c r="AH1104" s="749"/>
      <c r="AI1104" s="749"/>
      <c r="AJ1104" s="749"/>
      <c r="AK1104" s="749"/>
      <c r="AL1104" s="748"/>
      <c r="AM1104" s="748"/>
      <c r="AN1104" s="748"/>
      <c r="AO1104" s="748"/>
      <c r="AP1104" s="748"/>
      <c r="AQ1104" s="748"/>
      <c r="AR1104" s="748"/>
      <c r="AS1104" s="747"/>
      <c r="AT1104" s="748"/>
      <c r="AU1104" s="748"/>
      <c r="AV1104" s="748"/>
      <c r="AW1104" s="748"/>
      <c r="AX1104" s="748"/>
      <c r="AY1104" s="748"/>
      <c r="BF1104" s="750">
        <v>55132485.06666667</v>
      </c>
      <c r="BG1104" s="750">
        <v>106828165.40000001</v>
      </c>
      <c r="BI1104" s="750">
        <f>SUBTOTAL(9,Table54[[#This Row],[140201]:[140212]])</f>
        <v>161960650.46666667</v>
      </c>
      <c r="BJ1104" s="750">
        <v>100393950.44</v>
      </c>
      <c r="BK1104" s="155">
        <v>121268294.23999999</v>
      </c>
      <c r="BL1104" s="155">
        <v>124404767.59999999</v>
      </c>
      <c r="BM1104" s="155">
        <v>126404767.59999999</v>
      </c>
      <c r="BN1104" s="155">
        <v>127365063.44999997</v>
      </c>
      <c r="BO1104" s="750">
        <v>121268294.23999999</v>
      </c>
      <c r="BP1104" s="750">
        <v>117435505.2</v>
      </c>
      <c r="BQ1104" s="750">
        <v>134197280.3</v>
      </c>
      <c r="BR1104" s="750">
        <v>132413161.95999999</v>
      </c>
      <c r="BS1104" s="750">
        <v>128668747.77</v>
      </c>
      <c r="BT1104" s="750">
        <v>144878614.99000001</v>
      </c>
      <c r="BU1104" s="750">
        <v>120963005.62</v>
      </c>
    </row>
    <row r="1105" spans="1:73" s="750" customFormat="1" ht="24.75" customHeight="1">
      <c r="A1105" s="22" t="s">
        <v>4363</v>
      </c>
      <c r="B1105" s="23">
        <v>250134</v>
      </c>
      <c r="C1105" s="804" t="s">
        <v>783</v>
      </c>
      <c r="D1105" s="23">
        <v>5700033968</v>
      </c>
      <c r="E1105" s="23" t="s">
        <v>162</v>
      </c>
      <c r="F1105" s="22" t="s">
        <v>2019</v>
      </c>
      <c r="G1105" s="22" t="s">
        <v>1288</v>
      </c>
      <c r="H1105" s="22" t="s">
        <v>180</v>
      </c>
      <c r="I1105" s="18" t="s">
        <v>5417</v>
      </c>
      <c r="J1105" s="23">
        <v>9037434944</v>
      </c>
      <c r="K1105" s="23" t="s">
        <v>1183</v>
      </c>
      <c r="L1105" s="23" t="s">
        <v>1184</v>
      </c>
      <c r="M1105" s="746" t="s">
        <v>4364</v>
      </c>
      <c r="N1105" s="22"/>
      <c r="O1105" s="22"/>
      <c r="P1105" s="22" t="s">
        <v>3672</v>
      </c>
      <c r="Q1105" s="22" t="s">
        <v>3672</v>
      </c>
      <c r="R1105" s="22" t="s">
        <v>4452</v>
      </c>
      <c r="S1105" s="747"/>
      <c r="T1105" s="748" t="str">
        <f>IF(Table54[[#This Row],[تاریخ اولین  احتساب حق بیمه]]="",1403,MID(Table54[[#This Row],[تاریخ اولین  احتساب حق بیمه]],1,4))</f>
        <v>1402</v>
      </c>
      <c r="U1105" s="22"/>
      <c r="V1105" s="22"/>
      <c r="W1105" s="23"/>
      <c r="X1105" s="22"/>
      <c r="Y1105" s="748"/>
      <c r="Z1105" s="748"/>
      <c r="AA1105" s="748"/>
      <c r="AB1105" s="748"/>
      <c r="AC1105" s="748"/>
      <c r="AD1105" s="748"/>
      <c r="AE1105" s="748"/>
      <c r="AF1105" s="748"/>
      <c r="AG1105" s="748"/>
      <c r="AH1105" s="749"/>
      <c r="AI1105" s="749"/>
      <c r="AJ1105" s="749"/>
      <c r="AK1105" s="749"/>
      <c r="AL1105" s="748"/>
      <c r="AM1105" s="748"/>
      <c r="AN1105" s="748"/>
      <c r="AO1105" s="748"/>
      <c r="AP1105" s="748"/>
      <c r="AQ1105" s="748"/>
      <c r="AR1105" s="748"/>
      <c r="AS1105" s="747"/>
      <c r="AT1105" s="748"/>
      <c r="AU1105" s="748"/>
      <c r="AV1105" s="748"/>
      <c r="AW1105" s="748"/>
      <c r="AX1105" s="748"/>
      <c r="AY1105" s="748"/>
      <c r="BA1105" s="750">
        <v>23422943.225806452</v>
      </c>
      <c r="BB1105" s="750">
        <v>120327026.2</v>
      </c>
      <c r="BC1105" s="750">
        <v>96654629.799999997</v>
      </c>
      <c r="BD1105" s="750">
        <v>109814526.2</v>
      </c>
      <c r="BE1105" s="750">
        <v>100240828</v>
      </c>
      <c r="BF1105" s="750">
        <v>99551331</v>
      </c>
      <c r="BG1105" s="750">
        <v>101760384.2</v>
      </c>
      <c r="BH1105" s="750">
        <v>111969983.75999999</v>
      </c>
      <c r="BI1105" s="750">
        <f>SUBTOTAL(9,Table54[[#This Row],[140201]:[140212]])</f>
        <v>763741652.38580656</v>
      </c>
      <c r="BJ1105" s="750">
        <v>81995873.439999998</v>
      </c>
      <c r="BK1105" s="155">
        <v>116923993.77</v>
      </c>
      <c r="BL1105" s="155">
        <v>145588727.37</v>
      </c>
      <c r="BM1105" s="155">
        <v>139497471.48000002</v>
      </c>
      <c r="BN1105" s="155">
        <v>140572398.99000001</v>
      </c>
      <c r="BO1105" s="750">
        <v>133047906.42000002</v>
      </c>
      <c r="BP1105" s="750">
        <v>132523281.56999999</v>
      </c>
      <c r="BQ1105" s="750">
        <v>119982460.61999999</v>
      </c>
      <c r="BR1105" s="750">
        <v>158647194.21999997</v>
      </c>
      <c r="BS1105" s="750">
        <v>132490624.81</v>
      </c>
      <c r="BT1105" s="750">
        <v>166820107.59999999</v>
      </c>
      <c r="BU1105" s="750">
        <v>86788511.200000003</v>
      </c>
    </row>
    <row r="1106" spans="1:73" s="750" customFormat="1" ht="24.75" customHeight="1">
      <c r="A1106" s="22" t="s">
        <v>4365</v>
      </c>
      <c r="B1106" s="23">
        <v>250135</v>
      </c>
      <c r="C1106" s="804" t="s">
        <v>783</v>
      </c>
      <c r="D1106" s="23">
        <v>410658529</v>
      </c>
      <c r="E1106" s="23" t="s">
        <v>163</v>
      </c>
      <c r="F1106" s="22" t="s">
        <v>665</v>
      </c>
      <c r="G1106" s="22" t="s">
        <v>1292</v>
      </c>
      <c r="H1106" s="22" t="s">
        <v>180</v>
      </c>
      <c r="I1106" s="18" t="s">
        <v>5417</v>
      </c>
      <c r="J1106" s="23">
        <v>9391536182</v>
      </c>
      <c r="K1106" s="23" t="s">
        <v>1183</v>
      </c>
      <c r="L1106" s="23" t="s">
        <v>1221</v>
      </c>
      <c r="M1106" s="746" t="s">
        <v>4366</v>
      </c>
      <c r="N1106" s="22"/>
      <c r="O1106" s="22"/>
      <c r="P1106" s="22" t="s">
        <v>3093</v>
      </c>
      <c r="Q1106" s="22" t="s">
        <v>3093</v>
      </c>
      <c r="R1106" s="22"/>
      <c r="S1106" s="747"/>
      <c r="T1106" s="748">
        <f>IF(Table54[[#This Row],[تاریخ اولین  احتساب حق بیمه]]="",1403,MID(Table54[[#This Row],[تاریخ اولین  احتساب حق بیمه]],1,4))</f>
        <v>1403</v>
      </c>
      <c r="U1106" s="22"/>
      <c r="V1106" s="22"/>
      <c r="W1106" s="23"/>
      <c r="X1106" s="22"/>
      <c r="Y1106" s="748"/>
      <c r="Z1106" s="748"/>
      <c r="AA1106" s="748"/>
      <c r="AB1106" s="748"/>
      <c r="AC1106" s="748"/>
      <c r="AD1106" s="748"/>
      <c r="AE1106" s="748"/>
      <c r="AF1106" s="748"/>
      <c r="AG1106" s="748"/>
      <c r="AH1106" s="749"/>
      <c r="AI1106" s="749"/>
      <c r="AJ1106" s="749"/>
      <c r="AK1106" s="749"/>
      <c r="AL1106" s="748"/>
      <c r="AM1106" s="748"/>
      <c r="AN1106" s="748"/>
      <c r="AO1106" s="748"/>
      <c r="AP1106" s="748"/>
      <c r="AQ1106" s="748"/>
      <c r="AR1106" s="748"/>
      <c r="AS1106" s="747"/>
      <c r="AT1106" s="748"/>
      <c r="AU1106" s="748"/>
      <c r="AV1106" s="748"/>
      <c r="AW1106" s="748"/>
      <c r="AX1106" s="748"/>
      <c r="AY1106" s="748"/>
      <c r="BF1106" s="750">
        <v>78082840</v>
      </c>
      <c r="BG1106" s="750">
        <v>91151479</v>
      </c>
      <c r="BI1106" s="750">
        <f>SUBTOTAL(9,Table54[[#This Row],[140201]:[140212]])</f>
        <v>169234319</v>
      </c>
      <c r="BK1106" s="155"/>
      <c r="BL1106" s="155"/>
      <c r="BM1106" s="155"/>
      <c r="BN1106" s="155"/>
    </row>
    <row r="1107" spans="1:73" s="750" customFormat="1" ht="24.75" customHeight="1">
      <c r="A1107" s="22" t="s">
        <v>4367</v>
      </c>
      <c r="B1107" s="23">
        <v>250136</v>
      </c>
      <c r="C1107" s="804" t="s">
        <v>783</v>
      </c>
      <c r="D1107" s="23">
        <v>2722656841</v>
      </c>
      <c r="E1107" s="23" t="s">
        <v>163</v>
      </c>
      <c r="F1107" s="22" t="s">
        <v>2019</v>
      </c>
      <c r="G1107" s="22" t="s">
        <v>4349</v>
      </c>
      <c r="H1107" s="22" t="s">
        <v>179</v>
      </c>
      <c r="I1107" s="18" t="s">
        <v>5417</v>
      </c>
      <c r="J1107" s="23">
        <v>9115032988</v>
      </c>
      <c r="K1107" s="23"/>
      <c r="L1107" s="23"/>
      <c r="M1107" s="746"/>
      <c r="N1107" s="22"/>
      <c r="O1107" s="22"/>
      <c r="P1107" s="22" t="s">
        <v>4128</v>
      </c>
      <c r="Q1107" s="22" t="s">
        <v>4128</v>
      </c>
      <c r="R1107" s="22"/>
      <c r="S1107" s="747"/>
      <c r="T1107" s="748">
        <f>IF(Table54[[#This Row],[تاریخ اولین  احتساب حق بیمه]]="",1403,MID(Table54[[#This Row],[تاریخ اولین  احتساب حق بیمه]],1,4))</f>
        <v>1403</v>
      </c>
      <c r="U1107" s="22"/>
      <c r="V1107" s="22"/>
      <c r="W1107" s="23"/>
      <c r="X1107" s="22"/>
      <c r="Y1107" s="748"/>
      <c r="Z1107" s="748"/>
      <c r="AA1107" s="748"/>
      <c r="AB1107" s="748"/>
      <c r="AC1107" s="748"/>
      <c r="AD1107" s="748"/>
      <c r="AE1107" s="748"/>
      <c r="AF1107" s="748"/>
      <c r="AG1107" s="748"/>
      <c r="AH1107" s="749"/>
      <c r="AI1107" s="749"/>
      <c r="AJ1107" s="749"/>
      <c r="AK1107" s="749"/>
      <c r="AL1107" s="748"/>
      <c r="AM1107" s="748"/>
      <c r="AN1107" s="748"/>
      <c r="AO1107" s="748"/>
      <c r="AP1107" s="748"/>
      <c r="AQ1107" s="748"/>
      <c r="AR1107" s="748"/>
      <c r="AS1107" s="747"/>
      <c r="AT1107" s="748"/>
      <c r="AU1107" s="748"/>
      <c r="AV1107" s="748"/>
      <c r="AW1107" s="748"/>
      <c r="AX1107" s="748"/>
      <c r="AY1107" s="748"/>
      <c r="BF1107" s="750">
        <v>41012278</v>
      </c>
      <c r="BG1107" s="750">
        <v>25726385.533333331</v>
      </c>
      <c r="BI1107" s="750">
        <f>SUBTOTAL(9,Table54[[#This Row],[140201]:[140212]])</f>
        <v>66738663.533333331</v>
      </c>
      <c r="BJ1107" s="750">
        <v>14490641.316129033</v>
      </c>
      <c r="BK1107" s="155">
        <v>63878707.471612908</v>
      </c>
      <c r="BL1107" s="155">
        <v>49246516.387096778</v>
      </c>
      <c r="BM1107" s="155">
        <v>35875001.788064517</v>
      </c>
      <c r="BN1107" s="155">
        <v>35810439.800322577</v>
      </c>
      <c r="BO1107" s="750">
        <v>50075973.354838714</v>
      </c>
      <c r="BP1107" s="750">
        <v>15303683.399999999</v>
      </c>
      <c r="BQ1107" s="750">
        <v>22773384.559999999</v>
      </c>
      <c r="BR1107" s="750">
        <v>30484761.009999998</v>
      </c>
      <c r="BS1107" s="750">
        <v>42413260.239999995</v>
      </c>
      <c r="BT1107" s="750">
        <v>30734392.669999998</v>
      </c>
      <c r="BU1107" s="750">
        <v>76388872.599999994</v>
      </c>
    </row>
    <row r="1108" spans="1:73" s="750" customFormat="1" ht="24.75" customHeight="1">
      <c r="A1108" s="22" t="s">
        <v>4368</v>
      </c>
      <c r="B1108" s="23">
        <v>250138</v>
      </c>
      <c r="C1108" s="804" t="s">
        <v>783</v>
      </c>
      <c r="D1108" s="23">
        <v>5690092789</v>
      </c>
      <c r="E1108" s="23" t="s">
        <v>163</v>
      </c>
      <c r="F1108" s="22" t="s">
        <v>4369</v>
      </c>
      <c r="G1108" s="22" t="s">
        <v>4370</v>
      </c>
      <c r="H1108" s="22" t="s">
        <v>180</v>
      </c>
      <c r="I1108" s="18" t="s">
        <v>5417</v>
      </c>
      <c r="J1108" s="23">
        <v>9022712192</v>
      </c>
      <c r="K1108" s="23" t="s">
        <v>1183</v>
      </c>
      <c r="L1108" s="23" t="s">
        <v>1184</v>
      </c>
      <c r="M1108" s="746" t="s">
        <v>4371</v>
      </c>
      <c r="N1108" s="22"/>
      <c r="O1108" s="22"/>
      <c r="P1108" s="22" t="s">
        <v>3464</v>
      </c>
      <c r="Q1108" s="22" t="s">
        <v>3464</v>
      </c>
      <c r="R1108" s="22"/>
      <c r="S1108" s="747"/>
      <c r="T1108" s="748">
        <f>IF(Table54[[#This Row],[تاریخ اولین  احتساب حق بیمه]]="",1403,MID(Table54[[#This Row],[تاریخ اولین  احتساب حق بیمه]],1,4))</f>
        <v>1403</v>
      </c>
      <c r="U1108" s="22"/>
      <c r="V1108" s="22"/>
      <c r="W1108" s="23"/>
      <c r="X1108" s="22"/>
      <c r="Y1108" s="748"/>
      <c r="Z1108" s="748"/>
      <c r="AA1108" s="748"/>
      <c r="AB1108" s="748"/>
      <c r="AC1108" s="748"/>
      <c r="AD1108" s="748"/>
      <c r="AE1108" s="748"/>
      <c r="AF1108" s="748"/>
      <c r="AG1108" s="748"/>
      <c r="AH1108" s="749"/>
      <c r="AI1108" s="749"/>
      <c r="AJ1108" s="749"/>
      <c r="AK1108" s="749"/>
      <c r="AL1108" s="748"/>
      <c r="AM1108" s="748"/>
      <c r="AN1108" s="748"/>
      <c r="AO1108" s="748"/>
      <c r="AP1108" s="748"/>
      <c r="AQ1108" s="748"/>
      <c r="AR1108" s="748"/>
      <c r="AS1108" s="747"/>
      <c r="AT1108" s="748"/>
      <c r="AU1108" s="748"/>
      <c r="AV1108" s="748"/>
      <c r="AW1108" s="748"/>
      <c r="AX1108" s="748"/>
      <c r="AY1108" s="748"/>
      <c r="BA1108" s="750">
        <v>86378934.599999994</v>
      </c>
      <c r="BI1108" s="750">
        <f>SUBTOTAL(9,Table54[[#This Row],[140201]:[140212]])</f>
        <v>86378934.599999994</v>
      </c>
      <c r="BK1108" s="155"/>
      <c r="BL1108" s="155"/>
      <c r="BM1108" s="155"/>
      <c r="BN1108" s="155"/>
    </row>
    <row r="1109" spans="1:73" s="750" customFormat="1" ht="24.75" customHeight="1">
      <c r="A1109" s="22" t="s">
        <v>4812</v>
      </c>
      <c r="B1109" s="23">
        <v>250139</v>
      </c>
      <c r="C1109" s="804" t="s">
        <v>783</v>
      </c>
      <c r="D1109" s="23">
        <v>1639242570</v>
      </c>
      <c r="E1109" s="23" t="s">
        <v>163</v>
      </c>
      <c r="F1109" s="22" t="s">
        <v>2266</v>
      </c>
      <c r="G1109" s="22" t="s">
        <v>4642</v>
      </c>
      <c r="H1109" s="22" t="s">
        <v>179</v>
      </c>
      <c r="I1109" s="18" t="s">
        <v>5418</v>
      </c>
      <c r="J1109" s="23">
        <v>9123025915</v>
      </c>
      <c r="K1109" s="23" t="s">
        <v>1183</v>
      </c>
      <c r="L1109" s="23" t="s">
        <v>1184</v>
      </c>
      <c r="M1109" s="746"/>
      <c r="N1109" s="22"/>
      <c r="O1109" s="22"/>
      <c r="P1109" s="22"/>
      <c r="Q1109" s="22"/>
      <c r="R1109" s="22"/>
      <c r="S1109" s="747"/>
      <c r="T1109" s="748">
        <f>IF(Table54[[#This Row],[تاریخ اولین  احتساب حق بیمه]]="",1403,MID(Table54[[#This Row],[تاریخ اولین  احتساب حق بیمه]],1,4))</f>
        <v>1403</v>
      </c>
      <c r="U1109" s="22"/>
      <c r="V1109" s="22"/>
      <c r="W1109" s="23"/>
      <c r="X1109" s="22"/>
      <c r="Y1109" s="748"/>
      <c r="Z1109" s="748"/>
      <c r="AA1109" s="748"/>
      <c r="AB1109" s="748"/>
      <c r="AC1109" s="748"/>
      <c r="AD1109" s="748"/>
      <c r="AE1109" s="748"/>
      <c r="AF1109" s="748"/>
      <c r="AG1109" s="748"/>
      <c r="AH1109" s="749"/>
      <c r="AI1109" s="749"/>
      <c r="AJ1109" s="749"/>
      <c r="AK1109" s="749"/>
      <c r="AL1109" s="748"/>
      <c r="AM1109" s="748"/>
      <c r="AN1109" s="748"/>
      <c r="AO1109" s="748"/>
      <c r="AP1109" s="748"/>
      <c r="AQ1109" s="748"/>
      <c r="AR1109" s="748"/>
      <c r="AS1109" s="747"/>
      <c r="AT1109" s="748"/>
      <c r="AU1109" s="748"/>
      <c r="AV1109" s="748"/>
      <c r="AW1109" s="748"/>
      <c r="AX1109" s="748"/>
      <c r="AY1109" s="748"/>
      <c r="BI1109" s="750">
        <f>SUBTOTAL(9,Table54[[#This Row],[140201]:[140212]])</f>
        <v>0</v>
      </c>
      <c r="BK1109" s="155"/>
      <c r="BL1109" s="155"/>
      <c r="BM1109" s="155"/>
      <c r="BN1109" s="155"/>
    </row>
    <row r="1110" spans="1:73" s="750" customFormat="1" ht="24.75" customHeight="1">
      <c r="A1110" s="22" t="s">
        <v>4813</v>
      </c>
      <c r="B1110" s="23">
        <v>250140</v>
      </c>
      <c r="C1110" s="804" t="s">
        <v>783</v>
      </c>
      <c r="D1110" s="23">
        <v>2594532177</v>
      </c>
      <c r="E1110" s="23" t="s">
        <v>163</v>
      </c>
      <c r="F1110" s="22" t="s">
        <v>352</v>
      </c>
      <c r="G1110" s="22" t="s">
        <v>4814</v>
      </c>
      <c r="H1110" s="22"/>
      <c r="I1110" s="18" t="s">
        <v>5417</v>
      </c>
      <c r="J1110" s="23"/>
      <c r="K1110" s="23"/>
      <c r="L1110" s="23"/>
      <c r="M1110" s="746"/>
      <c r="N1110" s="22"/>
      <c r="O1110" s="22"/>
      <c r="P1110" s="22"/>
      <c r="Q1110" s="22"/>
      <c r="R1110" s="22"/>
      <c r="S1110" s="747"/>
      <c r="T1110" s="748">
        <f>IF(Table54[[#This Row],[تاریخ اولین  احتساب حق بیمه]]="",1403,MID(Table54[[#This Row],[تاریخ اولین  احتساب حق بیمه]],1,4))</f>
        <v>1403</v>
      </c>
      <c r="U1110" s="22"/>
      <c r="V1110" s="22"/>
      <c r="W1110" s="23"/>
      <c r="X1110" s="22"/>
      <c r="Y1110" s="748"/>
      <c r="Z1110" s="748"/>
      <c r="AA1110" s="748"/>
      <c r="AB1110" s="748"/>
      <c r="AC1110" s="748"/>
      <c r="AD1110" s="748"/>
      <c r="AE1110" s="748"/>
      <c r="AF1110" s="748"/>
      <c r="AG1110" s="748"/>
      <c r="AH1110" s="749"/>
      <c r="AI1110" s="749"/>
      <c r="AJ1110" s="749"/>
      <c r="AK1110" s="749"/>
      <c r="AL1110" s="748"/>
      <c r="AM1110" s="748"/>
      <c r="AN1110" s="748"/>
      <c r="AO1110" s="748"/>
      <c r="AP1110" s="748"/>
      <c r="AQ1110" s="748"/>
      <c r="AR1110" s="748"/>
      <c r="AS1110" s="747"/>
      <c r="AT1110" s="748"/>
      <c r="AU1110" s="748"/>
      <c r="AV1110" s="748"/>
      <c r="AW1110" s="748"/>
      <c r="AX1110" s="748"/>
      <c r="AY1110" s="748"/>
      <c r="BI1110" s="750">
        <f>SUBTOTAL(9,Table54[[#This Row],[140201]:[140212]])</f>
        <v>0</v>
      </c>
      <c r="BK1110" s="155"/>
      <c r="BL1110" s="155"/>
      <c r="BM1110" s="155"/>
      <c r="BN1110" s="155"/>
    </row>
    <row r="1111" spans="1:73" s="750" customFormat="1" ht="24.75" customHeight="1">
      <c r="A1111" s="22" t="s">
        <v>4815</v>
      </c>
      <c r="B1111" s="23" t="s">
        <v>27421</v>
      </c>
      <c r="C1111" s="804" t="s">
        <v>783</v>
      </c>
      <c r="D1111" s="23">
        <v>2580151591</v>
      </c>
      <c r="E1111" s="23" t="s">
        <v>163</v>
      </c>
      <c r="F1111" s="22" t="s">
        <v>198</v>
      </c>
      <c r="G1111" s="22" t="s">
        <v>4817</v>
      </c>
      <c r="H1111" s="22" t="s">
        <v>179</v>
      </c>
      <c r="I1111" s="18" t="s">
        <v>5418</v>
      </c>
      <c r="J1111" s="23">
        <v>9117580849</v>
      </c>
      <c r="K1111" s="23" t="s">
        <v>1183</v>
      </c>
      <c r="L1111" s="23" t="s">
        <v>1184</v>
      </c>
      <c r="M1111" s="746" t="s">
        <v>4816</v>
      </c>
      <c r="N1111" s="22"/>
      <c r="O1111" s="22"/>
      <c r="P1111" s="22" t="s">
        <v>4818</v>
      </c>
      <c r="Q1111" s="22"/>
      <c r="R1111" s="22"/>
      <c r="S1111" s="747"/>
      <c r="T1111" s="748">
        <f>IF(Table54[[#This Row],[تاریخ اولین  احتساب حق بیمه]]="",1403,MID(Table54[[#This Row],[تاریخ اولین  احتساب حق بیمه]],1,4))</f>
        <v>1403</v>
      </c>
      <c r="U1111" s="22"/>
      <c r="V1111" s="22"/>
      <c r="W1111" s="23"/>
      <c r="X1111" s="22"/>
      <c r="Y1111" s="748"/>
      <c r="Z1111" s="748"/>
      <c r="AA1111" s="748"/>
      <c r="AB1111" s="748"/>
      <c r="AC1111" s="748"/>
      <c r="AD1111" s="748"/>
      <c r="AE1111" s="748"/>
      <c r="AF1111" s="748"/>
      <c r="AG1111" s="748"/>
      <c r="AH1111" s="749"/>
      <c r="AI1111" s="749"/>
      <c r="AJ1111" s="749"/>
      <c r="AK1111" s="749"/>
      <c r="AL1111" s="748"/>
      <c r="AM1111" s="748"/>
      <c r="AN1111" s="748"/>
      <c r="AO1111" s="748"/>
      <c r="AP1111" s="748"/>
      <c r="AQ1111" s="748"/>
      <c r="AR1111" s="748"/>
      <c r="AS1111" s="747"/>
      <c r="AT1111" s="748"/>
      <c r="AU1111" s="748"/>
      <c r="AV1111" s="748"/>
      <c r="AW1111" s="748"/>
      <c r="AX1111" s="748"/>
      <c r="AY1111" s="748"/>
      <c r="BI1111" s="750">
        <f>SUBTOTAL(9,Table54[[#This Row],[140201]:[140212]])</f>
        <v>0</v>
      </c>
      <c r="BK1111" s="155"/>
      <c r="BL1111" s="155"/>
      <c r="BM1111" s="155"/>
      <c r="BN1111" s="155"/>
    </row>
    <row r="1112" spans="1:73" s="750" customFormat="1" ht="24.75" customHeight="1">
      <c r="A1112" s="22" t="s">
        <v>4819</v>
      </c>
      <c r="B1112" s="23">
        <v>250142</v>
      </c>
      <c r="C1112" s="804" t="s">
        <v>783</v>
      </c>
      <c r="D1112" s="23">
        <v>2593070722</v>
      </c>
      <c r="E1112" s="23" t="s">
        <v>163</v>
      </c>
      <c r="F1112" s="22" t="s">
        <v>4820</v>
      </c>
      <c r="G1112" s="22"/>
      <c r="H1112" s="22"/>
      <c r="I1112" s="18" t="s">
        <v>5417</v>
      </c>
      <c r="J1112" s="23"/>
      <c r="K1112" s="23"/>
      <c r="L1112" s="23"/>
      <c r="M1112" s="746"/>
      <c r="N1112" s="22"/>
      <c r="O1112" s="22"/>
      <c r="P1112" s="22"/>
      <c r="Q1112" s="22"/>
      <c r="R1112" s="22"/>
      <c r="S1112" s="747"/>
      <c r="T1112" s="748">
        <f>IF(Table54[[#This Row],[تاریخ اولین  احتساب حق بیمه]]="",1403,MID(Table54[[#This Row],[تاریخ اولین  احتساب حق بیمه]],1,4))</f>
        <v>1403</v>
      </c>
      <c r="U1112" s="22"/>
      <c r="V1112" s="22"/>
      <c r="W1112" s="23"/>
      <c r="X1112" s="22"/>
      <c r="Y1112" s="748"/>
      <c r="Z1112" s="748"/>
      <c r="AA1112" s="748"/>
      <c r="AB1112" s="748"/>
      <c r="AC1112" s="748"/>
      <c r="AD1112" s="748"/>
      <c r="AE1112" s="748"/>
      <c r="AF1112" s="748"/>
      <c r="AG1112" s="748"/>
      <c r="AH1112" s="749"/>
      <c r="AI1112" s="749"/>
      <c r="AJ1112" s="749"/>
      <c r="AK1112" s="749"/>
      <c r="AL1112" s="748"/>
      <c r="AM1112" s="748"/>
      <c r="AN1112" s="748"/>
      <c r="AO1112" s="748"/>
      <c r="AP1112" s="748"/>
      <c r="AQ1112" s="748"/>
      <c r="AR1112" s="748"/>
      <c r="AS1112" s="747"/>
      <c r="AT1112" s="748"/>
      <c r="AU1112" s="748"/>
      <c r="AV1112" s="748"/>
      <c r="AW1112" s="748"/>
      <c r="AX1112" s="748"/>
      <c r="AY1112" s="748"/>
      <c r="BI1112" s="750">
        <f>SUBTOTAL(9,Table54[[#This Row],[140201]:[140212]])</f>
        <v>0</v>
      </c>
      <c r="BK1112" s="155"/>
      <c r="BL1112" s="155"/>
      <c r="BM1112" s="155"/>
      <c r="BN1112" s="155"/>
    </row>
    <row r="1113" spans="1:73" s="750" customFormat="1" ht="24.75" customHeight="1">
      <c r="A1113" s="22" t="s">
        <v>5388</v>
      </c>
      <c r="B1113" s="23">
        <v>20001</v>
      </c>
      <c r="C1113" s="804" t="s">
        <v>783</v>
      </c>
      <c r="D1113" s="23" t="s">
        <v>5389</v>
      </c>
      <c r="E1113" s="23"/>
      <c r="F1113" s="22" t="s">
        <v>509</v>
      </c>
      <c r="G1113" s="22" t="s">
        <v>5390</v>
      </c>
      <c r="H1113" s="22"/>
      <c r="I1113" s="18" t="s">
        <v>5417</v>
      </c>
      <c r="J1113" s="23">
        <v>9357924520</v>
      </c>
      <c r="K1113" s="23" t="s">
        <v>1183</v>
      </c>
      <c r="L1113" s="23" t="s">
        <v>1184</v>
      </c>
      <c r="M1113" s="746" t="s">
        <v>5391</v>
      </c>
      <c r="N1113" s="22"/>
      <c r="O1113" s="22"/>
      <c r="P1113" s="22"/>
      <c r="Q1113" s="22"/>
      <c r="R1113" s="22" t="s">
        <v>847</v>
      </c>
      <c r="S1113" s="747"/>
      <c r="T1113" s="748" t="str">
        <f>IF(Table54[[#This Row],[تاریخ اولین  احتساب حق بیمه]]="",1403,MID(Table54[[#This Row],[تاریخ اولین  احتساب حق بیمه]],1,4))</f>
        <v>1400</v>
      </c>
      <c r="U1113" s="22"/>
      <c r="V1113" s="22"/>
      <c r="W1113" s="23"/>
      <c r="X1113" s="22"/>
      <c r="Y1113" s="748"/>
      <c r="Z1113" s="748"/>
      <c r="AA1113" s="748"/>
      <c r="AB1113" s="748"/>
      <c r="AC1113" s="748"/>
      <c r="AD1113" s="748"/>
      <c r="AE1113" s="748"/>
      <c r="AF1113" s="748"/>
      <c r="AG1113" s="748"/>
      <c r="AH1113" s="749"/>
      <c r="AI1113" s="749"/>
      <c r="AJ1113" s="749"/>
      <c r="AK1113" s="749"/>
      <c r="AL1113" s="748"/>
      <c r="AM1113" s="748"/>
      <c r="AN1113" s="748"/>
      <c r="AO1113" s="748"/>
      <c r="AP1113" s="748"/>
      <c r="AQ1113" s="748"/>
      <c r="AR1113" s="748"/>
      <c r="AS1113" s="747"/>
      <c r="AT1113" s="748"/>
      <c r="AU1113" s="748"/>
      <c r="AV1113" s="748"/>
      <c r="AW1113" s="748"/>
      <c r="AX1113" s="748"/>
      <c r="AY1113" s="748"/>
      <c r="BJ1113" s="750">
        <v>65000120.32</v>
      </c>
      <c r="BK1113" s="155">
        <v>79980000</v>
      </c>
      <c r="BL1113" s="155">
        <v>79980000</v>
      </c>
      <c r="BM1113" s="155">
        <v>81318093</v>
      </c>
      <c r="BN1113" s="155">
        <v>85116489.469999999</v>
      </c>
      <c r="BO1113" s="750">
        <v>85116489.469999999</v>
      </c>
      <c r="BP1113" s="750">
        <v>85116489.469999999</v>
      </c>
      <c r="BQ1113" s="750">
        <v>82593689.469999999</v>
      </c>
      <c r="BR1113" s="750">
        <v>85116489.469999999</v>
      </c>
      <c r="BS1113" s="750">
        <v>82573241.469999999</v>
      </c>
      <c r="BT1113" s="750">
        <v>82651495.469999999</v>
      </c>
      <c r="BU1113" s="750">
        <v>85116489.469999999</v>
      </c>
    </row>
    <row r="1114" spans="1:73" s="750" customFormat="1" ht="24.75" customHeight="1">
      <c r="A1114" s="22" t="s">
        <v>22515</v>
      </c>
      <c r="B1114" s="23">
        <v>250143</v>
      </c>
      <c r="C1114" s="804" t="s">
        <v>783</v>
      </c>
      <c r="D1114" s="23">
        <v>2580417222</v>
      </c>
      <c r="E1114" s="23" t="s">
        <v>163</v>
      </c>
      <c r="F1114" s="22" t="s">
        <v>757</v>
      </c>
      <c r="G1114" s="22" t="s">
        <v>22516</v>
      </c>
      <c r="H1114" s="22" t="s">
        <v>180</v>
      </c>
      <c r="I1114" s="18" t="s">
        <v>5417</v>
      </c>
      <c r="J1114" s="23"/>
      <c r="K1114" s="23"/>
      <c r="L1114" s="23"/>
      <c r="M1114" s="746"/>
      <c r="N1114" s="22"/>
      <c r="O1114" s="22"/>
      <c r="P1114" s="22" t="s">
        <v>4463</v>
      </c>
      <c r="Q1114" s="22"/>
      <c r="R1114" s="22"/>
      <c r="S1114" s="747"/>
      <c r="T1114" s="748"/>
      <c r="U1114" s="22"/>
      <c r="V1114" s="22"/>
      <c r="W1114" s="23"/>
      <c r="X1114" s="22"/>
      <c r="Y1114" s="748"/>
      <c r="Z1114" s="748"/>
      <c r="AA1114" s="748"/>
      <c r="AB1114" s="748"/>
      <c r="AC1114" s="748"/>
      <c r="AD1114" s="748"/>
      <c r="AE1114" s="748"/>
      <c r="AF1114" s="748"/>
      <c r="AG1114" s="748"/>
      <c r="AH1114" s="749"/>
      <c r="AI1114" s="749"/>
      <c r="AJ1114" s="749"/>
      <c r="AK1114" s="749"/>
      <c r="AL1114" s="748"/>
      <c r="AM1114" s="748"/>
      <c r="AN1114" s="748"/>
      <c r="AO1114" s="748"/>
      <c r="AP1114" s="748"/>
      <c r="AQ1114" s="748"/>
      <c r="AR1114" s="748"/>
      <c r="AS1114" s="747"/>
      <c r="AT1114" s="748"/>
      <c r="AU1114" s="748"/>
      <c r="AV1114" s="748"/>
      <c r="AW1114" s="748"/>
      <c r="AX1114" s="748"/>
      <c r="AY1114" s="748"/>
      <c r="BK1114" s="155"/>
      <c r="BL1114" s="155"/>
      <c r="BM1114" s="155"/>
      <c r="BN1114" s="155"/>
    </row>
    <row r="1115" spans="1:73" s="750" customFormat="1" ht="24.75" customHeight="1">
      <c r="A1115" s="22" t="s">
        <v>22517</v>
      </c>
      <c r="B1115" s="23">
        <v>250144</v>
      </c>
      <c r="C1115" s="804" t="s">
        <v>783</v>
      </c>
      <c r="D1115" s="23">
        <v>2580206175</v>
      </c>
      <c r="E1115" s="23" t="s">
        <v>163</v>
      </c>
      <c r="F1115" s="22" t="s">
        <v>117</v>
      </c>
      <c r="G1115" s="22" t="s">
        <v>4817</v>
      </c>
      <c r="H1115" s="22" t="s">
        <v>180</v>
      </c>
      <c r="I1115" s="18" t="s">
        <v>5417</v>
      </c>
      <c r="J1115" s="23">
        <v>9210125950</v>
      </c>
      <c r="K1115" s="23" t="s">
        <v>1183</v>
      </c>
      <c r="L1115" s="23" t="s">
        <v>1184</v>
      </c>
      <c r="M1115" s="746" t="s">
        <v>22518</v>
      </c>
      <c r="N1115" s="22"/>
      <c r="O1115" s="22"/>
      <c r="P1115" s="22" t="s">
        <v>5595</v>
      </c>
      <c r="Q1115" s="22" t="s">
        <v>5595</v>
      </c>
      <c r="R1115" s="22"/>
      <c r="S1115" s="747"/>
      <c r="T1115" s="748"/>
      <c r="U1115" s="22"/>
      <c r="V1115" s="22"/>
      <c r="W1115" s="23"/>
      <c r="X1115" s="22"/>
      <c r="Y1115" s="748"/>
      <c r="Z1115" s="748"/>
      <c r="AA1115" s="748"/>
      <c r="AB1115" s="748"/>
      <c r="AC1115" s="748"/>
      <c r="AD1115" s="748"/>
      <c r="AE1115" s="748"/>
      <c r="AF1115" s="748"/>
      <c r="AG1115" s="748"/>
      <c r="AH1115" s="749"/>
      <c r="AI1115" s="749"/>
      <c r="AJ1115" s="749"/>
      <c r="AK1115" s="749"/>
      <c r="AL1115" s="748"/>
      <c r="AM1115" s="748"/>
      <c r="AN1115" s="748"/>
      <c r="AO1115" s="748"/>
      <c r="AP1115" s="748"/>
      <c r="AQ1115" s="748"/>
      <c r="AR1115" s="748"/>
      <c r="AS1115" s="747"/>
      <c r="AT1115" s="748"/>
      <c r="AU1115" s="748"/>
      <c r="AV1115" s="748"/>
      <c r="AW1115" s="748"/>
      <c r="AX1115" s="748"/>
      <c r="AY1115" s="748"/>
      <c r="BK1115" s="155"/>
      <c r="BL1115" s="155"/>
      <c r="BM1115" s="155"/>
      <c r="BN1115" s="155"/>
    </row>
    <row r="1116" spans="1:73" s="750" customFormat="1" ht="24.75" customHeight="1">
      <c r="A1116" s="22" t="s">
        <v>22972</v>
      </c>
      <c r="B1116" s="23">
        <v>250145</v>
      </c>
      <c r="C1116" s="804" t="s">
        <v>783</v>
      </c>
      <c r="D1116" s="23">
        <v>5180098882</v>
      </c>
      <c r="E1116" s="23" t="s">
        <v>162</v>
      </c>
      <c r="F1116" s="22" t="s">
        <v>345</v>
      </c>
      <c r="G1116" s="22" t="s">
        <v>1292</v>
      </c>
      <c r="H1116" s="22" t="s">
        <v>180</v>
      </c>
      <c r="I1116" s="18" t="s">
        <v>5417</v>
      </c>
      <c r="J1116" s="23">
        <v>9118358422</v>
      </c>
      <c r="K1116" s="23" t="s">
        <v>1183</v>
      </c>
      <c r="L1116" s="23" t="s">
        <v>1184</v>
      </c>
      <c r="M1116" s="746" t="s">
        <v>22950</v>
      </c>
      <c r="N1116" s="22"/>
      <c r="O1116" s="22" t="s">
        <v>1551</v>
      </c>
      <c r="P1116" s="22" t="s">
        <v>5579</v>
      </c>
      <c r="Q1116" s="22" t="s">
        <v>22287</v>
      </c>
      <c r="R1116" s="22" t="s">
        <v>22287</v>
      </c>
      <c r="S1116" s="747"/>
      <c r="T1116" s="748"/>
      <c r="U1116" s="22"/>
      <c r="V1116" s="22"/>
      <c r="W1116" s="23"/>
      <c r="X1116" s="22"/>
      <c r="Y1116" s="748"/>
      <c r="Z1116" s="748"/>
      <c r="AA1116" s="748"/>
      <c r="AB1116" s="748"/>
      <c r="AC1116" s="748"/>
      <c r="AD1116" s="748"/>
      <c r="AE1116" s="748"/>
      <c r="AF1116" s="748"/>
      <c r="AG1116" s="748"/>
      <c r="AH1116" s="749"/>
      <c r="AI1116" s="749"/>
      <c r="AJ1116" s="749"/>
      <c r="AK1116" s="749"/>
      <c r="AL1116" s="748"/>
      <c r="AM1116" s="748"/>
      <c r="AN1116" s="748"/>
      <c r="AO1116" s="748"/>
      <c r="AP1116" s="748"/>
      <c r="AQ1116" s="748"/>
      <c r="AR1116" s="748"/>
      <c r="AS1116" s="747"/>
      <c r="AT1116" s="748"/>
      <c r="AU1116" s="748"/>
      <c r="AV1116" s="748"/>
      <c r="AW1116" s="748"/>
      <c r="AX1116" s="748"/>
      <c r="AY1116" s="748"/>
      <c r="BJ1116" s="750">
        <v>27944040</v>
      </c>
      <c r="BK1116" s="155">
        <v>119210609.2</v>
      </c>
      <c r="BL1116" s="155">
        <v>125449582.23999999</v>
      </c>
      <c r="BM1116" s="155">
        <v>137332167.44</v>
      </c>
      <c r="BN1116" s="155">
        <v>133115766.23999999</v>
      </c>
      <c r="BO1116" s="750">
        <v>120466562.64</v>
      </c>
      <c r="BP1116" s="750">
        <v>112200971.2</v>
      </c>
      <c r="BQ1116" s="750">
        <v>98401840</v>
      </c>
      <c r="BR1116" s="750">
        <v>142099088.79999998</v>
      </c>
      <c r="BS1116" s="750">
        <v>111051043.60000001</v>
      </c>
      <c r="BT1116" s="750">
        <v>131016431.2</v>
      </c>
      <c r="BU1116" s="750">
        <v>92685511.200000003</v>
      </c>
    </row>
    <row r="1117" spans="1:73" s="750" customFormat="1" ht="24.75" customHeight="1">
      <c r="A1117" s="22" t="s">
        <v>22951</v>
      </c>
      <c r="B1117" s="23">
        <v>250146</v>
      </c>
      <c r="C1117" s="804" t="s">
        <v>783</v>
      </c>
      <c r="D1117" s="23">
        <v>2580583408</v>
      </c>
      <c r="E1117" s="23" t="s">
        <v>162</v>
      </c>
      <c r="F1117" s="22" t="s">
        <v>22952</v>
      </c>
      <c r="G1117" s="22" t="s">
        <v>1290</v>
      </c>
      <c r="H1117" s="22" t="s">
        <v>179</v>
      </c>
      <c r="I1117" s="18" t="s">
        <v>5417</v>
      </c>
      <c r="J1117" s="23">
        <v>9119305052</v>
      </c>
      <c r="K1117" s="23" t="s">
        <v>1183</v>
      </c>
      <c r="L1117" s="23" t="s">
        <v>1184</v>
      </c>
      <c r="M1117" s="746" t="s">
        <v>22953</v>
      </c>
      <c r="N1117" s="22"/>
      <c r="O1117" s="22" t="s">
        <v>2155</v>
      </c>
      <c r="P1117" s="22" t="s">
        <v>22954</v>
      </c>
      <c r="Q1117" s="22" t="s">
        <v>22954</v>
      </c>
      <c r="R1117" s="22" t="s">
        <v>24808</v>
      </c>
      <c r="S1117" s="747"/>
      <c r="T1117" s="748"/>
      <c r="U1117" s="22"/>
      <c r="V1117" s="22"/>
      <c r="W1117" s="23"/>
      <c r="X1117" s="22"/>
      <c r="Y1117" s="748"/>
      <c r="Z1117" s="748"/>
      <c r="AA1117" s="748"/>
      <c r="AB1117" s="748"/>
      <c r="AC1117" s="748"/>
      <c r="AD1117" s="748"/>
      <c r="AE1117" s="748"/>
      <c r="AF1117" s="748"/>
      <c r="AG1117" s="748"/>
      <c r="AH1117" s="749"/>
      <c r="AI1117" s="749"/>
      <c r="AJ1117" s="749"/>
      <c r="AK1117" s="749"/>
      <c r="AL1117" s="748"/>
      <c r="AM1117" s="748"/>
      <c r="AN1117" s="748"/>
      <c r="AO1117" s="748"/>
      <c r="AP1117" s="748"/>
      <c r="AQ1117" s="748"/>
      <c r="AR1117" s="748"/>
      <c r="AS1117" s="747"/>
      <c r="AT1117" s="748"/>
      <c r="AU1117" s="748"/>
      <c r="AV1117" s="748"/>
      <c r="AW1117" s="748"/>
      <c r="AX1117" s="748"/>
      <c r="AY1117" s="748"/>
      <c r="BK1117" s="155"/>
      <c r="BL1117" s="155">
        <v>53175406.167741939</v>
      </c>
      <c r="BM1117" s="155">
        <v>121811767.59999999</v>
      </c>
      <c r="BN1117" s="155">
        <v>122345004.40000001</v>
      </c>
      <c r="BO1117" s="750">
        <v>131244570</v>
      </c>
      <c r="BP1117" s="750">
        <v>93680985.333333328</v>
      </c>
      <c r="BQ1117" s="750">
        <v>95263288</v>
      </c>
      <c r="BR1117" s="750">
        <v>130494932</v>
      </c>
    </row>
    <row r="1118" spans="1:73" s="750" customFormat="1" ht="24.75" customHeight="1">
      <c r="A1118" s="22" t="s">
        <v>22955</v>
      </c>
      <c r="B1118" s="23">
        <v>250147</v>
      </c>
      <c r="C1118" s="804" t="s">
        <v>783</v>
      </c>
      <c r="D1118" s="23">
        <v>2581268565</v>
      </c>
      <c r="E1118" s="23" t="s">
        <v>163</v>
      </c>
      <c r="F1118" s="22" t="s">
        <v>607</v>
      </c>
      <c r="G1118" s="22" t="s">
        <v>1292</v>
      </c>
      <c r="H1118" s="22" t="s">
        <v>180</v>
      </c>
      <c r="I1118" s="18" t="s">
        <v>5417</v>
      </c>
      <c r="J1118" s="23">
        <v>9112469099</v>
      </c>
      <c r="K1118" s="23" t="s">
        <v>1183</v>
      </c>
      <c r="L1118" s="23" t="s">
        <v>1184</v>
      </c>
      <c r="M1118" s="746" t="s">
        <v>22956</v>
      </c>
      <c r="N1118" s="22"/>
      <c r="O1118" s="22" t="s">
        <v>2155</v>
      </c>
      <c r="P1118" s="22" t="s">
        <v>22452</v>
      </c>
      <c r="Q1118" s="22" t="s">
        <v>22452</v>
      </c>
      <c r="R1118" s="22"/>
      <c r="S1118" s="747"/>
      <c r="T1118" s="748"/>
      <c r="U1118" s="22"/>
      <c r="V1118" s="22"/>
      <c r="W1118" s="23"/>
      <c r="X1118" s="22"/>
      <c r="Y1118" s="748"/>
      <c r="Z1118" s="748"/>
      <c r="AA1118" s="748"/>
      <c r="AB1118" s="748"/>
      <c r="AC1118" s="748"/>
      <c r="AD1118" s="748"/>
      <c r="AE1118" s="748"/>
      <c r="AF1118" s="748"/>
      <c r="AG1118" s="748"/>
      <c r="AH1118" s="749"/>
      <c r="AI1118" s="749"/>
      <c r="AJ1118" s="749"/>
      <c r="AK1118" s="749"/>
      <c r="AL1118" s="748"/>
      <c r="AM1118" s="748"/>
      <c r="AN1118" s="748"/>
      <c r="AO1118" s="748"/>
      <c r="AP1118" s="748"/>
      <c r="AQ1118" s="748"/>
      <c r="AR1118" s="748"/>
      <c r="AS1118" s="747"/>
      <c r="AT1118" s="748"/>
      <c r="AU1118" s="748"/>
      <c r="AV1118" s="748"/>
      <c r="AW1118" s="748"/>
      <c r="AX1118" s="748"/>
      <c r="AY1118" s="748"/>
      <c r="BK1118" s="155"/>
      <c r="BL1118" s="155"/>
      <c r="BM1118" s="155"/>
      <c r="BN1118" s="155"/>
    </row>
    <row r="1119" spans="1:73" s="750" customFormat="1" ht="24.75" customHeight="1">
      <c r="A1119" s="22" t="s">
        <v>22957</v>
      </c>
      <c r="B1119" s="23">
        <v>250148</v>
      </c>
      <c r="C1119" s="804" t="s">
        <v>783</v>
      </c>
      <c r="D1119" s="23">
        <v>2581230975</v>
      </c>
      <c r="E1119" s="23" t="s">
        <v>162</v>
      </c>
      <c r="F1119" s="22" t="s">
        <v>794</v>
      </c>
      <c r="G1119" s="22" t="s">
        <v>1288</v>
      </c>
      <c r="H1119" s="22" t="s">
        <v>180</v>
      </c>
      <c r="I1119" s="18" t="s">
        <v>5417</v>
      </c>
      <c r="J1119" s="23">
        <v>9033442219</v>
      </c>
      <c r="K1119" s="23" t="s">
        <v>1183</v>
      </c>
      <c r="L1119" s="23" t="s">
        <v>1184</v>
      </c>
      <c r="M1119" s="746" t="s">
        <v>22958</v>
      </c>
      <c r="N1119" s="22"/>
      <c r="O1119" s="22" t="s">
        <v>2155</v>
      </c>
      <c r="P1119" s="22" t="s">
        <v>22183</v>
      </c>
      <c r="Q1119" s="22" t="s">
        <v>22183</v>
      </c>
      <c r="R1119" s="22" t="s">
        <v>24808</v>
      </c>
      <c r="S1119" s="747"/>
      <c r="T1119" s="748"/>
      <c r="U1119" s="22"/>
      <c r="V1119" s="22"/>
      <c r="W1119" s="23"/>
      <c r="X1119" s="22"/>
      <c r="Y1119" s="748"/>
      <c r="Z1119" s="748"/>
      <c r="AA1119" s="748"/>
      <c r="AB1119" s="748"/>
      <c r="AC1119" s="748"/>
      <c r="AD1119" s="748"/>
      <c r="AE1119" s="748"/>
      <c r="AF1119" s="748"/>
      <c r="AG1119" s="748"/>
      <c r="AH1119" s="749"/>
      <c r="AI1119" s="749"/>
      <c r="AJ1119" s="749"/>
      <c r="AK1119" s="749"/>
      <c r="AL1119" s="748"/>
      <c r="AM1119" s="748"/>
      <c r="AN1119" s="748"/>
      <c r="AO1119" s="748"/>
      <c r="AP1119" s="748"/>
      <c r="AQ1119" s="748"/>
      <c r="AR1119" s="748"/>
      <c r="AS1119" s="747"/>
      <c r="AT1119" s="748"/>
      <c r="AU1119" s="748"/>
      <c r="AV1119" s="748"/>
      <c r="AW1119" s="748"/>
      <c r="AX1119" s="748"/>
      <c r="AY1119" s="748"/>
      <c r="BK1119" s="155"/>
      <c r="BL1119" s="155">
        <v>191405324</v>
      </c>
      <c r="BM1119" s="155">
        <v>137658944</v>
      </c>
      <c r="BN1119" s="155">
        <v>143750200.40000001</v>
      </c>
      <c r="BO1119" s="750">
        <v>132284306</v>
      </c>
      <c r="BP1119" s="750">
        <v>120818411.59999999</v>
      </c>
      <c r="BQ1119" s="750">
        <v>121535030</v>
      </c>
      <c r="BR1119" s="750">
        <v>144108509.59999999</v>
      </c>
      <c r="BS1119" s="750">
        <v>127091214.00000001</v>
      </c>
      <c r="BT1119" s="750">
        <v>142140200.39999998</v>
      </c>
      <c r="BU1119" s="750">
        <v>88035511.200000003</v>
      </c>
    </row>
    <row r="1120" spans="1:73" s="750" customFormat="1" ht="24.75" customHeight="1">
      <c r="A1120" s="22" t="s">
        <v>22959</v>
      </c>
      <c r="B1120" s="23">
        <v>250149</v>
      </c>
      <c r="C1120" s="804" t="s">
        <v>783</v>
      </c>
      <c r="D1120" s="23">
        <v>2580812131</v>
      </c>
      <c r="E1120" s="23" t="s">
        <v>163</v>
      </c>
      <c r="F1120" s="22"/>
      <c r="G1120" s="22" t="s">
        <v>1292</v>
      </c>
      <c r="H1120" s="22" t="s">
        <v>179</v>
      </c>
      <c r="I1120" s="18" t="s">
        <v>5417</v>
      </c>
      <c r="J1120" s="23">
        <v>9112374575</v>
      </c>
      <c r="K1120" s="23" t="s">
        <v>1183</v>
      </c>
      <c r="L1120" s="23" t="s">
        <v>1184</v>
      </c>
      <c r="M1120" s="746" t="s">
        <v>22960</v>
      </c>
      <c r="N1120" s="22"/>
      <c r="O1120" s="22" t="s">
        <v>2155</v>
      </c>
      <c r="P1120" s="22" t="s">
        <v>22329</v>
      </c>
      <c r="Q1120" s="22" t="s">
        <v>22329</v>
      </c>
      <c r="R1120" s="22"/>
      <c r="S1120" s="747"/>
      <c r="T1120" s="748"/>
      <c r="U1120" s="22"/>
      <c r="V1120" s="22"/>
      <c r="W1120" s="23"/>
      <c r="X1120" s="22"/>
      <c r="Y1120" s="748"/>
      <c r="Z1120" s="748"/>
      <c r="AA1120" s="748"/>
      <c r="AB1120" s="748"/>
      <c r="AC1120" s="748"/>
      <c r="AD1120" s="748"/>
      <c r="AE1120" s="748"/>
      <c r="AF1120" s="748"/>
      <c r="AG1120" s="748"/>
      <c r="AH1120" s="749"/>
      <c r="AI1120" s="749"/>
      <c r="AJ1120" s="749"/>
      <c r="AK1120" s="749"/>
      <c r="AL1120" s="748"/>
      <c r="AM1120" s="748"/>
      <c r="AN1120" s="748"/>
      <c r="AO1120" s="748"/>
      <c r="AP1120" s="748"/>
      <c r="AQ1120" s="748"/>
      <c r="AR1120" s="748"/>
      <c r="AS1120" s="747"/>
      <c r="AT1120" s="748"/>
      <c r="AU1120" s="748"/>
      <c r="AV1120" s="748"/>
      <c r="AW1120" s="748"/>
      <c r="AX1120" s="748"/>
      <c r="AY1120" s="748"/>
      <c r="BK1120" s="155"/>
      <c r="BL1120" s="155"/>
      <c r="BM1120" s="155"/>
      <c r="BN1120" s="155"/>
    </row>
    <row r="1121" spans="1:73" s="750" customFormat="1" ht="24.75" customHeight="1">
      <c r="A1121" s="22" t="s">
        <v>22961</v>
      </c>
      <c r="B1121" s="23">
        <v>250150</v>
      </c>
      <c r="C1121" s="804" t="s">
        <v>783</v>
      </c>
      <c r="D1121" s="23">
        <v>5180020018</v>
      </c>
      <c r="E1121" s="23" t="s">
        <v>162</v>
      </c>
      <c r="F1121" s="22" t="s">
        <v>247</v>
      </c>
      <c r="G1121" s="22" t="s">
        <v>1288</v>
      </c>
      <c r="H1121" s="22" t="s">
        <v>179</v>
      </c>
      <c r="I1121" s="18" t="s">
        <v>5418</v>
      </c>
      <c r="J1121" s="23">
        <v>9372687141</v>
      </c>
      <c r="K1121" s="23" t="s">
        <v>1183</v>
      </c>
      <c r="L1121" s="23" t="s">
        <v>1223</v>
      </c>
      <c r="M1121" s="746" t="s">
        <v>22962</v>
      </c>
      <c r="N1121" s="22"/>
      <c r="O1121" s="22" t="s">
        <v>2155</v>
      </c>
      <c r="P1121" s="22" t="s">
        <v>22323</v>
      </c>
      <c r="Q1121" s="22" t="s">
        <v>22323</v>
      </c>
      <c r="R1121" s="22" t="s">
        <v>23079</v>
      </c>
      <c r="S1121" s="747"/>
      <c r="T1121" s="748"/>
      <c r="U1121" s="22"/>
      <c r="V1121" s="22"/>
      <c r="W1121" s="23"/>
      <c r="X1121" s="22"/>
      <c r="Y1121" s="748"/>
      <c r="Z1121" s="748"/>
      <c r="AA1121" s="748"/>
      <c r="AB1121" s="748"/>
      <c r="AC1121" s="748"/>
      <c r="AD1121" s="748"/>
      <c r="AE1121" s="748"/>
      <c r="AF1121" s="748"/>
      <c r="AG1121" s="748"/>
      <c r="AH1121" s="749"/>
      <c r="AI1121" s="749"/>
      <c r="AJ1121" s="749"/>
      <c r="AK1121" s="749"/>
      <c r="AL1121" s="748"/>
      <c r="AM1121" s="748"/>
      <c r="AN1121" s="748"/>
      <c r="AO1121" s="748"/>
      <c r="AP1121" s="748"/>
      <c r="AQ1121" s="748"/>
      <c r="AR1121" s="748"/>
      <c r="AS1121" s="747"/>
      <c r="AT1121" s="748"/>
      <c r="AU1121" s="748"/>
      <c r="AV1121" s="748"/>
      <c r="AW1121" s="748"/>
      <c r="AX1121" s="748"/>
      <c r="AY1121" s="748"/>
      <c r="BK1121" s="155"/>
      <c r="BL1121" s="155"/>
      <c r="BM1121" s="155">
        <v>67583793.032258064</v>
      </c>
      <c r="BN1121" s="155"/>
      <c r="BO1121" s="750">
        <v>132284306</v>
      </c>
      <c r="BP1121" s="750">
        <v>129759812.8</v>
      </c>
      <c r="BQ1121" s="750">
        <v>130307977.2</v>
      </c>
      <c r="BR1121" s="750">
        <v>162555805.19999999</v>
      </c>
      <c r="BS1121" s="750">
        <v>155031312</v>
      </c>
      <c r="BT1121" s="750">
        <v>170080298.39999998</v>
      </c>
      <c r="BU1121" s="750">
        <v>99851695.200000003</v>
      </c>
    </row>
    <row r="1122" spans="1:73" s="750" customFormat="1" ht="24.75" customHeight="1">
      <c r="A1122" s="22" t="s">
        <v>22963</v>
      </c>
      <c r="B1122" s="23">
        <v>250151</v>
      </c>
      <c r="C1122" s="804" t="s">
        <v>783</v>
      </c>
      <c r="D1122" s="23">
        <v>2581067489</v>
      </c>
      <c r="E1122" s="23" t="s">
        <v>163</v>
      </c>
      <c r="F1122" s="22" t="s">
        <v>117</v>
      </c>
      <c r="G1122" s="22" t="s">
        <v>1292</v>
      </c>
      <c r="H1122" s="22" t="s">
        <v>180</v>
      </c>
      <c r="I1122" s="18" t="s">
        <v>5417</v>
      </c>
      <c r="J1122" s="23">
        <v>9114658489</v>
      </c>
      <c r="K1122" s="23" t="s">
        <v>1183</v>
      </c>
      <c r="L1122" s="23" t="s">
        <v>1184</v>
      </c>
      <c r="M1122" s="746" t="s">
        <v>22964</v>
      </c>
      <c r="N1122" s="22"/>
      <c r="O1122" s="22" t="s">
        <v>2155</v>
      </c>
      <c r="P1122" s="22" t="s">
        <v>5099</v>
      </c>
      <c r="Q1122" s="22" t="s">
        <v>5099</v>
      </c>
      <c r="R1122" s="22"/>
      <c r="S1122" s="747"/>
      <c r="T1122" s="748"/>
      <c r="U1122" s="22"/>
      <c r="V1122" s="22"/>
      <c r="W1122" s="23"/>
      <c r="X1122" s="22"/>
      <c r="Y1122" s="748"/>
      <c r="Z1122" s="748"/>
      <c r="AA1122" s="748"/>
      <c r="AB1122" s="748"/>
      <c r="AC1122" s="748"/>
      <c r="AD1122" s="748"/>
      <c r="AE1122" s="748"/>
      <c r="AF1122" s="748"/>
      <c r="AG1122" s="748"/>
      <c r="AH1122" s="749"/>
      <c r="AI1122" s="749"/>
      <c r="AJ1122" s="749"/>
      <c r="AK1122" s="749"/>
      <c r="AL1122" s="748"/>
      <c r="AM1122" s="748"/>
      <c r="AN1122" s="748"/>
      <c r="AO1122" s="748"/>
      <c r="AP1122" s="748"/>
      <c r="AQ1122" s="748"/>
      <c r="AR1122" s="748"/>
      <c r="AS1122" s="747"/>
      <c r="AT1122" s="748"/>
      <c r="AU1122" s="748"/>
      <c r="AV1122" s="748"/>
      <c r="AW1122" s="748"/>
      <c r="AX1122" s="748"/>
      <c r="AY1122" s="748"/>
      <c r="BJ1122" s="750">
        <v>27960040</v>
      </c>
      <c r="BK1122" s="155">
        <v>43566500.340000004</v>
      </c>
      <c r="BL1122" s="155">
        <v>28721667.02</v>
      </c>
      <c r="BM1122" s="155">
        <v>34369436.039999999</v>
      </c>
      <c r="BN1122" s="155">
        <v>27943548.68</v>
      </c>
      <c r="BO1122" s="750">
        <v>19231484.189999998</v>
      </c>
    </row>
    <row r="1123" spans="1:73" s="750" customFormat="1" ht="24.75" customHeight="1">
      <c r="A1123" s="22" t="s">
        <v>22965</v>
      </c>
      <c r="B1123" s="23">
        <v>250152</v>
      </c>
      <c r="C1123" s="804" t="s">
        <v>783</v>
      </c>
      <c r="D1123" s="23">
        <v>2580643885</v>
      </c>
      <c r="E1123" s="23" t="s">
        <v>162</v>
      </c>
      <c r="F1123" s="22" t="s">
        <v>22966</v>
      </c>
      <c r="G1123" s="22" t="s">
        <v>586</v>
      </c>
      <c r="H1123" s="22" t="s">
        <v>180</v>
      </c>
      <c r="I1123" s="18" t="s">
        <v>5417</v>
      </c>
      <c r="J1123" s="23">
        <v>9211247417</v>
      </c>
      <c r="K1123" s="23" t="s">
        <v>1183</v>
      </c>
      <c r="L1123" s="23" t="s">
        <v>1184</v>
      </c>
      <c r="M1123" s="746" t="s">
        <v>22967</v>
      </c>
      <c r="N1123" s="22"/>
      <c r="O1123" s="22" t="s">
        <v>1551</v>
      </c>
      <c r="P1123" s="22" t="s">
        <v>4581</v>
      </c>
      <c r="Q1123" s="22" t="s">
        <v>5586</v>
      </c>
      <c r="R1123" s="22" t="s">
        <v>5586</v>
      </c>
      <c r="S1123" s="747"/>
      <c r="T1123" s="748"/>
      <c r="U1123" s="22"/>
      <c r="V1123" s="22"/>
      <c r="W1123" s="23"/>
      <c r="X1123" s="22"/>
      <c r="Y1123" s="748"/>
      <c r="Z1123" s="748"/>
      <c r="AA1123" s="748"/>
      <c r="AB1123" s="748"/>
      <c r="AC1123" s="748"/>
      <c r="AD1123" s="748"/>
      <c r="AE1123" s="748"/>
      <c r="AF1123" s="748"/>
      <c r="AG1123" s="748"/>
      <c r="AH1123" s="749"/>
      <c r="AI1123" s="749"/>
      <c r="AJ1123" s="749"/>
      <c r="AK1123" s="749"/>
      <c r="AL1123" s="748"/>
      <c r="AM1123" s="748"/>
      <c r="AN1123" s="748"/>
      <c r="AO1123" s="748"/>
      <c r="AP1123" s="748"/>
      <c r="AQ1123" s="748"/>
      <c r="AR1123" s="748"/>
      <c r="AS1123" s="747"/>
      <c r="AT1123" s="748"/>
      <c r="AU1123" s="748"/>
      <c r="AV1123" s="748"/>
      <c r="AW1123" s="748"/>
      <c r="AX1123" s="748"/>
      <c r="AY1123" s="748"/>
      <c r="BJ1123" s="750">
        <v>83502638.464999989</v>
      </c>
      <c r="BK1123" s="155">
        <v>115099818.76000001</v>
      </c>
      <c r="BL1123" s="155">
        <v>120116148.53999999</v>
      </c>
      <c r="BM1123" s="155">
        <v>120116148.53999999</v>
      </c>
      <c r="BN1123" s="155">
        <v>115458128.03</v>
      </c>
      <c r="BO1123" s="750">
        <v>123699241.23999999</v>
      </c>
      <c r="BP1123" s="750">
        <v>101292968.19</v>
      </c>
      <c r="BQ1123" s="750">
        <v>111683937.02</v>
      </c>
      <c r="BR1123" s="750">
        <v>127449544.90000001</v>
      </c>
      <c r="BS1123" s="750">
        <v>104550411.18000001</v>
      </c>
      <c r="BT1123" s="750">
        <v>126765584.94</v>
      </c>
      <c r="BU1123" s="750">
        <v>78035524.219999999</v>
      </c>
    </row>
    <row r="1124" spans="1:73" s="750" customFormat="1" ht="24.75" customHeight="1">
      <c r="A1124" s="22" t="s">
        <v>22968</v>
      </c>
      <c r="B1124" s="23">
        <v>250153</v>
      </c>
      <c r="C1124" s="804" t="s">
        <v>783</v>
      </c>
      <c r="D1124" s="23">
        <v>1610336801</v>
      </c>
      <c r="E1124" s="23" t="s">
        <v>163</v>
      </c>
      <c r="F1124" s="22" t="s">
        <v>22969</v>
      </c>
      <c r="G1124" s="22" t="s">
        <v>1292</v>
      </c>
      <c r="H1124" s="22" t="s">
        <v>180</v>
      </c>
      <c r="I1124" s="18" t="s">
        <v>5417</v>
      </c>
      <c r="J1124" s="23">
        <v>9113818603</v>
      </c>
      <c r="K1124" s="23" t="s">
        <v>1183</v>
      </c>
      <c r="L1124" s="23" t="s">
        <v>1184</v>
      </c>
      <c r="M1124" s="746" t="s">
        <v>22970</v>
      </c>
      <c r="N1124" s="22"/>
      <c r="O1124" s="22" t="s">
        <v>2155</v>
      </c>
      <c r="P1124" s="22" t="s">
        <v>22971</v>
      </c>
      <c r="Q1124" s="22" t="s">
        <v>22971</v>
      </c>
      <c r="R1124" s="22"/>
      <c r="S1124" s="747"/>
      <c r="T1124" s="748"/>
      <c r="U1124" s="22"/>
      <c r="V1124" s="22"/>
      <c r="W1124" s="23"/>
      <c r="X1124" s="22"/>
      <c r="Y1124" s="748"/>
      <c r="Z1124" s="748"/>
      <c r="AA1124" s="748"/>
      <c r="AB1124" s="748"/>
      <c r="AC1124" s="748"/>
      <c r="AD1124" s="748"/>
      <c r="AE1124" s="748"/>
      <c r="AF1124" s="748"/>
      <c r="AG1124" s="748"/>
      <c r="AH1124" s="749"/>
      <c r="AI1124" s="749"/>
      <c r="AJ1124" s="749"/>
      <c r="AK1124" s="749"/>
      <c r="AL1124" s="748"/>
      <c r="AM1124" s="748"/>
      <c r="AN1124" s="748"/>
      <c r="AO1124" s="748"/>
      <c r="AP1124" s="748"/>
      <c r="AQ1124" s="748"/>
      <c r="AR1124" s="748"/>
      <c r="AS1124" s="747"/>
      <c r="AT1124" s="748"/>
      <c r="AU1124" s="748"/>
      <c r="AV1124" s="748"/>
      <c r="AW1124" s="748"/>
      <c r="AX1124" s="748"/>
      <c r="AY1124" s="748"/>
      <c r="BJ1124" s="750">
        <v>85343195</v>
      </c>
      <c r="BK1124" s="155">
        <v>116508603.20999999</v>
      </c>
      <c r="BL1124" s="155">
        <v>115332425.7</v>
      </c>
      <c r="BM1124" s="155">
        <v>114156248.19</v>
      </c>
      <c r="BN1124" s="155">
        <v>118468899.06</v>
      </c>
      <c r="BO1124" s="750">
        <v>119645076.56999999</v>
      </c>
      <c r="BP1124" s="750">
        <v>113372129.84999999</v>
      </c>
      <c r="BQ1124" s="750">
        <v>111411834</v>
      </c>
      <c r="BR1124" s="750">
        <v>121997431.59</v>
      </c>
      <c r="BS1124" s="750">
        <v>117292721.55</v>
      </c>
      <c r="BT1124" s="750">
        <v>137287739.22</v>
      </c>
      <c r="BU1124" s="750">
        <v>111411834</v>
      </c>
    </row>
    <row r="1125" spans="1:73" s="750" customFormat="1" ht="24.75" customHeight="1">
      <c r="A1125" s="22" t="s">
        <v>25835</v>
      </c>
      <c r="B1125" s="23">
        <v>250154</v>
      </c>
      <c r="C1125" s="804" t="s">
        <v>783</v>
      </c>
      <c r="D1125" s="23">
        <v>5700040018</v>
      </c>
      <c r="E1125" s="23" t="s">
        <v>162</v>
      </c>
      <c r="F1125" s="22" t="s">
        <v>25836</v>
      </c>
      <c r="G1125" s="22" t="s">
        <v>1288</v>
      </c>
      <c r="H1125" s="22" t="s">
        <v>179</v>
      </c>
      <c r="I1125" s="18" t="s">
        <v>5417</v>
      </c>
      <c r="J1125" s="23">
        <v>9115479177</v>
      </c>
      <c r="K1125" s="23" t="s">
        <v>1183</v>
      </c>
      <c r="L1125" s="23" t="s">
        <v>1184</v>
      </c>
      <c r="M1125" s="746" t="s">
        <v>25837</v>
      </c>
      <c r="N1125" s="22"/>
      <c r="O1125" s="22" t="s">
        <v>2155</v>
      </c>
      <c r="P1125" s="22" t="s">
        <v>25838</v>
      </c>
      <c r="Q1125" s="22" t="s">
        <v>25838</v>
      </c>
      <c r="R1125" s="22" t="s">
        <v>24808</v>
      </c>
      <c r="S1125" s="747"/>
      <c r="T1125" s="748"/>
      <c r="U1125" s="22"/>
      <c r="V1125" s="22"/>
      <c r="W1125" s="23"/>
      <c r="X1125" s="22"/>
      <c r="Y1125" s="748"/>
      <c r="Z1125" s="748"/>
      <c r="AA1125" s="748"/>
      <c r="AB1125" s="748"/>
      <c r="AC1125" s="748"/>
      <c r="AD1125" s="748"/>
      <c r="AE1125" s="748"/>
      <c r="AF1125" s="748"/>
      <c r="AG1125" s="748"/>
      <c r="AH1125" s="749"/>
      <c r="AI1125" s="749"/>
      <c r="AJ1125" s="749"/>
      <c r="AK1125" s="749"/>
      <c r="AL1125" s="748"/>
      <c r="AM1125" s="748"/>
      <c r="AN1125" s="748"/>
      <c r="AO1125" s="748"/>
      <c r="AP1125" s="748"/>
      <c r="AQ1125" s="748"/>
      <c r="AR1125" s="748"/>
      <c r="AS1125" s="747"/>
      <c r="AT1125" s="748"/>
      <c r="AU1125" s="748"/>
      <c r="AV1125" s="748"/>
      <c r="AW1125" s="748"/>
      <c r="AX1125" s="748"/>
      <c r="AY1125" s="748"/>
      <c r="BK1125" s="155"/>
      <c r="BL1125" s="155"/>
      <c r="BM1125" s="155"/>
      <c r="BN1125" s="155">
        <v>52513237.419354841</v>
      </c>
      <c r="BO1125" s="750">
        <v>172436107.60000002</v>
      </c>
      <c r="BP1125" s="750">
        <v>149075128</v>
      </c>
      <c r="BQ1125" s="750">
        <v>138692470.40000001</v>
      </c>
      <c r="BR1125" s="750">
        <v>163214114.39999998</v>
      </c>
      <c r="BS1125" s="750">
        <v>152290128</v>
      </c>
      <c r="BT1125" s="750">
        <v>178071772</v>
      </c>
      <c r="BU1125" s="750">
        <v>95010511.200000003</v>
      </c>
    </row>
    <row r="1126" spans="1:73" s="750" customFormat="1" ht="24.75" customHeight="1">
      <c r="A1126" s="22" t="s">
        <v>25839</v>
      </c>
      <c r="B1126" s="23">
        <v>250155</v>
      </c>
      <c r="C1126" s="804" t="s">
        <v>783</v>
      </c>
      <c r="D1126" s="23">
        <v>2710341441</v>
      </c>
      <c r="E1126" s="23" t="s">
        <v>163</v>
      </c>
      <c r="F1126" s="22" t="s">
        <v>607</v>
      </c>
      <c r="G1126" s="22" t="s">
        <v>1292</v>
      </c>
      <c r="H1126" s="22" t="s">
        <v>180</v>
      </c>
      <c r="I1126" s="18" t="s">
        <v>5417</v>
      </c>
      <c r="J1126" s="23">
        <v>9112468279</v>
      </c>
      <c r="K1126" s="23" t="s">
        <v>1183</v>
      </c>
      <c r="L1126" s="23" t="s">
        <v>774</v>
      </c>
      <c r="M1126" s="746" t="s">
        <v>25840</v>
      </c>
      <c r="N1126" s="22"/>
      <c r="O1126" s="22" t="s">
        <v>2155</v>
      </c>
      <c r="P1126" s="22" t="s">
        <v>23526</v>
      </c>
      <c r="Q1126" s="22" t="s">
        <v>23526</v>
      </c>
      <c r="R1126" s="22"/>
      <c r="S1126" s="747"/>
      <c r="T1126" s="748"/>
      <c r="U1126" s="22"/>
      <c r="V1126" s="22"/>
      <c r="W1126" s="23"/>
      <c r="X1126" s="22"/>
      <c r="Y1126" s="748"/>
      <c r="Z1126" s="748"/>
      <c r="AA1126" s="748"/>
      <c r="AB1126" s="748"/>
      <c r="AC1126" s="748"/>
      <c r="AD1126" s="748"/>
      <c r="AE1126" s="748"/>
      <c r="AF1126" s="748"/>
      <c r="AG1126" s="748"/>
      <c r="AH1126" s="749"/>
      <c r="AI1126" s="749"/>
      <c r="AJ1126" s="749"/>
      <c r="AK1126" s="749"/>
      <c r="AL1126" s="748"/>
      <c r="AM1126" s="748"/>
      <c r="AN1126" s="748"/>
      <c r="AO1126" s="748"/>
      <c r="AP1126" s="748"/>
      <c r="AQ1126" s="748"/>
      <c r="AR1126" s="748"/>
      <c r="AS1126" s="747"/>
      <c r="AT1126" s="748"/>
      <c r="AU1126" s="748"/>
      <c r="AV1126" s="748"/>
      <c r="AW1126" s="748"/>
      <c r="AX1126" s="748"/>
      <c r="AY1126" s="748"/>
      <c r="BK1126" s="155"/>
      <c r="BL1126" s="155"/>
      <c r="BM1126" s="155"/>
      <c r="BN1126" s="155"/>
      <c r="BR1126" s="750">
        <v>58139334.266666666</v>
      </c>
      <c r="BS1126" s="750">
        <v>69514366.933333337</v>
      </c>
      <c r="BT1126" s="750">
        <v>105411478</v>
      </c>
      <c r="BU1126" s="750">
        <v>43187130.666666664</v>
      </c>
    </row>
    <row r="1127" spans="1:73" s="750" customFormat="1" ht="24.75" customHeight="1">
      <c r="A1127" s="22" t="s">
        <v>25841</v>
      </c>
      <c r="B1127" s="23">
        <v>250156</v>
      </c>
      <c r="C1127" s="804" t="s">
        <v>783</v>
      </c>
      <c r="D1127" s="23">
        <v>2660284581</v>
      </c>
      <c r="E1127" s="23" t="s">
        <v>163</v>
      </c>
      <c r="F1127" s="22" t="s">
        <v>219</v>
      </c>
      <c r="G1127" s="22"/>
      <c r="H1127" s="22" t="s">
        <v>180</v>
      </c>
      <c r="I1127" s="18" t="s">
        <v>5417</v>
      </c>
      <c r="J1127" s="23">
        <v>9304802356</v>
      </c>
      <c r="K1127" s="23" t="s">
        <v>1183</v>
      </c>
      <c r="L1127" s="23" t="s">
        <v>1184</v>
      </c>
      <c r="M1127" s="746" t="s">
        <v>25842</v>
      </c>
      <c r="N1127" s="22"/>
      <c r="O1127" s="22" t="s">
        <v>2155</v>
      </c>
      <c r="P1127" s="22" t="s">
        <v>22606</v>
      </c>
      <c r="Q1127" s="22" t="s">
        <v>22606</v>
      </c>
      <c r="R1127" s="22"/>
      <c r="S1127" s="747"/>
      <c r="T1127" s="748"/>
      <c r="U1127" s="22"/>
      <c r="V1127" s="22"/>
      <c r="W1127" s="23"/>
      <c r="X1127" s="22"/>
      <c r="Y1127" s="748"/>
      <c r="Z1127" s="748"/>
      <c r="AA1127" s="748"/>
      <c r="AB1127" s="748"/>
      <c r="AC1127" s="748"/>
      <c r="AD1127" s="748"/>
      <c r="AE1127" s="748"/>
      <c r="AF1127" s="748"/>
      <c r="AG1127" s="748"/>
      <c r="AH1127" s="749"/>
      <c r="AI1127" s="749"/>
      <c r="AJ1127" s="749"/>
      <c r="AK1127" s="749"/>
      <c r="AL1127" s="748"/>
      <c r="AM1127" s="748"/>
      <c r="AN1127" s="748"/>
      <c r="AO1127" s="748"/>
      <c r="AP1127" s="748"/>
      <c r="AQ1127" s="748"/>
      <c r="AR1127" s="748"/>
      <c r="AS1127" s="747"/>
      <c r="AT1127" s="748"/>
      <c r="AU1127" s="748"/>
      <c r="AV1127" s="748"/>
      <c r="AW1127" s="748"/>
      <c r="AX1127" s="748"/>
      <c r="AY1127" s="748"/>
      <c r="BK1127" s="155"/>
      <c r="BL1127" s="155"/>
      <c r="BM1127" s="155">
        <v>62995989.986206897</v>
      </c>
      <c r="BN1127" s="155">
        <v>123347705.04827586</v>
      </c>
      <c r="BO1127" s="750">
        <v>135996908.64827585</v>
      </c>
      <c r="BP1127" s="750">
        <v>107711333.2</v>
      </c>
      <c r="BQ1127" s="750">
        <v>120743846</v>
      </c>
      <c r="BR1127" s="750">
        <v>59797104</v>
      </c>
      <c r="BS1127" s="750">
        <v>108094642.40000001</v>
      </c>
      <c r="BT1127" s="750">
        <v>120360536.8</v>
      </c>
      <c r="BU1127" s="750">
        <v>56475709.333333328</v>
      </c>
    </row>
    <row r="1128" spans="1:73" s="750" customFormat="1" ht="24.75" customHeight="1">
      <c r="A1128" s="22" t="s">
        <v>25843</v>
      </c>
      <c r="B1128" s="23">
        <v>250157</v>
      </c>
      <c r="C1128" s="804" t="s">
        <v>783</v>
      </c>
      <c r="D1128" s="23">
        <v>2700229800</v>
      </c>
      <c r="E1128" s="23" t="s">
        <v>163</v>
      </c>
      <c r="F1128" s="22" t="s">
        <v>114</v>
      </c>
      <c r="G1128" s="22" t="s">
        <v>25844</v>
      </c>
      <c r="H1128" s="22" t="s">
        <v>179</v>
      </c>
      <c r="I1128" s="18" t="s">
        <v>5417</v>
      </c>
      <c r="J1128" s="23">
        <v>9116715027</v>
      </c>
      <c r="K1128" s="23" t="s">
        <v>1183</v>
      </c>
      <c r="L1128" s="23" t="s">
        <v>25845</v>
      </c>
      <c r="M1128" s="746" t="s">
        <v>25846</v>
      </c>
      <c r="N1128" s="22"/>
      <c r="O1128" s="22" t="s">
        <v>2155</v>
      </c>
      <c r="P1128" s="22" t="s">
        <v>25847</v>
      </c>
      <c r="Q1128" s="22" t="s">
        <v>25847</v>
      </c>
      <c r="R1128" s="22"/>
      <c r="S1128" s="747"/>
      <c r="T1128" s="748"/>
      <c r="U1128" s="22"/>
      <c r="V1128" s="22"/>
      <c r="W1128" s="23"/>
      <c r="X1128" s="22"/>
      <c r="Y1128" s="748"/>
      <c r="Z1128" s="748"/>
      <c r="AA1128" s="748"/>
      <c r="AB1128" s="748"/>
      <c r="AC1128" s="748"/>
      <c r="AD1128" s="748"/>
      <c r="AE1128" s="748"/>
      <c r="AF1128" s="748"/>
      <c r="AG1128" s="748"/>
      <c r="AH1128" s="749"/>
      <c r="AI1128" s="749"/>
      <c r="AJ1128" s="749"/>
      <c r="AK1128" s="749"/>
      <c r="AL1128" s="748"/>
      <c r="AM1128" s="748"/>
      <c r="AN1128" s="748"/>
      <c r="AO1128" s="748"/>
      <c r="AP1128" s="748"/>
      <c r="AQ1128" s="748"/>
      <c r="AR1128" s="748"/>
      <c r="AS1128" s="747"/>
      <c r="AT1128" s="748"/>
      <c r="AU1128" s="748"/>
      <c r="AV1128" s="748"/>
      <c r="AW1128" s="748"/>
      <c r="AX1128" s="748"/>
      <c r="AY1128" s="748"/>
      <c r="BK1128" s="155"/>
      <c r="BL1128" s="155"/>
      <c r="BM1128" s="155"/>
      <c r="BN1128" s="155"/>
      <c r="BR1128" s="750">
        <v>24532078.399999999</v>
      </c>
      <c r="BS1128" s="750">
        <v>104661840</v>
      </c>
      <c r="BT1128" s="750">
        <v>122677372.40000001</v>
      </c>
    </row>
    <row r="1129" spans="1:73" s="750" customFormat="1" ht="24.75" customHeight="1">
      <c r="A1129" s="22" t="s">
        <v>25848</v>
      </c>
      <c r="B1129" s="23">
        <v>250158</v>
      </c>
      <c r="C1129" s="804" t="s">
        <v>783</v>
      </c>
      <c r="D1129" s="23">
        <v>2581171545</v>
      </c>
      <c r="E1129" s="23" t="s">
        <v>162</v>
      </c>
      <c r="F1129" s="22" t="s">
        <v>109</v>
      </c>
      <c r="G1129" s="22" t="s">
        <v>25849</v>
      </c>
      <c r="H1129" s="22" t="s">
        <v>179</v>
      </c>
      <c r="I1129" s="18" t="s">
        <v>5417</v>
      </c>
      <c r="J1129" s="23">
        <v>9908187053</v>
      </c>
      <c r="K1129" s="23" t="s">
        <v>1183</v>
      </c>
      <c r="L1129" s="23" t="s">
        <v>1184</v>
      </c>
      <c r="M1129" s="746" t="s">
        <v>25850</v>
      </c>
      <c r="N1129" s="22"/>
      <c r="O1129" s="22" t="s">
        <v>2155</v>
      </c>
      <c r="P1129" s="22" t="s">
        <v>24778</v>
      </c>
      <c r="Q1129" s="22" t="s">
        <v>24778</v>
      </c>
      <c r="R1129" s="22"/>
      <c r="S1129" s="747"/>
      <c r="T1129" s="748"/>
      <c r="U1129" s="22"/>
      <c r="V1129" s="22"/>
      <c r="W1129" s="23"/>
      <c r="X1129" s="22"/>
      <c r="Y1129" s="748"/>
      <c r="Z1129" s="748"/>
      <c r="AA1129" s="748"/>
      <c r="AB1129" s="748"/>
      <c r="AC1129" s="748"/>
      <c r="AD1129" s="748"/>
      <c r="AE1129" s="748"/>
      <c r="AF1129" s="748"/>
      <c r="AG1129" s="748"/>
      <c r="AH1129" s="749"/>
      <c r="AI1129" s="749"/>
      <c r="AJ1129" s="749"/>
      <c r="AK1129" s="749"/>
      <c r="AL1129" s="748"/>
      <c r="AM1129" s="748"/>
      <c r="AN1129" s="748"/>
      <c r="AO1129" s="748"/>
      <c r="AP1129" s="748"/>
      <c r="AQ1129" s="748"/>
      <c r="AR1129" s="748"/>
      <c r="AS1129" s="747"/>
      <c r="AT1129" s="748"/>
      <c r="AU1129" s="748"/>
      <c r="AV1129" s="748"/>
      <c r="AW1129" s="748"/>
      <c r="AX1129" s="748"/>
      <c r="AY1129" s="748"/>
      <c r="BK1129" s="155"/>
      <c r="BL1129" s="155"/>
      <c r="BM1129" s="155"/>
      <c r="BN1129" s="155"/>
      <c r="BP1129" s="750">
        <v>52330920</v>
      </c>
      <c r="BQ1129" s="750">
        <v>126127155.2</v>
      </c>
      <c r="BR1129" s="750">
        <v>149125707.19999999</v>
      </c>
      <c r="BS1129" s="750">
        <v>133026720.8</v>
      </c>
      <c r="BT1129" s="750">
        <v>154831891.19999999</v>
      </c>
      <c r="BU1129" s="750">
        <v>97335511.200000003</v>
      </c>
    </row>
    <row r="1130" spans="1:73" s="750" customFormat="1" ht="24.75" customHeight="1">
      <c r="A1130" s="22" t="s">
        <v>25851</v>
      </c>
      <c r="B1130" s="23">
        <v>250159</v>
      </c>
      <c r="C1130" s="804" t="s">
        <v>783</v>
      </c>
      <c r="D1130" s="23">
        <v>2580627758</v>
      </c>
      <c r="E1130" s="23" t="s">
        <v>163</v>
      </c>
      <c r="F1130" s="22" t="s">
        <v>4319</v>
      </c>
      <c r="G1130" s="22" t="s">
        <v>1292</v>
      </c>
      <c r="H1130" s="22" t="s">
        <v>180</v>
      </c>
      <c r="I1130" s="18" t="s">
        <v>5417</v>
      </c>
      <c r="J1130" s="23"/>
      <c r="K1130" s="23" t="s">
        <v>1183</v>
      </c>
      <c r="L1130" s="23" t="s">
        <v>1184</v>
      </c>
      <c r="M1130" s="746" t="s">
        <v>25852</v>
      </c>
      <c r="N1130" s="22"/>
      <c r="O1130" s="22" t="s">
        <v>2155</v>
      </c>
      <c r="P1130" s="22" t="s">
        <v>22799</v>
      </c>
      <c r="Q1130" s="22" t="s">
        <v>22799</v>
      </c>
      <c r="R1130" s="22"/>
      <c r="S1130" s="747"/>
      <c r="T1130" s="748"/>
      <c r="U1130" s="22"/>
      <c r="V1130" s="22"/>
      <c r="W1130" s="23"/>
      <c r="X1130" s="22"/>
      <c r="Y1130" s="748"/>
      <c r="Z1130" s="748"/>
      <c r="AA1130" s="748"/>
      <c r="AB1130" s="748"/>
      <c r="AC1130" s="748"/>
      <c r="AD1130" s="748"/>
      <c r="AE1130" s="748"/>
      <c r="AF1130" s="748"/>
      <c r="AG1130" s="748"/>
      <c r="AH1130" s="749"/>
      <c r="AI1130" s="749"/>
      <c r="AJ1130" s="749"/>
      <c r="AK1130" s="749"/>
      <c r="AL1130" s="748"/>
      <c r="AM1130" s="748"/>
      <c r="AN1130" s="748"/>
      <c r="AO1130" s="748"/>
      <c r="AP1130" s="748"/>
      <c r="AQ1130" s="748"/>
      <c r="AR1130" s="748"/>
      <c r="AS1130" s="747"/>
      <c r="AT1130" s="748"/>
      <c r="AU1130" s="748"/>
      <c r="AV1130" s="748"/>
      <c r="AW1130" s="748"/>
      <c r="AX1130" s="748"/>
      <c r="AY1130" s="748"/>
      <c r="BK1130" s="155"/>
      <c r="BL1130" s="155"/>
      <c r="BM1130" s="155"/>
      <c r="BN1130" s="155"/>
      <c r="BO1130" s="750">
        <v>99661840</v>
      </c>
      <c r="BP1130" s="750">
        <v>42931209.600000001</v>
      </c>
      <c r="BQ1130" s="750">
        <v>55580558</v>
      </c>
      <c r="BR1130" s="750">
        <v>9966184</v>
      </c>
    </row>
    <row r="1131" spans="1:73" s="750" customFormat="1" ht="24.75" customHeight="1">
      <c r="A1131" s="22" t="s">
        <v>25853</v>
      </c>
      <c r="B1131" s="23">
        <v>250160</v>
      </c>
      <c r="C1131" s="804" t="s">
        <v>783</v>
      </c>
      <c r="D1131" s="23">
        <v>2580004645</v>
      </c>
      <c r="E1131" s="23" t="s">
        <v>163</v>
      </c>
      <c r="F1131" s="22" t="s">
        <v>25854</v>
      </c>
      <c r="G1131" s="22" t="s">
        <v>1287</v>
      </c>
      <c r="H1131" s="22" t="s">
        <v>180</v>
      </c>
      <c r="I1131" s="18" t="s">
        <v>5417</v>
      </c>
      <c r="J1131" s="23">
        <v>9111488242</v>
      </c>
      <c r="K1131" s="23" t="s">
        <v>1183</v>
      </c>
      <c r="L1131" s="23" t="s">
        <v>1184</v>
      </c>
      <c r="M1131" s="746" t="s">
        <v>25855</v>
      </c>
      <c r="N1131" s="22"/>
      <c r="O1131" s="22" t="s">
        <v>2155</v>
      </c>
      <c r="P1131" s="22" t="s">
        <v>23542</v>
      </c>
      <c r="Q1131" s="22" t="s">
        <v>23542</v>
      </c>
      <c r="R1131" s="22"/>
      <c r="S1131" s="747"/>
      <c r="T1131" s="748"/>
      <c r="U1131" s="22"/>
      <c r="V1131" s="22"/>
      <c r="W1131" s="23"/>
      <c r="X1131" s="22"/>
      <c r="Y1131" s="748"/>
      <c r="Z1131" s="748"/>
      <c r="AA1131" s="748"/>
      <c r="AB1131" s="748"/>
      <c r="AC1131" s="748"/>
      <c r="AD1131" s="748"/>
      <c r="AE1131" s="748"/>
      <c r="AF1131" s="748"/>
      <c r="AG1131" s="748"/>
      <c r="AH1131" s="749"/>
      <c r="AI1131" s="749"/>
      <c r="AJ1131" s="749"/>
      <c r="AK1131" s="749"/>
      <c r="AL1131" s="748"/>
      <c r="AM1131" s="748"/>
      <c r="AN1131" s="748"/>
      <c r="AO1131" s="748"/>
      <c r="AP1131" s="748"/>
      <c r="AQ1131" s="748"/>
      <c r="AR1131" s="748"/>
      <c r="AS1131" s="747"/>
      <c r="AT1131" s="748"/>
      <c r="AU1131" s="748"/>
      <c r="AV1131" s="748"/>
      <c r="AW1131" s="748"/>
      <c r="AX1131" s="748"/>
      <c r="AY1131" s="748"/>
      <c r="BK1131" s="155"/>
      <c r="BL1131" s="155"/>
      <c r="BM1131" s="155"/>
      <c r="BN1131" s="155"/>
      <c r="BP1131" s="750">
        <v>113077662</v>
      </c>
      <c r="BQ1131" s="750">
        <v>113077662</v>
      </c>
      <c r="BR1131" s="750">
        <v>126493484</v>
      </c>
      <c r="BS1131" s="750">
        <v>109244570</v>
      </c>
      <c r="BT1131" s="750">
        <v>111467662</v>
      </c>
      <c r="BU1131" s="750">
        <v>92685511.200000003</v>
      </c>
    </row>
    <row r="1132" spans="1:73" s="750" customFormat="1" ht="24.75" customHeight="1">
      <c r="A1132" s="22" t="s">
        <v>25856</v>
      </c>
      <c r="B1132" s="23">
        <v>250161</v>
      </c>
      <c r="C1132" s="804" t="s">
        <v>783</v>
      </c>
      <c r="D1132" s="23">
        <v>3490387491</v>
      </c>
      <c r="E1132" s="23" t="s">
        <v>163</v>
      </c>
      <c r="F1132" s="22" t="s">
        <v>910</v>
      </c>
      <c r="G1132" s="22" t="s">
        <v>1292</v>
      </c>
      <c r="H1132" s="22" t="s">
        <v>180</v>
      </c>
      <c r="I1132" s="18" t="s">
        <v>5417</v>
      </c>
      <c r="J1132" s="23">
        <v>9919173308</v>
      </c>
      <c r="K1132" s="23" t="s">
        <v>1183</v>
      </c>
      <c r="L1132" s="23" t="s">
        <v>1184</v>
      </c>
      <c r="M1132" s="746" t="s">
        <v>25857</v>
      </c>
      <c r="N1132" s="22"/>
      <c r="O1132" s="22" t="s">
        <v>2155</v>
      </c>
      <c r="P1132" s="22" t="s">
        <v>23261</v>
      </c>
      <c r="Q1132" s="22" t="s">
        <v>23261</v>
      </c>
      <c r="R1132" s="22"/>
      <c r="S1132" s="747"/>
      <c r="T1132" s="748"/>
      <c r="U1132" s="22"/>
      <c r="V1132" s="22"/>
      <c r="W1132" s="23"/>
      <c r="X1132" s="22"/>
      <c r="Y1132" s="748"/>
      <c r="Z1132" s="748"/>
      <c r="AA1132" s="748"/>
      <c r="AB1132" s="748"/>
      <c r="AC1132" s="748"/>
      <c r="AD1132" s="748"/>
      <c r="AE1132" s="748"/>
      <c r="AF1132" s="748"/>
      <c r="AG1132" s="748"/>
      <c r="AH1132" s="749"/>
      <c r="AI1132" s="749"/>
      <c r="AJ1132" s="749"/>
      <c r="AK1132" s="749"/>
      <c r="AL1132" s="748"/>
      <c r="AM1132" s="748"/>
      <c r="AN1132" s="748"/>
      <c r="AO1132" s="748"/>
      <c r="AP1132" s="748"/>
      <c r="AQ1132" s="748"/>
      <c r="AR1132" s="748"/>
      <c r="AS1132" s="747"/>
      <c r="AT1132" s="748"/>
      <c r="AU1132" s="748"/>
      <c r="AV1132" s="748"/>
      <c r="AW1132" s="748"/>
      <c r="AX1132" s="748"/>
      <c r="AY1132" s="748"/>
      <c r="BK1132" s="155"/>
      <c r="BL1132" s="155"/>
      <c r="BM1132" s="155"/>
      <c r="BN1132" s="155"/>
      <c r="BQ1132" s="750">
        <v>46380992.399999999</v>
      </c>
      <c r="BR1132" s="750">
        <v>132243122</v>
      </c>
      <c r="BS1132" s="750">
        <v>107328024</v>
      </c>
      <c r="BT1132" s="750">
        <v>118060681.59999999</v>
      </c>
      <c r="BU1132" s="750">
        <v>99661840</v>
      </c>
    </row>
    <row r="1133" spans="1:73" s="750" customFormat="1" ht="24.75" customHeight="1">
      <c r="A1133" s="22" t="s">
        <v>27383</v>
      </c>
      <c r="B1133" s="23" t="s">
        <v>27384</v>
      </c>
      <c r="C1133" s="804" t="s">
        <v>783</v>
      </c>
      <c r="D1133" s="23" t="s">
        <v>27385</v>
      </c>
      <c r="E1133" s="23" t="s">
        <v>163</v>
      </c>
      <c r="F1133" s="22" t="s">
        <v>26586</v>
      </c>
      <c r="G1133" s="22" t="s">
        <v>1292</v>
      </c>
      <c r="H1133" s="22" t="s">
        <v>180</v>
      </c>
      <c r="I1133" s="18">
        <v>0</v>
      </c>
      <c r="J1133" s="23" t="s">
        <v>27386</v>
      </c>
      <c r="K1133" s="23" t="s">
        <v>1183</v>
      </c>
      <c r="L1133" s="23" t="s">
        <v>1184</v>
      </c>
      <c r="M1133" s="746" t="s">
        <v>27387</v>
      </c>
      <c r="N1133" s="22"/>
      <c r="O1133" s="22" t="s">
        <v>2155</v>
      </c>
      <c r="P1133" s="22" t="s">
        <v>26092</v>
      </c>
      <c r="Q1133" s="22" t="s">
        <v>26092</v>
      </c>
      <c r="R1133" s="22"/>
      <c r="S1133" s="747"/>
      <c r="T1133" s="748"/>
      <c r="U1133" s="22"/>
      <c r="V1133" s="22"/>
      <c r="W1133" s="23"/>
      <c r="X1133" s="22"/>
      <c r="Y1133" s="748"/>
      <c r="Z1133" s="748"/>
      <c r="AA1133" s="748"/>
      <c r="AB1133" s="748"/>
      <c r="AC1133" s="748"/>
      <c r="AD1133" s="748"/>
      <c r="AE1133" s="748"/>
      <c r="AF1133" s="748"/>
      <c r="AG1133" s="748"/>
      <c r="AH1133" s="749"/>
      <c r="AI1133" s="749"/>
      <c r="AJ1133" s="749"/>
      <c r="AK1133" s="749"/>
      <c r="AL1133" s="748"/>
      <c r="AM1133" s="748"/>
      <c r="AN1133" s="748"/>
      <c r="AO1133" s="748"/>
      <c r="AP1133" s="748"/>
      <c r="AQ1133" s="748"/>
      <c r="AR1133" s="748"/>
      <c r="AS1133" s="747"/>
      <c r="AT1133" s="748"/>
      <c r="AU1133" s="748"/>
      <c r="AV1133" s="748"/>
      <c r="AW1133" s="748"/>
      <c r="AX1133" s="748"/>
      <c r="AY1133" s="748"/>
      <c r="BK1133" s="155"/>
      <c r="BL1133" s="155"/>
      <c r="BM1133" s="155"/>
      <c r="BN1133" s="155"/>
    </row>
    <row r="1134" spans="1:73" s="750" customFormat="1" ht="24.75" customHeight="1">
      <c r="A1134" s="22" t="s">
        <v>27388</v>
      </c>
      <c r="B1134" s="23" t="s">
        <v>27389</v>
      </c>
      <c r="C1134" s="804" t="s">
        <v>783</v>
      </c>
      <c r="D1134" s="23" t="s">
        <v>27390</v>
      </c>
      <c r="E1134" s="23" t="s">
        <v>163</v>
      </c>
      <c r="F1134" s="22" t="s">
        <v>120</v>
      </c>
      <c r="G1134" s="22" t="s">
        <v>1292</v>
      </c>
      <c r="H1134" s="22" t="s">
        <v>180</v>
      </c>
      <c r="I1134" s="18">
        <v>0</v>
      </c>
      <c r="J1134" s="23" t="s">
        <v>27391</v>
      </c>
      <c r="K1134" s="23" t="s">
        <v>1183</v>
      </c>
      <c r="L1134" s="23" t="s">
        <v>1184</v>
      </c>
      <c r="M1134" s="746" t="s">
        <v>27392</v>
      </c>
      <c r="N1134" s="22"/>
      <c r="O1134" s="22" t="s">
        <v>2155</v>
      </c>
      <c r="P1134" s="22" t="s">
        <v>27393</v>
      </c>
      <c r="Q1134" s="22" t="s">
        <v>27393</v>
      </c>
      <c r="R1134" s="22"/>
      <c r="S1134" s="747"/>
      <c r="T1134" s="748"/>
      <c r="U1134" s="22"/>
      <c r="V1134" s="22"/>
      <c r="W1134" s="23"/>
      <c r="X1134" s="22"/>
      <c r="Y1134" s="748"/>
      <c r="Z1134" s="748"/>
      <c r="AA1134" s="748"/>
      <c r="AB1134" s="748"/>
      <c r="AC1134" s="748"/>
      <c r="AD1134" s="748"/>
      <c r="AE1134" s="748"/>
      <c r="AF1134" s="748"/>
      <c r="AG1134" s="748"/>
      <c r="AH1134" s="749"/>
      <c r="AI1134" s="749"/>
      <c r="AJ1134" s="749"/>
      <c r="AK1134" s="749"/>
      <c r="AL1134" s="748"/>
      <c r="AM1134" s="748"/>
      <c r="AN1134" s="748"/>
      <c r="AO1134" s="748"/>
      <c r="AP1134" s="748"/>
      <c r="AQ1134" s="748"/>
      <c r="AR1134" s="748"/>
      <c r="AS1134" s="747"/>
      <c r="AT1134" s="748"/>
      <c r="AU1134" s="748"/>
      <c r="AV1134" s="748"/>
      <c r="AW1134" s="748"/>
      <c r="AX1134" s="748"/>
      <c r="AY1134" s="748"/>
      <c r="BK1134" s="155"/>
      <c r="BL1134" s="155"/>
      <c r="BM1134" s="155"/>
      <c r="BN1134" s="155"/>
    </row>
    <row r="1135" spans="1:73" s="750" customFormat="1" ht="24.75" customHeight="1">
      <c r="A1135" s="22" t="s">
        <v>27394</v>
      </c>
      <c r="B1135" s="23" t="s">
        <v>27395</v>
      </c>
      <c r="C1135" s="804" t="s">
        <v>783</v>
      </c>
      <c r="D1135" s="23" t="s">
        <v>27396</v>
      </c>
      <c r="E1135" s="23" t="s">
        <v>163</v>
      </c>
      <c r="F1135" s="22" t="s">
        <v>273</v>
      </c>
      <c r="G1135" s="22" t="s">
        <v>1291</v>
      </c>
      <c r="H1135" s="22" t="s">
        <v>180</v>
      </c>
      <c r="I1135" s="18">
        <v>0</v>
      </c>
      <c r="J1135" s="23" t="s">
        <v>27397</v>
      </c>
      <c r="K1135" s="23" t="s">
        <v>1183</v>
      </c>
      <c r="L1135" s="23" t="s">
        <v>1184</v>
      </c>
      <c r="M1135" s="746" t="s">
        <v>27398</v>
      </c>
      <c r="N1135" s="22"/>
      <c r="O1135" s="22" t="s">
        <v>2155</v>
      </c>
      <c r="P1135" s="22" t="s">
        <v>26175</v>
      </c>
      <c r="Q1135" s="22" t="s">
        <v>26175</v>
      </c>
      <c r="R1135" s="22"/>
      <c r="S1135" s="747"/>
      <c r="T1135" s="748"/>
      <c r="U1135" s="22"/>
      <c r="V1135" s="22"/>
      <c r="W1135" s="23"/>
      <c r="X1135" s="22"/>
      <c r="Y1135" s="748"/>
      <c r="Z1135" s="748"/>
      <c r="AA1135" s="748"/>
      <c r="AB1135" s="748"/>
      <c r="AC1135" s="748"/>
      <c r="AD1135" s="748"/>
      <c r="AE1135" s="748"/>
      <c r="AF1135" s="748"/>
      <c r="AG1135" s="748"/>
      <c r="AH1135" s="749"/>
      <c r="AI1135" s="749"/>
      <c r="AJ1135" s="749"/>
      <c r="AK1135" s="749"/>
      <c r="AL1135" s="748"/>
      <c r="AM1135" s="748"/>
      <c r="AN1135" s="748"/>
      <c r="AO1135" s="748"/>
      <c r="AP1135" s="748"/>
      <c r="AQ1135" s="748"/>
      <c r="AR1135" s="748"/>
      <c r="AS1135" s="747"/>
      <c r="AT1135" s="748"/>
      <c r="AU1135" s="748"/>
      <c r="AV1135" s="748"/>
      <c r="AW1135" s="748"/>
      <c r="AX1135" s="748"/>
      <c r="AY1135" s="748"/>
      <c r="BK1135" s="155"/>
      <c r="BL1135" s="155"/>
      <c r="BM1135" s="155"/>
      <c r="BN1135" s="155"/>
    </row>
    <row r="1136" spans="1:73" s="750" customFormat="1" ht="24.75" customHeight="1">
      <c r="A1136" s="22" t="s">
        <v>27399</v>
      </c>
      <c r="B1136" s="23" t="s">
        <v>27400</v>
      </c>
      <c r="C1136" s="804" t="s">
        <v>783</v>
      </c>
      <c r="D1136" s="23" t="s">
        <v>27401</v>
      </c>
      <c r="E1136" s="23" t="s">
        <v>162</v>
      </c>
      <c r="F1136" s="22" t="s">
        <v>548</v>
      </c>
      <c r="G1136" s="22" t="s">
        <v>1291</v>
      </c>
      <c r="H1136" s="22" t="s">
        <v>179</v>
      </c>
      <c r="I1136" s="18" t="s">
        <v>22456</v>
      </c>
      <c r="J1136" s="23" t="s">
        <v>27402</v>
      </c>
      <c r="K1136" s="23" t="s">
        <v>1183</v>
      </c>
      <c r="L1136" s="23" t="s">
        <v>1184</v>
      </c>
      <c r="M1136" s="746" t="s">
        <v>27403</v>
      </c>
      <c r="N1136" s="22"/>
      <c r="O1136" s="22" t="s">
        <v>1551</v>
      </c>
      <c r="P1136" s="22" t="s">
        <v>26026</v>
      </c>
      <c r="Q1136" s="22" t="s">
        <v>26026</v>
      </c>
      <c r="R1136" s="22" t="s">
        <v>28234</v>
      </c>
      <c r="S1136" s="747"/>
      <c r="T1136" s="748"/>
      <c r="U1136" s="22"/>
      <c r="V1136" s="22"/>
      <c r="W1136" s="23"/>
      <c r="X1136" s="22"/>
      <c r="Y1136" s="748"/>
      <c r="Z1136" s="748"/>
      <c r="AA1136" s="748"/>
      <c r="AB1136" s="748"/>
      <c r="AC1136" s="748"/>
      <c r="AD1136" s="748"/>
      <c r="AE1136" s="748"/>
      <c r="AF1136" s="748"/>
      <c r="AG1136" s="748"/>
      <c r="AH1136" s="749"/>
      <c r="AI1136" s="749"/>
      <c r="AJ1136" s="749"/>
      <c r="AK1136" s="749"/>
      <c r="AL1136" s="748"/>
      <c r="AM1136" s="748"/>
      <c r="AN1136" s="748"/>
      <c r="AO1136" s="748"/>
      <c r="AP1136" s="748"/>
      <c r="AQ1136" s="748"/>
      <c r="AR1136" s="748"/>
      <c r="AS1136" s="747"/>
      <c r="AT1136" s="748"/>
      <c r="AU1136" s="748"/>
      <c r="AV1136" s="748"/>
      <c r="AW1136" s="748"/>
      <c r="AX1136" s="748"/>
      <c r="AY1136" s="748"/>
      <c r="BK1136" s="155"/>
      <c r="BL1136" s="155"/>
      <c r="BM1136" s="155"/>
      <c r="BN1136" s="155"/>
    </row>
    <row r="1137" spans="1:66" s="750" customFormat="1" ht="24.75" customHeight="1">
      <c r="A1137" s="22" t="s">
        <v>27404</v>
      </c>
      <c r="B1137" s="23" t="s">
        <v>27405</v>
      </c>
      <c r="C1137" s="804" t="s">
        <v>783</v>
      </c>
      <c r="D1137" s="23" t="s">
        <v>27406</v>
      </c>
      <c r="E1137" s="23" t="s">
        <v>163</v>
      </c>
      <c r="F1137" s="22" t="s">
        <v>102</v>
      </c>
      <c r="G1137" s="22" t="s">
        <v>25844</v>
      </c>
      <c r="H1137" s="22" t="s">
        <v>180</v>
      </c>
      <c r="I1137" s="18">
        <v>0</v>
      </c>
      <c r="J1137" s="23" t="s">
        <v>27407</v>
      </c>
      <c r="K1137" s="23" t="s">
        <v>1183</v>
      </c>
      <c r="L1137" s="23" t="s">
        <v>1184</v>
      </c>
      <c r="M1137" s="746" t="s">
        <v>27408</v>
      </c>
      <c r="N1137" s="22"/>
      <c r="O1137" s="22" t="s">
        <v>2155</v>
      </c>
      <c r="P1137" s="22"/>
      <c r="Q1137" s="22"/>
      <c r="R1137" s="22"/>
      <c r="S1137" s="747"/>
      <c r="T1137" s="748"/>
      <c r="U1137" s="22"/>
      <c r="V1137" s="22"/>
      <c r="W1137" s="23"/>
      <c r="X1137" s="22"/>
      <c r="Y1137" s="748"/>
      <c r="Z1137" s="748"/>
      <c r="AA1137" s="748"/>
      <c r="AB1137" s="748"/>
      <c r="AC1137" s="748"/>
      <c r="AD1137" s="748"/>
      <c r="AE1137" s="748"/>
      <c r="AF1137" s="748"/>
      <c r="AG1137" s="748"/>
      <c r="AH1137" s="749"/>
      <c r="AI1137" s="749"/>
      <c r="AJ1137" s="749"/>
      <c r="AK1137" s="749"/>
      <c r="AL1137" s="748"/>
      <c r="AM1137" s="748"/>
      <c r="AN1137" s="748"/>
      <c r="AO1137" s="748"/>
      <c r="AP1137" s="748"/>
      <c r="AQ1137" s="748"/>
      <c r="AR1137" s="748"/>
      <c r="AS1137" s="747"/>
      <c r="AT1137" s="748"/>
      <c r="AU1137" s="748"/>
      <c r="AV1137" s="748"/>
      <c r="AW1137" s="748"/>
      <c r="AX1137" s="748"/>
      <c r="AY1137" s="748"/>
      <c r="BK1137" s="155"/>
      <c r="BL1137" s="155"/>
      <c r="BM1137" s="155"/>
      <c r="BN1137" s="155"/>
    </row>
    <row r="1138" spans="1:66" s="750" customFormat="1" ht="24.75" customHeight="1">
      <c r="A1138" s="22" t="s">
        <v>27409</v>
      </c>
      <c r="B1138" s="23" t="s">
        <v>27410</v>
      </c>
      <c r="C1138" s="804" t="s">
        <v>783</v>
      </c>
      <c r="D1138" s="23" t="s">
        <v>27411</v>
      </c>
      <c r="E1138" s="23" t="s">
        <v>163</v>
      </c>
      <c r="F1138" s="22" t="s">
        <v>123</v>
      </c>
      <c r="G1138" s="22" t="s">
        <v>4814</v>
      </c>
      <c r="H1138" s="22" t="s">
        <v>179</v>
      </c>
      <c r="I1138" s="18">
        <v>1</v>
      </c>
      <c r="J1138" s="23" t="s">
        <v>27412</v>
      </c>
      <c r="K1138" s="23" t="s">
        <v>1183</v>
      </c>
      <c r="L1138" s="23" t="s">
        <v>1184</v>
      </c>
      <c r="M1138" s="746" t="s">
        <v>27413</v>
      </c>
      <c r="N1138" s="22"/>
      <c r="O1138" s="22" t="s">
        <v>2155</v>
      </c>
      <c r="P1138" s="22" t="s">
        <v>25916</v>
      </c>
      <c r="Q1138" s="22" t="s">
        <v>25916</v>
      </c>
      <c r="R1138" s="22"/>
      <c r="S1138" s="747"/>
      <c r="T1138" s="748"/>
      <c r="U1138" s="22"/>
      <c r="V1138" s="22"/>
      <c r="W1138" s="23"/>
      <c r="X1138" s="22"/>
      <c r="Y1138" s="748"/>
      <c r="Z1138" s="748"/>
      <c r="AA1138" s="748"/>
      <c r="AB1138" s="748"/>
      <c r="AC1138" s="748"/>
      <c r="AD1138" s="748"/>
      <c r="AE1138" s="748"/>
      <c r="AF1138" s="748"/>
      <c r="AG1138" s="748"/>
      <c r="AH1138" s="749"/>
      <c r="AI1138" s="749"/>
      <c r="AJ1138" s="749"/>
      <c r="AK1138" s="749"/>
      <c r="AL1138" s="748"/>
      <c r="AM1138" s="748"/>
      <c r="AN1138" s="748"/>
      <c r="AO1138" s="748"/>
      <c r="AP1138" s="748"/>
      <c r="AQ1138" s="748"/>
      <c r="AR1138" s="748"/>
      <c r="AS1138" s="747"/>
      <c r="AT1138" s="748"/>
      <c r="AU1138" s="748"/>
      <c r="AV1138" s="748"/>
      <c r="AW1138" s="748"/>
      <c r="AX1138" s="748"/>
      <c r="AY1138" s="748"/>
      <c r="BK1138" s="155"/>
      <c r="BL1138" s="155"/>
      <c r="BM1138" s="155"/>
      <c r="BN1138" s="155"/>
    </row>
    <row r="1139" spans="1:66" s="750" customFormat="1" ht="24.75" customHeight="1">
      <c r="A1139" s="22" t="s">
        <v>27414</v>
      </c>
      <c r="B1139" s="23" t="s">
        <v>27415</v>
      </c>
      <c r="C1139" s="804" t="s">
        <v>783</v>
      </c>
      <c r="D1139" s="23" t="s">
        <v>27416</v>
      </c>
      <c r="E1139" s="23" t="s">
        <v>163</v>
      </c>
      <c r="F1139" s="22" t="s">
        <v>27417</v>
      </c>
      <c r="G1139" s="22" t="s">
        <v>27418</v>
      </c>
      <c r="H1139" s="22" t="s">
        <v>180</v>
      </c>
      <c r="I1139" s="18">
        <v>0</v>
      </c>
      <c r="J1139" s="23" t="s">
        <v>27419</v>
      </c>
      <c r="K1139" s="23" t="s">
        <v>1183</v>
      </c>
      <c r="L1139" s="23" t="s">
        <v>1184</v>
      </c>
      <c r="M1139" s="746" t="s">
        <v>27420</v>
      </c>
      <c r="N1139" s="22"/>
      <c r="O1139" s="22" t="s">
        <v>2155</v>
      </c>
      <c r="P1139" s="22" t="s">
        <v>25794</v>
      </c>
      <c r="Q1139" s="22" t="s">
        <v>25794</v>
      </c>
      <c r="R1139" s="22"/>
      <c r="S1139" s="747"/>
      <c r="T1139" s="748"/>
      <c r="U1139" s="22"/>
      <c r="V1139" s="22"/>
      <c r="W1139" s="23"/>
      <c r="X1139" s="22"/>
      <c r="Y1139" s="748"/>
      <c r="Z1139" s="748"/>
      <c r="AA1139" s="748"/>
      <c r="AB1139" s="748"/>
      <c r="AC1139" s="748"/>
      <c r="AD1139" s="748"/>
      <c r="AE1139" s="748"/>
      <c r="AF1139" s="748"/>
      <c r="AG1139" s="748"/>
      <c r="AH1139" s="749"/>
      <c r="AI1139" s="749"/>
      <c r="AJ1139" s="749"/>
      <c r="AK1139" s="749"/>
      <c r="AL1139" s="748"/>
      <c r="AM1139" s="748"/>
      <c r="AN1139" s="748"/>
      <c r="AO1139" s="748"/>
      <c r="AP1139" s="748"/>
      <c r="AQ1139" s="748"/>
      <c r="AR1139" s="748"/>
      <c r="AS1139" s="747"/>
      <c r="AT1139" s="748"/>
      <c r="AU1139" s="748"/>
      <c r="AV1139" s="748"/>
      <c r="AW1139" s="748"/>
      <c r="AX1139" s="748"/>
      <c r="AY1139" s="748"/>
      <c r="BK1139" s="155"/>
      <c r="BL1139" s="155"/>
      <c r="BM1139" s="155"/>
      <c r="BN1139" s="155"/>
    </row>
    <row r="1140" spans="1:66" s="750" customFormat="1" ht="24.75" customHeight="1">
      <c r="A1140" s="22" t="s">
        <v>27692</v>
      </c>
      <c r="B1140" s="23" t="s">
        <v>29816</v>
      </c>
      <c r="C1140" s="804"/>
      <c r="D1140" s="23" t="s">
        <v>27693</v>
      </c>
      <c r="E1140" s="23"/>
      <c r="F1140" s="22" t="s">
        <v>198</v>
      </c>
      <c r="G1140" s="22"/>
      <c r="H1140" s="22" t="s">
        <v>180</v>
      </c>
      <c r="I1140" s="18" t="s">
        <v>5417</v>
      </c>
      <c r="J1140" s="23" t="s">
        <v>27694</v>
      </c>
      <c r="K1140" s="23" t="s">
        <v>1183</v>
      </c>
      <c r="L1140" s="23" t="s">
        <v>1184</v>
      </c>
      <c r="M1140" s="746" t="s">
        <v>27695</v>
      </c>
      <c r="N1140" s="22"/>
      <c r="O1140" s="22"/>
      <c r="P1140" s="475"/>
      <c r="Q1140" s="22"/>
      <c r="R1140" s="22"/>
      <c r="S1140" s="747"/>
      <c r="T1140" s="748">
        <f>IF(Table54[[#This Row],[تاریخ اولین  احتساب حق بیمه]]="",1403,MID(Table54[[#This Row],[تاریخ اولین  احتساب حق بیمه]],1,4))</f>
        <v>1403</v>
      </c>
      <c r="U1140" s="22"/>
      <c r="V1140" s="22"/>
      <c r="W1140" s="23"/>
      <c r="X1140" s="22"/>
      <c r="Y1140" s="748"/>
      <c r="Z1140" s="748"/>
      <c r="AA1140" s="748"/>
      <c r="AB1140" s="748"/>
      <c r="AC1140" s="748"/>
      <c r="AD1140" s="748"/>
      <c r="AE1140" s="748"/>
      <c r="AF1140" s="748"/>
      <c r="AG1140" s="748"/>
      <c r="AH1140" s="749"/>
      <c r="AI1140" s="749"/>
      <c r="AJ1140" s="749"/>
      <c r="AK1140" s="749"/>
      <c r="AL1140" s="748"/>
      <c r="AM1140" s="748"/>
      <c r="AN1140" s="748"/>
      <c r="AO1140" s="748"/>
      <c r="AP1140" s="748"/>
      <c r="AQ1140" s="748"/>
      <c r="AR1140" s="748"/>
      <c r="AS1140" s="747"/>
      <c r="AT1140" s="748"/>
      <c r="AU1140" s="748"/>
      <c r="AV1140" s="748"/>
      <c r="AW1140" s="748"/>
      <c r="AX1140" s="748"/>
      <c r="AY1140" s="748"/>
      <c r="BK1140" s="155"/>
      <c r="BL1140" s="155"/>
      <c r="BM1140" s="155"/>
      <c r="BN1140" s="155"/>
    </row>
    <row r="1141" spans="1:66" s="750" customFormat="1" ht="24.75" customHeight="1">
      <c r="A1141" s="22" t="s">
        <v>27696</v>
      </c>
      <c r="B1141" s="23"/>
      <c r="C1141" s="804"/>
      <c r="D1141" s="23" t="s">
        <v>27697</v>
      </c>
      <c r="E1141" s="23"/>
      <c r="F1141" s="22" t="s">
        <v>554</v>
      </c>
      <c r="G1141" s="22" t="s">
        <v>25844</v>
      </c>
      <c r="H1141" s="22" t="s">
        <v>179</v>
      </c>
      <c r="I1141" s="18" t="s">
        <v>5417</v>
      </c>
      <c r="J1141" s="23" t="s">
        <v>27698</v>
      </c>
      <c r="K1141" s="23" t="s">
        <v>1183</v>
      </c>
      <c r="L1141" s="23" t="s">
        <v>1184</v>
      </c>
      <c r="M1141" s="746" t="s">
        <v>27699</v>
      </c>
      <c r="N1141" s="22"/>
      <c r="O1141" s="22"/>
      <c r="P1141" s="475"/>
      <c r="Q1141" s="22"/>
      <c r="R1141" s="22"/>
      <c r="S1141" s="747"/>
      <c r="T1141" s="748">
        <f>IF(Table54[[#This Row],[تاریخ اولین  احتساب حق بیمه]]="",1403,MID(Table54[[#This Row],[تاریخ اولین  احتساب حق بیمه]],1,4))</f>
        <v>1403</v>
      </c>
      <c r="U1141" s="22"/>
      <c r="V1141" s="22"/>
      <c r="W1141" s="23"/>
      <c r="X1141" s="22"/>
      <c r="Y1141" s="748"/>
      <c r="Z1141" s="748"/>
      <c r="AA1141" s="748"/>
      <c r="AB1141" s="748"/>
      <c r="AC1141" s="748"/>
      <c r="AD1141" s="748"/>
      <c r="AE1141" s="748"/>
      <c r="AF1141" s="748"/>
      <c r="AG1141" s="748"/>
      <c r="AH1141" s="749"/>
      <c r="AI1141" s="749"/>
      <c r="AJ1141" s="749"/>
      <c r="AK1141" s="749"/>
      <c r="AL1141" s="748"/>
      <c r="AM1141" s="748"/>
      <c r="AN1141" s="748"/>
      <c r="AO1141" s="748"/>
      <c r="AP1141" s="748"/>
      <c r="AQ1141" s="748"/>
      <c r="AR1141" s="748"/>
      <c r="AS1141" s="747"/>
      <c r="AT1141" s="748"/>
      <c r="AU1141" s="748"/>
      <c r="AV1141" s="748"/>
      <c r="AW1141" s="748"/>
      <c r="AX1141" s="748"/>
      <c r="AY1141" s="748"/>
      <c r="BK1141" s="155"/>
      <c r="BL1141" s="155"/>
      <c r="BM1141" s="155"/>
      <c r="BN1141" s="155"/>
    </row>
    <row r="1142" spans="1:66" s="750" customFormat="1" ht="24.75" customHeight="1">
      <c r="A1142" s="22" t="s">
        <v>27700</v>
      </c>
      <c r="B1142" s="23" t="s">
        <v>29815</v>
      </c>
      <c r="C1142" s="804"/>
      <c r="D1142" s="909">
        <v>2593721774</v>
      </c>
      <c r="E1142" s="23"/>
      <c r="F1142" s="909" t="s">
        <v>27701</v>
      </c>
      <c r="G1142" s="22"/>
      <c r="H1142" s="22" t="s">
        <v>179</v>
      </c>
      <c r="I1142" s="18" t="s">
        <v>22456</v>
      </c>
      <c r="J1142" s="23" t="s">
        <v>27702</v>
      </c>
      <c r="K1142" s="23" t="s">
        <v>1183</v>
      </c>
      <c r="L1142" s="23" t="s">
        <v>1184</v>
      </c>
      <c r="M1142" s="746" t="s">
        <v>27703</v>
      </c>
      <c r="N1142" s="22"/>
      <c r="O1142" s="22" t="s">
        <v>2155</v>
      </c>
      <c r="P1142" s="475"/>
      <c r="Q1142" s="22"/>
      <c r="R1142" s="22"/>
      <c r="S1142" s="747"/>
      <c r="T1142" s="748">
        <f>IF(Table54[[#This Row],[تاریخ اولین  احتساب حق بیمه]]="",1403,MID(Table54[[#This Row],[تاریخ اولین  احتساب حق بیمه]],1,4))</f>
        <v>1403</v>
      </c>
      <c r="U1142" s="22"/>
      <c r="V1142" s="22"/>
      <c r="W1142" s="23"/>
      <c r="X1142" s="22"/>
      <c r="Y1142" s="748"/>
      <c r="Z1142" s="748"/>
      <c r="AA1142" s="748"/>
      <c r="AB1142" s="748"/>
      <c r="AC1142" s="748"/>
      <c r="AD1142" s="748"/>
      <c r="AE1142" s="748"/>
      <c r="AF1142" s="748"/>
      <c r="AG1142" s="748"/>
      <c r="AH1142" s="749"/>
      <c r="AI1142" s="749"/>
      <c r="AJ1142" s="749"/>
      <c r="AK1142" s="749"/>
      <c r="AL1142" s="748"/>
      <c r="AM1142" s="748"/>
      <c r="AN1142" s="748"/>
      <c r="AO1142" s="748"/>
      <c r="AP1142" s="748"/>
      <c r="AQ1142" s="748"/>
      <c r="AR1142" s="748"/>
      <c r="AS1142" s="747"/>
      <c r="AT1142" s="748"/>
      <c r="AU1142" s="748"/>
      <c r="AV1142" s="748"/>
      <c r="AW1142" s="748"/>
      <c r="AX1142" s="748"/>
      <c r="AY1142" s="748"/>
      <c r="BK1142" s="155"/>
      <c r="BL1142" s="155"/>
      <c r="BM1142" s="155"/>
      <c r="BN1142" s="155"/>
    </row>
    <row r="1143" spans="1:66" s="750" customFormat="1" ht="24.75" customHeight="1">
      <c r="A1143" s="22"/>
      <c r="B1143" s="23"/>
      <c r="C1143" s="804"/>
      <c r="D1143" s="23"/>
      <c r="E1143" s="23"/>
      <c r="F1143" s="22"/>
      <c r="G1143" s="22"/>
      <c r="H1143" s="22"/>
      <c r="I1143" s="18" t="s">
        <v>5417</v>
      </c>
      <c r="J1143" s="23"/>
      <c r="K1143" s="23"/>
      <c r="L1143" s="23"/>
      <c r="M1143" s="746"/>
      <c r="N1143" s="22"/>
      <c r="O1143" s="22"/>
      <c r="P1143" s="22"/>
      <c r="Q1143" s="22"/>
      <c r="R1143" s="22"/>
      <c r="S1143" s="747"/>
      <c r="T1143" s="748">
        <f>IF(Table54[[#This Row],[تاریخ اولین  احتساب حق بیمه]]="",1403,MID(Table54[[#This Row],[تاریخ اولین  احتساب حق بیمه]],1,4))</f>
        <v>1403</v>
      </c>
      <c r="U1143" s="22"/>
      <c r="V1143" s="22"/>
      <c r="W1143" s="23"/>
      <c r="X1143" s="22"/>
      <c r="Y1143" s="748"/>
      <c r="Z1143" s="748"/>
      <c r="AA1143" s="748"/>
      <c r="AB1143" s="748"/>
      <c r="AC1143" s="748"/>
      <c r="AD1143" s="748"/>
      <c r="AE1143" s="748"/>
      <c r="AF1143" s="748"/>
      <c r="AG1143" s="748"/>
      <c r="AH1143" s="749"/>
      <c r="AI1143" s="749"/>
      <c r="AJ1143" s="749"/>
      <c r="AK1143" s="749"/>
      <c r="AL1143" s="748"/>
      <c r="AM1143" s="748"/>
      <c r="AN1143" s="748"/>
      <c r="AO1143" s="748"/>
      <c r="AP1143" s="748"/>
      <c r="AQ1143" s="748"/>
      <c r="AR1143" s="748"/>
      <c r="AS1143" s="747"/>
      <c r="AT1143" s="748"/>
      <c r="AU1143" s="748"/>
      <c r="AV1143" s="748"/>
      <c r="AW1143" s="748"/>
      <c r="AX1143" s="748"/>
      <c r="AY1143" s="748"/>
      <c r="BK1143" s="155"/>
      <c r="BL1143" s="155"/>
      <c r="BM1143" s="155"/>
      <c r="BN1143" s="155"/>
    </row>
    <row r="1144" spans="1:66" s="750" customFormat="1" ht="24.75" customHeight="1">
      <c r="A1144" s="22"/>
      <c r="B1144" s="23"/>
      <c r="C1144" s="804"/>
      <c r="D1144" s="23"/>
      <c r="E1144" s="23"/>
      <c r="F1144" s="22"/>
      <c r="G1144" s="22"/>
      <c r="H1144" s="22"/>
      <c r="I1144" s="18" t="s">
        <v>5417</v>
      </c>
      <c r="J1144" s="23"/>
      <c r="K1144" s="23"/>
      <c r="L1144" s="23"/>
      <c r="M1144" s="746"/>
      <c r="N1144" s="22"/>
      <c r="O1144" s="22"/>
      <c r="P1144" s="22"/>
      <c r="Q1144" s="22"/>
      <c r="R1144" s="22"/>
      <c r="S1144" s="747"/>
      <c r="T1144" s="748">
        <f>IF(Table54[[#This Row],[تاریخ اولین  احتساب حق بیمه]]="",1403,MID(Table54[[#This Row],[تاریخ اولین  احتساب حق بیمه]],1,4))</f>
        <v>1403</v>
      </c>
      <c r="U1144" s="22"/>
      <c r="V1144" s="22"/>
      <c r="W1144" s="23"/>
      <c r="X1144" s="22"/>
      <c r="Y1144" s="748"/>
      <c r="Z1144" s="748"/>
      <c r="AA1144" s="748"/>
      <c r="AB1144" s="748"/>
      <c r="AC1144" s="748"/>
      <c r="AD1144" s="748"/>
      <c r="AE1144" s="748"/>
      <c r="AF1144" s="748"/>
      <c r="AG1144" s="748"/>
      <c r="AH1144" s="749"/>
      <c r="AI1144" s="749"/>
      <c r="AJ1144" s="749"/>
      <c r="AK1144" s="749"/>
      <c r="AL1144" s="748"/>
      <c r="AM1144" s="748"/>
      <c r="AN1144" s="748"/>
      <c r="AO1144" s="748"/>
      <c r="AP1144" s="748"/>
      <c r="AQ1144" s="748"/>
      <c r="AR1144" s="748"/>
      <c r="AS1144" s="747"/>
      <c r="AT1144" s="748"/>
      <c r="AU1144" s="748"/>
      <c r="AV1144" s="748"/>
      <c r="AW1144" s="748"/>
      <c r="AX1144" s="748"/>
      <c r="AY1144" s="748"/>
      <c r="BK1144" s="155"/>
      <c r="BL1144" s="155"/>
      <c r="BM1144" s="155"/>
      <c r="BN1144" s="155"/>
    </row>
    <row r="1145" spans="1:66" ht="24.75" customHeight="1">
      <c r="A1145" s="484" t="s">
        <v>25105</v>
      </c>
      <c r="B1145" s="484"/>
      <c r="C1145" s="815" t="s">
        <v>25106</v>
      </c>
      <c r="D1145" s="816" t="s">
        <v>25107</v>
      </c>
      <c r="E1145" s="816" t="s">
        <v>162</v>
      </c>
      <c r="F1145" s="484" t="s">
        <v>138</v>
      </c>
      <c r="G1145" s="484"/>
      <c r="H1145" s="484" t="s">
        <v>179</v>
      </c>
      <c r="I1145" s="19" t="s">
        <v>5416</v>
      </c>
      <c r="J1145" s="816"/>
      <c r="K1145" s="816"/>
      <c r="L1145" s="816"/>
      <c r="M1145" s="817"/>
      <c r="N1145" s="484"/>
      <c r="O1145" s="484"/>
      <c r="P1145" s="484"/>
      <c r="Q1145" s="484"/>
      <c r="R1145" s="484" t="s">
        <v>1359</v>
      </c>
      <c r="S1145" s="818"/>
      <c r="T1145" s="819" t="e">
        <f>IF([10]!Table54[[#This Row],[تاریخ اولین  احتساب حق بیمه]]="",1403,MID([10]!Table54[[#This Row],[تاریخ اولین  احتساب حق بیمه]],1,4))</f>
        <v>#REF!</v>
      </c>
      <c r="U1145" s="484"/>
      <c r="V1145" s="484"/>
      <c r="W1145" s="484"/>
      <c r="X1145" s="484"/>
      <c r="Y1145" s="819"/>
      <c r="Z1145" s="819"/>
      <c r="AA1145" s="819"/>
      <c r="AB1145" s="819"/>
      <c r="AC1145" s="819"/>
      <c r="AD1145" s="819"/>
      <c r="AE1145" s="819"/>
      <c r="AF1145" s="819"/>
      <c r="AG1145" s="819"/>
      <c r="AH1145" s="820"/>
      <c r="AI1145" s="820"/>
      <c r="AJ1145" s="820"/>
      <c r="AK1145" s="820"/>
      <c r="AL1145" s="819"/>
      <c r="AM1145" s="819"/>
      <c r="AN1145" s="819"/>
      <c r="AO1145" s="819"/>
      <c r="AP1145" s="819"/>
      <c r="AQ1145" s="819"/>
      <c r="AR1145" s="819"/>
      <c r="AS1145" s="818"/>
      <c r="AT1145" s="819"/>
      <c r="AU1145" s="819"/>
      <c r="AV1145" s="819"/>
      <c r="AW1145" s="819"/>
      <c r="AX1145" s="819"/>
      <c r="AY1145" s="819"/>
      <c r="AZ1145" s="750"/>
      <c r="BA1145" s="750"/>
      <c r="BB1145" s="750"/>
      <c r="BC1145" s="750"/>
      <c r="BD1145" s="750"/>
      <c r="BE1145" s="750"/>
      <c r="BF1145" s="750"/>
      <c r="BG1145" s="750"/>
      <c r="BH1145" s="750"/>
      <c r="BI1145" s="750"/>
      <c r="BJ1145" s="750"/>
    </row>
    <row r="1146" spans="1:66" s="750" customFormat="1" ht="24.75" customHeight="1">
      <c r="A1146" s="21" t="s">
        <v>1544</v>
      </c>
      <c r="B1146" s="21">
        <v>26501</v>
      </c>
      <c r="C1146" s="757" t="s">
        <v>1575</v>
      </c>
      <c r="D1146" s="20" t="s">
        <v>1548</v>
      </c>
      <c r="E1146" s="20" t="s">
        <v>162</v>
      </c>
      <c r="F1146" s="21" t="s">
        <v>114</v>
      </c>
      <c r="G1146" s="21"/>
      <c r="H1146" s="21" t="s">
        <v>180</v>
      </c>
      <c r="I1146" s="19" t="s">
        <v>5417</v>
      </c>
      <c r="J1146" s="20" t="s">
        <v>1549</v>
      </c>
      <c r="K1146" s="20" t="s">
        <v>1183</v>
      </c>
      <c r="L1146" s="20" t="s">
        <v>1336</v>
      </c>
      <c r="M1146" s="758" t="s">
        <v>1550</v>
      </c>
      <c r="N1146" s="21">
        <v>44418966774</v>
      </c>
      <c r="O1146" s="21" t="s">
        <v>1551</v>
      </c>
      <c r="P1146" s="21" t="s">
        <v>1574</v>
      </c>
      <c r="Q1146" s="21"/>
      <c r="R1146" s="21" t="s">
        <v>1574</v>
      </c>
      <c r="S1146" s="759" t="s">
        <v>5378</v>
      </c>
      <c r="T1146" s="760" t="str">
        <f>IF(Table54[[#This Row],[تاریخ اولین  احتساب حق بیمه]]="",1403,MID(Table54[[#This Row],[تاریخ اولین  احتساب حق بیمه]],1,4))</f>
        <v>1396</v>
      </c>
      <c r="U1146" s="21"/>
      <c r="V1146" s="21"/>
      <c r="W1146" s="21" t="s">
        <v>5378</v>
      </c>
      <c r="X1146" s="21"/>
      <c r="Y1146" s="760"/>
      <c r="Z1146" s="760"/>
      <c r="AA1146" s="760"/>
      <c r="AB1146" s="760"/>
      <c r="AC1146" s="760"/>
      <c r="AD1146" s="760"/>
      <c r="AE1146" s="760"/>
      <c r="AF1146" s="760"/>
      <c r="AG1146" s="760"/>
      <c r="AH1146" s="761"/>
      <c r="AI1146" s="761"/>
      <c r="AJ1146" s="761"/>
      <c r="AK1146" s="761"/>
      <c r="AL1146" s="760">
        <v>42381250</v>
      </c>
      <c r="AM1146" s="760"/>
      <c r="AN1146" s="760"/>
      <c r="AO1146" s="760"/>
      <c r="AP1146" s="760"/>
      <c r="AQ1146" s="760"/>
      <c r="AR1146" s="760"/>
      <c r="AS1146" s="759"/>
      <c r="AT1146" s="760"/>
      <c r="AU1146" s="760"/>
      <c r="AV1146" s="760"/>
      <c r="AW1146" s="760"/>
      <c r="AX1146" s="760"/>
      <c r="AY1146" s="760"/>
      <c r="AZ1146" s="760"/>
      <c r="BA1146" s="760">
        <v>100779745</v>
      </c>
      <c r="BB1146" s="750">
        <v>123718168</v>
      </c>
      <c r="BC1146" s="750">
        <v>121490356</v>
      </c>
      <c r="BD1146" s="750">
        <v>127021145</v>
      </c>
      <c r="BE1146" s="750">
        <v>126003216</v>
      </c>
      <c r="BF1146" s="750">
        <v>116985288</v>
      </c>
      <c r="BG1146" s="750">
        <v>128464636</v>
      </c>
      <c r="BH1146" s="750">
        <v>281133566</v>
      </c>
      <c r="BJ1146" s="750">
        <v>152928635</v>
      </c>
      <c r="BK1146" s="155"/>
      <c r="BL1146" s="155"/>
      <c r="BM1146" s="155"/>
      <c r="BN1146" s="155"/>
    </row>
    <row r="1147" spans="1:66" s="750" customFormat="1" ht="24.75" customHeight="1">
      <c r="A1147" s="21" t="s">
        <v>1545</v>
      </c>
      <c r="B1147" s="21">
        <v>26502</v>
      </c>
      <c r="C1147" s="757" t="s">
        <v>1575</v>
      </c>
      <c r="D1147" s="20" t="s">
        <v>1552</v>
      </c>
      <c r="E1147" s="20" t="s">
        <v>162</v>
      </c>
      <c r="F1147" s="21" t="s">
        <v>1553</v>
      </c>
      <c r="G1147" s="21"/>
      <c r="H1147" s="21" t="s">
        <v>179</v>
      </c>
      <c r="I1147" s="19" t="s">
        <v>5416</v>
      </c>
      <c r="J1147" s="20" t="s">
        <v>1554</v>
      </c>
      <c r="K1147" s="20" t="s">
        <v>1183</v>
      </c>
      <c r="L1147" s="20" t="s">
        <v>1571</v>
      </c>
      <c r="M1147" s="758" t="s">
        <v>1555</v>
      </c>
      <c r="N1147" s="21">
        <v>4447153816</v>
      </c>
      <c r="O1147" s="21" t="s">
        <v>1551</v>
      </c>
      <c r="P1147" s="21" t="s">
        <v>1033</v>
      </c>
      <c r="Q1147" s="21"/>
      <c r="R1147" s="21" t="s">
        <v>1033</v>
      </c>
      <c r="S1147" s="759" t="s">
        <v>5378</v>
      </c>
      <c r="T1147" s="760" t="str">
        <f>IF(Table54[[#This Row],[تاریخ اولین  احتساب حق بیمه]]="",1403,MID(Table54[[#This Row],[تاریخ اولین  احتساب حق بیمه]],1,4))</f>
        <v>1396</v>
      </c>
      <c r="U1147" s="21"/>
      <c r="V1147" s="21"/>
      <c r="W1147" s="21" t="s">
        <v>5378</v>
      </c>
      <c r="X1147" s="21"/>
      <c r="Y1147" s="760"/>
      <c r="Z1147" s="760"/>
      <c r="AA1147" s="760"/>
      <c r="AB1147" s="760"/>
      <c r="AC1147" s="760"/>
      <c r="AD1147" s="760"/>
      <c r="AE1147" s="760"/>
      <c r="AF1147" s="760"/>
      <c r="AG1147" s="760"/>
      <c r="AH1147" s="761"/>
      <c r="AI1147" s="761"/>
      <c r="AJ1147" s="761"/>
      <c r="AK1147" s="761"/>
      <c r="AL1147" s="760">
        <v>41475000</v>
      </c>
      <c r="AM1147" s="760"/>
      <c r="AN1147" s="760"/>
      <c r="AO1147" s="760"/>
      <c r="AP1147" s="760"/>
      <c r="AQ1147" s="760"/>
      <c r="AR1147" s="760"/>
      <c r="AS1147" s="759"/>
      <c r="AT1147" s="760"/>
      <c r="AU1147" s="760"/>
      <c r="AV1147" s="760"/>
      <c r="AW1147" s="760"/>
      <c r="AX1147" s="760"/>
      <c r="AY1147" s="760"/>
      <c r="AZ1147" s="760"/>
      <c r="BA1147" s="760">
        <v>107989485</v>
      </c>
      <c r="BB1147" s="750">
        <v>134713706</v>
      </c>
      <c r="BC1147" s="750">
        <v>129477723</v>
      </c>
      <c r="BD1147" s="750">
        <v>128021201</v>
      </c>
      <c r="BE1147" s="750">
        <v>13579145</v>
      </c>
      <c r="BF1147" s="750">
        <v>125140661</v>
      </c>
      <c r="BG1147" s="750">
        <v>122311210</v>
      </c>
      <c r="BH1147" s="750">
        <v>293099629</v>
      </c>
      <c r="BJ1147" s="750">
        <v>162239129</v>
      </c>
      <c r="BK1147" s="155"/>
      <c r="BL1147" s="155"/>
      <c r="BM1147" s="155"/>
      <c r="BN1147" s="155"/>
    </row>
    <row r="1148" spans="1:66" s="750" customFormat="1" ht="24.75" customHeight="1">
      <c r="A1148" s="21"/>
      <c r="B1148" s="21">
        <v>26503</v>
      </c>
      <c r="C1148" s="757" t="s">
        <v>1575</v>
      </c>
      <c r="D1148" s="20" t="s">
        <v>1556</v>
      </c>
      <c r="E1148" s="20" t="s">
        <v>162</v>
      </c>
      <c r="F1148" s="21" t="s">
        <v>764</v>
      </c>
      <c r="G1148" s="21" t="s">
        <v>1546</v>
      </c>
      <c r="H1148" s="21" t="s">
        <v>180</v>
      </c>
      <c r="I1148" s="19" t="s">
        <v>5417</v>
      </c>
      <c r="J1148" s="20" t="s">
        <v>1557</v>
      </c>
      <c r="K1148" s="20" t="s">
        <v>1183</v>
      </c>
      <c r="L1148" s="20" t="s">
        <v>774</v>
      </c>
      <c r="M1148" s="758" t="s">
        <v>1558</v>
      </c>
      <c r="N1148" s="21">
        <v>4414153559</v>
      </c>
      <c r="O1148" s="21" t="s">
        <v>1551</v>
      </c>
      <c r="P1148" s="21" t="s">
        <v>1559</v>
      </c>
      <c r="Q1148" s="21"/>
      <c r="R1148" s="21" t="s">
        <v>1559</v>
      </c>
      <c r="S1148" s="759" t="s">
        <v>5378</v>
      </c>
      <c r="T1148" s="760" t="str">
        <f>IF(Table54[[#This Row],[تاریخ اولین  احتساب حق بیمه]]="",1403,MID(Table54[[#This Row],[تاریخ اولین  احتساب حق بیمه]],1,4))</f>
        <v>1400</v>
      </c>
      <c r="U1148" s="21"/>
      <c r="V1148" s="21"/>
      <c r="W1148" s="21" t="s">
        <v>5378</v>
      </c>
      <c r="X1148" s="21"/>
      <c r="Y1148" s="760"/>
      <c r="Z1148" s="760"/>
      <c r="AA1148" s="760"/>
      <c r="AB1148" s="760"/>
      <c r="AC1148" s="760"/>
      <c r="AD1148" s="760"/>
      <c r="AE1148" s="760"/>
      <c r="AF1148" s="760"/>
      <c r="AG1148" s="760"/>
      <c r="AH1148" s="761"/>
      <c r="AI1148" s="761"/>
      <c r="AJ1148" s="761"/>
      <c r="AK1148" s="761"/>
      <c r="AL1148" s="760">
        <v>33000000</v>
      </c>
      <c r="AM1148" s="760"/>
      <c r="AN1148" s="760"/>
      <c r="AO1148" s="760"/>
      <c r="AP1148" s="760"/>
      <c r="AQ1148" s="760"/>
      <c r="AR1148" s="760"/>
      <c r="AS1148" s="759"/>
      <c r="AT1148" s="760"/>
      <c r="AU1148" s="760"/>
      <c r="AV1148" s="760"/>
      <c r="AW1148" s="760"/>
      <c r="AX1148" s="760"/>
      <c r="AY1148" s="760"/>
      <c r="AZ1148" s="760"/>
      <c r="BA1148" s="760"/>
      <c r="BE1148" s="750">
        <v>110273177</v>
      </c>
      <c r="BK1148" s="155"/>
      <c r="BL1148" s="155"/>
      <c r="BM1148" s="155"/>
      <c r="BN1148" s="155"/>
    </row>
    <row r="1149" spans="1:66" s="750" customFormat="1" ht="24.75" customHeight="1">
      <c r="A1149" s="21" t="s">
        <v>3481</v>
      </c>
      <c r="B1149" s="21">
        <v>26504</v>
      </c>
      <c r="C1149" s="757" t="s">
        <v>1575</v>
      </c>
      <c r="D1149" s="20" t="s">
        <v>1560</v>
      </c>
      <c r="E1149" s="20" t="s">
        <v>162</v>
      </c>
      <c r="F1149" s="21" t="s">
        <v>321</v>
      </c>
      <c r="G1149" s="21"/>
      <c r="H1149" s="21" t="s">
        <v>179</v>
      </c>
      <c r="I1149" s="19" t="s">
        <v>5418</v>
      </c>
      <c r="J1149" s="20" t="s">
        <v>1561</v>
      </c>
      <c r="K1149" s="20" t="s">
        <v>1183</v>
      </c>
      <c r="L1149" s="20" t="s">
        <v>1184</v>
      </c>
      <c r="M1149" s="758" t="s">
        <v>1562</v>
      </c>
      <c r="N1149" s="21">
        <v>4344145835</v>
      </c>
      <c r="O1149" s="21" t="s">
        <v>1551</v>
      </c>
      <c r="P1149" s="21" t="s">
        <v>1572</v>
      </c>
      <c r="Q1149" s="21"/>
      <c r="R1149" s="21" t="s">
        <v>1572</v>
      </c>
      <c r="S1149" s="759" t="s">
        <v>5378</v>
      </c>
      <c r="T1149" s="760" t="str">
        <f>IF(Table54[[#This Row],[تاریخ اولین  احتساب حق بیمه]]="",1403,MID(Table54[[#This Row],[تاریخ اولین  احتساب حق بیمه]],1,4))</f>
        <v>1388</v>
      </c>
      <c r="U1149" s="21"/>
      <c r="V1149" s="21"/>
      <c r="W1149" s="21" t="s">
        <v>5378</v>
      </c>
      <c r="X1149" s="21"/>
      <c r="Y1149" s="760"/>
      <c r="Z1149" s="760"/>
      <c r="AA1149" s="760"/>
      <c r="AB1149" s="760"/>
      <c r="AC1149" s="760"/>
      <c r="AD1149" s="760"/>
      <c r="AE1149" s="760"/>
      <c r="AF1149" s="760"/>
      <c r="AG1149" s="760"/>
      <c r="AH1149" s="761"/>
      <c r="AI1149" s="761"/>
      <c r="AJ1149" s="761"/>
      <c r="AK1149" s="761"/>
      <c r="AL1149" s="760">
        <v>33000000</v>
      </c>
      <c r="AM1149" s="760"/>
      <c r="AN1149" s="760"/>
      <c r="AO1149" s="760"/>
      <c r="AP1149" s="760"/>
      <c r="AQ1149" s="760"/>
      <c r="AR1149" s="760"/>
      <c r="AS1149" s="759"/>
      <c r="AT1149" s="760"/>
      <c r="AU1149" s="760"/>
      <c r="AV1149" s="760"/>
      <c r="AW1149" s="760"/>
      <c r="AX1149" s="760"/>
      <c r="AY1149" s="760"/>
      <c r="AZ1149" s="760"/>
      <c r="BA1149" s="760">
        <v>355995</v>
      </c>
      <c r="BC1149" s="750">
        <v>33300103</v>
      </c>
      <c r="BD1149" s="750">
        <v>111688527</v>
      </c>
      <c r="BF1149" s="750">
        <v>22281304</v>
      </c>
      <c r="BG1149" s="750">
        <v>105144512</v>
      </c>
      <c r="BH1149" s="750">
        <v>263589202</v>
      </c>
      <c r="BJ1149" s="750">
        <v>131892337</v>
      </c>
      <c r="BK1149" s="155"/>
      <c r="BL1149" s="155"/>
      <c r="BM1149" s="155"/>
      <c r="BN1149" s="155"/>
    </row>
    <row r="1150" spans="1:66" s="750" customFormat="1" ht="24.75" customHeight="1">
      <c r="A1150" s="21" t="s">
        <v>1547</v>
      </c>
      <c r="B1150" s="21">
        <v>26505</v>
      </c>
      <c r="C1150" s="757" t="s">
        <v>1575</v>
      </c>
      <c r="D1150" s="20" t="s">
        <v>1563</v>
      </c>
      <c r="E1150" s="20" t="s">
        <v>162</v>
      </c>
      <c r="F1150" s="21" t="s">
        <v>1564</v>
      </c>
      <c r="G1150" s="21"/>
      <c r="H1150" s="21" t="s">
        <v>179</v>
      </c>
      <c r="I1150" s="19" t="s">
        <v>5418</v>
      </c>
      <c r="J1150" s="20" t="s">
        <v>1565</v>
      </c>
      <c r="K1150" s="20" t="s">
        <v>1183</v>
      </c>
      <c r="L1150" s="20" t="s">
        <v>1184</v>
      </c>
      <c r="M1150" s="758" t="s">
        <v>1566</v>
      </c>
      <c r="N1150" s="21">
        <v>4344145761</v>
      </c>
      <c r="O1150" s="21" t="s">
        <v>1551</v>
      </c>
      <c r="P1150" s="21" t="s">
        <v>4129</v>
      </c>
      <c r="Q1150" s="21"/>
      <c r="R1150" s="21" t="s">
        <v>1573</v>
      </c>
      <c r="S1150" s="759" t="s">
        <v>5378</v>
      </c>
      <c r="T1150" s="760" t="str">
        <f>IF(Table54[[#This Row],[تاریخ اولین  احتساب حق بیمه]]="",1403,MID(Table54[[#This Row],[تاریخ اولین  احتساب حق بیمه]],1,4))</f>
        <v>1393</v>
      </c>
      <c r="U1150" s="21"/>
      <c r="V1150" s="21"/>
      <c r="W1150" s="21" t="s">
        <v>5378</v>
      </c>
      <c r="X1150" s="21"/>
      <c r="Y1150" s="760"/>
      <c r="Z1150" s="760"/>
      <c r="AA1150" s="760"/>
      <c r="AB1150" s="760"/>
      <c r="AC1150" s="760"/>
      <c r="AD1150" s="760"/>
      <c r="AE1150" s="760"/>
      <c r="AF1150" s="760"/>
      <c r="AG1150" s="760"/>
      <c r="AH1150" s="761"/>
      <c r="AI1150" s="761"/>
      <c r="AJ1150" s="761"/>
      <c r="AK1150" s="761"/>
      <c r="AL1150" s="760">
        <v>30687000</v>
      </c>
      <c r="AM1150" s="760"/>
      <c r="AN1150" s="760"/>
      <c r="AO1150" s="760"/>
      <c r="AP1150" s="760"/>
      <c r="AQ1150" s="760"/>
      <c r="AR1150" s="760"/>
      <c r="AS1150" s="759"/>
      <c r="AT1150" s="760"/>
      <c r="AU1150" s="760"/>
      <c r="AV1150" s="760"/>
      <c r="AW1150" s="760"/>
      <c r="AX1150" s="760"/>
      <c r="AY1150" s="760"/>
      <c r="AZ1150" s="760"/>
      <c r="BA1150" s="760">
        <v>103776297</v>
      </c>
      <c r="BB1150" s="750">
        <v>113200099</v>
      </c>
      <c r="BC1150" s="750">
        <v>100137115</v>
      </c>
      <c r="BD1150" s="750">
        <v>96239309</v>
      </c>
      <c r="BF1150" s="750">
        <v>84377069</v>
      </c>
      <c r="BG1150" s="750">
        <v>84048143</v>
      </c>
      <c r="BH1150" s="750">
        <v>256231541</v>
      </c>
      <c r="BJ1150" s="750">
        <v>132291405</v>
      </c>
      <c r="BK1150" s="155"/>
      <c r="BL1150" s="155"/>
      <c r="BM1150" s="155"/>
      <c r="BN1150" s="155"/>
    </row>
    <row r="1151" spans="1:66" s="750" customFormat="1" ht="24.75" customHeight="1">
      <c r="A1151" s="22" t="s">
        <v>2676</v>
      </c>
      <c r="B1151" s="23" t="s">
        <v>2677</v>
      </c>
      <c r="C1151" s="804" t="s">
        <v>2652</v>
      </c>
      <c r="D1151" s="23" t="s">
        <v>2678</v>
      </c>
      <c r="E1151" s="23" t="s">
        <v>162</v>
      </c>
      <c r="F1151" s="22" t="s">
        <v>2097</v>
      </c>
      <c r="G1151" s="22" t="s">
        <v>1667</v>
      </c>
      <c r="H1151" s="22" t="s">
        <v>180</v>
      </c>
      <c r="I1151" s="18" t="s">
        <v>5417</v>
      </c>
      <c r="J1151" s="23" t="s">
        <v>2679</v>
      </c>
      <c r="K1151" s="23" t="s">
        <v>1183</v>
      </c>
      <c r="L1151" s="23" t="s">
        <v>1184</v>
      </c>
      <c r="M1151" s="746" t="s">
        <v>2680</v>
      </c>
      <c r="N1151" s="22"/>
      <c r="O1151" s="22" t="s">
        <v>1551</v>
      </c>
      <c r="P1151" s="22" t="s">
        <v>1856</v>
      </c>
      <c r="Q1151" s="22" t="s">
        <v>4452</v>
      </c>
      <c r="R1151" s="22" t="s">
        <v>2675</v>
      </c>
      <c r="S1151" s="747" t="s">
        <v>5378</v>
      </c>
      <c r="T1151" s="748" t="str">
        <f>IF(Table54[[#This Row],[تاریخ اولین  احتساب حق بیمه]]="",1403,MID(Table54[[#This Row],[تاریخ اولین  احتساب حق بیمه]],1,4))</f>
        <v>1401</v>
      </c>
      <c r="U1151" s="22" t="s">
        <v>5598</v>
      </c>
      <c r="V1151" s="22"/>
      <c r="W1151" s="23"/>
      <c r="X1151" s="22"/>
      <c r="Y1151" s="748"/>
      <c r="Z1151" s="748"/>
      <c r="AA1151" s="748"/>
      <c r="AB1151" s="748"/>
      <c r="AC1151" s="748"/>
      <c r="AD1151" s="748"/>
      <c r="AE1151" s="748"/>
      <c r="AF1151" s="748"/>
      <c r="AG1151" s="748"/>
      <c r="AH1151" s="749"/>
      <c r="AI1151" s="749"/>
      <c r="AJ1151" s="749"/>
      <c r="AK1151" s="749"/>
      <c r="AL1151" s="748"/>
      <c r="AM1151" s="748"/>
      <c r="AN1151" s="748">
        <v>30000000</v>
      </c>
      <c r="AO1151" s="748">
        <v>30000000</v>
      </c>
      <c r="AP1151" s="748">
        <v>30000000</v>
      </c>
      <c r="AQ1151" s="748">
        <v>30000000</v>
      </c>
      <c r="AR1151" s="748">
        <v>30000000</v>
      </c>
      <c r="AS1151" s="747">
        <v>30000000</v>
      </c>
      <c r="AT1151" s="748">
        <v>30000000</v>
      </c>
      <c r="AU1151" s="748">
        <v>30000000</v>
      </c>
      <c r="AV1151" s="748">
        <v>70000000</v>
      </c>
      <c r="AW1151" s="748">
        <v>35000000</v>
      </c>
      <c r="AX1151" s="748">
        <v>35000000</v>
      </c>
      <c r="AY1151" s="748">
        <v>40000000</v>
      </c>
      <c r="AZ1151" s="750">
        <v>40000000</v>
      </c>
      <c r="BA1151" s="750">
        <v>40000000</v>
      </c>
      <c r="BB1151" s="750">
        <v>40000000</v>
      </c>
      <c r="BC1151" s="750">
        <v>45000000</v>
      </c>
      <c r="BD1151" s="750">
        <v>45000000</v>
      </c>
      <c r="BE1151" s="750">
        <v>45000000</v>
      </c>
      <c r="BF1151" s="750">
        <v>50000000</v>
      </c>
      <c r="BG1151" s="750">
        <v>50000000</v>
      </c>
      <c r="BJ1151" s="750">
        <v>50000000</v>
      </c>
      <c r="BK1151" s="155"/>
      <c r="BL1151" s="155"/>
      <c r="BM1151" s="155"/>
      <c r="BN1151" s="155"/>
    </row>
    <row r="1152" spans="1:66" s="750" customFormat="1" ht="24.75" customHeight="1">
      <c r="A1152" s="22" t="s">
        <v>2681</v>
      </c>
      <c r="B1152" s="23" t="s">
        <v>2682</v>
      </c>
      <c r="C1152" s="804" t="s">
        <v>2652</v>
      </c>
      <c r="D1152" s="23" t="s">
        <v>2683</v>
      </c>
      <c r="E1152" s="23" t="s">
        <v>162</v>
      </c>
      <c r="F1152" s="22" t="s">
        <v>262</v>
      </c>
      <c r="G1152" s="22" t="s">
        <v>1667</v>
      </c>
      <c r="H1152" s="22" t="s">
        <v>180</v>
      </c>
      <c r="I1152" s="18" t="s">
        <v>5417</v>
      </c>
      <c r="J1152" s="23" t="s">
        <v>2698</v>
      </c>
      <c r="K1152" s="23" t="s">
        <v>1183</v>
      </c>
      <c r="L1152" s="23" t="s">
        <v>1184</v>
      </c>
      <c r="M1152" s="746" t="s">
        <v>2680</v>
      </c>
      <c r="N1152" s="22"/>
      <c r="O1152" s="22" t="s">
        <v>1551</v>
      </c>
      <c r="P1152" s="22" t="s">
        <v>382</v>
      </c>
      <c r="Q1152" s="22" t="s">
        <v>4452</v>
      </c>
      <c r="R1152" s="22" t="s">
        <v>847</v>
      </c>
      <c r="S1152" s="747" t="s">
        <v>5378</v>
      </c>
      <c r="T1152" s="748" t="str">
        <f>IF(Table54[[#This Row],[تاریخ اولین  احتساب حق بیمه]]="",1403,MID(Table54[[#This Row],[تاریخ اولین  احتساب حق بیمه]],1,4))</f>
        <v>1400</v>
      </c>
      <c r="U1152" s="22"/>
      <c r="V1152" s="22"/>
      <c r="W1152" s="23"/>
      <c r="X1152" s="22"/>
      <c r="Y1152" s="748"/>
      <c r="Z1152" s="748"/>
      <c r="AA1152" s="748"/>
      <c r="AB1152" s="748"/>
      <c r="AC1152" s="748"/>
      <c r="AD1152" s="748"/>
      <c r="AE1152" s="748"/>
      <c r="AF1152" s="748"/>
      <c r="AG1152" s="748"/>
      <c r="AH1152" s="749"/>
      <c r="AI1152" s="749"/>
      <c r="AJ1152" s="749"/>
      <c r="AK1152" s="749">
        <v>50000000</v>
      </c>
      <c r="AL1152" s="748">
        <v>50000000</v>
      </c>
      <c r="AM1152" s="748">
        <v>50000000</v>
      </c>
      <c r="AN1152" s="748">
        <v>50000000</v>
      </c>
      <c r="AO1152" s="748">
        <v>50000000</v>
      </c>
      <c r="AP1152" s="748">
        <v>50000000</v>
      </c>
      <c r="AQ1152" s="748">
        <v>50000000</v>
      </c>
      <c r="AR1152" s="748">
        <v>50000000</v>
      </c>
      <c r="AS1152" s="747">
        <v>50000000</v>
      </c>
      <c r="AT1152" s="748">
        <v>50000000</v>
      </c>
      <c r="AU1152" s="748">
        <v>50000000</v>
      </c>
      <c r="AV1152" s="748">
        <v>120000000</v>
      </c>
      <c r="AW1152" s="748">
        <v>50000000</v>
      </c>
      <c r="AX1152" s="748">
        <v>60000000</v>
      </c>
      <c r="AY1152" s="748">
        <v>60000000</v>
      </c>
      <c r="AZ1152" s="750">
        <v>70000000</v>
      </c>
      <c r="BA1152" s="750">
        <v>70000000</v>
      </c>
      <c r="BB1152" s="750">
        <v>70000000</v>
      </c>
      <c r="BC1152" s="750">
        <v>70000000</v>
      </c>
      <c r="BD1152" s="750">
        <v>75000000</v>
      </c>
      <c r="BE1152" s="750">
        <v>75000000</v>
      </c>
      <c r="BF1152" s="750">
        <v>75000000</v>
      </c>
      <c r="BG1152" s="750">
        <v>75000000</v>
      </c>
      <c r="BJ1152" s="750">
        <v>85000000</v>
      </c>
      <c r="BK1152" s="155"/>
      <c r="BL1152" s="155"/>
      <c r="BM1152" s="155"/>
      <c r="BN1152" s="155"/>
    </row>
    <row r="1153" spans="1:66" s="750" customFormat="1" ht="24.75" customHeight="1">
      <c r="A1153" s="22" t="s">
        <v>4339</v>
      </c>
      <c r="B1153" s="23" t="s">
        <v>2684</v>
      </c>
      <c r="C1153" s="804" t="s">
        <v>2652</v>
      </c>
      <c r="D1153" s="23" t="s">
        <v>2685</v>
      </c>
      <c r="E1153" s="23" t="s">
        <v>162</v>
      </c>
      <c r="F1153" s="22" t="s">
        <v>123</v>
      </c>
      <c r="G1153" s="22"/>
      <c r="H1153" s="22" t="s">
        <v>180</v>
      </c>
      <c r="I1153" s="18" t="s">
        <v>5417</v>
      </c>
      <c r="J1153" s="23" t="s">
        <v>2686</v>
      </c>
      <c r="K1153" s="23" t="s">
        <v>1183</v>
      </c>
      <c r="L1153" s="23" t="s">
        <v>1184</v>
      </c>
      <c r="M1153" s="746" t="s">
        <v>2687</v>
      </c>
      <c r="N1153" s="22"/>
      <c r="O1153" s="22" t="s">
        <v>1551</v>
      </c>
      <c r="P1153" s="22" t="s">
        <v>2062</v>
      </c>
      <c r="Q1153" s="22" t="s">
        <v>4452</v>
      </c>
      <c r="R1153" s="22" t="s">
        <v>2100</v>
      </c>
      <c r="S1153" s="747" t="s">
        <v>5378</v>
      </c>
      <c r="T1153" s="748" t="str">
        <f>IF(Table54[[#This Row],[تاریخ اولین  احتساب حق بیمه]]="",1403,MID(Table54[[#This Row],[تاریخ اولین  احتساب حق بیمه]],1,4))</f>
        <v>1401</v>
      </c>
      <c r="U1153" s="22"/>
      <c r="V1153" s="22"/>
      <c r="W1153" s="23"/>
      <c r="X1153" s="22"/>
      <c r="Y1153" s="748"/>
      <c r="Z1153" s="748"/>
      <c r="AA1153" s="748"/>
      <c r="AB1153" s="748"/>
      <c r="AC1153" s="748"/>
      <c r="AD1153" s="748"/>
      <c r="AE1153" s="748"/>
      <c r="AF1153" s="748"/>
      <c r="AG1153" s="748"/>
      <c r="AH1153" s="749"/>
      <c r="AI1153" s="749"/>
      <c r="AJ1153" s="749"/>
      <c r="AK1153" s="749">
        <v>50000000</v>
      </c>
      <c r="AL1153" s="748">
        <v>50000000</v>
      </c>
      <c r="AM1153" s="748">
        <v>50000000</v>
      </c>
      <c r="AN1153" s="748">
        <v>50000000</v>
      </c>
      <c r="AO1153" s="748">
        <v>50000000</v>
      </c>
      <c r="AP1153" s="748">
        <v>50000000</v>
      </c>
      <c r="AQ1153" s="748">
        <v>50000000</v>
      </c>
      <c r="AR1153" s="748">
        <v>80000000</v>
      </c>
      <c r="AS1153" s="747">
        <v>50000000</v>
      </c>
      <c r="AT1153" s="748">
        <v>50000000</v>
      </c>
      <c r="AU1153" s="748">
        <v>50000000</v>
      </c>
      <c r="AV1153" s="748">
        <v>85000000</v>
      </c>
      <c r="AW1153" s="748">
        <v>50000000</v>
      </c>
      <c r="AX1153" s="748">
        <v>50000000</v>
      </c>
      <c r="AY1153" s="748">
        <v>18400000</v>
      </c>
      <c r="BK1153" s="155"/>
      <c r="BL1153" s="155"/>
      <c r="BM1153" s="155"/>
      <c r="BN1153" s="155"/>
    </row>
    <row r="1154" spans="1:66" s="750" customFormat="1" ht="24.75" customHeight="1">
      <c r="A1154" s="22" t="s">
        <v>2688</v>
      </c>
      <c r="B1154" s="23" t="s">
        <v>2689</v>
      </c>
      <c r="C1154" s="804" t="s">
        <v>2652</v>
      </c>
      <c r="D1154" s="23" t="s">
        <v>2690</v>
      </c>
      <c r="E1154" s="23" t="s">
        <v>163</v>
      </c>
      <c r="F1154" s="22" t="s">
        <v>86</v>
      </c>
      <c r="G1154" s="22" t="s">
        <v>1667</v>
      </c>
      <c r="H1154" s="22" t="s">
        <v>179</v>
      </c>
      <c r="I1154" s="18" t="s">
        <v>5418</v>
      </c>
      <c r="J1154" s="23" t="s">
        <v>2699</v>
      </c>
      <c r="K1154" s="23" t="s">
        <v>1183</v>
      </c>
      <c r="L1154" s="23" t="s">
        <v>1184</v>
      </c>
      <c r="M1154" s="746" t="s">
        <v>2700</v>
      </c>
      <c r="N1154" s="22"/>
      <c r="O1154" s="22" t="s">
        <v>1551</v>
      </c>
      <c r="P1154" s="22" t="s">
        <v>2691</v>
      </c>
      <c r="Q1154" s="22" t="s">
        <v>4452</v>
      </c>
      <c r="R1154" s="22" t="s">
        <v>3435</v>
      </c>
      <c r="S1154" s="747" t="s">
        <v>5378</v>
      </c>
      <c r="T1154" s="748" t="str">
        <f>IF(Table54[[#This Row],[تاریخ اولین  احتساب حق بیمه]]="",1403,MID(Table54[[#This Row],[تاریخ اولین  احتساب حق بیمه]],1,4))</f>
        <v>1402</v>
      </c>
      <c r="U1154" s="22"/>
      <c r="V1154" s="22"/>
      <c r="W1154" s="23"/>
      <c r="X1154" s="22"/>
      <c r="Y1154" s="748"/>
      <c r="Z1154" s="748"/>
      <c r="AA1154" s="748"/>
      <c r="AB1154" s="748"/>
      <c r="AC1154" s="748"/>
      <c r="AD1154" s="748"/>
      <c r="AE1154" s="748"/>
      <c r="AF1154" s="748"/>
      <c r="AG1154" s="748"/>
      <c r="AH1154" s="749"/>
      <c r="AI1154" s="749"/>
      <c r="AJ1154" s="749"/>
      <c r="AK1154" s="749"/>
      <c r="AL1154" s="748"/>
      <c r="AM1154" s="748"/>
      <c r="AN1154" s="748"/>
      <c r="AO1154" s="748"/>
      <c r="AP1154" s="748"/>
      <c r="AQ1154" s="748"/>
      <c r="AR1154" s="748"/>
      <c r="AS1154" s="747"/>
      <c r="AT1154" s="748">
        <v>40000000</v>
      </c>
      <c r="AU1154" s="748">
        <v>40000000</v>
      </c>
      <c r="AV1154" s="748">
        <v>70000000</v>
      </c>
      <c r="AW1154" s="748">
        <v>50000000</v>
      </c>
      <c r="AX1154" s="748">
        <v>50000000</v>
      </c>
      <c r="AY1154" s="748">
        <v>50000000</v>
      </c>
      <c r="AZ1154" s="750">
        <v>50000000</v>
      </c>
      <c r="BA1154" s="750">
        <v>50000000</v>
      </c>
      <c r="BB1154" s="750">
        <v>50000000</v>
      </c>
      <c r="BC1154" s="750">
        <v>50000000</v>
      </c>
      <c r="BD1154" s="750">
        <v>50000000</v>
      </c>
      <c r="BE1154" s="750">
        <v>5000000</v>
      </c>
      <c r="BF1154" s="750">
        <v>50000000</v>
      </c>
      <c r="BG1154" s="750">
        <v>50000000</v>
      </c>
      <c r="BK1154" s="155"/>
      <c r="BL1154" s="155"/>
      <c r="BM1154" s="155"/>
      <c r="BN1154" s="155"/>
    </row>
    <row r="1155" spans="1:66" s="750" customFormat="1" ht="24.75" customHeight="1">
      <c r="A1155" s="22" t="s">
        <v>3238</v>
      </c>
      <c r="B1155" s="23" t="s">
        <v>3239</v>
      </c>
      <c r="C1155" s="804" t="s">
        <v>2652</v>
      </c>
      <c r="D1155" s="23" t="s">
        <v>3240</v>
      </c>
      <c r="E1155" s="23" t="s">
        <v>162</v>
      </c>
      <c r="F1155" s="22" t="s">
        <v>317</v>
      </c>
      <c r="G1155" s="22"/>
      <c r="H1155" s="22" t="s">
        <v>179</v>
      </c>
      <c r="I1155" s="18" t="s">
        <v>5417</v>
      </c>
      <c r="J1155" s="23" t="s">
        <v>3241</v>
      </c>
      <c r="K1155" s="23" t="s">
        <v>1183</v>
      </c>
      <c r="L1155" s="23" t="s">
        <v>1184</v>
      </c>
      <c r="M1155" s="746" t="s">
        <v>3242</v>
      </c>
      <c r="N1155" s="22"/>
      <c r="O1155" s="22" t="s">
        <v>2155</v>
      </c>
      <c r="P1155" s="22" t="s">
        <v>3216</v>
      </c>
      <c r="Q1155" s="22" t="s">
        <v>4452</v>
      </c>
      <c r="R1155" s="22" t="s">
        <v>5586</v>
      </c>
      <c r="S1155" s="747" t="s">
        <v>5378</v>
      </c>
      <c r="T1155" s="748" t="str">
        <f>IF(Table54[[#This Row],[تاریخ اولین  احتساب حق بیمه]]="",1403,MID(Table54[[#This Row],[تاریخ اولین  احتساب حق بیمه]],1,4))</f>
        <v>1403</v>
      </c>
      <c r="U1155" s="22"/>
      <c r="V1155" s="22"/>
      <c r="W1155" s="23"/>
      <c r="X1155" s="22"/>
      <c r="Y1155" s="748"/>
      <c r="Z1155" s="748"/>
      <c r="AA1155" s="748"/>
      <c r="AB1155" s="748"/>
      <c r="AC1155" s="748"/>
      <c r="AD1155" s="748"/>
      <c r="AE1155" s="748"/>
      <c r="AF1155" s="748"/>
      <c r="AG1155" s="748"/>
      <c r="AH1155" s="749"/>
      <c r="AI1155" s="749"/>
      <c r="AJ1155" s="749"/>
      <c r="AK1155" s="749"/>
      <c r="AL1155" s="748"/>
      <c r="AM1155" s="748"/>
      <c r="AN1155" s="748"/>
      <c r="AO1155" s="748"/>
      <c r="AP1155" s="748"/>
      <c r="AQ1155" s="748"/>
      <c r="AR1155" s="748"/>
      <c r="AS1155" s="747"/>
      <c r="AT1155" s="748"/>
      <c r="AU1155" s="748"/>
      <c r="AV1155" s="748"/>
      <c r="AW1155" s="748"/>
      <c r="AX1155" s="748"/>
      <c r="AY1155" s="748">
        <v>50000000</v>
      </c>
      <c r="AZ1155" s="750">
        <v>50000000</v>
      </c>
      <c r="BA1155" s="750">
        <v>50000000</v>
      </c>
      <c r="BB1155" s="750">
        <v>50000000</v>
      </c>
      <c r="BC1155" s="750">
        <v>50000000</v>
      </c>
      <c r="BD1155" s="750">
        <v>50000000</v>
      </c>
      <c r="BE1155" s="750">
        <v>50000000</v>
      </c>
      <c r="BF1155" s="750">
        <v>50000000</v>
      </c>
      <c r="BG1155" s="750">
        <v>50000000</v>
      </c>
      <c r="BJ1155" s="750">
        <v>50000000</v>
      </c>
      <c r="BK1155" s="155"/>
      <c r="BL1155" s="155"/>
      <c r="BM1155" s="155"/>
      <c r="BN1155" s="155"/>
    </row>
    <row r="1156" spans="1:66" s="750" customFormat="1" ht="24.75" customHeight="1">
      <c r="A1156" s="22" t="s">
        <v>3058</v>
      </c>
      <c r="B1156" s="23" t="s">
        <v>4907</v>
      </c>
      <c r="C1156" s="804" t="s">
        <v>2652</v>
      </c>
      <c r="D1156" s="23" t="s">
        <v>3064</v>
      </c>
      <c r="E1156" s="23" t="s">
        <v>163</v>
      </c>
      <c r="F1156" s="22" t="s">
        <v>138</v>
      </c>
      <c r="G1156" s="22"/>
      <c r="H1156" s="22" t="s">
        <v>180</v>
      </c>
      <c r="I1156" s="18" t="s">
        <v>5417</v>
      </c>
      <c r="J1156" s="23" t="s">
        <v>4908</v>
      </c>
      <c r="K1156" s="23" t="s">
        <v>1183</v>
      </c>
      <c r="L1156" s="23" t="s">
        <v>1184</v>
      </c>
      <c r="M1156" s="746" t="s">
        <v>4909</v>
      </c>
      <c r="N1156" s="22"/>
      <c r="O1156" s="22" t="s">
        <v>2155</v>
      </c>
      <c r="P1156" s="22" t="s">
        <v>4861</v>
      </c>
      <c r="Q1156" s="22" t="s">
        <v>4861</v>
      </c>
      <c r="R1156" s="22" t="s">
        <v>5586</v>
      </c>
      <c r="S1156" s="747" t="s">
        <v>5378</v>
      </c>
      <c r="T1156" s="748" t="str">
        <f>IF(Table54[[#This Row],[تاریخ اولین  احتساب حق بیمه]]="",1403,MID(Table54[[#This Row],[تاریخ اولین  احتساب حق بیمه]],1,4))</f>
        <v>1403</v>
      </c>
      <c r="U1156" s="22"/>
      <c r="V1156" s="22"/>
      <c r="W1156" s="23"/>
      <c r="X1156" s="22"/>
      <c r="Y1156" s="748"/>
      <c r="Z1156" s="748"/>
      <c r="AA1156" s="748"/>
      <c r="AB1156" s="748"/>
      <c r="AC1156" s="748"/>
      <c r="AD1156" s="748"/>
      <c r="AE1156" s="748"/>
      <c r="AF1156" s="748"/>
      <c r="AG1156" s="748"/>
      <c r="AH1156" s="749"/>
      <c r="AI1156" s="749"/>
      <c r="AJ1156" s="749"/>
      <c r="AK1156" s="749"/>
      <c r="AL1156" s="748"/>
      <c r="AM1156" s="748"/>
      <c r="AN1156" s="748"/>
      <c r="AO1156" s="748"/>
      <c r="AP1156" s="748"/>
      <c r="AQ1156" s="748"/>
      <c r="AR1156" s="748"/>
      <c r="AS1156" s="747"/>
      <c r="AT1156" s="748"/>
      <c r="AU1156" s="748"/>
      <c r="AV1156" s="748"/>
      <c r="AW1156" s="748"/>
      <c r="AX1156" s="748"/>
      <c r="AY1156" s="748"/>
      <c r="BG1156" s="750">
        <v>50000000</v>
      </c>
      <c r="BJ1156" s="750">
        <v>50000000</v>
      </c>
      <c r="BK1156" s="155"/>
      <c r="BL1156" s="155"/>
      <c r="BM1156" s="155"/>
      <c r="BN1156" s="155"/>
    </row>
    <row r="1157" spans="1:66" s="750" customFormat="1" ht="24.75" customHeight="1">
      <c r="A1157" s="22" t="s">
        <v>5427</v>
      </c>
      <c r="B1157" s="23" t="s">
        <v>4343</v>
      </c>
      <c r="C1157" s="804" t="s">
        <v>2652</v>
      </c>
      <c r="D1157" s="23" t="s">
        <v>5428</v>
      </c>
      <c r="E1157" s="23" t="s">
        <v>162</v>
      </c>
      <c r="F1157" s="22" t="s">
        <v>136</v>
      </c>
      <c r="G1157" s="22"/>
      <c r="H1157" s="22" t="s">
        <v>180</v>
      </c>
      <c r="I1157" s="18" t="s">
        <v>5417</v>
      </c>
      <c r="J1157" s="23"/>
      <c r="K1157" s="23" t="s">
        <v>1183</v>
      </c>
      <c r="L1157" s="23" t="s">
        <v>1184</v>
      </c>
      <c r="M1157" s="746" t="s">
        <v>5429</v>
      </c>
      <c r="N1157" s="22"/>
      <c r="O1157" s="22" t="s">
        <v>2155</v>
      </c>
      <c r="P1157" s="22" t="s">
        <v>5352</v>
      </c>
      <c r="Q1157" s="22" t="s">
        <v>5352</v>
      </c>
      <c r="R1157" s="22" t="s">
        <v>5586</v>
      </c>
      <c r="S1157" s="747" t="s">
        <v>5378</v>
      </c>
      <c r="T1157" s="748" t="str">
        <f>IF(Table54[[#This Row],[تاریخ اولین  احتساب حق بیمه]]="",1403,MID(Table54[[#This Row],[تاریخ اولین  احتساب حق بیمه]],1,4))</f>
        <v>1403</v>
      </c>
      <c r="U1157" s="22"/>
      <c r="V1157" s="22"/>
      <c r="W1157" s="23"/>
      <c r="X1157" s="22"/>
      <c r="Y1157" s="748"/>
      <c r="Z1157" s="748"/>
      <c r="AA1157" s="748"/>
      <c r="AB1157" s="748"/>
      <c r="AC1157" s="748"/>
      <c r="AD1157" s="748"/>
      <c r="AE1157" s="748"/>
      <c r="AF1157" s="748"/>
      <c r="AG1157" s="748"/>
      <c r="AH1157" s="749"/>
      <c r="AI1157" s="749"/>
      <c r="AJ1157" s="749"/>
      <c r="AK1157" s="749"/>
      <c r="AL1157" s="748"/>
      <c r="AM1157" s="748"/>
      <c r="AN1157" s="748"/>
      <c r="AO1157" s="748"/>
      <c r="AP1157" s="748"/>
      <c r="AQ1157" s="748"/>
      <c r="AR1157" s="748"/>
      <c r="AS1157" s="747"/>
      <c r="AT1157" s="748"/>
      <c r="AU1157" s="748"/>
      <c r="AV1157" s="748"/>
      <c r="AW1157" s="748"/>
      <c r="AX1157" s="748"/>
      <c r="AY1157" s="748"/>
      <c r="BJ1157" s="750">
        <v>50000000</v>
      </c>
      <c r="BK1157" s="155"/>
      <c r="BL1157" s="155"/>
      <c r="BM1157" s="155"/>
      <c r="BN1157" s="155"/>
    </row>
    <row r="1158" spans="1:66" s="750" customFormat="1" ht="24.75" customHeight="1">
      <c r="A1158" s="22" t="s">
        <v>22519</v>
      </c>
      <c r="B1158" s="23" t="s">
        <v>4344</v>
      </c>
      <c r="C1158" s="804" t="s">
        <v>2652</v>
      </c>
      <c r="D1158" s="23" t="s">
        <v>22520</v>
      </c>
      <c r="E1158" s="23" t="s">
        <v>163</v>
      </c>
      <c r="F1158" s="22" t="s">
        <v>273</v>
      </c>
      <c r="G1158" s="22" t="s">
        <v>588</v>
      </c>
      <c r="H1158" s="22" t="s">
        <v>179</v>
      </c>
      <c r="I1158" s="18" t="s">
        <v>5418</v>
      </c>
      <c r="J1158" s="23"/>
      <c r="K1158" s="23" t="s">
        <v>1183</v>
      </c>
      <c r="L1158" s="23" t="s">
        <v>1184</v>
      </c>
      <c r="M1158" s="746"/>
      <c r="N1158" s="22"/>
      <c r="O1158" s="22" t="s">
        <v>2155</v>
      </c>
      <c r="P1158" s="22" t="s">
        <v>5400</v>
      </c>
      <c r="Q1158" s="22" t="s">
        <v>5400</v>
      </c>
      <c r="R1158" s="22"/>
      <c r="S1158" s="747"/>
      <c r="T1158" s="748"/>
      <c r="U1158" s="22"/>
      <c r="V1158" s="22"/>
      <c r="W1158" s="23"/>
      <c r="X1158" s="22"/>
      <c r="Y1158" s="748"/>
      <c r="Z1158" s="748"/>
      <c r="AA1158" s="748"/>
      <c r="AB1158" s="748"/>
      <c r="AC1158" s="748"/>
      <c r="AD1158" s="748"/>
      <c r="AE1158" s="748"/>
      <c r="AF1158" s="748"/>
      <c r="AG1158" s="748"/>
      <c r="AH1158" s="749"/>
      <c r="AI1158" s="749"/>
      <c r="AJ1158" s="749"/>
      <c r="AK1158" s="749"/>
      <c r="AL1158" s="748"/>
      <c r="AM1158" s="748"/>
      <c r="AN1158" s="748"/>
      <c r="AO1158" s="748"/>
      <c r="AP1158" s="748"/>
      <c r="AQ1158" s="748"/>
      <c r="AR1158" s="748"/>
      <c r="AS1158" s="747"/>
      <c r="AT1158" s="748"/>
      <c r="AU1158" s="748"/>
      <c r="AV1158" s="748"/>
      <c r="AW1158" s="748"/>
      <c r="AX1158" s="748"/>
      <c r="AY1158" s="748"/>
      <c r="BK1158" s="155"/>
      <c r="BL1158" s="155"/>
      <c r="BM1158" s="155"/>
      <c r="BN1158" s="155"/>
    </row>
    <row r="1159" spans="1:66" s="750" customFormat="1" ht="24.75" customHeight="1">
      <c r="A1159" s="22" t="s">
        <v>22521</v>
      </c>
      <c r="B1159" s="23" t="s">
        <v>4345</v>
      </c>
      <c r="C1159" s="804" t="s">
        <v>2652</v>
      </c>
      <c r="D1159" s="23" t="s">
        <v>22522</v>
      </c>
      <c r="E1159" s="23" t="s">
        <v>163</v>
      </c>
      <c r="F1159" s="22" t="s">
        <v>199</v>
      </c>
      <c r="G1159" s="22" t="s">
        <v>2130</v>
      </c>
      <c r="H1159" s="22"/>
      <c r="I1159" s="18" t="s">
        <v>5417</v>
      </c>
      <c r="J1159" s="23" t="s">
        <v>22523</v>
      </c>
      <c r="K1159" s="23" t="s">
        <v>1183</v>
      </c>
      <c r="L1159" s="23" t="s">
        <v>1184</v>
      </c>
      <c r="M1159" s="746" t="s">
        <v>22524</v>
      </c>
      <c r="N1159" s="22"/>
      <c r="O1159" s="22" t="s">
        <v>2155</v>
      </c>
      <c r="P1159" s="22" t="s">
        <v>5586</v>
      </c>
      <c r="Q1159" s="22" t="s">
        <v>5586</v>
      </c>
      <c r="R1159" s="22"/>
      <c r="S1159" s="747"/>
      <c r="T1159" s="748"/>
      <c r="U1159" s="22"/>
      <c r="V1159" s="22"/>
      <c r="W1159" s="23"/>
      <c r="X1159" s="22"/>
      <c r="Y1159" s="748"/>
      <c r="Z1159" s="748"/>
      <c r="AA1159" s="748"/>
      <c r="AB1159" s="748"/>
      <c r="AC1159" s="748"/>
      <c r="AD1159" s="748"/>
      <c r="AE1159" s="748"/>
      <c r="AF1159" s="748"/>
      <c r="AG1159" s="748"/>
      <c r="AH1159" s="749"/>
      <c r="AI1159" s="749"/>
      <c r="AJ1159" s="749"/>
      <c r="AK1159" s="749"/>
      <c r="AL1159" s="748"/>
      <c r="AM1159" s="748"/>
      <c r="AN1159" s="748"/>
      <c r="AO1159" s="748"/>
      <c r="AP1159" s="748"/>
      <c r="AQ1159" s="748"/>
      <c r="AR1159" s="748"/>
      <c r="AS1159" s="747"/>
      <c r="AT1159" s="748"/>
      <c r="AU1159" s="748"/>
      <c r="AV1159" s="748"/>
      <c r="AW1159" s="748"/>
      <c r="AX1159" s="748"/>
      <c r="AY1159" s="748"/>
      <c r="BK1159" s="155"/>
      <c r="BL1159" s="155"/>
      <c r="BM1159" s="155"/>
      <c r="BN1159" s="155"/>
    </row>
    <row r="1160" spans="1:66" s="750" customFormat="1" ht="24.75" customHeight="1">
      <c r="A1160" s="22" t="s">
        <v>22525</v>
      </c>
      <c r="B1160" s="23" t="s">
        <v>4346</v>
      </c>
      <c r="C1160" s="804" t="s">
        <v>2652</v>
      </c>
      <c r="D1160" s="23" t="s">
        <v>22526</v>
      </c>
      <c r="E1160" s="23" t="s">
        <v>163</v>
      </c>
      <c r="F1160" s="22" t="s">
        <v>123</v>
      </c>
      <c r="G1160" s="22" t="s">
        <v>22527</v>
      </c>
      <c r="H1160" s="22"/>
      <c r="I1160" s="18" t="s">
        <v>5417</v>
      </c>
      <c r="J1160" s="23" t="s">
        <v>22528</v>
      </c>
      <c r="K1160" s="23" t="s">
        <v>1183</v>
      </c>
      <c r="L1160" s="23" t="s">
        <v>1184</v>
      </c>
      <c r="M1160" s="746" t="s">
        <v>22529</v>
      </c>
      <c r="N1160" s="22"/>
      <c r="O1160" s="22" t="s">
        <v>2155</v>
      </c>
      <c r="P1160" s="22" t="s">
        <v>5586</v>
      </c>
      <c r="Q1160" s="22" t="s">
        <v>5586</v>
      </c>
      <c r="R1160" s="22"/>
      <c r="S1160" s="747"/>
      <c r="T1160" s="748"/>
      <c r="U1160" s="22"/>
      <c r="V1160" s="22"/>
      <c r="W1160" s="23"/>
      <c r="X1160" s="22"/>
      <c r="Y1160" s="748"/>
      <c r="Z1160" s="748"/>
      <c r="AA1160" s="748"/>
      <c r="AB1160" s="748"/>
      <c r="AC1160" s="748"/>
      <c r="AD1160" s="748"/>
      <c r="AE1160" s="748"/>
      <c r="AF1160" s="748"/>
      <c r="AG1160" s="748"/>
      <c r="AH1160" s="749"/>
      <c r="AI1160" s="749"/>
      <c r="AJ1160" s="749"/>
      <c r="AK1160" s="749"/>
      <c r="AL1160" s="748"/>
      <c r="AM1160" s="748"/>
      <c r="AN1160" s="748"/>
      <c r="AO1160" s="748"/>
      <c r="AP1160" s="748"/>
      <c r="AQ1160" s="748"/>
      <c r="AR1160" s="748"/>
      <c r="AS1160" s="747"/>
      <c r="AT1160" s="748"/>
      <c r="AU1160" s="748"/>
      <c r="AV1160" s="748"/>
      <c r="AW1160" s="748"/>
      <c r="AX1160" s="748"/>
      <c r="AY1160" s="748"/>
      <c r="BK1160" s="155"/>
      <c r="BL1160" s="155"/>
      <c r="BM1160" s="155"/>
      <c r="BN1160" s="155"/>
    </row>
    <row r="1161" spans="1:66" s="750" customFormat="1" ht="24.75" customHeight="1">
      <c r="A1161" s="22" t="s">
        <v>22530</v>
      </c>
      <c r="B1161" s="23" t="s">
        <v>22531</v>
      </c>
      <c r="C1161" s="804" t="s">
        <v>2652</v>
      </c>
      <c r="D1161" s="23" t="s">
        <v>22532</v>
      </c>
      <c r="E1161" s="23" t="s">
        <v>163</v>
      </c>
      <c r="F1161" s="22" t="s">
        <v>215</v>
      </c>
      <c r="G1161" s="22" t="s">
        <v>1909</v>
      </c>
      <c r="H1161" s="22" t="s">
        <v>180</v>
      </c>
      <c r="I1161" s="18" t="s">
        <v>5417</v>
      </c>
      <c r="J1161" s="23" t="s">
        <v>22533</v>
      </c>
      <c r="K1161" s="23" t="s">
        <v>1183</v>
      </c>
      <c r="L1161" s="23" t="s">
        <v>1184</v>
      </c>
      <c r="M1161" s="746" t="s">
        <v>22534</v>
      </c>
      <c r="N1161" s="22"/>
      <c r="O1161" s="22" t="s">
        <v>2155</v>
      </c>
      <c r="P1161" s="22" t="s">
        <v>22535</v>
      </c>
      <c r="Q1161" s="22" t="s">
        <v>22535</v>
      </c>
      <c r="R1161" s="22"/>
      <c r="S1161" s="747"/>
      <c r="T1161" s="748"/>
      <c r="U1161" s="22"/>
      <c r="V1161" s="22"/>
      <c r="W1161" s="23"/>
      <c r="X1161" s="22"/>
      <c r="Y1161" s="748"/>
      <c r="Z1161" s="748"/>
      <c r="AA1161" s="748"/>
      <c r="AB1161" s="748"/>
      <c r="AC1161" s="748"/>
      <c r="AD1161" s="748"/>
      <c r="AE1161" s="748"/>
      <c r="AF1161" s="748"/>
      <c r="AG1161" s="748"/>
      <c r="AH1161" s="749"/>
      <c r="AI1161" s="749"/>
      <c r="AJ1161" s="749"/>
      <c r="AK1161" s="749"/>
      <c r="AL1161" s="748"/>
      <c r="AM1161" s="748"/>
      <c r="AN1161" s="748"/>
      <c r="AO1161" s="748"/>
      <c r="AP1161" s="748"/>
      <c r="AQ1161" s="748"/>
      <c r="AR1161" s="748"/>
      <c r="AS1161" s="747"/>
      <c r="AT1161" s="748"/>
      <c r="AU1161" s="748"/>
      <c r="AV1161" s="748"/>
      <c r="AW1161" s="748"/>
      <c r="AX1161" s="748"/>
      <c r="AY1161" s="748"/>
      <c r="BK1161" s="155"/>
      <c r="BL1161" s="155"/>
      <c r="BM1161" s="155"/>
      <c r="BN1161" s="155"/>
    </row>
    <row r="1162" spans="1:66" s="750" customFormat="1" ht="24.75" customHeight="1">
      <c r="A1162" s="22"/>
      <c r="B1162" s="23"/>
      <c r="C1162" s="804"/>
      <c r="D1162" s="23"/>
      <c r="E1162" s="23"/>
      <c r="F1162" s="22"/>
      <c r="G1162" s="22"/>
      <c r="H1162" s="22"/>
      <c r="I1162" s="18"/>
      <c r="J1162" s="23"/>
      <c r="K1162" s="23"/>
      <c r="L1162" s="23"/>
      <c r="M1162" s="746"/>
      <c r="N1162" s="22"/>
      <c r="O1162" s="22"/>
      <c r="P1162" s="22"/>
      <c r="Q1162" s="22"/>
      <c r="R1162" s="22"/>
      <c r="S1162" s="747"/>
      <c r="T1162" s="748"/>
      <c r="U1162" s="22"/>
      <c r="V1162" s="22"/>
      <c r="W1162" s="23"/>
      <c r="X1162" s="22"/>
      <c r="Y1162" s="748"/>
      <c r="Z1162" s="748"/>
      <c r="AA1162" s="748"/>
      <c r="AB1162" s="748"/>
      <c r="AC1162" s="748"/>
      <c r="AD1162" s="748"/>
      <c r="AE1162" s="748"/>
      <c r="AF1162" s="748"/>
      <c r="AG1162" s="748"/>
      <c r="AH1162" s="749"/>
      <c r="AI1162" s="749"/>
      <c r="AJ1162" s="749"/>
      <c r="AK1162" s="749"/>
      <c r="AL1162" s="748"/>
      <c r="AM1162" s="748"/>
      <c r="AN1162" s="748"/>
      <c r="AO1162" s="748"/>
      <c r="AP1162" s="748"/>
      <c r="AQ1162" s="748"/>
      <c r="AR1162" s="748"/>
      <c r="AS1162" s="747"/>
      <c r="AT1162" s="748"/>
      <c r="AU1162" s="748"/>
      <c r="AV1162" s="748"/>
      <c r="AW1162" s="748"/>
      <c r="AX1162" s="748"/>
      <c r="AY1162" s="748"/>
      <c r="BK1162" s="155"/>
      <c r="BL1162" s="155"/>
      <c r="BM1162" s="155"/>
      <c r="BN1162" s="155"/>
    </row>
    <row r="1163" spans="1:66" s="750" customFormat="1" ht="24.75" customHeight="1">
      <c r="A1163" s="22"/>
      <c r="B1163" s="23"/>
      <c r="C1163" s="804"/>
      <c r="D1163" s="23"/>
      <c r="E1163" s="23"/>
      <c r="F1163" s="22"/>
      <c r="G1163" s="22"/>
      <c r="H1163" s="22"/>
      <c r="I1163" s="18"/>
      <c r="J1163" s="23"/>
      <c r="K1163" s="23"/>
      <c r="L1163" s="23"/>
      <c r="M1163" s="746"/>
      <c r="N1163" s="22"/>
      <c r="O1163" s="22"/>
      <c r="P1163" s="22"/>
      <c r="Q1163" s="22"/>
      <c r="R1163" s="22"/>
      <c r="S1163" s="747"/>
      <c r="T1163" s="748"/>
      <c r="U1163" s="22"/>
      <c r="V1163" s="22"/>
      <c r="W1163" s="23"/>
      <c r="X1163" s="22"/>
      <c r="Y1163" s="748"/>
      <c r="Z1163" s="748"/>
      <c r="AA1163" s="748"/>
      <c r="AB1163" s="748"/>
      <c r="AC1163" s="748"/>
      <c r="AD1163" s="748"/>
      <c r="AE1163" s="748"/>
      <c r="AF1163" s="748"/>
      <c r="AG1163" s="748"/>
      <c r="AH1163" s="749"/>
      <c r="AI1163" s="749"/>
      <c r="AJ1163" s="749"/>
      <c r="AK1163" s="749"/>
      <c r="AL1163" s="748"/>
      <c r="AM1163" s="748"/>
      <c r="AN1163" s="748"/>
      <c r="AO1163" s="748"/>
      <c r="AP1163" s="748"/>
      <c r="AQ1163" s="748"/>
      <c r="AR1163" s="748"/>
      <c r="AS1163" s="747"/>
      <c r="AT1163" s="748"/>
      <c r="AU1163" s="748"/>
      <c r="AV1163" s="748"/>
      <c r="AW1163" s="748"/>
      <c r="AX1163" s="748"/>
      <c r="AY1163" s="748"/>
      <c r="BK1163" s="155"/>
      <c r="BL1163" s="155"/>
      <c r="BM1163" s="155"/>
      <c r="BN1163" s="155"/>
    </row>
    <row r="1164" spans="1:66" s="750" customFormat="1" ht="24.75" customHeight="1">
      <c r="A1164" s="22" t="s">
        <v>26518</v>
      </c>
      <c r="B1164" s="23" t="s">
        <v>26519</v>
      </c>
      <c r="C1164" s="804" t="s">
        <v>2759</v>
      </c>
      <c r="D1164" s="23" t="s">
        <v>26520</v>
      </c>
      <c r="E1164" s="23" t="s">
        <v>163</v>
      </c>
      <c r="F1164" s="22" t="s">
        <v>26521</v>
      </c>
      <c r="G1164" s="22" t="s">
        <v>1667</v>
      </c>
      <c r="H1164" s="22" t="s">
        <v>179</v>
      </c>
      <c r="I1164" s="18">
        <v>0</v>
      </c>
      <c r="J1164" s="23" t="s">
        <v>26522</v>
      </c>
      <c r="K1164" s="23" t="s">
        <v>1183</v>
      </c>
      <c r="L1164" s="23" t="s">
        <v>1184</v>
      </c>
      <c r="M1164" s="746" t="s">
        <v>26523</v>
      </c>
      <c r="N1164" s="22">
        <v>416633779</v>
      </c>
      <c r="O1164" s="22" t="s">
        <v>1551</v>
      </c>
      <c r="P1164" s="22" t="s">
        <v>26524</v>
      </c>
      <c r="Q1164" s="22" t="s">
        <v>2864</v>
      </c>
      <c r="R1164" s="22" t="s">
        <v>2100</v>
      </c>
      <c r="S1164" s="747" t="s">
        <v>2811</v>
      </c>
      <c r="T1164" s="748" t="s">
        <v>5621</v>
      </c>
      <c r="U1164" s="22"/>
      <c r="V1164" s="22" t="s">
        <v>235</v>
      </c>
      <c r="W1164" s="23" t="s">
        <v>26525</v>
      </c>
      <c r="X1164" s="22"/>
      <c r="Y1164" s="748">
        <v>0</v>
      </c>
      <c r="Z1164" s="748"/>
      <c r="AA1164" s="748"/>
      <c r="AB1164" s="748"/>
      <c r="AC1164" s="748"/>
      <c r="AD1164" s="748"/>
      <c r="AE1164" s="748"/>
      <c r="AF1164" s="748"/>
      <c r="AG1164" s="748"/>
      <c r="AH1164" s="749"/>
      <c r="AI1164" s="749"/>
      <c r="AJ1164" s="749"/>
      <c r="AK1164" s="749"/>
      <c r="AL1164" s="748"/>
      <c r="AM1164" s="748">
        <v>28000000</v>
      </c>
      <c r="AN1164" s="748">
        <v>28000000</v>
      </c>
      <c r="AO1164" s="748">
        <v>28000000</v>
      </c>
      <c r="AP1164" s="748">
        <v>28000000</v>
      </c>
      <c r="AQ1164" s="748">
        <v>28000000</v>
      </c>
      <c r="AR1164" s="748">
        <v>28000000</v>
      </c>
      <c r="AS1164" s="747">
        <v>28000000</v>
      </c>
      <c r="AT1164" s="748">
        <v>28000000</v>
      </c>
      <c r="AU1164" s="748">
        <v>28000000</v>
      </c>
      <c r="AV1164" s="748">
        <v>28000000</v>
      </c>
      <c r="AW1164" s="748">
        <v>28000000</v>
      </c>
      <c r="AX1164" s="748">
        <v>28000000</v>
      </c>
      <c r="AY1164" s="748">
        <v>28000000</v>
      </c>
      <c r="BA1164" s="750">
        <v>28000000</v>
      </c>
      <c r="BB1164" s="750">
        <v>50000000</v>
      </c>
      <c r="BD1164" s="750">
        <v>50000000</v>
      </c>
      <c r="BE1164" s="750">
        <v>50000000</v>
      </c>
      <c r="BF1164" s="750">
        <v>50000000</v>
      </c>
      <c r="BG1164" s="750">
        <v>50000000</v>
      </c>
      <c r="BK1164" s="155"/>
      <c r="BL1164" s="155"/>
      <c r="BM1164" s="155"/>
      <c r="BN1164" s="155"/>
    </row>
    <row r="1165" spans="1:66" s="750" customFormat="1" ht="24.75" customHeight="1">
      <c r="A1165" s="22"/>
      <c r="B1165" s="23"/>
      <c r="C1165" s="804"/>
      <c r="D1165" s="23"/>
      <c r="E1165" s="23"/>
      <c r="F1165" s="22"/>
      <c r="G1165" s="22"/>
      <c r="H1165" s="22"/>
      <c r="I1165" s="18"/>
      <c r="J1165" s="23"/>
      <c r="K1165" s="23"/>
      <c r="L1165" s="23"/>
      <c r="M1165" s="746"/>
      <c r="N1165" s="22"/>
      <c r="O1165" s="22"/>
      <c r="P1165" s="22"/>
      <c r="Q1165" s="22"/>
      <c r="R1165" s="22"/>
      <c r="S1165" s="747"/>
      <c r="T1165" s="748"/>
      <c r="U1165" s="22"/>
      <c r="V1165" s="22"/>
      <c r="W1165" s="23"/>
      <c r="X1165" s="22"/>
      <c r="Y1165" s="748"/>
      <c r="Z1165" s="748"/>
      <c r="AA1165" s="748"/>
      <c r="AB1165" s="748"/>
      <c r="AC1165" s="748"/>
      <c r="AD1165" s="748"/>
      <c r="AE1165" s="748"/>
      <c r="AF1165" s="748"/>
      <c r="AG1165" s="748"/>
      <c r="AH1165" s="749"/>
      <c r="AI1165" s="749"/>
      <c r="AJ1165" s="749"/>
      <c r="AK1165" s="749"/>
      <c r="AL1165" s="748"/>
      <c r="AM1165" s="748"/>
      <c r="AN1165" s="748"/>
      <c r="AO1165" s="748"/>
      <c r="AP1165" s="748"/>
      <c r="AQ1165" s="748"/>
      <c r="AR1165" s="748"/>
      <c r="AS1165" s="747"/>
      <c r="AT1165" s="748"/>
      <c r="AU1165" s="748"/>
      <c r="AV1165" s="748"/>
      <c r="AW1165" s="748"/>
      <c r="AX1165" s="748"/>
      <c r="AY1165" s="748"/>
      <c r="BK1165" s="155"/>
      <c r="BL1165" s="155"/>
      <c r="BM1165" s="155"/>
      <c r="BN1165" s="155"/>
    </row>
    <row r="1166" spans="1:66" s="750" customFormat="1" ht="24.75" customHeight="1">
      <c r="A1166" s="22"/>
      <c r="B1166" s="23"/>
      <c r="C1166" s="804"/>
      <c r="D1166" s="23"/>
      <c r="E1166" s="23"/>
      <c r="F1166" s="22"/>
      <c r="G1166" s="22"/>
      <c r="H1166" s="22"/>
      <c r="I1166" s="18"/>
      <c r="J1166" s="23"/>
      <c r="K1166" s="23"/>
      <c r="L1166" s="23"/>
      <c r="M1166" s="746"/>
      <c r="N1166" s="22"/>
      <c r="O1166" s="22"/>
      <c r="P1166" s="22"/>
      <c r="Q1166" s="22"/>
      <c r="R1166" s="22"/>
      <c r="S1166" s="747"/>
      <c r="T1166" s="748"/>
      <c r="U1166" s="22"/>
      <c r="V1166" s="22"/>
      <c r="W1166" s="23"/>
      <c r="X1166" s="22"/>
      <c r="Y1166" s="748"/>
      <c r="Z1166" s="748"/>
      <c r="AA1166" s="748"/>
      <c r="AB1166" s="748"/>
      <c r="AC1166" s="748"/>
      <c r="AD1166" s="748"/>
      <c r="AE1166" s="748"/>
      <c r="AF1166" s="748"/>
      <c r="AG1166" s="748"/>
      <c r="AH1166" s="749"/>
      <c r="AI1166" s="749"/>
      <c r="AJ1166" s="749"/>
      <c r="AK1166" s="749"/>
      <c r="AL1166" s="748"/>
      <c r="AM1166" s="748"/>
      <c r="AN1166" s="748"/>
      <c r="AO1166" s="748"/>
      <c r="AP1166" s="748"/>
      <c r="AQ1166" s="748"/>
      <c r="AR1166" s="748"/>
      <c r="AS1166" s="747"/>
      <c r="AT1166" s="748"/>
      <c r="AU1166" s="748"/>
      <c r="AV1166" s="748"/>
      <c r="AW1166" s="748"/>
      <c r="AX1166" s="748"/>
      <c r="AY1166" s="748"/>
      <c r="BK1166" s="155"/>
      <c r="BL1166" s="155"/>
      <c r="BM1166" s="155"/>
      <c r="BN1166" s="155"/>
    </row>
    <row r="1167" spans="1:66" s="750" customFormat="1" ht="24.75" customHeight="1">
      <c r="A1167" s="22"/>
      <c r="B1167" s="23"/>
      <c r="C1167" s="804"/>
      <c r="D1167" s="23"/>
      <c r="E1167" s="23"/>
      <c r="F1167" s="22"/>
      <c r="G1167" s="22"/>
      <c r="H1167" s="22"/>
      <c r="I1167" s="18"/>
      <c r="J1167" s="23"/>
      <c r="K1167" s="23"/>
      <c r="L1167" s="23"/>
      <c r="M1167" s="746"/>
      <c r="N1167" s="22"/>
      <c r="O1167" s="22"/>
      <c r="P1167" s="22"/>
      <c r="Q1167" s="22"/>
      <c r="R1167" s="22"/>
      <c r="S1167" s="747"/>
      <c r="T1167" s="748"/>
      <c r="U1167" s="22"/>
      <c r="V1167" s="22"/>
      <c r="W1167" s="23"/>
      <c r="X1167" s="22"/>
      <c r="Y1167" s="748"/>
      <c r="Z1167" s="748"/>
      <c r="AA1167" s="748"/>
      <c r="AB1167" s="748"/>
      <c r="AC1167" s="748"/>
      <c r="AD1167" s="748"/>
      <c r="AE1167" s="748"/>
      <c r="AF1167" s="748"/>
      <c r="AG1167" s="748"/>
      <c r="AH1167" s="749"/>
      <c r="AI1167" s="749"/>
      <c r="AJ1167" s="749"/>
      <c r="AK1167" s="749"/>
      <c r="AL1167" s="748"/>
      <c r="AM1167" s="748"/>
      <c r="AN1167" s="748"/>
      <c r="AO1167" s="748"/>
      <c r="AP1167" s="748"/>
      <c r="AQ1167" s="748"/>
      <c r="AR1167" s="748"/>
      <c r="AS1167" s="747"/>
      <c r="AT1167" s="748"/>
      <c r="AU1167" s="748"/>
      <c r="AV1167" s="748"/>
      <c r="AW1167" s="748"/>
      <c r="AX1167" s="748"/>
      <c r="AY1167" s="748"/>
      <c r="BK1167" s="155"/>
      <c r="BL1167" s="155"/>
      <c r="BM1167" s="155"/>
      <c r="BN1167" s="155"/>
    </row>
    <row r="1168" spans="1:66" s="750" customFormat="1" ht="24.75" customHeight="1">
      <c r="A1168" s="22"/>
      <c r="B1168" s="23"/>
      <c r="C1168" s="804"/>
      <c r="D1168" s="23"/>
      <c r="E1168" s="23"/>
      <c r="F1168" s="22"/>
      <c r="G1168" s="22"/>
      <c r="H1168" s="22"/>
      <c r="I1168" s="18"/>
      <c r="J1168" s="23"/>
      <c r="K1168" s="23"/>
      <c r="L1168" s="23"/>
      <c r="M1168" s="746"/>
      <c r="N1168" s="22"/>
      <c r="O1168" s="22"/>
      <c r="P1168" s="22"/>
      <c r="Q1168" s="22"/>
      <c r="R1168" s="22"/>
      <c r="S1168" s="747"/>
      <c r="T1168" s="748"/>
      <c r="U1168" s="22"/>
      <c r="V1168" s="22"/>
      <c r="W1168" s="23"/>
      <c r="X1168" s="22"/>
      <c r="Y1168" s="748"/>
      <c r="Z1168" s="748"/>
      <c r="AA1168" s="748"/>
      <c r="AB1168" s="748"/>
      <c r="AC1168" s="748"/>
      <c r="AD1168" s="748"/>
      <c r="AE1168" s="748"/>
      <c r="AF1168" s="748"/>
      <c r="AG1168" s="748"/>
      <c r="AH1168" s="749"/>
      <c r="AI1168" s="749"/>
      <c r="AJ1168" s="749"/>
      <c r="AK1168" s="749"/>
      <c r="AL1168" s="748"/>
      <c r="AM1168" s="748"/>
      <c r="AN1168" s="748"/>
      <c r="AO1168" s="748"/>
      <c r="AP1168" s="748"/>
      <c r="AQ1168" s="748"/>
      <c r="AR1168" s="748"/>
      <c r="AS1168" s="747"/>
      <c r="AT1168" s="748"/>
      <c r="AU1168" s="748"/>
      <c r="AV1168" s="748"/>
      <c r="AW1168" s="748"/>
      <c r="AX1168" s="748"/>
      <c r="AY1168" s="748"/>
      <c r="BK1168" s="155"/>
      <c r="BL1168" s="155"/>
      <c r="BM1168" s="155"/>
      <c r="BN1168" s="155"/>
    </row>
    <row r="1169" spans="1:66" s="750" customFormat="1" ht="25.5" customHeight="1">
      <c r="A1169" s="155"/>
      <c r="B1169" s="154"/>
      <c r="C1169" s="727"/>
      <c r="D1169" s="154"/>
      <c r="E1169" s="154"/>
      <c r="F1169" s="155"/>
      <c r="G1169" s="155"/>
      <c r="H1169" s="155"/>
      <c r="I1169" s="11" t="s">
        <v>5417</v>
      </c>
      <c r="J1169" s="154"/>
      <c r="K1169" s="154"/>
      <c r="L1169" s="154"/>
      <c r="M1169" s="801"/>
      <c r="N1169" s="155"/>
      <c r="O1169" s="155"/>
      <c r="P1169" s="155"/>
      <c r="Q1169" s="155"/>
      <c r="R1169" s="155"/>
      <c r="S1169" s="802"/>
      <c r="T1169" s="750">
        <f>IF(Table54[[#This Row],[تاریخ اولین  احتساب حق بیمه]]="",1403,MID(Table54[[#This Row],[تاریخ اولین  احتساب حق بیمه]],1,4))</f>
        <v>1403</v>
      </c>
      <c r="U1169" s="155"/>
      <c r="V1169" s="155"/>
      <c r="W1169" s="154"/>
      <c r="X1169" s="155"/>
      <c r="AH1169" s="803"/>
      <c r="AI1169" s="803"/>
      <c r="AJ1169" s="803"/>
      <c r="AK1169" s="803"/>
      <c r="AS1169" s="802"/>
      <c r="BK1169" s="155"/>
      <c r="BL1169" s="155"/>
      <c r="BM1169" s="155"/>
      <c r="BN1169" s="155"/>
    </row>
    <row r="1170" spans="1:66" s="21" customFormat="1" ht="24.75" customHeight="1">
      <c r="A1170" s="21" t="s">
        <v>2807</v>
      </c>
      <c r="B1170" s="21" t="s">
        <v>2822</v>
      </c>
      <c r="C1170" s="21" t="s">
        <v>2828</v>
      </c>
      <c r="D1170" s="21" t="s">
        <v>2808</v>
      </c>
      <c r="E1170" s="21" t="s">
        <v>162</v>
      </c>
      <c r="F1170" s="21" t="s">
        <v>477</v>
      </c>
      <c r="G1170" s="21" t="s">
        <v>1667</v>
      </c>
      <c r="H1170" s="21" t="s">
        <v>179</v>
      </c>
      <c r="I1170" s="21" t="s">
        <v>5418</v>
      </c>
      <c r="J1170" s="21" t="s">
        <v>2809</v>
      </c>
      <c r="K1170" s="21" t="s">
        <v>1183</v>
      </c>
      <c r="L1170" s="21" t="s">
        <v>1184</v>
      </c>
      <c r="M1170" s="21" t="s">
        <v>2810</v>
      </c>
      <c r="O1170" s="21" t="s">
        <v>1551</v>
      </c>
      <c r="P1170" s="21" t="s">
        <v>1022</v>
      </c>
      <c r="Q1170" s="21" t="s">
        <v>2864</v>
      </c>
      <c r="R1170" s="21" t="s">
        <v>1022</v>
      </c>
      <c r="S1170" s="21" t="s">
        <v>3156</v>
      </c>
      <c r="T1170" s="21" t="str">
        <f>IF(Table54[[#This Row],[تاریخ اولین  احتساب حق بیمه]]="",1403,MID(Table54[[#This Row],[تاریخ اولین  احتساب حق بیمه]],1,4))</f>
        <v>1389</v>
      </c>
      <c r="U1170" s="21" t="s">
        <v>3156</v>
      </c>
      <c r="V1170" s="21" t="s">
        <v>3156</v>
      </c>
      <c r="X1170" s="21" t="s">
        <v>2812</v>
      </c>
      <c r="Y1170" s="21">
        <v>44000000</v>
      </c>
      <c r="Z1170" s="21">
        <v>37000000</v>
      </c>
      <c r="AA1170" s="21">
        <v>51140000</v>
      </c>
      <c r="AB1170" s="21">
        <v>32000000</v>
      </c>
      <c r="AC1170" s="21">
        <v>70620000</v>
      </c>
      <c r="AD1170" s="21">
        <v>87920000</v>
      </c>
      <c r="AE1170" s="21">
        <v>40000000</v>
      </c>
      <c r="AF1170" s="21">
        <v>37000000</v>
      </c>
      <c r="AG1170" s="21">
        <v>37000000</v>
      </c>
      <c r="AH1170" s="21">
        <v>55000000</v>
      </c>
      <c r="AI1170" s="21">
        <v>74350000</v>
      </c>
      <c r="AJ1170" s="21">
        <v>117000000</v>
      </c>
      <c r="AK1170" s="21">
        <v>57000000</v>
      </c>
      <c r="AL1170" s="21">
        <v>61930000</v>
      </c>
      <c r="AM1170" s="21">
        <v>62500000</v>
      </c>
      <c r="AN1170" s="21">
        <v>41800000</v>
      </c>
      <c r="AP1170" s="21">
        <v>25800000</v>
      </c>
      <c r="AQ1170" s="21">
        <v>90050000</v>
      </c>
      <c r="AR1170" s="21">
        <v>70000000</v>
      </c>
      <c r="AS1170" s="21">
        <v>57300000</v>
      </c>
      <c r="AT1170" s="21">
        <v>57000000</v>
      </c>
      <c r="AU1170" s="21">
        <v>67580000</v>
      </c>
      <c r="AV1170" s="21">
        <v>154870000</v>
      </c>
      <c r="AW1170" s="21">
        <v>75000000</v>
      </c>
      <c r="AX1170" s="21">
        <v>77200000</v>
      </c>
      <c r="AY1170" s="21">
        <v>81000000</v>
      </c>
      <c r="AZ1170" s="21">
        <v>70000000</v>
      </c>
      <c r="BA1170" s="21">
        <v>76000000</v>
      </c>
      <c r="BB1170" s="21">
        <v>107810000</v>
      </c>
      <c r="BC1170" s="21">
        <v>83000000</v>
      </c>
      <c r="BD1170" s="21">
        <v>121500000</v>
      </c>
      <c r="BE1170" s="21">
        <v>101800000</v>
      </c>
      <c r="BF1170" s="21">
        <v>76000000</v>
      </c>
      <c r="BG1170" s="21">
        <v>106900000</v>
      </c>
      <c r="BJ1170" s="21">
        <v>153570000</v>
      </c>
      <c r="BK1170" s="155"/>
      <c r="BL1170" s="155"/>
      <c r="BM1170" s="155"/>
      <c r="BN1170" s="155"/>
    </row>
    <row r="1171" spans="1:66" s="21" customFormat="1" ht="24.75" customHeight="1">
      <c r="A1171" s="21" t="s">
        <v>2813</v>
      </c>
      <c r="B1171" s="21" t="s">
        <v>2823</v>
      </c>
      <c r="C1171" s="21" t="s">
        <v>2828</v>
      </c>
      <c r="D1171" s="21" t="s">
        <v>2814</v>
      </c>
      <c r="E1171" s="21" t="s">
        <v>162</v>
      </c>
      <c r="F1171" s="21" t="s">
        <v>200</v>
      </c>
      <c r="G1171" s="21" t="s">
        <v>1667</v>
      </c>
      <c r="H1171" s="21" t="s">
        <v>179</v>
      </c>
      <c r="I1171" s="21" t="s">
        <v>5418</v>
      </c>
      <c r="J1171" s="21" t="s">
        <v>2815</v>
      </c>
      <c r="K1171" s="21" t="s">
        <v>1183</v>
      </c>
      <c r="L1171" s="21" t="s">
        <v>1184</v>
      </c>
      <c r="M1171" s="21" t="s">
        <v>2810</v>
      </c>
      <c r="O1171" s="21" t="s">
        <v>1551</v>
      </c>
      <c r="P1171" s="21" t="s">
        <v>2816</v>
      </c>
      <c r="Q1171" s="21" t="s">
        <v>2864</v>
      </c>
      <c r="R1171" s="21" t="s">
        <v>2816</v>
      </c>
      <c r="S1171" s="21" t="s">
        <v>3156</v>
      </c>
      <c r="T1171" s="21" t="str">
        <f>IF(Table54[[#This Row],[تاریخ اولین  احتساب حق بیمه]]="",1403,MID(Table54[[#This Row],[تاریخ اولین  احتساب حق بیمه]],1,4))</f>
        <v>1393</v>
      </c>
      <c r="U1171" s="21" t="s">
        <v>3156</v>
      </c>
      <c r="V1171" s="21" t="s">
        <v>3156</v>
      </c>
      <c r="X1171" s="21" t="s">
        <v>2812</v>
      </c>
      <c r="AK1171" s="21">
        <v>57000000</v>
      </c>
      <c r="AL1171" s="21">
        <v>57000000</v>
      </c>
      <c r="AM1171" s="21">
        <v>87000000</v>
      </c>
      <c r="AN1171" s="21">
        <v>57000000</v>
      </c>
      <c r="AO1171" s="21">
        <v>87600000</v>
      </c>
      <c r="AP1171" s="21">
        <v>79000000</v>
      </c>
      <c r="AQ1171" s="21">
        <v>61000000</v>
      </c>
      <c r="AR1171" s="21">
        <v>57000000</v>
      </c>
      <c r="AS1171" s="21">
        <v>57000000</v>
      </c>
      <c r="AT1171" s="21">
        <v>57000000</v>
      </c>
      <c r="AU1171" s="21">
        <v>57000000</v>
      </c>
      <c r="AW1171" s="21">
        <v>75000000</v>
      </c>
      <c r="AX1171" s="21">
        <v>76000000</v>
      </c>
      <c r="AY1171" s="21">
        <v>81000000</v>
      </c>
      <c r="AZ1171" s="21">
        <v>153500000</v>
      </c>
      <c r="BA1171" s="21">
        <v>135000000</v>
      </c>
      <c r="BC1171" s="21">
        <v>66000000</v>
      </c>
      <c r="BD1171" s="21">
        <v>87600000</v>
      </c>
      <c r="BE1171" s="21">
        <v>71000000</v>
      </c>
      <c r="BF1171" s="21">
        <v>61000000</v>
      </c>
      <c r="BG1171" s="21">
        <v>90650000</v>
      </c>
      <c r="BJ1171" s="21">
        <v>112000000</v>
      </c>
      <c r="BK1171" s="155"/>
      <c r="BL1171" s="155"/>
      <c r="BM1171" s="155"/>
      <c r="BN1171" s="155"/>
    </row>
    <row r="1172" spans="1:66" s="21" customFormat="1" ht="24.75" customHeight="1">
      <c r="A1172" s="21" t="s">
        <v>2817</v>
      </c>
      <c r="B1172" s="21" t="s">
        <v>2824</v>
      </c>
      <c r="C1172" s="21" t="s">
        <v>2828</v>
      </c>
      <c r="D1172" s="21" t="s">
        <v>2818</v>
      </c>
      <c r="E1172" s="21" t="s">
        <v>162</v>
      </c>
      <c r="F1172" s="21" t="s">
        <v>123</v>
      </c>
      <c r="G1172" s="21" t="s">
        <v>1667</v>
      </c>
      <c r="H1172" s="21" t="s">
        <v>179</v>
      </c>
      <c r="I1172" s="21" t="s">
        <v>5418</v>
      </c>
      <c r="J1172" s="21" t="s">
        <v>2819</v>
      </c>
      <c r="K1172" s="21" t="s">
        <v>1183</v>
      </c>
      <c r="L1172" s="21" t="s">
        <v>1184</v>
      </c>
      <c r="M1172" s="21" t="s">
        <v>2820</v>
      </c>
      <c r="O1172" s="21" t="s">
        <v>1551</v>
      </c>
      <c r="P1172" s="21" t="s">
        <v>455</v>
      </c>
      <c r="Q1172" s="21" t="s">
        <v>2864</v>
      </c>
      <c r="R1172" s="21" t="s">
        <v>455</v>
      </c>
      <c r="S1172" s="21" t="s">
        <v>3156</v>
      </c>
      <c r="T1172" s="21" t="str">
        <f>IF(Table54[[#This Row],[تاریخ اولین  احتساب حق بیمه]]="",1403,MID(Table54[[#This Row],[تاریخ اولین  احتساب حق بیمه]],1,4))</f>
        <v>1399</v>
      </c>
      <c r="U1172" s="21" t="s">
        <v>3156</v>
      </c>
      <c r="V1172" s="21" t="s">
        <v>3156</v>
      </c>
      <c r="Y1172" s="21">
        <v>32000000</v>
      </c>
      <c r="Z1172" s="21">
        <v>32000000</v>
      </c>
      <c r="AA1172" s="21">
        <v>32000000</v>
      </c>
      <c r="AB1172" s="21">
        <v>82000000</v>
      </c>
      <c r="AC1172" s="21">
        <v>34000000</v>
      </c>
      <c r="AD1172" s="21">
        <v>34000000</v>
      </c>
      <c r="AE1172" s="21">
        <v>36000000</v>
      </c>
      <c r="AF1172" s="21">
        <v>37000000</v>
      </c>
      <c r="AG1172" s="21">
        <v>34000000</v>
      </c>
      <c r="AH1172" s="21">
        <v>30000000</v>
      </c>
      <c r="AI1172" s="21">
        <v>38000000</v>
      </c>
      <c r="AJ1172" s="21">
        <v>114000000</v>
      </c>
      <c r="AK1172" s="21">
        <v>57000000</v>
      </c>
      <c r="AL1172" s="21">
        <v>57000000</v>
      </c>
      <c r="AM1172" s="21">
        <v>57000000</v>
      </c>
      <c r="AN1172" s="21">
        <v>57000000</v>
      </c>
      <c r="AO1172" s="21">
        <v>355700000</v>
      </c>
      <c r="AP1172" s="21">
        <v>57750000</v>
      </c>
      <c r="AQ1172" s="21">
        <v>57000000</v>
      </c>
      <c r="AR1172" s="21">
        <v>77000000</v>
      </c>
      <c r="AS1172" s="21">
        <v>57000000</v>
      </c>
      <c r="AT1172" s="21">
        <v>57000000</v>
      </c>
      <c r="AU1172" s="21">
        <v>57000000</v>
      </c>
      <c r="AW1172" s="21">
        <v>75000000</v>
      </c>
      <c r="AX1172" s="21">
        <v>76000000</v>
      </c>
      <c r="AY1172" s="21">
        <v>81000000</v>
      </c>
      <c r="AZ1172" s="21">
        <v>76000000</v>
      </c>
      <c r="BA1172" s="21">
        <v>76000000</v>
      </c>
      <c r="BB1172" s="21">
        <v>76000000</v>
      </c>
      <c r="BC1172" s="21">
        <v>66000000</v>
      </c>
      <c r="BD1172" s="21">
        <v>76000000</v>
      </c>
      <c r="BE1172" s="21">
        <v>76000000</v>
      </c>
      <c r="BF1172" s="21">
        <v>66000000</v>
      </c>
      <c r="BG1172" s="21">
        <v>71000000</v>
      </c>
      <c r="BJ1172" s="21">
        <v>100000000</v>
      </c>
      <c r="BK1172" s="155"/>
      <c r="BL1172" s="155"/>
      <c r="BM1172" s="155"/>
      <c r="BN1172" s="155"/>
    </row>
    <row r="1173" spans="1:66" s="21" customFormat="1" ht="24.75" customHeight="1">
      <c r="A1173" s="21" t="s">
        <v>2834</v>
      </c>
      <c r="B1173" s="21" t="s">
        <v>2836</v>
      </c>
      <c r="C1173" s="21" t="s">
        <v>2828</v>
      </c>
      <c r="D1173" s="21" t="s">
        <v>2835</v>
      </c>
      <c r="E1173" s="21" t="s">
        <v>163</v>
      </c>
      <c r="F1173" s="21" t="s">
        <v>476</v>
      </c>
      <c r="G1173" s="21" t="s">
        <v>1667</v>
      </c>
      <c r="H1173" s="21" t="s">
        <v>179</v>
      </c>
      <c r="I1173" s="21" t="s">
        <v>5418</v>
      </c>
      <c r="J1173" s="21">
        <v>9114556469</v>
      </c>
      <c r="K1173" s="21" t="s">
        <v>1183</v>
      </c>
      <c r="L1173" s="21" t="s">
        <v>1184</v>
      </c>
      <c r="M1173" s="21" t="s">
        <v>2810</v>
      </c>
      <c r="O1173" s="21" t="s">
        <v>1551</v>
      </c>
      <c r="P1173" s="21" t="s">
        <v>1359</v>
      </c>
      <c r="Q1173" s="21" t="s">
        <v>2864</v>
      </c>
      <c r="R1173" s="21" t="s">
        <v>2864</v>
      </c>
      <c r="S1173" s="21" t="s">
        <v>3156</v>
      </c>
      <c r="T1173" s="21" t="str">
        <f>IF(Table54[[#This Row],[تاریخ اولین  احتساب حق بیمه]]="",1403,MID(Table54[[#This Row],[تاریخ اولین  احتساب حق بیمه]],1,4))</f>
        <v>1402</v>
      </c>
      <c r="U1173" s="21" t="s">
        <v>3156</v>
      </c>
      <c r="V1173" s="21" t="s">
        <v>3156</v>
      </c>
      <c r="AW1173" s="21">
        <v>45000000</v>
      </c>
      <c r="AX1173" s="21">
        <v>45000000</v>
      </c>
      <c r="AY1173" s="21">
        <v>45000000</v>
      </c>
      <c r="AZ1173" s="21">
        <v>45000000</v>
      </c>
      <c r="BA1173" s="21">
        <v>45000000</v>
      </c>
      <c r="BB1173" s="21">
        <v>45000000</v>
      </c>
      <c r="BC1173" s="21">
        <v>45000000</v>
      </c>
      <c r="BD1173" s="21">
        <v>45000000</v>
      </c>
      <c r="BE1173" s="21">
        <v>50000000</v>
      </c>
      <c r="BF1173" s="21">
        <v>45000000</v>
      </c>
      <c r="BG1173" s="21">
        <v>45000000</v>
      </c>
      <c r="BJ1173" s="21">
        <v>60000000</v>
      </c>
      <c r="BK1173" s="155"/>
      <c r="BL1173" s="155"/>
      <c r="BM1173" s="155"/>
      <c r="BN1173" s="155"/>
    </row>
    <row r="1174" spans="1:66" s="750" customFormat="1" ht="24.75" customHeight="1">
      <c r="A1174" s="22" t="s">
        <v>3138</v>
      </c>
      <c r="B1174" s="23" t="s">
        <v>3139</v>
      </c>
      <c r="C1174" s="804" t="s">
        <v>2825</v>
      </c>
      <c r="D1174" s="23" t="s">
        <v>3140</v>
      </c>
      <c r="E1174" s="23" t="s">
        <v>162</v>
      </c>
      <c r="F1174" s="22" t="s">
        <v>199</v>
      </c>
      <c r="G1174" s="22"/>
      <c r="H1174" s="22" t="s">
        <v>179</v>
      </c>
      <c r="I1174" s="18" t="s">
        <v>5417</v>
      </c>
      <c r="J1174" s="23" t="s">
        <v>3141</v>
      </c>
      <c r="K1174" s="23" t="s">
        <v>1183</v>
      </c>
      <c r="L1174" s="23" t="s">
        <v>1657</v>
      </c>
      <c r="M1174" s="746" t="s">
        <v>3142</v>
      </c>
      <c r="N1174" s="22"/>
      <c r="O1174" s="22" t="s">
        <v>1551</v>
      </c>
      <c r="P1174" s="22" t="s">
        <v>3093</v>
      </c>
      <c r="Q1174" s="22"/>
      <c r="R1174" s="22" t="s">
        <v>3093</v>
      </c>
      <c r="S1174" s="747"/>
      <c r="T1174" s="748" t="str">
        <f>IF(Table54[[#This Row],[تاریخ اولین  احتساب حق بیمه]]="",1403,MID(Table54[[#This Row],[تاریخ اولین  احتساب حق بیمه]],1,4))</f>
        <v>1402</v>
      </c>
      <c r="U1174" s="22"/>
      <c r="V1174" s="22"/>
      <c r="W1174" s="23"/>
      <c r="X1174" s="22"/>
      <c r="Y1174" s="748"/>
      <c r="Z1174" s="748"/>
      <c r="AA1174" s="748"/>
      <c r="AB1174" s="748"/>
      <c r="AC1174" s="748"/>
      <c r="AD1174" s="748"/>
      <c r="AE1174" s="748"/>
      <c r="AF1174" s="748"/>
      <c r="AG1174" s="748"/>
      <c r="AH1174" s="749"/>
      <c r="AI1174" s="749"/>
      <c r="AJ1174" s="749"/>
      <c r="AK1174" s="749"/>
      <c r="AL1174" s="748"/>
      <c r="AM1174" s="748"/>
      <c r="AN1174" s="748"/>
      <c r="AO1174" s="748"/>
      <c r="AP1174" s="748"/>
      <c r="AQ1174" s="748"/>
      <c r="AR1174" s="748"/>
      <c r="AS1174" s="747"/>
      <c r="AT1174" s="748"/>
      <c r="AU1174" s="748"/>
      <c r="AV1174" s="748"/>
      <c r="AW1174" s="748"/>
      <c r="AX1174" s="748"/>
      <c r="AY1174" s="748">
        <v>70000000</v>
      </c>
      <c r="AZ1174" s="750">
        <v>70000000</v>
      </c>
      <c r="BA1174" s="750">
        <v>70000000</v>
      </c>
      <c r="BB1174" s="750">
        <v>70000000</v>
      </c>
      <c r="BC1174" s="750">
        <v>70000000</v>
      </c>
      <c r="BD1174" s="750">
        <v>70000000</v>
      </c>
      <c r="BE1174" s="750">
        <v>70000000</v>
      </c>
      <c r="BF1174" s="750">
        <v>70000000</v>
      </c>
      <c r="BG1174" s="750">
        <v>70000000</v>
      </c>
      <c r="BH1174" s="750">
        <v>182410000</v>
      </c>
      <c r="BJ1174" s="750">
        <v>97050560</v>
      </c>
      <c r="BK1174" s="155"/>
      <c r="BL1174" s="155"/>
      <c r="BM1174" s="155"/>
      <c r="BN1174" s="155"/>
    </row>
    <row r="1175" spans="1:66" s="750" customFormat="1" ht="24.75" customHeight="1">
      <c r="A1175" s="22" t="s">
        <v>3754</v>
      </c>
      <c r="B1175" s="23" t="s">
        <v>3755</v>
      </c>
      <c r="C1175" s="804" t="s">
        <v>2825</v>
      </c>
      <c r="D1175" s="23" t="s">
        <v>3756</v>
      </c>
      <c r="E1175" s="23" t="s">
        <v>163</v>
      </c>
      <c r="F1175" s="22" t="s">
        <v>123</v>
      </c>
      <c r="G1175" s="22"/>
      <c r="H1175" s="22" t="s">
        <v>180</v>
      </c>
      <c r="I1175" s="18" t="s">
        <v>5417</v>
      </c>
      <c r="J1175" s="23" t="s">
        <v>3758</v>
      </c>
      <c r="K1175" s="23" t="s">
        <v>1183</v>
      </c>
      <c r="L1175" s="23" t="s">
        <v>1657</v>
      </c>
      <c r="M1175" s="746" t="s">
        <v>3757</v>
      </c>
      <c r="N1175" s="22"/>
      <c r="O1175" s="22" t="s">
        <v>2155</v>
      </c>
      <c r="P1175" s="22" t="s">
        <v>3435</v>
      </c>
      <c r="Q1175" s="22" t="s">
        <v>4452</v>
      </c>
      <c r="R1175" s="22" t="s">
        <v>24808</v>
      </c>
      <c r="S1175" s="747"/>
      <c r="T1175" s="748" t="str">
        <f>IF(Table54[[#This Row],[تاریخ اولین  احتساب حق بیمه]]="",1403,MID(Table54[[#This Row],[تاریخ اولین  احتساب حق بیمه]],1,4))</f>
        <v>1403</v>
      </c>
      <c r="U1175" s="22"/>
      <c r="V1175" s="22"/>
      <c r="W1175" s="23"/>
      <c r="X1175" s="22"/>
      <c r="Y1175" s="748"/>
      <c r="Z1175" s="748"/>
      <c r="AA1175" s="748"/>
      <c r="AB1175" s="748"/>
      <c r="AC1175" s="748"/>
      <c r="AD1175" s="748"/>
      <c r="AE1175" s="748"/>
      <c r="AF1175" s="748"/>
      <c r="AG1175" s="748"/>
      <c r="AH1175" s="749"/>
      <c r="AI1175" s="749"/>
      <c r="AJ1175" s="749"/>
      <c r="AK1175" s="749"/>
      <c r="AL1175" s="748"/>
      <c r="AM1175" s="748"/>
      <c r="AN1175" s="748"/>
      <c r="AO1175" s="748"/>
      <c r="AP1175" s="748"/>
      <c r="AQ1175" s="748"/>
      <c r="AR1175" s="748"/>
      <c r="AS1175" s="747"/>
      <c r="AT1175" s="748"/>
      <c r="AU1175" s="748"/>
      <c r="AV1175" s="748"/>
      <c r="AW1175" s="748"/>
      <c r="AX1175" s="748"/>
      <c r="AY1175" s="748"/>
      <c r="BB1175" s="750">
        <v>20000000</v>
      </c>
      <c r="BC1175" s="750">
        <v>20000000</v>
      </c>
      <c r="BD1175" s="750">
        <v>30000000</v>
      </c>
      <c r="BE1175" s="750">
        <v>35000000</v>
      </c>
      <c r="BF1175" s="750">
        <v>35000000</v>
      </c>
      <c r="BG1175" s="750">
        <v>35000000</v>
      </c>
      <c r="BH1175" s="750">
        <v>75000000</v>
      </c>
      <c r="BJ1175" s="750">
        <v>50000000</v>
      </c>
      <c r="BK1175" s="155"/>
      <c r="BL1175" s="155"/>
      <c r="BM1175" s="155"/>
      <c r="BN1175" s="155"/>
    </row>
    <row r="1176" spans="1:66" s="750" customFormat="1" ht="24.75" customHeight="1">
      <c r="A1176" s="22" t="s">
        <v>4119</v>
      </c>
      <c r="B1176" s="23" t="s">
        <v>4220</v>
      </c>
      <c r="C1176" s="804" t="s">
        <v>2825</v>
      </c>
      <c r="D1176" s="23" t="s">
        <v>4120</v>
      </c>
      <c r="E1176" s="23" t="s">
        <v>163</v>
      </c>
      <c r="F1176" s="22" t="s">
        <v>3283</v>
      </c>
      <c r="G1176" s="22" t="s">
        <v>4121</v>
      </c>
      <c r="H1176" s="22" t="s">
        <v>180</v>
      </c>
      <c r="I1176" s="18" t="s">
        <v>5417</v>
      </c>
      <c r="J1176" s="23" t="s">
        <v>4122</v>
      </c>
      <c r="K1176" s="23" t="s">
        <v>2226</v>
      </c>
      <c r="L1176" s="23" t="s">
        <v>1657</v>
      </c>
      <c r="M1176" s="746" t="s">
        <v>4123</v>
      </c>
      <c r="N1176" s="22"/>
      <c r="O1176" s="22" t="s">
        <v>2155</v>
      </c>
      <c r="P1176" s="22" t="s">
        <v>4014</v>
      </c>
      <c r="Q1176" s="22" t="s">
        <v>4452</v>
      </c>
      <c r="R1176" s="22" t="s">
        <v>24808</v>
      </c>
      <c r="S1176" s="747"/>
      <c r="T1176" s="748" t="str">
        <f>IF(Table54[[#This Row],[تاریخ اولین  احتساب حق بیمه]]="",1403,MID(Table54[[#This Row],[تاریخ اولین  احتساب حق بیمه]],1,4))</f>
        <v>1403</v>
      </c>
      <c r="U1176" s="22"/>
      <c r="V1176" s="22"/>
      <c r="W1176" s="23"/>
      <c r="X1176" s="22"/>
      <c r="Y1176" s="748"/>
      <c r="Z1176" s="748"/>
      <c r="AA1176" s="748"/>
      <c r="AB1176" s="748"/>
      <c r="AC1176" s="748"/>
      <c r="AD1176" s="748"/>
      <c r="AE1176" s="748"/>
      <c r="AF1176" s="748"/>
      <c r="AG1176" s="748"/>
      <c r="AH1176" s="749"/>
      <c r="AI1176" s="749"/>
      <c r="AJ1176" s="749"/>
      <c r="AK1176" s="749"/>
      <c r="AL1176" s="748"/>
      <c r="AM1176" s="748"/>
      <c r="AN1176" s="748"/>
      <c r="AO1176" s="748"/>
      <c r="AP1176" s="748"/>
      <c r="AQ1176" s="748"/>
      <c r="AR1176" s="748"/>
      <c r="AS1176" s="747"/>
      <c r="AT1176" s="748"/>
      <c r="AU1176" s="748"/>
      <c r="AV1176" s="748"/>
      <c r="AW1176" s="748"/>
      <c r="AX1176" s="748"/>
      <c r="AY1176" s="748"/>
      <c r="BD1176" s="750">
        <v>30000000</v>
      </c>
      <c r="BE1176" s="750">
        <v>30000000</v>
      </c>
      <c r="BF1176" s="750">
        <v>30000000</v>
      </c>
      <c r="BG1176" s="750">
        <v>30000000</v>
      </c>
      <c r="BH1176" s="750">
        <v>75000000</v>
      </c>
      <c r="BJ1176" s="750">
        <v>60000000</v>
      </c>
      <c r="BK1176" s="155"/>
      <c r="BL1176" s="155"/>
      <c r="BM1176" s="155"/>
      <c r="BN1176" s="155"/>
    </row>
    <row r="1177" spans="1:66" s="750" customFormat="1" ht="24.75" customHeight="1">
      <c r="A1177" s="22" t="s">
        <v>28229</v>
      </c>
      <c r="B1177" s="23" t="s">
        <v>28230</v>
      </c>
      <c r="C1177" s="804" t="s">
        <v>2825</v>
      </c>
      <c r="D1177" s="23" t="s">
        <v>28231</v>
      </c>
      <c r="E1177" s="23" t="s">
        <v>162</v>
      </c>
      <c r="F1177" s="22" t="s">
        <v>117</v>
      </c>
      <c r="G1177" s="22"/>
      <c r="H1177" s="22" t="s">
        <v>180</v>
      </c>
      <c r="I1177" s="18">
        <v>0</v>
      </c>
      <c r="J1177" s="23" t="s">
        <v>28232</v>
      </c>
      <c r="K1177" s="23" t="s">
        <v>2226</v>
      </c>
      <c r="L1177" s="23" t="s">
        <v>1657</v>
      </c>
      <c r="M1177" s="746" t="s">
        <v>28233</v>
      </c>
      <c r="N1177" s="22"/>
      <c r="O1177" s="22" t="s">
        <v>2155</v>
      </c>
      <c r="P1177" s="22" t="s">
        <v>27622</v>
      </c>
      <c r="Q1177" s="22" t="s">
        <v>27622</v>
      </c>
      <c r="R1177" s="22" t="s">
        <v>28234</v>
      </c>
      <c r="S1177" s="747"/>
      <c r="T1177" s="748" t="str">
        <f>IF(Table54[[#This Row],[تاریخ اولین  احتساب حق بیمه]]="",1403,MID(Table54[[#This Row],[تاریخ اولین  احتساب حق بیمه]],1,4))</f>
        <v>1404</v>
      </c>
      <c r="U1177" s="22"/>
      <c r="V1177" s="22"/>
      <c r="W1177" s="23"/>
      <c r="X1177" s="22"/>
      <c r="Y1177" s="748"/>
      <c r="Z1177" s="748"/>
      <c r="AA1177" s="748"/>
      <c r="AB1177" s="748"/>
      <c r="AC1177" s="748"/>
      <c r="AD1177" s="748"/>
      <c r="AE1177" s="748"/>
      <c r="AF1177" s="748"/>
      <c r="AG1177" s="748"/>
      <c r="AH1177" s="749"/>
      <c r="AI1177" s="749"/>
      <c r="AJ1177" s="749"/>
      <c r="AK1177" s="749"/>
      <c r="AL1177" s="748"/>
      <c r="AM1177" s="748"/>
      <c r="AN1177" s="748"/>
      <c r="AO1177" s="748"/>
      <c r="AP1177" s="748"/>
      <c r="AQ1177" s="748"/>
      <c r="AR1177" s="748"/>
      <c r="AS1177" s="747"/>
      <c r="AT1177" s="748"/>
      <c r="AU1177" s="748"/>
      <c r="AV1177" s="748"/>
      <c r="AW1177" s="748"/>
      <c r="AX1177" s="748"/>
      <c r="AY1177" s="748"/>
      <c r="BK1177" s="155"/>
      <c r="BL1177" s="155"/>
      <c r="BM1177" s="155"/>
      <c r="BN1177" s="155"/>
    </row>
    <row r="1178" spans="1:66" s="750" customFormat="1" ht="24.75" customHeight="1">
      <c r="A1178" s="21" t="s">
        <v>2851</v>
      </c>
      <c r="B1178" s="20">
        <v>21503</v>
      </c>
      <c r="C1178" s="757" t="s">
        <v>2846</v>
      </c>
      <c r="D1178" s="20">
        <v>2595883933</v>
      </c>
      <c r="E1178" s="20" t="s">
        <v>163</v>
      </c>
      <c r="F1178" s="21" t="s">
        <v>665</v>
      </c>
      <c r="G1178" s="21"/>
      <c r="H1178" s="21" t="s">
        <v>179</v>
      </c>
      <c r="I1178" s="19" t="s">
        <v>5417</v>
      </c>
      <c r="J1178" s="20" t="s">
        <v>2997</v>
      </c>
      <c r="K1178" s="20" t="s">
        <v>1183</v>
      </c>
      <c r="L1178" s="20" t="s">
        <v>1184</v>
      </c>
      <c r="M1178" s="758" t="s">
        <v>2852</v>
      </c>
      <c r="N1178" s="21"/>
      <c r="O1178" s="21" t="s">
        <v>1551</v>
      </c>
      <c r="P1178" s="21" t="s">
        <v>2740</v>
      </c>
      <c r="Q1178" s="21" t="s">
        <v>2740</v>
      </c>
      <c r="R1178" s="21" t="s">
        <v>5031</v>
      </c>
      <c r="S1178" s="759"/>
      <c r="T1178" s="760" t="str">
        <f>IF(Table54[[#This Row],[تاریخ اولین  احتساب حق بیمه]]="",1403,MID(Table54[[#This Row],[تاریخ اولین  احتساب حق بیمه]],1,4))</f>
        <v>1401</v>
      </c>
      <c r="U1178" s="21"/>
      <c r="V1178" s="21"/>
      <c r="W1178" s="20"/>
      <c r="X1178" s="21"/>
      <c r="Y1178" s="760"/>
      <c r="Z1178" s="760"/>
      <c r="AA1178" s="760"/>
      <c r="AB1178" s="760"/>
      <c r="AC1178" s="760"/>
      <c r="AD1178" s="760"/>
      <c r="AE1178" s="760"/>
      <c r="AF1178" s="760"/>
      <c r="AG1178" s="760"/>
      <c r="AH1178" s="761"/>
      <c r="AI1178" s="761"/>
      <c r="AJ1178" s="761"/>
      <c r="AK1178" s="761"/>
      <c r="AL1178" s="760"/>
      <c r="AM1178" s="760"/>
      <c r="AN1178" s="760"/>
      <c r="AO1178" s="760"/>
      <c r="AP1178" s="760"/>
      <c r="AQ1178" s="760"/>
      <c r="AR1178" s="760"/>
      <c r="AS1178" s="759"/>
      <c r="AT1178" s="760"/>
      <c r="AU1178" s="760"/>
      <c r="AV1178" s="760">
        <v>40000000</v>
      </c>
      <c r="AW1178" s="760">
        <v>40000000</v>
      </c>
      <c r="AX1178" s="760">
        <v>40000000</v>
      </c>
      <c r="AY1178" s="760">
        <v>40000000</v>
      </c>
      <c r="AZ1178" s="760">
        <v>40000000</v>
      </c>
      <c r="BA1178" s="760">
        <v>40000000</v>
      </c>
      <c r="BB1178" s="760">
        <v>40000000</v>
      </c>
      <c r="BC1178" s="760">
        <v>40000000</v>
      </c>
      <c r="BD1178" s="760">
        <v>40000000</v>
      </c>
      <c r="BE1178" s="760">
        <v>40000000</v>
      </c>
      <c r="BF1178" s="750">
        <v>35000000</v>
      </c>
      <c r="BG1178" s="750">
        <v>35000000</v>
      </c>
      <c r="BK1178" s="155"/>
      <c r="BL1178" s="155"/>
      <c r="BM1178" s="155"/>
      <c r="BN1178" s="155"/>
    </row>
    <row r="1179" spans="1:66" s="750" customFormat="1" ht="24.75" customHeight="1">
      <c r="A1179" s="22" t="s">
        <v>2865</v>
      </c>
      <c r="B1179" s="23" t="s">
        <v>2874</v>
      </c>
      <c r="C1179" s="472" t="s">
        <v>2870</v>
      </c>
      <c r="D1179" s="23">
        <v>2581508248</v>
      </c>
      <c r="E1179" s="23" t="s">
        <v>162</v>
      </c>
      <c r="F1179" s="22" t="s">
        <v>2866</v>
      </c>
      <c r="G1179" s="22" t="s">
        <v>1577</v>
      </c>
      <c r="H1179" s="22" t="s">
        <v>180</v>
      </c>
      <c r="I1179" s="18" t="s">
        <v>5417</v>
      </c>
      <c r="J1179" s="23" t="s">
        <v>3154</v>
      </c>
      <c r="K1179" s="23" t="s">
        <v>1183</v>
      </c>
      <c r="L1179" s="23" t="s">
        <v>1184</v>
      </c>
      <c r="M1179" s="746" t="s">
        <v>3153</v>
      </c>
      <c r="N1179" s="22"/>
      <c r="O1179" s="22" t="s">
        <v>1551</v>
      </c>
      <c r="P1179" s="22" t="s">
        <v>2952</v>
      </c>
      <c r="Q1179" s="22" t="s">
        <v>2952</v>
      </c>
      <c r="R1179" s="22" t="s">
        <v>3151</v>
      </c>
      <c r="S1179" s="747" t="s">
        <v>5378</v>
      </c>
      <c r="T1179" s="748" t="str">
        <f>IF(Table54[[#This Row],[تاریخ اولین  احتساب حق بیمه]]="",1403,MID(Table54[[#This Row],[تاریخ اولین  احتساب حق بیمه]],1,4))</f>
        <v>1402</v>
      </c>
      <c r="U1179" s="22" t="s">
        <v>3156</v>
      </c>
      <c r="V1179" s="22" t="s">
        <v>3156</v>
      </c>
      <c r="W1179" s="23" t="s">
        <v>3156</v>
      </c>
      <c r="X1179" s="22"/>
      <c r="Y1179" s="748"/>
      <c r="Z1179" s="748"/>
      <c r="AA1179" s="748"/>
      <c r="AB1179" s="748"/>
      <c r="AC1179" s="748"/>
      <c r="AD1179" s="748"/>
      <c r="AE1179" s="748"/>
      <c r="AF1179" s="748"/>
      <c r="AG1179" s="748"/>
      <c r="AH1179" s="749"/>
      <c r="AI1179" s="749"/>
      <c r="AJ1179" s="749"/>
      <c r="AK1179" s="749"/>
      <c r="AL1179" s="748"/>
      <c r="AM1179" s="748"/>
      <c r="AN1179" s="748"/>
      <c r="AO1179" s="748"/>
      <c r="AP1179" s="748"/>
      <c r="AQ1179" s="748"/>
      <c r="AR1179" s="748"/>
      <c r="AS1179" s="747"/>
      <c r="AT1179" s="748"/>
      <c r="AU1179" s="748"/>
      <c r="AV1179" s="748"/>
      <c r="AW1179" s="748">
        <v>35000000</v>
      </c>
      <c r="AX1179" s="748">
        <v>40000000</v>
      </c>
      <c r="AY1179" s="748">
        <v>45000000</v>
      </c>
      <c r="AZ1179" s="750">
        <v>44000000</v>
      </c>
      <c r="BA1179" s="750">
        <v>46000000</v>
      </c>
      <c r="BB1179" s="750">
        <v>47000000</v>
      </c>
      <c r="BC1179" s="750">
        <v>55000000</v>
      </c>
      <c r="BD1179" s="750">
        <v>54000000</v>
      </c>
      <c r="BE1179" s="750">
        <v>55000000</v>
      </c>
      <c r="BF1179" s="750">
        <v>60000000</v>
      </c>
      <c r="BG1179" s="750">
        <v>62000000</v>
      </c>
      <c r="BK1179" s="155"/>
      <c r="BL1179" s="155"/>
      <c r="BM1179" s="155"/>
      <c r="BN1179" s="155"/>
    </row>
    <row r="1180" spans="1:66" s="750" customFormat="1" ht="24.75" customHeight="1">
      <c r="A1180" s="22" t="s">
        <v>2867</v>
      </c>
      <c r="B1180" s="23" t="s">
        <v>2875</v>
      </c>
      <c r="C1180" s="472" t="s">
        <v>2870</v>
      </c>
      <c r="D1180" s="23">
        <v>2270116992</v>
      </c>
      <c r="E1180" s="23" t="s">
        <v>162</v>
      </c>
      <c r="F1180" s="22" t="s">
        <v>198</v>
      </c>
      <c r="G1180" s="22" t="s">
        <v>3150</v>
      </c>
      <c r="H1180" s="22" t="s">
        <v>179</v>
      </c>
      <c r="I1180" s="18" t="s">
        <v>5417</v>
      </c>
      <c r="J1180" s="23">
        <v>9037371378</v>
      </c>
      <c r="K1180" s="23" t="s">
        <v>1183</v>
      </c>
      <c r="L1180" s="23" t="s">
        <v>1184</v>
      </c>
      <c r="M1180" s="746" t="s">
        <v>2868</v>
      </c>
      <c r="N1180" s="22"/>
      <c r="O1180" s="22" t="s">
        <v>1551</v>
      </c>
      <c r="P1180" s="22" t="s">
        <v>2869</v>
      </c>
      <c r="Q1180" s="22" t="s">
        <v>2869</v>
      </c>
      <c r="R1180" s="22" t="s">
        <v>3151</v>
      </c>
      <c r="S1180" s="747" t="s">
        <v>5378</v>
      </c>
      <c r="T1180" s="748" t="str">
        <f>IF(Table54[[#This Row],[تاریخ اولین  احتساب حق بیمه]]="",1403,MID(Table54[[#This Row],[تاریخ اولین  احتساب حق بیمه]],1,4))</f>
        <v>1402</v>
      </c>
      <c r="U1180" s="22" t="s">
        <v>3156</v>
      </c>
      <c r="V1180" s="22" t="s">
        <v>3156</v>
      </c>
      <c r="W1180" s="23" t="s">
        <v>3156</v>
      </c>
      <c r="X1180" s="22"/>
      <c r="Y1180" s="748"/>
      <c r="Z1180" s="748"/>
      <c r="AA1180" s="748"/>
      <c r="AB1180" s="748"/>
      <c r="AC1180" s="748"/>
      <c r="AD1180" s="748"/>
      <c r="AE1180" s="748"/>
      <c r="AF1180" s="748"/>
      <c r="AG1180" s="748"/>
      <c r="AH1180" s="749"/>
      <c r="AI1180" s="749"/>
      <c r="AJ1180" s="749"/>
      <c r="AK1180" s="749"/>
      <c r="AL1180" s="748"/>
      <c r="AM1180" s="748"/>
      <c r="AN1180" s="748"/>
      <c r="AO1180" s="748"/>
      <c r="AP1180" s="748"/>
      <c r="AQ1180" s="748"/>
      <c r="AR1180" s="748"/>
      <c r="AS1180" s="747"/>
      <c r="AT1180" s="748"/>
      <c r="AU1180" s="748"/>
      <c r="AV1180" s="748"/>
      <c r="AW1180" s="748">
        <v>40000000</v>
      </c>
      <c r="AX1180" s="748">
        <v>44000000</v>
      </c>
      <c r="AY1180" s="748">
        <v>44600000</v>
      </c>
      <c r="AZ1180" s="750">
        <v>48000000</v>
      </c>
      <c r="BA1180" s="750">
        <v>52000000</v>
      </c>
      <c r="BB1180" s="750">
        <v>51000000</v>
      </c>
      <c r="BC1180" s="750">
        <v>62000000</v>
      </c>
      <c r="BD1180" s="750">
        <v>74000000</v>
      </c>
      <c r="BE1180" s="750">
        <v>70000000</v>
      </c>
      <c r="BF1180" s="750">
        <v>70000000</v>
      </c>
      <c r="BG1180" s="750">
        <v>82000000</v>
      </c>
      <c r="BK1180" s="155"/>
      <c r="BL1180" s="155"/>
      <c r="BM1180" s="155"/>
      <c r="BN1180" s="155"/>
    </row>
    <row r="1181" spans="1:66" s="750" customFormat="1" ht="24.75" customHeight="1">
      <c r="A1181" s="22" t="s">
        <v>2943</v>
      </c>
      <c r="B1181" s="23" t="s">
        <v>2944</v>
      </c>
      <c r="C1181" s="472" t="s">
        <v>2870</v>
      </c>
      <c r="D1181" s="23">
        <v>2594431826</v>
      </c>
      <c r="E1181" s="23" t="s">
        <v>162</v>
      </c>
      <c r="F1181" s="22" t="s">
        <v>199</v>
      </c>
      <c r="G1181" s="22" t="s">
        <v>3150</v>
      </c>
      <c r="H1181" s="22" t="s">
        <v>179</v>
      </c>
      <c r="I1181" s="18" t="s">
        <v>5417</v>
      </c>
      <c r="J1181" s="23">
        <v>9034815324</v>
      </c>
      <c r="K1181" s="23" t="s">
        <v>1183</v>
      </c>
      <c r="L1181" s="23" t="s">
        <v>1184</v>
      </c>
      <c r="M1181" s="746" t="s">
        <v>2945</v>
      </c>
      <c r="N1181" s="22"/>
      <c r="O1181" s="22" t="s">
        <v>1551</v>
      </c>
      <c r="P1181" s="22" t="s">
        <v>2869</v>
      </c>
      <c r="Q1181" s="22" t="s">
        <v>2869</v>
      </c>
      <c r="R1181" s="22" t="s">
        <v>3218</v>
      </c>
      <c r="S1181" s="747" t="s">
        <v>5378</v>
      </c>
      <c r="T1181" s="748" t="str">
        <f>IF(Table54[[#This Row],[تاریخ اولین  احتساب حق بیمه]]="",1403,MID(Table54[[#This Row],[تاریخ اولین  احتساب حق بیمه]],1,4))</f>
        <v>1402</v>
      </c>
      <c r="U1181" s="22" t="s">
        <v>3156</v>
      </c>
      <c r="V1181" s="22" t="s">
        <v>3156</v>
      </c>
      <c r="W1181" s="23" t="s">
        <v>3156</v>
      </c>
      <c r="X1181" s="22"/>
      <c r="Y1181" s="748"/>
      <c r="Z1181" s="748"/>
      <c r="AA1181" s="748"/>
      <c r="AB1181" s="748"/>
      <c r="AC1181" s="748"/>
      <c r="AD1181" s="748"/>
      <c r="AE1181" s="748"/>
      <c r="AF1181" s="748"/>
      <c r="AG1181" s="748"/>
      <c r="AH1181" s="749"/>
      <c r="AI1181" s="749"/>
      <c r="AJ1181" s="749"/>
      <c r="AK1181" s="749"/>
      <c r="AL1181" s="748"/>
      <c r="AM1181" s="748"/>
      <c r="AN1181" s="748"/>
      <c r="AO1181" s="748"/>
      <c r="AP1181" s="748"/>
      <c r="AQ1181" s="748"/>
      <c r="AR1181" s="748"/>
      <c r="AS1181" s="747"/>
      <c r="AT1181" s="748"/>
      <c r="AU1181" s="748"/>
      <c r="AV1181" s="748"/>
      <c r="AW1181" s="748">
        <v>40000000</v>
      </c>
      <c r="AX1181" s="748">
        <v>46000000</v>
      </c>
      <c r="AY1181" s="748">
        <v>52300000</v>
      </c>
      <c r="AZ1181" s="750">
        <v>50000000</v>
      </c>
      <c r="BA1181" s="750">
        <v>35000000</v>
      </c>
      <c r="BB1181" s="750">
        <v>46000000</v>
      </c>
      <c r="BC1181" s="750">
        <v>48000000</v>
      </c>
      <c r="BD1181" s="750">
        <v>56000000</v>
      </c>
      <c r="BE1181" s="750">
        <v>55000000</v>
      </c>
      <c r="BF1181" s="750">
        <v>57000000</v>
      </c>
      <c r="BG1181" s="750">
        <v>60000000</v>
      </c>
      <c r="BK1181" s="155"/>
      <c r="BL1181" s="155"/>
      <c r="BM1181" s="155"/>
      <c r="BN1181" s="155"/>
    </row>
    <row r="1182" spans="1:66" s="750" customFormat="1" ht="24.75" customHeight="1">
      <c r="A1182" s="22" t="s">
        <v>2946</v>
      </c>
      <c r="B1182" s="23" t="s">
        <v>2947</v>
      </c>
      <c r="C1182" s="472" t="s">
        <v>2870</v>
      </c>
      <c r="D1182" s="23" t="s">
        <v>2948</v>
      </c>
      <c r="E1182" s="23" t="s">
        <v>162</v>
      </c>
      <c r="F1182" s="22" t="s">
        <v>102</v>
      </c>
      <c r="G1182" s="22" t="s">
        <v>3150</v>
      </c>
      <c r="H1182" s="22" t="s">
        <v>180</v>
      </c>
      <c r="I1182" s="18" t="s">
        <v>5417</v>
      </c>
      <c r="J1182" s="23" t="s">
        <v>2949</v>
      </c>
      <c r="K1182" s="23" t="s">
        <v>1183</v>
      </c>
      <c r="L1182" s="23" t="s">
        <v>1184</v>
      </c>
      <c r="M1182" s="746" t="s">
        <v>2950</v>
      </c>
      <c r="N1182" s="22"/>
      <c r="O1182" s="22" t="s">
        <v>1551</v>
      </c>
      <c r="P1182" s="22" t="s">
        <v>2951</v>
      </c>
      <c r="Q1182" s="22" t="s">
        <v>2951</v>
      </c>
      <c r="R1182" s="22" t="s">
        <v>3151</v>
      </c>
      <c r="S1182" s="747" t="s">
        <v>5378</v>
      </c>
      <c r="T1182" s="748" t="str">
        <f>IF(Table54[[#This Row],[تاریخ اولین  احتساب حق بیمه]]="",1403,MID(Table54[[#This Row],[تاریخ اولین  احتساب حق بیمه]],1,4))</f>
        <v>1402</v>
      </c>
      <c r="U1182" s="22" t="s">
        <v>3156</v>
      </c>
      <c r="V1182" s="22" t="s">
        <v>3156</v>
      </c>
      <c r="W1182" s="23" t="s">
        <v>3156</v>
      </c>
      <c r="X1182" s="22"/>
      <c r="Y1182" s="748"/>
      <c r="Z1182" s="748"/>
      <c r="AA1182" s="748"/>
      <c r="AB1182" s="748"/>
      <c r="AC1182" s="748"/>
      <c r="AD1182" s="748"/>
      <c r="AE1182" s="748"/>
      <c r="AF1182" s="748"/>
      <c r="AG1182" s="748"/>
      <c r="AH1182" s="749"/>
      <c r="AI1182" s="749"/>
      <c r="AJ1182" s="749"/>
      <c r="AK1182" s="749"/>
      <c r="AL1182" s="748"/>
      <c r="AM1182" s="748"/>
      <c r="AN1182" s="748"/>
      <c r="AO1182" s="748"/>
      <c r="AP1182" s="748"/>
      <c r="AQ1182" s="748"/>
      <c r="AR1182" s="748"/>
      <c r="AS1182" s="747"/>
      <c r="AT1182" s="748"/>
      <c r="AU1182" s="748"/>
      <c r="AV1182" s="748"/>
      <c r="AW1182" s="748"/>
      <c r="AX1182" s="748">
        <v>44000000</v>
      </c>
      <c r="AY1182" s="748">
        <v>48000000</v>
      </c>
      <c r="AZ1182" s="750">
        <v>46000000</v>
      </c>
      <c r="BA1182" s="750">
        <v>52000000</v>
      </c>
      <c r="BB1182" s="750">
        <v>69000000</v>
      </c>
      <c r="BC1182" s="750">
        <v>80000000</v>
      </c>
      <c r="BD1182" s="750">
        <v>84000000</v>
      </c>
      <c r="BE1182" s="750">
        <v>79000000</v>
      </c>
      <c r="BF1182" s="750">
        <v>74000000</v>
      </c>
      <c r="BG1182" s="750">
        <v>82000000</v>
      </c>
      <c r="BK1182" s="155"/>
      <c r="BL1182" s="155"/>
      <c r="BM1182" s="155"/>
      <c r="BN1182" s="155"/>
    </row>
    <row r="1183" spans="1:66" ht="24.75" customHeight="1">
      <c r="A1183" s="22" t="s">
        <v>25991</v>
      </c>
      <c r="B1183" s="23" t="s">
        <v>25992</v>
      </c>
      <c r="C1183" s="472" t="s">
        <v>2870</v>
      </c>
      <c r="D1183" s="23" t="s">
        <v>25993</v>
      </c>
      <c r="E1183" s="23" t="s">
        <v>162</v>
      </c>
      <c r="F1183" s="22" t="s">
        <v>123</v>
      </c>
      <c r="G1183" s="22" t="s">
        <v>25994</v>
      </c>
      <c r="H1183" s="22" t="s">
        <v>180</v>
      </c>
      <c r="I1183" s="18" t="s">
        <v>5417</v>
      </c>
      <c r="J1183" s="23" t="s">
        <v>25995</v>
      </c>
      <c r="K1183" s="23" t="s">
        <v>1183</v>
      </c>
      <c r="L1183" s="23" t="s">
        <v>1184</v>
      </c>
      <c r="M1183" s="746" t="s">
        <v>25996</v>
      </c>
      <c r="N1183" s="22"/>
      <c r="O1183" s="22" t="s">
        <v>1551</v>
      </c>
      <c r="P1183" s="22" t="s">
        <v>25782</v>
      </c>
      <c r="Q1183" s="22" t="s">
        <v>25782</v>
      </c>
      <c r="R1183" s="22" t="s">
        <v>25782</v>
      </c>
      <c r="S1183" s="821"/>
      <c r="T1183" s="748"/>
      <c r="U1183" s="22"/>
      <c r="V1183" s="22"/>
      <c r="W1183" s="22"/>
      <c r="X1183" s="22"/>
      <c r="Y1183" s="748"/>
      <c r="Z1183" s="748"/>
      <c r="AA1183" s="748"/>
      <c r="AB1183" s="748"/>
      <c r="AC1183" s="748"/>
      <c r="AD1183" s="748"/>
      <c r="AE1183" s="748"/>
      <c r="AF1183" s="748"/>
      <c r="AG1183" s="748"/>
      <c r="AH1183" s="822"/>
      <c r="AI1183" s="822"/>
      <c r="AJ1183" s="822"/>
      <c r="AK1183" s="822"/>
      <c r="AL1183" s="748"/>
      <c r="AM1183" s="748"/>
      <c r="AN1183" s="748"/>
      <c r="AO1183" s="748"/>
      <c r="AP1183" s="748"/>
      <c r="AQ1183" s="748"/>
      <c r="AR1183" s="748"/>
      <c r="AS1183" s="821"/>
      <c r="AT1183" s="748"/>
      <c r="AU1183" s="748"/>
      <c r="AV1183" s="748"/>
      <c r="AW1183" s="748"/>
      <c r="AX1183" s="748"/>
      <c r="AY1183" s="748"/>
      <c r="AZ1183" s="750"/>
      <c r="BA1183" s="750"/>
      <c r="BB1183" s="750"/>
      <c r="BC1183" s="750"/>
      <c r="BD1183" s="750"/>
      <c r="BE1183" s="750"/>
      <c r="BF1183" s="750"/>
      <c r="BG1183" s="750"/>
      <c r="BH1183" s="750"/>
      <c r="BI1183" s="750"/>
    </row>
    <row r="1184" spans="1:66" s="750" customFormat="1" ht="24.75" customHeight="1">
      <c r="A1184" s="22"/>
      <c r="B1184" s="23"/>
      <c r="C1184" s="472"/>
      <c r="D1184" s="23"/>
      <c r="E1184" s="23"/>
      <c r="F1184" s="22"/>
      <c r="G1184" s="22"/>
      <c r="H1184" s="22"/>
      <c r="I1184" s="18"/>
      <c r="J1184" s="23"/>
      <c r="K1184" s="23"/>
      <c r="L1184" s="23"/>
      <c r="M1184" s="746"/>
      <c r="N1184" s="22"/>
      <c r="O1184" s="22"/>
      <c r="P1184" s="22"/>
      <c r="Q1184" s="22"/>
      <c r="R1184" s="22"/>
      <c r="S1184" s="747"/>
      <c r="T1184" s="748"/>
      <c r="U1184" s="22"/>
      <c r="V1184" s="22"/>
      <c r="W1184" s="23"/>
      <c r="X1184" s="22"/>
      <c r="Y1184" s="748"/>
      <c r="Z1184" s="748"/>
      <c r="AA1184" s="748"/>
      <c r="AB1184" s="748"/>
      <c r="AC1184" s="748"/>
      <c r="AD1184" s="748"/>
      <c r="AE1184" s="748"/>
      <c r="AF1184" s="748"/>
      <c r="AG1184" s="748"/>
      <c r="AH1184" s="749"/>
      <c r="AI1184" s="749"/>
      <c r="AJ1184" s="749"/>
      <c r="AK1184" s="749"/>
      <c r="AL1184" s="748"/>
      <c r="AM1184" s="748"/>
      <c r="AN1184" s="748"/>
      <c r="AO1184" s="748"/>
      <c r="AP1184" s="748"/>
      <c r="AQ1184" s="748"/>
      <c r="AR1184" s="748"/>
      <c r="AS1184" s="747"/>
      <c r="AT1184" s="748"/>
      <c r="AU1184" s="748"/>
      <c r="AV1184" s="748"/>
      <c r="AW1184" s="748"/>
      <c r="AX1184" s="748"/>
      <c r="AY1184" s="748"/>
      <c r="BK1184" s="155"/>
      <c r="BL1184" s="155"/>
      <c r="BM1184" s="155"/>
      <c r="BN1184" s="155"/>
    </row>
    <row r="1185" spans="1:73" s="750" customFormat="1" ht="24.75" customHeight="1">
      <c r="A1185" s="21" t="s">
        <v>2924</v>
      </c>
      <c r="B1185" s="21">
        <v>30701</v>
      </c>
      <c r="C1185" s="799" t="s">
        <v>2986</v>
      </c>
      <c r="D1185" s="20" t="s">
        <v>2925</v>
      </c>
      <c r="E1185" s="20" t="s">
        <v>163</v>
      </c>
      <c r="F1185" s="21" t="s">
        <v>176</v>
      </c>
      <c r="G1185" s="21" t="s">
        <v>1577</v>
      </c>
      <c r="H1185" s="21" t="s">
        <v>180</v>
      </c>
      <c r="I1185" s="19" t="s">
        <v>5417</v>
      </c>
      <c r="J1185" s="20" t="s">
        <v>2926</v>
      </c>
      <c r="K1185" s="20" t="s">
        <v>1183</v>
      </c>
      <c r="L1185" s="20" t="s">
        <v>1218</v>
      </c>
      <c r="M1185" s="758" t="s">
        <v>2927</v>
      </c>
      <c r="N1185" s="21">
        <v>4461844489</v>
      </c>
      <c r="O1185" s="21" t="s">
        <v>1551</v>
      </c>
      <c r="P1185" s="21" t="s">
        <v>1941</v>
      </c>
      <c r="Q1185" s="21" t="s">
        <v>1319</v>
      </c>
      <c r="R1185" s="21" t="s">
        <v>1941</v>
      </c>
      <c r="S1185" s="759"/>
      <c r="T1185" s="760" t="str">
        <f>IF(Table54[[#This Row],[تاریخ اولین  احتساب حق بیمه]]="",1403,MID(Table54[[#This Row],[تاریخ اولین  احتساب حق بیمه]],1,4))</f>
        <v>1401</v>
      </c>
      <c r="U1185" s="21"/>
      <c r="V1185" s="21"/>
      <c r="W1185" s="21"/>
      <c r="X1185" s="21"/>
      <c r="Y1185" s="760"/>
      <c r="Z1185" s="760"/>
      <c r="AA1185" s="760"/>
      <c r="AB1185" s="760"/>
      <c r="AC1185" s="760"/>
      <c r="AD1185" s="760"/>
      <c r="AE1185" s="760"/>
      <c r="AF1185" s="760"/>
      <c r="AG1185" s="760"/>
      <c r="AH1185" s="761"/>
      <c r="AI1185" s="761"/>
      <c r="AJ1185" s="761"/>
      <c r="AK1185" s="761"/>
      <c r="AL1185" s="760"/>
      <c r="AM1185" s="760"/>
      <c r="AN1185" s="760"/>
      <c r="AO1185" s="760"/>
      <c r="AP1185" s="760"/>
      <c r="AQ1185" s="760"/>
      <c r="AR1185" s="760"/>
      <c r="AS1185" s="759"/>
      <c r="AT1185" s="760"/>
      <c r="AU1185" s="760"/>
      <c r="AV1185" s="760"/>
      <c r="AW1185" s="760">
        <v>20000000</v>
      </c>
      <c r="AX1185" s="760">
        <v>20000000</v>
      </c>
      <c r="AY1185" s="760">
        <v>20000000</v>
      </c>
      <c r="AZ1185" s="760">
        <v>20000000</v>
      </c>
      <c r="BB1185" s="760">
        <v>20000000</v>
      </c>
      <c r="BC1185" s="760">
        <v>20000000</v>
      </c>
      <c r="BD1185" s="760">
        <v>20000000</v>
      </c>
      <c r="BE1185" s="760">
        <v>20000000</v>
      </c>
      <c r="BF1185" s="760">
        <v>20000000</v>
      </c>
      <c r="BK1185" s="155"/>
      <c r="BL1185" s="155"/>
      <c r="BM1185" s="155"/>
      <c r="BN1185" s="155"/>
    </row>
    <row r="1186" spans="1:73" s="750" customFormat="1" ht="24.75" customHeight="1">
      <c r="A1186" s="21" t="s">
        <v>2928</v>
      </c>
      <c r="B1186" s="21">
        <v>30702</v>
      </c>
      <c r="C1186" s="799" t="s">
        <v>2986</v>
      </c>
      <c r="D1186" s="20" t="s">
        <v>2929</v>
      </c>
      <c r="E1186" s="20" t="s">
        <v>163</v>
      </c>
      <c r="F1186" s="21" t="s">
        <v>219</v>
      </c>
      <c r="G1186" s="21" t="s">
        <v>2984</v>
      </c>
      <c r="H1186" s="21" t="s">
        <v>179</v>
      </c>
      <c r="I1186" s="19" t="s">
        <v>5418</v>
      </c>
      <c r="J1186" s="20" t="s">
        <v>2930</v>
      </c>
      <c r="K1186" s="20" t="s">
        <v>1183</v>
      </c>
      <c r="L1186" s="20" t="s">
        <v>1184</v>
      </c>
      <c r="M1186" s="758" t="s">
        <v>2931</v>
      </c>
      <c r="N1186" s="21">
        <v>4178787989</v>
      </c>
      <c r="O1186" s="21" t="s">
        <v>1551</v>
      </c>
      <c r="P1186" s="21" t="s">
        <v>1941</v>
      </c>
      <c r="Q1186" s="21" t="s">
        <v>1319</v>
      </c>
      <c r="R1186" s="21" t="s">
        <v>1941</v>
      </c>
      <c r="S1186" s="759"/>
      <c r="T1186" s="760" t="str">
        <f>IF(Table54[[#This Row],[تاریخ اولین  احتساب حق بیمه]]="",1403,MID(Table54[[#This Row],[تاریخ اولین  احتساب حق بیمه]],1,4))</f>
        <v>1401</v>
      </c>
      <c r="U1186" s="21"/>
      <c r="V1186" s="21"/>
      <c r="W1186" s="21"/>
      <c r="X1186" s="21"/>
      <c r="Y1186" s="760"/>
      <c r="Z1186" s="760"/>
      <c r="AA1186" s="760"/>
      <c r="AB1186" s="760"/>
      <c r="AC1186" s="760"/>
      <c r="AD1186" s="760"/>
      <c r="AE1186" s="760"/>
      <c r="AF1186" s="760"/>
      <c r="AG1186" s="760"/>
      <c r="AH1186" s="761"/>
      <c r="AI1186" s="761"/>
      <c r="AJ1186" s="761"/>
      <c r="AK1186" s="761"/>
      <c r="AL1186" s="760"/>
      <c r="AM1186" s="760"/>
      <c r="AN1186" s="760"/>
      <c r="AO1186" s="760"/>
      <c r="AP1186" s="760"/>
      <c r="AQ1186" s="760"/>
      <c r="AR1186" s="760"/>
      <c r="AS1186" s="759"/>
      <c r="AT1186" s="760"/>
      <c r="AU1186" s="760"/>
      <c r="AV1186" s="760"/>
      <c r="AW1186" s="760">
        <v>35000000</v>
      </c>
      <c r="AX1186" s="760">
        <v>35000000</v>
      </c>
      <c r="AY1186" s="760">
        <v>35000000</v>
      </c>
      <c r="AZ1186" s="760">
        <v>35000000</v>
      </c>
      <c r="BB1186" s="760">
        <v>35000000</v>
      </c>
      <c r="BC1186" s="760">
        <v>35000000</v>
      </c>
      <c r="BD1186" s="760">
        <v>35000000</v>
      </c>
      <c r="BE1186" s="760">
        <v>35000000</v>
      </c>
      <c r="BF1186" s="760">
        <v>35000000</v>
      </c>
      <c r="BK1186" s="155"/>
      <c r="BL1186" s="155"/>
      <c r="BM1186" s="155"/>
      <c r="BN1186" s="155"/>
    </row>
    <row r="1187" spans="1:73" s="750" customFormat="1" ht="24.75" customHeight="1">
      <c r="A1187" s="21" t="s">
        <v>2932</v>
      </c>
      <c r="B1187" s="21">
        <v>30703</v>
      </c>
      <c r="C1187" s="799" t="s">
        <v>2986</v>
      </c>
      <c r="D1187" s="20" t="s">
        <v>2933</v>
      </c>
      <c r="E1187" s="20" t="s">
        <v>163</v>
      </c>
      <c r="F1187" s="21" t="s">
        <v>98</v>
      </c>
      <c r="G1187" s="21" t="s">
        <v>2470</v>
      </c>
      <c r="H1187" s="21" t="s">
        <v>179</v>
      </c>
      <c r="I1187" s="19" t="s">
        <v>5417</v>
      </c>
      <c r="J1187" s="20" t="s">
        <v>2934</v>
      </c>
      <c r="K1187" s="20" t="s">
        <v>1183</v>
      </c>
      <c r="L1187" s="20" t="s">
        <v>1184</v>
      </c>
      <c r="M1187" s="758" t="s">
        <v>2935</v>
      </c>
      <c r="N1187" s="21">
        <v>4177737715</v>
      </c>
      <c r="O1187" s="21" t="s">
        <v>1551</v>
      </c>
      <c r="P1187" s="21" t="s">
        <v>2864</v>
      </c>
      <c r="Q1187" s="21" t="s">
        <v>1779</v>
      </c>
      <c r="R1187" s="21" t="s">
        <v>2864</v>
      </c>
      <c r="S1187" s="759"/>
      <c r="T1187" s="760" t="str">
        <f>IF(Table54[[#This Row],[تاریخ اولین  احتساب حق بیمه]]="",1403,MID(Table54[[#This Row],[تاریخ اولین  احتساب حق بیمه]],1,4))</f>
        <v>1402</v>
      </c>
      <c r="U1187" s="21"/>
      <c r="V1187" s="21"/>
      <c r="W1187" s="21"/>
      <c r="X1187" s="21"/>
      <c r="Y1187" s="760"/>
      <c r="Z1187" s="760"/>
      <c r="AA1187" s="760"/>
      <c r="AB1187" s="760"/>
      <c r="AC1187" s="760"/>
      <c r="AD1187" s="760"/>
      <c r="AE1187" s="760"/>
      <c r="AF1187" s="760"/>
      <c r="AG1187" s="760"/>
      <c r="AH1187" s="761"/>
      <c r="AI1187" s="761"/>
      <c r="AJ1187" s="761"/>
      <c r="AK1187" s="761"/>
      <c r="AL1187" s="760"/>
      <c r="AM1187" s="760"/>
      <c r="AN1187" s="760"/>
      <c r="AO1187" s="760"/>
      <c r="AP1187" s="760"/>
      <c r="AQ1187" s="760"/>
      <c r="AR1187" s="760"/>
      <c r="AS1187" s="759"/>
      <c r="AT1187" s="760"/>
      <c r="AU1187" s="760"/>
      <c r="AV1187" s="760"/>
      <c r="AW1187" s="760">
        <v>25000000</v>
      </c>
      <c r="AX1187" s="760">
        <v>25000000</v>
      </c>
      <c r="AY1187" s="760">
        <v>25000000</v>
      </c>
      <c r="AZ1187" s="760">
        <v>25000000</v>
      </c>
      <c r="BB1187" s="760">
        <v>25000000</v>
      </c>
      <c r="BC1187" s="760">
        <v>25000000</v>
      </c>
      <c r="BD1187" s="760">
        <v>25000000</v>
      </c>
      <c r="BE1187" s="760">
        <v>25000000</v>
      </c>
      <c r="BF1187" s="760">
        <v>25000000</v>
      </c>
      <c r="BK1187" s="155"/>
      <c r="BL1187" s="155"/>
      <c r="BM1187" s="155"/>
      <c r="BN1187" s="155"/>
    </row>
    <row r="1188" spans="1:73" s="750" customFormat="1" ht="24.75" customHeight="1">
      <c r="A1188" s="22" t="s">
        <v>2969</v>
      </c>
      <c r="B1188" s="23" t="s">
        <v>2970</v>
      </c>
      <c r="C1188" s="472" t="s">
        <v>2967</v>
      </c>
      <c r="D1188" s="23" t="s">
        <v>2971</v>
      </c>
      <c r="E1188" s="23" t="s">
        <v>163</v>
      </c>
      <c r="F1188" s="22" t="s">
        <v>270</v>
      </c>
      <c r="G1188" s="22" t="s">
        <v>1577</v>
      </c>
      <c r="H1188" s="22" t="s">
        <v>179</v>
      </c>
      <c r="I1188" s="18" t="s">
        <v>5418</v>
      </c>
      <c r="J1188" s="23"/>
      <c r="K1188" s="23" t="s">
        <v>1183</v>
      </c>
      <c r="L1188" s="23" t="s">
        <v>1184</v>
      </c>
      <c r="M1188" s="746"/>
      <c r="N1188" s="22"/>
      <c r="O1188" s="22"/>
      <c r="P1188" s="22" t="s">
        <v>1020</v>
      </c>
      <c r="Q1188" s="22" t="s">
        <v>1309</v>
      </c>
      <c r="R1188" s="22"/>
      <c r="S1188" s="747">
        <v>50000000</v>
      </c>
      <c r="T1188" s="748">
        <f>IF(Table54[[#This Row],[تاریخ اولین  احتساب حق بیمه]]="",1403,MID(Table54[[#This Row],[تاریخ اولین  احتساب حق بیمه]],1,4))</f>
        <v>1403</v>
      </c>
      <c r="U1188" s="22" t="s">
        <v>2972</v>
      </c>
      <c r="V1188" s="22"/>
      <c r="W1188" s="23"/>
      <c r="X1188" s="22"/>
      <c r="Y1188" s="748"/>
      <c r="Z1188" s="748"/>
      <c r="AA1188" s="748"/>
      <c r="AB1188" s="748"/>
      <c r="AC1188" s="748"/>
      <c r="AD1188" s="748"/>
      <c r="AE1188" s="748"/>
      <c r="AF1188" s="748"/>
      <c r="AG1188" s="748"/>
      <c r="AH1188" s="749"/>
      <c r="AI1188" s="749"/>
      <c r="AJ1188" s="749"/>
      <c r="AK1188" s="749"/>
      <c r="AL1188" s="748"/>
      <c r="AM1188" s="748"/>
      <c r="AN1188" s="748"/>
      <c r="AO1188" s="748"/>
      <c r="AP1188" s="748"/>
      <c r="AQ1188" s="748"/>
      <c r="AR1188" s="748"/>
      <c r="AS1188" s="747"/>
      <c r="AT1188" s="748"/>
      <c r="AU1188" s="748"/>
      <c r="AV1188" s="748"/>
      <c r="AW1188" s="748">
        <v>100000000</v>
      </c>
      <c r="AX1188" s="748">
        <v>100000000</v>
      </c>
      <c r="AY1188" s="748">
        <v>100000000</v>
      </c>
      <c r="AZ1188" s="750">
        <v>100000000</v>
      </c>
      <c r="BA1188" s="750">
        <v>100000000</v>
      </c>
      <c r="BB1188" s="750">
        <v>100000000</v>
      </c>
      <c r="BC1188" s="750">
        <v>100000000</v>
      </c>
      <c r="BD1188" s="750">
        <v>100000000</v>
      </c>
      <c r="BE1188" s="750">
        <v>100000000</v>
      </c>
      <c r="BF1188" s="750">
        <v>100000000</v>
      </c>
      <c r="BG1188" s="750">
        <v>100000000</v>
      </c>
      <c r="BH1188" s="750">
        <v>250000000</v>
      </c>
      <c r="BK1188" s="155"/>
      <c r="BL1188" s="155"/>
      <c r="BM1188" s="155"/>
      <c r="BN1188" s="155"/>
    </row>
    <row r="1189" spans="1:73" s="750" customFormat="1" ht="24.75" customHeight="1">
      <c r="A1189" s="22" t="s">
        <v>2998</v>
      </c>
      <c r="B1189" s="23" t="s">
        <v>2999</v>
      </c>
      <c r="C1189" s="472" t="s">
        <v>3143</v>
      </c>
      <c r="D1189" s="23" t="s">
        <v>3000</v>
      </c>
      <c r="E1189" s="23" t="s">
        <v>163</v>
      </c>
      <c r="F1189" s="22" t="s">
        <v>806</v>
      </c>
      <c r="G1189" s="22"/>
      <c r="H1189" s="22" t="s">
        <v>180</v>
      </c>
      <c r="I1189" s="18" t="s">
        <v>5417</v>
      </c>
      <c r="J1189" s="23" t="s">
        <v>3001</v>
      </c>
      <c r="K1189" s="23" t="s">
        <v>1183</v>
      </c>
      <c r="L1189" s="23" t="s">
        <v>1184</v>
      </c>
      <c r="M1189" s="746" t="s">
        <v>3002</v>
      </c>
      <c r="N1189" s="22">
        <v>4158639539</v>
      </c>
      <c r="O1189" s="22" t="s">
        <v>2155</v>
      </c>
      <c r="P1189" s="22" t="s">
        <v>610</v>
      </c>
      <c r="Q1189" s="22" t="s">
        <v>4452</v>
      </c>
      <c r="R1189" s="22"/>
      <c r="S1189" s="747"/>
      <c r="T1189" s="748">
        <f>IF(Table54[[#This Row],[تاریخ اولین  احتساب حق بیمه]]="",1403,MID(Table54[[#This Row],[تاریخ اولین  احتساب حق بیمه]],1,4))</f>
        <v>1403</v>
      </c>
      <c r="U1189" s="22"/>
      <c r="V1189" s="22"/>
      <c r="W1189" s="23"/>
      <c r="X1189" s="22"/>
      <c r="Y1189" s="748"/>
      <c r="Z1189" s="748"/>
      <c r="AA1189" s="748"/>
      <c r="AB1189" s="748"/>
      <c r="AC1189" s="748"/>
      <c r="AD1189" s="748"/>
      <c r="AE1189" s="748"/>
      <c r="AF1189" s="748"/>
      <c r="AG1189" s="748"/>
      <c r="AH1189" s="749"/>
      <c r="AI1189" s="749"/>
      <c r="AJ1189" s="749"/>
      <c r="AK1189" s="749"/>
      <c r="AL1189" s="748"/>
      <c r="AM1189" s="748"/>
      <c r="AN1189" s="748"/>
      <c r="AO1189" s="748"/>
      <c r="AP1189" s="748"/>
      <c r="AQ1189" s="748"/>
      <c r="AR1189" s="748"/>
      <c r="AS1189" s="747"/>
      <c r="AT1189" s="748"/>
      <c r="AU1189" s="748"/>
      <c r="AV1189" s="748"/>
      <c r="AW1189" s="748"/>
      <c r="AX1189" s="748"/>
      <c r="AY1189" s="748">
        <v>35000000</v>
      </c>
      <c r="AZ1189" s="750">
        <v>45000000</v>
      </c>
      <c r="BA1189" s="750">
        <v>48500000</v>
      </c>
      <c r="BB1189" s="750">
        <v>62800000</v>
      </c>
      <c r="BC1189" s="750">
        <v>56000000</v>
      </c>
      <c r="BD1189" s="750">
        <v>50000000</v>
      </c>
      <c r="BE1189" s="750">
        <v>50000000</v>
      </c>
      <c r="BF1189" s="750">
        <v>50000000</v>
      </c>
      <c r="BG1189" s="750">
        <v>50000000</v>
      </c>
      <c r="BH1189" s="750">
        <v>60000000</v>
      </c>
      <c r="BJ1189" s="750">
        <v>40000000</v>
      </c>
      <c r="BK1189" s="155"/>
      <c r="BL1189" s="155"/>
      <c r="BM1189" s="155"/>
      <c r="BN1189" s="155"/>
    </row>
    <row r="1190" spans="1:73" s="750" customFormat="1" ht="24.75" customHeight="1">
      <c r="A1190" s="22" t="s">
        <v>3003</v>
      </c>
      <c r="B1190" s="23" t="s">
        <v>3004</v>
      </c>
      <c r="C1190" s="472" t="s">
        <v>3143</v>
      </c>
      <c r="D1190" s="23" t="s">
        <v>3005</v>
      </c>
      <c r="E1190" s="23" t="s">
        <v>163</v>
      </c>
      <c r="F1190" s="22" t="s">
        <v>469</v>
      </c>
      <c r="G1190" s="155"/>
      <c r="H1190" s="22" t="s">
        <v>179</v>
      </c>
      <c r="I1190" s="18" t="s">
        <v>5418</v>
      </c>
      <c r="J1190" s="23" t="s">
        <v>3006</v>
      </c>
      <c r="K1190" s="23" t="s">
        <v>1183</v>
      </c>
      <c r="L1190" s="23" t="s">
        <v>1184</v>
      </c>
      <c r="M1190" s="746" t="s">
        <v>3007</v>
      </c>
      <c r="N1190" s="22">
        <v>4165983156</v>
      </c>
      <c r="O1190" s="22" t="s">
        <v>2155</v>
      </c>
      <c r="P1190" s="22" t="s">
        <v>4128</v>
      </c>
      <c r="Q1190" s="22" t="s">
        <v>4452</v>
      </c>
      <c r="R1190" s="22"/>
      <c r="S1190" s="747"/>
      <c r="T1190" s="748">
        <f>IF(Table54[[#This Row],[تاریخ اولین  احتساب حق بیمه]]="",1403,MID(Table54[[#This Row],[تاریخ اولین  احتساب حق بیمه]],1,4))</f>
        <v>1403</v>
      </c>
      <c r="U1190" s="22"/>
      <c r="V1190" s="22" t="s">
        <v>236</v>
      </c>
      <c r="W1190" s="23" t="s">
        <v>3008</v>
      </c>
      <c r="X1190" s="22"/>
      <c r="Y1190" s="748"/>
      <c r="Z1190" s="748"/>
      <c r="AA1190" s="748"/>
      <c r="AB1190" s="748"/>
      <c r="AC1190" s="748"/>
      <c r="AD1190" s="748"/>
      <c r="AE1190" s="748"/>
      <c r="AF1190" s="748"/>
      <c r="AG1190" s="748"/>
      <c r="AH1190" s="749"/>
      <c r="AI1190" s="749"/>
      <c r="AJ1190" s="749"/>
      <c r="AK1190" s="749"/>
      <c r="AL1190" s="748"/>
      <c r="AM1190" s="748"/>
      <c r="AN1190" s="748"/>
      <c r="AO1190" s="748"/>
      <c r="AP1190" s="748"/>
      <c r="AQ1190" s="748"/>
      <c r="AR1190" s="748"/>
      <c r="AS1190" s="747"/>
      <c r="AT1190" s="748"/>
      <c r="AU1190" s="748"/>
      <c r="AV1190" s="748"/>
      <c r="AW1190" s="748"/>
      <c r="AX1190" s="748"/>
      <c r="AY1190" s="748">
        <v>60000000</v>
      </c>
      <c r="BD1190" s="750">
        <v>50000000</v>
      </c>
      <c r="BE1190" s="750">
        <v>65000000</v>
      </c>
      <c r="BF1190" s="750">
        <v>50000000</v>
      </c>
      <c r="BG1190" s="750">
        <v>60000000</v>
      </c>
      <c r="BH1190" s="750">
        <v>90000000</v>
      </c>
      <c r="BJ1190" s="750">
        <v>70000000</v>
      </c>
      <c r="BK1190" s="155"/>
      <c r="BL1190" s="155"/>
      <c r="BM1190" s="155"/>
      <c r="BN1190" s="155"/>
    </row>
    <row r="1191" spans="1:73" s="750" customFormat="1" ht="24.75" customHeight="1">
      <c r="A1191" s="22" t="s">
        <v>3009</v>
      </c>
      <c r="B1191" s="23" t="s">
        <v>3010</v>
      </c>
      <c r="C1191" s="472" t="s">
        <v>3143</v>
      </c>
      <c r="D1191" s="23" t="s">
        <v>3011</v>
      </c>
      <c r="E1191" s="23" t="s">
        <v>163</v>
      </c>
      <c r="F1191" s="22" t="s">
        <v>307</v>
      </c>
      <c r="G1191" s="22"/>
      <c r="H1191" s="22" t="s">
        <v>179</v>
      </c>
      <c r="I1191" s="18" t="s">
        <v>5417</v>
      </c>
      <c r="J1191" s="23" t="s">
        <v>3012</v>
      </c>
      <c r="K1191" s="23" t="s">
        <v>1183</v>
      </c>
      <c r="L1191" s="23" t="s">
        <v>1184</v>
      </c>
      <c r="M1191" s="746" t="s">
        <v>3013</v>
      </c>
      <c r="N1191" s="22">
        <v>4199793579</v>
      </c>
      <c r="O1191" s="22" t="s">
        <v>2155</v>
      </c>
      <c r="P1191" s="22" t="s">
        <v>182</v>
      </c>
      <c r="Q1191" s="22" t="s">
        <v>4452</v>
      </c>
      <c r="R1191" s="22"/>
      <c r="S1191" s="747"/>
      <c r="T1191" s="748">
        <f>IF(Table54[[#This Row],[تاریخ اولین  احتساب حق بیمه]]="",1403,MID(Table54[[#This Row],[تاریخ اولین  احتساب حق بیمه]],1,4))</f>
        <v>1403</v>
      </c>
      <c r="U1191" s="22"/>
      <c r="V1191" s="22" t="s">
        <v>822</v>
      </c>
      <c r="W1191" s="23" t="s">
        <v>3014</v>
      </c>
      <c r="X1191" s="22"/>
      <c r="Y1191" s="748"/>
      <c r="Z1191" s="748"/>
      <c r="AA1191" s="748"/>
      <c r="AB1191" s="748"/>
      <c r="AC1191" s="748"/>
      <c r="AD1191" s="748"/>
      <c r="AE1191" s="748"/>
      <c r="AF1191" s="748"/>
      <c r="AG1191" s="748"/>
      <c r="AH1191" s="749"/>
      <c r="AI1191" s="749"/>
      <c r="AJ1191" s="749"/>
      <c r="AK1191" s="749"/>
      <c r="AL1191" s="748"/>
      <c r="AM1191" s="748"/>
      <c r="AN1191" s="748"/>
      <c r="AO1191" s="748"/>
      <c r="AP1191" s="748"/>
      <c r="AQ1191" s="748"/>
      <c r="AR1191" s="748"/>
      <c r="AS1191" s="747"/>
      <c r="AT1191" s="748"/>
      <c r="AU1191" s="748"/>
      <c r="AV1191" s="748"/>
      <c r="AW1191" s="748"/>
      <c r="AX1191" s="748"/>
      <c r="AY1191" s="748">
        <v>47000000</v>
      </c>
      <c r="AZ1191" s="750">
        <v>68000000</v>
      </c>
      <c r="BA1191" s="750">
        <v>75000000</v>
      </c>
      <c r="BB1191" s="750">
        <v>65000000</v>
      </c>
      <c r="BC1191" s="750">
        <v>89400000</v>
      </c>
      <c r="BD1191" s="750">
        <v>50000000</v>
      </c>
      <c r="BE1191" s="750">
        <v>86000000</v>
      </c>
      <c r="BF1191" s="750">
        <v>65000000</v>
      </c>
      <c r="BG1191" s="750">
        <v>68000000</v>
      </c>
      <c r="BH1191" s="750">
        <v>95000000</v>
      </c>
      <c r="BJ1191" s="750">
        <v>60000000</v>
      </c>
      <c r="BK1191" s="155"/>
      <c r="BL1191" s="155"/>
      <c r="BM1191" s="155"/>
      <c r="BN1191" s="155"/>
    </row>
    <row r="1192" spans="1:73" s="750" customFormat="1" ht="24.75" customHeight="1">
      <c r="A1192" s="22" t="s">
        <v>3015</v>
      </c>
      <c r="B1192" s="23" t="s">
        <v>3016</v>
      </c>
      <c r="C1192" s="472" t="s">
        <v>3143</v>
      </c>
      <c r="D1192" s="23" t="s">
        <v>3017</v>
      </c>
      <c r="E1192" s="23" t="s">
        <v>163</v>
      </c>
      <c r="F1192" s="22" t="s">
        <v>198</v>
      </c>
      <c r="G1192" s="22"/>
      <c r="H1192" s="22" t="s">
        <v>179</v>
      </c>
      <c r="I1192" s="18" t="s">
        <v>5416</v>
      </c>
      <c r="J1192" s="23" t="s">
        <v>3018</v>
      </c>
      <c r="K1192" s="23" t="s">
        <v>1183</v>
      </c>
      <c r="L1192" s="23" t="s">
        <v>1184</v>
      </c>
      <c r="M1192" s="746" t="s">
        <v>3019</v>
      </c>
      <c r="N1192" s="22"/>
      <c r="O1192" s="22" t="s">
        <v>2155</v>
      </c>
      <c r="P1192" s="22" t="s">
        <v>768</v>
      </c>
      <c r="Q1192" s="22" t="s">
        <v>4452</v>
      </c>
      <c r="R1192" s="22"/>
      <c r="S1192" s="747"/>
      <c r="T1192" s="748">
        <f>IF(Table54[[#This Row],[تاریخ اولین  احتساب حق بیمه]]="",1403,MID(Table54[[#This Row],[تاریخ اولین  احتساب حق بیمه]],1,4))</f>
        <v>1403</v>
      </c>
      <c r="U1192" s="22"/>
      <c r="V1192" s="22" t="s">
        <v>3020</v>
      </c>
      <c r="W1192" s="23" t="s">
        <v>3021</v>
      </c>
      <c r="X1192" s="22" t="s">
        <v>3022</v>
      </c>
      <c r="Y1192" s="748"/>
      <c r="Z1192" s="748"/>
      <c r="AA1192" s="748"/>
      <c r="AB1192" s="748"/>
      <c r="AC1192" s="748"/>
      <c r="AD1192" s="748"/>
      <c r="AE1192" s="748"/>
      <c r="AF1192" s="748"/>
      <c r="AG1192" s="748"/>
      <c r="AH1192" s="749"/>
      <c r="AI1192" s="749"/>
      <c r="AJ1192" s="749"/>
      <c r="AK1192" s="749"/>
      <c r="AL1192" s="748"/>
      <c r="AM1192" s="748"/>
      <c r="AN1192" s="748"/>
      <c r="AO1192" s="748"/>
      <c r="AP1192" s="748"/>
      <c r="AQ1192" s="748"/>
      <c r="AR1192" s="748"/>
      <c r="AS1192" s="747"/>
      <c r="AT1192" s="748"/>
      <c r="AU1192" s="748"/>
      <c r="AV1192" s="748"/>
      <c r="AW1192" s="748"/>
      <c r="AX1192" s="748"/>
      <c r="AY1192" s="748">
        <v>30000000</v>
      </c>
      <c r="AZ1192" s="750">
        <v>45000000</v>
      </c>
      <c r="BA1192" s="750">
        <v>69900000</v>
      </c>
      <c r="BB1192" s="750">
        <v>62900000</v>
      </c>
      <c r="BC1192" s="750">
        <v>65000000</v>
      </c>
      <c r="BD1192" s="750">
        <v>64900000</v>
      </c>
      <c r="BE1192" s="750">
        <v>65000000</v>
      </c>
      <c r="BF1192" s="750">
        <v>68000000</v>
      </c>
      <c r="BG1192" s="750">
        <v>65000000</v>
      </c>
      <c r="BH1192" s="750">
        <v>90000000</v>
      </c>
      <c r="BJ1192" s="750">
        <v>60000000</v>
      </c>
      <c r="BK1192" s="155"/>
      <c r="BL1192" s="155"/>
      <c r="BM1192" s="155"/>
      <c r="BN1192" s="155"/>
    </row>
    <row r="1193" spans="1:73" s="750" customFormat="1" ht="24.75" customHeight="1">
      <c r="A1193" s="22"/>
      <c r="B1193" s="23"/>
      <c r="C1193" s="472"/>
      <c r="D1193" s="23"/>
      <c r="E1193" s="23"/>
      <c r="F1193" s="22"/>
      <c r="G1193" s="22"/>
      <c r="H1193" s="22"/>
      <c r="I1193" s="18" t="s">
        <v>5417</v>
      </c>
      <c r="J1193" s="23"/>
      <c r="K1193" s="23"/>
      <c r="L1193" s="23"/>
      <c r="M1193" s="746"/>
      <c r="N1193" s="22"/>
      <c r="O1193" s="22"/>
      <c r="P1193" s="22"/>
      <c r="Q1193" s="22"/>
      <c r="R1193" s="22"/>
      <c r="S1193" s="747"/>
      <c r="T1193" s="748">
        <f>IF(Table54[[#This Row],[تاریخ اولین  احتساب حق بیمه]]="",1403,MID(Table54[[#This Row],[تاریخ اولین  احتساب حق بیمه]],1,4))</f>
        <v>1403</v>
      </c>
      <c r="U1193" s="22"/>
      <c r="V1193" s="22"/>
      <c r="W1193" s="23"/>
      <c r="X1193" s="22"/>
      <c r="Y1193" s="748"/>
      <c r="Z1193" s="748"/>
      <c r="AA1193" s="748"/>
      <c r="AB1193" s="748"/>
      <c r="AC1193" s="748"/>
      <c r="AD1193" s="748"/>
      <c r="AE1193" s="748"/>
      <c r="AF1193" s="748"/>
      <c r="AG1193" s="748"/>
      <c r="AH1193" s="749"/>
      <c r="AI1193" s="749"/>
      <c r="AJ1193" s="749"/>
      <c r="AK1193" s="749"/>
      <c r="AL1193" s="748"/>
      <c r="AM1193" s="748"/>
      <c r="AN1193" s="748"/>
      <c r="AO1193" s="748"/>
      <c r="AP1193" s="748"/>
      <c r="AQ1193" s="748"/>
      <c r="AR1193" s="748"/>
      <c r="AS1193" s="747"/>
      <c r="AT1193" s="748"/>
      <c r="AU1193" s="748"/>
      <c r="AV1193" s="748"/>
      <c r="AW1193" s="748"/>
      <c r="AX1193" s="748"/>
      <c r="AY1193" s="748"/>
      <c r="BK1193" s="155"/>
      <c r="BL1193" s="155"/>
      <c r="BM1193" s="155"/>
      <c r="BN1193" s="155"/>
    </row>
    <row r="1194" spans="1:73" s="750" customFormat="1" ht="24.75" customHeight="1">
      <c r="A1194" s="155"/>
      <c r="B1194" s="154"/>
      <c r="C1194" s="727"/>
      <c r="D1194" s="154"/>
      <c r="E1194" s="154"/>
      <c r="F1194" s="155"/>
      <c r="G1194" s="155"/>
      <c r="H1194" s="155"/>
      <c r="I1194" s="11" t="s">
        <v>5417</v>
      </c>
      <c r="J1194" s="154"/>
      <c r="K1194" s="154"/>
      <c r="L1194" s="154"/>
      <c r="M1194" s="801"/>
      <c r="N1194" s="155"/>
      <c r="O1194" s="155"/>
      <c r="P1194" s="155"/>
      <c r="Q1194" s="155"/>
      <c r="R1194" s="155"/>
      <c r="S1194" s="802"/>
      <c r="T1194" s="750">
        <f>IF(Table54[[#This Row],[تاریخ اولین  احتساب حق بیمه]]="",1403,MID(Table54[[#This Row],[تاریخ اولین  احتساب حق بیمه]],1,4))</f>
        <v>1403</v>
      </c>
      <c r="U1194" s="155"/>
      <c r="V1194" s="155"/>
      <c r="W1194" s="154"/>
      <c r="X1194" s="155"/>
      <c r="AH1194" s="803"/>
      <c r="AI1194" s="803"/>
      <c r="AJ1194" s="803"/>
      <c r="AK1194" s="803"/>
      <c r="AS1194" s="802"/>
      <c r="BK1194" s="155"/>
      <c r="BL1194" s="155"/>
      <c r="BM1194" s="155"/>
      <c r="BN1194" s="155"/>
    </row>
    <row r="1195" spans="1:73" s="750" customFormat="1" ht="24.75" customHeight="1">
      <c r="A1195" s="21" t="s">
        <v>3085</v>
      </c>
      <c r="B1195" s="20" t="s">
        <v>3086</v>
      </c>
      <c r="C1195" s="757" t="s">
        <v>3099</v>
      </c>
      <c r="D1195" s="20" t="s">
        <v>3087</v>
      </c>
      <c r="E1195" s="20" t="s">
        <v>162</v>
      </c>
      <c r="F1195" s="21" t="s">
        <v>111</v>
      </c>
      <c r="G1195" s="21"/>
      <c r="H1195" s="21" t="s">
        <v>179</v>
      </c>
      <c r="I1195" s="19" t="s">
        <v>5416</v>
      </c>
      <c r="J1195" s="20" t="s">
        <v>3088</v>
      </c>
      <c r="K1195" s="20" t="s">
        <v>1183</v>
      </c>
      <c r="L1195" s="20" t="s">
        <v>1184</v>
      </c>
      <c r="M1195" s="758"/>
      <c r="N1195" s="21"/>
      <c r="O1195" s="21" t="s">
        <v>1551</v>
      </c>
      <c r="P1195" s="21" t="s">
        <v>2565</v>
      </c>
      <c r="Q1195" s="21"/>
      <c r="R1195" s="21" t="s">
        <v>2565</v>
      </c>
      <c r="S1195" s="759" t="s">
        <v>3156</v>
      </c>
      <c r="T1195" s="760" t="str">
        <f>IF(Table54[[#This Row],[تاریخ اولین  احتساب حق بیمه]]="",1403,MID(Table54[[#This Row],[تاریخ اولین  احتساب حق بیمه]],1,4))</f>
        <v>1401</v>
      </c>
      <c r="U1195" s="21"/>
      <c r="V1195" s="21"/>
      <c r="W1195" s="20"/>
      <c r="X1195" s="21"/>
      <c r="Y1195" s="760"/>
      <c r="Z1195" s="760"/>
      <c r="AA1195" s="760"/>
      <c r="AB1195" s="760"/>
      <c r="AC1195" s="760"/>
      <c r="AD1195" s="760"/>
      <c r="AE1195" s="760"/>
      <c r="AF1195" s="760"/>
      <c r="AG1195" s="760"/>
      <c r="AH1195" s="761"/>
      <c r="AI1195" s="761"/>
      <c r="AJ1195" s="761"/>
      <c r="AK1195" s="761"/>
      <c r="AL1195" s="760"/>
      <c r="AM1195" s="760"/>
      <c r="AN1195" s="760"/>
      <c r="AO1195" s="760"/>
      <c r="AP1195" s="760"/>
      <c r="AQ1195" s="760"/>
      <c r="AR1195" s="760"/>
      <c r="AS1195" s="759"/>
      <c r="AT1195" s="760"/>
      <c r="AU1195" s="760"/>
      <c r="AV1195" s="760"/>
      <c r="AW1195" s="760"/>
      <c r="AX1195" s="760"/>
      <c r="AY1195" s="760">
        <v>75000000</v>
      </c>
      <c r="AZ1195" s="760">
        <v>80000000</v>
      </c>
      <c r="BB1195" s="760">
        <v>80000000</v>
      </c>
      <c r="BC1195" s="760">
        <v>80000000</v>
      </c>
      <c r="BD1195" s="760">
        <v>80000000</v>
      </c>
      <c r="BE1195" s="760">
        <v>80000000</v>
      </c>
      <c r="BF1195" s="760">
        <v>80000000</v>
      </c>
      <c r="BG1195" s="750">
        <v>80000000</v>
      </c>
      <c r="BK1195" s="155"/>
      <c r="BL1195" s="155"/>
      <c r="BM1195" s="155"/>
      <c r="BN1195" s="155"/>
    </row>
    <row r="1196" spans="1:73" s="750" customFormat="1" ht="24.75" customHeight="1">
      <c r="A1196" s="21" t="s">
        <v>3089</v>
      </c>
      <c r="B1196" s="20" t="s">
        <v>3090</v>
      </c>
      <c r="C1196" s="757" t="s">
        <v>3099</v>
      </c>
      <c r="D1196" s="20" t="s">
        <v>3091</v>
      </c>
      <c r="E1196" s="20" t="s">
        <v>162</v>
      </c>
      <c r="F1196" s="21" t="s">
        <v>86</v>
      </c>
      <c r="G1196" s="21"/>
      <c r="H1196" s="21" t="s">
        <v>180</v>
      </c>
      <c r="I1196" s="19" t="s">
        <v>5417</v>
      </c>
      <c r="J1196" s="20" t="s">
        <v>3092</v>
      </c>
      <c r="K1196" s="20" t="s">
        <v>1183</v>
      </c>
      <c r="L1196" s="20" t="s">
        <v>1184</v>
      </c>
      <c r="M1196" s="758"/>
      <c r="N1196" s="21"/>
      <c r="O1196" s="21" t="s">
        <v>1551</v>
      </c>
      <c r="P1196" s="21" t="s">
        <v>455</v>
      </c>
      <c r="Q1196" s="21"/>
      <c r="R1196" s="21" t="s">
        <v>1941</v>
      </c>
      <c r="S1196" s="759" t="s">
        <v>3156</v>
      </c>
      <c r="T1196" s="760" t="str">
        <f>IF(Table54[[#This Row],[تاریخ اولین  احتساب حق بیمه]]="",1403,MID(Table54[[#This Row],[تاریخ اولین  احتساب حق بیمه]],1,4))</f>
        <v>1401</v>
      </c>
      <c r="U1196" s="21"/>
      <c r="V1196" s="21"/>
      <c r="W1196" s="20"/>
      <c r="X1196" s="21"/>
      <c r="Y1196" s="760"/>
      <c r="Z1196" s="760"/>
      <c r="AA1196" s="760"/>
      <c r="AB1196" s="760"/>
      <c r="AC1196" s="760"/>
      <c r="AD1196" s="760"/>
      <c r="AE1196" s="760"/>
      <c r="AF1196" s="760"/>
      <c r="AG1196" s="760"/>
      <c r="AH1196" s="761"/>
      <c r="AI1196" s="761"/>
      <c r="AJ1196" s="761"/>
      <c r="AK1196" s="761"/>
      <c r="AL1196" s="760"/>
      <c r="AM1196" s="760"/>
      <c r="AN1196" s="760"/>
      <c r="AO1196" s="760"/>
      <c r="AP1196" s="760"/>
      <c r="AQ1196" s="760"/>
      <c r="AR1196" s="760"/>
      <c r="AS1196" s="759"/>
      <c r="AT1196" s="760"/>
      <c r="AU1196" s="760"/>
      <c r="AV1196" s="760"/>
      <c r="AW1196" s="760"/>
      <c r="AX1196" s="760"/>
      <c r="AY1196" s="760">
        <v>75000000</v>
      </c>
      <c r="AZ1196" s="760">
        <v>80000000</v>
      </c>
      <c r="BB1196" s="760">
        <v>80000000</v>
      </c>
      <c r="BC1196" s="760">
        <v>80000000</v>
      </c>
      <c r="BD1196" s="760">
        <v>80000000</v>
      </c>
      <c r="BE1196" s="760">
        <v>80000000</v>
      </c>
      <c r="BF1196" s="760">
        <v>80000000</v>
      </c>
      <c r="BG1196" s="750">
        <v>80000000</v>
      </c>
      <c r="BK1196" s="155"/>
      <c r="BL1196" s="155"/>
      <c r="BM1196" s="155"/>
      <c r="BN1196" s="155"/>
    </row>
    <row r="1197" spans="1:73" s="750" customFormat="1" ht="24.75" customHeight="1">
      <c r="A1197" s="21" t="s">
        <v>3094</v>
      </c>
      <c r="B1197" s="20" t="s">
        <v>3095</v>
      </c>
      <c r="C1197" s="757" t="s">
        <v>3099</v>
      </c>
      <c r="D1197" s="20" t="s">
        <v>3096</v>
      </c>
      <c r="E1197" s="20" t="s">
        <v>162</v>
      </c>
      <c r="F1197" s="21" t="s">
        <v>3097</v>
      </c>
      <c r="G1197" s="21"/>
      <c r="H1197" s="21" t="s">
        <v>180</v>
      </c>
      <c r="I1197" s="19" t="s">
        <v>5417</v>
      </c>
      <c r="J1197" s="20" t="s">
        <v>3098</v>
      </c>
      <c r="K1197" s="20" t="s">
        <v>1183</v>
      </c>
      <c r="L1197" s="20" t="s">
        <v>1184</v>
      </c>
      <c r="M1197" s="758"/>
      <c r="N1197" s="21"/>
      <c r="O1197" s="21" t="s">
        <v>1551</v>
      </c>
      <c r="P1197" s="21" t="s">
        <v>1941</v>
      </c>
      <c r="Q1197" s="21"/>
      <c r="R1197" s="21" t="s">
        <v>3093</v>
      </c>
      <c r="S1197" s="759" t="s">
        <v>3156</v>
      </c>
      <c r="T1197" s="760" t="str">
        <f>IF(Table54[[#This Row],[تاریخ اولین  احتساب حق بیمه]]="",1403,MID(Table54[[#This Row],[تاریخ اولین  احتساب حق بیمه]],1,4))</f>
        <v>1402</v>
      </c>
      <c r="U1197" s="21"/>
      <c r="V1197" s="21"/>
      <c r="W1197" s="20"/>
      <c r="X1197" s="21"/>
      <c r="Y1197" s="760"/>
      <c r="Z1197" s="760"/>
      <c r="AA1197" s="760"/>
      <c r="AB1197" s="760"/>
      <c r="AC1197" s="760"/>
      <c r="AD1197" s="760"/>
      <c r="AE1197" s="760"/>
      <c r="AF1197" s="760"/>
      <c r="AG1197" s="760"/>
      <c r="AH1197" s="761"/>
      <c r="AI1197" s="761"/>
      <c r="AJ1197" s="761"/>
      <c r="AK1197" s="761"/>
      <c r="AL1197" s="760"/>
      <c r="AM1197" s="760"/>
      <c r="AN1197" s="760"/>
      <c r="AO1197" s="760"/>
      <c r="AP1197" s="760"/>
      <c r="AQ1197" s="760"/>
      <c r="AR1197" s="760"/>
      <c r="AS1197" s="759"/>
      <c r="AT1197" s="760"/>
      <c r="AU1197" s="760"/>
      <c r="AV1197" s="760"/>
      <c r="AW1197" s="760"/>
      <c r="AX1197" s="760"/>
      <c r="AY1197" s="760">
        <v>60000000</v>
      </c>
      <c r="AZ1197" s="760">
        <v>60000000</v>
      </c>
      <c r="BB1197" s="760">
        <v>60000000</v>
      </c>
      <c r="BC1197" s="760">
        <v>60000000</v>
      </c>
      <c r="BD1197" s="760">
        <v>60000000</v>
      </c>
      <c r="BE1197" s="760">
        <v>60000000</v>
      </c>
      <c r="BF1197" s="760">
        <v>60000000</v>
      </c>
      <c r="BG1197" s="750">
        <v>60000000</v>
      </c>
      <c r="BH1197" s="750">
        <v>140000000</v>
      </c>
      <c r="BK1197" s="155"/>
      <c r="BL1197" s="155"/>
      <c r="BM1197" s="155"/>
      <c r="BN1197" s="155"/>
    </row>
    <row r="1198" spans="1:73" s="769" customFormat="1" ht="24.75" customHeight="1">
      <c r="A1198" s="838" t="s">
        <v>22262</v>
      </c>
      <c r="B1198" s="474" t="s">
        <v>22263</v>
      </c>
      <c r="C1198" s="836" t="s">
        <v>3099</v>
      </c>
      <c r="D1198" s="474" t="s">
        <v>22264</v>
      </c>
      <c r="E1198" s="474" t="s">
        <v>162</v>
      </c>
      <c r="F1198" s="838" t="s">
        <v>198</v>
      </c>
      <c r="G1198" s="838"/>
      <c r="H1198" s="838"/>
      <c r="I1198" s="1144" t="s">
        <v>5417</v>
      </c>
      <c r="J1198" s="474"/>
      <c r="K1198" s="474"/>
      <c r="L1198" s="474"/>
      <c r="M1198" s="1145"/>
      <c r="N1198" s="838"/>
      <c r="O1198" s="838" t="s">
        <v>2155</v>
      </c>
      <c r="P1198" s="838" t="s">
        <v>5337</v>
      </c>
      <c r="Q1198" s="838" t="s">
        <v>5337</v>
      </c>
      <c r="R1198" s="838" t="s">
        <v>22780</v>
      </c>
      <c r="S1198" s="831"/>
      <c r="T1198" s="839"/>
      <c r="U1198" s="838"/>
      <c r="V1198" s="838"/>
      <c r="W1198" s="838"/>
      <c r="X1198" s="838"/>
      <c r="Y1198" s="839"/>
      <c r="Z1198" s="839"/>
      <c r="AA1198" s="839"/>
      <c r="AB1198" s="839"/>
      <c r="AC1198" s="839"/>
      <c r="AD1198" s="839"/>
      <c r="AE1198" s="839"/>
      <c r="AF1198" s="839"/>
      <c r="AG1198" s="839"/>
      <c r="AH1198" s="1146"/>
      <c r="AI1198" s="1146"/>
      <c r="AJ1198" s="1146"/>
      <c r="AK1198" s="1146"/>
      <c r="AL1198" s="839"/>
      <c r="AM1198" s="839"/>
      <c r="AN1198" s="839"/>
      <c r="AO1198" s="839"/>
      <c r="AP1198" s="839"/>
      <c r="AQ1198" s="839"/>
      <c r="AR1198" s="839"/>
      <c r="AS1198" s="831"/>
      <c r="AT1198" s="839"/>
      <c r="AU1198" s="839"/>
      <c r="AV1198" s="839"/>
      <c r="AW1198" s="839"/>
      <c r="AX1198" s="839"/>
      <c r="AY1198" s="839"/>
      <c r="AZ1198" s="839"/>
      <c r="BA1198" s="768"/>
      <c r="BB1198" s="839"/>
      <c r="BC1198" s="839"/>
      <c r="BD1198" s="839"/>
      <c r="BE1198" s="839"/>
      <c r="BF1198" s="839"/>
      <c r="BG1198" s="768"/>
      <c r="BH1198" s="768"/>
      <c r="BI1198" s="768"/>
    </row>
    <row r="1199" spans="1:73" s="1008" customFormat="1" ht="24.75" customHeight="1">
      <c r="A1199" s="1005" t="s">
        <v>29354</v>
      </c>
      <c r="B1199" s="20" t="s">
        <v>29355</v>
      </c>
      <c r="C1199" s="757" t="s">
        <v>3099</v>
      </c>
      <c r="D1199" s="1006" t="s">
        <v>29356</v>
      </c>
      <c r="E1199" s="1007" t="s">
        <v>163</v>
      </c>
      <c r="F1199" s="21" t="s">
        <v>123</v>
      </c>
      <c r="H1199" s="1008" t="s">
        <v>179</v>
      </c>
      <c r="I1199" s="19" t="s">
        <v>5416</v>
      </c>
      <c r="J1199" s="1007"/>
      <c r="K1199" s="1007"/>
      <c r="L1199" s="1007"/>
      <c r="M1199" s="1009"/>
      <c r="O1199" s="21" t="s">
        <v>2155</v>
      </c>
      <c r="P1199" s="1008" t="s">
        <v>29357</v>
      </c>
      <c r="Q1199" s="1008" t="s">
        <v>29357</v>
      </c>
      <c r="S1199" s="1214"/>
      <c r="T1199" s="1011" t="e">
        <f>IF([7]!Table54[[#This Row],[تاریخ اولین  احتساب حق بیمه]]="",1403,MID([7]!Table54[[#This Row],[تاریخ اولین  احتساب حق بیمه]],1,4))</f>
        <v>#REF!</v>
      </c>
      <c r="W1199" s="20"/>
      <c r="Y1199" s="1011"/>
      <c r="Z1199" s="1011"/>
      <c r="AA1199" s="1011"/>
      <c r="AB1199" s="1011"/>
      <c r="AC1199" s="1011"/>
      <c r="AD1199" s="1011"/>
      <c r="AE1199" s="1011"/>
      <c r="AF1199" s="1011"/>
      <c r="AG1199" s="1011"/>
      <c r="AH1199" s="1215"/>
      <c r="AI1199" s="1215"/>
      <c r="AJ1199" s="1215"/>
      <c r="AK1199" s="1215"/>
      <c r="AL1199" s="1011"/>
      <c r="AM1199" s="1011"/>
      <c r="AN1199" s="1011"/>
      <c r="AO1199" s="1011"/>
      <c r="AP1199" s="1011"/>
      <c r="AQ1199" s="1011"/>
      <c r="AR1199" s="1011"/>
      <c r="AS1199" s="1214"/>
      <c r="AT1199" s="1011"/>
      <c r="AU1199" s="1011"/>
      <c r="AV1199" s="1011"/>
      <c r="AW1199" s="1011"/>
      <c r="AX1199" s="1011"/>
      <c r="AY1199" s="1011"/>
      <c r="AZ1199" s="1011"/>
      <c r="BA1199" s="1011"/>
      <c r="BB1199" s="1011"/>
      <c r="BC1199" s="1011"/>
      <c r="BD1199" s="1011"/>
      <c r="BE1199" s="1011"/>
      <c r="BF1199" s="1011"/>
      <c r="BG1199" s="1011"/>
      <c r="BH1199" s="1011"/>
      <c r="BI1199" s="1011"/>
      <c r="BJ1199" s="1011"/>
      <c r="BK1199" s="1011"/>
      <c r="BL1199" s="1011"/>
      <c r="BM1199" s="1011"/>
      <c r="BN1199" s="1011"/>
      <c r="BO1199" s="1011"/>
      <c r="BP1199" s="1011"/>
      <c r="BQ1199" s="1011"/>
      <c r="BR1199" s="1011"/>
      <c r="BS1199" s="1011"/>
      <c r="BT1199" s="1011"/>
      <c r="BU1199" s="1011"/>
    </row>
    <row r="1200" spans="1:73" s="1008" customFormat="1" ht="24.75" customHeight="1">
      <c r="A1200" s="1005" t="s">
        <v>29358</v>
      </c>
      <c r="B1200" s="20" t="s">
        <v>29359</v>
      </c>
      <c r="C1200" s="757" t="s">
        <v>3099</v>
      </c>
      <c r="D1200" s="1006" t="s">
        <v>29360</v>
      </c>
      <c r="E1200" s="1007" t="s">
        <v>162</v>
      </c>
      <c r="F1200" s="21" t="s">
        <v>4062</v>
      </c>
      <c r="H1200" s="1008" t="s">
        <v>179</v>
      </c>
      <c r="I1200" s="19" t="s">
        <v>5418</v>
      </c>
      <c r="J1200" s="1007"/>
      <c r="K1200" s="1007"/>
      <c r="L1200" s="1007"/>
      <c r="M1200" s="1009"/>
      <c r="O1200" s="21" t="s">
        <v>1551</v>
      </c>
      <c r="P1200" s="1008" t="s">
        <v>29357</v>
      </c>
      <c r="Q1200" s="1008" t="s">
        <v>29357</v>
      </c>
      <c r="R1200" s="1008" t="s">
        <v>28391</v>
      </c>
      <c r="S1200" s="1214"/>
      <c r="T1200" s="1011" t="e">
        <f>IF([7]!Table54[[#This Row],[تاریخ اولین  احتساب حق بیمه]]="",1403,MID([7]!Table54[[#This Row],[تاریخ اولین  احتساب حق بیمه]],1,4))</f>
        <v>#REF!</v>
      </c>
      <c r="W1200" s="20"/>
      <c r="Y1200" s="1011"/>
      <c r="Z1200" s="1011"/>
      <c r="AA1200" s="1011"/>
      <c r="AB1200" s="1011"/>
      <c r="AC1200" s="1011"/>
      <c r="AD1200" s="1011"/>
      <c r="AE1200" s="1011"/>
      <c r="AF1200" s="1011"/>
      <c r="AG1200" s="1011"/>
      <c r="AH1200" s="1215"/>
      <c r="AI1200" s="1215"/>
      <c r="AJ1200" s="1215"/>
      <c r="AK1200" s="1215"/>
      <c r="AL1200" s="1011"/>
      <c r="AM1200" s="1011"/>
      <c r="AN1200" s="1011"/>
      <c r="AO1200" s="1011"/>
      <c r="AP1200" s="1011"/>
      <c r="AQ1200" s="1011"/>
      <c r="AR1200" s="1011"/>
      <c r="AS1200" s="1214"/>
      <c r="AT1200" s="1011"/>
      <c r="AU1200" s="1011"/>
      <c r="AV1200" s="1011"/>
      <c r="AW1200" s="1011"/>
      <c r="AX1200" s="1011"/>
      <c r="AY1200" s="1011"/>
      <c r="AZ1200" s="1011"/>
      <c r="BA1200" s="1011"/>
      <c r="BB1200" s="1011"/>
      <c r="BC1200" s="1011"/>
      <c r="BD1200" s="1011"/>
      <c r="BE1200" s="1011"/>
      <c r="BF1200" s="1011"/>
      <c r="BG1200" s="1011"/>
      <c r="BH1200" s="1011"/>
      <c r="BI1200" s="1011"/>
      <c r="BJ1200" s="1011"/>
      <c r="BK1200" s="1011"/>
      <c r="BL1200" s="1011"/>
      <c r="BM1200" s="1011"/>
      <c r="BN1200" s="1011"/>
      <c r="BO1200" s="1011"/>
      <c r="BP1200" s="1011"/>
      <c r="BQ1200" s="1011"/>
      <c r="BR1200" s="1011"/>
      <c r="BS1200" s="1011"/>
      <c r="BT1200" s="1011"/>
      <c r="BU1200" s="1011"/>
    </row>
    <row r="1201" spans="1:73" ht="24.75" customHeight="1">
      <c r="A1201" s="21"/>
      <c r="B1201" s="20"/>
      <c r="C1201" s="757"/>
      <c r="D1201" s="20"/>
      <c r="E1201" s="20"/>
      <c r="F1201" s="21"/>
      <c r="G1201" s="21"/>
      <c r="H1201" s="21"/>
      <c r="I1201" s="19" t="s">
        <v>5417</v>
      </c>
      <c r="J1201" s="20"/>
      <c r="K1201" s="20"/>
      <c r="L1201" s="20"/>
      <c r="M1201" s="758"/>
      <c r="N1201" s="21"/>
      <c r="O1201" s="21"/>
      <c r="P1201" s="21"/>
      <c r="Q1201" s="21"/>
      <c r="R1201" s="21"/>
      <c r="S1201" s="759"/>
      <c r="T1201" s="760">
        <f>IF(Table54[[#This Row],[تاریخ اولین  احتساب حق بیمه]]="",1403,MID(Table54[[#This Row],[تاریخ اولین  احتساب حق بیمه]],1,4))</f>
        <v>1403</v>
      </c>
      <c r="U1201" s="21"/>
      <c r="V1201" s="21"/>
      <c r="W1201" s="21"/>
      <c r="X1201" s="21"/>
      <c r="Y1201" s="760"/>
      <c r="Z1201" s="760"/>
      <c r="AA1201" s="760"/>
      <c r="AB1201" s="760"/>
      <c r="AC1201" s="760"/>
      <c r="AD1201" s="760"/>
      <c r="AE1201" s="760"/>
      <c r="AF1201" s="760"/>
      <c r="AG1201" s="760"/>
      <c r="AH1201" s="761"/>
      <c r="AI1201" s="761"/>
      <c r="AJ1201" s="761"/>
      <c r="AK1201" s="761"/>
      <c r="AL1201" s="760"/>
      <c r="AM1201" s="760"/>
      <c r="AN1201" s="760"/>
      <c r="AO1201" s="760"/>
      <c r="AP1201" s="760"/>
      <c r="AQ1201" s="760"/>
      <c r="AR1201" s="760"/>
      <c r="AS1201" s="759"/>
      <c r="AT1201" s="760"/>
      <c r="AU1201" s="760"/>
      <c r="AV1201" s="760"/>
      <c r="AW1201" s="760"/>
      <c r="AX1201" s="760"/>
      <c r="AY1201" s="760"/>
      <c r="AZ1201" s="760"/>
      <c r="BA1201" s="750"/>
      <c r="BB1201" s="760"/>
      <c r="BC1201" s="760"/>
      <c r="BD1201" s="760"/>
      <c r="BE1201" s="760"/>
      <c r="BF1201" s="760"/>
      <c r="BG1201" s="750"/>
      <c r="BH1201" s="750"/>
      <c r="BI1201" s="750"/>
    </row>
    <row r="1202" spans="1:73" s="750" customFormat="1" ht="24.75" customHeight="1">
      <c r="A1202" s="155"/>
      <c r="B1202" s="154"/>
      <c r="C1202" s="727"/>
      <c r="D1202" s="154"/>
      <c r="E1202" s="154"/>
      <c r="F1202" s="155"/>
      <c r="G1202" s="155"/>
      <c r="H1202" s="155"/>
      <c r="I1202" s="11" t="s">
        <v>5417</v>
      </c>
      <c r="J1202" s="154"/>
      <c r="K1202" s="154"/>
      <c r="L1202" s="154"/>
      <c r="M1202" s="801"/>
      <c r="N1202" s="155"/>
      <c r="O1202" s="155"/>
      <c r="P1202" s="155"/>
      <c r="Q1202" s="155"/>
      <c r="R1202" s="155"/>
      <c r="S1202" s="802"/>
      <c r="T1202" s="750">
        <f>IF(Table54[[#This Row],[تاریخ اولین  احتساب حق بیمه]]="",1403,MID(Table54[[#This Row],[تاریخ اولین  احتساب حق بیمه]],1,4))</f>
        <v>1403</v>
      </c>
      <c r="U1202" s="155"/>
      <c r="V1202" s="155"/>
      <c r="W1202" s="154"/>
      <c r="X1202" s="155"/>
      <c r="AH1202" s="803"/>
      <c r="AI1202" s="803"/>
      <c r="AJ1202" s="803"/>
      <c r="AK1202" s="803"/>
      <c r="AS1202" s="802"/>
      <c r="BK1202" s="155"/>
      <c r="BL1202" s="155"/>
      <c r="BM1202" s="155"/>
      <c r="BN1202" s="155"/>
    </row>
    <row r="1203" spans="1:73" s="1061" customFormat="1" ht="24.75" customHeight="1">
      <c r="A1203" s="1055" t="s">
        <v>28406</v>
      </c>
      <c r="B1203" s="1056" t="s">
        <v>28407</v>
      </c>
      <c r="C1203" s="1057" t="s">
        <v>3110</v>
      </c>
      <c r="D1203" s="1058" t="s">
        <v>28408</v>
      </c>
      <c r="E1203" s="1059" t="s">
        <v>163</v>
      </c>
      <c r="F1203" s="1060" t="s">
        <v>28409</v>
      </c>
      <c r="H1203" s="1061" t="s">
        <v>179</v>
      </c>
      <c r="I1203" s="1062">
        <v>0</v>
      </c>
      <c r="J1203" s="1059" t="s">
        <v>28410</v>
      </c>
      <c r="K1203" s="1059" t="s">
        <v>1183</v>
      </c>
      <c r="L1203" s="1059" t="s">
        <v>1184</v>
      </c>
      <c r="M1203" s="1063" t="s">
        <v>28411</v>
      </c>
      <c r="N1203" s="1061">
        <v>4148715539</v>
      </c>
      <c r="O1203" s="1061" t="s">
        <v>2155</v>
      </c>
      <c r="P1203" s="1061" t="s">
        <v>182</v>
      </c>
      <c r="Q1203" s="1061" t="s">
        <v>1309</v>
      </c>
      <c r="S1203" s="1064" t="s">
        <v>2811</v>
      </c>
      <c r="T1203" s="1065" t="e">
        <f>IF([11]!Table54[[#This Row],[تاریخ اولین  احتساب حق بیمه]]="",1403,MID([11]!Table54[[#This Row],[تاریخ اولین  احتساب حق بیمه]],1,4))</f>
        <v>#REF!</v>
      </c>
      <c r="U1203" s="1061" t="s">
        <v>498</v>
      </c>
      <c r="W1203" s="1056" t="s">
        <v>28412</v>
      </c>
      <c r="Y1203" s="1065"/>
      <c r="Z1203" s="1065"/>
      <c r="AA1203" s="1065"/>
      <c r="AB1203" s="1065"/>
      <c r="AC1203" s="1065"/>
      <c r="AD1203" s="1065"/>
      <c r="AE1203" s="1065"/>
      <c r="AF1203" s="1065"/>
      <c r="AG1203" s="1065"/>
      <c r="AH1203" s="1066"/>
      <c r="AI1203" s="1066"/>
      <c r="AJ1203" s="1066"/>
      <c r="AK1203" s="1066"/>
      <c r="AL1203" s="1065"/>
      <c r="AM1203" s="1065"/>
      <c r="AN1203" s="1065"/>
      <c r="AO1203" s="1065"/>
      <c r="AP1203" s="1065"/>
      <c r="AQ1203" s="1065"/>
      <c r="AR1203" s="1065"/>
      <c r="AS1203" s="1064"/>
      <c r="AT1203" s="1065"/>
      <c r="AU1203" s="1065"/>
      <c r="AV1203" s="1065"/>
      <c r="AW1203" s="1065">
        <v>12000000</v>
      </c>
      <c r="AX1203" s="1065">
        <v>12000000</v>
      </c>
      <c r="AY1203" s="1065"/>
      <c r="AZ1203" s="1065"/>
      <c r="BA1203" s="1065"/>
      <c r="BB1203" s="1065"/>
      <c r="BC1203" s="1065"/>
      <c r="BD1203" s="1065"/>
      <c r="BE1203" s="1065"/>
      <c r="BF1203" s="1065"/>
      <c r="BG1203" s="1065"/>
      <c r="BH1203" s="1065"/>
      <c r="BI1203" s="1065"/>
      <c r="BJ1203" s="1065"/>
      <c r="BK1203" s="1065"/>
      <c r="BL1203" s="1065"/>
      <c r="BM1203" s="1065"/>
      <c r="BN1203" s="1065"/>
      <c r="BO1203" s="1065"/>
      <c r="BP1203" s="1067"/>
      <c r="BQ1203" s="1065"/>
      <c r="BR1203" s="1065"/>
      <c r="BS1203" s="1065"/>
      <c r="BT1203" s="1065"/>
      <c r="BU1203" s="1065"/>
    </row>
    <row r="1204" spans="1:73" s="1061" customFormat="1" ht="24.75" customHeight="1">
      <c r="A1204" s="1055" t="s">
        <v>28413</v>
      </c>
      <c r="B1204" s="1056" t="s">
        <v>28414</v>
      </c>
      <c r="C1204" s="1057" t="s">
        <v>3110</v>
      </c>
      <c r="D1204" s="1058" t="s">
        <v>28415</v>
      </c>
      <c r="E1204" s="1059" t="s">
        <v>163</v>
      </c>
      <c r="F1204" s="1060" t="s">
        <v>318</v>
      </c>
      <c r="H1204" s="1061" t="s">
        <v>180</v>
      </c>
      <c r="I1204" s="1062">
        <v>0</v>
      </c>
      <c r="J1204" s="1059" t="s">
        <v>28416</v>
      </c>
      <c r="K1204" s="1059" t="s">
        <v>1183</v>
      </c>
      <c r="L1204" s="1059" t="s">
        <v>1184</v>
      </c>
      <c r="M1204" s="1063" t="s">
        <v>28417</v>
      </c>
      <c r="N1204" s="1061">
        <v>414876575</v>
      </c>
      <c r="O1204" s="1061" t="s">
        <v>2155</v>
      </c>
      <c r="P1204" s="1061" t="s">
        <v>2100</v>
      </c>
      <c r="Q1204" s="1061" t="s">
        <v>3764</v>
      </c>
      <c r="S1204" s="1064" t="s">
        <v>2811</v>
      </c>
      <c r="T1204" s="1065" t="e">
        <f>IF([11]!Table54[[#This Row],[تاریخ اولین  احتساب حق بیمه]]="",1403,MID([11]!Table54[[#This Row],[تاریخ اولین  احتساب حق بیمه]],1,4))</f>
        <v>#REF!</v>
      </c>
      <c r="U1204" s="1061" t="s">
        <v>498</v>
      </c>
      <c r="W1204" s="1056" t="s">
        <v>28418</v>
      </c>
      <c r="Y1204" s="1065"/>
      <c r="Z1204" s="1065"/>
      <c r="AA1204" s="1065"/>
      <c r="AB1204" s="1065"/>
      <c r="AC1204" s="1065"/>
      <c r="AD1204" s="1065"/>
      <c r="AE1204" s="1065"/>
      <c r="AF1204" s="1065"/>
      <c r="AG1204" s="1065"/>
      <c r="AH1204" s="1066"/>
      <c r="AI1204" s="1066"/>
      <c r="AJ1204" s="1066"/>
      <c r="AK1204" s="1066"/>
      <c r="AL1204" s="1065"/>
      <c r="AM1204" s="1065"/>
      <c r="AN1204" s="1065"/>
      <c r="AO1204" s="1065"/>
      <c r="AP1204" s="1065"/>
      <c r="AQ1204" s="1065"/>
      <c r="AR1204" s="1065"/>
      <c r="AS1204" s="1064"/>
      <c r="AT1204" s="1065"/>
      <c r="AU1204" s="1065"/>
      <c r="AV1204" s="1065"/>
      <c r="AW1204" s="1065">
        <v>20000000</v>
      </c>
      <c r="AX1204" s="1065">
        <v>20000000</v>
      </c>
      <c r="AY1204" s="1065">
        <v>20000000</v>
      </c>
      <c r="AZ1204" s="1065">
        <v>20000000</v>
      </c>
      <c r="BA1204" s="1065">
        <v>20000000</v>
      </c>
      <c r="BB1204" s="1065">
        <v>20000000</v>
      </c>
      <c r="BC1204" s="1065">
        <v>20000000</v>
      </c>
      <c r="BD1204" s="1065">
        <v>20000000</v>
      </c>
      <c r="BE1204" s="1065">
        <v>20000000</v>
      </c>
      <c r="BF1204" s="1065">
        <v>20000000</v>
      </c>
      <c r="BG1204" s="1065">
        <v>20000000</v>
      </c>
      <c r="BH1204" s="1065">
        <v>20000000</v>
      </c>
      <c r="BI1204" s="1065">
        <v>20000000</v>
      </c>
      <c r="BJ1204" s="1065">
        <v>20000000</v>
      </c>
      <c r="BK1204" s="1065">
        <v>20000000</v>
      </c>
      <c r="BL1204" s="1065">
        <v>20000000</v>
      </c>
      <c r="BM1204" s="1065"/>
      <c r="BN1204" s="1065"/>
      <c r="BO1204" s="1065"/>
      <c r="BP1204" s="1067"/>
      <c r="BQ1204" s="1065"/>
      <c r="BR1204" s="1065"/>
      <c r="BS1204" s="1065"/>
      <c r="BT1204" s="1065"/>
      <c r="BU1204" s="1065"/>
    </row>
    <row r="1205" spans="1:73" s="1061" customFormat="1" ht="24.75" customHeight="1">
      <c r="A1205" s="1055" t="s">
        <v>28419</v>
      </c>
      <c r="B1205" s="1056" t="s">
        <v>28420</v>
      </c>
      <c r="C1205" s="1057" t="s">
        <v>3110</v>
      </c>
      <c r="D1205" s="1058" t="s">
        <v>28421</v>
      </c>
      <c r="E1205" s="1059" t="s">
        <v>163</v>
      </c>
      <c r="F1205" s="1060" t="s">
        <v>28422</v>
      </c>
      <c r="H1205" s="1061" t="s">
        <v>180</v>
      </c>
      <c r="I1205" s="1062">
        <v>0</v>
      </c>
      <c r="J1205" s="1059" t="s">
        <v>28423</v>
      </c>
      <c r="K1205" s="1059" t="s">
        <v>1183</v>
      </c>
      <c r="L1205" s="1059" t="s">
        <v>1184</v>
      </c>
      <c r="M1205" s="1063" t="s">
        <v>28424</v>
      </c>
      <c r="N1205" s="1061">
        <v>4148713719</v>
      </c>
      <c r="O1205" s="1061" t="s">
        <v>2155</v>
      </c>
      <c r="P1205" s="1061" t="s">
        <v>2100</v>
      </c>
      <c r="Q1205" s="1061" t="s">
        <v>3764</v>
      </c>
      <c r="S1205" s="1064" t="s">
        <v>2811</v>
      </c>
      <c r="T1205" s="1065" t="e">
        <f>IF([11]!Table54[[#This Row],[تاریخ اولین  احتساب حق بیمه]]="",1403,MID([11]!Table54[[#This Row],[تاریخ اولین  احتساب حق بیمه]],1,4))</f>
        <v>#REF!</v>
      </c>
      <c r="U1205" s="1061" t="s">
        <v>498</v>
      </c>
      <c r="W1205" s="1056" t="s">
        <v>28425</v>
      </c>
      <c r="Y1205" s="1065"/>
      <c r="Z1205" s="1065"/>
      <c r="AA1205" s="1065"/>
      <c r="AB1205" s="1065"/>
      <c r="AC1205" s="1065"/>
      <c r="AD1205" s="1065"/>
      <c r="AE1205" s="1065"/>
      <c r="AF1205" s="1065"/>
      <c r="AG1205" s="1065"/>
      <c r="AH1205" s="1066"/>
      <c r="AI1205" s="1066"/>
      <c r="AJ1205" s="1066"/>
      <c r="AK1205" s="1066"/>
      <c r="AL1205" s="1065"/>
      <c r="AM1205" s="1065"/>
      <c r="AN1205" s="1065"/>
      <c r="AO1205" s="1065"/>
      <c r="AP1205" s="1065"/>
      <c r="AQ1205" s="1065"/>
      <c r="AR1205" s="1065"/>
      <c r="AS1205" s="1064"/>
      <c r="AT1205" s="1065"/>
      <c r="AU1205" s="1065"/>
      <c r="AV1205" s="1065"/>
      <c r="AW1205" s="1065">
        <v>30000000</v>
      </c>
      <c r="AX1205" s="1065">
        <v>30000000</v>
      </c>
      <c r="AY1205" s="1065">
        <v>30000000</v>
      </c>
      <c r="AZ1205" s="1065">
        <v>30000000</v>
      </c>
      <c r="BA1205" s="1065">
        <v>30000000</v>
      </c>
      <c r="BB1205" s="1065">
        <v>30000000</v>
      </c>
      <c r="BC1205" s="1065">
        <v>30000000</v>
      </c>
      <c r="BD1205" s="1065">
        <v>30000000</v>
      </c>
      <c r="BE1205" s="1065">
        <v>30000000</v>
      </c>
      <c r="BF1205" s="1065">
        <v>30000000</v>
      </c>
      <c r="BG1205" s="1065">
        <v>30000000</v>
      </c>
      <c r="BH1205" s="1065">
        <v>30000000</v>
      </c>
      <c r="BI1205" s="1065">
        <v>30000000</v>
      </c>
      <c r="BJ1205" s="1065">
        <v>30000000</v>
      </c>
      <c r="BK1205" s="1065">
        <v>30000000</v>
      </c>
      <c r="BL1205" s="1065">
        <v>30000000</v>
      </c>
      <c r="BM1205" s="1065"/>
      <c r="BN1205" s="1065"/>
      <c r="BO1205" s="1065"/>
      <c r="BP1205" s="1067"/>
      <c r="BQ1205" s="1065"/>
      <c r="BR1205" s="1065"/>
      <c r="BS1205" s="1065"/>
      <c r="BT1205" s="1065"/>
      <c r="BU1205" s="1065"/>
    </row>
    <row r="1206" spans="1:73" s="1061" customFormat="1" ht="24.75" customHeight="1">
      <c r="A1206" s="1055" t="s">
        <v>28426</v>
      </c>
      <c r="B1206" s="1056" t="s">
        <v>28427</v>
      </c>
      <c r="C1206" s="1057" t="s">
        <v>3110</v>
      </c>
      <c r="D1206" s="1058" t="s">
        <v>28428</v>
      </c>
      <c r="E1206" s="1059" t="s">
        <v>163</v>
      </c>
      <c r="F1206" s="1060" t="s">
        <v>28429</v>
      </c>
      <c r="H1206" s="1061" t="s">
        <v>179</v>
      </c>
      <c r="I1206" s="1062">
        <v>1</v>
      </c>
      <c r="J1206" s="1059" t="s">
        <v>28430</v>
      </c>
      <c r="K1206" s="1059" t="s">
        <v>1183</v>
      </c>
      <c r="L1206" s="1059" t="s">
        <v>1184</v>
      </c>
      <c r="M1206" s="1063" t="s">
        <v>28431</v>
      </c>
      <c r="N1206" s="1061">
        <v>41487665643</v>
      </c>
      <c r="O1206" s="1061" t="s">
        <v>2155</v>
      </c>
      <c r="P1206" s="1061" t="s">
        <v>2100</v>
      </c>
      <c r="Q1206" s="1061" t="s">
        <v>3764</v>
      </c>
      <c r="S1206" s="1064" t="s">
        <v>2811</v>
      </c>
      <c r="T1206" s="1065" t="e">
        <f>IF([11]!Table54[[#This Row],[تاریخ اولین  احتساب حق بیمه]]="",1403,MID([11]!Table54[[#This Row],[تاریخ اولین  احتساب حق بیمه]],1,4))</f>
        <v>#REF!</v>
      </c>
      <c r="U1206" s="1061" t="s">
        <v>498</v>
      </c>
      <c r="W1206" s="1056" t="s">
        <v>28432</v>
      </c>
      <c r="Y1206" s="1065"/>
      <c r="Z1206" s="1065"/>
      <c r="AA1206" s="1065"/>
      <c r="AB1206" s="1065"/>
      <c r="AC1206" s="1065"/>
      <c r="AD1206" s="1065"/>
      <c r="AE1206" s="1065"/>
      <c r="AF1206" s="1065"/>
      <c r="AG1206" s="1065"/>
      <c r="AH1206" s="1066"/>
      <c r="AI1206" s="1066"/>
      <c r="AJ1206" s="1066"/>
      <c r="AK1206" s="1066"/>
      <c r="AL1206" s="1065"/>
      <c r="AM1206" s="1065"/>
      <c r="AN1206" s="1065"/>
      <c r="AO1206" s="1065"/>
      <c r="AP1206" s="1065"/>
      <c r="AQ1206" s="1065"/>
      <c r="AR1206" s="1065"/>
      <c r="AS1206" s="1064"/>
      <c r="AT1206" s="1065"/>
      <c r="AU1206" s="1065"/>
      <c r="AV1206" s="1065"/>
      <c r="AW1206" s="1065">
        <v>15000000</v>
      </c>
      <c r="AX1206" s="1065">
        <v>15000000</v>
      </c>
      <c r="AY1206" s="1065">
        <v>15000000</v>
      </c>
      <c r="AZ1206" s="1065">
        <v>15000000</v>
      </c>
      <c r="BA1206" s="1065">
        <v>15000000</v>
      </c>
      <c r="BB1206" s="1065">
        <v>15000000</v>
      </c>
      <c r="BC1206" s="1065">
        <v>15000000</v>
      </c>
      <c r="BD1206" s="1065">
        <v>15000000</v>
      </c>
      <c r="BE1206" s="1065">
        <v>15000000</v>
      </c>
      <c r="BF1206" s="1065">
        <v>15000000</v>
      </c>
      <c r="BG1206" s="1065">
        <v>15000000</v>
      </c>
      <c r="BH1206" s="1065">
        <v>15000000</v>
      </c>
      <c r="BI1206" s="1065">
        <v>15000000</v>
      </c>
      <c r="BJ1206" s="1065">
        <v>15000000</v>
      </c>
      <c r="BK1206" s="1065">
        <v>15000000</v>
      </c>
      <c r="BL1206" s="1065">
        <v>15000000</v>
      </c>
      <c r="BM1206" s="1065"/>
      <c r="BN1206" s="1065"/>
      <c r="BO1206" s="1065"/>
      <c r="BP1206" s="1067"/>
      <c r="BQ1206" s="1065"/>
      <c r="BR1206" s="1065"/>
      <c r="BS1206" s="1065"/>
      <c r="BT1206" s="1065"/>
      <c r="BU1206" s="1065"/>
    </row>
    <row r="1207" spans="1:73" s="1061" customFormat="1" ht="24.75" customHeight="1">
      <c r="A1207" s="1055" t="s">
        <v>28433</v>
      </c>
      <c r="B1207" s="1056" t="s">
        <v>28434</v>
      </c>
      <c r="C1207" s="1057" t="s">
        <v>3110</v>
      </c>
      <c r="D1207" s="1058" t="s">
        <v>28435</v>
      </c>
      <c r="E1207" s="1059" t="s">
        <v>163</v>
      </c>
      <c r="F1207" s="1060" t="s">
        <v>28436</v>
      </c>
      <c r="H1207" s="1061" t="s">
        <v>179</v>
      </c>
      <c r="I1207" s="1062">
        <v>2</v>
      </c>
      <c r="J1207" s="1059" t="s">
        <v>28437</v>
      </c>
      <c r="K1207" s="1059" t="s">
        <v>1183</v>
      </c>
      <c r="L1207" s="1059" t="s">
        <v>1184</v>
      </c>
      <c r="M1207" s="1063" t="s">
        <v>28438</v>
      </c>
      <c r="N1207" s="1061">
        <v>4148763555</v>
      </c>
      <c r="O1207" s="1061" t="s">
        <v>2155</v>
      </c>
      <c r="P1207" s="1061" t="s">
        <v>353</v>
      </c>
      <c r="Q1207" s="1061" t="s">
        <v>3764</v>
      </c>
      <c r="S1207" s="1064" t="s">
        <v>2811</v>
      </c>
      <c r="T1207" s="1065" t="e">
        <f>IF([11]!Table54[[#This Row],[تاریخ اولین  احتساب حق بیمه]]="",1403,MID([11]!Table54[[#This Row],[تاریخ اولین  احتساب حق بیمه]],1,4))</f>
        <v>#REF!</v>
      </c>
      <c r="U1207" s="1061" t="s">
        <v>498</v>
      </c>
      <c r="W1207" s="1056" t="s">
        <v>28439</v>
      </c>
      <c r="Y1207" s="1065"/>
      <c r="Z1207" s="1065"/>
      <c r="AA1207" s="1065"/>
      <c r="AB1207" s="1065"/>
      <c r="AC1207" s="1065"/>
      <c r="AD1207" s="1065"/>
      <c r="AE1207" s="1065"/>
      <c r="AF1207" s="1065"/>
      <c r="AG1207" s="1065"/>
      <c r="AH1207" s="1066"/>
      <c r="AI1207" s="1066"/>
      <c r="AJ1207" s="1066"/>
      <c r="AK1207" s="1066"/>
      <c r="AL1207" s="1065"/>
      <c r="AM1207" s="1065"/>
      <c r="AN1207" s="1065"/>
      <c r="AO1207" s="1065"/>
      <c r="AP1207" s="1065"/>
      <c r="AQ1207" s="1065"/>
      <c r="AR1207" s="1065"/>
      <c r="AS1207" s="1064"/>
      <c r="AT1207" s="1065"/>
      <c r="AU1207" s="1065"/>
      <c r="AV1207" s="1065"/>
      <c r="AW1207" s="1065">
        <v>35000000</v>
      </c>
      <c r="AX1207" s="1065">
        <v>35000000</v>
      </c>
      <c r="AY1207" s="1065">
        <v>35000000</v>
      </c>
      <c r="AZ1207" s="1065">
        <v>35000000</v>
      </c>
      <c r="BA1207" s="1065">
        <v>35000000</v>
      </c>
      <c r="BB1207" s="1065">
        <v>35000000</v>
      </c>
      <c r="BC1207" s="1065">
        <v>35000000</v>
      </c>
      <c r="BD1207" s="1065">
        <v>35000000</v>
      </c>
      <c r="BE1207" s="1065">
        <v>35000000</v>
      </c>
      <c r="BF1207" s="1065">
        <v>35000000</v>
      </c>
      <c r="BG1207" s="1065">
        <v>35000000</v>
      </c>
      <c r="BH1207" s="1065">
        <v>35000000</v>
      </c>
      <c r="BI1207" s="1065">
        <v>35000000</v>
      </c>
      <c r="BJ1207" s="1065">
        <v>35000000</v>
      </c>
      <c r="BK1207" s="1065">
        <v>35000000</v>
      </c>
      <c r="BL1207" s="1065">
        <v>35000000</v>
      </c>
      <c r="BM1207" s="1065"/>
      <c r="BN1207" s="1065"/>
      <c r="BO1207" s="1065"/>
      <c r="BP1207" s="1067"/>
      <c r="BQ1207" s="1065"/>
      <c r="BR1207" s="1065"/>
      <c r="BS1207" s="1065"/>
      <c r="BT1207" s="1065"/>
      <c r="BU1207" s="1065"/>
    </row>
    <row r="1208" spans="1:73" s="1061" customFormat="1" ht="24.75" customHeight="1">
      <c r="A1208" s="1055" t="s">
        <v>28440</v>
      </c>
      <c r="B1208" s="1056" t="s">
        <v>28441</v>
      </c>
      <c r="C1208" s="1057" t="s">
        <v>3110</v>
      </c>
      <c r="D1208" s="1058" t="s">
        <v>28442</v>
      </c>
      <c r="E1208" s="1059" t="s">
        <v>163</v>
      </c>
      <c r="F1208" s="1060" t="s">
        <v>219</v>
      </c>
      <c r="H1208" s="1061" t="s">
        <v>180</v>
      </c>
      <c r="I1208" s="1062">
        <v>0</v>
      </c>
      <c r="J1208" s="1059" t="s">
        <v>28443</v>
      </c>
      <c r="K1208" s="1059" t="s">
        <v>1183</v>
      </c>
      <c r="L1208" s="1059" t="s">
        <v>1184</v>
      </c>
      <c r="M1208" s="1063" t="s">
        <v>28444</v>
      </c>
      <c r="N1208" s="1061">
        <v>4148944991</v>
      </c>
      <c r="O1208" s="1061" t="s">
        <v>2155</v>
      </c>
      <c r="P1208" s="1061" t="s">
        <v>2061</v>
      </c>
      <c r="Q1208" s="1061" t="s">
        <v>2061</v>
      </c>
      <c r="S1208" s="1064" t="s">
        <v>2811</v>
      </c>
      <c r="T1208" s="1065" t="e">
        <f>IF([11]!Table54[[#This Row],[تاریخ اولین  احتساب حق بیمه]]="",1403,MID([11]!Table54[[#This Row],[تاریخ اولین  احتساب حق بیمه]],1,4))</f>
        <v>#REF!</v>
      </c>
      <c r="U1208" s="1061" t="s">
        <v>498</v>
      </c>
      <c r="W1208" s="1056" t="s">
        <v>28445</v>
      </c>
      <c r="Y1208" s="1065"/>
      <c r="Z1208" s="1065"/>
      <c r="AA1208" s="1065"/>
      <c r="AB1208" s="1065"/>
      <c r="AC1208" s="1065"/>
      <c r="AD1208" s="1065"/>
      <c r="AE1208" s="1065"/>
      <c r="AF1208" s="1065"/>
      <c r="AG1208" s="1065"/>
      <c r="AH1208" s="1066"/>
      <c r="AI1208" s="1066"/>
      <c r="AJ1208" s="1066"/>
      <c r="AK1208" s="1066"/>
      <c r="AL1208" s="1065"/>
      <c r="AM1208" s="1065"/>
      <c r="AN1208" s="1065"/>
      <c r="AO1208" s="1065"/>
      <c r="AP1208" s="1065"/>
      <c r="AQ1208" s="1065"/>
      <c r="AR1208" s="1065"/>
      <c r="AS1208" s="1064"/>
      <c r="AT1208" s="1065"/>
      <c r="AU1208" s="1065"/>
      <c r="AV1208" s="1065"/>
      <c r="AW1208" s="1065"/>
      <c r="AX1208" s="1065"/>
      <c r="AY1208" s="1065">
        <v>15000000</v>
      </c>
      <c r="AZ1208" s="1065"/>
      <c r="BA1208" s="1065"/>
      <c r="BB1208" s="1065"/>
      <c r="BC1208" s="1065"/>
      <c r="BD1208" s="1065"/>
      <c r="BE1208" s="1065"/>
      <c r="BF1208" s="1065"/>
      <c r="BG1208" s="1065"/>
      <c r="BH1208" s="1065"/>
      <c r="BI1208" s="1065"/>
      <c r="BJ1208" s="1065"/>
      <c r="BK1208" s="1065"/>
      <c r="BL1208" s="1065"/>
      <c r="BM1208" s="1065"/>
      <c r="BN1208" s="1065"/>
      <c r="BO1208" s="1065"/>
      <c r="BP1208" s="1067"/>
      <c r="BQ1208" s="1065"/>
      <c r="BR1208" s="1065"/>
      <c r="BS1208" s="1065"/>
      <c r="BT1208" s="1065"/>
      <c r="BU1208" s="1065"/>
    </row>
    <row r="1209" spans="1:73" s="1061" customFormat="1" ht="24.75" customHeight="1">
      <c r="A1209" s="1055" t="s">
        <v>28446</v>
      </c>
      <c r="B1209" s="1056" t="s">
        <v>28447</v>
      </c>
      <c r="C1209" s="1057" t="s">
        <v>3110</v>
      </c>
      <c r="D1209" s="1058" t="s">
        <v>28448</v>
      </c>
      <c r="E1209" s="1059" t="s">
        <v>163</v>
      </c>
      <c r="F1209" s="1060" t="s">
        <v>927</v>
      </c>
      <c r="H1209" s="1061" t="s">
        <v>179</v>
      </c>
      <c r="I1209" s="1062">
        <v>1</v>
      </c>
      <c r="J1209" s="1059" t="s">
        <v>28449</v>
      </c>
      <c r="K1209" s="1059" t="s">
        <v>1183</v>
      </c>
      <c r="L1209" s="1059" t="s">
        <v>1184</v>
      </c>
      <c r="M1209" s="1063" t="s">
        <v>28450</v>
      </c>
      <c r="N1209" s="1061">
        <v>4149918733</v>
      </c>
      <c r="O1209" s="1061" t="s">
        <v>2155</v>
      </c>
      <c r="P1209" s="1061" t="s">
        <v>1941</v>
      </c>
      <c r="Q1209" s="1061" t="s">
        <v>1941</v>
      </c>
      <c r="S1209" s="1064" t="s">
        <v>2811</v>
      </c>
      <c r="T1209" s="1065" t="e">
        <f>IF([11]!Table54[[#This Row],[تاریخ اولین  احتساب حق بیمه]]="",1403,MID([11]!Table54[[#This Row],[تاریخ اولین  احتساب حق بیمه]],1,4))</f>
        <v>#REF!</v>
      </c>
      <c r="U1209" s="1061" t="s">
        <v>498</v>
      </c>
      <c r="W1209" s="1056" t="s">
        <v>28451</v>
      </c>
      <c r="Y1209" s="1065"/>
      <c r="Z1209" s="1065"/>
      <c r="AA1209" s="1065"/>
      <c r="AB1209" s="1065"/>
      <c r="AC1209" s="1065"/>
      <c r="AD1209" s="1065"/>
      <c r="AE1209" s="1065"/>
      <c r="AF1209" s="1065"/>
      <c r="AG1209" s="1065"/>
      <c r="AH1209" s="1066"/>
      <c r="AI1209" s="1066"/>
      <c r="AJ1209" s="1066"/>
      <c r="AK1209" s="1066"/>
      <c r="AL1209" s="1065"/>
      <c r="AM1209" s="1065"/>
      <c r="AN1209" s="1065"/>
      <c r="AO1209" s="1065"/>
      <c r="AP1209" s="1065"/>
      <c r="AQ1209" s="1065"/>
      <c r="AR1209" s="1065"/>
      <c r="AS1209" s="1064"/>
      <c r="AT1209" s="1065"/>
      <c r="AU1209" s="1065"/>
      <c r="AV1209" s="1065"/>
      <c r="AW1209" s="1065"/>
      <c r="AX1209" s="1065"/>
      <c r="AY1209" s="1065">
        <v>5300000</v>
      </c>
      <c r="AZ1209" s="1065">
        <v>5300000</v>
      </c>
      <c r="BA1209" s="1065"/>
      <c r="BB1209" s="1065"/>
      <c r="BC1209" s="1065"/>
      <c r="BD1209" s="1065"/>
      <c r="BE1209" s="1065"/>
      <c r="BF1209" s="1065"/>
      <c r="BG1209" s="1065"/>
      <c r="BH1209" s="1065"/>
      <c r="BI1209" s="1065"/>
      <c r="BJ1209" s="1065"/>
      <c r="BK1209" s="1065"/>
      <c r="BL1209" s="1065"/>
      <c r="BM1209" s="1065"/>
      <c r="BN1209" s="1065"/>
      <c r="BO1209" s="1065"/>
      <c r="BP1209" s="1067"/>
      <c r="BQ1209" s="1065"/>
      <c r="BR1209" s="1065"/>
      <c r="BS1209" s="1065"/>
      <c r="BT1209" s="1065"/>
      <c r="BU1209" s="1065"/>
    </row>
    <row r="1210" spans="1:73" s="1061" customFormat="1" ht="24.75" customHeight="1">
      <c r="A1210" s="1055" t="s">
        <v>28452</v>
      </c>
      <c r="B1210" s="1056" t="s">
        <v>28453</v>
      </c>
      <c r="C1210" s="1057" t="s">
        <v>3110</v>
      </c>
      <c r="D1210" s="1058" t="s">
        <v>28454</v>
      </c>
      <c r="E1210" s="1059" t="s">
        <v>163</v>
      </c>
      <c r="F1210" s="1060" t="s">
        <v>123</v>
      </c>
      <c r="H1210" s="1061" t="s">
        <v>179</v>
      </c>
      <c r="I1210" s="1062">
        <v>2</v>
      </c>
      <c r="J1210" s="1059" t="s">
        <v>28455</v>
      </c>
      <c r="K1210" s="1059" t="s">
        <v>1183</v>
      </c>
      <c r="L1210" s="1059" t="s">
        <v>1184</v>
      </c>
      <c r="M1210" s="1063" t="s">
        <v>28456</v>
      </c>
      <c r="N1210" s="1061">
        <v>1418843899</v>
      </c>
      <c r="O1210" s="1061" t="s">
        <v>2155</v>
      </c>
      <c r="P1210" s="1061" t="s">
        <v>2251</v>
      </c>
      <c r="Q1210" s="1061" t="s">
        <v>2251</v>
      </c>
      <c r="S1210" s="1064" t="s">
        <v>2811</v>
      </c>
      <c r="T1210" s="1065" t="e">
        <f>IF([11]!Table54[[#This Row],[تاریخ اولین  احتساب حق بیمه]]="",1403,MID([11]!Table54[[#This Row],[تاریخ اولین  احتساب حق بیمه]],1,4))</f>
        <v>#REF!</v>
      </c>
      <c r="U1210" s="1061" t="s">
        <v>498</v>
      </c>
      <c r="W1210" s="1056" t="s">
        <v>28457</v>
      </c>
      <c r="Y1210" s="1065"/>
      <c r="Z1210" s="1065"/>
      <c r="AA1210" s="1065"/>
      <c r="AB1210" s="1065"/>
      <c r="AC1210" s="1065"/>
      <c r="AD1210" s="1065"/>
      <c r="AE1210" s="1065"/>
      <c r="AF1210" s="1065"/>
      <c r="AG1210" s="1065"/>
      <c r="AH1210" s="1066"/>
      <c r="AI1210" s="1066"/>
      <c r="AJ1210" s="1066"/>
      <c r="AK1210" s="1066"/>
      <c r="AL1210" s="1065"/>
      <c r="AM1210" s="1065"/>
      <c r="AN1210" s="1065"/>
      <c r="AO1210" s="1065"/>
      <c r="AP1210" s="1065"/>
      <c r="AQ1210" s="1065"/>
      <c r="AR1210" s="1065"/>
      <c r="AS1210" s="1064"/>
      <c r="AT1210" s="1065"/>
      <c r="AU1210" s="1065"/>
      <c r="AV1210" s="1065"/>
      <c r="AW1210" s="1065"/>
      <c r="AX1210" s="1065"/>
      <c r="AY1210" s="1065">
        <v>8000000</v>
      </c>
      <c r="AZ1210" s="1065">
        <v>8000000</v>
      </c>
      <c r="BA1210" s="1065"/>
      <c r="BB1210" s="1065"/>
      <c r="BC1210" s="1065"/>
      <c r="BD1210" s="1065"/>
      <c r="BE1210" s="1065"/>
      <c r="BF1210" s="1065"/>
      <c r="BG1210" s="1065"/>
      <c r="BH1210" s="1065"/>
      <c r="BI1210" s="1065"/>
      <c r="BJ1210" s="1065"/>
      <c r="BK1210" s="1065"/>
      <c r="BL1210" s="1065"/>
      <c r="BM1210" s="1065"/>
      <c r="BN1210" s="1065"/>
      <c r="BO1210" s="1065"/>
      <c r="BP1210" s="1067"/>
      <c r="BQ1210" s="1065"/>
      <c r="BR1210" s="1065"/>
      <c r="BS1210" s="1065"/>
      <c r="BT1210" s="1065"/>
      <c r="BU1210" s="1065"/>
    </row>
    <row r="1211" spans="1:73" s="1061" customFormat="1" ht="24.75" customHeight="1">
      <c r="A1211" s="1055" t="s">
        <v>28458</v>
      </c>
      <c r="B1211" s="1056" t="s">
        <v>28459</v>
      </c>
      <c r="C1211" s="1057" t="s">
        <v>3110</v>
      </c>
      <c r="D1211" s="1058" t="s">
        <v>28460</v>
      </c>
      <c r="E1211" s="1059" t="s">
        <v>163</v>
      </c>
      <c r="F1211" s="1060" t="s">
        <v>28461</v>
      </c>
      <c r="H1211" s="1061" t="s">
        <v>179</v>
      </c>
      <c r="I1211" s="1062">
        <v>0</v>
      </c>
      <c r="J1211" s="1059" t="s">
        <v>28462</v>
      </c>
      <c r="K1211" s="1059" t="s">
        <v>1183</v>
      </c>
      <c r="L1211" s="1059" t="s">
        <v>1184</v>
      </c>
      <c r="M1211" s="1063" t="s">
        <v>28463</v>
      </c>
      <c r="N1211" s="1061">
        <v>4148714436</v>
      </c>
      <c r="O1211" s="1061" t="s">
        <v>2155</v>
      </c>
      <c r="P1211" s="1061" t="s">
        <v>612</v>
      </c>
      <c r="Q1211" s="1061" t="s">
        <v>1309</v>
      </c>
      <c r="S1211" s="1064" t="s">
        <v>2811</v>
      </c>
      <c r="T1211" s="1065" t="e">
        <f>IF([11]!Table54[[#This Row],[تاریخ اولین  احتساب حق بیمه]]="",1403,MID([11]!Table54[[#This Row],[تاریخ اولین  احتساب حق بیمه]],1,4))</f>
        <v>#REF!</v>
      </c>
      <c r="U1211" s="1061" t="s">
        <v>498</v>
      </c>
      <c r="W1211" s="1056" t="s">
        <v>28464</v>
      </c>
      <c r="Y1211" s="1065"/>
      <c r="Z1211" s="1065"/>
      <c r="AA1211" s="1065"/>
      <c r="AB1211" s="1065"/>
      <c r="AC1211" s="1065"/>
      <c r="AD1211" s="1065"/>
      <c r="AE1211" s="1065"/>
      <c r="AF1211" s="1065"/>
      <c r="AG1211" s="1065"/>
      <c r="AH1211" s="1066"/>
      <c r="AI1211" s="1066"/>
      <c r="AJ1211" s="1066"/>
      <c r="AK1211" s="1066"/>
      <c r="AL1211" s="1065"/>
      <c r="AM1211" s="1065"/>
      <c r="AN1211" s="1065"/>
      <c r="AO1211" s="1065"/>
      <c r="AP1211" s="1065"/>
      <c r="AQ1211" s="1065"/>
      <c r="AR1211" s="1065"/>
      <c r="AS1211" s="1064"/>
      <c r="AT1211" s="1065"/>
      <c r="AU1211" s="1065"/>
      <c r="AV1211" s="1065"/>
      <c r="AW1211" s="1065"/>
      <c r="AX1211" s="1065"/>
      <c r="AY1211" s="1065">
        <v>12000000</v>
      </c>
      <c r="AZ1211" s="1065">
        <v>12000000</v>
      </c>
      <c r="BA1211" s="1065"/>
      <c r="BB1211" s="1065"/>
      <c r="BC1211" s="1065"/>
      <c r="BD1211" s="1065"/>
      <c r="BE1211" s="1065"/>
      <c r="BF1211" s="1065"/>
      <c r="BG1211" s="1065"/>
      <c r="BH1211" s="1065"/>
      <c r="BI1211" s="1065"/>
      <c r="BJ1211" s="1065"/>
      <c r="BK1211" s="1065"/>
      <c r="BL1211" s="1065"/>
      <c r="BM1211" s="1065"/>
      <c r="BN1211" s="1065"/>
      <c r="BO1211" s="1065"/>
      <c r="BP1211" s="1067"/>
      <c r="BQ1211" s="1065"/>
      <c r="BR1211" s="1065"/>
      <c r="BS1211" s="1065"/>
      <c r="BT1211" s="1065"/>
      <c r="BU1211" s="1065"/>
    </row>
    <row r="1212" spans="1:73" s="748" customFormat="1" ht="24.75" customHeight="1">
      <c r="A1212" s="22" t="s">
        <v>28471</v>
      </c>
      <c r="B1212" s="23" t="s">
        <v>28465</v>
      </c>
      <c r="C1212" s="472"/>
      <c r="D1212" s="23" t="s">
        <v>28482</v>
      </c>
      <c r="E1212" s="23" t="s">
        <v>162</v>
      </c>
      <c r="F1212" s="22" t="s">
        <v>27803</v>
      </c>
      <c r="G1212" s="22" t="s">
        <v>28483</v>
      </c>
      <c r="H1212" s="22" t="s">
        <v>179</v>
      </c>
      <c r="I1212" s="19" t="s">
        <v>5418</v>
      </c>
      <c r="J1212" s="23" t="s">
        <v>28490</v>
      </c>
      <c r="K1212" s="1059" t="s">
        <v>1183</v>
      </c>
      <c r="L1212" s="1059" t="s">
        <v>1184</v>
      </c>
      <c r="M1212" s="746" t="s">
        <v>28495</v>
      </c>
      <c r="N1212" s="22"/>
      <c r="O1212" s="1061" t="s">
        <v>1551</v>
      </c>
      <c r="P1212" s="22" t="s">
        <v>28234</v>
      </c>
      <c r="Q1212" s="22" t="s">
        <v>28234</v>
      </c>
      <c r="R1212" s="22" t="s">
        <v>28391</v>
      </c>
      <c r="S1212" s="747"/>
      <c r="T1212" s="748" t="str">
        <f>IF(Table54[[#This Row],[تاریخ اولین  احتساب حق بیمه]]="",1403,MID(Table54[[#This Row],[تاریخ اولین  احتساب حق بیمه]],1,4))</f>
        <v>1404</v>
      </c>
      <c r="U1212" s="22"/>
      <c r="V1212" s="22"/>
      <c r="W1212" s="23"/>
      <c r="X1212" s="22"/>
      <c r="AH1212" s="749"/>
      <c r="AI1212" s="749"/>
      <c r="AJ1212" s="749"/>
      <c r="AK1212" s="749"/>
      <c r="AS1212" s="747"/>
      <c r="BK1212" s="22"/>
      <c r="BL1212" s="22"/>
      <c r="BM1212" s="22"/>
      <c r="BN1212" s="22"/>
    </row>
    <row r="1213" spans="1:73" s="748" customFormat="1" ht="24.75" customHeight="1">
      <c r="A1213" s="22" t="s">
        <v>28472</v>
      </c>
      <c r="B1213" s="23" t="s">
        <v>28466</v>
      </c>
      <c r="C1213" s="472"/>
      <c r="D1213" s="23" t="s">
        <v>28481</v>
      </c>
      <c r="E1213" s="23" t="s">
        <v>162</v>
      </c>
      <c r="F1213" s="22" t="s">
        <v>763</v>
      </c>
      <c r="G1213" s="22" t="s">
        <v>28484</v>
      </c>
      <c r="H1213" s="22" t="s">
        <v>179</v>
      </c>
      <c r="I1213" s="19" t="s">
        <v>5418</v>
      </c>
      <c r="J1213" s="23" t="s">
        <v>28489</v>
      </c>
      <c r="K1213" s="1059" t="s">
        <v>1183</v>
      </c>
      <c r="L1213" s="1059" t="s">
        <v>1184</v>
      </c>
      <c r="M1213" s="746" t="s">
        <v>28494</v>
      </c>
      <c r="N1213" s="22"/>
      <c r="O1213" s="1061" t="s">
        <v>1551</v>
      </c>
      <c r="P1213" s="22" t="s">
        <v>28234</v>
      </c>
      <c r="Q1213" s="22" t="s">
        <v>28234</v>
      </c>
      <c r="R1213" s="22" t="s">
        <v>28391</v>
      </c>
      <c r="S1213" s="747"/>
      <c r="T1213" s="748" t="str">
        <f>IF(Table54[[#This Row],[تاریخ اولین  احتساب حق بیمه]]="",1403,MID(Table54[[#This Row],[تاریخ اولین  احتساب حق بیمه]],1,4))</f>
        <v>1404</v>
      </c>
      <c r="U1213" s="22"/>
      <c r="V1213" s="22"/>
      <c r="W1213" s="23"/>
      <c r="X1213" s="22"/>
      <c r="AH1213" s="749"/>
      <c r="AI1213" s="749"/>
      <c r="AJ1213" s="749"/>
      <c r="AK1213" s="749"/>
      <c r="AS1213" s="747"/>
      <c r="BK1213" s="22"/>
      <c r="BL1213" s="22"/>
      <c r="BM1213" s="22"/>
      <c r="BN1213" s="22"/>
    </row>
    <row r="1214" spans="1:73" s="748" customFormat="1" ht="24.75" customHeight="1">
      <c r="A1214" s="22" t="s">
        <v>28473</v>
      </c>
      <c r="B1214" s="23" t="s">
        <v>28467</v>
      </c>
      <c r="C1214" s="472"/>
      <c r="D1214" s="23" t="s">
        <v>28480</v>
      </c>
      <c r="E1214" s="23" t="s">
        <v>162</v>
      </c>
      <c r="F1214" s="22" t="s">
        <v>117</v>
      </c>
      <c r="G1214" s="22" t="s">
        <v>28484</v>
      </c>
      <c r="H1214" s="22" t="s">
        <v>179</v>
      </c>
      <c r="I1214" s="19" t="s">
        <v>22456</v>
      </c>
      <c r="J1214" s="23" t="s">
        <v>28488</v>
      </c>
      <c r="K1214" s="1059" t="s">
        <v>1183</v>
      </c>
      <c r="L1214" s="1059" t="s">
        <v>1184</v>
      </c>
      <c r="M1214" s="746" t="s">
        <v>28493</v>
      </c>
      <c r="N1214" s="22"/>
      <c r="O1214" s="1061" t="s">
        <v>1551</v>
      </c>
      <c r="P1214" s="22" t="s">
        <v>28234</v>
      </c>
      <c r="Q1214" s="22" t="s">
        <v>28234</v>
      </c>
      <c r="R1214" s="22" t="s">
        <v>28391</v>
      </c>
      <c r="S1214" s="747"/>
      <c r="T1214" s="748" t="str">
        <f>IF(Table54[[#This Row],[تاریخ اولین  احتساب حق بیمه]]="",1403,MID(Table54[[#This Row],[تاریخ اولین  احتساب حق بیمه]],1,4))</f>
        <v>1404</v>
      </c>
      <c r="U1214" s="22"/>
      <c r="V1214" s="22"/>
      <c r="W1214" s="23"/>
      <c r="X1214" s="22"/>
      <c r="AH1214" s="749"/>
      <c r="AI1214" s="749"/>
      <c r="AJ1214" s="749"/>
      <c r="AK1214" s="749"/>
      <c r="AS1214" s="747"/>
      <c r="BK1214" s="22"/>
      <c r="BL1214" s="22"/>
      <c r="BM1214" s="22"/>
      <c r="BN1214" s="22"/>
    </row>
    <row r="1215" spans="1:73" s="748" customFormat="1" ht="24.75" customHeight="1">
      <c r="A1215" s="22" t="s">
        <v>28474</v>
      </c>
      <c r="B1215" s="23" t="s">
        <v>28468</v>
      </c>
      <c r="C1215" s="472"/>
      <c r="D1215" s="23" t="s">
        <v>28479</v>
      </c>
      <c r="E1215" s="23" t="s">
        <v>162</v>
      </c>
      <c r="F1215" s="22" t="s">
        <v>111</v>
      </c>
      <c r="G1215" s="22" t="s">
        <v>28484</v>
      </c>
      <c r="H1215" s="22" t="s">
        <v>179</v>
      </c>
      <c r="I1215" s="19" t="s">
        <v>5418</v>
      </c>
      <c r="J1215" s="23" t="s">
        <v>28487</v>
      </c>
      <c r="K1215" s="1059" t="s">
        <v>1183</v>
      </c>
      <c r="L1215" s="1059" t="s">
        <v>1184</v>
      </c>
      <c r="M1215" s="746" t="s">
        <v>28496</v>
      </c>
      <c r="N1215" s="22"/>
      <c r="O1215" s="1061" t="s">
        <v>1551</v>
      </c>
      <c r="P1215" s="22" t="s">
        <v>28234</v>
      </c>
      <c r="Q1215" s="22" t="s">
        <v>28234</v>
      </c>
      <c r="R1215" s="22" t="s">
        <v>28391</v>
      </c>
      <c r="S1215" s="747"/>
      <c r="T1215" s="748" t="str">
        <f>IF(Table54[[#This Row],[تاریخ اولین  احتساب حق بیمه]]="",1403,MID(Table54[[#This Row],[تاریخ اولین  احتساب حق بیمه]],1,4))</f>
        <v>1404</v>
      </c>
      <c r="U1215" s="22"/>
      <c r="V1215" s="22"/>
      <c r="W1215" s="23"/>
      <c r="X1215" s="22"/>
      <c r="AH1215" s="749"/>
      <c r="AI1215" s="749"/>
      <c r="AJ1215" s="749"/>
      <c r="AK1215" s="749"/>
      <c r="AS1215" s="747"/>
      <c r="BK1215" s="22"/>
      <c r="BL1215" s="22"/>
      <c r="BM1215" s="22"/>
      <c r="BN1215" s="22"/>
    </row>
    <row r="1216" spans="1:73" s="748" customFormat="1" ht="24.75" customHeight="1">
      <c r="A1216" s="22" t="s">
        <v>28475</v>
      </c>
      <c r="B1216" s="23" t="s">
        <v>28469</v>
      </c>
      <c r="C1216" s="472"/>
      <c r="D1216" s="23" t="s">
        <v>28478</v>
      </c>
      <c r="E1216" s="23" t="s">
        <v>162</v>
      </c>
      <c r="F1216" s="22" t="s">
        <v>454</v>
      </c>
      <c r="G1216" s="22" t="s">
        <v>28484</v>
      </c>
      <c r="H1216" s="22" t="s">
        <v>179</v>
      </c>
      <c r="I1216" s="19" t="s">
        <v>22176</v>
      </c>
      <c r="J1216" s="23" t="s">
        <v>28486</v>
      </c>
      <c r="K1216" s="1059" t="s">
        <v>1183</v>
      </c>
      <c r="L1216" s="1059" t="s">
        <v>1184</v>
      </c>
      <c r="M1216" s="746" t="s">
        <v>28492</v>
      </c>
      <c r="N1216" s="22"/>
      <c r="O1216" s="1061" t="s">
        <v>1551</v>
      </c>
      <c r="P1216" s="22" t="s">
        <v>28234</v>
      </c>
      <c r="Q1216" s="22" t="s">
        <v>28234</v>
      </c>
      <c r="R1216" s="22" t="s">
        <v>28391</v>
      </c>
      <c r="S1216" s="747"/>
      <c r="T1216" s="748" t="str">
        <f>IF(Table54[[#This Row],[تاریخ اولین  احتساب حق بیمه]]="",1403,MID(Table54[[#This Row],[تاریخ اولین  احتساب حق بیمه]],1,4))</f>
        <v>1404</v>
      </c>
      <c r="U1216" s="22"/>
      <c r="V1216" s="22"/>
      <c r="W1216" s="23"/>
      <c r="X1216" s="22"/>
      <c r="AH1216" s="749"/>
      <c r="AI1216" s="749"/>
      <c r="AJ1216" s="749"/>
      <c r="AK1216" s="749"/>
      <c r="AS1216" s="747"/>
      <c r="BK1216" s="22"/>
      <c r="BL1216" s="22"/>
      <c r="BM1216" s="22"/>
      <c r="BN1216" s="22"/>
    </row>
    <row r="1217" spans="1:66" s="748" customFormat="1" ht="24.75" customHeight="1">
      <c r="A1217" s="22" t="s">
        <v>28476</v>
      </c>
      <c r="B1217" s="23" t="s">
        <v>28470</v>
      </c>
      <c r="C1217" s="472"/>
      <c r="D1217" s="23" t="s">
        <v>28477</v>
      </c>
      <c r="E1217" s="23" t="s">
        <v>162</v>
      </c>
      <c r="F1217" s="22" t="s">
        <v>123</v>
      </c>
      <c r="G1217" s="22" t="s">
        <v>28484</v>
      </c>
      <c r="H1217" s="22" t="s">
        <v>179</v>
      </c>
      <c r="I1217" s="19" t="s">
        <v>22456</v>
      </c>
      <c r="J1217" s="23" t="s">
        <v>28485</v>
      </c>
      <c r="K1217" s="1059" t="s">
        <v>1183</v>
      </c>
      <c r="L1217" s="1059" t="s">
        <v>1184</v>
      </c>
      <c r="M1217" s="746" t="s">
        <v>28491</v>
      </c>
      <c r="N1217" s="22"/>
      <c r="O1217" s="1061" t="s">
        <v>1551</v>
      </c>
      <c r="P1217" s="22" t="s">
        <v>28234</v>
      </c>
      <c r="Q1217" s="22" t="s">
        <v>28234</v>
      </c>
      <c r="R1217" s="22" t="s">
        <v>28391</v>
      </c>
      <c r="S1217" s="747"/>
      <c r="T1217" s="748" t="str">
        <f>IF(Table54[[#This Row],[تاریخ اولین  احتساب حق بیمه]]="",1403,MID(Table54[[#This Row],[تاریخ اولین  احتساب حق بیمه]],1,4))</f>
        <v>1404</v>
      </c>
      <c r="U1217" s="22"/>
      <c r="V1217" s="22"/>
      <c r="W1217" s="23"/>
      <c r="X1217" s="22"/>
      <c r="AH1217" s="749"/>
      <c r="AI1217" s="749"/>
      <c r="AJ1217" s="749"/>
      <c r="AK1217" s="749"/>
      <c r="AS1217" s="747"/>
      <c r="BK1217" s="22"/>
      <c r="BL1217" s="22"/>
      <c r="BM1217" s="22"/>
      <c r="BN1217" s="22"/>
    </row>
    <row r="1218" spans="1:66" s="748" customFormat="1" ht="24.75" customHeight="1">
      <c r="A1218" s="22"/>
      <c r="B1218" s="23"/>
      <c r="C1218" s="472"/>
      <c r="D1218" s="23"/>
      <c r="E1218" s="23"/>
      <c r="F1218" s="22"/>
      <c r="G1218" s="22"/>
      <c r="H1218" s="22"/>
      <c r="I1218" s="19"/>
      <c r="J1218" s="23"/>
      <c r="K1218" s="23"/>
      <c r="L1218" s="23"/>
      <c r="M1218" s="746"/>
      <c r="N1218" s="22"/>
      <c r="O1218" s="22"/>
      <c r="P1218" s="22"/>
      <c r="Q1218" s="22"/>
      <c r="R1218" s="22"/>
      <c r="S1218" s="747"/>
      <c r="T1218" s="748">
        <f>IF(Table54[[#This Row],[تاریخ اولین  احتساب حق بیمه]]="",1403,MID(Table54[[#This Row],[تاریخ اولین  احتساب حق بیمه]],1,4))</f>
        <v>1403</v>
      </c>
      <c r="U1218" s="22"/>
      <c r="V1218" s="22"/>
      <c r="W1218" s="23"/>
      <c r="X1218" s="22"/>
      <c r="AH1218" s="749"/>
      <c r="AI1218" s="749"/>
      <c r="AJ1218" s="749"/>
      <c r="AK1218" s="749"/>
      <c r="AS1218" s="747"/>
      <c r="BK1218" s="22"/>
      <c r="BL1218" s="22"/>
      <c r="BM1218" s="22"/>
      <c r="BN1218" s="22"/>
    </row>
    <row r="1219" spans="1:66" s="750" customFormat="1" ht="24.75" customHeight="1">
      <c r="A1219" s="155"/>
      <c r="B1219" s="154"/>
      <c r="C1219" s="727"/>
      <c r="D1219" s="154"/>
      <c r="E1219" s="154"/>
      <c r="F1219" s="155"/>
      <c r="G1219" s="155"/>
      <c r="H1219" s="155"/>
      <c r="I1219" s="11" t="s">
        <v>5417</v>
      </c>
      <c r="J1219" s="154"/>
      <c r="K1219" s="154"/>
      <c r="L1219" s="154"/>
      <c r="M1219" s="801"/>
      <c r="N1219" s="155"/>
      <c r="O1219" s="155"/>
      <c r="P1219" s="155"/>
      <c r="Q1219" s="155"/>
      <c r="R1219" s="155"/>
      <c r="S1219" s="802"/>
      <c r="T1219" s="750">
        <f>IF(Table54[[#This Row],[تاریخ اولین  احتساب حق بیمه]]="",1403,MID(Table54[[#This Row],[تاریخ اولین  احتساب حق بیمه]],1,4))</f>
        <v>1403</v>
      </c>
      <c r="U1219" s="155"/>
      <c r="V1219" s="155"/>
      <c r="W1219" s="154"/>
      <c r="X1219" s="155"/>
      <c r="AH1219" s="803"/>
      <c r="AI1219" s="803"/>
      <c r="AJ1219" s="803"/>
      <c r="AK1219" s="803"/>
      <c r="AS1219" s="802"/>
      <c r="BK1219" s="155"/>
      <c r="BL1219" s="155"/>
      <c r="BM1219" s="155"/>
      <c r="BN1219" s="155"/>
    </row>
    <row r="1220" spans="1:66" s="750" customFormat="1" ht="24.75" customHeight="1">
      <c r="A1220" s="21" t="s">
        <v>3208</v>
      </c>
      <c r="B1220" s="20" t="s">
        <v>3209</v>
      </c>
      <c r="C1220" s="757" t="s">
        <v>3212</v>
      </c>
      <c r="D1220" s="20" t="s">
        <v>3210</v>
      </c>
      <c r="E1220" s="20" t="s">
        <v>162</v>
      </c>
      <c r="F1220" s="21" t="s">
        <v>122</v>
      </c>
      <c r="G1220" s="21" t="s">
        <v>1577</v>
      </c>
      <c r="H1220" s="21" t="s">
        <v>179</v>
      </c>
      <c r="I1220" s="19" t="s">
        <v>5418</v>
      </c>
      <c r="J1220" s="20"/>
      <c r="K1220" s="20" t="s">
        <v>1183</v>
      </c>
      <c r="L1220" s="20" t="s">
        <v>1184</v>
      </c>
      <c r="M1220" s="758" t="s">
        <v>3211</v>
      </c>
      <c r="N1220" s="21">
        <v>4135895136</v>
      </c>
      <c r="O1220" s="21" t="s">
        <v>1551</v>
      </c>
      <c r="P1220" s="21" t="s">
        <v>184</v>
      </c>
      <c r="Q1220" s="21"/>
      <c r="R1220" s="21" t="s">
        <v>184</v>
      </c>
      <c r="S1220" s="759"/>
      <c r="T1220" s="760" t="str">
        <f>IF(Table54[[#This Row],[تاریخ اولین  احتساب حق بیمه]]="",1403,MID(Table54[[#This Row],[تاریخ اولین  احتساب حق بیمه]],1,4))</f>
        <v>1391</v>
      </c>
      <c r="U1220" s="21"/>
      <c r="V1220" s="21"/>
      <c r="W1220" s="20"/>
      <c r="X1220" s="21"/>
      <c r="Y1220" s="760"/>
      <c r="Z1220" s="760"/>
      <c r="AA1220" s="760"/>
      <c r="AB1220" s="760"/>
      <c r="AC1220" s="760"/>
      <c r="AD1220" s="760"/>
      <c r="AE1220" s="760"/>
      <c r="AF1220" s="760"/>
      <c r="AG1220" s="760"/>
      <c r="AH1220" s="761"/>
      <c r="AI1220" s="761"/>
      <c r="AJ1220" s="761"/>
      <c r="AK1220" s="761"/>
      <c r="AL1220" s="760"/>
      <c r="AM1220" s="760"/>
      <c r="AN1220" s="760"/>
      <c r="AO1220" s="760"/>
      <c r="AP1220" s="760"/>
      <c r="AQ1220" s="760"/>
      <c r="AR1220" s="760"/>
      <c r="AS1220" s="759"/>
      <c r="AT1220" s="760"/>
      <c r="AU1220" s="760"/>
      <c r="AV1220" s="760"/>
      <c r="AW1220" s="760">
        <v>45000000</v>
      </c>
      <c r="AX1220" s="760">
        <v>45000000</v>
      </c>
      <c r="AY1220" s="760">
        <v>45000000</v>
      </c>
      <c r="AZ1220" s="760">
        <v>80000000</v>
      </c>
      <c r="BA1220" s="750">
        <v>150000000</v>
      </c>
      <c r="BB1220" s="750">
        <v>80000000</v>
      </c>
      <c r="BC1220" s="750">
        <v>150000000</v>
      </c>
      <c r="BD1220" s="750">
        <v>170000000</v>
      </c>
      <c r="BE1220" s="750">
        <v>80000000</v>
      </c>
      <c r="BF1220" s="750">
        <v>180000000</v>
      </c>
      <c r="BG1220" s="750">
        <v>180000000</v>
      </c>
      <c r="BH1220" s="750">
        <v>225000000</v>
      </c>
      <c r="BK1220" s="155"/>
      <c r="BL1220" s="155"/>
      <c r="BM1220" s="155"/>
      <c r="BN1220" s="155"/>
    </row>
    <row r="1221" spans="1:66" s="750" customFormat="1" ht="24.75" customHeight="1">
      <c r="A1221" s="21" t="s">
        <v>3324</v>
      </c>
      <c r="B1221" s="20" t="s">
        <v>3325</v>
      </c>
      <c r="C1221" s="757" t="s">
        <v>3212</v>
      </c>
      <c r="D1221" s="20">
        <v>5180031321</v>
      </c>
      <c r="E1221" s="20" t="s">
        <v>163</v>
      </c>
      <c r="F1221" s="21" t="s">
        <v>469</v>
      </c>
      <c r="G1221" s="21" t="s">
        <v>3326</v>
      </c>
      <c r="H1221" s="21" t="s">
        <v>179</v>
      </c>
      <c r="I1221" s="19" t="s">
        <v>5416</v>
      </c>
      <c r="J1221" s="20"/>
      <c r="K1221" s="20" t="s">
        <v>1183</v>
      </c>
      <c r="L1221" s="20" t="s">
        <v>1223</v>
      </c>
      <c r="M1221" s="758"/>
      <c r="N1221" s="21"/>
      <c r="O1221" s="21" t="s">
        <v>2155</v>
      </c>
      <c r="P1221" s="21" t="s">
        <v>3570</v>
      </c>
      <c r="Q1221" s="21" t="s">
        <v>3764</v>
      </c>
      <c r="R1221" s="21"/>
      <c r="S1221" s="759"/>
      <c r="T1221" s="760">
        <f>IF(Table54[[#This Row],[تاریخ اولین  احتساب حق بیمه]]="",1403,MID(Table54[[#This Row],[تاریخ اولین  احتساب حق بیمه]],1,4))</f>
        <v>1403</v>
      </c>
      <c r="U1221" s="21"/>
      <c r="V1221" s="21"/>
      <c r="W1221" s="20"/>
      <c r="X1221" s="21"/>
      <c r="Y1221" s="760"/>
      <c r="Z1221" s="760"/>
      <c r="AA1221" s="760"/>
      <c r="AB1221" s="760"/>
      <c r="AC1221" s="760"/>
      <c r="AD1221" s="760"/>
      <c r="AE1221" s="760"/>
      <c r="AF1221" s="760"/>
      <c r="AG1221" s="760"/>
      <c r="AH1221" s="761"/>
      <c r="AI1221" s="761"/>
      <c r="AJ1221" s="761"/>
      <c r="AK1221" s="761"/>
      <c r="AL1221" s="760"/>
      <c r="AM1221" s="760"/>
      <c r="AN1221" s="760"/>
      <c r="AO1221" s="760"/>
      <c r="AP1221" s="760"/>
      <c r="AQ1221" s="760"/>
      <c r="AR1221" s="760"/>
      <c r="AS1221" s="759"/>
      <c r="AT1221" s="760"/>
      <c r="AU1221" s="760"/>
      <c r="AV1221" s="760"/>
      <c r="AW1221" s="760"/>
      <c r="AX1221" s="760"/>
      <c r="AY1221" s="760"/>
      <c r="AZ1221" s="760">
        <v>80000000</v>
      </c>
      <c r="BA1221" s="750">
        <v>150000000</v>
      </c>
      <c r="BB1221" s="750">
        <v>100000000</v>
      </c>
      <c r="BC1221" s="750">
        <v>150000000</v>
      </c>
      <c r="BD1221" s="750">
        <v>170000000</v>
      </c>
      <c r="BE1221" s="750">
        <v>75000000</v>
      </c>
      <c r="BF1221" s="750">
        <v>180000000</v>
      </c>
      <c r="BG1221" s="750">
        <v>180000000</v>
      </c>
      <c r="BH1221" s="750">
        <v>225000000</v>
      </c>
      <c r="BK1221" s="155"/>
      <c r="BL1221" s="155"/>
      <c r="BM1221" s="155"/>
      <c r="BN1221" s="155"/>
    </row>
    <row r="1222" spans="1:66" s="750" customFormat="1" ht="24.75" customHeight="1">
      <c r="A1222" s="155"/>
      <c r="B1222" s="154"/>
      <c r="C1222" s="727"/>
      <c r="D1222" s="154"/>
      <c r="E1222" s="154"/>
      <c r="F1222" s="155"/>
      <c r="G1222" s="155"/>
      <c r="H1222" s="155"/>
      <c r="I1222" s="11" t="s">
        <v>5417</v>
      </c>
      <c r="J1222" s="154"/>
      <c r="K1222" s="154"/>
      <c r="L1222" s="154"/>
      <c r="M1222" s="801"/>
      <c r="N1222" s="155"/>
      <c r="O1222" s="155"/>
      <c r="P1222" s="155"/>
      <c r="Q1222" s="155"/>
      <c r="R1222" s="155"/>
      <c r="S1222" s="802"/>
      <c r="T1222" s="750">
        <f>IF(Table54[[#This Row],[تاریخ اولین  احتساب حق بیمه]]="",1403,MID(Table54[[#This Row],[تاریخ اولین  احتساب حق بیمه]],1,4))</f>
        <v>1403</v>
      </c>
      <c r="U1222" s="155"/>
      <c r="V1222" s="155"/>
      <c r="W1222" s="154"/>
      <c r="X1222" s="155"/>
      <c r="AH1222" s="803"/>
      <c r="AI1222" s="803"/>
      <c r="AJ1222" s="803"/>
      <c r="AK1222" s="803"/>
      <c r="AS1222" s="802"/>
      <c r="BK1222" s="155"/>
      <c r="BL1222" s="155"/>
      <c r="BM1222" s="155"/>
      <c r="BN1222" s="155"/>
    </row>
    <row r="1223" spans="1:66" s="750" customFormat="1" ht="24.75" customHeight="1">
      <c r="A1223" s="22" t="s">
        <v>3157</v>
      </c>
      <c r="B1223" s="23" t="s">
        <v>3158</v>
      </c>
      <c r="C1223" s="472" t="s">
        <v>3213</v>
      </c>
      <c r="D1223" s="23" t="s">
        <v>3159</v>
      </c>
      <c r="E1223" s="23" t="s">
        <v>163</v>
      </c>
      <c r="F1223" s="22" t="s">
        <v>574</v>
      </c>
      <c r="G1223" s="22"/>
      <c r="H1223" s="22" t="s">
        <v>179</v>
      </c>
      <c r="I1223" s="18" t="s">
        <v>5417</v>
      </c>
      <c r="J1223" s="23" t="s">
        <v>3160</v>
      </c>
      <c r="K1223" s="23" t="s">
        <v>1183</v>
      </c>
      <c r="L1223" s="23" t="s">
        <v>1223</v>
      </c>
      <c r="M1223" s="746" t="s">
        <v>3161</v>
      </c>
      <c r="N1223" s="22"/>
      <c r="O1223" s="22" t="s">
        <v>2155</v>
      </c>
      <c r="P1223" s="22" t="s">
        <v>3230</v>
      </c>
      <c r="Q1223" s="22" t="s">
        <v>4452</v>
      </c>
      <c r="R1223" s="155" t="s">
        <v>3230</v>
      </c>
      <c r="S1223" s="747"/>
      <c r="T1223" s="748" t="str">
        <f>IF(Table54[[#This Row],[تاریخ اولین  احتساب حق بیمه]]="",1403,MID(Table54[[#This Row],[تاریخ اولین  احتساب حق بیمه]],1,4))</f>
        <v>1384</v>
      </c>
      <c r="U1223" s="22"/>
      <c r="V1223" s="22"/>
      <c r="W1223" s="23"/>
      <c r="X1223" s="22"/>
      <c r="Y1223" s="748"/>
      <c r="Z1223" s="748"/>
      <c r="AA1223" s="748"/>
      <c r="AB1223" s="748"/>
      <c r="AC1223" s="748"/>
      <c r="AD1223" s="748"/>
      <c r="AE1223" s="748"/>
      <c r="AF1223" s="748"/>
      <c r="AG1223" s="748"/>
      <c r="AH1223" s="749"/>
      <c r="AI1223" s="749"/>
      <c r="AJ1223" s="749"/>
      <c r="AK1223" s="749"/>
      <c r="AL1223" s="748"/>
      <c r="AM1223" s="748"/>
      <c r="AN1223" s="748"/>
      <c r="AO1223" s="748"/>
      <c r="AP1223" s="748"/>
      <c r="AQ1223" s="748"/>
      <c r="AR1223" s="748"/>
      <c r="AS1223" s="747"/>
      <c r="AT1223" s="748"/>
      <c r="AU1223" s="748"/>
      <c r="AV1223" s="748"/>
      <c r="AW1223" s="748">
        <v>45000000</v>
      </c>
      <c r="AX1223" s="748">
        <v>45000000</v>
      </c>
      <c r="AY1223" s="748">
        <v>45000000</v>
      </c>
      <c r="AZ1223" s="750">
        <v>97500000</v>
      </c>
      <c r="BA1223" s="750">
        <v>97500000</v>
      </c>
      <c r="BB1223" s="750">
        <v>92000000</v>
      </c>
      <c r="BC1223" s="750">
        <v>91000000</v>
      </c>
      <c r="BD1223" s="750">
        <v>91500000</v>
      </c>
      <c r="BE1223" s="750">
        <v>99000000</v>
      </c>
      <c r="BF1223" s="750">
        <v>90500000</v>
      </c>
      <c r="BG1223" s="750">
        <v>92000000</v>
      </c>
      <c r="BH1223" s="750">
        <v>137000000</v>
      </c>
      <c r="BK1223" s="155"/>
      <c r="BL1223" s="155"/>
      <c r="BM1223" s="155"/>
      <c r="BN1223" s="155"/>
    </row>
    <row r="1224" spans="1:66" s="750" customFormat="1" ht="24.75" customHeight="1">
      <c r="A1224" s="22" t="s">
        <v>3162</v>
      </c>
      <c r="B1224" s="23" t="s">
        <v>3163</v>
      </c>
      <c r="C1224" s="472" t="s">
        <v>3213</v>
      </c>
      <c r="D1224" s="23" t="s">
        <v>3164</v>
      </c>
      <c r="E1224" s="23" t="s">
        <v>163</v>
      </c>
      <c r="F1224" s="22" t="s">
        <v>344</v>
      </c>
      <c r="G1224" s="22"/>
      <c r="H1224" s="22" t="s">
        <v>179</v>
      </c>
      <c r="I1224" s="18" t="s">
        <v>5418</v>
      </c>
      <c r="J1224" s="23" t="s">
        <v>3165</v>
      </c>
      <c r="K1224" s="23" t="s">
        <v>1183</v>
      </c>
      <c r="L1224" s="23" t="s">
        <v>1223</v>
      </c>
      <c r="M1224" s="746" t="s">
        <v>3166</v>
      </c>
      <c r="N1224" s="22">
        <v>4341755355</v>
      </c>
      <c r="O1224" s="22" t="s">
        <v>2155</v>
      </c>
      <c r="P1224" s="22" t="s">
        <v>3231</v>
      </c>
      <c r="Q1224" s="22" t="s">
        <v>4452</v>
      </c>
      <c r="R1224" s="155"/>
      <c r="S1224" s="747"/>
      <c r="T1224" s="748">
        <f>IF(Table54[[#This Row],[تاریخ اولین  احتساب حق بیمه]]="",1403,MID(Table54[[#This Row],[تاریخ اولین  احتساب حق بیمه]],1,4))</f>
        <v>1403</v>
      </c>
      <c r="U1224" s="22"/>
      <c r="V1224" s="22"/>
      <c r="W1224" s="23"/>
      <c r="X1224" s="22"/>
      <c r="Y1224" s="748"/>
      <c r="Z1224" s="748"/>
      <c r="AA1224" s="748"/>
      <c r="AB1224" s="748"/>
      <c r="AC1224" s="748"/>
      <c r="AD1224" s="748"/>
      <c r="AE1224" s="748"/>
      <c r="AF1224" s="748"/>
      <c r="AG1224" s="748"/>
      <c r="AH1224" s="749"/>
      <c r="AI1224" s="749"/>
      <c r="AJ1224" s="749"/>
      <c r="AK1224" s="749"/>
      <c r="AL1224" s="748"/>
      <c r="AM1224" s="748"/>
      <c r="AN1224" s="748"/>
      <c r="AO1224" s="748"/>
      <c r="AP1224" s="748"/>
      <c r="AQ1224" s="748"/>
      <c r="AR1224" s="748"/>
      <c r="AS1224" s="747"/>
      <c r="AT1224" s="748"/>
      <c r="AU1224" s="748"/>
      <c r="AV1224" s="748"/>
      <c r="AW1224" s="748">
        <v>40000000</v>
      </c>
      <c r="AX1224" s="748">
        <v>40000000</v>
      </c>
      <c r="AY1224" s="748">
        <v>40000000</v>
      </c>
      <c r="AZ1224" s="750">
        <v>45000000</v>
      </c>
      <c r="BA1224" s="750">
        <v>45000000</v>
      </c>
      <c r="BB1224" s="750">
        <v>25000000</v>
      </c>
      <c r="BC1224" s="750">
        <v>25000000</v>
      </c>
      <c r="BD1224" s="750">
        <v>25000000</v>
      </c>
      <c r="BE1224" s="750">
        <v>25000000</v>
      </c>
      <c r="BF1224" s="750">
        <v>30000000</v>
      </c>
      <c r="BG1224" s="750">
        <v>36000000</v>
      </c>
      <c r="BH1224" s="750">
        <v>81000000</v>
      </c>
      <c r="BK1224" s="155"/>
      <c r="BL1224" s="155"/>
      <c r="BM1224" s="155"/>
      <c r="BN1224" s="155"/>
    </row>
    <row r="1225" spans="1:66" s="750" customFormat="1" ht="24.75" customHeight="1">
      <c r="A1225" s="22" t="s">
        <v>3167</v>
      </c>
      <c r="B1225" s="23" t="s">
        <v>3168</v>
      </c>
      <c r="C1225" s="472" t="s">
        <v>3213</v>
      </c>
      <c r="D1225" s="23" t="s">
        <v>3169</v>
      </c>
      <c r="E1225" s="23" t="s">
        <v>162</v>
      </c>
      <c r="F1225" s="22" t="s">
        <v>665</v>
      </c>
      <c r="G1225" s="22" t="s">
        <v>1577</v>
      </c>
      <c r="H1225" s="22" t="s">
        <v>179</v>
      </c>
      <c r="I1225" s="18" t="s">
        <v>5416</v>
      </c>
      <c r="J1225" s="23" t="s">
        <v>3165</v>
      </c>
      <c r="K1225" s="23" t="s">
        <v>1183</v>
      </c>
      <c r="L1225" s="23" t="s">
        <v>1223</v>
      </c>
      <c r="M1225" s="746" t="s">
        <v>3166</v>
      </c>
      <c r="N1225" s="22">
        <v>4341755255</v>
      </c>
      <c r="O1225" s="22" t="s">
        <v>1551</v>
      </c>
      <c r="P1225" s="22" t="s">
        <v>1023</v>
      </c>
      <c r="Q1225" s="22" t="s">
        <v>4452</v>
      </c>
      <c r="R1225" s="155" t="s">
        <v>3170</v>
      </c>
      <c r="S1225" s="747"/>
      <c r="T1225" s="748" t="str">
        <f>IF(Table54[[#This Row],[تاریخ اولین  احتساب حق بیمه]]="",1403,MID(Table54[[#This Row],[تاریخ اولین  احتساب حق بیمه]],1,4))</f>
        <v>1390</v>
      </c>
      <c r="U1225" s="22"/>
      <c r="V1225" s="22"/>
      <c r="W1225" s="23"/>
      <c r="X1225" s="22"/>
      <c r="Y1225" s="748"/>
      <c r="Z1225" s="748"/>
      <c r="AA1225" s="748"/>
      <c r="AB1225" s="748"/>
      <c r="AC1225" s="748"/>
      <c r="AD1225" s="748"/>
      <c r="AE1225" s="748"/>
      <c r="AF1225" s="748"/>
      <c r="AG1225" s="748"/>
      <c r="AH1225" s="749"/>
      <c r="AI1225" s="749"/>
      <c r="AJ1225" s="749"/>
      <c r="AK1225" s="749"/>
      <c r="AL1225" s="748"/>
      <c r="AM1225" s="748"/>
      <c r="AN1225" s="748"/>
      <c r="AO1225" s="748"/>
      <c r="AP1225" s="748"/>
      <c r="AQ1225" s="748"/>
      <c r="AR1225" s="748"/>
      <c r="AS1225" s="747"/>
      <c r="AT1225" s="748"/>
      <c r="AU1225" s="748"/>
      <c r="AV1225" s="748"/>
      <c r="AW1225" s="748">
        <v>45000000</v>
      </c>
      <c r="AX1225" s="748">
        <v>45000000</v>
      </c>
      <c r="AY1225" s="748">
        <v>45000000</v>
      </c>
      <c r="AZ1225" s="750">
        <v>66500000</v>
      </c>
      <c r="BA1225" s="750">
        <v>66500000</v>
      </c>
      <c r="BB1225" s="750">
        <v>66500000</v>
      </c>
      <c r="BC1225" s="750">
        <v>66500000</v>
      </c>
      <c r="BD1225" s="750">
        <v>66000000</v>
      </c>
      <c r="BE1225" s="750">
        <v>66500000</v>
      </c>
      <c r="BF1225" s="750">
        <v>66500000</v>
      </c>
      <c r="BG1225" s="750">
        <v>66500000</v>
      </c>
      <c r="BH1225" s="750">
        <v>111500000</v>
      </c>
      <c r="BK1225" s="155"/>
      <c r="BL1225" s="155"/>
      <c r="BM1225" s="155"/>
      <c r="BN1225" s="155"/>
    </row>
    <row r="1226" spans="1:66" s="750" customFormat="1" ht="24.75" customHeight="1">
      <c r="A1226" s="22" t="s">
        <v>3214</v>
      </c>
      <c r="B1226" s="23" t="s">
        <v>3171</v>
      </c>
      <c r="C1226" s="472" t="s">
        <v>3213</v>
      </c>
      <c r="D1226" s="23" t="s">
        <v>3172</v>
      </c>
      <c r="E1226" s="23" t="s">
        <v>162</v>
      </c>
      <c r="F1226" s="22" t="s">
        <v>404</v>
      </c>
      <c r="G1226" s="22" t="s">
        <v>588</v>
      </c>
      <c r="H1226" s="22" t="s">
        <v>179</v>
      </c>
      <c r="I1226" s="18" t="s">
        <v>5417</v>
      </c>
      <c r="J1226" s="23" t="s">
        <v>3173</v>
      </c>
      <c r="K1226" s="23" t="s">
        <v>1183</v>
      </c>
      <c r="L1226" s="23" t="s">
        <v>1184</v>
      </c>
      <c r="M1226" s="746" t="s">
        <v>3174</v>
      </c>
      <c r="N1226" s="22">
        <v>4183773356</v>
      </c>
      <c r="O1226" s="22" t="s">
        <v>1551</v>
      </c>
      <c r="P1226" s="22"/>
      <c r="Q1226" s="22" t="s">
        <v>4452</v>
      </c>
      <c r="R1226" s="155" t="s">
        <v>865</v>
      </c>
      <c r="S1226" s="747"/>
      <c r="T1226" s="748" t="str">
        <f>IF(Table54[[#This Row],[تاریخ اولین  احتساب حق بیمه]]="",1403,MID(Table54[[#This Row],[تاریخ اولین  احتساب حق بیمه]],1,4))</f>
        <v>1394</v>
      </c>
      <c r="U1226" s="22"/>
      <c r="V1226" s="22"/>
      <c r="W1226" s="23"/>
      <c r="X1226" s="22"/>
      <c r="Y1226" s="748"/>
      <c r="Z1226" s="748"/>
      <c r="AA1226" s="748"/>
      <c r="AB1226" s="748"/>
      <c r="AC1226" s="748"/>
      <c r="AD1226" s="748"/>
      <c r="AE1226" s="748"/>
      <c r="AF1226" s="748"/>
      <c r="AG1226" s="748"/>
      <c r="AH1226" s="749"/>
      <c r="AI1226" s="749"/>
      <c r="AJ1226" s="749"/>
      <c r="AK1226" s="749"/>
      <c r="AL1226" s="748"/>
      <c r="AM1226" s="748"/>
      <c r="AN1226" s="748"/>
      <c r="AO1226" s="748"/>
      <c r="AP1226" s="748"/>
      <c r="AQ1226" s="748"/>
      <c r="AR1226" s="748"/>
      <c r="AS1226" s="747"/>
      <c r="AT1226" s="748"/>
      <c r="AU1226" s="748"/>
      <c r="AV1226" s="748"/>
      <c r="AW1226" s="748">
        <v>45000000</v>
      </c>
      <c r="AX1226" s="748">
        <v>45000000</v>
      </c>
      <c r="AY1226" s="748">
        <v>45000000</v>
      </c>
      <c r="AZ1226" s="750">
        <v>65000000</v>
      </c>
      <c r="BA1226" s="750">
        <v>65000000</v>
      </c>
      <c r="BB1226" s="750">
        <v>85000000</v>
      </c>
      <c r="BC1226" s="750">
        <v>85000000</v>
      </c>
      <c r="BD1226" s="750">
        <v>90000000</v>
      </c>
      <c r="BE1226" s="750">
        <v>90000000</v>
      </c>
      <c r="BF1226" s="750">
        <v>90000000</v>
      </c>
      <c r="BG1226" s="750">
        <v>90000000</v>
      </c>
      <c r="BH1226" s="750">
        <v>135000000</v>
      </c>
      <c r="BK1226" s="155"/>
      <c r="BL1226" s="155"/>
      <c r="BM1226" s="155"/>
      <c r="BN1226" s="155"/>
    </row>
    <row r="1227" spans="1:66" s="750" customFormat="1" ht="24.75" customHeight="1">
      <c r="A1227" s="22" t="s">
        <v>3175</v>
      </c>
      <c r="B1227" s="23" t="s">
        <v>3176</v>
      </c>
      <c r="C1227" s="472" t="s">
        <v>3213</v>
      </c>
      <c r="D1227" s="23" t="s">
        <v>3177</v>
      </c>
      <c r="E1227" s="23" t="s">
        <v>163</v>
      </c>
      <c r="F1227" s="22" t="s">
        <v>115</v>
      </c>
      <c r="G1227" s="22" t="s">
        <v>1577</v>
      </c>
      <c r="H1227" s="22" t="s">
        <v>179</v>
      </c>
      <c r="I1227" s="18" t="s">
        <v>5417</v>
      </c>
      <c r="J1227" s="23" t="s">
        <v>3178</v>
      </c>
      <c r="K1227" s="23" t="s">
        <v>1183</v>
      </c>
      <c r="L1227" s="23" t="s">
        <v>1223</v>
      </c>
      <c r="M1227" s="746" t="s">
        <v>3179</v>
      </c>
      <c r="N1227" s="22">
        <v>4345113435</v>
      </c>
      <c r="O1227" s="22" t="s">
        <v>1551</v>
      </c>
      <c r="P1227" s="22" t="s">
        <v>3215</v>
      </c>
      <c r="Q1227" s="22" t="s">
        <v>4452</v>
      </c>
      <c r="R1227" s="155" t="s">
        <v>3590</v>
      </c>
      <c r="S1227" s="747"/>
      <c r="T1227" s="748" t="str">
        <f>IF(Table54[[#This Row],[تاریخ اولین  احتساب حق بیمه]]="",1403,MID(Table54[[#This Row],[تاریخ اولین  احتساب حق بیمه]],1,4))</f>
        <v>1392</v>
      </c>
      <c r="U1227" s="22"/>
      <c r="V1227" s="22"/>
      <c r="W1227" s="23"/>
      <c r="X1227" s="22"/>
      <c r="Y1227" s="748"/>
      <c r="Z1227" s="748"/>
      <c r="AA1227" s="748"/>
      <c r="AB1227" s="748"/>
      <c r="AC1227" s="748"/>
      <c r="AD1227" s="748"/>
      <c r="AE1227" s="748"/>
      <c r="AF1227" s="748"/>
      <c r="AG1227" s="748"/>
      <c r="AH1227" s="749"/>
      <c r="AI1227" s="749"/>
      <c r="AJ1227" s="749"/>
      <c r="AK1227" s="749"/>
      <c r="AL1227" s="748"/>
      <c r="AM1227" s="748"/>
      <c r="AN1227" s="748"/>
      <c r="AO1227" s="748"/>
      <c r="AP1227" s="748"/>
      <c r="AQ1227" s="748"/>
      <c r="AR1227" s="748"/>
      <c r="AS1227" s="747"/>
      <c r="AT1227" s="748"/>
      <c r="AU1227" s="748"/>
      <c r="AV1227" s="748"/>
      <c r="AW1227" s="748">
        <v>45000000</v>
      </c>
      <c r="AX1227" s="748">
        <v>45000000</v>
      </c>
      <c r="AY1227" s="748">
        <v>45000000</v>
      </c>
      <c r="AZ1227" s="750">
        <v>45000000</v>
      </c>
      <c r="BA1227" s="750">
        <v>45000000</v>
      </c>
      <c r="BB1227" s="750">
        <v>45000000</v>
      </c>
      <c r="BC1227" s="750">
        <v>45000000</v>
      </c>
      <c r="BD1227" s="750">
        <v>45000000</v>
      </c>
      <c r="BE1227" s="750">
        <v>45000000</v>
      </c>
      <c r="BF1227" s="750">
        <v>45000000</v>
      </c>
      <c r="BG1227" s="750">
        <v>61000000</v>
      </c>
      <c r="BH1227" s="750">
        <v>106000000</v>
      </c>
      <c r="BK1227" s="155"/>
      <c r="BL1227" s="155"/>
      <c r="BM1227" s="155"/>
      <c r="BN1227" s="155"/>
    </row>
    <row r="1228" spans="1:66" s="750" customFormat="1" ht="24.75" customHeight="1">
      <c r="A1228" s="22" t="s">
        <v>3180</v>
      </c>
      <c r="B1228" s="23" t="s">
        <v>3181</v>
      </c>
      <c r="C1228" s="472" t="s">
        <v>3213</v>
      </c>
      <c r="D1228" s="23" t="s">
        <v>3182</v>
      </c>
      <c r="E1228" s="23" t="s">
        <v>163</v>
      </c>
      <c r="F1228" s="22" t="s">
        <v>325</v>
      </c>
      <c r="G1228" s="22"/>
      <c r="H1228" s="22" t="s">
        <v>180</v>
      </c>
      <c r="I1228" s="18" t="s">
        <v>5417</v>
      </c>
      <c r="J1228" s="23" t="s">
        <v>3183</v>
      </c>
      <c r="K1228" s="23" t="s">
        <v>1183</v>
      </c>
      <c r="L1228" s="23" t="s">
        <v>1223</v>
      </c>
      <c r="M1228" s="746" t="s">
        <v>3184</v>
      </c>
      <c r="N1228" s="22">
        <v>4341113746</v>
      </c>
      <c r="O1228" s="22" t="s">
        <v>2155</v>
      </c>
      <c r="P1228" s="22" t="s">
        <v>1896</v>
      </c>
      <c r="Q1228" s="22" t="s">
        <v>4452</v>
      </c>
      <c r="R1228" s="155"/>
      <c r="S1228" s="747"/>
      <c r="T1228" s="748">
        <f>IF(Table54[[#This Row],[تاریخ اولین  احتساب حق بیمه]]="",1403,MID(Table54[[#This Row],[تاریخ اولین  احتساب حق بیمه]],1,4))</f>
        <v>1403</v>
      </c>
      <c r="U1228" s="22"/>
      <c r="V1228" s="22"/>
      <c r="W1228" s="23"/>
      <c r="X1228" s="22"/>
      <c r="Y1228" s="748"/>
      <c r="Z1228" s="748"/>
      <c r="AA1228" s="748"/>
      <c r="AB1228" s="748"/>
      <c r="AC1228" s="748"/>
      <c r="AD1228" s="748"/>
      <c r="AE1228" s="748"/>
      <c r="AF1228" s="748"/>
      <c r="AG1228" s="748"/>
      <c r="AH1228" s="749"/>
      <c r="AI1228" s="749"/>
      <c r="AJ1228" s="749"/>
      <c r="AK1228" s="749"/>
      <c r="AL1228" s="748"/>
      <c r="AM1228" s="748"/>
      <c r="AN1228" s="748"/>
      <c r="AO1228" s="748"/>
      <c r="AP1228" s="748"/>
      <c r="AQ1228" s="748"/>
      <c r="AR1228" s="748"/>
      <c r="AS1228" s="747"/>
      <c r="AT1228" s="748"/>
      <c r="AU1228" s="748"/>
      <c r="AV1228" s="748"/>
      <c r="AW1228" s="748">
        <v>45000000</v>
      </c>
      <c r="AX1228" s="748">
        <v>45000000</v>
      </c>
      <c r="AY1228" s="748">
        <v>45000000</v>
      </c>
      <c r="AZ1228" s="750">
        <v>52500000</v>
      </c>
      <c r="BA1228" s="750">
        <v>52500000</v>
      </c>
      <c r="BB1228" s="750">
        <v>61200000</v>
      </c>
      <c r="BC1228" s="750">
        <v>59600000</v>
      </c>
      <c r="BD1228" s="750">
        <v>59000000</v>
      </c>
      <c r="BE1228" s="750">
        <v>49500000</v>
      </c>
      <c r="BF1228" s="750">
        <v>56300000</v>
      </c>
      <c r="BG1228" s="750">
        <v>29900000</v>
      </c>
      <c r="BH1228" s="750">
        <v>74900000</v>
      </c>
      <c r="BK1228" s="155"/>
      <c r="BL1228" s="155"/>
      <c r="BM1228" s="155"/>
      <c r="BN1228" s="155"/>
    </row>
    <row r="1229" spans="1:66" s="750" customFormat="1" ht="24.75" customHeight="1">
      <c r="A1229" s="22" t="s">
        <v>3185</v>
      </c>
      <c r="B1229" s="23" t="s">
        <v>3186</v>
      </c>
      <c r="C1229" s="472" t="s">
        <v>3213</v>
      </c>
      <c r="D1229" s="23" t="s">
        <v>3187</v>
      </c>
      <c r="E1229" s="23" t="s">
        <v>163</v>
      </c>
      <c r="F1229" s="22" t="s">
        <v>453</v>
      </c>
      <c r="G1229" s="22"/>
      <c r="H1229" s="22" t="s">
        <v>180</v>
      </c>
      <c r="I1229" s="18" t="s">
        <v>5417</v>
      </c>
      <c r="J1229" s="23" t="s">
        <v>3188</v>
      </c>
      <c r="K1229" s="23" t="s">
        <v>1183</v>
      </c>
      <c r="L1229" s="23" t="s">
        <v>1184</v>
      </c>
      <c r="M1229" s="746" t="s">
        <v>3189</v>
      </c>
      <c r="N1229" s="22">
        <v>4178856533</v>
      </c>
      <c r="O1229" s="22" t="s">
        <v>1551</v>
      </c>
      <c r="P1229" s="22" t="s">
        <v>723</v>
      </c>
      <c r="Q1229" s="22" t="s">
        <v>4452</v>
      </c>
      <c r="R1229" s="155" t="s">
        <v>3672</v>
      </c>
      <c r="S1229" s="747"/>
      <c r="T1229" s="748" t="str">
        <f>IF(Table54[[#This Row],[تاریخ اولین  احتساب حق بیمه]]="",1403,MID(Table54[[#This Row],[تاریخ اولین  احتساب حق بیمه]],1,4))</f>
        <v>1402</v>
      </c>
      <c r="U1229" s="22"/>
      <c r="V1229" s="22"/>
      <c r="W1229" s="23"/>
      <c r="X1229" s="22"/>
      <c r="Y1229" s="748"/>
      <c r="Z1229" s="748"/>
      <c r="AA1229" s="748"/>
      <c r="AB1229" s="748"/>
      <c r="AC1229" s="748"/>
      <c r="AD1229" s="748"/>
      <c r="AE1229" s="748"/>
      <c r="AF1229" s="748"/>
      <c r="AG1229" s="748"/>
      <c r="AH1229" s="749"/>
      <c r="AI1229" s="749"/>
      <c r="AJ1229" s="749"/>
      <c r="AK1229" s="749"/>
      <c r="AL1229" s="748"/>
      <c r="AM1229" s="748"/>
      <c r="AN1229" s="748"/>
      <c r="AO1229" s="748"/>
      <c r="AP1229" s="748"/>
      <c r="AQ1229" s="748"/>
      <c r="AR1229" s="748"/>
      <c r="AS1229" s="747"/>
      <c r="AT1229" s="748"/>
      <c r="AU1229" s="748"/>
      <c r="AV1229" s="748"/>
      <c r="AW1229" s="748">
        <v>45000000</v>
      </c>
      <c r="AX1229" s="748">
        <v>45000000</v>
      </c>
      <c r="AY1229" s="748">
        <v>45000000</v>
      </c>
      <c r="AZ1229" s="750">
        <v>40000000</v>
      </c>
      <c r="BA1229" s="750">
        <v>40000000</v>
      </c>
      <c r="BB1229" s="750">
        <v>32000000</v>
      </c>
      <c r="BC1229" s="750">
        <v>35000000</v>
      </c>
      <c r="BD1229" s="750">
        <v>40000000</v>
      </c>
      <c r="BE1229" s="750">
        <v>40000000</v>
      </c>
      <c r="BF1229" s="750">
        <v>40000000</v>
      </c>
      <c r="BG1229" s="750">
        <v>40000000</v>
      </c>
      <c r="BH1229" s="750">
        <v>85000000</v>
      </c>
      <c r="BK1229" s="155"/>
      <c r="BL1229" s="155"/>
      <c r="BM1229" s="155"/>
      <c r="BN1229" s="155"/>
    </row>
    <row r="1230" spans="1:66" s="750" customFormat="1" ht="24.75" customHeight="1">
      <c r="A1230" s="22" t="s">
        <v>3190</v>
      </c>
      <c r="B1230" s="23" t="s">
        <v>3191</v>
      </c>
      <c r="C1230" s="472" t="s">
        <v>3213</v>
      </c>
      <c r="D1230" s="23" t="s">
        <v>3192</v>
      </c>
      <c r="E1230" s="23" t="s">
        <v>163</v>
      </c>
      <c r="F1230" s="22" t="s">
        <v>469</v>
      </c>
      <c r="G1230" s="22"/>
      <c r="H1230" s="22" t="s">
        <v>179</v>
      </c>
      <c r="I1230" s="18" t="s">
        <v>5417</v>
      </c>
      <c r="J1230" s="23"/>
      <c r="K1230" s="23" t="s">
        <v>1183</v>
      </c>
      <c r="L1230" s="23"/>
      <c r="M1230" s="746"/>
      <c r="N1230" s="22"/>
      <c r="O1230" s="22" t="s">
        <v>2155</v>
      </c>
      <c r="P1230" s="22" t="s">
        <v>2900</v>
      </c>
      <c r="Q1230" s="22" t="s">
        <v>4452</v>
      </c>
      <c r="R1230" s="155"/>
      <c r="S1230" s="747"/>
      <c r="T1230" s="748">
        <f>IF(Table54[[#This Row],[تاریخ اولین  احتساب حق بیمه]]="",1403,MID(Table54[[#This Row],[تاریخ اولین  احتساب حق بیمه]],1,4))</f>
        <v>1403</v>
      </c>
      <c r="U1230" s="22"/>
      <c r="V1230" s="22"/>
      <c r="W1230" s="23"/>
      <c r="X1230" s="22"/>
      <c r="Y1230" s="748"/>
      <c r="Z1230" s="748"/>
      <c r="AA1230" s="748"/>
      <c r="AB1230" s="748"/>
      <c r="AC1230" s="748"/>
      <c r="AD1230" s="748"/>
      <c r="AE1230" s="748"/>
      <c r="AF1230" s="748"/>
      <c r="AG1230" s="748"/>
      <c r="AH1230" s="749"/>
      <c r="AI1230" s="749"/>
      <c r="AJ1230" s="749"/>
      <c r="AK1230" s="749"/>
      <c r="AL1230" s="748"/>
      <c r="AM1230" s="748"/>
      <c r="AN1230" s="748"/>
      <c r="AO1230" s="748"/>
      <c r="AP1230" s="748"/>
      <c r="AQ1230" s="748"/>
      <c r="AR1230" s="748"/>
      <c r="AS1230" s="747"/>
      <c r="AT1230" s="748"/>
      <c r="AU1230" s="748"/>
      <c r="AV1230" s="748"/>
      <c r="AW1230" s="748">
        <v>45000000</v>
      </c>
      <c r="AX1230" s="748">
        <v>45000000</v>
      </c>
      <c r="AY1230" s="748">
        <v>45000000</v>
      </c>
      <c r="AZ1230" s="750">
        <v>29270000</v>
      </c>
      <c r="BA1230" s="750">
        <v>29270000</v>
      </c>
      <c r="BB1230" s="750">
        <v>31200000</v>
      </c>
      <c r="BC1230" s="750">
        <v>61300000</v>
      </c>
      <c r="BD1230" s="750">
        <v>61400000</v>
      </c>
      <c r="BE1230" s="750">
        <v>62800000</v>
      </c>
      <c r="BF1230" s="750">
        <v>61300000</v>
      </c>
      <c r="BG1230" s="750">
        <v>86400000</v>
      </c>
      <c r="BH1230" s="750">
        <v>131400000</v>
      </c>
      <c r="BK1230" s="155"/>
      <c r="BL1230" s="155"/>
      <c r="BM1230" s="155"/>
      <c r="BN1230" s="155"/>
    </row>
    <row r="1231" spans="1:66" s="768" customFormat="1" ht="24.75" customHeight="1">
      <c r="A1231" s="475" t="s">
        <v>3193</v>
      </c>
      <c r="B1231" s="473" t="s">
        <v>3194</v>
      </c>
      <c r="C1231" s="776" t="s">
        <v>3213</v>
      </c>
      <c r="D1231" s="473" t="s">
        <v>3195</v>
      </c>
      <c r="E1231" s="473" t="s">
        <v>163</v>
      </c>
      <c r="F1231" s="475" t="s">
        <v>120</v>
      </c>
      <c r="G1231" s="475"/>
      <c r="H1231" s="475" t="s">
        <v>180</v>
      </c>
      <c r="I1231" s="476" t="s">
        <v>5417</v>
      </c>
      <c r="J1231" s="473" t="s">
        <v>3196</v>
      </c>
      <c r="K1231" s="473" t="s">
        <v>1183</v>
      </c>
      <c r="L1231" s="473" t="s">
        <v>1223</v>
      </c>
      <c r="M1231" s="777" t="s">
        <v>3197</v>
      </c>
      <c r="N1231" s="475"/>
      <c r="O1231" s="475" t="s">
        <v>2155</v>
      </c>
      <c r="P1231" s="475" t="s">
        <v>348</v>
      </c>
      <c r="Q1231" s="475" t="s">
        <v>4452</v>
      </c>
      <c r="R1231" s="769"/>
      <c r="S1231" s="797"/>
      <c r="T1231" s="780">
        <f>IF(Table54[[#This Row],[تاریخ اولین  احتساب حق بیمه]]="",1403,MID(Table54[[#This Row],[تاریخ اولین  احتساب حق بیمه]],1,4))</f>
        <v>1403</v>
      </c>
      <c r="U1231" s="475"/>
      <c r="V1231" s="475"/>
      <c r="W1231" s="473"/>
      <c r="X1231" s="475"/>
      <c r="Y1231" s="780"/>
      <c r="Z1231" s="780"/>
      <c r="AA1231" s="780"/>
      <c r="AB1231" s="780"/>
      <c r="AC1231" s="780"/>
      <c r="AD1231" s="780"/>
      <c r="AE1231" s="780"/>
      <c r="AF1231" s="780"/>
      <c r="AG1231" s="780"/>
      <c r="AH1231" s="798"/>
      <c r="AI1231" s="798"/>
      <c r="AJ1231" s="798"/>
      <c r="AK1231" s="798"/>
      <c r="AL1231" s="780"/>
      <c r="AM1231" s="780"/>
      <c r="AN1231" s="780"/>
      <c r="AO1231" s="780"/>
      <c r="AP1231" s="780"/>
      <c r="AQ1231" s="780"/>
      <c r="AR1231" s="780"/>
      <c r="AS1231" s="797"/>
      <c r="AT1231" s="780"/>
      <c r="AU1231" s="780"/>
      <c r="AV1231" s="780"/>
      <c r="AW1231" s="780">
        <v>45000000</v>
      </c>
      <c r="AX1231" s="780">
        <v>45000000</v>
      </c>
      <c r="AY1231" s="780">
        <v>45000000</v>
      </c>
      <c r="AZ1231" s="768">
        <v>45000000</v>
      </c>
      <c r="BA1231" s="768">
        <v>10000000</v>
      </c>
      <c r="BB1231" s="768">
        <v>67300000</v>
      </c>
      <c r="BC1231" s="768">
        <v>33500000</v>
      </c>
      <c r="BD1231" s="768">
        <v>14800000</v>
      </c>
      <c r="BE1231" s="768">
        <v>9500000</v>
      </c>
      <c r="BF1231" s="768">
        <v>7600000</v>
      </c>
      <c r="BG1231" s="768">
        <v>10000000</v>
      </c>
      <c r="BH1231" s="768">
        <v>32500000</v>
      </c>
      <c r="BK1231" s="155"/>
      <c r="BL1231" s="155"/>
      <c r="BM1231" s="155"/>
      <c r="BN1231" s="155"/>
    </row>
    <row r="1232" spans="1:66" s="750" customFormat="1" ht="24.75" customHeight="1">
      <c r="A1232" s="22" t="s">
        <v>3198</v>
      </c>
      <c r="B1232" s="23" t="s">
        <v>3199</v>
      </c>
      <c r="C1232" s="472" t="s">
        <v>3213</v>
      </c>
      <c r="D1232" s="23" t="s">
        <v>3200</v>
      </c>
      <c r="E1232" s="23" t="s">
        <v>163</v>
      </c>
      <c r="F1232" s="22" t="s">
        <v>1553</v>
      </c>
      <c r="G1232" s="22"/>
      <c r="H1232" s="22" t="s">
        <v>179</v>
      </c>
      <c r="I1232" s="18" t="s">
        <v>5416</v>
      </c>
      <c r="J1232" s="23" t="s">
        <v>3201</v>
      </c>
      <c r="K1232" s="23" t="s">
        <v>1183</v>
      </c>
      <c r="L1232" s="23" t="s">
        <v>1223</v>
      </c>
      <c r="M1232" s="746" t="s">
        <v>3202</v>
      </c>
      <c r="N1232" s="22"/>
      <c r="O1232" s="22" t="s">
        <v>2155</v>
      </c>
      <c r="P1232" s="22" t="s">
        <v>182</v>
      </c>
      <c r="Q1232" s="22" t="s">
        <v>4452</v>
      </c>
      <c r="R1232" s="155"/>
      <c r="S1232" s="747"/>
      <c r="T1232" s="748">
        <f>IF(Table54[[#This Row],[تاریخ اولین  احتساب حق بیمه]]="",1403,MID(Table54[[#This Row],[تاریخ اولین  احتساب حق بیمه]],1,4))</f>
        <v>1403</v>
      </c>
      <c r="U1232" s="22"/>
      <c r="V1232" s="22"/>
      <c r="W1232" s="23"/>
      <c r="X1232" s="22"/>
      <c r="Y1232" s="748"/>
      <c r="Z1232" s="748"/>
      <c r="AA1232" s="748"/>
      <c r="AB1232" s="748"/>
      <c r="AC1232" s="748"/>
      <c r="AD1232" s="748"/>
      <c r="AE1232" s="748"/>
      <c r="AF1232" s="748"/>
      <c r="AG1232" s="748"/>
      <c r="AH1232" s="749"/>
      <c r="AI1232" s="749"/>
      <c r="AJ1232" s="749"/>
      <c r="AK1232" s="749"/>
      <c r="AL1232" s="748"/>
      <c r="AM1232" s="748"/>
      <c r="AN1232" s="748"/>
      <c r="AO1232" s="748"/>
      <c r="AP1232" s="748"/>
      <c r="AQ1232" s="748"/>
      <c r="AR1232" s="748"/>
      <c r="AS1232" s="747"/>
      <c r="AT1232" s="748"/>
      <c r="AU1232" s="748"/>
      <c r="AV1232" s="748"/>
      <c r="AW1232" s="748">
        <v>45000000</v>
      </c>
      <c r="AX1232" s="748">
        <v>45000000</v>
      </c>
      <c r="AY1232" s="748">
        <v>45000000</v>
      </c>
      <c r="AZ1232" s="750">
        <v>15700000</v>
      </c>
      <c r="BA1232" s="750">
        <v>15700000</v>
      </c>
      <c r="BB1232" s="750">
        <v>17000000</v>
      </c>
      <c r="BC1232" s="750">
        <v>17500000</v>
      </c>
      <c r="BD1232" s="750">
        <v>14000000</v>
      </c>
      <c r="BE1232" s="750">
        <v>15500000</v>
      </c>
      <c r="BF1232" s="750">
        <v>15500000</v>
      </c>
      <c r="BG1232" s="750">
        <v>17500000</v>
      </c>
      <c r="BH1232" s="750">
        <v>62500000</v>
      </c>
      <c r="BK1232" s="155"/>
      <c r="BL1232" s="155"/>
      <c r="BM1232" s="155"/>
      <c r="BN1232" s="155"/>
    </row>
    <row r="1233" spans="1:66" s="750" customFormat="1" ht="24.75" customHeight="1">
      <c r="A1233" s="22" t="s">
        <v>3203</v>
      </c>
      <c r="B1233" s="23" t="s">
        <v>3204</v>
      </c>
      <c r="C1233" s="472" t="s">
        <v>3213</v>
      </c>
      <c r="D1233" s="23" t="s">
        <v>3205</v>
      </c>
      <c r="E1233" s="23" t="s">
        <v>162</v>
      </c>
      <c r="F1233" s="22" t="s">
        <v>140</v>
      </c>
      <c r="G1233" s="22" t="s">
        <v>1577</v>
      </c>
      <c r="H1233" s="22" t="s">
        <v>179</v>
      </c>
      <c r="I1233" s="18" t="s">
        <v>5417</v>
      </c>
      <c r="J1233" s="23" t="s">
        <v>3206</v>
      </c>
      <c r="K1233" s="23" t="s">
        <v>1183</v>
      </c>
      <c r="L1233" s="23" t="s">
        <v>1223</v>
      </c>
      <c r="M1233" s="746"/>
      <c r="N1233" s="22"/>
      <c r="O1233" s="22" t="s">
        <v>1551</v>
      </c>
      <c r="P1233" s="22" t="s">
        <v>3207</v>
      </c>
      <c r="Q1233" s="22" t="s">
        <v>4452</v>
      </c>
      <c r="R1233" s="155" t="s">
        <v>3590</v>
      </c>
      <c r="S1233" s="747"/>
      <c r="T1233" s="748" t="str">
        <f>IF(Table54[[#This Row],[تاریخ اولین  احتساب حق بیمه]]="",1403,MID(Table54[[#This Row],[تاریخ اولین  احتساب حق بیمه]],1,4))</f>
        <v>1392</v>
      </c>
      <c r="U1233" s="22"/>
      <c r="V1233" s="22"/>
      <c r="W1233" s="23"/>
      <c r="X1233" s="22"/>
      <c r="Y1233" s="748"/>
      <c r="Z1233" s="748"/>
      <c r="AA1233" s="748"/>
      <c r="AB1233" s="748"/>
      <c r="AC1233" s="748"/>
      <c r="AD1233" s="748"/>
      <c r="AE1233" s="748"/>
      <c r="AF1233" s="748"/>
      <c r="AG1233" s="748"/>
      <c r="AH1233" s="749"/>
      <c r="AI1233" s="749"/>
      <c r="AJ1233" s="749"/>
      <c r="AK1233" s="749"/>
      <c r="AL1233" s="748"/>
      <c r="AM1233" s="748"/>
      <c r="AN1233" s="748"/>
      <c r="AO1233" s="748"/>
      <c r="AP1233" s="748"/>
      <c r="AQ1233" s="748"/>
      <c r="AR1233" s="748"/>
      <c r="AS1233" s="747"/>
      <c r="AT1233" s="748"/>
      <c r="AU1233" s="748"/>
      <c r="AV1233" s="748"/>
      <c r="AW1233" s="748">
        <v>45000000</v>
      </c>
      <c r="AX1233" s="748">
        <v>45000000</v>
      </c>
      <c r="AY1233" s="748">
        <v>45000000</v>
      </c>
      <c r="AZ1233" s="750">
        <v>78200000</v>
      </c>
      <c r="BA1233" s="750">
        <v>78200000</v>
      </c>
      <c r="BB1233" s="750">
        <v>96000000</v>
      </c>
      <c r="BC1233" s="750">
        <v>73400000</v>
      </c>
      <c r="BD1233" s="750">
        <v>92200000</v>
      </c>
      <c r="BE1233" s="750">
        <v>88500000</v>
      </c>
      <c r="BF1233" s="750">
        <v>94500000</v>
      </c>
      <c r="BG1233" s="750">
        <v>87200000</v>
      </c>
      <c r="BH1233" s="750">
        <v>132200000</v>
      </c>
      <c r="BK1233" s="155"/>
      <c r="BL1233" s="155"/>
      <c r="BM1233" s="155"/>
      <c r="BN1233" s="155"/>
    </row>
    <row r="1234" spans="1:66" s="750" customFormat="1" ht="26.25" customHeight="1">
      <c r="A1234" s="178" t="s">
        <v>4644</v>
      </c>
      <c r="B1234" s="180" t="s">
        <v>4279</v>
      </c>
      <c r="C1234" s="823" t="s">
        <v>3213</v>
      </c>
      <c r="D1234" s="180" t="s">
        <v>4645</v>
      </c>
      <c r="E1234" s="180" t="s">
        <v>163</v>
      </c>
      <c r="F1234" s="178" t="s">
        <v>117</v>
      </c>
      <c r="G1234" s="178"/>
      <c r="H1234" s="178" t="s">
        <v>180</v>
      </c>
      <c r="I1234" s="179" t="s">
        <v>5417</v>
      </c>
      <c r="J1234" s="180" t="s">
        <v>4646</v>
      </c>
      <c r="K1234" s="180" t="s">
        <v>1183</v>
      </c>
      <c r="L1234" s="180" t="s">
        <v>1223</v>
      </c>
      <c r="M1234" s="824" t="s">
        <v>4647</v>
      </c>
      <c r="N1234" s="178"/>
      <c r="O1234" s="178" t="s">
        <v>2155</v>
      </c>
      <c r="P1234" s="178" t="s">
        <v>4128</v>
      </c>
      <c r="Q1234" s="178" t="s">
        <v>4128</v>
      </c>
      <c r="R1234" s="825"/>
      <c r="S1234" s="826"/>
      <c r="T1234" s="827">
        <f>IF(Table54[[#This Row],[تاریخ اولین  احتساب حق بیمه]]="",1403,MID(Table54[[#This Row],[تاریخ اولین  احتساب حق بیمه]],1,4))</f>
        <v>1403</v>
      </c>
      <c r="U1234" s="178"/>
      <c r="V1234" s="178"/>
      <c r="W1234" s="180"/>
      <c r="X1234" s="178"/>
      <c r="Y1234" s="827"/>
      <c r="Z1234" s="827"/>
      <c r="AA1234" s="827"/>
      <c r="AB1234" s="827"/>
      <c r="AC1234" s="827"/>
      <c r="AD1234" s="827"/>
      <c r="AE1234" s="827"/>
      <c r="AF1234" s="827"/>
      <c r="AG1234" s="827"/>
      <c r="AH1234" s="828"/>
      <c r="AI1234" s="828"/>
      <c r="AJ1234" s="828"/>
      <c r="AK1234" s="828"/>
      <c r="AL1234" s="827"/>
      <c r="AM1234" s="827"/>
      <c r="AN1234" s="827"/>
      <c r="AO1234" s="827"/>
      <c r="AP1234" s="827"/>
      <c r="AQ1234" s="827"/>
      <c r="AR1234" s="827"/>
      <c r="AS1234" s="826"/>
      <c r="AT1234" s="827"/>
      <c r="AU1234" s="827"/>
      <c r="AV1234" s="827"/>
      <c r="AW1234" s="827"/>
      <c r="AX1234" s="827"/>
      <c r="AY1234" s="827"/>
      <c r="AZ1234" s="762"/>
      <c r="BA1234" s="762"/>
      <c r="BB1234" s="762"/>
      <c r="BC1234" s="762"/>
      <c r="BD1234" s="762">
        <v>26500000</v>
      </c>
      <c r="BE1234" s="762">
        <v>20500000</v>
      </c>
      <c r="BF1234" s="762">
        <v>20800000</v>
      </c>
      <c r="BG1234" s="750">
        <v>30900000</v>
      </c>
      <c r="BH1234" s="762">
        <v>52500000</v>
      </c>
      <c r="BI1234" s="762"/>
      <c r="BK1234" s="155"/>
      <c r="BL1234" s="155"/>
      <c r="BM1234" s="155"/>
      <c r="BN1234" s="155"/>
    </row>
    <row r="1235" spans="1:66" s="750" customFormat="1" ht="24" customHeight="1">
      <c r="A1235" s="178" t="s">
        <v>4648</v>
      </c>
      <c r="B1235" s="180" t="s">
        <v>4280</v>
      </c>
      <c r="C1235" s="823" t="s">
        <v>3213</v>
      </c>
      <c r="D1235" s="180" t="s">
        <v>4649</v>
      </c>
      <c r="E1235" s="180" t="s">
        <v>163</v>
      </c>
      <c r="F1235" s="178" t="s">
        <v>724</v>
      </c>
      <c r="G1235" s="178"/>
      <c r="H1235" s="178" t="s">
        <v>179</v>
      </c>
      <c r="I1235" s="179" t="s">
        <v>5417</v>
      </c>
      <c r="J1235" s="180" t="s">
        <v>4650</v>
      </c>
      <c r="K1235" s="180" t="s">
        <v>1183</v>
      </c>
      <c r="L1235" s="180" t="s">
        <v>1223</v>
      </c>
      <c r="M1235" s="824" t="s">
        <v>4651</v>
      </c>
      <c r="N1235" s="178"/>
      <c r="O1235" s="178" t="s">
        <v>2155</v>
      </c>
      <c r="P1235" s="178" t="s">
        <v>4128</v>
      </c>
      <c r="Q1235" s="178" t="s">
        <v>4128</v>
      </c>
      <c r="R1235" s="825"/>
      <c r="S1235" s="826"/>
      <c r="T1235" s="827">
        <f>IF(Table54[[#This Row],[تاریخ اولین  احتساب حق بیمه]]="",1403,MID(Table54[[#This Row],[تاریخ اولین  احتساب حق بیمه]],1,4))</f>
        <v>1403</v>
      </c>
      <c r="U1235" s="178"/>
      <c r="V1235" s="178"/>
      <c r="W1235" s="180"/>
      <c r="X1235" s="178"/>
      <c r="Y1235" s="827"/>
      <c r="Z1235" s="827"/>
      <c r="AA1235" s="827"/>
      <c r="AB1235" s="827"/>
      <c r="AC1235" s="827"/>
      <c r="AD1235" s="827"/>
      <c r="AE1235" s="827"/>
      <c r="AF1235" s="827"/>
      <c r="AG1235" s="827"/>
      <c r="AH1235" s="828"/>
      <c r="AI1235" s="828"/>
      <c r="AJ1235" s="828"/>
      <c r="AK1235" s="828"/>
      <c r="AL1235" s="827"/>
      <c r="AM1235" s="827"/>
      <c r="AN1235" s="827"/>
      <c r="AO1235" s="827"/>
      <c r="AP1235" s="827"/>
      <c r="AQ1235" s="827"/>
      <c r="AR1235" s="827"/>
      <c r="AS1235" s="826"/>
      <c r="AT1235" s="827"/>
      <c r="AU1235" s="827"/>
      <c r="AV1235" s="827"/>
      <c r="AW1235" s="827"/>
      <c r="AX1235" s="827"/>
      <c r="AY1235" s="827"/>
      <c r="AZ1235" s="762"/>
      <c r="BA1235" s="762"/>
      <c r="BB1235" s="762"/>
      <c r="BC1235" s="762"/>
      <c r="BD1235" s="762">
        <v>10000000</v>
      </c>
      <c r="BE1235" s="762">
        <v>16500000</v>
      </c>
      <c r="BF1235" s="762">
        <v>16300000</v>
      </c>
      <c r="BG1235" s="750">
        <v>21100000</v>
      </c>
      <c r="BH1235" s="762">
        <v>42500000</v>
      </c>
      <c r="BI1235" s="762"/>
      <c r="BK1235" s="155"/>
      <c r="BL1235" s="155"/>
      <c r="BM1235" s="155"/>
      <c r="BN1235" s="155"/>
    </row>
    <row r="1236" spans="1:66" ht="24.75" customHeight="1">
      <c r="A1236" s="22" t="s">
        <v>23588</v>
      </c>
      <c r="B1236" s="23" t="s">
        <v>23589</v>
      </c>
      <c r="C1236" s="823" t="s">
        <v>3213</v>
      </c>
      <c r="D1236" s="23" t="s">
        <v>23590</v>
      </c>
      <c r="E1236" s="180" t="s">
        <v>163</v>
      </c>
      <c r="F1236" s="22" t="s">
        <v>198</v>
      </c>
      <c r="G1236" s="22"/>
      <c r="H1236" s="22" t="s">
        <v>180</v>
      </c>
      <c r="I1236" s="18" t="s">
        <v>5417</v>
      </c>
      <c r="J1236" s="23" t="s">
        <v>23591</v>
      </c>
      <c r="K1236" s="23" t="s">
        <v>1183</v>
      </c>
      <c r="L1236" s="23" t="s">
        <v>1223</v>
      </c>
      <c r="M1236" s="746" t="s">
        <v>23592</v>
      </c>
      <c r="N1236" s="22"/>
      <c r="O1236" s="22" t="s">
        <v>2155</v>
      </c>
      <c r="P1236" s="22" t="s">
        <v>22179</v>
      </c>
      <c r="Q1236" s="22" t="s">
        <v>22179</v>
      </c>
      <c r="S1236" s="747"/>
      <c r="T1236" s="748"/>
      <c r="U1236" s="22"/>
      <c r="V1236" s="22"/>
      <c r="W1236" s="22"/>
      <c r="X1236" s="22"/>
      <c r="Y1236" s="748"/>
      <c r="Z1236" s="748"/>
      <c r="AA1236" s="748"/>
      <c r="AB1236" s="748"/>
      <c r="AC1236" s="748"/>
      <c r="AD1236" s="748"/>
      <c r="AE1236" s="748"/>
      <c r="AF1236" s="748"/>
      <c r="AG1236" s="748"/>
      <c r="AH1236" s="749"/>
      <c r="AI1236" s="749"/>
      <c r="AJ1236" s="749"/>
      <c r="AK1236" s="749"/>
      <c r="AL1236" s="748"/>
      <c r="AM1236" s="748"/>
      <c r="AN1236" s="748"/>
      <c r="AO1236" s="748"/>
      <c r="AP1236" s="748"/>
      <c r="AQ1236" s="748"/>
      <c r="AR1236" s="748"/>
      <c r="AS1236" s="747"/>
      <c r="AT1236" s="748"/>
      <c r="AU1236" s="748"/>
      <c r="AV1236" s="748"/>
      <c r="AW1236" s="748"/>
      <c r="AX1236" s="748"/>
      <c r="AY1236" s="748"/>
      <c r="AZ1236" s="750"/>
      <c r="BA1236" s="750"/>
      <c r="BB1236" s="750"/>
      <c r="BC1236" s="750"/>
      <c r="BD1236" s="750"/>
      <c r="BE1236" s="750"/>
      <c r="BF1236" s="750"/>
      <c r="BG1236" s="750"/>
      <c r="BH1236" s="750"/>
      <c r="BI1236" s="750"/>
    </row>
    <row r="1237" spans="1:66" ht="24.75" customHeight="1">
      <c r="A1237" s="21" t="s">
        <v>22291</v>
      </c>
      <c r="B1237" s="20" t="s">
        <v>22292</v>
      </c>
      <c r="C1237" s="757" t="s">
        <v>3232</v>
      </c>
      <c r="D1237" s="20" t="s">
        <v>22293</v>
      </c>
      <c r="E1237" s="20" t="s">
        <v>162</v>
      </c>
      <c r="F1237" s="21" t="s">
        <v>111</v>
      </c>
      <c r="G1237" s="21"/>
      <c r="H1237" s="21" t="s">
        <v>180</v>
      </c>
      <c r="I1237" s="19" t="s">
        <v>5417</v>
      </c>
      <c r="J1237" s="20"/>
      <c r="K1237" s="20"/>
      <c r="L1237" s="20"/>
      <c r="M1237" s="758"/>
      <c r="N1237" s="21"/>
      <c r="O1237" s="21" t="s">
        <v>1551</v>
      </c>
      <c r="P1237" s="21" t="s">
        <v>5586</v>
      </c>
      <c r="Q1237" s="21" t="s">
        <v>5586</v>
      </c>
      <c r="R1237" s="21" t="s">
        <v>5586</v>
      </c>
      <c r="S1237" s="759" t="s">
        <v>2811</v>
      </c>
      <c r="T1237" s="760"/>
      <c r="U1237" s="21"/>
      <c r="V1237" s="21"/>
      <c r="W1237" s="21"/>
      <c r="X1237" s="21"/>
      <c r="Y1237" s="760"/>
      <c r="Z1237" s="760"/>
      <c r="AA1237" s="760"/>
      <c r="AB1237" s="760"/>
      <c r="AC1237" s="760"/>
      <c r="AD1237" s="760"/>
      <c r="AE1237" s="760"/>
      <c r="AF1237" s="760"/>
      <c r="AG1237" s="760"/>
      <c r="AH1237" s="761"/>
      <c r="AI1237" s="761"/>
      <c r="AJ1237" s="761"/>
      <c r="AK1237" s="761"/>
      <c r="AL1237" s="760"/>
      <c r="AM1237" s="760"/>
      <c r="AN1237" s="760"/>
      <c r="AO1237" s="760"/>
      <c r="AP1237" s="760"/>
      <c r="AQ1237" s="760"/>
      <c r="AR1237" s="760"/>
      <c r="AS1237" s="759"/>
      <c r="AT1237" s="760"/>
      <c r="AU1237" s="760"/>
      <c r="AV1237" s="760"/>
      <c r="AW1237" s="760"/>
      <c r="AX1237" s="760"/>
      <c r="AY1237" s="760"/>
      <c r="AZ1237" s="760"/>
      <c r="BA1237" s="760"/>
      <c r="BB1237" s="760"/>
      <c r="BC1237" s="760"/>
      <c r="BD1237" s="760"/>
      <c r="BE1237" s="750"/>
      <c r="BF1237" s="750"/>
      <c r="BG1237" s="750"/>
      <c r="BH1237" s="750"/>
      <c r="BI1237" s="750"/>
    </row>
    <row r="1238" spans="1:66" s="830" customFormat="1" ht="24.75" customHeight="1">
      <c r="A1238" s="472"/>
      <c r="B1238" s="472"/>
      <c r="C1238" s="472"/>
      <c r="D1238" s="472"/>
      <c r="E1238" s="472"/>
      <c r="F1238" s="472"/>
      <c r="G1238" s="472"/>
      <c r="H1238" s="472"/>
      <c r="I1238" s="472" t="s">
        <v>5417</v>
      </c>
      <c r="J1238" s="472"/>
      <c r="K1238" s="472"/>
      <c r="L1238" s="472"/>
      <c r="M1238" s="472"/>
      <c r="N1238" s="472"/>
      <c r="O1238" s="472"/>
      <c r="P1238" s="472"/>
      <c r="Q1238" s="472"/>
      <c r="R1238" s="472"/>
      <c r="S1238" s="759"/>
      <c r="T1238" s="829"/>
      <c r="U1238" s="22"/>
      <c r="V1238" s="22"/>
      <c r="W1238" s="23"/>
      <c r="X1238" s="472"/>
      <c r="Y1238" s="472"/>
      <c r="Z1238" s="472"/>
      <c r="AA1238" s="472"/>
      <c r="AB1238" s="472"/>
      <c r="AC1238" s="472"/>
      <c r="AD1238" s="472"/>
      <c r="AE1238" s="472"/>
      <c r="AF1238" s="472"/>
      <c r="AG1238" s="472"/>
      <c r="AH1238" s="472"/>
      <c r="AI1238" s="472"/>
      <c r="AJ1238" s="472"/>
      <c r="AK1238" s="472"/>
      <c r="AL1238" s="472"/>
      <c r="AM1238" s="472"/>
      <c r="AN1238" s="472"/>
      <c r="AO1238" s="472"/>
      <c r="AP1238" s="472"/>
      <c r="AQ1238" s="472"/>
      <c r="AR1238" s="472"/>
      <c r="AS1238" s="472"/>
      <c r="AT1238" s="472"/>
      <c r="AU1238" s="472"/>
      <c r="AV1238" s="472"/>
      <c r="AW1238" s="472"/>
      <c r="AX1238" s="472"/>
      <c r="AY1238" s="472"/>
      <c r="AZ1238" s="472"/>
      <c r="BA1238" s="472"/>
      <c r="BB1238" s="472"/>
      <c r="BC1238" s="472"/>
      <c r="BD1238" s="472"/>
      <c r="BE1238" s="750"/>
      <c r="BG1238" s="750"/>
      <c r="BK1238" s="155"/>
      <c r="BL1238" s="155"/>
      <c r="BM1238" s="155"/>
      <c r="BN1238" s="155"/>
    </row>
    <row r="1239" spans="1:66" s="830" customFormat="1" ht="24.75" customHeight="1">
      <c r="A1239" s="472" t="s">
        <v>24387</v>
      </c>
      <c r="B1239" s="472" t="s">
        <v>24388</v>
      </c>
      <c r="C1239" s="472" t="s">
        <v>3277</v>
      </c>
      <c r="D1239" s="472" t="s">
        <v>24389</v>
      </c>
      <c r="E1239" s="472" t="s">
        <v>162</v>
      </c>
      <c r="F1239" s="472" t="s">
        <v>24390</v>
      </c>
      <c r="G1239" s="472"/>
      <c r="H1239" s="472" t="s">
        <v>179</v>
      </c>
      <c r="I1239" s="472" t="s">
        <v>5418</v>
      </c>
      <c r="J1239" s="472" t="s">
        <v>24391</v>
      </c>
      <c r="K1239" s="472" t="s">
        <v>2226</v>
      </c>
      <c r="L1239" s="472" t="s">
        <v>1447</v>
      </c>
      <c r="M1239" s="472" t="s">
        <v>24392</v>
      </c>
      <c r="N1239" s="472"/>
      <c r="O1239" s="472" t="s">
        <v>1551</v>
      </c>
      <c r="P1239" s="472" t="s">
        <v>24393</v>
      </c>
      <c r="Q1239" s="472" t="s">
        <v>1668</v>
      </c>
      <c r="R1239" s="472" t="s">
        <v>24393</v>
      </c>
      <c r="S1239" s="759" t="s">
        <v>24394</v>
      </c>
      <c r="T1239" s="827" t="e">
        <f>IF([12]!Table54[[#This Row],[تاریخ اولین  احتساب حق بیمه]]="",1403,MID([12]!Table54[[#This Row],[تاریخ اولین  احتساب حق بیمه]],1,4))</f>
        <v>#REF!</v>
      </c>
      <c r="U1239" s="22"/>
      <c r="V1239" s="22" t="s">
        <v>24396</v>
      </c>
      <c r="W1239" s="23" t="s">
        <v>24397</v>
      </c>
      <c r="X1239" s="472"/>
      <c r="Y1239" s="472"/>
      <c r="Z1239" s="472"/>
      <c r="AA1239" s="472"/>
      <c r="AB1239" s="472"/>
      <c r="AC1239" s="472"/>
      <c r="AD1239" s="472"/>
      <c r="AE1239" s="472"/>
      <c r="AF1239" s="472"/>
      <c r="AG1239" s="472"/>
      <c r="AH1239" s="472"/>
      <c r="AI1239" s="472"/>
      <c r="AJ1239" s="472"/>
      <c r="AK1239" s="472"/>
      <c r="AL1239" s="472"/>
      <c r="AM1239" s="472"/>
      <c r="AN1239" s="472"/>
      <c r="AO1239" s="472"/>
      <c r="AP1239" s="472"/>
      <c r="AQ1239" s="472"/>
      <c r="AR1239" s="472"/>
      <c r="AS1239" s="472"/>
      <c r="AT1239" s="472"/>
      <c r="AU1239" s="472"/>
      <c r="AV1239" s="472"/>
      <c r="AW1239" s="472">
        <v>113000000</v>
      </c>
      <c r="AX1239" s="472">
        <v>155000000</v>
      </c>
      <c r="AY1239" s="472">
        <v>180000000</v>
      </c>
      <c r="AZ1239" s="472">
        <v>155000000</v>
      </c>
      <c r="BA1239" s="472">
        <v>163000000</v>
      </c>
      <c r="BB1239" s="472">
        <v>190000000</v>
      </c>
      <c r="BC1239" s="472">
        <v>155000000</v>
      </c>
      <c r="BD1239" s="472">
        <v>155000000</v>
      </c>
      <c r="BE1239" s="750">
        <v>180000000</v>
      </c>
      <c r="BF1239" s="830">
        <v>245000000</v>
      </c>
      <c r="BG1239" s="750">
        <v>180000000</v>
      </c>
      <c r="BH1239" s="830">
        <v>360000000</v>
      </c>
      <c r="BK1239" s="155"/>
      <c r="BL1239" s="155"/>
      <c r="BM1239" s="155"/>
      <c r="BN1239" s="155"/>
    </row>
    <row r="1240" spans="1:66" s="830" customFormat="1" ht="24.75" customHeight="1">
      <c r="A1240" s="472" t="s">
        <v>24398</v>
      </c>
      <c r="B1240" s="472" t="s">
        <v>24399</v>
      </c>
      <c r="C1240" s="472" t="s">
        <v>3277</v>
      </c>
      <c r="D1240" s="472" t="s">
        <v>24400</v>
      </c>
      <c r="E1240" s="472" t="s">
        <v>162</v>
      </c>
      <c r="F1240" s="472" t="s">
        <v>111</v>
      </c>
      <c r="G1240" s="472" t="s">
        <v>1667</v>
      </c>
      <c r="H1240" s="472" t="s">
        <v>179</v>
      </c>
      <c r="I1240" s="472" t="s">
        <v>5418</v>
      </c>
      <c r="J1240" s="472" t="s">
        <v>24401</v>
      </c>
      <c r="K1240" s="472" t="s">
        <v>2226</v>
      </c>
      <c r="L1240" s="472" t="s">
        <v>1447</v>
      </c>
      <c r="M1240" s="472" t="s">
        <v>24402</v>
      </c>
      <c r="N1240" s="472"/>
      <c r="O1240" s="472" t="s">
        <v>1551</v>
      </c>
      <c r="P1240" s="472" t="s">
        <v>24403</v>
      </c>
      <c r="Q1240" s="472" t="s">
        <v>24404</v>
      </c>
      <c r="R1240" s="472" t="s">
        <v>24403</v>
      </c>
      <c r="S1240" s="759" t="s">
        <v>854</v>
      </c>
      <c r="T1240" s="827" t="e">
        <f>IF([12]!Table54[[#This Row],[تاریخ اولین  احتساب حق بیمه]]="",1403,MID([12]!Table54[[#This Row],[تاریخ اولین  احتساب حق بیمه]],1,4))</f>
        <v>#REF!</v>
      </c>
      <c r="U1240" s="22"/>
      <c r="V1240" s="22" t="s">
        <v>24396</v>
      </c>
      <c r="W1240" s="23" t="s">
        <v>24406</v>
      </c>
      <c r="X1240" s="472" t="s">
        <v>24407</v>
      </c>
      <c r="Y1240" s="472"/>
      <c r="Z1240" s="472"/>
      <c r="AA1240" s="472"/>
      <c r="AB1240" s="472"/>
      <c r="AC1240" s="472"/>
      <c r="AD1240" s="472"/>
      <c r="AE1240" s="472"/>
      <c r="AF1240" s="472"/>
      <c r="AG1240" s="472"/>
      <c r="AH1240" s="472"/>
      <c r="AI1240" s="472"/>
      <c r="AJ1240" s="472"/>
      <c r="AK1240" s="472"/>
      <c r="AL1240" s="472"/>
      <c r="AM1240" s="472"/>
      <c r="AN1240" s="472"/>
      <c r="AO1240" s="472"/>
      <c r="AP1240" s="472"/>
      <c r="AQ1240" s="472"/>
      <c r="AR1240" s="472"/>
      <c r="AS1240" s="472"/>
      <c r="AT1240" s="472"/>
      <c r="AU1240" s="472"/>
      <c r="AV1240" s="472"/>
      <c r="AW1240" s="472">
        <v>77000000</v>
      </c>
      <c r="AX1240" s="472">
        <v>100000000</v>
      </c>
      <c r="AY1240" s="472">
        <v>120000000</v>
      </c>
      <c r="AZ1240" s="472">
        <v>100000000</v>
      </c>
      <c r="BA1240" s="472">
        <v>127000000</v>
      </c>
      <c r="BB1240" s="472">
        <v>136000000</v>
      </c>
      <c r="BC1240" s="472">
        <v>100000000</v>
      </c>
      <c r="BD1240" s="472">
        <v>100000000</v>
      </c>
      <c r="BE1240" s="750">
        <v>115000000</v>
      </c>
      <c r="BF1240" s="830">
        <v>130000000</v>
      </c>
      <c r="BG1240" s="750">
        <v>115000000</v>
      </c>
      <c r="BH1240" s="830">
        <v>230000000</v>
      </c>
      <c r="BK1240" s="155"/>
      <c r="BL1240" s="155"/>
      <c r="BM1240" s="155"/>
      <c r="BN1240" s="155"/>
    </row>
    <row r="1241" spans="1:66" s="830" customFormat="1" ht="24.75" customHeight="1">
      <c r="A1241" s="472" t="s">
        <v>24408</v>
      </c>
      <c r="B1241" s="472" t="s">
        <v>24409</v>
      </c>
      <c r="C1241" s="472" t="s">
        <v>3277</v>
      </c>
      <c r="D1241" s="472" t="s">
        <v>24410</v>
      </c>
      <c r="E1241" s="472" t="s">
        <v>163</v>
      </c>
      <c r="F1241" s="472" t="s">
        <v>321</v>
      </c>
      <c r="G1241" s="472" t="s">
        <v>24411</v>
      </c>
      <c r="H1241" s="472" t="s">
        <v>179</v>
      </c>
      <c r="I1241" s="472" t="s">
        <v>5417</v>
      </c>
      <c r="J1241" s="472" t="s">
        <v>24412</v>
      </c>
      <c r="K1241" s="472" t="s">
        <v>2226</v>
      </c>
      <c r="L1241" s="472" t="s">
        <v>1447</v>
      </c>
      <c r="M1241" s="472" t="s">
        <v>24413</v>
      </c>
      <c r="N1241" s="472"/>
      <c r="O1241" s="472" t="s">
        <v>2155</v>
      </c>
      <c r="P1241" s="472" t="s">
        <v>24414</v>
      </c>
      <c r="Q1241" s="472" t="s">
        <v>2864</v>
      </c>
      <c r="R1241" s="472"/>
      <c r="S1241" s="759" t="s">
        <v>854</v>
      </c>
      <c r="T1241" s="827" t="e">
        <f>IF([12]!Table54[[#This Row],[تاریخ اولین  احتساب حق بیمه]]="",1403,MID([12]!Table54[[#This Row],[تاریخ اولین  احتساب حق بیمه]],1,4))</f>
        <v>#REF!</v>
      </c>
      <c r="U1241" s="22"/>
      <c r="V1241" s="22" t="s">
        <v>24396</v>
      </c>
      <c r="W1241" s="23" t="s">
        <v>24415</v>
      </c>
      <c r="X1241" s="472" t="s">
        <v>24416</v>
      </c>
      <c r="Y1241" s="472"/>
      <c r="Z1241" s="472"/>
      <c r="AA1241" s="472"/>
      <c r="AB1241" s="472"/>
      <c r="AC1241" s="472"/>
      <c r="AD1241" s="472"/>
      <c r="AE1241" s="472"/>
      <c r="AF1241" s="472"/>
      <c r="AG1241" s="472"/>
      <c r="AH1241" s="472"/>
      <c r="AI1241" s="472"/>
      <c r="AJ1241" s="472"/>
      <c r="AK1241" s="472"/>
      <c r="AL1241" s="472"/>
      <c r="AM1241" s="472"/>
      <c r="AN1241" s="472"/>
      <c r="AO1241" s="472"/>
      <c r="AP1241" s="472"/>
      <c r="AQ1241" s="472"/>
      <c r="AR1241" s="472"/>
      <c r="AS1241" s="472"/>
      <c r="AT1241" s="472"/>
      <c r="AU1241" s="472"/>
      <c r="AV1241" s="472"/>
      <c r="AW1241" s="472">
        <v>97000000</v>
      </c>
      <c r="AX1241" s="472">
        <v>133000000</v>
      </c>
      <c r="AY1241" s="472">
        <v>130000000</v>
      </c>
      <c r="AZ1241" s="472">
        <v>130000000</v>
      </c>
      <c r="BA1241" s="472">
        <v>130000000</v>
      </c>
      <c r="BB1241" s="472">
        <v>145500000</v>
      </c>
      <c r="BC1241" s="472">
        <v>130000000</v>
      </c>
      <c r="BD1241" s="472">
        <v>130000000</v>
      </c>
      <c r="BE1241" s="750">
        <v>170000000</v>
      </c>
      <c r="BF1241" s="830">
        <v>150000000</v>
      </c>
      <c r="BG1241" s="750">
        <v>150000000</v>
      </c>
      <c r="BH1241" s="830">
        <v>300000000</v>
      </c>
      <c r="BK1241" s="155"/>
      <c r="BL1241" s="155"/>
      <c r="BM1241" s="155"/>
      <c r="BN1241" s="155"/>
    </row>
    <row r="1242" spans="1:66" s="830" customFormat="1" ht="24.75" customHeight="1">
      <c r="A1242" s="472" t="s">
        <v>25164</v>
      </c>
      <c r="B1242" s="472" t="s">
        <v>24417</v>
      </c>
      <c r="C1242" s="472" t="s">
        <v>3277</v>
      </c>
      <c r="D1242" s="472" t="s">
        <v>24418</v>
      </c>
      <c r="E1242" s="472" t="s">
        <v>162</v>
      </c>
      <c r="F1242" s="472" t="s">
        <v>24419</v>
      </c>
      <c r="G1242" s="472" t="s">
        <v>1667</v>
      </c>
      <c r="H1242" s="472" t="s">
        <v>179</v>
      </c>
      <c r="I1242" s="472" t="s">
        <v>5418</v>
      </c>
      <c r="J1242" s="472" t="s">
        <v>24420</v>
      </c>
      <c r="K1242" s="472" t="s">
        <v>2226</v>
      </c>
      <c r="L1242" s="472" t="s">
        <v>1447</v>
      </c>
      <c r="M1242" s="472" t="s">
        <v>24421</v>
      </c>
      <c r="N1242" s="472"/>
      <c r="O1242" s="472" t="s">
        <v>1551</v>
      </c>
      <c r="P1242" s="472" t="s">
        <v>24422</v>
      </c>
      <c r="Q1242" s="472" t="s">
        <v>623</v>
      </c>
      <c r="R1242" s="472" t="s">
        <v>24422</v>
      </c>
      <c r="S1242" s="759" t="s">
        <v>24423</v>
      </c>
      <c r="T1242" s="827" t="e">
        <f>IF([12]!Table54[[#This Row],[تاریخ اولین  احتساب حق بیمه]]="",1403,MID([12]!Table54[[#This Row],[تاریخ اولین  احتساب حق بیمه]],1,4))</f>
        <v>#REF!</v>
      </c>
      <c r="U1242" s="22"/>
      <c r="V1242" s="22" t="s">
        <v>24396</v>
      </c>
      <c r="W1242" s="23"/>
      <c r="X1242" s="472"/>
      <c r="Y1242" s="472"/>
      <c r="Z1242" s="472"/>
      <c r="AA1242" s="472"/>
      <c r="AB1242" s="472"/>
      <c r="AC1242" s="472"/>
      <c r="AD1242" s="472"/>
      <c r="AE1242" s="472"/>
      <c r="AF1242" s="472"/>
      <c r="AG1242" s="472"/>
      <c r="AH1242" s="472"/>
      <c r="AI1242" s="472"/>
      <c r="AJ1242" s="472"/>
      <c r="AK1242" s="472"/>
      <c r="AL1242" s="472"/>
      <c r="AM1242" s="472"/>
      <c r="AN1242" s="472"/>
      <c r="AO1242" s="472"/>
      <c r="AP1242" s="472"/>
      <c r="AQ1242" s="472"/>
      <c r="AR1242" s="472"/>
      <c r="AS1242" s="472"/>
      <c r="AT1242" s="472"/>
      <c r="AU1242" s="472"/>
      <c r="AV1242" s="472"/>
      <c r="AW1242" s="472">
        <v>86000000</v>
      </c>
      <c r="AX1242" s="472">
        <v>120000000</v>
      </c>
      <c r="AY1242" s="472">
        <v>123000000</v>
      </c>
      <c r="AZ1242" s="472">
        <v>120000000</v>
      </c>
      <c r="BA1242" s="472">
        <v>120000000</v>
      </c>
      <c r="BB1242" s="472">
        <v>159000000</v>
      </c>
      <c r="BC1242" s="472">
        <v>120000000</v>
      </c>
      <c r="BD1242" s="472">
        <v>120000000</v>
      </c>
      <c r="BE1242" s="750">
        <v>140000000</v>
      </c>
      <c r="BF1242" s="830">
        <v>192000000</v>
      </c>
      <c r="BG1242" s="750">
        <v>140000000</v>
      </c>
      <c r="BH1242" s="830">
        <v>280000000</v>
      </c>
      <c r="BK1242" s="155"/>
      <c r="BL1242" s="155"/>
      <c r="BM1242" s="155"/>
      <c r="BN1242" s="155"/>
    </row>
    <row r="1243" spans="1:66" s="830" customFormat="1" ht="24.75" customHeight="1">
      <c r="A1243" s="472" t="s">
        <v>24425</v>
      </c>
      <c r="B1243" s="472" t="s">
        <v>24426</v>
      </c>
      <c r="C1243" s="472" t="s">
        <v>3277</v>
      </c>
      <c r="D1243" s="472" t="s">
        <v>24427</v>
      </c>
      <c r="E1243" s="472" t="s">
        <v>162</v>
      </c>
      <c r="F1243" s="472" t="s">
        <v>24428</v>
      </c>
      <c r="G1243" s="472"/>
      <c r="H1243" s="472" t="s">
        <v>179</v>
      </c>
      <c r="I1243" s="472" t="s">
        <v>5418</v>
      </c>
      <c r="J1243" s="472" t="s">
        <v>24429</v>
      </c>
      <c r="K1243" s="472" t="s">
        <v>2226</v>
      </c>
      <c r="L1243" s="472" t="s">
        <v>1447</v>
      </c>
      <c r="M1243" s="472" t="s">
        <v>24430</v>
      </c>
      <c r="N1243" s="472"/>
      <c r="O1243" s="472" t="s">
        <v>1551</v>
      </c>
      <c r="P1243" s="472" t="s">
        <v>24431</v>
      </c>
      <c r="Q1243" s="472" t="s">
        <v>1033</v>
      </c>
      <c r="R1243" s="472" t="s">
        <v>24431</v>
      </c>
      <c r="S1243" s="759" t="s">
        <v>24423</v>
      </c>
      <c r="T1243" s="827" t="e">
        <f>IF([12]!Table54[[#This Row],[تاریخ اولین  احتساب حق بیمه]]="",1403,MID([12]!Table54[[#This Row],[تاریخ اولین  احتساب حق بیمه]],1,4))</f>
        <v>#REF!</v>
      </c>
      <c r="U1243" s="22"/>
      <c r="V1243" s="22" t="s">
        <v>24396</v>
      </c>
      <c r="W1243" s="23" t="s">
        <v>24432</v>
      </c>
      <c r="X1243" s="472"/>
      <c r="Y1243" s="472"/>
      <c r="Z1243" s="472"/>
      <c r="AA1243" s="472"/>
      <c r="AB1243" s="472"/>
      <c r="AC1243" s="472"/>
      <c r="AD1243" s="472"/>
      <c r="AE1243" s="472"/>
      <c r="AF1243" s="472"/>
      <c r="AG1243" s="472"/>
      <c r="AH1243" s="472"/>
      <c r="AI1243" s="472"/>
      <c r="AJ1243" s="472"/>
      <c r="AK1243" s="472"/>
      <c r="AL1243" s="472"/>
      <c r="AM1243" s="472"/>
      <c r="AN1243" s="472"/>
      <c r="AO1243" s="472"/>
      <c r="AP1243" s="472"/>
      <c r="AQ1243" s="472"/>
      <c r="AR1243" s="472"/>
      <c r="AS1243" s="472"/>
      <c r="AT1243" s="472"/>
      <c r="AU1243" s="472"/>
      <c r="AV1243" s="472"/>
      <c r="AW1243" s="472">
        <v>79500000</v>
      </c>
      <c r="AX1243" s="472">
        <v>110000000</v>
      </c>
      <c r="AY1243" s="472">
        <v>115000000</v>
      </c>
      <c r="AZ1243" s="472">
        <v>110000000</v>
      </c>
      <c r="BA1243" s="472">
        <v>146000000</v>
      </c>
      <c r="BB1243" s="472">
        <v>140000000</v>
      </c>
      <c r="BC1243" s="472">
        <v>110000000</v>
      </c>
      <c r="BD1243" s="472">
        <v>110000000</v>
      </c>
      <c r="BE1243" s="750">
        <v>130000000</v>
      </c>
      <c r="BF1243" s="830">
        <v>182000000</v>
      </c>
      <c r="BG1243" s="750">
        <v>130000000</v>
      </c>
      <c r="BH1243" s="830">
        <v>260000000</v>
      </c>
      <c r="BK1243" s="155"/>
      <c r="BL1243" s="155"/>
      <c r="BM1243" s="155"/>
      <c r="BN1243" s="155"/>
    </row>
    <row r="1244" spans="1:66" s="830" customFormat="1" ht="24.75" customHeight="1">
      <c r="A1244" s="472" t="s">
        <v>24433</v>
      </c>
      <c r="B1244" s="472" t="s">
        <v>24434</v>
      </c>
      <c r="C1244" s="472" t="s">
        <v>3277</v>
      </c>
      <c r="D1244" s="472" t="s">
        <v>24435</v>
      </c>
      <c r="E1244" s="472" t="s">
        <v>162</v>
      </c>
      <c r="F1244" s="472" t="s">
        <v>117</v>
      </c>
      <c r="G1244" s="472" t="s">
        <v>1285</v>
      </c>
      <c r="H1244" s="472" t="s">
        <v>179</v>
      </c>
      <c r="I1244" s="472" t="s">
        <v>5418</v>
      </c>
      <c r="J1244" s="472" t="s">
        <v>24436</v>
      </c>
      <c r="K1244" s="472" t="s">
        <v>2226</v>
      </c>
      <c r="L1244" s="472" t="s">
        <v>1447</v>
      </c>
      <c r="M1244" s="472" t="s">
        <v>24402</v>
      </c>
      <c r="N1244" s="472"/>
      <c r="O1244" s="472" t="s">
        <v>1551</v>
      </c>
      <c r="P1244" s="472" t="s">
        <v>1030</v>
      </c>
      <c r="Q1244" s="472" t="s">
        <v>3280</v>
      </c>
      <c r="R1244" s="472" t="s">
        <v>1030</v>
      </c>
      <c r="S1244" s="759" t="s">
        <v>854</v>
      </c>
      <c r="T1244" s="827" t="e">
        <f>IF([12]!Table54[[#This Row],[تاریخ اولین  احتساب حق بیمه]]="",1403,MID([12]!Table54[[#This Row],[تاریخ اولین  احتساب حق بیمه]],1,4))</f>
        <v>#REF!</v>
      </c>
      <c r="U1244" s="22"/>
      <c r="V1244" s="22" t="s">
        <v>24396</v>
      </c>
      <c r="W1244" s="23" t="s">
        <v>24437</v>
      </c>
      <c r="X1244" s="472"/>
      <c r="Y1244" s="472"/>
      <c r="Z1244" s="472"/>
      <c r="AA1244" s="472"/>
      <c r="AB1244" s="472"/>
      <c r="AC1244" s="472"/>
      <c r="AD1244" s="472"/>
      <c r="AE1244" s="472"/>
      <c r="AF1244" s="472"/>
      <c r="AG1244" s="472"/>
      <c r="AH1244" s="472"/>
      <c r="AI1244" s="472"/>
      <c r="AJ1244" s="472"/>
      <c r="AK1244" s="472"/>
      <c r="AL1244" s="472"/>
      <c r="AM1244" s="472"/>
      <c r="AN1244" s="472"/>
      <c r="AO1244" s="472"/>
      <c r="AP1244" s="472"/>
      <c r="AQ1244" s="472"/>
      <c r="AR1244" s="472"/>
      <c r="AS1244" s="472"/>
      <c r="AT1244" s="472"/>
      <c r="AU1244" s="472"/>
      <c r="AV1244" s="472"/>
      <c r="AW1244" s="472">
        <v>70000000</v>
      </c>
      <c r="AX1244" s="472">
        <v>105000000</v>
      </c>
      <c r="AY1244" s="472">
        <v>140000000</v>
      </c>
      <c r="AZ1244" s="472">
        <v>105000000</v>
      </c>
      <c r="BA1244" s="472">
        <v>108000000</v>
      </c>
      <c r="BB1244" s="472">
        <v>110000000</v>
      </c>
      <c r="BC1244" s="472">
        <v>105000000</v>
      </c>
      <c r="BD1244" s="472">
        <v>105000000</v>
      </c>
      <c r="BE1244" s="750">
        <v>120000000</v>
      </c>
      <c r="BF1244" s="830">
        <v>120000000</v>
      </c>
      <c r="BG1244" s="750">
        <v>120000000</v>
      </c>
      <c r="BH1244" s="830">
        <v>240000000</v>
      </c>
      <c r="BK1244" s="155"/>
      <c r="BL1244" s="155"/>
      <c r="BM1244" s="155"/>
      <c r="BN1244" s="155"/>
    </row>
    <row r="1245" spans="1:66" s="830" customFormat="1" ht="24.75" customHeight="1">
      <c r="A1245" s="472" t="s">
        <v>24438</v>
      </c>
      <c r="B1245" s="472" t="s">
        <v>24439</v>
      </c>
      <c r="C1245" s="472" t="s">
        <v>3277</v>
      </c>
      <c r="D1245" s="472">
        <v>55632785</v>
      </c>
      <c r="E1245" s="472" t="s">
        <v>163</v>
      </c>
      <c r="F1245" s="472" t="s">
        <v>219</v>
      </c>
      <c r="G1245" s="472" t="s">
        <v>24440</v>
      </c>
      <c r="H1245" s="472" t="s">
        <v>179</v>
      </c>
      <c r="I1245" s="472" t="s">
        <v>5418</v>
      </c>
      <c r="J1245" s="472">
        <v>9380225916</v>
      </c>
      <c r="K1245" s="472" t="s">
        <v>2226</v>
      </c>
      <c r="L1245" s="472" t="s">
        <v>1447</v>
      </c>
      <c r="M1245" s="472" t="s">
        <v>24441</v>
      </c>
      <c r="N1245" s="472"/>
      <c r="O1245" s="472" t="s">
        <v>2155</v>
      </c>
      <c r="P1245" s="472" t="s">
        <v>847</v>
      </c>
      <c r="Q1245" s="472" t="s">
        <v>2864</v>
      </c>
      <c r="R1245" s="472"/>
      <c r="S1245" s="759" t="s">
        <v>24423</v>
      </c>
      <c r="T1245" s="827" t="e">
        <f>IF([12]!Table54[[#This Row],[تاریخ اولین  احتساب حق بیمه]]="",1403,MID([12]!Table54[[#This Row],[تاریخ اولین  احتساب حق بیمه]],1,4))</f>
        <v>#REF!</v>
      </c>
      <c r="U1245" s="22"/>
      <c r="V1245" s="22" t="s">
        <v>24396</v>
      </c>
      <c r="W1245" s="23">
        <v>31001021600590</v>
      </c>
      <c r="X1245" s="472" t="s">
        <v>24442</v>
      </c>
      <c r="Y1245" s="472"/>
      <c r="Z1245" s="472"/>
      <c r="AA1245" s="472"/>
      <c r="AB1245" s="472"/>
      <c r="AC1245" s="472"/>
      <c r="AD1245" s="472"/>
      <c r="AE1245" s="472"/>
      <c r="AF1245" s="472"/>
      <c r="AG1245" s="472"/>
      <c r="AH1245" s="472"/>
      <c r="AI1245" s="472"/>
      <c r="AJ1245" s="472"/>
      <c r="AK1245" s="472"/>
      <c r="AL1245" s="472"/>
      <c r="AM1245" s="472"/>
      <c r="AN1245" s="472"/>
      <c r="AO1245" s="472"/>
      <c r="AP1245" s="472"/>
      <c r="AQ1245" s="472"/>
      <c r="AR1245" s="472"/>
      <c r="AS1245" s="472"/>
      <c r="AT1245" s="472"/>
      <c r="AU1245" s="472"/>
      <c r="AV1245" s="472"/>
      <c r="AW1245" s="472">
        <v>70000000</v>
      </c>
      <c r="AX1245" s="472">
        <v>100000000</v>
      </c>
      <c r="AY1245" s="472">
        <v>133000000</v>
      </c>
      <c r="AZ1245" s="472">
        <v>113000000</v>
      </c>
      <c r="BA1245" s="472">
        <v>113000000</v>
      </c>
      <c r="BB1245" s="472">
        <v>123500000</v>
      </c>
      <c r="BC1245" s="472">
        <v>113000000</v>
      </c>
      <c r="BD1245" s="472">
        <v>113000000</v>
      </c>
      <c r="BE1245" s="750">
        <v>150000000</v>
      </c>
      <c r="BF1245" s="830">
        <v>165000000</v>
      </c>
      <c r="BG1245" s="750">
        <v>135000000</v>
      </c>
      <c r="BH1245" s="830">
        <v>27000000</v>
      </c>
      <c r="BK1245" s="155"/>
      <c r="BL1245" s="155"/>
      <c r="BM1245" s="155"/>
      <c r="BN1245" s="155"/>
    </row>
    <row r="1246" spans="1:66" s="830" customFormat="1" ht="24.75" customHeight="1">
      <c r="A1246" s="472" t="s">
        <v>24443</v>
      </c>
      <c r="B1246" s="472" t="s">
        <v>24444</v>
      </c>
      <c r="C1246" s="472" t="s">
        <v>3277</v>
      </c>
      <c r="D1246" s="472" t="s">
        <v>24445</v>
      </c>
      <c r="E1246" s="472" t="s">
        <v>162</v>
      </c>
      <c r="F1246" s="472" t="s">
        <v>606</v>
      </c>
      <c r="G1246" s="472" t="s">
        <v>1667</v>
      </c>
      <c r="H1246" s="472" t="s">
        <v>481</v>
      </c>
      <c r="I1246" s="472" t="s">
        <v>5417</v>
      </c>
      <c r="J1246" s="472"/>
      <c r="K1246" s="472" t="s">
        <v>2226</v>
      </c>
      <c r="L1246" s="472" t="s">
        <v>1447</v>
      </c>
      <c r="M1246" s="472"/>
      <c r="N1246" s="472"/>
      <c r="O1246" s="472" t="s">
        <v>1551</v>
      </c>
      <c r="P1246" s="472" t="s">
        <v>3093</v>
      </c>
      <c r="Q1246" s="472" t="s">
        <v>3273</v>
      </c>
      <c r="R1246" s="472" t="s">
        <v>3093</v>
      </c>
      <c r="S1246" s="759" t="s">
        <v>24423</v>
      </c>
      <c r="T1246" s="827" t="e">
        <f>IF([12]!Table54[[#This Row],[تاریخ اولین  احتساب حق بیمه]]="",1403,MID([12]!Table54[[#This Row],[تاریخ اولین  احتساب حق بیمه]],1,4))</f>
        <v>#REF!</v>
      </c>
      <c r="U1246" s="22"/>
      <c r="V1246" s="22"/>
      <c r="W1246" s="23"/>
      <c r="X1246" s="472"/>
      <c r="Y1246" s="472"/>
      <c r="Z1246" s="472"/>
      <c r="AA1246" s="472"/>
      <c r="AB1246" s="472"/>
      <c r="AC1246" s="472"/>
      <c r="AD1246" s="472"/>
      <c r="AE1246" s="472"/>
      <c r="AF1246" s="472"/>
      <c r="AG1246" s="472"/>
      <c r="AH1246" s="472"/>
      <c r="AI1246" s="472"/>
      <c r="AJ1246" s="472"/>
      <c r="AK1246" s="472"/>
      <c r="AL1246" s="472"/>
      <c r="AM1246" s="472"/>
      <c r="AN1246" s="472"/>
      <c r="AO1246" s="472"/>
      <c r="AP1246" s="472"/>
      <c r="AQ1246" s="472"/>
      <c r="AR1246" s="472"/>
      <c r="AS1246" s="472"/>
      <c r="AT1246" s="472"/>
      <c r="AU1246" s="472"/>
      <c r="AV1246" s="472"/>
      <c r="AW1246" s="472"/>
      <c r="AX1246" s="472"/>
      <c r="AY1246" s="472"/>
      <c r="AZ1246" s="472">
        <v>85000000</v>
      </c>
      <c r="BA1246" s="472">
        <v>85000000</v>
      </c>
      <c r="BB1246" s="472">
        <v>85000000</v>
      </c>
      <c r="BC1246" s="472">
        <v>85000000</v>
      </c>
      <c r="BD1246" s="472">
        <v>85000000</v>
      </c>
      <c r="BE1246" s="750">
        <v>85000000</v>
      </c>
      <c r="BF1246" s="830">
        <v>85000000</v>
      </c>
      <c r="BG1246" s="750">
        <v>85000000</v>
      </c>
      <c r="BH1246" s="830">
        <v>241000000</v>
      </c>
      <c r="BK1246" s="155"/>
      <c r="BL1246" s="155"/>
      <c r="BM1246" s="155"/>
      <c r="BN1246" s="155"/>
    </row>
    <row r="1247" spans="1:66" s="830" customFormat="1" ht="24.75" customHeight="1">
      <c r="A1247" s="472" t="s">
        <v>24446</v>
      </c>
      <c r="B1247" s="472" t="s">
        <v>24447</v>
      </c>
      <c r="C1247" s="472" t="s">
        <v>3277</v>
      </c>
      <c r="D1247" s="472" t="s">
        <v>24448</v>
      </c>
      <c r="E1247" s="472" t="s">
        <v>162</v>
      </c>
      <c r="F1247" s="472"/>
      <c r="G1247" s="472" t="s">
        <v>1667</v>
      </c>
      <c r="H1247" s="472" t="s">
        <v>179</v>
      </c>
      <c r="I1247" s="472" t="s">
        <v>5416</v>
      </c>
      <c r="J1247" s="472" t="s">
        <v>24449</v>
      </c>
      <c r="K1247" s="472" t="s">
        <v>2226</v>
      </c>
      <c r="L1247" s="472" t="s">
        <v>1447</v>
      </c>
      <c r="M1247" s="472" t="s">
        <v>24450</v>
      </c>
      <c r="N1247" s="472"/>
      <c r="O1247" s="472" t="s">
        <v>1551</v>
      </c>
      <c r="P1247" s="472" t="s">
        <v>3435</v>
      </c>
      <c r="Q1247" s="472"/>
      <c r="R1247" s="472" t="s">
        <v>3435</v>
      </c>
      <c r="S1247" s="759"/>
      <c r="T1247" s="827" t="e">
        <f>IF([12]!Table54[[#This Row],[تاریخ اولین  احتساب حق بیمه]]="",1403,MID([12]!Table54[[#This Row],[تاریخ اولین  احتساب حق بیمه]],1,4))</f>
        <v>#REF!</v>
      </c>
      <c r="U1247" s="22"/>
      <c r="V1247" s="22"/>
      <c r="W1247" s="23"/>
      <c r="X1247" s="472"/>
      <c r="Y1247" s="472"/>
      <c r="Z1247" s="472"/>
      <c r="AA1247" s="472"/>
      <c r="AB1247" s="472"/>
      <c r="AC1247" s="472"/>
      <c r="AD1247" s="472"/>
      <c r="AE1247" s="472"/>
      <c r="AF1247" s="472"/>
      <c r="AG1247" s="472"/>
      <c r="AH1247" s="472"/>
      <c r="AI1247" s="472"/>
      <c r="AJ1247" s="472"/>
      <c r="AK1247" s="472"/>
      <c r="AL1247" s="472"/>
      <c r="AM1247" s="472"/>
      <c r="AN1247" s="472"/>
      <c r="AO1247" s="472"/>
      <c r="AP1247" s="472"/>
      <c r="AQ1247" s="472"/>
      <c r="AR1247" s="472"/>
      <c r="AS1247" s="472"/>
      <c r="AT1247" s="472"/>
      <c r="AU1247" s="472"/>
      <c r="AV1247" s="472"/>
      <c r="AW1247" s="472"/>
      <c r="AX1247" s="472"/>
      <c r="AY1247" s="472"/>
      <c r="AZ1247" s="472"/>
      <c r="BA1247" s="472">
        <v>120000000</v>
      </c>
      <c r="BB1247" s="472">
        <v>128500000</v>
      </c>
      <c r="BC1247" s="472">
        <v>120000000</v>
      </c>
      <c r="BD1247" s="472">
        <v>120000000</v>
      </c>
      <c r="BE1247" s="750">
        <v>135000000</v>
      </c>
      <c r="BF1247" s="830">
        <v>143000000</v>
      </c>
      <c r="BG1247" s="750">
        <v>135000000</v>
      </c>
      <c r="BH1247" s="830">
        <v>225000000</v>
      </c>
      <c r="BK1247" s="155"/>
      <c r="BL1247" s="155"/>
      <c r="BM1247" s="155"/>
      <c r="BN1247" s="155"/>
    </row>
    <row r="1248" spans="1:66" s="830" customFormat="1" ht="24.75" customHeight="1">
      <c r="A1248" s="472" t="s">
        <v>24451</v>
      </c>
      <c r="B1248" s="472" t="s">
        <v>24452</v>
      </c>
      <c r="C1248" s="472" t="s">
        <v>24453</v>
      </c>
      <c r="D1248" s="472" t="s">
        <v>24454</v>
      </c>
      <c r="E1248" s="472" t="s">
        <v>162</v>
      </c>
      <c r="F1248" s="472" t="s">
        <v>1119</v>
      </c>
      <c r="G1248" s="472" t="s">
        <v>24455</v>
      </c>
      <c r="H1248" s="472" t="s">
        <v>180</v>
      </c>
      <c r="I1248" s="472" t="s">
        <v>5417</v>
      </c>
      <c r="J1248" s="472" t="s">
        <v>24456</v>
      </c>
      <c r="K1248" s="472" t="s">
        <v>1183</v>
      </c>
      <c r="L1248" s="472" t="s">
        <v>1184</v>
      </c>
      <c r="M1248" s="472" t="s">
        <v>24457</v>
      </c>
      <c r="N1248" s="472"/>
      <c r="O1248" s="472"/>
      <c r="P1248" s="472" t="s">
        <v>24458</v>
      </c>
      <c r="Q1248" s="472" t="s">
        <v>24458</v>
      </c>
      <c r="R1248" s="472" t="s">
        <v>3764</v>
      </c>
      <c r="S1248" s="759"/>
      <c r="T1248" s="827" t="e">
        <f>IF([12]!Table54[[#This Row],[تاریخ اولین  احتساب حق بیمه]]="",1403,MID([12]!Table54[[#This Row],[تاریخ اولین  احتساب حق بیمه]],1,4))</f>
        <v>#REF!</v>
      </c>
      <c r="U1248" s="22"/>
      <c r="V1248" s="22"/>
      <c r="W1248" s="23"/>
      <c r="X1248" s="472"/>
      <c r="Y1248" s="472"/>
      <c r="Z1248" s="472"/>
      <c r="AA1248" s="472"/>
      <c r="AB1248" s="472"/>
      <c r="AC1248" s="472"/>
      <c r="AD1248" s="472"/>
      <c r="AE1248" s="472"/>
      <c r="AF1248" s="472"/>
      <c r="AG1248" s="472"/>
      <c r="AH1248" s="472"/>
      <c r="AI1248" s="472"/>
      <c r="AJ1248" s="472"/>
      <c r="AK1248" s="472"/>
      <c r="AL1248" s="472"/>
      <c r="AM1248" s="472"/>
      <c r="AN1248" s="472"/>
      <c r="AO1248" s="472"/>
      <c r="AP1248" s="472"/>
      <c r="AQ1248" s="472"/>
      <c r="AR1248" s="472"/>
      <c r="AS1248" s="472"/>
      <c r="AT1248" s="472"/>
      <c r="AU1248" s="472"/>
      <c r="AV1248" s="472"/>
      <c r="AW1248" s="472"/>
      <c r="AX1248" s="472"/>
      <c r="AY1248" s="472"/>
      <c r="AZ1248" s="472"/>
      <c r="BA1248" s="472"/>
      <c r="BB1248" s="472">
        <v>65000000</v>
      </c>
      <c r="BC1248" s="472">
        <v>65000000</v>
      </c>
      <c r="BD1248" s="472">
        <v>65000000</v>
      </c>
      <c r="BE1248" s="750">
        <v>80000000</v>
      </c>
      <c r="BF1248" s="830">
        <v>80000000</v>
      </c>
      <c r="BG1248" s="750">
        <v>80000000</v>
      </c>
      <c r="BH1248" s="830">
        <v>123000000</v>
      </c>
      <c r="BK1248" s="155"/>
      <c r="BL1248" s="155"/>
      <c r="BM1248" s="155"/>
      <c r="BN1248" s="155"/>
    </row>
    <row r="1249" spans="1:66" s="833" customFormat="1" ht="24.75" customHeight="1">
      <c r="A1249" s="776" t="s">
        <v>24459</v>
      </c>
      <c r="B1249" s="776" t="s">
        <v>24460</v>
      </c>
      <c r="C1249" s="776" t="s">
        <v>24453</v>
      </c>
      <c r="D1249" s="776" t="s">
        <v>24461</v>
      </c>
      <c r="E1249" s="776" t="s">
        <v>163</v>
      </c>
      <c r="F1249" s="776" t="s">
        <v>782</v>
      </c>
      <c r="G1249" s="776" t="s">
        <v>24462</v>
      </c>
      <c r="H1249" s="776" t="s">
        <v>179</v>
      </c>
      <c r="I1249" s="776" t="s">
        <v>5418</v>
      </c>
      <c r="J1249" s="776" t="s">
        <v>24463</v>
      </c>
      <c r="K1249" s="776" t="s">
        <v>1183</v>
      </c>
      <c r="L1249" s="776" t="s">
        <v>1614</v>
      </c>
      <c r="M1249" s="776" t="s">
        <v>24464</v>
      </c>
      <c r="N1249" s="776"/>
      <c r="O1249" s="776" t="s">
        <v>1551</v>
      </c>
      <c r="P1249" s="776" t="s">
        <v>3994</v>
      </c>
      <c r="Q1249" s="776" t="s">
        <v>3994</v>
      </c>
      <c r="R1249" s="776"/>
      <c r="S1249" s="831"/>
      <c r="T1249" s="1048" t="e">
        <f>IF([12]!Table54[[#This Row],[تاریخ اولین  احتساب حق بیمه]]="",1403,MID([12]!Table54[[#This Row],[تاریخ اولین  احتساب حق بیمه]],1,4))</f>
        <v>#REF!</v>
      </c>
      <c r="U1249" s="475"/>
      <c r="V1249" s="475"/>
      <c r="W1249" s="473"/>
      <c r="X1249" s="776"/>
      <c r="Y1249" s="776"/>
      <c r="Z1249" s="776"/>
      <c r="AA1249" s="776"/>
      <c r="AB1249" s="776"/>
      <c r="AC1249" s="776"/>
      <c r="AD1249" s="776"/>
      <c r="AE1249" s="776"/>
      <c r="AF1249" s="776"/>
      <c r="AG1249" s="776"/>
      <c r="AH1249" s="776"/>
      <c r="AI1249" s="776"/>
      <c r="AJ1249" s="776"/>
      <c r="AK1249" s="776"/>
      <c r="AL1249" s="776"/>
      <c r="AM1249" s="776"/>
      <c r="AN1249" s="776"/>
      <c r="AO1249" s="776"/>
      <c r="AP1249" s="776"/>
      <c r="AQ1249" s="776"/>
      <c r="AR1249" s="776"/>
      <c r="AS1249" s="776"/>
      <c r="AT1249" s="776"/>
      <c r="AU1249" s="776"/>
      <c r="AV1249" s="776"/>
      <c r="AW1249" s="776">
        <v>35000000</v>
      </c>
      <c r="AX1249" s="776">
        <v>50000000</v>
      </c>
      <c r="AY1249" s="776">
        <v>50000000</v>
      </c>
      <c r="AZ1249" s="776"/>
      <c r="BA1249" s="776"/>
      <c r="BB1249" s="776">
        <v>121000000</v>
      </c>
      <c r="BC1249" s="776">
        <v>50000000</v>
      </c>
      <c r="BD1249" s="776">
        <v>50000000</v>
      </c>
      <c r="BE1249" s="768">
        <v>75000000</v>
      </c>
      <c r="BF1249" s="833">
        <v>75000000</v>
      </c>
      <c r="BG1249" s="768">
        <v>75000000</v>
      </c>
      <c r="BH1249" s="833">
        <v>125000000</v>
      </c>
      <c r="BK1249" s="769"/>
      <c r="BL1249" s="769"/>
      <c r="BM1249" s="769"/>
      <c r="BN1249" s="769"/>
    </row>
    <row r="1250" spans="1:66" s="833" customFormat="1" ht="24.75" customHeight="1">
      <c r="A1250" s="776" t="s">
        <v>24600</v>
      </c>
      <c r="B1250" s="776" t="s">
        <v>24465</v>
      </c>
      <c r="C1250" s="776" t="s">
        <v>3277</v>
      </c>
      <c r="D1250" s="776" t="s">
        <v>24466</v>
      </c>
      <c r="E1250" s="776" t="s">
        <v>163</v>
      </c>
      <c r="F1250" s="776" t="s">
        <v>475</v>
      </c>
      <c r="G1250" s="776" t="s">
        <v>586</v>
      </c>
      <c r="H1250" s="776" t="s">
        <v>179</v>
      </c>
      <c r="I1250" s="776" t="s">
        <v>5418</v>
      </c>
      <c r="J1250" s="776" t="s">
        <v>24467</v>
      </c>
      <c r="K1250" s="776" t="s">
        <v>1183</v>
      </c>
      <c r="L1250" s="776" t="s">
        <v>1184</v>
      </c>
      <c r="M1250" s="776" t="s">
        <v>24468</v>
      </c>
      <c r="N1250" s="776"/>
      <c r="O1250" s="776" t="s">
        <v>1551</v>
      </c>
      <c r="P1250" s="776" t="s">
        <v>4652</v>
      </c>
      <c r="Q1250" s="776" t="s">
        <v>4652</v>
      </c>
      <c r="R1250" s="776"/>
      <c r="S1250" s="831"/>
      <c r="T1250" s="827" t="e">
        <f>IF([12]!Table54[[#This Row],[تاریخ اولین  احتساب حق بیمه]]="",1403,MID([12]!Table54[[#This Row],[تاریخ اولین  احتساب حق بیمه]],1,4))</f>
        <v>#REF!</v>
      </c>
      <c r="U1250" s="475"/>
      <c r="V1250" s="475"/>
      <c r="W1250" s="473"/>
      <c r="X1250" s="776"/>
      <c r="Y1250" s="776"/>
      <c r="Z1250" s="776"/>
      <c r="AA1250" s="776"/>
      <c r="AB1250" s="776"/>
      <c r="AC1250" s="776"/>
      <c r="AD1250" s="776"/>
      <c r="AE1250" s="776"/>
      <c r="AF1250" s="776"/>
      <c r="AG1250" s="776"/>
      <c r="AH1250" s="776"/>
      <c r="AI1250" s="776"/>
      <c r="AJ1250" s="776"/>
      <c r="AK1250" s="776"/>
      <c r="AL1250" s="776"/>
      <c r="AM1250" s="776"/>
      <c r="AN1250" s="776"/>
      <c r="AO1250" s="776"/>
      <c r="AP1250" s="776"/>
      <c r="AQ1250" s="776"/>
      <c r="AR1250" s="776"/>
      <c r="AS1250" s="776"/>
      <c r="AT1250" s="776"/>
      <c r="AU1250" s="776"/>
      <c r="AV1250" s="776"/>
      <c r="AW1250" s="776"/>
      <c r="AX1250" s="776"/>
      <c r="AY1250" s="776"/>
      <c r="AZ1250" s="776"/>
      <c r="BA1250" s="776"/>
      <c r="BB1250" s="776"/>
      <c r="BC1250" s="776"/>
      <c r="BD1250" s="776"/>
      <c r="BE1250" s="768">
        <v>74000000</v>
      </c>
      <c r="BF1250" s="833">
        <v>120000000</v>
      </c>
      <c r="BG1250" s="768">
        <v>28000000</v>
      </c>
      <c r="BK1250" s="769"/>
      <c r="BL1250" s="769"/>
      <c r="BM1250" s="769"/>
      <c r="BN1250" s="769"/>
    </row>
    <row r="1251" spans="1:66" s="830" customFormat="1" ht="24.75" customHeight="1">
      <c r="A1251" s="472" t="s">
        <v>24469</v>
      </c>
      <c r="B1251" s="472" t="s">
        <v>24470</v>
      </c>
      <c r="C1251" s="472" t="s">
        <v>3277</v>
      </c>
      <c r="D1251" s="472" t="s">
        <v>24471</v>
      </c>
      <c r="E1251" s="472" t="s">
        <v>162</v>
      </c>
      <c r="F1251" s="472" t="s">
        <v>24472</v>
      </c>
      <c r="G1251" s="472" t="s">
        <v>24473</v>
      </c>
      <c r="H1251" s="472" t="s">
        <v>179</v>
      </c>
      <c r="I1251" s="472" t="s">
        <v>5418</v>
      </c>
      <c r="J1251" s="472" t="s">
        <v>24474</v>
      </c>
      <c r="K1251" s="472" t="s">
        <v>1183</v>
      </c>
      <c r="L1251" s="472" t="s">
        <v>1184</v>
      </c>
      <c r="M1251" s="472" t="s">
        <v>24475</v>
      </c>
      <c r="N1251" s="472"/>
      <c r="O1251" s="472" t="s">
        <v>1551</v>
      </c>
      <c r="P1251" s="472" t="s">
        <v>24476</v>
      </c>
      <c r="Q1251" s="472" t="s">
        <v>24476</v>
      </c>
      <c r="R1251" s="472" t="s">
        <v>24477</v>
      </c>
      <c r="S1251" s="759"/>
      <c r="T1251" s="827" t="e">
        <f>IF([12]!Table54[[#This Row],[تاریخ اولین  احتساب حق بیمه]]="",1403,MID([12]!Table54[[#This Row],[تاریخ اولین  احتساب حق بیمه]],1,4))</f>
        <v>#REF!</v>
      </c>
      <c r="U1251" s="22"/>
      <c r="V1251" s="22"/>
      <c r="W1251" s="23"/>
      <c r="X1251" s="472"/>
      <c r="Y1251" s="472"/>
      <c r="Z1251" s="472"/>
      <c r="AA1251" s="472"/>
      <c r="AB1251" s="472"/>
      <c r="AC1251" s="472"/>
      <c r="AD1251" s="472"/>
      <c r="AE1251" s="472"/>
      <c r="AF1251" s="472"/>
      <c r="AG1251" s="472"/>
      <c r="AH1251" s="472"/>
      <c r="AI1251" s="472"/>
      <c r="AJ1251" s="472"/>
      <c r="AK1251" s="472"/>
      <c r="AL1251" s="472"/>
      <c r="AM1251" s="472"/>
      <c r="AN1251" s="472"/>
      <c r="AO1251" s="472"/>
      <c r="AP1251" s="472"/>
      <c r="AQ1251" s="472"/>
      <c r="AR1251" s="472"/>
      <c r="AS1251" s="472"/>
      <c r="AT1251" s="472"/>
      <c r="AU1251" s="472"/>
      <c r="AV1251" s="472"/>
      <c r="AW1251" s="472"/>
      <c r="AX1251" s="472"/>
      <c r="AY1251" s="472"/>
      <c r="AZ1251" s="472"/>
      <c r="BA1251" s="472"/>
      <c r="BB1251" s="472"/>
      <c r="BC1251" s="472"/>
      <c r="BD1251" s="472"/>
      <c r="BE1251" s="750"/>
      <c r="BF1251" s="830">
        <v>105000000</v>
      </c>
      <c r="BG1251" s="750">
        <v>90000000</v>
      </c>
      <c r="BH1251" s="830">
        <v>123000000</v>
      </c>
      <c r="BK1251" s="155"/>
      <c r="BL1251" s="155"/>
      <c r="BM1251" s="155"/>
      <c r="BN1251" s="155"/>
    </row>
    <row r="1252" spans="1:66" s="833" customFormat="1" ht="24.75" customHeight="1">
      <c r="A1252" s="776" t="s">
        <v>24601</v>
      </c>
      <c r="B1252" s="776" t="s">
        <v>24478</v>
      </c>
      <c r="C1252" s="776" t="s">
        <v>3277</v>
      </c>
      <c r="D1252" s="776" t="s">
        <v>24479</v>
      </c>
      <c r="E1252" s="776" t="s">
        <v>162</v>
      </c>
      <c r="F1252" s="776" t="s">
        <v>24480</v>
      </c>
      <c r="G1252" s="776" t="s">
        <v>24473</v>
      </c>
      <c r="H1252" s="776" t="s">
        <v>179</v>
      </c>
      <c r="I1252" s="776" t="s">
        <v>5417</v>
      </c>
      <c r="J1252" s="776" t="s">
        <v>24481</v>
      </c>
      <c r="K1252" s="776" t="s">
        <v>1183</v>
      </c>
      <c r="L1252" s="776" t="s">
        <v>1184</v>
      </c>
      <c r="M1252" s="776" t="s">
        <v>24482</v>
      </c>
      <c r="N1252" s="776"/>
      <c r="O1252" s="776" t="s">
        <v>1551</v>
      </c>
      <c r="P1252" s="776" t="s">
        <v>4374</v>
      </c>
      <c r="Q1252" s="776" t="s">
        <v>4374</v>
      </c>
      <c r="R1252" s="776" t="s">
        <v>4374</v>
      </c>
      <c r="S1252" s="831"/>
      <c r="T1252" s="827" t="e">
        <f>IF([12]!Table54[[#This Row],[تاریخ اولین  احتساب حق بیمه]]="",1403,MID([12]!Table54[[#This Row],[تاریخ اولین  احتساب حق بیمه]],1,4))</f>
        <v>#REF!</v>
      </c>
      <c r="U1252" s="475"/>
      <c r="V1252" s="475"/>
      <c r="W1252" s="473"/>
      <c r="X1252" s="776"/>
      <c r="Y1252" s="776"/>
      <c r="Z1252" s="776"/>
      <c r="AA1252" s="776"/>
      <c r="AB1252" s="776"/>
      <c r="AC1252" s="776"/>
      <c r="AD1252" s="776"/>
      <c r="AE1252" s="776"/>
      <c r="AF1252" s="776"/>
      <c r="AG1252" s="776"/>
      <c r="AH1252" s="776"/>
      <c r="AI1252" s="776"/>
      <c r="AJ1252" s="776"/>
      <c r="AK1252" s="776"/>
      <c r="AL1252" s="776"/>
      <c r="AM1252" s="776"/>
      <c r="AN1252" s="776"/>
      <c r="AO1252" s="776"/>
      <c r="AP1252" s="776"/>
      <c r="AQ1252" s="776"/>
      <c r="AR1252" s="776"/>
      <c r="AS1252" s="776"/>
      <c r="AT1252" s="776"/>
      <c r="AU1252" s="776"/>
      <c r="AV1252" s="776"/>
      <c r="AW1252" s="776"/>
      <c r="AX1252" s="776"/>
      <c r="AY1252" s="776"/>
      <c r="AZ1252" s="776"/>
      <c r="BA1252" s="776"/>
      <c r="BB1252" s="776"/>
      <c r="BC1252" s="776"/>
      <c r="BD1252" s="776"/>
      <c r="BE1252" s="768"/>
      <c r="BF1252" s="833">
        <v>95000000</v>
      </c>
      <c r="BG1252" s="768">
        <v>90000000</v>
      </c>
      <c r="BH1252" s="833">
        <v>15000000</v>
      </c>
      <c r="BK1252" s="769"/>
      <c r="BL1252" s="769"/>
      <c r="BM1252" s="769"/>
      <c r="BN1252" s="769"/>
    </row>
    <row r="1253" spans="1:66" s="830" customFormat="1" ht="24.75" customHeight="1">
      <c r="A1253" s="472" t="s">
        <v>24483</v>
      </c>
      <c r="B1253" s="472" t="s">
        <v>24484</v>
      </c>
      <c r="C1253" s="472" t="s">
        <v>3277</v>
      </c>
      <c r="D1253" s="472">
        <v>2580628584</v>
      </c>
      <c r="E1253" s="472" t="s">
        <v>162</v>
      </c>
      <c r="F1253" s="472" t="s">
        <v>4328</v>
      </c>
      <c r="G1253" s="472" t="s">
        <v>24485</v>
      </c>
      <c r="H1253" s="472" t="s">
        <v>180</v>
      </c>
      <c r="I1253" s="472" t="s">
        <v>5417</v>
      </c>
      <c r="J1253" s="472" t="s">
        <v>24486</v>
      </c>
      <c r="K1253" s="472" t="s">
        <v>1183</v>
      </c>
      <c r="L1253" s="472" t="s">
        <v>1184</v>
      </c>
      <c r="M1253" s="472" t="s">
        <v>24487</v>
      </c>
      <c r="N1253" s="472"/>
      <c r="O1253" s="472" t="s">
        <v>2155</v>
      </c>
      <c r="P1253" s="472" t="s">
        <v>4404</v>
      </c>
      <c r="Q1253" s="472" t="s">
        <v>4404</v>
      </c>
      <c r="R1253" s="472" t="s">
        <v>4404</v>
      </c>
      <c r="S1253" s="759"/>
      <c r="T1253" s="827" t="e">
        <f>IF([12]!Table54[[#This Row],[تاریخ اولین  احتساب حق بیمه]]="",1403,MID([12]!Table54[[#This Row],[تاریخ اولین  احتساب حق بیمه]],1,4))</f>
        <v>#REF!</v>
      </c>
      <c r="U1253" s="22"/>
      <c r="V1253" s="22"/>
      <c r="W1253" s="23"/>
      <c r="X1253" s="472"/>
      <c r="Y1253" s="472"/>
      <c r="Z1253" s="472"/>
      <c r="AA1253" s="472"/>
      <c r="AB1253" s="472"/>
      <c r="AC1253" s="472"/>
      <c r="AD1253" s="472"/>
      <c r="AE1253" s="472"/>
      <c r="AF1253" s="472"/>
      <c r="AG1253" s="472"/>
      <c r="AH1253" s="472"/>
      <c r="AI1253" s="472"/>
      <c r="AJ1253" s="472"/>
      <c r="AK1253" s="472"/>
      <c r="AL1253" s="472"/>
      <c r="AM1253" s="472"/>
      <c r="AN1253" s="472"/>
      <c r="AO1253" s="472"/>
      <c r="AP1253" s="472"/>
      <c r="AQ1253" s="472"/>
      <c r="AR1253" s="472"/>
      <c r="AS1253" s="472"/>
      <c r="AT1253" s="472"/>
      <c r="AU1253" s="472"/>
      <c r="AV1253" s="472"/>
      <c r="AW1253" s="472"/>
      <c r="AX1253" s="472"/>
      <c r="AY1253" s="472"/>
      <c r="AZ1253" s="472"/>
      <c r="BA1253" s="472"/>
      <c r="BB1253" s="472"/>
      <c r="BC1253" s="472"/>
      <c r="BD1253" s="472"/>
      <c r="BE1253" s="750"/>
      <c r="BF1253" s="830">
        <v>75000000</v>
      </c>
      <c r="BG1253" s="750">
        <v>75000000</v>
      </c>
      <c r="BH1253" s="830">
        <v>210500000</v>
      </c>
      <c r="BK1253" s="155"/>
      <c r="BL1253" s="155"/>
      <c r="BM1253" s="155"/>
      <c r="BN1253" s="155"/>
    </row>
    <row r="1254" spans="1:66" s="830" customFormat="1" ht="24.75" customHeight="1">
      <c r="A1254" s="472" t="s">
        <v>24488</v>
      </c>
      <c r="B1254" s="472" t="s">
        <v>24489</v>
      </c>
      <c r="C1254" s="472" t="s">
        <v>3277</v>
      </c>
      <c r="D1254" s="472" t="s">
        <v>24490</v>
      </c>
      <c r="E1254" s="472" t="s">
        <v>162</v>
      </c>
      <c r="F1254" s="472" t="s">
        <v>219</v>
      </c>
      <c r="G1254" s="472" t="s">
        <v>24485</v>
      </c>
      <c r="H1254" s="472" t="s">
        <v>180</v>
      </c>
      <c r="I1254" s="472" t="s">
        <v>5417</v>
      </c>
      <c r="J1254" s="472" t="s">
        <v>24491</v>
      </c>
      <c r="K1254" s="472" t="s">
        <v>1183</v>
      </c>
      <c r="L1254" s="472" t="s">
        <v>1184</v>
      </c>
      <c r="M1254" s="472" t="s">
        <v>24492</v>
      </c>
      <c r="N1254" s="472"/>
      <c r="O1254" s="472" t="s">
        <v>2155</v>
      </c>
      <c r="P1254" s="472" t="s">
        <v>24493</v>
      </c>
      <c r="Q1254" s="472" t="s">
        <v>24493</v>
      </c>
      <c r="R1254" s="472" t="s">
        <v>26037</v>
      </c>
      <c r="S1254" s="759"/>
      <c r="T1254" s="827" t="e">
        <f>IF([12]!Table54[[#This Row],[تاریخ اولین  احتساب حق بیمه]]="",1403,MID([12]!Table54[[#This Row],[تاریخ اولین  احتساب حق بیمه]],1,4))</f>
        <v>#REF!</v>
      </c>
      <c r="U1254" s="22"/>
      <c r="V1254" s="22"/>
      <c r="W1254" s="23"/>
      <c r="X1254" s="472"/>
      <c r="Y1254" s="472"/>
      <c r="Z1254" s="472"/>
      <c r="AA1254" s="472"/>
      <c r="AB1254" s="472"/>
      <c r="AC1254" s="472"/>
      <c r="AD1254" s="472"/>
      <c r="AE1254" s="472"/>
      <c r="AF1254" s="472"/>
      <c r="AG1254" s="472"/>
      <c r="AH1254" s="472"/>
      <c r="AI1254" s="472"/>
      <c r="AJ1254" s="472"/>
      <c r="AK1254" s="472"/>
      <c r="AL1254" s="472"/>
      <c r="AM1254" s="472"/>
      <c r="AN1254" s="472"/>
      <c r="AO1254" s="472"/>
      <c r="AP1254" s="472"/>
      <c r="AQ1254" s="472"/>
      <c r="AR1254" s="472"/>
      <c r="AS1254" s="472"/>
      <c r="AT1254" s="472"/>
      <c r="AU1254" s="472"/>
      <c r="AV1254" s="472"/>
      <c r="AW1254" s="472"/>
      <c r="AX1254" s="472"/>
      <c r="AY1254" s="472"/>
      <c r="AZ1254" s="472"/>
      <c r="BA1254" s="472"/>
      <c r="BB1254" s="472"/>
      <c r="BC1254" s="472"/>
      <c r="BD1254" s="472"/>
      <c r="BE1254" s="750"/>
      <c r="BF1254" s="830">
        <v>35000000</v>
      </c>
      <c r="BG1254" s="750">
        <v>35000000</v>
      </c>
      <c r="BH1254" s="830">
        <v>155000000</v>
      </c>
      <c r="BK1254" s="155"/>
      <c r="BL1254" s="155"/>
      <c r="BM1254" s="155"/>
      <c r="BN1254" s="155"/>
    </row>
    <row r="1255" spans="1:66" s="833" customFormat="1" ht="24.75" customHeight="1">
      <c r="A1255" s="776" t="s">
        <v>24494</v>
      </c>
      <c r="B1255" s="776" t="s">
        <v>24495</v>
      </c>
      <c r="C1255" s="776" t="s">
        <v>3277</v>
      </c>
      <c r="D1255" s="776" t="s">
        <v>24496</v>
      </c>
      <c r="E1255" s="776" t="s">
        <v>162</v>
      </c>
      <c r="F1255" s="776" t="s">
        <v>570</v>
      </c>
      <c r="G1255" s="776"/>
      <c r="H1255" s="776"/>
      <c r="I1255" s="776" t="s">
        <v>5417</v>
      </c>
      <c r="J1255" s="776"/>
      <c r="K1255" s="776"/>
      <c r="L1255" s="776"/>
      <c r="M1255" s="776"/>
      <c r="N1255" s="776"/>
      <c r="O1255" s="776"/>
      <c r="P1255" s="776" t="s">
        <v>24497</v>
      </c>
      <c r="Q1255" s="776"/>
      <c r="R1255" s="776" t="s">
        <v>24497</v>
      </c>
      <c r="S1255" s="831"/>
      <c r="T1255" s="827" t="e">
        <f>IF([12]!Table54[[#This Row],[تاریخ اولین  احتساب حق بیمه]]="",1403,MID([12]!Table54[[#This Row],[تاریخ اولین  احتساب حق بیمه]],1,4))</f>
        <v>#REF!</v>
      </c>
      <c r="U1255" s="475"/>
      <c r="V1255" s="475"/>
      <c r="W1255" s="473"/>
      <c r="X1255" s="776"/>
      <c r="Y1255" s="776"/>
      <c r="Z1255" s="776"/>
      <c r="AA1255" s="776"/>
      <c r="AB1255" s="776"/>
      <c r="AC1255" s="776"/>
      <c r="AD1255" s="776"/>
      <c r="AE1255" s="776"/>
      <c r="AF1255" s="776"/>
      <c r="AG1255" s="776"/>
      <c r="AH1255" s="776"/>
      <c r="AI1255" s="776"/>
      <c r="AJ1255" s="776"/>
      <c r="AK1255" s="776"/>
      <c r="AL1255" s="776"/>
      <c r="AM1255" s="776"/>
      <c r="AN1255" s="776"/>
      <c r="AO1255" s="776"/>
      <c r="AP1255" s="776"/>
      <c r="AQ1255" s="776"/>
      <c r="AR1255" s="776"/>
      <c r="AS1255" s="776"/>
      <c r="AT1255" s="776"/>
      <c r="AU1255" s="776"/>
      <c r="AV1255" s="776"/>
      <c r="AW1255" s="776"/>
      <c r="AX1255" s="776"/>
      <c r="AY1255" s="776"/>
      <c r="AZ1255" s="776"/>
      <c r="BA1255" s="776"/>
      <c r="BB1255" s="776"/>
      <c r="BC1255" s="776"/>
      <c r="BD1255" s="776"/>
      <c r="BE1255" s="768"/>
      <c r="BG1255" s="768">
        <v>50000000</v>
      </c>
      <c r="BH1255" s="833">
        <v>85000000</v>
      </c>
      <c r="BK1255" s="769"/>
      <c r="BL1255" s="769"/>
      <c r="BM1255" s="769"/>
      <c r="BN1255" s="769"/>
    </row>
    <row r="1256" spans="1:66" s="833" customFormat="1" ht="24.75" customHeight="1">
      <c r="A1256" s="776" t="s">
        <v>24602</v>
      </c>
      <c r="B1256" s="776" t="s">
        <v>24498</v>
      </c>
      <c r="C1256" s="776" t="s">
        <v>3277</v>
      </c>
      <c r="D1256" s="776" t="s">
        <v>24499</v>
      </c>
      <c r="E1256" s="776" t="s">
        <v>162</v>
      </c>
      <c r="F1256" s="776"/>
      <c r="G1256" s="776"/>
      <c r="H1256" s="776"/>
      <c r="I1256" s="776" t="s">
        <v>5417</v>
      </c>
      <c r="J1256" s="776"/>
      <c r="K1256" s="776"/>
      <c r="L1256" s="776"/>
      <c r="M1256" s="776"/>
      <c r="N1256" s="776"/>
      <c r="O1256" s="776"/>
      <c r="P1256" s="776" t="s">
        <v>4748</v>
      </c>
      <c r="Q1256" s="776"/>
      <c r="R1256" s="776" t="s">
        <v>4748</v>
      </c>
      <c r="S1256" s="831"/>
      <c r="T1256" s="827" t="e">
        <f>IF([12]!Table54[[#This Row],[تاریخ اولین  احتساب حق بیمه]]="",1403,MID([12]!Table54[[#This Row],[تاریخ اولین  احتساب حق بیمه]],1,4))</f>
        <v>#REF!</v>
      </c>
      <c r="U1256" s="475"/>
      <c r="V1256" s="475"/>
      <c r="W1256" s="473"/>
      <c r="X1256" s="776"/>
      <c r="Y1256" s="776"/>
      <c r="Z1256" s="776"/>
      <c r="AA1256" s="776"/>
      <c r="AB1256" s="776"/>
      <c r="AC1256" s="776"/>
      <c r="AD1256" s="776"/>
      <c r="AE1256" s="776"/>
      <c r="AF1256" s="776"/>
      <c r="AG1256" s="776"/>
      <c r="AH1256" s="776"/>
      <c r="AI1256" s="776"/>
      <c r="AJ1256" s="776"/>
      <c r="AK1256" s="776"/>
      <c r="AL1256" s="776"/>
      <c r="AM1256" s="776"/>
      <c r="AN1256" s="776"/>
      <c r="AO1256" s="776"/>
      <c r="AP1256" s="776"/>
      <c r="AQ1256" s="776"/>
      <c r="AR1256" s="776"/>
      <c r="AS1256" s="776"/>
      <c r="AT1256" s="776"/>
      <c r="AU1256" s="776"/>
      <c r="AV1256" s="776"/>
      <c r="AW1256" s="776"/>
      <c r="AX1256" s="776"/>
      <c r="AY1256" s="776"/>
      <c r="AZ1256" s="776"/>
      <c r="BA1256" s="776"/>
      <c r="BB1256" s="776"/>
      <c r="BC1256" s="776"/>
      <c r="BD1256" s="776"/>
      <c r="BE1256" s="768"/>
      <c r="BG1256" s="768"/>
      <c r="BH1256" s="833">
        <v>85000000</v>
      </c>
      <c r="BK1256" s="769"/>
      <c r="BL1256" s="769"/>
      <c r="BM1256" s="769"/>
      <c r="BN1256" s="769"/>
    </row>
    <row r="1257" spans="1:66" s="830" customFormat="1" ht="24.75" customHeight="1">
      <c r="A1257" s="472" t="s">
        <v>24574</v>
      </c>
      <c r="B1257" s="472" t="s">
        <v>24598</v>
      </c>
      <c r="C1257" s="472" t="s">
        <v>3277</v>
      </c>
      <c r="D1257" s="472">
        <v>2595532588</v>
      </c>
      <c r="E1257" s="472" t="s">
        <v>162</v>
      </c>
      <c r="F1257" s="472" t="s">
        <v>311</v>
      </c>
      <c r="G1257" s="472" t="s">
        <v>1285</v>
      </c>
      <c r="H1257" s="472" t="s">
        <v>180</v>
      </c>
      <c r="I1257" s="472" t="s">
        <v>5416</v>
      </c>
      <c r="J1257" s="472">
        <v>9119278184</v>
      </c>
      <c r="K1257" s="472" t="s">
        <v>1183</v>
      </c>
      <c r="L1257" s="472" t="s">
        <v>1184</v>
      </c>
      <c r="M1257" s="472" t="s">
        <v>24575</v>
      </c>
      <c r="N1257" s="472"/>
      <c r="O1257" s="472"/>
      <c r="P1257" s="472" t="s">
        <v>24576</v>
      </c>
      <c r="Q1257" s="472" t="s">
        <v>24576</v>
      </c>
      <c r="R1257" s="472" t="s">
        <v>24576</v>
      </c>
      <c r="S1257" s="759"/>
      <c r="T1257" s="827" t="e">
        <f>IF([12]!Table54[[#This Row],[تاریخ اولین  احتساب حق بیمه]]="",1403,MID([12]!Table54[[#This Row],[تاریخ اولین  احتساب حق بیمه]],1,4))</f>
        <v>#REF!</v>
      </c>
      <c r="U1257" s="22"/>
      <c r="V1257" s="22"/>
      <c r="W1257" s="23"/>
      <c r="X1257" s="472"/>
      <c r="Y1257" s="472"/>
      <c r="Z1257" s="472"/>
      <c r="AA1257" s="472"/>
      <c r="AB1257" s="472"/>
      <c r="AC1257" s="472"/>
      <c r="AD1257" s="472"/>
      <c r="AE1257" s="472"/>
      <c r="AF1257" s="472"/>
      <c r="AG1257" s="472"/>
      <c r="AH1257" s="472"/>
      <c r="AI1257" s="472"/>
      <c r="AJ1257" s="472"/>
      <c r="AK1257" s="472"/>
      <c r="AL1257" s="472"/>
      <c r="AM1257" s="472"/>
      <c r="AN1257" s="472"/>
      <c r="AO1257" s="472"/>
      <c r="AP1257" s="472"/>
      <c r="AQ1257" s="472"/>
      <c r="AR1257" s="472"/>
      <c r="AS1257" s="472"/>
      <c r="AT1257" s="472"/>
      <c r="AU1257" s="472"/>
      <c r="AV1257" s="472"/>
      <c r="AW1257" s="472"/>
      <c r="AX1257" s="472"/>
      <c r="AY1257" s="472"/>
      <c r="AZ1257" s="472"/>
      <c r="BA1257" s="472"/>
      <c r="BB1257" s="472"/>
      <c r="BC1257" s="472"/>
      <c r="BD1257" s="472"/>
      <c r="BE1257" s="750"/>
      <c r="BG1257" s="750"/>
      <c r="BK1257" s="155"/>
      <c r="BL1257" s="155"/>
      <c r="BM1257" s="155"/>
      <c r="BN1257" s="155"/>
    </row>
    <row r="1258" spans="1:66" s="830" customFormat="1" ht="24.75" customHeight="1">
      <c r="A1258" s="472" t="s">
        <v>24577</v>
      </c>
      <c r="B1258" s="472" t="s">
        <v>24599</v>
      </c>
      <c r="C1258" s="472" t="s">
        <v>3277</v>
      </c>
      <c r="D1258" s="472" t="s">
        <v>24578</v>
      </c>
      <c r="E1258" s="472" t="s">
        <v>162</v>
      </c>
      <c r="F1258" s="472" t="s">
        <v>24579</v>
      </c>
      <c r="G1258" s="472" t="s">
        <v>1286</v>
      </c>
      <c r="H1258" s="472" t="s">
        <v>179</v>
      </c>
      <c r="I1258" s="472" t="s">
        <v>5417</v>
      </c>
      <c r="J1258" s="472" t="s">
        <v>24580</v>
      </c>
      <c r="K1258" s="472" t="s">
        <v>1183</v>
      </c>
      <c r="L1258" s="472" t="s">
        <v>1184</v>
      </c>
      <c r="M1258" s="472" t="s">
        <v>24581</v>
      </c>
      <c r="N1258" s="472"/>
      <c r="O1258" s="472"/>
      <c r="P1258" s="472" t="s">
        <v>22439</v>
      </c>
      <c r="Q1258" s="472" t="s">
        <v>22439</v>
      </c>
      <c r="R1258" s="472" t="s">
        <v>22439</v>
      </c>
      <c r="S1258" s="759"/>
      <c r="T1258" s="827" t="e">
        <f>IF([12]!Table54[[#This Row],[تاریخ اولین  احتساب حق بیمه]]="",1403,MID([12]!Table54[[#This Row],[تاریخ اولین  احتساب حق بیمه]],1,4))</f>
        <v>#REF!</v>
      </c>
      <c r="U1258" s="22"/>
      <c r="V1258" s="22"/>
      <c r="W1258" s="23"/>
      <c r="X1258" s="472"/>
      <c r="Y1258" s="472"/>
      <c r="Z1258" s="472"/>
      <c r="AA1258" s="472"/>
      <c r="AB1258" s="472"/>
      <c r="AC1258" s="472"/>
      <c r="AD1258" s="472"/>
      <c r="AE1258" s="472"/>
      <c r="AF1258" s="472"/>
      <c r="AG1258" s="472"/>
      <c r="AH1258" s="472"/>
      <c r="AI1258" s="472"/>
      <c r="AJ1258" s="472"/>
      <c r="AK1258" s="472"/>
      <c r="AL1258" s="472"/>
      <c r="AM1258" s="472"/>
      <c r="AN1258" s="472"/>
      <c r="AO1258" s="472"/>
      <c r="AP1258" s="472"/>
      <c r="AQ1258" s="472"/>
      <c r="AR1258" s="472"/>
      <c r="AS1258" s="472"/>
      <c r="AT1258" s="472"/>
      <c r="AU1258" s="472"/>
      <c r="AV1258" s="472"/>
      <c r="AW1258" s="472"/>
      <c r="AX1258" s="472"/>
      <c r="AY1258" s="472"/>
      <c r="AZ1258" s="472"/>
      <c r="BA1258" s="472"/>
      <c r="BB1258" s="472"/>
      <c r="BC1258" s="472"/>
      <c r="BD1258" s="472"/>
      <c r="BE1258" s="750"/>
      <c r="BG1258" s="750"/>
      <c r="BK1258" s="155"/>
      <c r="BL1258" s="155"/>
      <c r="BM1258" s="155"/>
      <c r="BN1258" s="155"/>
    </row>
    <row r="1259" spans="1:66" s="833" customFormat="1" ht="24.75" customHeight="1">
      <c r="A1259" s="776" t="s">
        <v>24582</v>
      </c>
      <c r="B1259" s="776">
        <v>32054</v>
      </c>
      <c r="C1259" s="776" t="s">
        <v>3277</v>
      </c>
      <c r="D1259" s="776" t="s">
        <v>24583</v>
      </c>
      <c r="E1259" s="776" t="s">
        <v>162</v>
      </c>
      <c r="F1259" s="776" t="s">
        <v>24584</v>
      </c>
      <c r="G1259" s="776" t="s">
        <v>1286</v>
      </c>
      <c r="H1259" s="776" t="s">
        <v>180</v>
      </c>
      <c r="I1259" s="776" t="s">
        <v>5417</v>
      </c>
      <c r="J1259" s="776" t="s">
        <v>24585</v>
      </c>
      <c r="K1259" s="776" t="s">
        <v>1183</v>
      </c>
      <c r="L1259" s="776" t="s">
        <v>1184</v>
      </c>
      <c r="M1259" s="776" t="s">
        <v>24586</v>
      </c>
      <c r="N1259" s="776"/>
      <c r="O1259" s="776"/>
      <c r="P1259" s="776" t="s">
        <v>22390</v>
      </c>
      <c r="Q1259" s="776" t="s">
        <v>22390</v>
      </c>
      <c r="R1259" s="776" t="s">
        <v>22560</v>
      </c>
      <c r="S1259" s="831"/>
      <c r="T1259" s="832"/>
      <c r="U1259" s="475"/>
      <c r="V1259" s="475"/>
      <c r="W1259" s="473"/>
      <c r="X1259" s="776"/>
      <c r="Y1259" s="776"/>
      <c r="Z1259" s="776"/>
      <c r="AA1259" s="776"/>
      <c r="AB1259" s="776"/>
      <c r="AC1259" s="776"/>
      <c r="AD1259" s="776"/>
      <c r="AE1259" s="776"/>
      <c r="AF1259" s="776"/>
      <c r="AG1259" s="776"/>
      <c r="AH1259" s="776"/>
      <c r="AI1259" s="776"/>
      <c r="AJ1259" s="776"/>
      <c r="AK1259" s="776"/>
      <c r="AL1259" s="776"/>
      <c r="AM1259" s="776"/>
      <c r="AN1259" s="776"/>
      <c r="AO1259" s="776"/>
      <c r="AP1259" s="776"/>
      <c r="AQ1259" s="776"/>
      <c r="AR1259" s="776"/>
      <c r="AS1259" s="776"/>
      <c r="AT1259" s="776"/>
      <c r="AU1259" s="776"/>
      <c r="AV1259" s="776"/>
      <c r="AW1259" s="776"/>
      <c r="AX1259" s="776"/>
      <c r="AY1259" s="776"/>
      <c r="AZ1259" s="776"/>
      <c r="BA1259" s="776"/>
      <c r="BB1259" s="776"/>
      <c r="BC1259" s="776"/>
      <c r="BD1259" s="776"/>
      <c r="BE1259" s="768"/>
      <c r="BG1259" s="768"/>
      <c r="BK1259" s="769"/>
      <c r="BL1259" s="769"/>
      <c r="BM1259" s="769"/>
      <c r="BN1259" s="769"/>
    </row>
    <row r="1260" spans="1:66" s="833" customFormat="1" ht="24.75" customHeight="1">
      <c r="A1260" s="776" t="s">
        <v>24587</v>
      </c>
      <c r="B1260" s="776">
        <v>32055</v>
      </c>
      <c r="C1260" s="776" t="s">
        <v>3277</v>
      </c>
      <c r="D1260" s="776" t="s">
        <v>24588</v>
      </c>
      <c r="E1260" s="776" t="s">
        <v>162</v>
      </c>
      <c r="F1260" s="776" t="s">
        <v>102</v>
      </c>
      <c r="G1260" s="776" t="s">
        <v>1286</v>
      </c>
      <c r="H1260" s="776" t="s">
        <v>180</v>
      </c>
      <c r="I1260" s="776" t="s">
        <v>5417</v>
      </c>
      <c r="J1260" s="776" t="s">
        <v>24589</v>
      </c>
      <c r="K1260" s="776" t="s">
        <v>1183</v>
      </c>
      <c r="L1260" s="776" t="s">
        <v>1184</v>
      </c>
      <c r="M1260" s="776" t="s">
        <v>24590</v>
      </c>
      <c r="N1260" s="776"/>
      <c r="O1260" s="776"/>
      <c r="P1260" s="776" t="s">
        <v>22571</v>
      </c>
      <c r="Q1260" s="776" t="s">
        <v>22571</v>
      </c>
      <c r="R1260" s="776" t="s">
        <v>22560</v>
      </c>
      <c r="S1260" s="831"/>
      <c r="T1260" s="832"/>
      <c r="U1260" s="475"/>
      <c r="V1260" s="475"/>
      <c r="W1260" s="473"/>
      <c r="X1260" s="776"/>
      <c r="Y1260" s="776"/>
      <c r="Z1260" s="776"/>
      <c r="AA1260" s="776"/>
      <c r="AB1260" s="776"/>
      <c r="AC1260" s="776"/>
      <c r="AD1260" s="776"/>
      <c r="AE1260" s="776"/>
      <c r="AF1260" s="776"/>
      <c r="AG1260" s="776"/>
      <c r="AH1260" s="776"/>
      <c r="AI1260" s="776"/>
      <c r="AJ1260" s="776"/>
      <c r="AK1260" s="776"/>
      <c r="AL1260" s="776"/>
      <c r="AM1260" s="776"/>
      <c r="AN1260" s="776"/>
      <c r="AO1260" s="776"/>
      <c r="AP1260" s="776"/>
      <c r="AQ1260" s="776"/>
      <c r="AR1260" s="776"/>
      <c r="AS1260" s="776"/>
      <c r="AT1260" s="776"/>
      <c r="AU1260" s="776"/>
      <c r="AV1260" s="776"/>
      <c r="AW1260" s="776"/>
      <c r="AX1260" s="776"/>
      <c r="AY1260" s="776"/>
      <c r="AZ1260" s="776"/>
      <c r="BA1260" s="776"/>
      <c r="BB1260" s="776"/>
      <c r="BC1260" s="776"/>
      <c r="BD1260" s="776"/>
      <c r="BE1260" s="768"/>
      <c r="BG1260" s="768"/>
      <c r="BK1260" s="769"/>
      <c r="BL1260" s="769"/>
      <c r="BM1260" s="769"/>
      <c r="BN1260" s="769"/>
    </row>
    <row r="1261" spans="1:66" s="830" customFormat="1" ht="24.75" customHeight="1">
      <c r="A1261" s="472" t="s">
        <v>24634</v>
      </c>
      <c r="B1261" s="472">
        <v>32056</v>
      </c>
      <c r="C1261" s="472" t="s">
        <v>3277</v>
      </c>
      <c r="D1261" s="472" t="s">
        <v>24635</v>
      </c>
      <c r="E1261" s="472" t="s">
        <v>162</v>
      </c>
      <c r="F1261" s="472" t="s">
        <v>423</v>
      </c>
      <c r="G1261" s="472"/>
      <c r="H1261" s="834"/>
      <c r="I1261" s="834" t="s">
        <v>5417</v>
      </c>
      <c r="J1261" s="472"/>
      <c r="K1261" s="472"/>
      <c r="L1261" s="472"/>
      <c r="M1261" s="472"/>
      <c r="N1261" s="472"/>
      <c r="O1261" s="472"/>
      <c r="P1261" s="472"/>
      <c r="Q1261" s="472"/>
      <c r="R1261" s="472"/>
      <c r="S1261" s="759"/>
      <c r="T1261" s="829"/>
      <c r="U1261" s="22"/>
      <c r="V1261" s="22"/>
      <c r="W1261" s="23"/>
      <c r="X1261" s="472"/>
      <c r="Y1261" s="472"/>
      <c r="Z1261" s="472"/>
      <c r="AA1261" s="472"/>
      <c r="AB1261" s="472"/>
      <c r="AC1261" s="472"/>
      <c r="AD1261" s="472"/>
      <c r="AE1261" s="472"/>
      <c r="AF1261" s="472"/>
      <c r="AG1261" s="472"/>
      <c r="AH1261" s="472"/>
      <c r="AI1261" s="472"/>
      <c r="AJ1261" s="472"/>
      <c r="AK1261" s="472"/>
      <c r="AL1261" s="472"/>
      <c r="AM1261" s="472"/>
      <c r="AN1261" s="472"/>
      <c r="AO1261" s="472"/>
      <c r="AP1261" s="472"/>
      <c r="AQ1261" s="472"/>
      <c r="AR1261" s="472"/>
      <c r="AS1261" s="472"/>
      <c r="AT1261" s="472"/>
      <c r="AU1261" s="472"/>
      <c r="AV1261" s="472"/>
      <c r="AW1261" s="472"/>
      <c r="AX1261" s="472"/>
      <c r="AY1261" s="472"/>
      <c r="AZ1261" s="472"/>
      <c r="BA1261" s="472"/>
      <c r="BB1261" s="472"/>
      <c r="BC1261" s="472"/>
      <c r="BD1261" s="472"/>
      <c r="BE1261" s="750"/>
      <c r="BG1261" s="750"/>
      <c r="BK1261" s="155"/>
      <c r="BL1261" s="155"/>
      <c r="BM1261" s="155"/>
      <c r="BN1261" s="155"/>
    </row>
    <row r="1262" spans="1:66" s="830" customFormat="1" ht="24.75" customHeight="1">
      <c r="A1262" s="472" t="s">
        <v>24532</v>
      </c>
      <c r="B1262" s="472">
        <v>32057</v>
      </c>
      <c r="C1262" s="472" t="s">
        <v>3277</v>
      </c>
      <c r="D1262" s="472" t="s">
        <v>24533</v>
      </c>
      <c r="E1262" s="472" t="s">
        <v>162</v>
      </c>
      <c r="F1262" s="472"/>
      <c r="G1262" s="472" t="s">
        <v>1667</v>
      </c>
      <c r="H1262" s="834" t="s">
        <v>180</v>
      </c>
      <c r="I1262" s="834" t="s">
        <v>5417</v>
      </c>
      <c r="J1262" s="472">
        <v>9032013891</v>
      </c>
      <c r="K1262" s="472" t="s">
        <v>2226</v>
      </c>
      <c r="L1262" s="472" t="s">
        <v>1447</v>
      </c>
      <c r="M1262" s="472" t="s">
        <v>24534</v>
      </c>
      <c r="N1262" s="472"/>
      <c r="O1262" s="472" t="s">
        <v>1551</v>
      </c>
      <c r="P1262" s="472" t="s">
        <v>3663</v>
      </c>
      <c r="Q1262" s="472"/>
      <c r="R1262" s="472" t="s">
        <v>3663</v>
      </c>
      <c r="S1262" s="759"/>
      <c r="T1262" s="829" t="s">
        <v>5435</v>
      </c>
      <c r="U1262" s="22"/>
      <c r="V1262" s="22"/>
      <c r="W1262" s="23"/>
      <c r="X1262" s="472"/>
      <c r="Y1262" s="472"/>
      <c r="Z1262" s="472"/>
      <c r="AA1262" s="472"/>
      <c r="AB1262" s="472"/>
      <c r="AC1262" s="472"/>
      <c r="AD1262" s="472"/>
      <c r="AE1262" s="472"/>
      <c r="AF1262" s="472"/>
      <c r="AG1262" s="472"/>
      <c r="AH1262" s="472"/>
      <c r="AI1262" s="472"/>
      <c r="AJ1262" s="472"/>
      <c r="AK1262" s="472"/>
      <c r="AL1262" s="472"/>
      <c r="AM1262" s="472"/>
      <c r="AN1262" s="472"/>
      <c r="AO1262" s="472"/>
      <c r="AP1262" s="472"/>
      <c r="AQ1262" s="472"/>
      <c r="AR1262" s="472"/>
      <c r="AS1262" s="472"/>
      <c r="AT1262" s="472"/>
      <c r="AU1262" s="472"/>
      <c r="AV1262" s="472"/>
      <c r="AW1262" s="472"/>
      <c r="AX1262" s="472"/>
      <c r="AY1262" s="472"/>
      <c r="AZ1262" s="472"/>
      <c r="BA1262" s="472">
        <v>70000000</v>
      </c>
      <c r="BB1262" s="472">
        <v>107000000</v>
      </c>
      <c r="BC1262" s="472">
        <v>100000000</v>
      </c>
      <c r="BD1262" s="472">
        <v>100000000</v>
      </c>
      <c r="BE1262" s="750">
        <v>120000000</v>
      </c>
      <c r="BF1262" s="830">
        <v>130000000</v>
      </c>
      <c r="BG1262" s="750">
        <v>110000000</v>
      </c>
      <c r="BH1262" s="830">
        <v>180000000</v>
      </c>
      <c r="BK1262" s="155"/>
      <c r="BL1262" s="155"/>
      <c r="BM1262" s="155"/>
      <c r="BN1262" s="155"/>
    </row>
    <row r="1263" spans="1:66" s="837" customFormat="1" ht="24.75" customHeight="1">
      <c r="A1263" s="836" t="s">
        <v>24500</v>
      </c>
      <c r="B1263" s="836" t="s">
        <v>24501</v>
      </c>
      <c r="C1263" s="836" t="s">
        <v>5306</v>
      </c>
      <c r="D1263" s="836" t="s">
        <v>24502</v>
      </c>
      <c r="E1263" s="836" t="s">
        <v>162</v>
      </c>
      <c r="F1263" s="836" t="s">
        <v>24503</v>
      </c>
      <c r="G1263" s="836" t="s">
        <v>1667</v>
      </c>
      <c r="H1263" s="836" t="s">
        <v>179</v>
      </c>
      <c r="I1263" s="836" t="s">
        <v>5418</v>
      </c>
      <c r="J1263" s="836" t="s">
        <v>24504</v>
      </c>
      <c r="K1263" s="836" t="s">
        <v>2226</v>
      </c>
      <c r="L1263" s="836" t="s">
        <v>1447</v>
      </c>
      <c r="M1263" s="836" t="s">
        <v>24505</v>
      </c>
      <c r="N1263" s="836"/>
      <c r="O1263" s="836" t="s">
        <v>1551</v>
      </c>
      <c r="P1263" s="836" t="s">
        <v>1035</v>
      </c>
      <c r="Q1263" s="836" t="s">
        <v>1320</v>
      </c>
      <c r="R1263" s="836" t="s">
        <v>1035</v>
      </c>
      <c r="S1263" s="831" t="s">
        <v>24423</v>
      </c>
      <c r="T1263" s="837" t="s">
        <v>5440</v>
      </c>
      <c r="U1263" s="838"/>
      <c r="V1263" s="838" t="s">
        <v>24396</v>
      </c>
      <c r="W1263" s="474" t="s">
        <v>24506</v>
      </c>
      <c r="X1263" s="836"/>
      <c r="Y1263" s="836"/>
      <c r="Z1263" s="836"/>
      <c r="AA1263" s="836"/>
      <c r="AB1263" s="836"/>
      <c r="AC1263" s="836"/>
      <c r="AD1263" s="836"/>
      <c r="AE1263" s="836"/>
      <c r="AF1263" s="836"/>
      <c r="AG1263" s="836"/>
      <c r="AH1263" s="836"/>
      <c r="AI1263" s="836"/>
      <c r="AJ1263" s="836"/>
      <c r="AK1263" s="836"/>
      <c r="AL1263" s="836"/>
      <c r="AM1263" s="836"/>
      <c r="AN1263" s="836"/>
      <c r="AO1263" s="836"/>
      <c r="AP1263" s="836"/>
      <c r="AQ1263" s="836"/>
      <c r="AR1263" s="836"/>
      <c r="AS1263" s="836"/>
      <c r="AT1263" s="836"/>
      <c r="AU1263" s="836"/>
      <c r="AV1263" s="836"/>
      <c r="AW1263" s="836">
        <v>97000000</v>
      </c>
      <c r="AX1263" s="836">
        <v>140000000</v>
      </c>
      <c r="AY1263" s="836">
        <v>143000000</v>
      </c>
      <c r="AZ1263" s="836">
        <v>140000000</v>
      </c>
      <c r="BA1263" s="836">
        <v>155000000</v>
      </c>
      <c r="BB1263" s="836">
        <v>163000000</v>
      </c>
      <c r="BC1263" s="836">
        <v>140000000</v>
      </c>
      <c r="BD1263" s="836">
        <v>130000000</v>
      </c>
      <c r="BE1263" s="839">
        <v>213000000</v>
      </c>
      <c r="BF1263" s="837">
        <v>195000000</v>
      </c>
      <c r="BG1263" s="839">
        <v>155000000</v>
      </c>
      <c r="BH1263" s="837">
        <v>310000000</v>
      </c>
      <c r="BK1263" s="769"/>
      <c r="BL1263" s="769"/>
      <c r="BM1263" s="769"/>
      <c r="BN1263" s="769"/>
    </row>
    <row r="1264" spans="1:66" s="835" customFormat="1" ht="24.75" customHeight="1">
      <c r="A1264" s="757" t="s">
        <v>24507</v>
      </c>
      <c r="B1264" s="757" t="s">
        <v>24508</v>
      </c>
      <c r="C1264" s="757" t="s">
        <v>5306</v>
      </c>
      <c r="D1264" s="757" t="s">
        <v>24509</v>
      </c>
      <c r="E1264" s="757" t="s">
        <v>162</v>
      </c>
      <c r="F1264" s="757" t="s">
        <v>346</v>
      </c>
      <c r="G1264" s="757" t="s">
        <v>1667</v>
      </c>
      <c r="H1264" s="757" t="s">
        <v>481</v>
      </c>
      <c r="I1264" s="757" t="s">
        <v>5417</v>
      </c>
      <c r="J1264" s="757" t="s">
        <v>24510</v>
      </c>
      <c r="K1264" s="757" t="s">
        <v>2226</v>
      </c>
      <c r="L1264" s="757" t="s">
        <v>1447</v>
      </c>
      <c r="M1264" s="757" t="s">
        <v>24511</v>
      </c>
      <c r="N1264" s="757"/>
      <c r="O1264" s="757" t="s">
        <v>1551</v>
      </c>
      <c r="P1264" s="757" t="s">
        <v>24512</v>
      </c>
      <c r="Q1264" s="757" t="s">
        <v>2816</v>
      </c>
      <c r="R1264" s="757" t="s">
        <v>24512</v>
      </c>
      <c r="S1264" s="759" t="s">
        <v>854</v>
      </c>
      <c r="T1264" s="835" t="s">
        <v>24405</v>
      </c>
      <c r="U1264" s="21"/>
      <c r="V1264" s="21" t="s">
        <v>24396</v>
      </c>
      <c r="W1264" s="20" t="s">
        <v>24513</v>
      </c>
      <c r="X1264" s="757" t="s">
        <v>24514</v>
      </c>
      <c r="Y1264" s="757"/>
      <c r="Z1264" s="757"/>
      <c r="AA1264" s="757"/>
      <c r="AB1264" s="757"/>
      <c r="AC1264" s="757"/>
      <c r="AD1264" s="757"/>
      <c r="AE1264" s="757"/>
      <c r="AF1264" s="757"/>
      <c r="AG1264" s="757"/>
      <c r="AH1264" s="757"/>
      <c r="AI1264" s="757"/>
      <c r="AJ1264" s="757"/>
      <c r="AK1264" s="757"/>
      <c r="AL1264" s="757"/>
      <c r="AM1264" s="757"/>
      <c r="AN1264" s="757"/>
      <c r="AO1264" s="757"/>
      <c r="AP1264" s="757"/>
      <c r="AQ1264" s="757"/>
      <c r="AR1264" s="757"/>
      <c r="AS1264" s="757"/>
      <c r="AT1264" s="757"/>
      <c r="AU1264" s="757"/>
      <c r="AV1264" s="757"/>
      <c r="AW1264" s="757">
        <v>63000000</v>
      </c>
      <c r="AX1264" s="757">
        <v>90000000</v>
      </c>
      <c r="AY1264" s="757">
        <v>93000000</v>
      </c>
      <c r="AZ1264" s="757">
        <v>90000000</v>
      </c>
      <c r="BA1264" s="757">
        <v>90000000</v>
      </c>
      <c r="BB1264" s="757">
        <v>105000000</v>
      </c>
      <c r="BC1264" s="757">
        <v>90000000</v>
      </c>
      <c r="BD1264" s="757">
        <v>90000000</v>
      </c>
      <c r="BE1264" s="760">
        <v>110000000</v>
      </c>
      <c r="BF1264" s="835">
        <v>110000000</v>
      </c>
      <c r="BG1264" s="760">
        <v>110000000</v>
      </c>
      <c r="BH1264" s="835">
        <v>220000000</v>
      </c>
      <c r="BK1264" s="155"/>
      <c r="BL1264" s="155"/>
      <c r="BM1264" s="155"/>
      <c r="BN1264" s="155"/>
    </row>
    <row r="1265" spans="1:66" s="835" customFormat="1" ht="24.75" customHeight="1">
      <c r="A1265" s="757" t="s">
        <v>24515</v>
      </c>
      <c r="B1265" s="757" t="s">
        <v>24516</v>
      </c>
      <c r="C1265" s="757" t="s">
        <v>5306</v>
      </c>
      <c r="D1265" s="757" t="s">
        <v>24517</v>
      </c>
      <c r="E1265" s="757" t="s">
        <v>162</v>
      </c>
      <c r="F1265" s="757" t="s">
        <v>1081</v>
      </c>
      <c r="G1265" s="757" t="s">
        <v>24518</v>
      </c>
      <c r="H1265" s="757" t="s">
        <v>179</v>
      </c>
      <c r="I1265" s="757" t="s">
        <v>5418</v>
      </c>
      <c r="J1265" s="757" t="s">
        <v>24519</v>
      </c>
      <c r="K1265" s="757" t="s">
        <v>2226</v>
      </c>
      <c r="L1265" s="757" t="s">
        <v>1447</v>
      </c>
      <c r="M1265" s="757" t="s">
        <v>24520</v>
      </c>
      <c r="N1265" s="757"/>
      <c r="O1265" s="757" t="s">
        <v>1551</v>
      </c>
      <c r="P1265" s="757" t="s">
        <v>24521</v>
      </c>
      <c r="Q1265" s="757" t="s">
        <v>24522</v>
      </c>
      <c r="R1265" s="757" t="s">
        <v>24521</v>
      </c>
      <c r="S1265" s="759" t="s">
        <v>24423</v>
      </c>
      <c r="T1265" s="835" t="s">
        <v>24523</v>
      </c>
      <c r="U1265" s="21"/>
      <c r="V1265" s="21" t="s">
        <v>24396</v>
      </c>
      <c r="W1265" s="20" t="s">
        <v>24524</v>
      </c>
      <c r="X1265" s="757"/>
      <c r="Y1265" s="757"/>
      <c r="Z1265" s="757"/>
      <c r="AA1265" s="757"/>
      <c r="AB1265" s="757"/>
      <c r="AC1265" s="757"/>
      <c r="AD1265" s="757"/>
      <c r="AE1265" s="757"/>
      <c r="AF1265" s="757"/>
      <c r="AG1265" s="757"/>
      <c r="AH1265" s="757"/>
      <c r="AI1265" s="757"/>
      <c r="AJ1265" s="757"/>
      <c r="AK1265" s="757"/>
      <c r="AL1265" s="757"/>
      <c r="AM1265" s="757"/>
      <c r="AN1265" s="757"/>
      <c r="AO1265" s="757"/>
      <c r="AP1265" s="757"/>
      <c r="AQ1265" s="757"/>
      <c r="AR1265" s="757"/>
      <c r="AS1265" s="757"/>
      <c r="AT1265" s="757"/>
      <c r="AU1265" s="757"/>
      <c r="AV1265" s="757"/>
      <c r="AW1265" s="757">
        <v>105000000</v>
      </c>
      <c r="AX1265" s="757">
        <v>125000000</v>
      </c>
      <c r="AY1265" s="757">
        <v>125000000</v>
      </c>
      <c r="AZ1265" s="757">
        <v>125000000</v>
      </c>
      <c r="BA1265" s="757">
        <v>125000000</v>
      </c>
      <c r="BB1265" s="757">
        <v>125000000</v>
      </c>
      <c r="BC1265" s="757">
        <v>125000000</v>
      </c>
      <c r="BD1265" s="757">
        <v>125000000</v>
      </c>
      <c r="BE1265" s="760">
        <v>180000000</v>
      </c>
      <c r="BF1265" s="835">
        <v>145000000</v>
      </c>
      <c r="BG1265" s="760">
        <v>145000000</v>
      </c>
      <c r="BH1265" s="835">
        <v>280000000</v>
      </c>
      <c r="BK1265" s="155"/>
      <c r="BL1265" s="155"/>
      <c r="BM1265" s="155"/>
      <c r="BN1265" s="155"/>
    </row>
    <row r="1266" spans="1:66" s="835" customFormat="1" ht="24.75" customHeight="1">
      <c r="A1266" s="757" t="s">
        <v>24525</v>
      </c>
      <c r="B1266" s="757" t="s">
        <v>24526</v>
      </c>
      <c r="C1266" s="757" t="s">
        <v>5306</v>
      </c>
      <c r="D1266" s="757" t="s">
        <v>24527</v>
      </c>
      <c r="E1266" s="757" t="s">
        <v>162</v>
      </c>
      <c r="F1266" s="757" t="s">
        <v>346</v>
      </c>
      <c r="G1266" s="757" t="s">
        <v>1667</v>
      </c>
      <c r="H1266" s="757" t="s">
        <v>179</v>
      </c>
      <c r="I1266" s="757" t="s">
        <v>5418</v>
      </c>
      <c r="J1266" s="757" t="s">
        <v>24528</v>
      </c>
      <c r="K1266" s="757" t="s">
        <v>2226</v>
      </c>
      <c r="L1266" s="757" t="s">
        <v>1447</v>
      </c>
      <c r="M1266" s="757" t="s">
        <v>24529</v>
      </c>
      <c r="N1266" s="757"/>
      <c r="O1266" s="757" t="s">
        <v>1551</v>
      </c>
      <c r="P1266" s="757" t="s">
        <v>3281</v>
      </c>
      <c r="Q1266" s="757"/>
      <c r="R1266" s="757" t="s">
        <v>3281</v>
      </c>
      <c r="S1266" s="759" t="s">
        <v>24394</v>
      </c>
      <c r="T1266" s="835" t="s">
        <v>5435</v>
      </c>
      <c r="U1266" s="21"/>
      <c r="V1266" s="21" t="s">
        <v>24530</v>
      </c>
      <c r="W1266" s="20" t="s">
        <v>24531</v>
      </c>
      <c r="X1266" s="757"/>
      <c r="Y1266" s="757"/>
      <c r="Z1266" s="757"/>
      <c r="AA1266" s="757"/>
      <c r="AB1266" s="757"/>
      <c r="AC1266" s="757"/>
      <c r="AD1266" s="757"/>
      <c r="AE1266" s="757"/>
      <c r="AF1266" s="757"/>
      <c r="AG1266" s="757"/>
      <c r="AH1266" s="757"/>
      <c r="AI1266" s="757"/>
      <c r="AJ1266" s="757"/>
      <c r="AK1266" s="757"/>
      <c r="AL1266" s="757"/>
      <c r="AM1266" s="757"/>
      <c r="AN1266" s="757"/>
      <c r="AO1266" s="757"/>
      <c r="AP1266" s="757"/>
      <c r="AQ1266" s="757"/>
      <c r="AR1266" s="757"/>
      <c r="AS1266" s="757"/>
      <c r="AT1266" s="757"/>
      <c r="AU1266" s="757"/>
      <c r="AV1266" s="757"/>
      <c r="AW1266" s="757"/>
      <c r="AX1266" s="757"/>
      <c r="AY1266" s="757">
        <v>83000000</v>
      </c>
      <c r="AZ1266" s="757">
        <v>150000000</v>
      </c>
      <c r="BA1266" s="757">
        <v>150000000</v>
      </c>
      <c r="BB1266" s="757">
        <v>127000000</v>
      </c>
      <c r="BC1266" s="757">
        <v>127000000</v>
      </c>
      <c r="BD1266" s="757">
        <v>150000000</v>
      </c>
      <c r="BE1266" s="760">
        <v>160000000</v>
      </c>
      <c r="BF1266" s="835">
        <v>160000000</v>
      </c>
      <c r="BG1266" s="760">
        <v>150000000</v>
      </c>
      <c r="BK1266" s="155"/>
      <c r="BL1266" s="155"/>
      <c r="BM1266" s="155"/>
      <c r="BN1266" s="155"/>
    </row>
    <row r="1267" spans="1:66" s="837" customFormat="1" ht="24.75" customHeight="1">
      <c r="A1267" s="836" t="s">
        <v>24535</v>
      </c>
      <c r="B1267" s="836" t="s">
        <v>24536</v>
      </c>
      <c r="C1267" s="836" t="s">
        <v>5306</v>
      </c>
      <c r="D1267" s="836" t="s">
        <v>24537</v>
      </c>
      <c r="E1267" s="836" t="s">
        <v>162</v>
      </c>
      <c r="F1267" s="836" t="s">
        <v>24538</v>
      </c>
      <c r="G1267" s="836" t="s">
        <v>24539</v>
      </c>
      <c r="H1267" s="836" t="s">
        <v>179</v>
      </c>
      <c r="I1267" s="836" t="s">
        <v>22176</v>
      </c>
      <c r="J1267" s="836"/>
      <c r="K1267" s="836"/>
      <c r="L1267" s="836"/>
      <c r="M1267" s="836"/>
      <c r="N1267" s="836"/>
      <c r="O1267" s="836" t="s">
        <v>1551</v>
      </c>
      <c r="P1267" s="836" t="s">
        <v>4452</v>
      </c>
      <c r="Q1267" s="836" t="s">
        <v>4452</v>
      </c>
      <c r="R1267" s="836" t="s">
        <v>4452</v>
      </c>
      <c r="S1267" s="831"/>
      <c r="T1267" s="837" t="s">
        <v>5435</v>
      </c>
      <c r="U1267" s="838"/>
      <c r="V1267" s="838"/>
      <c r="W1267" s="474"/>
      <c r="X1267" s="836"/>
      <c r="Y1267" s="836"/>
      <c r="Z1267" s="836"/>
      <c r="AA1267" s="836"/>
      <c r="AB1267" s="836"/>
      <c r="AC1267" s="836"/>
      <c r="AD1267" s="836"/>
      <c r="AE1267" s="836"/>
      <c r="AF1267" s="836"/>
      <c r="AG1267" s="836"/>
      <c r="AH1267" s="836"/>
      <c r="AI1267" s="836"/>
      <c r="AJ1267" s="836"/>
      <c r="AK1267" s="836"/>
      <c r="AL1267" s="836"/>
      <c r="AM1267" s="836"/>
      <c r="AN1267" s="836"/>
      <c r="AO1267" s="836"/>
      <c r="AP1267" s="836"/>
      <c r="AQ1267" s="836"/>
      <c r="AR1267" s="836"/>
      <c r="AS1267" s="836"/>
      <c r="AT1267" s="836"/>
      <c r="AU1267" s="836"/>
      <c r="AV1267" s="836"/>
      <c r="AW1267" s="836"/>
      <c r="AX1267" s="836"/>
      <c r="AY1267" s="836"/>
      <c r="AZ1267" s="836"/>
      <c r="BA1267" s="836"/>
      <c r="BB1267" s="836"/>
      <c r="BC1267" s="836"/>
      <c r="BD1267" s="836"/>
      <c r="BE1267" s="839"/>
      <c r="BF1267" s="837">
        <v>170000000</v>
      </c>
      <c r="BG1267" s="839">
        <v>150000000</v>
      </c>
      <c r="BH1267" s="837">
        <v>215000000</v>
      </c>
      <c r="BK1267" s="769"/>
      <c r="BL1267" s="769"/>
      <c r="BM1267" s="769"/>
      <c r="BN1267" s="769"/>
    </row>
    <row r="1268" spans="1:66" s="837" customFormat="1" ht="24.75" customHeight="1">
      <c r="A1268" s="836" t="s">
        <v>24540</v>
      </c>
      <c r="B1268" s="836" t="s">
        <v>24541</v>
      </c>
      <c r="C1268" s="836" t="s">
        <v>5306</v>
      </c>
      <c r="D1268" s="836" t="s">
        <v>24542</v>
      </c>
      <c r="E1268" s="836" t="s">
        <v>162</v>
      </c>
      <c r="F1268" s="836" t="s">
        <v>321</v>
      </c>
      <c r="G1268" s="836" t="s">
        <v>1667</v>
      </c>
      <c r="H1268" s="836" t="s">
        <v>179</v>
      </c>
      <c r="I1268" s="836" t="s">
        <v>5417</v>
      </c>
      <c r="J1268" s="836" t="s">
        <v>24543</v>
      </c>
      <c r="K1268" s="836" t="s">
        <v>1183</v>
      </c>
      <c r="L1268" s="836" t="s">
        <v>1221</v>
      </c>
      <c r="M1268" s="836" t="s">
        <v>24544</v>
      </c>
      <c r="N1268" s="836"/>
      <c r="O1268" s="836" t="s">
        <v>1551</v>
      </c>
      <c r="P1268" s="836" t="s">
        <v>24545</v>
      </c>
      <c r="Q1268" s="836"/>
      <c r="R1268" s="836" t="s">
        <v>24545</v>
      </c>
      <c r="S1268" s="831"/>
      <c r="T1268" s="837" t="s">
        <v>5435</v>
      </c>
      <c r="U1268" s="838"/>
      <c r="V1268" s="838"/>
      <c r="W1268" s="474"/>
      <c r="X1268" s="836"/>
      <c r="Y1268" s="836"/>
      <c r="Z1268" s="836"/>
      <c r="AA1268" s="836"/>
      <c r="AB1268" s="836"/>
      <c r="AC1268" s="836"/>
      <c r="AD1268" s="836"/>
      <c r="AE1268" s="836"/>
      <c r="AF1268" s="836"/>
      <c r="AG1268" s="836"/>
      <c r="AH1268" s="836"/>
      <c r="AI1268" s="836"/>
      <c r="AJ1268" s="836"/>
      <c r="AK1268" s="836"/>
      <c r="AL1268" s="836"/>
      <c r="AM1268" s="836"/>
      <c r="AN1268" s="836"/>
      <c r="AO1268" s="836"/>
      <c r="AP1268" s="836"/>
      <c r="AQ1268" s="836"/>
      <c r="AR1268" s="836"/>
      <c r="AS1268" s="836"/>
      <c r="AT1268" s="836"/>
      <c r="AU1268" s="836"/>
      <c r="AV1268" s="836"/>
      <c r="AW1268" s="836"/>
      <c r="AX1268" s="836"/>
      <c r="AY1268" s="836"/>
      <c r="AZ1268" s="836"/>
      <c r="BA1268" s="836"/>
      <c r="BB1268" s="836"/>
      <c r="BC1268" s="836"/>
      <c r="BD1268" s="836"/>
      <c r="BE1268" s="839"/>
      <c r="BF1268" s="837">
        <v>100000000</v>
      </c>
      <c r="BG1268" s="839">
        <v>100000000</v>
      </c>
      <c r="BH1268" s="837">
        <v>137500000</v>
      </c>
      <c r="BK1268" s="769"/>
      <c r="BL1268" s="769"/>
      <c r="BM1268" s="769"/>
      <c r="BN1268" s="769"/>
    </row>
    <row r="1269" spans="1:66" s="1051" customFormat="1" ht="24.75" customHeight="1">
      <c r="A1269" s="1049" t="s">
        <v>24633</v>
      </c>
      <c r="B1269" s="1049" t="s">
        <v>24546</v>
      </c>
      <c r="C1269" s="1049" t="s">
        <v>5306</v>
      </c>
      <c r="D1269" s="1049" t="s">
        <v>24547</v>
      </c>
      <c r="E1269" s="1049" t="s">
        <v>162</v>
      </c>
      <c r="F1269" s="1049" t="s">
        <v>138</v>
      </c>
      <c r="G1269" s="1049" t="s">
        <v>1667</v>
      </c>
      <c r="H1269" s="1049" t="s">
        <v>180</v>
      </c>
      <c r="I1269" s="1049" t="s">
        <v>5418</v>
      </c>
      <c r="J1269" s="1049" t="s">
        <v>24548</v>
      </c>
      <c r="K1269" s="1049"/>
      <c r="L1269" s="1049"/>
      <c r="M1269" s="1049"/>
      <c r="N1269" s="1049"/>
      <c r="O1269" s="1049"/>
      <c r="P1269" s="1049" t="s">
        <v>4128</v>
      </c>
      <c r="Q1269" s="1049"/>
      <c r="R1269" s="1049" t="s">
        <v>22871</v>
      </c>
      <c r="S1269" s="1050"/>
      <c r="T1269" s="1051" t="s">
        <v>5435</v>
      </c>
      <c r="U1269" s="1052"/>
      <c r="V1269" s="1052"/>
      <c r="W1269" s="1053"/>
      <c r="X1269" s="1049"/>
      <c r="Y1269" s="1049"/>
      <c r="Z1269" s="1049"/>
      <c r="AA1269" s="1049"/>
      <c r="AB1269" s="1049"/>
      <c r="AC1269" s="1049"/>
      <c r="AD1269" s="1049"/>
      <c r="AE1269" s="1049"/>
      <c r="AF1269" s="1049"/>
      <c r="AG1269" s="1049"/>
      <c r="AH1269" s="1049"/>
      <c r="AI1269" s="1049"/>
      <c r="AJ1269" s="1049"/>
      <c r="AK1269" s="1049"/>
      <c r="AL1269" s="1049"/>
      <c r="AM1269" s="1049"/>
      <c r="AN1269" s="1049"/>
      <c r="AO1269" s="1049"/>
      <c r="AP1269" s="1049"/>
      <c r="AQ1269" s="1049"/>
      <c r="AR1269" s="1049"/>
      <c r="AS1269" s="1049"/>
      <c r="AT1269" s="1049"/>
      <c r="AU1269" s="1049"/>
      <c r="AV1269" s="1049"/>
      <c r="AW1269" s="1049"/>
      <c r="AX1269" s="1049"/>
      <c r="AY1269" s="1049"/>
      <c r="AZ1269" s="1049"/>
      <c r="BA1269" s="1049"/>
      <c r="BB1269" s="1049"/>
      <c r="BC1269" s="1049"/>
      <c r="BD1269" s="1049"/>
      <c r="BE1269" s="1054"/>
      <c r="BF1269" s="1051">
        <v>280000000</v>
      </c>
      <c r="BG1269" s="1054">
        <v>250000000</v>
      </c>
      <c r="BH1269" s="1051">
        <v>355000000</v>
      </c>
      <c r="BK1269" s="942"/>
      <c r="BL1269" s="942"/>
      <c r="BM1269" s="942"/>
      <c r="BN1269" s="942"/>
    </row>
    <row r="1270" spans="1:66" s="837" customFormat="1" ht="24.75" customHeight="1">
      <c r="A1270" s="836" t="s">
        <v>24603</v>
      </c>
      <c r="B1270" s="836" t="s">
        <v>24549</v>
      </c>
      <c r="C1270" s="836" t="s">
        <v>5306</v>
      </c>
      <c r="D1270" s="836" t="s">
        <v>24550</v>
      </c>
      <c r="E1270" s="836" t="s">
        <v>162</v>
      </c>
      <c r="F1270" s="836" t="s">
        <v>3023</v>
      </c>
      <c r="G1270" s="836" t="s">
        <v>4653</v>
      </c>
      <c r="H1270" s="836" t="s">
        <v>180</v>
      </c>
      <c r="I1270" s="836" t="s">
        <v>5417</v>
      </c>
      <c r="J1270" s="836" t="s">
        <v>24551</v>
      </c>
      <c r="K1270" s="836" t="s">
        <v>1183</v>
      </c>
      <c r="L1270" s="836" t="s">
        <v>1225</v>
      </c>
      <c r="M1270" s="836" t="s">
        <v>24552</v>
      </c>
      <c r="N1270" s="836"/>
      <c r="O1270" s="836" t="s">
        <v>1551</v>
      </c>
      <c r="P1270" s="836" t="s">
        <v>24477</v>
      </c>
      <c r="Q1270" s="836" t="s">
        <v>24477</v>
      </c>
      <c r="R1270" s="836" t="s">
        <v>24477</v>
      </c>
      <c r="S1270" s="831"/>
      <c r="T1270" s="837" t="s">
        <v>5435</v>
      </c>
      <c r="U1270" s="838"/>
      <c r="V1270" s="838"/>
      <c r="W1270" s="474"/>
      <c r="X1270" s="836"/>
      <c r="Y1270" s="836"/>
      <c r="Z1270" s="836"/>
      <c r="AA1270" s="836"/>
      <c r="AB1270" s="836"/>
      <c r="AC1270" s="836"/>
      <c r="AD1270" s="836"/>
      <c r="AE1270" s="836"/>
      <c r="AF1270" s="836"/>
      <c r="AG1270" s="836"/>
      <c r="AH1270" s="836"/>
      <c r="AI1270" s="836"/>
      <c r="AJ1270" s="836"/>
      <c r="AK1270" s="836"/>
      <c r="AL1270" s="836"/>
      <c r="AM1270" s="836"/>
      <c r="AN1270" s="836"/>
      <c r="AO1270" s="836"/>
      <c r="AP1270" s="836"/>
      <c r="AQ1270" s="836"/>
      <c r="AR1270" s="836"/>
      <c r="AS1270" s="836"/>
      <c r="AT1270" s="836"/>
      <c r="AU1270" s="836"/>
      <c r="AV1270" s="836"/>
      <c r="AW1270" s="836"/>
      <c r="AX1270" s="836"/>
      <c r="AY1270" s="836"/>
      <c r="AZ1270" s="836"/>
      <c r="BA1270" s="836"/>
      <c r="BB1270" s="836"/>
      <c r="BC1270" s="836"/>
      <c r="BD1270" s="836"/>
      <c r="BE1270" s="839"/>
      <c r="BF1270" s="837">
        <v>85000000</v>
      </c>
      <c r="BG1270" s="839">
        <v>85000000</v>
      </c>
      <c r="BH1270" s="837">
        <v>106500000</v>
      </c>
      <c r="BK1270" s="769"/>
      <c r="BL1270" s="769"/>
      <c r="BM1270" s="769"/>
      <c r="BN1270" s="769"/>
    </row>
    <row r="1271" spans="1:66" s="837" customFormat="1" ht="24.75" customHeight="1">
      <c r="A1271" s="836" t="s">
        <v>24553</v>
      </c>
      <c r="B1271" s="836" t="s">
        <v>24554</v>
      </c>
      <c r="C1271" s="836" t="s">
        <v>5306</v>
      </c>
      <c r="D1271" s="836" t="s">
        <v>24555</v>
      </c>
      <c r="E1271" s="836" t="s">
        <v>162</v>
      </c>
      <c r="F1271" s="836" t="s">
        <v>24556</v>
      </c>
      <c r="G1271" s="836" t="s">
        <v>24557</v>
      </c>
      <c r="H1271" s="836" t="s">
        <v>179</v>
      </c>
      <c r="I1271" s="836" t="s">
        <v>5417</v>
      </c>
      <c r="J1271" s="836" t="s">
        <v>24558</v>
      </c>
      <c r="K1271" s="836" t="s">
        <v>1183</v>
      </c>
      <c r="L1271" s="836" t="s">
        <v>1184</v>
      </c>
      <c r="M1271" s="836" t="s">
        <v>24559</v>
      </c>
      <c r="N1271" s="836"/>
      <c r="O1271" s="836" t="s">
        <v>1551</v>
      </c>
      <c r="P1271" s="836" t="s">
        <v>24560</v>
      </c>
      <c r="Q1271" s="836" t="s">
        <v>24560</v>
      </c>
      <c r="R1271" s="836" t="s">
        <v>24477</v>
      </c>
      <c r="S1271" s="831"/>
      <c r="T1271" s="837" t="s">
        <v>5435</v>
      </c>
      <c r="U1271" s="838"/>
      <c r="V1271" s="838"/>
      <c r="W1271" s="474"/>
      <c r="X1271" s="836"/>
      <c r="Y1271" s="836"/>
      <c r="Z1271" s="836"/>
      <c r="AA1271" s="836"/>
      <c r="AB1271" s="836"/>
      <c r="AC1271" s="836"/>
      <c r="AD1271" s="836"/>
      <c r="AE1271" s="836"/>
      <c r="AF1271" s="836"/>
      <c r="AG1271" s="836"/>
      <c r="AH1271" s="836"/>
      <c r="AI1271" s="836"/>
      <c r="AJ1271" s="836"/>
      <c r="AK1271" s="836"/>
      <c r="AL1271" s="836"/>
      <c r="AM1271" s="836"/>
      <c r="AN1271" s="836"/>
      <c r="AO1271" s="836"/>
      <c r="AP1271" s="836"/>
      <c r="AQ1271" s="836"/>
      <c r="AR1271" s="836"/>
      <c r="AS1271" s="836"/>
      <c r="AT1271" s="836"/>
      <c r="AU1271" s="836"/>
      <c r="AV1271" s="836"/>
      <c r="AW1271" s="836"/>
      <c r="AX1271" s="836"/>
      <c r="AY1271" s="836"/>
      <c r="AZ1271" s="836"/>
      <c r="BA1271" s="836"/>
      <c r="BB1271" s="836"/>
      <c r="BC1271" s="836"/>
      <c r="BD1271" s="836"/>
      <c r="BE1271" s="839"/>
      <c r="BF1271" s="837">
        <v>150000000</v>
      </c>
      <c r="BG1271" s="839">
        <v>150000000</v>
      </c>
      <c r="BH1271" s="837">
        <v>187500000</v>
      </c>
      <c r="BK1271" s="769"/>
      <c r="BL1271" s="769"/>
      <c r="BM1271" s="769"/>
      <c r="BN1271" s="769"/>
    </row>
    <row r="1272" spans="1:66" s="835" customFormat="1" ht="24.75" customHeight="1">
      <c r="A1272" s="757" t="s">
        <v>24561</v>
      </c>
      <c r="B1272" s="757" t="s">
        <v>24562</v>
      </c>
      <c r="C1272" s="757" t="s">
        <v>5306</v>
      </c>
      <c r="D1272" s="757" t="s">
        <v>24563</v>
      </c>
      <c r="E1272" s="757" t="s">
        <v>162</v>
      </c>
      <c r="F1272" s="757" t="s">
        <v>123</v>
      </c>
      <c r="G1272" s="757" t="s">
        <v>1667</v>
      </c>
      <c r="H1272" s="757" t="s">
        <v>179</v>
      </c>
      <c r="I1272" s="757" t="s">
        <v>5416</v>
      </c>
      <c r="J1272" s="757"/>
      <c r="K1272" s="757"/>
      <c r="L1272" s="757"/>
      <c r="M1272" s="757"/>
      <c r="N1272" s="757"/>
      <c r="O1272" s="757" t="s">
        <v>1551</v>
      </c>
      <c r="P1272" s="757" t="s">
        <v>3672</v>
      </c>
      <c r="Q1272" s="757"/>
      <c r="R1272" s="757" t="s">
        <v>3672</v>
      </c>
      <c r="S1272" s="759"/>
      <c r="T1272" s="835" t="s">
        <v>5435</v>
      </c>
      <c r="U1272" s="21"/>
      <c r="V1272" s="21"/>
      <c r="W1272" s="20"/>
      <c r="X1272" s="757"/>
      <c r="Y1272" s="757"/>
      <c r="Z1272" s="757"/>
      <c r="AA1272" s="757"/>
      <c r="AB1272" s="757"/>
      <c r="AC1272" s="757"/>
      <c r="AD1272" s="757"/>
      <c r="AE1272" s="757"/>
      <c r="AF1272" s="757"/>
      <c r="AG1272" s="757"/>
      <c r="AH1272" s="757"/>
      <c r="AI1272" s="757"/>
      <c r="AJ1272" s="757"/>
      <c r="AK1272" s="757"/>
      <c r="AL1272" s="757"/>
      <c r="AM1272" s="757"/>
      <c r="AN1272" s="757"/>
      <c r="AO1272" s="757"/>
      <c r="AP1272" s="757"/>
      <c r="AQ1272" s="757"/>
      <c r="AR1272" s="757"/>
      <c r="AS1272" s="757"/>
      <c r="AT1272" s="757"/>
      <c r="AU1272" s="757"/>
      <c r="AV1272" s="757"/>
      <c r="AW1272" s="757"/>
      <c r="AX1272" s="757"/>
      <c r="AY1272" s="757"/>
      <c r="AZ1272" s="757"/>
      <c r="BA1272" s="757"/>
      <c r="BB1272" s="757">
        <v>170000000</v>
      </c>
      <c r="BC1272" s="757">
        <v>170000000</v>
      </c>
      <c r="BD1272" s="757">
        <v>170000000</v>
      </c>
      <c r="BE1272" s="760">
        <v>170000000</v>
      </c>
      <c r="BF1272" s="835">
        <v>170000000</v>
      </c>
      <c r="BG1272" s="760">
        <v>100000000</v>
      </c>
      <c r="BH1272" s="835">
        <v>270000000</v>
      </c>
      <c r="BK1272" s="155"/>
      <c r="BL1272" s="155"/>
      <c r="BM1272" s="155"/>
      <c r="BN1272" s="155"/>
    </row>
    <row r="1273" spans="1:66" s="837" customFormat="1" ht="24.75" customHeight="1">
      <c r="A1273" s="836" t="s">
        <v>24564</v>
      </c>
      <c r="B1273" s="836">
        <v>373.12</v>
      </c>
      <c r="C1273" s="836" t="s">
        <v>5306</v>
      </c>
      <c r="D1273" s="836" t="s">
        <v>24565</v>
      </c>
      <c r="E1273" s="836" t="s">
        <v>162</v>
      </c>
      <c r="F1273" s="836" t="s">
        <v>111</v>
      </c>
      <c r="G1273" s="836"/>
      <c r="H1273" s="836" t="s">
        <v>179</v>
      </c>
      <c r="I1273" s="836" t="s">
        <v>5418</v>
      </c>
      <c r="J1273" s="836"/>
      <c r="K1273" s="836"/>
      <c r="L1273" s="836"/>
      <c r="M1273" s="836"/>
      <c r="N1273" s="836"/>
      <c r="O1273" s="836" t="s">
        <v>1551</v>
      </c>
      <c r="P1273" s="836" t="s">
        <v>4463</v>
      </c>
      <c r="Q1273" s="836"/>
      <c r="R1273" s="836" t="s">
        <v>4463</v>
      </c>
      <c r="S1273" s="831"/>
      <c r="T1273" s="837" t="s">
        <v>5435</v>
      </c>
      <c r="U1273" s="838"/>
      <c r="V1273" s="838"/>
      <c r="W1273" s="474"/>
      <c r="X1273" s="836"/>
      <c r="Y1273" s="836"/>
      <c r="Z1273" s="836"/>
      <c r="AA1273" s="836"/>
      <c r="AB1273" s="836"/>
      <c r="AC1273" s="836"/>
      <c r="AD1273" s="836"/>
      <c r="AE1273" s="836"/>
      <c r="AF1273" s="836"/>
      <c r="AG1273" s="836"/>
      <c r="AH1273" s="836"/>
      <c r="AI1273" s="836"/>
      <c r="AJ1273" s="836"/>
      <c r="AK1273" s="836"/>
      <c r="AL1273" s="836"/>
      <c r="AM1273" s="836"/>
      <c r="AN1273" s="836"/>
      <c r="AO1273" s="836"/>
      <c r="AP1273" s="836"/>
      <c r="AQ1273" s="836"/>
      <c r="AR1273" s="836"/>
      <c r="AS1273" s="836"/>
      <c r="AT1273" s="836"/>
      <c r="AU1273" s="836"/>
      <c r="AV1273" s="836"/>
      <c r="AW1273" s="836"/>
      <c r="AX1273" s="836"/>
      <c r="AY1273" s="836"/>
      <c r="AZ1273" s="836"/>
      <c r="BA1273" s="836"/>
      <c r="BB1273" s="836"/>
      <c r="BC1273" s="836"/>
      <c r="BD1273" s="836"/>
      <c r="BE1273" s="839"/>
      <c r="BG1273" s="839">
        <v>100000000</v>
      </c>
      <c r="BH1273" s="837">
        <v>121000000</v>
      </c>
      <c r="BK1273" s="769"/>
      <c r="BL1273" s="769"/>
      <c r="BM1273" s="769"/>
      <c r="BN1273" s="769"/>
    </row>
    <row r="1274" spans="1:66" s="837" customFormat="1" ht="24.75" customHeight="1">
      <c r="A1274" s="836" t="s">
        <v>24566</v>
      </c>
      <c r="B1274" s="836" t="s">
        <v>24567</v>
      </c>
      <c r="C1274" s="836" t="s">
        <v>5306</v>
      </c>
      <c r="D1274" s="836" t="s">
        <v>24568</v>
      </c>
      <c r="E1274" s="836" t="s">
        <v>162</v>
      </c>
      <c r="F1274" s="836" t="s">
        <v>111</v>
      </c>
      <c r="G1274" s="836"/>
      <c r="H1274" s="836"/>
      <c r="I1274" s="836" t="s">
        <v>5417</v>
      </c>
      <c r="J1274" s="836"/>
      <c r="K1274" s="836"/>
      <c r="L1274" s="836"/>
      <c r="M1274" s="836"/>
      <c r="N1274" s="836"/>
      <c r="O1274" s="836" t="s">
        <v>1551</v>
      </c>
      <c r="P1274" s="836" t="s">
        <v>24569</v>
      </c>
      <c r="Q1274" s="836" t="s">
        <v>24569</v>
      </c>
      <c r="R1274" s="836" t="s">
        <v>24569</v>
      </c>
      <c r="S1274" s="831"/>
      <c r="T1274" s="837" t="s">
        <v>5435</v>
      </c>
      <c r="U1274" s="838"/>
      <c r="V1274" s="838"/>
      <c r="W1274" s="474"/>
      <c r="X1274" s="836"/>
      <c r="Y1274" s="836"/>
      <c r="Z1274" s="836"/>
      <c r="AA1274" s="836"/>
      <c r="AB1274" s="836"/>
      <c r="AC1274" s="836"/>
      <c r="AD1274" s="836"/>
      <c r="AE1274" s="836"/>
      <c r="AF1274" s="836"/>
      <c r="AG1274" s="836"/>
      <c r="AH1274" s="836"/>
      <c r="AI1274" s="836"/>
      <c r="AJ1274" s="836"/>
      <c r="AK1274" s="836"/>
      <c r="AL1274" s="836"/>
      <c r="AM1274" s="836"/>
      <c r="AN1274" s="836"/>
      <c r="AO1274" s="836"/>
      <c r="AP1274" s="836"/>
      <c r="AQ1274" s="836"/>
      <c r="AR1274" s="836"/>
      <c r="AS1274" s="836"/>
      <c r="AT1274" s="836"/>
      <c r="AU1274" s="836"/>
      <c r="AV1274" s="836"/>
      <c r="AW1274" s="836"/>
      <c r="AX1274" s="836"/>
      <c r="AY1274" s="836"/>
      <c r="AZ1274" s="836"/>
      <c r="BA1274" s="836"/>
      <c r="BB1274" s="836"/>
      <c r="BC1274" s="836"/>
      <c r="BD1274" s="836"/>
      <c r="BE1274" s="839"/>
      <c r="BF1274" s="837">
        <v>52000000</v>
      </c>
      <c r="BG1274" s="839">
        <v>100000000</v>
      </c>
      <c r="BH1274" s="837">
        <v>121000000</v>
      </c>
      <c r="BK1274" s="769"/>
      <c r="BL1274" s="769"/>
      <c r="BM1274" s="769"/>
      <c r="BN1274" s="769"/>
    </row>
    <row r="1275" spans="1:66" s="837" customFormat="1" ht="24.75" customHeight="1">
      <c r="A1275" s="836" t="s">
        <v>24604</v>
      </c>
      <c r="B1275" s="836" t="s">
        <v>24570</v>
      </c>
      <c r="C1275" s="836" t="s">
        <v>5306</v>
      </c>
      <c r="D1275" s="836" t="s">
        <v>24571</v>
      </c>
      <c r="E1275" s="836" t="s">
        <v>162</v>
      </c>
      <c r="F1275" s="836"/>
      <c r="G1275" s="836"/>
      <c r="H1275" s="836"/>
      <c r="I1275" s="836" t="s">
        <v>5417</v>
      </c>
      <c r="J1275" s="836"/>
      <c r="K1275" s="836"/>
      <c r="L1275" s="836"/>
      <c r="M1275" s="836"/>
      <c r="N1275" s="836"/>
      <c r="O1275" s="836"/>
      <c r="P1275" s="836" t="s">
        <v>4748</v>
      </c>
      <c r="Q1275" s="836"/>
      <c r="R1275" s="836" t="s">
        <v>4748</v>
      </c>
      <c r="S1275" s="831"/>
      <c r="T1275" s="837" t="s">
        <v>5435</v>
      </c>
      <c r="U1275" s="838"/>
      <c r="V1275" s="838"/>
      <c r="W1275" s="474"/>
      <c r="X1275" s="836"/>
      <c r="Y1275" s="836"/>
      <c r="Z1275" s="836"/>
      <c r="AA1275" s="836"/>
      <c r="AB1275" s="836"/>
      <c r="AC1275" s="836"/>
      <c r="AD1275" s="836"/>
      <c r="AE1275" s="836"/>
      <c r="AF1275" s="836"/>
      <c r="AG1275" s="836"/>
      <c r="AH1275" s="836"/>
      <c r="AI1275" s="836"/>
      <c r="AJ1275" s="836"/>
      <c r="AK1275" s="836"/>
      <c r="AL1275" s="836"/>
      <c r="AM1275" s="836"/>
      <c r="AN1275" s="836"/>
      <c r="AO1275" s="836"/>
      <c r="AP1275" s="836"/>
      <c r="AQ1275" s="836"/>
      <c r="AR1275" s="836"/>
      <c r="AS1275" s="836"/>
      <c r="AT1275" s="836"/>
      <c r="AU1275" s="836"/>
      <c r="AV1275" s="836"/>
      <c r="AW1275" s="836"/>
      <c r="AX1275" s="836"/>
      <c r="AY1275" s="836"/>
      <c r="AZ1275" s="836"/>
      <c r="BA1275" s="836"/>
      <c r="BB1275" s="836"/>
      <c r="BC1275" s="836"/>
      <c r="BD1275" s="836"/>
      <c r="BE1275" s="839"/>
      <c r="BG1275" s="839"/>
      <c r="BH1275" s="837">
        <v>150000000</v>
      </c>
      <c r="BK1275" s="769"/>
      <c r="BL1275" s="769"/>
      <c r="BM1275" s="769"/>
      <c r="BN1275" s="769"/>
    </row>
    <row r="1276" spans="1:66" s="837" customFormat="1" ht="24.75" customHeight="1">
      <c r="A1276" s="836" t="s">
        <v>24572</v>
      </c>
      <c r="B1276" s="836">
        <v>37315</v>
      </c>
      <c r="C1276" s="836" t="s">
        <v>5306</v>
      </c>
      <c r="D1276" s="836">
        <v>2593846070</v>
      </c>
      <c r="E1276" s="836" t="s">
        <v>163</v>
      </c>
      <c r="F1276" s="836" t="s">
        <v>24573</v>
      </c>
      <c r="G1276" s="836"/>
      <c r="H1276" s="836" t="s">
        <v>179</v>
      </c>
      <c r="I1276" s="836" t="s">
        <v>5418</v>
      </c>
      <c r="J1276" s="836"/>
      <c r="K1276" s="836"/>
      <c r="L1276" s="836"/>
      <c r="M1276" s="836"/>
      <c r="N1276" s="836"/>
      <c r="O1276" s="836"/>
      <c r="P1276" s="836" t="s">
        <v>5132</v>
      </c>
      <c r="Q1276" s="836"/>
      <c r="R1276" s="836" t="s">
        <v>5132</v>
      </c>
      <c r="S1276" s="831"/>
      <c r="T1276" s="837" t="s">
        <v>5435</v>
      </c>
      <c r="U1276" s="838"/>
      <c r="V1276" s="838"/>
      <c r="W1276" s="474"/>
      <c r="X1276" s="836"/>
      <c r="Y1276" s="836"/>
      <c r="Z1276" s="836"/>
      <c r="AA1276" s="836"/>
      <c r="AB1276" s="836"/>
      <c r="AC1276" s="836"/>
      <c r="AD1276" s="836"/>
      <c r="AE1276" s="836"/>
      <c r="AF1276" s="836"/>
      <c r="AG1276" s="836"/>
      <c r="AH1276" s="836"/>
      <c r="AI1276" s="836"/>
      <c r="AJ1276" s="836"/>
      <c r="AK1276" s="836"/>
      <c r="AL1276" s="836"/>
      <c r="AM1276" s="836"/>
      <c r="AN1276" s="836"/>
      <c r="AO1276" s="836"/>
      <c r="AP1276" s="836"/>
      <c r="AQ1276" s="836"/>
      <c r="AR1276" s="836"/>
      <c r="AS1276" s="836"/>
      <c r="AT1276" s="836"/>
      <c r="AU1276" s="836"/>
      <c r="AV1276" s="836"/>
      <c r="AW1276" s="836"/>
      <c r="AX1276" s="836"/>
      <c r="AY1276" s="836"/>
      <c r="AZ1276" s="836"/>
      <c r="BA1276" s="836"/>
      <c r="BB1276" s="836"/>
      <c r="BC1276" s="836"/>
      <c r="BD1276" s="836"/>
      <c r="BE1276" s="839"/>
      <c r="BG1276" s="839"/>
      <c r="BH1276" s="837">
        <v>135000000</v>
      </c>
      <c r="BK1276" s="769"/>
      <c r="BL1276" s="769"/>
      <c r="BM1276" s="769"/>
      <c r="BN1276" s="769"/>
    </row>
    <row r="1277" spans="1:66" s="836" customFormat="1" ht="24.75" customHeight="1">
      <c r="A1277" s="836" t="s">
        <v>24636</v>
      </c>
      <c r="B1277" s="836" t="s">
        <v>24637</v>
      </c>
      <c r="C1277" s="836" t="s">
        <v>5306</v>
      </c>
      <c r="D1277" s="836" t="s">
        <v>24638</v>
      </c>
      <c r="E1277" s="836" t="s">
        <v>162</v>
      </c>
      <c r="F1277" s="836" t="s">
        <v>24639</v>
      </c>
      <c r="H1277" s="840"/>
      <c r="I1277" s="840" t="s">
        <v>5417</v>
      </c>
      <c r="O1277" s="836" t="s">
        <v>1551</v>
      </c>
      <c r="P1277" s="836" t="s">
        <v>22871</v>
      </c>
      <c r="Q1277" s="836" t="s">
        <v>22871</v>
      </c>
      <c r="R1277" s="836" t="s">
        <v>22871</v>
      </c>
      <c r="BK1277" s="769"/>
      <c r="BL1277" s="769"/>
      <c r="BM1277" s="769"/>
      <c r="BN1277" s="769"/>
    </row>
    <row r="1278" spans="1:66" s="836" customFormat="1" ht="24.75" customHeight="1">
      <c r="A1278" s="836" t="s">
        <v>24640</v>
      </c>
      <c r="B1278" s="836" t="s">
        <v>24641</v>
      </c>
      <c r="C1278" s="836" t="s">
        <v>5306</v>
      </c>
      <c r="D1278" s="836" t="s">
        <v>24642</v>
      </c>
      <c r="E1278" s="836" t="s">
        <v>162</v>
      </c>
      <c r="F1278" s="836" t="s">
        <v>199</v>
      </c>
      <c r="H1278" s="840"/>
      <c r="I1278" s="840" t="s">
        <v>5417</v>
      </c>
      <c r="O1278" s="836" t="s">
        <v>1551</v>
      </c>
      <c r="P1278" s="836" t="s">
        <v>22560</v>
      </c>
      <c r="Q1278" s="836" t="s">
        <v>22560</v>
      </c>
      <c r="R1278" s="836" t="s">
        <v>22560</v>
      </c>
      <c r="BK1278" s="769"/>
      <c r="BL1278" s="769"/>
      <c r="BM1278" s="769"/>
      <c r="BN1278" s="769"/>
    </row>
    <row r="1279" spans="1:66" s="836" customFormat="1" ht="24.75" customHeight="1">
      <c r="A1279" s="836" t="s">
        <v>25891</v>
      </c>
      <c r="B1279" s="836" t="s">
        <v>24644</v>
      </c>
      <c r="C1279" s="836" t="s">
        <v>5306</v>
      </c>
      <c r="D1279" s="836" t="s">
        <v>24645</v>
      </c>
      <c r="E1279" s="836" t="s">
        <v>162</v>
      </c>
      <c r="F1279" s="836" t="s">
        <v>24646</v>
      </c>
      <c r="H1279" s="840"/>
      <c r="I1279" s="840" t="s">
        <v>5417</v>
      </c>
      <c r="O1279" s="836" t="s">
        <v>1551</v>
      </c>
      <c r="BK1279" s="769"/>
      <c r="BL1279" s="769"/>
      <c r="BM1279" s="769"/>
      <c r="BN1279" s="769"/>
    </row>
    <row r="1280" spans="1:66" s="836" customFormat="1" ht="24.75" customHeight="1">
      <c r="A1280" s="836" t="s">
        <v>24647</v>
      </c>
      <c r="B1280" s="836" t="s">
        <v>24648</v>
      </c>
      <c r="C1280" s="836" t="s">
        <v>5306</v>
      </c>
      <c r="D1280" s="836" t="s">
        <v>24649</v>
      </c>
      <c r="E1280" s="836" t="s">
        <v>162</v>
      </c>
      <c r="F1280" s="836" t="s">
        <v>24650</v>
      </c>
      <c r="H1280" s="836" t="s">
        <v>179</v>
      </c>
      <c r="I1280" s="836" t="s">
        <v>22456</v>
      </c>
      <c r="J1280" s="836" t="s">
        <v>24651</v>
      </c>
      <c r="K1280" s="836" t="s">
        <v>1183</v>
      </c>
      <c r="M1280" s="836" t="s">
        <v>24652</v>
      </c>
      <c r="O1280" s="836" t="s">
        <v>1551</v>
      </c>
      <c r="P1280" s="836" t="s">
        <v>24653</v>
      </c>
      <c r="Q1280" s="836" t="s">
        <v>24653</v>
      </c>
      <c r="R1280" s="836" t="s">
        <v>24653</v>
      </c>
      <c r="BK1280" s="769"/>
      <c r="BL1280" s="769"/>
      <c r="BM1280" s="769"/>
      <c r="BN1280" s="769"/>
    </row>
    <row r="1281" spans="1:66" s="836" customFormat="1" ht="24.75" customHeight="1">
      <c r="A1281" s="836" t="s">
        <v>24654</v>
      </c>
      <c r="B1281" s="836" t="s">
        <v>24655</v>
      </c>
      <c r="C1281" s="836" t="s">
        <v>5306</v>
      </c>
      <c r="D1281" s="836" t="s">
        <v>24656</v>
      </c>
      <c r="E1281" s="836" t="s">
        <v>162</v>
      </c>
      <c r="F1281" s="836" t="s">
        <v>200</v>
      </c>
      <c r="H1281" s="836" t="s">
        <v>179</v>
      </c>
      <c r="I1281" s="836" t="s">
        <v>5417</v>
      </c>
      <c r="J1281" s="836" t="s">
        <v>24657</v>
      </c>
      <c r="K1281" s="836" t="s">
        <v>1183</v>
      </c>
      <c r="L1281" s="836" t="s">
        <v>1184</v>
      </c>
      <c r="M1281" s="836" t="s">
        <v>24658</v>
      </c>
      <c r="O1281" s="836" t="s">
        <v>1551</v>
      </c>
      <c r="P1281" s="836" t="s">
        <v>22560</v>
      </c>
      <c r="Q1281" s="836" t="s">
        <v>22560</v>
      </c>
      <c r="R1281" s="836" t="s">
        <v>22560</v>
      </c>
      <c r="BK1281" s="769"/>
      <c r="BL1281" s="769"/>
      <c r="BM1281" s="769"/>
      <c r="BN1281" s="769"/>
    </row>
    <row r="1282" spans="1:66" s="757" customFormat="1" ht="24.75" customHeight="1">
      <c r="BK1282" s="155"/>
      <c r="BL1282" s="155"/>
      <c r="BM1282" s="155"/>
      <c r="BN1282" s="155"/>
    </row>
    <row r="1283" spans="1:66" s="757" customFormat="1" ht="24.75" customHeight="1">
      <c r="BK1283" s="155"/>
      <c r="BL1283" s="155"/>
      <c r="BM1283" s="155"/>
      <c r="BN1283" s="155"/>
    </row>
    <row r="1284" spans="1:66" s="757" customFormat="1" ht="24.75" customHeight="1">
      <c r="BK1284" s="155"/>
      <c r="BL1284" s="155"/>
      <c r="BM1284" s="155"/>
      <c r="BN1284" s="155"/>
    </row>
    <row r="1285" spans="1:66" s="830" customFormat="1" ht="24.75" customHeight="1">
      <c r="A1285" s="472" t="s">
        <v>3340</v>
      </c>
      <c r="B1285" s="472" t="s">
        <v>3341</v>
      </c>
      <c r="C1285" s="472" t="s">
        <v>3416</v>
      </c>
      <c r="D1285" s="472" t="s">
        <v>3342</v>
      </c>
      <c r="E1285" s="472" t="s">
        <v>162</v>
      </c>
      <c r="F1285" s="472" t="s">
        <v>138</v>
      </c>
      <c r="G1285" s="472"/>
      <c r="H1285" s="472" t="s">
        <v>180</v>
      </c>
      <c r="I1285" s="472" t="s">
        <v>5417</v>
      </c>
      <c r="J1285" s="472" t="s">
        <v>3343</v>
      </c>
      <c r="K1285" s="472" t="s">
        <v>1183</v>
      </c>
      <c r="L1285" s="472" t="s">
        <v>774</v>
      </c>
      <c r="M1285" s="472" t="s">
        <v>3344</v>
      </c>
      <c r="N1285" s="472">
        <v>4414736996</v>
      </c>
      <c r="O1285" s="472" t="s">
        <v>1551</v>
      </c>
      <c r="P1285" s="472" t="s">
        <v>3345</v>
      </c>
      <c r="Q1285" s="472" t="s">
        <v>4452</v>
      </c>
      <c r="R1285" s="472" t="s">
        <v>2955</v>
      </c>
      <c r="S1285" s="759" t="s">
        <v>5378</v>
      </c>
      <c r="T1285" s="829" t="s">
        <v>5435</v>
      </c>
      <c r="U1285" s="22" t="s">
        <v>3156</v>
      </c>
      <c r="V1285" s="22" t="s">
        <v>5378</v>
      </c>
      <c r="W1285" s="23" t="s">
        <v>5378</v>
      </c>
      <c r="X1285" s="472"/>
      <c r="Y1285" s="472"/>
      <c r="Z1285" s="472"/>
      <c r="AA1285" s="472"/>
      <c r="AB1285" s="472"/>
      <c r="AC1285" s="472"/>
      <c r="AD1285" s="472"/>
      <c r="AE1285" s="472"/>
      <c r="AF1285" s="472"/>
      <c r="AG1285" s="472"/>
      <c r="AH1285" s="472"/>
      <c r="AI1285" s="472"/>
      <c r="AJ1285" s="472"/>
      <c r="AK1285" s="472"/>
      <c r="AL1285" s="472"/>
      <c r="AM1285" s="472"/>
      <c r="AN1285" s="472"/>
      <c r="AO1285" s="472"/>
      <c r="AP1285" s="472"/>
      <c r="AQ1285" s="472"/>
      <c r="AR1285" s="472"/>
      <c r="AS1285" s="472"/>
      <c r="AT1285" s="472"/>
      <c r="AU1285" s="472"/>
      <c r="AV1285" s="472"/>
      <c r="AW1285" s="472"/>
      <c r="AX1285" s="472"/>
      <c r="AY1285" s="472">
        <v>123678849</v>
      </c>
      <c r="AZ1285" s="472">
        <v>159156456</v>
      </c>
      <c r="BA1285" s="472">
        <v>166816456</v>
      </c>
      <c r="BB1285" s="472">
        <v>194163123</v>
      </c>
      <c r="BC1285" s="472">
        <v>183389223</v>
      </c>
      <c r="BD1285" s="472">
        <v>246892556</v>
      </c>
      <c r="BE1285" s="750">
        <v>250781445</v>
      </c>
      <c r="BF1285" s="830">
        <v>225889223</v>
      </c>
      <c r="BG1285" s="750">
        <v>255318482</v>
      </c>
      <c r="BH1285" s="830">
        <v>526686205</v>
      </c>
      <c r="BJ1285" s="830">
        <v>285141750</v>
      </c>
      <c r="BK1285" s="155"/>
      <c r="BL1285" s="155"/>
      <c r="BM1285" s="155"/>
      <c r="BN1285" s="155"/>
    </row>
    <row r="1286" spans="1:66" s="830" customFormat="1" ht="24.75" customHeight="1">
      <c r="A1286" s="472" t="s">
        <v>3346</v>
      </c>
      <c r="B1286" s="472" t="s">
        <v>3347</v>
      </c>
      <c r="C1286" s="472" t="s">
        <v>3416</v>
      </c>
      <c r="D1286" s="472" t="s">
        <v>3348</v>
      </c>
      <c r="E1286" s="472" t="s">
        <v>162</v>
      </c>
      <c r="F1286" s="472" t="s">
        <v>307</v>
      </c>
      <c r="G1286" s="472"/>
      <c r="H1286" s="472" t="s">
        <v>180</v>
      </c>
      <c r="I1286" s="472" t="s">
        <v>5417</v>
      </c>
      <c r="J1286" s="472" t="s">
        <v>3349</v>
      </c>
      <c r="K1286" s="472" t="s">
        <v>1183</v>
      </c>
      <c r="L1286" s="472" t="s">
        <v>774</v>
      </c>
      <c r="M1286" s="472" t="s">
        <v>3350</v>
      </c>
      <c r="N1286" s="472"/>
      <c r="O1286" s="472" t="s">
        <v>1551</v>
      </c>
      <c r="P1286" s="472" t="s">
        <v>3351</v>
      </c>
      <c r="Q1286" s="472" t="s">
        <v>4452</v>
      </c>
      <c r="R1286" s="472" t="s">
        <v>3093</v>
      </c>
      <c r="S1286" s="759" t="s">
        <v>5378</v>
      </c>
      <c r="T1286" s="829" t="s">
        <v>5435</v>
      </c>
      <c r="U1286" s="22" t="s">
        <v>3156</v>
      </c>
      <c r="V1286" s="22" t="s">
        <v>5378</v>
      </c>
      <c r="W1286" s="23" t="s">
        <v>5378</v>
      </c>
      <c r="X1286" s="472"/>
      <c r="Y1286" s="472"/>
      <c r="Z1286" s="472"/>
      <c r="AA1286" s="472"/>
      <c r="AB1286" s="472"/>
      <c r="AC1286" s="472"/>
      <c r="AD1286" s="472"/>
      <c r="AE1286" s="472"/>
      <c r="AF1286" s="472"/>
      <c r="AG1286" s="472"/>
      <c r="AH1286" s="472"/>
      <c r="AI1286" s="472"/>
      <c r="AJ1286" s="472"/>
      <c r="AK1286" s="472"/>
      <c r="AL1286" s="472"/>
      <c r="AM1286" s="472"/>
      <c r="AN1286" s="472"/>
      <c r="AO1286" s="472"/>
      <c r="AP1286" s="472"/>
      <c r="AQ1286" s="472"/>
      <c r="AR1286" s="472"/>
      <c r="AS1286" s="472"/>
      <c r="AT1286" s="472"/>
      <c r="AU1286" s="472"/>
      <c r="AV1286" s="472"/>
      <c r="AW1286" s="472"/>
      <c r="AX1286" s="472"/>
      <c r="AY1286" s="472">
        <v>74633045</v>
      </c>
      <c r="AZ1286" s="472">
        <v>71043287</v>
      </c>
      <c r="BA1286" s="472">
        <v>101204398</v>
      </c>
      <c r="BB1286" s="472">
        <v>108404398</v>
      </c>
      <c r="BC1286" s="472">
        <v>85786836</v>
      </c>
      <c r="BD1286" s="472">
        <v>94226836</v>
      </c>
      <c r="BE1286" s="750">
        <v>112746836</v>
      </c>
      <c r="BF1286" s="830">
        <v>103726836</v>
      </c>
      <c r="BG1286" s="750">
        <v>116696836</v>
      </c>
      <c r="BH1286" s="830">
        <v>245623515</v>
      </c>
      <c r="BJ1286" s="830">
        <v>156387343</v>
      </c>
      <c r="BK1286" s="155"/>
      <c r="BL1286" s="155"/>
      <c r="BM1286" s="155"/>
      <c r="BN1286" s="155"/>
    </row>
    <row r="1287" spans="1:66" s="830" customFormat="1" ht="24.75" customHeight="1">
      <c r="A1287" s="472" t="s">
        <v>3419</v>
      </c>
      <c r="B1287" s="472" t="s">
        <v>3353</v>
      </c>
      <c r="C1287" s="472" t="s">
        <v>3416</v>
      </c>
      <c r="D1287" s="472" t="s">
        <v>3354</v>
      </c>
      <c r="E1287" s="472" t="s">
        <v>163</v>
      </c>
      <c r="F1287" s="472" t="s">
        <v>111</v>
      </c>
      <c r="G1287" s="472"/>
      <c r="H1287" s="472" t="s">
        <v>180</v>
      </c>
      <c r="I1287" s="472" t="s">
        <v>5417</v>
      </c>
      <c r="J1287" s="472" t="s">
        <v>3355</v>
      </c>
      <c r="K1287" s="472" t="s">
        <v>1183</v>
      </c>
      <c r="L1287" s="472" t="s">
        <v>774</v>
      </c>
      <c r="M1287" s="472" t="s">
        <v>3356</v>
      </c>
      <c r="N1287" s="472">
        <v>4437117643</v>
      </c>
      <c r="O1287" s="472" t="s">
        <v>1551</v>
      </c>
      <c r="P1287" s="472" t="s">
        <v>3357</v>
      </c>
      <c r="Q1287" s="472" t="s">
        <v>4452</v>
      </c>
      <c r="R1287" s="472" t="s">
        <v>3093</v>
      </c>
      <c r="S1287" s="759" t="s">
        <v>5378</v>
      </c>
      <c r="T1287" s="829" t="s">
        <v>5435</v>
      </c>
      <c r="U1287" s="22" t="s">
        <v>3156</v>
      </c>
      <c r="V1287" s="22" t="s">
        <v>5378</v>
      </c>
      <c r="W1287" s="23" t="s">
        <v>5378</v>
      </c>
      <c r="X1287" s="472"/>
      <c r="Y1287" s="472"/>
      <c r="Z1287" s="472"/>
      <c r="AA1287" s="472"/>
      <c r="AB1287" s="472"/>
      <c r="AC1287" s="472"/>
      <c r="AD1287" s="472"/>
      <c r="AE1287" s="472"/>
      <c r="AF1287" s="472"/>
      <c r="AG1287" s="472"/>
      <c r="AH1287" s="472"/>
      <c r="AI1287" s="472"/>
      <c r="AJ1287" s="472"/>
      <c r="AK1287" s="472"/>
      <c r="AL1287" s="472"/>
      <c r="AM1287" s="472"/>
      <c r="AN1287" s="472"/>
      <c r="AO1287" s="472"/>
      <c r="AP1287" s="472"/>
      <c r="AQ1287" s="472"/>
      <c r="AR1287" s="472"/>
      <c r="AS1287" s="472"/>
      <c r="AT1287" s="472"/>
      <c r="AU1287" s="472"/>
      <c r="AV1287" s="472"/>
      <c r="AW1287" s="472"/>
      <c r="AX1287" s="472"/>
      <c r="AY1287" s="472">
        <v>72407489</v>
      </c>
      <c r="AZ1287" s="472">
        <v>52066620</v>
      </c>
      <c r="BA1287" s="472">
        <v>62995509</v>
      </c>
      <c r="BB1287" s="472">
        <v>55523287</v>
      </c>
      <c r="BC1287" s="472">
        <v>79875725</v>
      </c>
      <c r="BD1287" s="472">
        <v>78326836</v>
      </c>
      <c r="BE1287" s="750">
        <v>78746836</v>
      </c>
      <c r="BF1287" s="830">
        <v>79799058</v>
      </c>
      <c r="BG1287" s="750">
        <v>78746836</v>
      </c>
      <c r="BH1287" s="830">
        <v>172652700</v>
      </c>
      <c r="BJ1287" s="830">
        <v>106190121</v>
      </c>
      <c r="BK1287" s="155"/>
      <c r="BL1287" s="155"/>
      <c r="BM1287" s="155"/>
      <c r="BN1287" s="155"/>
    </row>
    <row r="1288" spans="1:66" s="830" customFormat="1" ht="24.75" customHeight="1">
      <c r="A1288" s="472" t="s">
        <v>3358</v>
      </c>
      <c r="B1288" s="472" t="s">
        <v>3359</v>
      </c>
      <c r="C1288" s="472" t="s">
        <v>3416</v>
      </c>
      <c r="D1288" s="472" t="s">
        <v>3360</v>
      </c>
      <c r="E1288" s="472" t="s">
        <v>162</v>
      </c>
      <c r="F1288" s="472" t="s">
        <v>469</v>
      </c>
      <c r="G1288" s="472"/>
      <c r="H1288" s="472" t="s">
        <v>179</v>
      </c>
      <c r="I1288" s="472" t="s">
        <v>5417</v>
      </c>
      <c r="J1288" s="472" t="s">
        <v>3361</v>
      </c>
      <c r="K1288" s="472" t="s">
        <v>1183</v>
      </c>
      <c r="L1288" s="472" t="s">
        <v>1336</v>
      </c>
      <c r="M1288" s="472" t="s">
        <v>3362</v>
      </c>
      <c r="N1288" s="472">
        <v>4441718811</v>
      </c>
      <c r="O1288" s="472" t="s">
        <v>1551</v>
      </c>
      <c r="P1288" s="472" t="s">
        <v>2992</v>
      </c>
      <c r="Q1288" s="472" t="s">
        <v>4452</v>
      </c>
      <c r="R1288" s="472" t="s">
        <v>2955</v>
      </c>
      <c r="S1288" s="759" t="s">
        <v>5378</v>
      </c>
      <c r="T1288" s="829" t="s">
        <v>5435</v>
      </c>
      <c r="U1288" s="22" t="s">
        <v>3156</v>
      </c>
      <c r="V1288" s="22" t="s">
        <v>3156</v>
      </c>
      <c r="W1288" s="23" t="s">
        <v>5378</v>
      </c>
      <c r="X1288" s="472"/>
      <c r="Y1288" s="472"/>
      <c r="Z1288" s="472"/>
      <c r="AA1288" s="472"/>
      <c r="AB1288" s="472"/>
      <c r="AC1288" s="472"/>
      <c r="AD1288" s="472"/>
      <c r="AE1288" s="472"/>
      <c r="AF1288" s="472"/>
      <c r="AG1288" s="472"/>
      <c r="AH1288" s="472"/>
      <c r="AI1288" s="472"/>
      <c r="AJ1288" s="472"/>
      <c r="AK1288" s="472"/>
      <c r="AL1288" s="472"/>
      <c r="AM1288" s="472"/>
      <c r="AN1288" s="472"/>
      <c r="AO1288" s="472"/>
      <c r="AP1288" s="472"/>
      <c r="AQ1288" s="472"/>
      <c r="AR1288" s="472"/>
      <c r="AS1288" s="472"/>
      <c r="AT1288" s="472"/>
      <c r="AU1288" s="472"/>
      <c r="AV1288" s="472"/>
      <c r="AW1288" s="472"/>
      <c r="AX1288" s="472"/>
      <c r="AY1288" s="472">
        <v>138988349</v>
      </c>
      <c r="AZ1288" s="472">
        <v>159606456</v>
      </c>
      <c r="BA1288" s="472">
        <v>140213123</v>
      </c>
      <c r="BB1288" s="472">
        <v>172593123</v>
      </c>
      <c r="BC1288" s="472">
        <v>158098667</v>
      </c>
      <c r="BD1288" s="472">
        <v>103919078</v>
      </c>
      <c r="BE1288" s="750">
        <v>171135334</v>
      </c>
      <c r="BF1288" s="830">
        <v>168988667</v>
      </c>
      <c r="BG1288" s="750">
        <v>156293667</v>
      </c>
      <c r="BH1288" s="830">
        <v>320397545</v>
      </c>
      <c r="BJ1288" s="830">
        <v>223113972</v>
      </c>
      <c r="BK1288" s="155"/>
      <c r="BL1288" s="155"/>
      <c r="BM1288" s="155"/>
      <c r="BN1288" s="155"/>
    </row>
    <row r="1289" spans="1:66" s="830" customFormat="1" ht="24.75" customHeight="1">
      <c r="A1289" s="472" t="s">
        <v>3418</v>
      </c>
      <c r="B1289" s="472" t="s">
        <v>3363</v>
      </c>
      <c r="C1289" s="472" t="s">
        <v>3416</v>
      </c>
      <c r="D1289" s="472">
        <v>2710088533</v>
      </c>
      <c r="E1289" s="472" t="s">
        <v>163</v>
      </c>
      <c r="F1289" s="472" t="s">
        <v>120</v>
      </c>
      <c r="G1289" s="472"/>
      <c r="H1289" s="472" t="s">
        <v>180</v>
      </c>
      <c r="I1289" s="472" t="s">
        <v>5417</v>
      </c>
      <c r="J1289" s="472" t="s">
        <v>3364</v>
      </c>
      <c r="K1289" s="472" t="s">
        <v>1183</v>
      </c>
      <c r="L1289" s="472" t="s">
        <v>774</v>
      </c>
      <c r="M1289" s="472" t="s">
        <v>3365</v>
      </c>
      <c r="N1289" s="472">
        <v>4436178647</v>
      </c>
      <c r="O1289" s="472" t="s">
        <v>1551</v>
      </c>
      <c r="P1289" s="472" t="s">
        <v>2955</v>
      </c>
      <c r="Q1289" s="472" t="s">
        <v>4452</v>
      </c>
      <c r="R1289" s="472" t="s">
        <v>2955</v>
      </c>
      <c r="S1289" s="759" t="s">
        <v>5378</v>
      </c>
      <c r="T1289" s="829" t="s">
        <v>5435</v>
      </c>
      <c r="U1289" s="22" t="s">
        <v>3156</v>
      </c>
      <c r="V1289" s="22" t="s">
        <v>5378</v>
      </c>
      <c r="W1289" s="23" t="s">
        <v>5378</v>
      </c>
      <c r="X1289" s="472"/>
      <c r="Y1289" s="472"/>
      <c r="Z1289" s="472"/>
      <c r="AA1289" s="472"/>
      <c r="AB1289" s="472"/>
      <c r="AC1289" s="472"/>
      <c r="AD1289" s="472"/>
      <c r="AE1289" s="472"/>
      <c r="AF1289" s="472"/>
      <c r="AG1289" s="472"/>
      <c r="AH1289" s="472"/>
      <c r="AI1289" s="472"/>
      <c r="AJ1289" s="472"/>
      <c r="AK1289" s="472"/>
      <c r="AL1289" s="472"/>
      <c r="AM1289" s="472"/>
      <c r="AN1289" s="472"/>
      <c r="AO1289" s="472"/>
      <c r="AP1289" s="472"/>
      <c r="AQ1289" s="472"/>
      <c r="AR1289" s="472"/>
      <c r="AS1289" s="472"/>
      <c r="AT1289" s="472"/>
      <c r="AU1289" s="472"/>
      <c r="AV1289" s="472"/>
      <c r="AW1289" s="472"/>
      <c r="AX1289" s="472"/>
      <c r="AY1289" s="472">
        <v>75358379</v>
      </c>
      <c r="AZ1289" s="472">
        <v>71997238</v>
      </c>
      <c r="BA1289" s="472">
        <v>71741682</v>
      </c>
      <c r="BB1289" s="472">
        <v>96741682</v>
      </c>
      <c r="BC1289" s="472">
        <v>101102703</v>
      </c>
      <c r="BD1289" s="472">
        <v>66379580</v>
      </c>
      <c r="BE1289" s="750">
        <v>78802703</v>
      </c>
      <c r="BF1289" s="830">
        <v>74586037</v>
      </c>
      <c r="BG1289" s="750">
        <v>85336037</v>
      </c>
      <c r="BH1289" s="830">
        <v>165236138</v>
      </c>
      <c r="BJ1289" s="830">
        <v>102277150</v>
      </c>
      <c r="BK1289" s="155"/>
      <c r="BL1289" s="155"/>
      <c r="BM1289" s="155"/>
      <c r="BN1289" s="155"/>
    </row>
    <row r="1290" spans="1:66" s="830" customFormat="1" ht="24.75" customHeight="1">
      <c r="A1290" s="472" t="s">
        <v>3366</v>
      </c>
      <c r="B1290" s="472" t="s">
        <v>3367</v>
      </c>
      <c r="C1290" s="472" t="s">
        <v>3416</v>
      </c>
      <c r="D1290" s="472" t="s">
        <v>3368</v>
      </c>
      <c r="E1290" s="472" t="s">
        <v>162</v>
      </c>
      <c r="F1290" s="472" t="s">
        <v>86</v>
      </c>
      <c r="G1290" s="472"/>
      <c r="H1290" s="472" t="s">
        <v>180</v>
      </c>
      <c r="I1290" s="472" t="s">
        <v>5417</v>
      </c>
      <c r="J1290" s="472" t="s">
        <v>3369</v>
      </c>
      <c r="K1290" s="472" t="s">
        <v>1183</v>
      </c>
      <c r="L1290" s="472" t="s">
        <v>1184</v>
      </c>
      <c r="M1290" s="472" t="s">
        <v>3370</v>
      </c>
      <c r="N1290" s="472"/>
      <c r="O1290" s="472" t="s">
        <v>1551</v>
      </c>
      <c r="P1290" s="472" t="s">
        <v>3253</v>
      </c>
      <c r="Q1290" s="472" t="s">
        <v>4452</v>
      </c>
      <c r="R1290" s="472" t="s">
        <v>3435</v>
      </c>
      <c r="S1290" s="759" t="s">
        <v>5378</v>
      </c>
      <c r="T1290" s="829" t="s">
        <v>5435</v>
      </c>
      <c r="U1290" s="22" t="s">
        <v>3156</v>
      </c>
      <c r="V1290" s="22" t="s">
        <v>5378</v>
      </c>
      <c r="W1290" s="23" t="s">
        <v>5378</v>
      </c>
      <c r="X1290" s="472"/>
      <c r="Y1290" s="472"/>
      <c r="Z1290" s="472"/>
      <c r="AA1290" s="472"/>
      <c r="AB1290" s="472"/>
      <c r="AC1290" s="472"/>
      <c r="AD1290" s="472"/>
      <c r="AE1290" s="472"/>
      <c r="AF1290" s="472"/>
      <c r="AG1290" s="472"/>
      <c r="AH1290" s="472"/>
      <c r="AI1290" s="472"/>
      <c r="AJ1290" s="472"/>
      <c r="AK1290" s="472"/>
      <c r="AL1290" s="472"/>
      <c r="AM1290" s="472"/>
      <c r="AN1290" s="472"/>
      <c r="AO1290" s="472"/>
      <c r="AP1290" s="472"/>
      <c r="AQ1290" s="472"/>
      <c r="AR1290" s="472"/>
      <c r="AS1290" s="472"/>
      <c r="AT1290" s="472"/>
      <c r="AU1290" s="472"/>
      <c r="AV1290" s="472"/>
      <c r="AW1290" s="472"/>
      <c r="AX1290" s="472"/>
      <c r="AY1290" s="472">
        <v>42452222</v>
      </c>
      <c r="AZ1290" s="472">
        <v>80743333</v>
      </c>
      <c r="BA1290" s="472">
        <v>93178678</v>
      </c>
      <c r="BB1290" s="472">
        <v>91518678</v>
      </c>
      <c r="BC1290" s="472">
        <v>64188111</v>
      </c>
      <c r="BD1290" s="472">
        <v>126761445</v>
      </c>
      <c r="BE1290" s="750">
        <v>94579667</v>
      </c>
      <c r="BF1290" s="830">
        <v>111715889</v>
      </c>
      <c r="BG1290" s="750">
        <v>100872556</v>
      </c>
      <c r="BH1290" s="830">
        <v>85000000</v>
      </c>
      <c r="BJ1290" s="830">
        <v>114439528</v>
      </c>
      <c r="BK1290" s="155"/>
      <c r="BL1290" s="155"/>
      <c r="BM1290" s="155"/>
      <c r="BN1290" s="155"/>
    </row>
    <row r="1291" spans="1:66" s="830" customFormat="1" ht="24.75" customHeight="1">
      <c r="A1291" s="472" t="s">
        <v>4323</v>
      </c>
      <c r="B1291" s="472" t="s">
        <v>3371</v>
      </c>
      <c r="C1291" s="472" t="s">
        <v>3416</v>
      </c>
      <c r="D1291" s="472" t="s">
        <v>3372</v>
      </c>
      <c r="E1291" s="472" t="s">
        <v>162</v>
      </c>
      <c r="F1291" s="472" t="s">
        <v>1081</v>
      </c>
      <c r="G1291" s="472"/>
      <c r="H1291" s="472" t="s">
        <v>180</v>
      </c>
      <c r="I1291" s="472" t="s">
        <v>5417</v>
      </c>
      <c r="J1291" s="472" t="s">
        <v>3373</v>
      </c>
      <c r="K1291" s="472" t="s">
        <v>1183</v>
      </c>
      <c r="L1291" s="472" t="s">
        <v>774</v>
      </c>
      <c r="M1291" s="472" t="s">
        <v>3374</v>
      </c>
      <c r="N1291" s="472"/>
      <c r="O1291" s="472" t="s">
        <v>1551</v>
      </c>
      <c r="P1291" s="472" t="s">
        <v>4951</v>
      </c>
      <c r="Q1291" s="472"/>
      <c r="R1291" s="472" t="s">
        <v>4951</v>
      </c>
      <c r="S1291" s="759" t="s">
        <v>226</v>
      </c>
      <c r="T1291" s="829"/>
      <c r="U1291" s="22"/>
      <c r="V1291" s="22" t="s">
        <v>25261</v>
      </c>
      <c r="W1291" s="23">
        <v>2.3054020423010001E+23</v>
      </c>
      <c r="X1291" s="472"/>
      <c r="Y1291" s="472"/>
      <c r="Z1291" s="472"/>
      <c r="AA1291" s="472"/>
      <c r="AB1291" s="472"/>
      <c r="AC1291" s="472"/>
      <c r="AD1291" s="472"/>
      <c r="AE1291" s="472"/>
      <c r="AF1291" s="472"/>
      <c r="AG1291" s="472"/>
      <c r="AH1291" s="472"/>
      <c r="AI1291" s="472"/>
      <c r="AJ1291" s="472"/>
      <c r="AK1291" s="472"/>
      <c r="AL1291" s="472"/>
      <c r="AM1291" s="472"/>
      <c r="AN1291" s="472"/>
      <c r="AO1291" s="472"/>
      <c r="AP1291" s="472"/>
      <c r="AQ1291" s="472"/>
      <c r="AR1291" s="472"/>
      <c r="AS1291" s="472"/>
      <c r="AT1291" s="472"/>
      <c r="AU1291" s="472"/>
      <c r="AV1291" s="472"/>
      <c r="AW1291" s="472"/>
      <c r="AX1291" s="472"/>
      <c r="AY1291" s="472">
        <v>94020726</v>
      </c>
      <c r="AZ1291" s="472">
        <v>98514398</v>
      </c>
      <c r="BA1291" s="472">
        <v>114188842</v>
      </c>
      <c r="BB1291" s="472">
        <v>100672176</v>
      </c>
      <c r="BC1291" s="472">
        <v>89496836</v>
      </c>
      <c r="BD1291" s="472">
        <v>95960169</v>
      </c>
      <c r="BE1291" s="750">
        <v>34420057</v>
      </c>
      <c r="BG1291" s="750">
        <v>53595857</v>
      </c>
      <c r="BI1291" s="830">
        <v>135705677</v>
      </c>
      <c r="BK1291" s="155"/>
      <c r="BL1291" s="155"/>
      <c r="BM1291" s="155"/>
      <c r="BN1291" s="155"/>
    </row>
    <row r="1292" spans="1:66" s="830" customFormat="1" ht="24.75" customHeight="1">
      <c r="A1292" s="472" t="s">
        <v>3375</v>
      </c>
      <c r="B1292" s="472" t="s">
        <v>3376</v>
      </c>
      <c r="C1292" s="472" t="s">
        <v>3416</v>
      </c>
      <c r="D1292" s="472" t="s">
        <v>3377</v>
      </c>
      <c r="E1292" s="472" t="s">
        <v>162</v>
      </c>
      <c r="F1292" s="472" t="s">
        <v>469</v>
      </c>
      <c r="G1292" s="472"/>
      <c r="H1292" s="472" t="s">
        <v>180</v>
      </c>
      <c r="I1292" s="472" t="s">
        <v>5417</v>
      </c>
      <c r="J1292" s="472" t="s">
        <v>3378</v>
      </c>
      <c r="K1292" s="472" t="s">
        <v>1183</v>
      </c>
      <c r="L1292" s="472" t="s">
        <v>774</v>
      </c>
      <c r="M1292" s="472" t="s">
        <v>3379</v>
      </c>
      <c r="N1292" s="472"/>
      <c r="O1292" s="472" t="s">
        <v>1551</v>
      </c>
      <c r="P1292" s="472" t="s">
        <v>3295</v>
      </c>
      <c r="Q1292" s="472" t="s">
        <v>4452</v>
      </c>
      <c r="R1292" s="472" t="s">
        <v>2955</v>
      </c>
      <c r="S1292" s="759" t="s">
        <v>5378</v>
      </c>
      <c r="T1292" s="829" t="s">
        <v>5435</v>
      </c>
      <c r="U1292" s="22" t="s">
        <v>3156</v>
      </c>
      <c r="V1292" s="22" t="s">
        <v>5378</v>
      </c>
      <c r="W1292" s="23" t="s">
        <v>5378</v>
      </c>
      <c r="X1292" s="472"/>
      <c r="Y1292" s="472"/>
      <c r="Z1292" s="472"/>
      <c r="AA1292" s="472"/>
      <c r="AB1292" s="472"/>
      <c r="AC1292" s="472"/>
      <c r="AD1292" s="472"/>
      <c r="AE1292" s="472"/>
      <c r="AF1292" s="472"/>
      <c r="AG1292" s="472"/>
      <c r="AH1292" s="472"/>
      <c r="AI1292" s="472"/>
      <c r="AJ1292" s="472"/>
      <c r="AK1292" s="472"/>
      <c r="AL1292" s="472"/>
      <c r="AM1292" s="472"/>
      <c r="AN1292" s="472"/>
      <c r="AO1292" s="472"/>
      <c r="AP1292" s="472"/>
      <c r="AQ1292" s="472"/>
      <c r="AR1292" s="472"/>
      <c r="AS1292" s="472"/>
      <c r="AT1292" s="472"/>
      <c r="AU1292" s="472"/>
      <c r="AV1292" s="472"/>
      <c r="AW1292" s="472"/>
      <c r="AX1292" s="472"/>
      <c r="AY1292" s="472">
        <v>59063045</v>
      </c>
      <c r="AZ1292" s="472">
        <v>47754398</v>
      </c>
      <c r="BA1292" s="472"/>
      <c r="BB1292" s="472">
        <v>106338384</v>
      </c>
      <c r="BC1292" s="472">
        <v>19786691</v>
      </c>
      <c r="BD1292" s="472">
        <v>14326836</v>
      </c>
      <c r="BE1292" s="750">
        <v>30101619</v>
      </c>
      <c r="BF1292" s="830">
        <v>36676256</v>
      </c>
      <c r="BG1292" s="750">
        <v>54278285</v>
      </c>
      <c r="BH1292" s="830">
        <v>202604560</v>
      </c>
      <c r="BJ1292" s="830">
        <v>45176836</v>
      </c>
      <c r="BK1292" s="155"/>
      <c r="BL1292" s="155"/>
      <c r="BM1292" s="155"/>
      <c r="BN1292" s="155"/>
    </row>
    <row r="1293" spans="1:66" s="830" customFormat="1" ht="24.75" customHeight="1">
      <c r="A1293" s="472" t="s">
        <v>3380</v>
      </c>
      <c r="B1293" s="472" t="s">
        <v>3381</v>
      </c>
      <c r="C1293" s="472" t="s">
        <v>3416</v>
      </c>
      <c r="D1293" s="472" t="s">
        <v>3382</v>
      </c>
      <c r="E1293" s="472" t="s">
        <v>162</v>
      </c>
      <c r="F1293" s="472" t="s">
        <v>138</v>
      </c>
      <c r="G1293" s="472"/>
      <c r="H1293" s="472" t="s">
        <v>179</v>
      </c>
      <c r="I1293" s="472" t="s">
        <v>5418</v>
      </c>
      <c r="J1293" s="472" t="s">
        <v>3383</v>
      </c>
      <c r="K1293" s="472" t="s">
        <v>1183</v>
      </c>
      <c r="L1293" s="472" t="s">
        <v>774</v>
      </c>
      <c r="M1293" s="472" t="s">
        <v>3384</v>
      </c>
      <c r="N1293" s="472"/>
      <c r="O1293" s="472" t="s">
        <v>1551</v>
      </c>
      <c r="P1293" s="472" t="s">
        <v>3385</v>
      </c>
      <c r="Q1293" s="472" t="s">
        <v>4452</v>
      </c>
      <c r="R1293" s="472" t="s">
        <v>3435</v>
      </c>
      <c r="S1293" s="759" t="s">
        <v>5378</v>
      </c>
      <c r="T1293" s="829" t="s">
        <v>5435</v>
      </c>
      <c r="U1293" s="22" t="s">
        <v>3156</v>
      </c>
      <c r="V1293" s="22" t="s">
        <v>5378</v>
      </c>
      <c r="W1293" s="23" t="s">
        <v>5378</v>
      </c>
      <c r="X1293" s="472"/>
      <c r="Y1293" s="472"/>
      <c r="Z1293" s="472"/>
      <c r="AA1293" s="472"/>
      <c r="AB1293" s="472"/>
      <c r="AC1293" s="472"/>
      <c r="AD1293" s="472"/>
      <c r="AE1293" s="472"/>
      <c r="AF1293" s="472"/>
      <c r="AG1293" s="472"/>
      <c r="AH1293" s="472"/>
      <c r="AI1293" s="472"/>
      <c r="AJ1293" s="472"/>
      <c r="AK1293" s="472"/>
      <c r="AL1293" s="472"/>
      <c r="AM1293" s="472"/>
      <c r="AN1293" s="472"/>
      <c r="AO1293" s="472"/>
      <c r="AP1293" s="472"/>
      <c r="AQ1293" s="472"/>
      <c r="AR1293" s="472"/>
      <c r="AS1293" s="472"/>
      <c r="AT1293" s="472"/>
      <c r="AU1293" s="472"/>
      <c r="AV1293" s="472"/>
      <c r="AW1293" s="472"/>
      <c r="AX1293" s="472"/>
      <c r="AY1293" s="472">
        <v>64063333</v>
      </c>
      <c r="AZ1293" s="472">
        <v>82890000</v>
      </c>
      <c r="BA1293" s="472">
        <v>66596620</v>
      </c>
      <c r="BB1293" s="472">
        <v>91914398</v>
      </c>
      <c r="BC1293" s="472">
        <v>72226836</v>
      </c>
      <c r="BD1293" s="472">
        <v>68326836</v>
      </c>
      <c r="BE1293" s="750">
        <v>90820169</v>
      </c>
      <c r="BF1293" s="830">
        <v>92412392</v>
      </c>
      <c r="BG1293" s="750">
        <v>92242392</v>
      </c>
      <c r="BH1293" s="830">
        <v>176671917</v>
      </c>
      <c r="BJ1293" s="830">
        <v>119167899</v>
      </c>
      <c r="BK1293" s="155"/>
      <c r="BL1293" s="155"/>
      <c r="BM1293" s="155"/>
      <c r="BN1293" s="155"/>
    </row>
    <row r="1294" spans="1:66" s="830" customFormat="1" ht="24.75" customHeight="1">
      <c r="A1294" s="472" t="s">
        <v>3386</v>
      </c>
      <c r="B1294" s="472" t="s">
        <v>3387</v>
      </c>
      <c r="C1294" s="472" t="s">
        <v>3416</v>
      </c>
      <c r="D1294" s="472" t="s">
        <v>3388</v>
      </c>
      <c r="E1294" s="472" t="s">
        <v>162</v>
      </c>
      <c r="F1294" s="472" t="s">
        <v>315</v>
      </c>
      <c r="G1294" s="472"/>
      <c r="H1294" s="472" t="s">
        <v>481</v>
      </c>
      <c r="I1294" s="472" t="s">
        <v>5417</v>
      </c>
      <c r="J1294" s="472" t="s">
        <v>3389</v>
      </c>
      <c r="K1294" s="472" t="s">
        <v>1183</v>
      </c>
      <c r="L1294" s="472" t="s">
        <v>3390</v>
      </c>
      <c r="M1294" s="472" t="s">
        <v>3391</v>
      </c>
      <c r="N1294" s="472"/>
      <c r="O1294" s="472" t="s">
        <v>1551</v>
      </c>
      <c r="P1294" s="472" t="s">
        <v>3259</v>
      </c>
      <c r="Q1294" s="472" t="s">
        <v>4452</v>
      </c>
      <c r="R1294" s="472" t="s">
        <v>3435</v>
      </c>
      <c r="S1294" s="759" t="s">
        <v>5378</v>
      </c>
      <c r="T1294" s="829" t="s">
        <v>5435</v>
      </c>
      <c r="U1294" s="22" t="s">
        <v>3156</v>
      </c>
      <c r="V1294" s="22" t="s">
        <v>5378</v>
      </c>
      <c r="W1294" s="23" t="s">
        <v>5378</v>
      </c>
      <c r="X1294" s="472"/>
      <c r="Y1294" s="472"/>
      <c r="Z1294" s="472"/>
      <c r="AA1294" s="472"/>
      <c r="AB1294" s="472"/>
      <c r="AC1294" s="472"/>
      <c r="AD1294" s="472"/>
      <c r="AE1294" s="472"/>
      <c r="AF1294" s="472"/>
      <c r="AG1294" s="472"/>
      <c r="AH1294" s="472"/>
      <c r="AI1294" s="472"/>
      <c r="AJ1294" s="472"/>
      <c r="AK1294" s="472"/>
      <c r="AL1294" s="472"/>
      <c r="AM1294" s="472"/>
      <c r="AN1294" s="472"/>
      <c r="AO1294" s="472"/>
      <c r="AP1294" s="472"/>
      <c r="AQ1294" s="472"/>
      <c r="AR1294" s="472"/>
      <c r="AS1294" s="472"/>
      <c r="AT1294" s="472"/>
      <c r="AU1294" s="472"/>
      <c r="AV1294" s="472"/>
      <c r="AW1294" s="472"/>
      <c r="AX1294" s="472"/>
      <c r="AY1294" s="472">
        <v>51085556</v>
      </c>
      <c r="AZ1294" s="472">
        <v>63930000</v>
      </c>
      <c r="BA1294" s="472">
        <v>70915509</v>
      </c>
      <c r="BB1294" s="472">
        <v>54806620</v>
      </c>
      <c r="BC1294" s="472">
        <v>69710169</v>
      </c>
      <c r="BD1294" s="472">
        <v>61869058</v>
      </c>
      <c r="BE1294" s="750">
        <v>69848392</v>
      </c>
      <c r="BF1294" s="830">
        <v>69974614</v>
      </c>
      <c r="BG1294" s="750">
        <v>64132392</v>
      </c>
      <c r="BH1294" s="830">
        <v>116638691</v>
      </c>
      <c r="BJ1294" s="830">
        <v>113429010</v>
      </c>
      <c r="BK1294" s="155"/>
      <c r="BL1294" s="155"/>
      <c r="BM1294" s="155"/>
      <c r="BN1294" s="155"/>
    </row>
    <row r="1295" spans="1:66" s="830" customFormat="1" ht="24.75" customHeight="1">
      <c r="A1295" s="472" t="s">
        <v>4736</v>
      </c>
      <c r="B1295" s="472" t="s">
        <v>3393</v>
      </c>
      <c r="C1295" s="472" t="s">
        <v>3416</v>
      </c>
      <c r="D1295" s="472" t="s">
        <v>3394</v>
      </c>
      <c r="E1295" s="472" t="s">
        <v>162</v>
      </c>
      <c r="F1295" s="472" t="s">
        <v>554</v>
      </c>
      <c r="G1295" s="472"/>
      <c r="H1295" s="472" t="s">
        <v>180</v>
      </c>
      <c r="I1295" s="472" t="s">
        <v>5417</v>
      </c>
      <c r="J1295" s="472" t="s">
        <v>3395</v>
      </c>
      <c r="K1295" s="472" t="s">
        <v>1183</v>
      </c>
      <c r="L1295" s="472" t="s">
        <v>774</v>
      </c>
      <c r="M1295" s="472" t="s">
        <v>3396</v>
      </c>
      <c r="N1295" s="472"/>
      <c r="O1295" s="472" t="s">
        <v>1551</v>
      </c>
      <c r="P1295" s="472" t="s">
        <v>3345</v>
      </c>
      <c r="Q1295" s="472" t="s">
        <v>4452</v>
      </c>
      <c r="R1295" s="472" t="s">
        <v>3273</v>
      </c>
      <c r="S1295" s="759" t="s">
        <v>226</v>
      </c>
      <c r="T1295" s="829"/>
      <c r="U1295" s="22"/>
      <c r="V1295" s="22" t="s">
        <v>24607</v>
      </c>
      <c r="W1295" s="23" t="s">
        <v>25262</v>
      </c>
      <c r="X1295" s="472"/>
      <c r="Y1295" s="472"/>
      <c r="Z1295" s="472"/>
      <c r="AA1295" s="472"/>
      <c r="AB1295" s="472"/>
      <c r="AC1295" s="472"/>
      <c r="AD1295" s="472"/>
      <c r="AE1295" s="472"/>
      <c r="AF1295" s="472"/>
      <c r="AG1295" s="472"/>
      <c r="AH1295" s="472"/>
      <c r="AI1295" s="472"/>
      <c r="AJ1295" s="472"/>
      <c r="AK1295" s="472"/>
      <c r="AL1295" s="472"/>
      <c r="AM1295" s="472"/>
      <c r="AN1295" s="472"/>
      <c r="AO1295" s="472"/>
      <c r="AP1295" s="472"/>
      <c r="AQ1295" s="472"/>
      <c r="AR1295" s="472"/>
      <c r="AS1295" s="472"/>
      <c r="AT1295" s="472"/>
      <c r="AU1295" s="472"/>
      <c r="AV1295" s="472"/>
      <c r="AW1295" s="472"/>
      <c r="AX1295" s="472"/>
      <c r="AY1295" s="472">
        <v>93096667</v>
      </c>
      <c r="AZ1295" s="472">
        <v>68116620</v>
      </c>
      <c r="BA1295" s="472">
        <v>70274398</v>
      </c>
      <c r="BB1295" s="472">
        <v>69024398</v>
      </c>
      <c r="BC1295" s="472">
        <v>56046836</v>
      </c>
      <c r="BD1295" s="472">
        <v>66436836</v>
      </c>
      <c r="BE1295" s="750">
        <v>74266836</v>
      </c>
      <c r="BF1295" s="830">
        <v>51326836</v>
      </c>
      <c r="BG1295" s="750">
        <v>66866836</v>
      </c>
      <c r="BI1295" s="830">
        <v>98269010</v>
      </c>
      <c r="BK1295" s="155"/>
      <c r="BL1295" s="155"/>
      <c r="BM1295" s="155"/>
      <c r="BN1295" s="155"/>
    </row>
    <row r="1296" spans="1:66" s="830" customFormat="1" ht="24.75" customHeight="1">
      <c r="A1296" s="472" t="s">
        <v>3397</v>
      </c>
      <c r="B1296" s="472" t="s">
        <v>3398</v>
      </c>
      <c r="C1296" s="472" t="s">
        <v>3416</v>
      </c>
      <c r="D1296" s="472">
        <v>2730024948</v>
      </c>
      <c r="E1296" s="472" t="s">
        <v>163</v>
      </c>
      <c r="F1296" s="472" t="s">
        <v>111</v>
      </c>
      <c r="G1296" s="472"/>
      <c r="H1296" s="472" t="s">
        <v>180</v>
      </c>
      <c r="I1296" s="472" t="s">
        <v>5417</v>
      </c>
      <c r="J1296" s="472" t="s">
        <v>3399</v>
      </c>
      <c r="K1296" s="472" t="s">
        <v>1183</v>
      </c>
      <c r="L1296" s="472" t="s">
        <v>774</v>
      </c>
      <c r="M1296" s="472" t="s">
        <v>3400</v>
      </c>
      <c r="N1296" s="472"/>
      <c r="O1296" s="472" t="s">
        <v>1551</v>
      </c>
      <c r="P1296" s="472" t="s">
        <v>3345</v>
      </c>
      <c r="Q1296" s="472" t="s">
        <v>4452</v>
      </c>
      <c r="R1296" s="472" t="s">
        <v>3273</v>
      </c>
      <c r="S1296" s="759" t="s">
        <v>5378</v>
      </c>
      <c r="T1296" s="829" t="s">
        <v>5435</v>
      </c>
      <c r="U1296" s="22" t="s">
        <v>3156</v>
      </c>
      <c r="V1296" s="22" t="s">
        <v>3156</v>
      </c>
      <c r="W1296" s="23" t="s">
        <v>5378</v>
      </c>
      <c r="X1296" s="472"/>
      <c r="Y1296" s="472"/>
      <c r="Z1296" s="472"/>
      <c r="AA1296" s="472"/>
      <c r="AB1296" s="472"/>
      <c r="AC1296" s="472"/>
      <c r="AD1296" s="472"/>
      <c r="AE1296" s="472"/>
      <c r="AF1296" s="472"/>
      <c r="AG1296" s="472"/>
      <c r="AH1296" s="472"/>
      <c r="AI1296" s="472"/>
      <c r="AJ1296" s="472"/>
      <c r="AK1296" s="472"/>
      <c r="AL1296" s="472"/>
      <c r="AM1296" s="472"/>
      <c r="AN1296" s="472"/>
      <c r="AO1296" s="472"/>
      <c r="AP1296" s="472"/>
      <c r="AQ1296" s="472"/>
      <c r="AR1296" s="472"/>
      <c r="AS1296" s="472"/>
      <c r="AT1296" s="472"/>
      <c r="AU1296" s="472"/>
      <c r="AV1296" s="472"/>
      <c r="AW1296" s="472"/>
      <c r="AX1296" s="472"/>
      <c r="AY1296" s="472">
        <v>80000000</v>
      </c>
      <c r="AZ1296" s="472">
        <v>78258472</v>
      </c>
      <c r="BA1296" s="472">
        <v>87443657</v>
      </c>
      <c r="BB1296" s="472">
        <v>86221435</v>
      </c>
      <c r="BC1296" s="472">
        <v>94512021</v>
      </c>
      <c r="BD1296" s="472">
        <v>109178688</v>
      </c>
      <c r="BE1296" s="750">
        <v>128176836</v>
      </c>
      <c r="BF1296" s="830">
        <v>120028688</v>
      </c>
      <c r="BG1296" s="750">
        <v>125190169</v>
      </c>
      <c r="BH1296" s="830">
        <v>238749390</v>
      </c>
      <c r="BJ1296" s="830">
        <v>138651232</v>
      </c>
      <c r="BK1296" s="155"/>
      <c r="BL1296" s="155"/>
      <c r="BM1296" s="155"/>
      <c r="BN1296" s="155"/>
    </row>
    <row r="1297" spans="1:66" s="830" customFormat="1" ht="24.75" customHeight="1">
      <c r="A1297" s="472" t="s">
        <v>3411</v>
      </c>
      <c r="B1297" s="472" t="s">
        <v>3412</v>
      </c>
      <c r="C1297" s="472" t="s">
        <v>3416</v>
      </c>
      <c r="D1297" s="472" t="s">
        <v>3413</v>
      </c>
      <c r="E1297" s="472" t="s">
        <v>163</v>
      </c>
      <c r="F1297" s="472" t="s">
        <v>2045</v>
      </c>
      <c r="G1297" s="472"/>
      <c r="H1297" s="472" t="s">
        <v>180</v>
      </c>
      <c r="I1297" s="472" t="s">
        <v>5417</v>
      </c>
      <c r="J1297" s="472" t="s">
        <v>3414</v>
      </c>
      <c r="K1297" s="472" t="s">
        <v>1183</v>
      </c>
      <c r="L1297" s="472" t="s">
        <v>774</v>
      </c>
      <c r="M1297" s="472" t="s">
        <v>3415</v>
      </c>
      <c r="N1297" s="472"/>
      <c r="O1297" s="472" t="s">
        <v>1551</v>
      </c>
      <c r="P1297" s="472" t="s">
        <v>3345</v>
      </c>
      <c r="Q1297" s="472" t="s">
        <v>4452</v>
      </c>
      <c r="R1297" s="472" t="s">
        <v>2955</v>
      </c>
      <c r="S1297" s="759" t="s">
        <v>5378</v>
      </c>
      <c r="T1297" s="829" t="s">
        <v>5435</v>
      </c>
      <c r="U1297" s="22" t="s">
        <v>3156</v>
      </c>
      <c r="V1297" s="22" t="s">
        <v>5378</v>
      </c>
      <c r="W1297" s="23" t="s">
        <v>5378</v>
      </c>
      <c r="X1297" s="472"/>
      <c r="Y1297" s="472"/>
      <c r="Z1297" s="472"/>
      <c r="AA1297" s="472"/>
      <c r="AB1297" s="472"/>
      <c r="AC1297" s="472"/>
      <c r="AD1297" s="472"/>
      <c r="AE1297" s="472"/>
      <c r="AF1297" s="472"/>
      <c r="AG1297" s="472"/>
      <c r="AH1297" s="472"/>
      <c r="AI1297" s="472"/>
      <c r="AJ1297" s="472"/>
      <c r="AK1297" s="472"/>
      <c r="AL1297" s="472"/>
      <c r="AM1297" s="472"/>
      <c r="AN1297" s="472"/>
      <c r="AO1297" s="472"/>
      <c r="AP1297" s="472"/>
      <c r="AQ1297" s="472"/>
      <c r="AR1297" s="472"/>
      <c r="AS1297" s="472"/>
      <c r="AT1297" s="472"/>
      <c r="AU1297" s="472"/>
      <c r="AV1297" s="472"/>
      <c r="AW1297" s="472"/>
      <c r="AX1297" s="472"/>
      <c r="AY1297" s="472">
        <v>62647990</v>
      </c>
      <c r="AZ1297" s="472">
        <v>50014620</v>
      </c>
      <c r="BA1297" s="472">
        <v>74388842</v>
      </c>
      <c r="BB1297" s="472">
        <v>71111065</v>
      </c>
      <c r="BC1297" s="472">
        <v>72975725</v>
      </c>
      <c r="BD1297" s="472">
        <v>59424614</v>
      </c>
      <c r="BE1297" s="750">
        <v>61977947</v>
      </c>
      <c r="BF1297" s="830">
        <v>70810169</v>
      </c>
      <c r="BG1297" s="750">
        <v>64271280</v>
      </c>
      <c r="BH1297" s="830">
        <v>154498599</v>
      </c>
      <c r="BJ1297" s="830">
        <v>87750121</v>
      </c>
      <c r="BK1297" s="155"/>
      <c r="BL1297" s="155"/>
      <c r="BM1297" s="155"/>
      <c r="BN1297" s="155"/>
    </row>
    <row r="1298" spans="1:66" s="830" customFormat="1" ht="24.75" customHeight="1">
      <c r="A1298" s="472" t="s">
        <v>3484</v>
      </c>
      <c r="B1298" s="472" t="s">
        <v>3508</v>
      </c>
      <c r="C1298" s="472" t="s">
        <v>3416</v>
      </c>
      <c r="D1298" s="472" t="s">
        <v>3485</v>
      </c>
      <c r="E1298" s="472" t="s">
        <v>162</v>
      </c>
      <c r="F1298" s="472" t="s">
        <v>220</v>
      </c>
      <c r="G1298" s="472"/>
      <c r="H1298" s="472" t="s">
        <v>179</v>
      </c>
      <c r="I1298" s="472" t="s">
        <v>5417</v>
      </c>
      <c r="J1298" s="472" t="s">
        <v>3486</v>
      </c>
      <c r="K1298" s="472" t="s">
        <v>1183</v>
      </c>
      <c r="L1298" s="472" t="s">
        <v>774</v>
      </c>
      <c r="M1298" s="472" t="s">
        <v>3487</v>
      </c>
      <c r="N1298" s="472"/>
      <c r="O1298" s="472" t="s">
        <v>1551</v>
      </c>
      <c r="P1298" s="472" t="s">
        <v>3345</v>
      </c>
      <c r="Q1298" s="472" t="s">
        <v>4452</v>
      </c>
      <c r="R1298" s="472" t="s">
        <v>3273</v>
      </c>
      <c r="S1298" s="759" t="s">
        <v>5378</v>
      </c>
      <c r="T1298" s="829" t="s">
        <v>5435</v>
      </c>
      <c r="U1298" s="22" t="s">
        <v>3156</v>
      </c>
      <c r="V1298" s="22" t="s">
        <v>3156</v>
      </c>
      <c r="W1298" s="23" t="s">
        <v>5378</v>
      </c>
      <c r="X1298" s="472"/>
      <c r="Y1298" s="472"/>
      <c r="Z1298" s="472"/>
      <c r="AA1298" s="472"/>
      <c r="AB1298" s="472"/>
      <c r="AC1298" s="472"/>
      <c r="AD1298" s="472"/>
      <c r="AE1298" s="472"/>
      <c r="AF1298" s="472"/>
      <c r="AG1298" s="472"/>
      <c r="AH1298" s="472"/>
      <c r="AI1298" s="472"/>
      <c r="AJ1298" s="472"/>
      <c r="AK1298" s="472"/>
      <c r="AL1298" s="472"/>
      <c r="AM1298" s="472"/>
      <c r="AN1298" s="472"/>
      <c r="AO1298" s="472"/>
      <c r="AP1298" s="472"/>
      <c r="AQ1298" s="472"/>
      <c r="AR1298" s="472"/>
      <c r="AS1298" s="472"/>
      <c r="AT1298" s="472"/>
      <c r="AU1298" s="472"/>
      <c r="AV1298" s="472"/>
      <c r="AW1298" s="472"/>
      <c r="AX1298" s="472"/>
      <c r="AY1298" s="472"/>
      <c r="AZ1298" s="472">
        <v>82869398</v>
      </c>
      <c r="BA1298" s="472">
        <v>85361065</v>
      </c>
      <c r="BB1298" s="472">
        <v>76909954</v>
      </c>
      <c r="BC1298" s="472">
        <v>74171280</v>
      </c>
      <c r="BD1298" s="472">
        <v>76089058</v>
      </c>
      <c r="BE1298" s="750">
        <v>80000169</v>
      </c>
      <c r="BF1298" s="830">
        <v>53199058</v>
      </c>
      <c r="BG1298" s="750">
        <v>89059058</v>
      </c>
      <c r="BH1298" s="830">
        <v>164811318</v>
      </c>
      <c r="BJ1298" s="830">
        <v>110212343</v>
      </c>
      <c r="BK1298" s="155"/>
      <c r="BL1298" s="155"/>
      <c r="BM1298" s="155"/>
      <c r="BN1298" s="155"/>
    </row>
    <row r="1299" spans="1:66" s="830" customFormat="1" ht="24.75" customHeight="1">
      <c r="A1299" s="472" t="s">
        <v>3488</v>
      </c>
      <c r="B1299" s="472" t="s">
        <v>3509</v>
      </c>
      <c r="C1299" s="472" t="s">
        <v>3416</v>
      </c>
      <c r="D1299" s="472" t="s">
        <v>3489</v>
      </c>
      <c r="E1299" s="472" t="s">
        <v>162</v>
      </c>
      <c r="F1299" s="472" t="s">
        <v>109</v>
      </c>
      <c r="G1299" s="472"/>
      <c r="H1299" s="472" t="s">
        <v>180</v>
      </c>
      <c r="I1299" s="472" t="s">
        <v>5417</v>
      </c>
      <c r="J1299" s="472" t="s">
        <v>3490</v>
      </c>
      <c r="K1299" s="472" t="s">
        <v>1183</v>
      </c>
      <c r="L1299" s="472" t="s">
        <v>774</v>
      </c>
      <c r="M1299" s="472" t="s">
        <v>3491</v>
      </c>
      <c r="N1299" s="472"/>
      <c r="O1299" s="472" t="s">
        <v>1551</v>
      </c>
      <c r="P1299" s="472" t="s">
        <v>3345</v>
      </c>
      <c r="Q1299" s="472" t="s">
        <v>4452</v>
      </c>
      <c r="R1299" s="472" t="s">
        <v>3345</v>
      </c>
      <c r="S1299" s="759" t="s">
        <v>5378</v>
      </c>
      <c r="T1299" s="829" t="s">
        <v>5435</v>
      </c>
      <c r="U1299" s="22" t="s">
        <v>3156</v>
      </c>
      <c r="V1299" s="22" t="s">
        <v>5378</v>
      </c>
      <c r="W1299" s="23" t="s">
        <v>5378</v>
      </c>
      <c r="X1299" s="472"/>
      <c r="Y1299" s="472"/>
      <c r="Z1299" s="472"/>
      <c r="AA1299" s="472"/>
      <c r="AB1299" s="472"/>
      <c r="AC1299" s="472"/>
      <c r="AD1299" s="472"/>
      <c r="AE1299" s="472"/>
      <c r="AF1299" s="472"/>
      <c r="AG1299" s="472"/>
      <c r="AH1299" s="472"/>
      <c r="AI1299" s="472"/>
      <c r="AJ1299" s="472"/>
      <c r="AK1299" s="472"/>
      <c r="AL1299" s="472"/>
      <c r="AM1299" s="472"/>
      <c r="AN1299" s="472"/>
      <c r="AO1299" s="472"/>
      <c r="AP1299" s="472"/>
      <c r="AQ1299" s="472"/>
      <c r="AR1299" s="472"/>
      <c r="AS1299" s="472"/>
      <c r="AT1299" s="472"/>
      <c r="AU1299" s="472"/>
      <c r="AV1299" s="472"/>
      <c r="AW1299" s="472"/>
      <c r="AX1299" s="472"/>
      <c r="AY1299" s="472"/>
      <c r="AZ1299" s="472">
        <v>124239499</v>
      </c>
      <c r="BA1299" s="472">
        <v>118957470</v>
      </c>
      <c r="BB1299" s="472">
        <v>135028775</v>
      </c>
      <c r="BC1299" s="472">
        <v>132858160</v>
      </c>
      <c r="BD1299" s="472">
        <v>181119609</v>
      </c>
      <c r="BE1299" s="750">
        <v>143700479</v>
      </c>
      <c r="BF1299" s="830">
        <v>129884971</v>
      </c>
      <c r="BG1299" s="750">
        <v>113377725</v>
      </c>
      <c r="BH1299" s="830">
        <v>299484212</v>
      </c>
      <c r="BJ1299" s="830">
        <v>214657402</v>
      </c>
      <c r="BK1299" s="155"/>
      <c r="BL1299" s="155"/>
      <c r="BM1299" s="155"/>
      <c r="BN1299" s="155"/>
    </row>
    <row r="1300" spans="1:66" s="830" customFormat="1" ht="24.75" customHeight="1">
      <c r="A1300" s="472" t="s">
        <v>3492</v>
      </c>
      <c r="B1300" s="472" t="s">
        <v>3510</v>
      </c>
      <c r="C1300" s="472" t="s">
        <v>3416</v>
      </c>
      <c r="D1300" s="472" t="s">
        <v>3493</v>
      </c>
      <c r="E1300" s="472" t="s">
        <v>162</v>
      </c>
      <c r="F1300" s="472" t="s">
        <v>111</v>
      </c>
      <c r="G1300" s="472"/>
      <c r="H1300" s="472" t="s">
        <v>179</v>
      </c>
      <c r="I1300" s="472" t="s">
        <v>5418</v>
      </c>
      <c r="J1300" s="472" t="s">
        <v>3494</v>
      </c>
      <c r="K1300" s="472" t="s">
        <v>1183</v>
      </c>
      <c r="L1300" s="472" t="s">
        <v>774</v>
      </c>
      <c r="M1300" s="472" t="s">
        <v>3495</v>
      </c>
      <c r="N1300" s="472"/>
      <c r="O1300" s="472" t="s">
        <v>1551</v>
      </c>
      <c r="P1300" s="472" t="s">
        <v>3345</v>
      </c>
      <c r="Q1300" s="472" t="s">
        <v>4452</v>
      </c>
      <c r="R1300" s="472" t="s">
        <v>3273</v>
      </c>
      <c r="S1300" s="759" t="s">
        <v>5378</v>
      </c>
      <c r="T1300" s="829" t="s">
        <v>5435</v>
      </c>
      <c r="U1300" s="22" t="s">
        <v>3156</v>
      </c>
      <c r="V1300" s="22" t="s">
        <v>3156</v>
      </c>
      <c r="W1300" s="23" t="s">
        <v>5378</v>
      </c>
      <c r="X1300" s="472"/>
      <c r="Y1300" s="472"/>
      <c r="Z1300" s="472"/>
      <c r="AA1300" s="472"/>
      <c r="AB1300" s="472"/>
      <c r="AC1300" s="472"/>
      <c r="AD1300" s="472"/>
      <c r="AE1300" s="472"/>
      <c r="AF1300" s="472"/>
      <c r="AG1300" s="472"/>
      <c r="AH1300" s="472"/>
      <c r="AI1300" s="472"/>
      <c r="AJ1300" s="472"/>
      <c r="AK1300" s="472"/>
      <c r="AL1300" s="472"/>
      <c r="AM1300" s="472"/>
      <c r="AN1300" s="472"/>
      <c r="AO1300" s="472"/>
      <c r="AP1300" s="472"/>
      <c r="AQ1300" s="472"/>
      <c r="AR1300" s="472"/>
      <c r="AS1300" s="472"/>
      <c r="AT1300" s="472"/>
      <c r="AU1300" s="472"/>
      <c r="AV1300" s="472"/>
      <c r="AW1300" s="472"/>
      <c r="AX1300" s="472"/>
      <c r="AY1300" s="472"/>
      <c r="AZ1300" s="472">
        <v>49347361</v>
      </c>
      <c r="BA1300" s="472">
        <v>62184398</v>
      </c>
      <c r="BB1300" s="472">
        <v>63369583</v>
      </c>
      <c r="BC1300" s="472">
        <v>65993503</v>
      </c>
      <c r="BD1300" s="472">
        <v>65326836</v>
      </c>
      <c r="BE1300" s="750">
        <v>62660169</v>
      </c>
      <c r="BF1300" s="830">
        <v>58326836</v>
      </c>
      <c r="BG1300" s="750">
        <v>77660169</v>
      </c>
      <c r="BH1300" s="830">
        <v>145236138</v>
      </c>
      <c r="BJ1300" s="830">
        <v>109629010</v>
      </c>
      <c r="BK1300" s="155"/>
      <c r="BL1300" s="155"/>
      <c r="BM1300" s="155"/>
      <c r="BN1300" s="155"/>
    </row>
    <row r="1301" spans="1:66" s="830" customFormat="1" ht="24.75" customHeight="1">
      <c r="A1301" s="472" t="s">
        <v>3496</v>
      </c>
      <c r="B1301" s="472">
        <v>32554</v>
      </c>
      <c r="C1301" s="472" t="s">
        <v>3416</v>
      </c>
      <c r="D1301" s="472">
        <v>2710271893</v>
      </c>
      <c r="E1301" s="472" t="s">
        <v>162</v>
      </c>
      <c r="F1301" s="472" t="s">
        <v>220</v>
      </c>
      <c r="G1301" s="472"/>
      <c r="H1301" s="472" t="s">
        <v>179</v>
      </c>
      <c r="I1301" s="472" t="s">
        <v>5417</v>
      </c>
      <c r="J1301" s="472" t="s">
        <v>3497</v>
      </c>
      <c r="K1301" s="472" t="s">
        <v>1183</v>
      </c>
      <c r="L1301" s="472" t="s">
        <v>774</v>
      </c>
      <c r="M1301" s="472" t="s">
        <v>3498</v>
      </c>
      <c r="N1301" s="472"/>
      <c r="O1301" s="472" t="s">
        <v>1551</v>
      </c>
      <c r="P1301" s="472" t="s">
        <v>3040</v>
      </c>
      <c r="Q1301" s="472" t="s">
        <v>4452</v>
      </c>
      <c r="R1301" s="472" t="s">
        <v>3273</v>
      </c>
      <c r="S1301" s="759" t="s">
        <v>5378</v>
      </c>
      <c r="T1301" s="829" t="s">
        <v>5435</v>
      </c>
      <c r="U1301" s="22" t="s">
        <v>3156</v>
      </c>
      <c r="V1301" s="22" t="s">
        <v>3156</v>
      </c>
      <c r="W1301" s="23" t="s">
        <v>5378</v>
      </c>
      <c r="X1301" s="472"/>
      <c r="Y1301" s="472"/>
      <c r="Z1301" s="472"/>
      <c r="AA1301" s="472"/>
      <c r="AB1301" s="472"/>
      <c r="AC1301" s="472"/>
      <c r="AD1301" s="472"/>
      <c r="AE1301" s="472"/>
      <c r="AF1301" s="472"/>
      <c r="AG1301" s="472"/>
      <c r="AH1301" s="472"/>
      <c r="AI1301" s="472"/>
      <c r="AJ1301" s="472"/>
      <c r="AK1301" s="472"/>
      <c r="AL1301" s="472"/>
      <c r="AM1301" s="472"/>
      <c r="AN1301" s="472"/>
      <c r="AO1301" s="472"/>
      <c r="AP1301" s="472"/>
      <c r="AQ1301" s="472"/>
      <c r="AR1301" s="472"/>
      <c r="AS1301" s="472"/>
      <c r="AT1301" s="472"/>
      <c r="AU1301" s="472"/>
      <c r="AV1301" s="472"/>
      <c r="AW1301" s="472"/>
      <c r="AX1301" s="472"/>
      <c r="AY1301" s="472"/>
      <c r="AZ1301" s="472">
        <v>68806620</v>
      </c>
      <c r="BA1301" s="472">
        <v>75073287</v>
      </c>
      <c r="BB1301" s="472">
        <v>58206250</v>
      </c>
      <c r="BC1301" s="472">
        <v>29660169</v>
      </c>
      <c r="BD1301" s="472">
        <v>56326836</v>
      </c>
      <c r="BE1301" s="750">
        <v>53660169</v>
      </c>
      <c r="BF1301" s="830">
        <v>50993503</v>
      </c>
      <c r="BG1301" s="750">
        <v>60660169</v>
      </c>
      <c r="BH1301" s="830">
        <v>139457781</v>
      </c>
      <c r="BJ1301" s="830">
        <v>103625677</v>
      </c>
      <c r="BK1301" s="155"/>
      <c r="BL1301" s="155"/>
      <c r="BM1301" s="155"/>
      <c r="BN1301" s="155"/>
    </row>
    <row r="1302" spans="1:66" s="830" customFormat="1" ht="24.75" customHeight="1">
      <c r="A1302" s="472" t="s">
        <v>3499</v>
      </c>
      <c r="B1302" s="472" t="s">
        <v>3511</v>
      </c>
      <c r="C1302" s="472" t="s">
        <v>3416</v>
      </c>
      <c r="D1302" s="472" t="s">
        <v>3500</v>
      </c>
      <c r="E1302" s="472" t="s">
        <v>162</v>
      </c>
      <c r="F1302" s="472" t="s">
        <v>199</v>
      </c>
      <c r="G1302" s="472"/>
      <c r="H1302" s="472" t="s">
        <v>180</v>
      </c>
      <c r="I1302" s="472" t="s">
        <v>5417</v>
      </c>
      <c r="J1302" s="472" t="s">
        <v>3501</v>
      </c>
      <c r="K1302" s="472" t="s">
        <v>1183</v>
      </c>
      <c r="L1302" s="472" t="s">
        <v>3390</v>
      </c>
      <c r="M1302" s="472" t="s">
        <v>3502</v>
      </c>
      <c r="N1302" s="472"/>
      <c r="O1302" s="472" t="s">
        <v>1551</v>
      </c>
      <c r="P1302" s="472" t="s">
        <v>3462</v>
      </c>
      <c r="Q1302" s="472" t="s">
        <v>4452</v>
      </c>
      <c r="R1302" s="472" t="s">
        <v>3273</v>
      </c>
      <c r="S1302" s="759" t="s">
        <v>5378</v>
      </c>
      <c r="T1302" s="829" t="s">
        <v>5435</v>
      </c>
      <c r="U1302" s="22" t="s">
        <v>3156</v>
      </c>
      <c r="V1302" s="22" t="s">
        <v>3156</v>
      </c>
      <c r="W1302" s="23" t="s">
        <v>5378</v>
      </c>
      <c r="X1302" s="472"/>
      <c r="Y1302" s="472"/>
      <c r="Z1302" s="472"/>
      <c r="AA1302" s="472"/>
      <c r="AB1302" s="472"/>
      <c r="AC1302" s="472"/>
      <c r="AD1302" s="472"/>
      <c r="AE1302" s="472"/>
      <c r="AF1302" s="472"/>
      <c r="AG1302" s="472"/>
      <c r="AH1302" s="472"/>
      <c r="AI1302" s="472"/>
      <c r="AJ1302" s="472"/>
      <c r="AK1302" s="472"/>
      <c r="AL1302" s="472"/>
      <c r="AM1302" s="472"/>
      <c r="AN1302" s="472"/>
      <c r="AO1302" s="472"/>
      <c r="AP1302" s="472"/>
      <c r="AQ1302" s="472"/>
      <c r="AR1302" s="472"/>
      <c r="AS1302" s="472"/>
      <c r="AT1302" s="472"/>
      <c r="AU1302" s="472"/>
      <c r="AV1302" s="472"/>
      <c r="AW1302" s="472"/>
      <c r="AX1302" s="472"/>
      <c r="AY1302" s="472"/>
      <c r="AZ1302" s="472">
        <v>86666620</v>
      </c>
      <c r="BA1302" s="472">
        <v>67909954</v>
      </c>
      <c r="BB1302" s="472">
        <v>61899954</v>
      </c>
      <c r="BC1302" s="472">
        <v>51636836</v>
      </c>
      <c r="BD1302" s="472">
        <v>65921280</v>
      </c>
      <c r="BE1302" s="750">
        <v>84251280</v>
      </c>
      <c r="BF1302" s="830">
        <v>69594614</v>
      </c>
      <c r="BG1302" s="750">
        <v>65082392</v>
      </c>
      <c r="BH1302" s="830">
        <v>115056065</v>
      </c>
      <c r="BJ1302" s="830">
        <v>83317899</v>
      </c>
      <c r="BK1302" s="155"/>
      <c r="BL1302" s="155"/>
      <c r="BM1302" s="155"/>
      <c r="BN1302" s="155"/>
    </row>
    <row r="1303" spans="1:66" s="830" customFormat="1" ht="24.75" customHeight="1">
      <c r="A1303" s="472" t="s">
        <v>3503</v>
      </c>
      <c r="B1303" s="472" t="s">
        <v>3512</v>
      </c>
      <c r="C1303" s="472" t="s">
        <v>3416</v>
      </c>
      <c r="D1303" s="472" t="s">
        <v>3504</v>
      </c>
      <c r="E1303" s="472" t="s">
        <v>162</v>
      </c>
      <c r="F1303" s="472" t="s">
        <v>116</v>
      </c>
      <c r="G1303" s="472"/>
      <c r="H1303" s="472" t="s">
        <v>180</v>
      </c>
      <c r="I1303" s="472" t="s">
        <v>5417</v>
      </c>
      <c r="J1303" s="472" t="s">
        <v>3505</v>
      </c>
      <c r="K1303" s="472" t="s">
        <v>1183</v>
      </c>
      <c r="L1303" s="472" t="s">
        <v>3506</v>
      </c>
      <c r="M1303" s="472" t="s">
        <v>3507</v>
      </c>
      <c r="N1303" s="472"/>
      <c r="O1303" s="472" t="s">
        <v>1551</v>
      </c>
      <c r="P1303" s="472"/>
      <c r="Q1303" s="472" t="s">
        <v>4452</v>
      </c>
      <c r="R1303" s="472" t="s">
        <v>3435</v>
      </c>
      <c r="S1303" s="759" t="s">
        <v>5378</v>
      </c>
      <c r="T1303" s="829" t="s">
        <v>5435</v>
      </c>
      <c r="U1303" s="22" t="s">
        <v>3156</v>
      </c>
      <c r="V1303" s="22" t="s">
        <v>5378</v>
      </c>
      <c r="W1303" s="23" t="s">
        <v>5378</v>
      </c>
      <c r="X1303" s="472"/>
      <c r="Y1303" s="472"/>
      <c r="Z1303" s="472"/>
      <c r="AA1303" s="472"/>
      <c r="AB1303" s="472"/>
      <c r="AC1303" s="472"/>
      <c r="AD1303" s="472"/>
      <c r="AE1303" s="472"/>
      <c r="AF1303" s="472"/>
      <c r="AG1303" s="472"/>
      <c r="AH1303" s="472"/>
      <c r="AI1303" s="472"/>
      <c r="AJ1303" s="472"/>
      <c r="AK1303" s="472"/>
      <c r="AL1303" s="472"/>
      <c r="AM1303" s="472"/>
      <c r="AN1303" s="472"/>
      <c r="AO1303" s="472"/>
      <c r="AP1303" s="472"/>
      <c r="AQ1303" s="472"/>
      <c r="AR1303" s="472"/>
      <c r="AS1303" s="472"/>
      <c r="AT1303" s="472"/>
      <c r="AU1303" s="472"/>
      <c r="AV1303" s="472"/>
      <c r="AW1303" s="472"/>
      <c r="AX1303" s="472"/>
      <c r="AY1303" s="472"/>
      <c r="AZ1303" s="472">
        <v>70050000</v>
      </c>
      <c r="BA1303" s="472">
        <v>69918889</v>
      </c>
      <c r="BB1303" s="472">
        <v>65354398</v>
      </c>
      <c r="BC1303" s="472">
        <v>69135725</v>
      </c>
      <c r="BD1303" s="472">
        <v>62568225</v>
      </c>
      <c r="BE1303" s="750">
        <v>93709058</v>
      </c>
      <c r="BF1303" s="830">
        <v>26030057</v>
      </c>
      <c r="BG1303" s="750">
        <v>83171280</v>
      </c>
      <c r="BH1303" s="830">
        <v>121881272</v>
      </c>
      <c r="BJ1303" s="830">
        <v>119144566</v>
      </c>
      <c r="BK1303" s="155"/>
      <c r="BL1303" s="155"/>
      <c r="BM1303" s="155"/>
      <c r="BN1303" s="155"/>
    </row>
    <row r="1304" spans="1:66" s="830" customFormat="1" ht="24.75" customHeight="1">
      <c r="A1304" s="472" t="s">
        <v>3729</v>
      </c>
      <c r="B1304" s="472" t="s">
        <v>3744</v>
      </c>
      <c r="C1304" s="472" t="s">
        <v>3416</v>
      </c>
      <c r="D1304" s="472" t="s">
        <v>3730</v>
      </c>
      <c r="E1304" s="472" t="s">
        <v>163</v>
      </c>
      <c r="F1304" s="472" t="s">
        <v>2110</v>
      </c>
      <c r="G1304" s="472"/>
      <c r="H1304" s="472" t="s">
        <v>180</v>
      </c>
      <c r="I1304" s="472" t="s">
        <v>5417</v>
      </c>
      <c r="J1304" s="472" t="s">
        <v>3731</v>
      </c>
      <c r="K1304" s="472" t="s">
        <v>1183</v>
      </c>
      <c r="L1304" s="472" t="s">
        <v>3732</v>
      </c>
      <c r="M1304" s="472" t="s">
        <v>3733</v>
      </c>
      <c r="N1304" s="472"/>
      <c r="O1304" s="472" t="s">
        <v>1551</v>
      </c>
      <c r="P1304" s="472" t="s">
        <v>3734</v>
      </c>
      <c r="Q1304" s="472" t="s">
        <v>4452</v>
      </c>
      <c r="R1304" s="472" t="s">
        <v>3672</v>
      </c>
      <c r="S1304" s="759" t="s">
        <v>5378</v>
      </c>
      <c r="T1304" s="829" t="s">
        <v>5435</v>
      </c>
      <c r="U1304" s="22" t="s">
        <v>3156</v>
      </c>
      <c r="V1304" s="22" t="s">
        <v>5378</v>
      </c>
      <c r="W1304" s="23" t="s">
        <v>5378</v>
      </c>
      <c r="X1304" s="472"/>
      <c r="Y1304" s="472"/>
      <c r="Z1304" s="472"/>
      <c r="AA1304" s="472"/>
      <c r="AB1304" s="472"/>
      <c r="AC1304" s="472"/>
      <c r="AD1304" s="472"/>
      <c r="AE1304" s="472"/>
      <c r="AF1304" s="472"/>
      <c r="AG1304" s="472"/>
      <c r="AH1304" s="472"/>
      <c r="AI1304" s="472"/>
      <c r="AJ1304" s="472"/>
      <c r="AK1304" s="472"/>
      <c r="AL1304" s="472"/>
      <c r="AM1304" s="472"/>
      <c r="AN1304" s="472"/>
      <c r="AO1304" s="472"/>
      <c r="AP1304" s="472"/>
      <c r="AQ1304" s="472"/>
      <c r="AR1304" s="472"/>
      <c r="AS1304" s="472"/>
      <c r="AT1304" s="472"/>
      <c r="AU1304" s="472"/>
      <c r="AV1304" s="472"/>
      <c r="AW1304" s="472"/>
      <c r="AX1304" s="472"/>
      <c r="AY1304" s="472"/>
      <c r="AZ1304" s="472"/>
      <c r="BA1304" s="472">
        <v>67050000</v>
      </c>
      <c r="BB1304" s="472">
        <v>88525510</v>
      </c>
      <c r="BC1304" s="472">
        <v>79883503</v>
      </c>
      <c r="BD1304" s="472">
        <v>80572392</v>
      </c>
      <c r="BE1304" s="750">
        <v>91214614</v>
      </c>
      <c r="BF1304" s="830">
        <v>82861280</v>
      </c>
      <c r="BG1304" s="750">
        <v>89742391</v>
      </c>
      <c r="BH1304" s="830">
        <v>150801103</v>
      </c>
      <c r="BJ1304" s="830">
        <v>127434566</v>
      </c>
      <c r="BK1304" s="155"/>
      <c r="BL1304" s="155"/>
      <c r="BM1304" s="155"/>
      <c r="BN1304" s="155"/>
    </row>
    <row r="1305" spans="1:66" s="830" customFormat="1" ht="24.75" customHeight="1">
      <c r="A1305" s="472" t="s">
        <v>3735</v>
      </c>
      <c r="B1305" s="472">
        <v>32570</v>
      </c>
      <c r="C1305" s="472" t="s">
        <v>3416</v>
      </c>
      <c r="D1305" s="472">
        <v>2710426234</v>
      </c>
      <c r="E1305" s="472" t="s">
        <v>162</v>
      </c>
      <c r="F1305" s="472" t="s">
        <v>3736</v>
      </c>
      <c r="G1305" s="472"/>
      <c r="H1305" s="472" t="s">
        <v>180</v>
      </c>
      <c r="I1305" s="472" t="s">
        <v>5417</v>
      </c>
      <c r="J1305" s="472" t="s">
        <v>3737</v>
      </c>
      <c r="K1305" s="472" t="s">
        <v>1183</v>
      </c>
      <c r="L1305" s="472" t="s">
        <v>3732</v>
      </c>
      <c r="M1305" s="472" t="s">
        <v>3738</v>
      </c>
      <c r="N1305" s="472"/>
      <c r="O1305" s="472" t="s">
        <v>1551</v>
      </c>
      <c r="P1305" s="472" t="s">
        <v>3734</v>
      </c>
      <c r="Q1305" s="472" t="s">
        <v>4452</v>
      </c>
      <c r="R1305" s="472" t="s">
        <v>3672</v>
      </c>
      <c r="S1305" s="759" t="s">
        <v>5378</v>
      </c>
      <c r="T1305" s="829" t="s">
        <v>5435</v>
      </c>
      <c r="U1305" s="22" t="s">
        <v>3156</v>
      </c>
      <c r="V1305" s="22" t="s">
        <v>5378</v>
      </c>
      <c r="W1305" s="23" t="s">
        <v>5378</v>
      </c>
      <c r="X1305" s="472"/>
      <c r="Y1305" s="472"/>
      <c r="Z1305" s="472"/>
      <c r="AA1305" s="472"/>
      <c r="AB1305" s="472"/>
      <c r="AC1305" s="472"/>
      <c r="AD1305" s="472"/>
      <c r="AE1305" s="472"/>
      <c r="AF1305" s="472"/>
      <c r="AG1305" s="472"/>
      <c r="AH1305" s="472"/>
      <c r="AI1305" s="472"/>
      <c r="AJ1305" s="472"/>
      <c r="AK1305" s="472"/>
      <c r="AL1305" s="472"/>
      <c r="AM1305" s="472"/>
      <c r="AN1305" s="472"/>
      <c r="AO1305" s="472"/>
      <c r="AP1305" s="472"/>
      <c r="AQ1305" s="472"/>
      <c r="AR1305" s="472"/>
      <c r="AS1305" s="472"/>
      <c r="AT1305" s="472"/>
      <c r="AU1305" s="472"/>
      <c r="AV1305" s="472"/>
      <c r="AW1305" s="472"/>
      <c r="AX1305" s="472"/>
      <c r="AY1305" s="472"/>
      <c r="AZ1305" s="472"/>
      <c r="BA1305" s="472">
        <v>64900000</v>
      </c>
      <c r="BB1305" s="472">
        <v>79998862</v>
      </c>
      <c r="BC1305" s="472">
        <v>74337927</v>
      </c>
      <c r="BD1305" s="472">
        <v>76784614</v>
      </c>
      <c r="BE1305" s="750">
        <v>79427947</v>
      </c>
      <c r="BF1305" s="830">
        <v>76898725</v>
      </c>
      <c r="BG1305" s="750">
        <v>88455392</v>
      </c>
      <c r="BH1305" s="830">
        <v>147056587</v>
      </c>
      <c r="BJ1305" s="830">
        <v>108179010</v>
      </c>
      <c r="BK1305" s="155"/>
      <c r="BL1305" s="155"/>
      <c r="BM1305" s="155"/>
      <c r="BN1305" s="155"/>
    </row>
    <row r="1306" spans="1:66" s="830" customFormat="1" ht="24.75" customHeight="1">
      <c r="A1306" s="472" t="s">
        <v>3740</v>
      </c>
      <c r="B1306" s="472" t="s">
        <v>3745</v>
      </c>
      <c r="C1306" s="472" t="s">
        <v>3416</v>
      </c>
      <c r="D1306" s="472" t="s">
        <v>3741</v>
      </c>
      <c r="E1306" s="472" t="s">
        <v>162</v>
      </c>
      <c r="F1306" s="472" t="s">
        <v>122</v>
      </c>
      <c r="G1306" s="472"/>
      <c r="H1306" s="472" t="s">
        <v>180</v>
      </c>
      <c r="I1306" s="472" t="s">
        <v>5417</v>
      </c>
      <c r="J1306" s="472" t="s">
        <v>3742</v>
      </c>
      <c r="K1306" s="472" t="s">
        <v>1183</v>
      </c>
      <c r="L1306" s="472" t="s">
        <v>774</v>
      </c>
      <c r="M1306" s="472" t="s">
        <v>3743</v>
      </c>
      <c r="N1306" s="472"/>
      <c r="O1306" s="472" t="s">
        <v>1551</v>
      </c>
      <c r="P1306" s="472" t="s">
        <v>3345</v>
      </c>
      <c r="Q1306" s="472" t="s">
        <v>4452</v>
      </c>
      <c r="R1306" s="472" t="s">
        <v>3345</v>
      </c>
      <c r="S1306" s="759" t="s">
        <v>5378</v>
      </c>
      <c r="T1306" s="829" t="s">
        <v>5435</v>
      </c>
      <c r="U1306" s="22" t="s">
        <v>3156</v>
      </c>
      <c r="V1306" s="22" t="s">
        <v>5378</v>
      </c>
      <c r="W1306" s="23" t="s">
        <v>5378</v>
      </c>
      <c r="X1306" s="472"/>
      <c r="Y1306" s="472"/>
      <c r="Z1306" s="472"/>
      <c r="AA1306" s="472"/>
      <c r="AB1306" s="472"/>
      <c r="AC1306" s="472"/>
      <c r="AD1306" s="472"/>
      <c r="AE1306" s="472"/>
      <c r="AF1306" s="472"/>
      <c r="AG1306" s="472"/>
      <c r="AH1306" s="472"/>
      <c r="AI1306" s="472"/>
      <c r="AJ1306" s="472"/>
      <c r="AK1306" s="472"/>
      <c r="AL1306" s="472"/>
      <c r="AM1306" s="472"/>
      <c r="AN1306" s="472"/>
      <c r="AO1306" s="472"/>
      <c r="AP1306" s="472"/>
      <c r="AQ1306" s="472"/>
      <c r="AR1306" s="472"/>
      <c r="AS1306" s="472"/>
      <c r="AT1306" s="472"/>
      <c r="AU1306" s="472"/>
      <c r="AV1306" s="472"/>
      <c r="AW1306" s="472"/>
      <c r="AX1306" s="472">
        <v>250000000</v>
      </c>
      <c r="AY1306" s="472">
        <v>250000000</v>
      </c>
      <c r="AZ1306" s="472">
        <v>250000000</v>
      </c>
      <c r="BA1306" s="472">
        <v>234996456</v>
      </c>
      <c r="BB1306" s="472">
        <v>190139789</v>
      </c>
      <c r="BC1306" s="472">
        <v>126197000</v>
      </c>
      <c r="BD1306" s="472">
        <v>203177000</v>
      </c>
      <c r="BE1306" s="750">
        <v>209730334</v>
      </c>
      <c r="BF1306" s="830">
        <v>209497000</v>
      </c>
      <c r="BG1306" s="750">
        <v>195537000</v>
      </c>
      <c r="BH1306" s="830">
        <v>493157546</v>
      </c>
      <c r="BJ1306" s="830">
        <v>275811750</v>
      </c>
      <c r="BK1306" s="155"/>
      <c r="BL1306" s="155"/>
      <c r="BM1306" s="155"/>
      <c r="BN1306" s="155"/>
    </row>
    <row r="1307" spans="1:66" s="830" customFormat="1" ht="24.75" customHeight="1">
      <c r="A1307" s="472" t="s">
        <v>4096</v>
      </c>
      <c r="B1307" s="472">
        <v>32581</v>
      </c>
      <c r="C1307" s="472" t="s">
        <v>3416</v>
      </c>
      <c r="D1307" s="472" t="s">
        <v>4097</v>
      </c>
      <c r="E1307" s="472" t="s">
        <v>162</v>
      </c>
      <c r="F1307" s="472" t="s">
        <v>199</v>
      </c>
      <c r="G1307" s="472"/>
      <c r="H1307" s="472" t="s">
        <v>180</v>
      </c>
      <c r="I1307" s="472" t="s">
        <v>5417</v>
      </c>
      <c r="J1307" s="472" t="s">
        <v>4098</v>
      </c>
      <c r="K1307" s="472" t="s">
        <v>1183</v>
      </c>
      <c r="L1307" s="472" t="s">
        <v>1336</v>
      </c>
      <c r="M1307" s="472" t="s">
        <v>4099</v>
      </c>
      <c r="N1307" s="472"/>
      <c r="O1307" s="472" t="s">
        <v>1551</v>
      </c>
      <c r="P1307" s="472" t="s">
        <v>3672</v>
      </c>
      <c r="Q1307" s="472" t="s">
        <v>4452</v>
      </c>
      <c r="R1307" s="472" t="s">
        <v>4128</v>
      </c>
      <c r="S1307" s="759" t="s">
        <v>5378</v>
      </c>
      <c r="T1307" s="829" t="s">
        <v>5435</v>
      </c>
      <c r="U1307" s="22" t="s">
        <v>3156</v>
      </c>
      <c r="V1307" s="22" t="s">
        <v>5378</v>
      </c>
      <c r="W1307" s="23" t="s">
        <v>5378</v>
      </c>
      <c r="X1307" s="472"/>
      <c r="Y1307" s="472"/>
      <c r="Z1307" s="472"/>
      <c r="AA1307" s="472"/>
      <c r="AB1307" s="472"/>
      <c r="AC1307" s="472"/>
      <c r="AD1307" s="472"/>
      <c r="AE1307" s="472"/>
      <c r="AF1307" s="472"/>
      <c r="AG1307" s="472"/>
      <c r="AH1307" s="472"/>
      <c r="AI1307" s="472"/>
      <c r="AJ1307" s="472"/>
      <c r="AK1307" s="472"/>
      <c r="AL1307" s="472"/>
      <c r="AM1307" s="472"/>
      <c r="AN1307" s="472"/>
      <c r="AO1307" s="472"/>
      <c r="AP1307" s="472"/>
      <c r="AQ1307" s="472"/>
      <c r="AR1307" s="472"/>
      <c r="AS1307" s="472"/>
      <c r="AT1307" s="472"/>
      <c r="AU1307" s="472"/>
      <c r="AV1307" s="472"/>
      <c r="AW1307" s="472"/>
      <c r="AX1307" s="472"/>
      <c r="AY1307" s="472"/>
      <c r="AZ1307" s="472"/>
      <c r="BA1307" s="472"/>
      <c r="BB1307" s="472">
        <v>29980000</v>
      </c>
      <c r="BC1307" s="472">
        <v>76570000</v>
      </c>
      <c r="BD1307" s="472">
        <v>73171281</v>
      </c>
      <c r="BE1307" s="750">
        <v>53029058</v>
      </c>
      <c r="BF1307" s="830">
        <v>75951280</v>
      </c>
      <c r="BG1307" s="750">
        <v>74972724</v>
      </c>
      <c r="BH1307" s="830">
        <v>113387048</v>
      </c>
      <c r="BJ1307" s="830">
        <v>109489010</v>
      </c>
      <c r="BK1307" s="155"/>
      <c r="BL1307" s="155"/>
      <c r="BM1307" s="155"/>
      <c r="BN1307" s="155"/>
    </row>
    <row r="1308" spans="1:66" s="830" customFormat="1" ht="24.75" customHeight="1">
      <c r="A1308" s="472" t="s">
        <v>4100</v>
      </c>
      <c r="B1308" s="472">
        <v>32582</v>
      </c>
      <c r="C1308" s="472" t="s">
        <v>3416</v>
      </c>
      <c r="D1308" s="472" t="s">
        <v>4101</v>
      </c>
      <c r="E1308" s="472" t="s">
        <v>163</v>
      </c>
      <c r="F1308" s="472" t="s">
        <v>3728</v>
      </c>
      <c r="G1308" s="472"/>
      <c r="H1308" s="472" t="s">
        <v>180</v>
      </c>
      <c r="I1308" s="472" t="s">
        <v>5417</v>
      </c>
      <c r="J1308" s="472" t="s">
        <v>4102</v>
      </c>
      <c r="K1308" s="472" t="s">
        <v>1183</v>
      </c>
      <c r="L1308" s="472" t="s">
        <v>774</v>
      </c>
      <c r="M1308" s="472" t="s">
        <v>4103</v>
      </c>
      <c r="N1308" s="472"/>
      <c r="O1308" s="472" t="s">
        <v>1551</v>
      </c>
      <c r="P1308" s="472" t="s">
        <v>4293</v>
      </c>
      <c r="Q1308" s="472" t="s">
        <v>4452</v>
      </c>
      <c r="R1308" s="472" t="s">
        <v>4293</v>
      </c>
      <c r="S1308" s="759" t="s">
        <v>5378</v>
      </c>
      <c r="T1308" s="829" t="s">
        <v>5435</v>
      </c>
      <c r="U1308" s="22" t="s">
        <v>3156</v>
      </c>
      <c r="V1308" s="22" t="s">
        <v>5378</v>
      </c>
      <c r="W1308" s="23" t="s">
        <v>5378</v>
      </c>
      <c r="X1308" s="472"/>
      <c r="Y1308" s="472"/>
      <c r="Z1308" s="472"/>
      <c r="AA1308" s="472"/>
      <c r="AB1308" s="472"/>
      <c r="AC1308" s="472"/>
      <c r="AD1308" s="472"/>
      <c r="AE1308" s="472"/>
      <c r="AF1308" s="472"/>
      <c r="AG1308" s="472"/>
      <c r="AH1308" s="472"/>
      <c r="AI1308" s="472"/>
      <c r="AJ1308" s="472"/>
      <c r="AK1308" s="472"/>
      <c r="AL1308" s="472"/>
      <c r="AM1308" s="472"/>
      <c r="AN1308" s="472"/>
      <c r="AO1308" s="472"/>
      <c r="AP1308" s="472"/>
      <c r="AQ1308" s="472"/>
      <c r="AR1308" s="472"/>
      <c r="AS1308" s="472"/>
      <c r="AT1308" s="472"/>
      <c r="AU1308" s="472"/>
      <c r="AV1308" s="472"/>
      <c r="AW1308" s="472"/>
      <c r="AX1308" s="472"/>
      <c r="AY1308" s="472"/>
      <c r="AZ1308" s="472"/>
      <c r="BA1308" s="472"/>
      <c r="BB1308" s="472">
        <v>61530000</v>
      </c>
      <c r="BC1308" s="472">
        <v>79000000</v>
      </c>
      <c r="BD1308" s="472">
        <v>80150000</v>
      </c>
      <c r="BE1308" s="750">
        <v>64545057</v>
      </c>
      <c r="BF1308" s="830">
        <v>71905725</v>
      </c>
      <c r="BG1308" s="750">
        <v>73863503</v>
      </c>
      <c r="BH1308" s="830">
        <v>144521426</v>
      </c>
      <c r="BJ1308" s="830">
        <v>104317899</v>
      </c>
      <c r="BK1308" s="155"/>
      <c r="BL1308" s="155"/>
      <c r="BM1308" s="155"/>
      <c r="BN1308" s="155"/>
    </row>
    <row r="1309" spans="1:66" s="830" customFormat="1" ht="24.75" customHeight="1">
      <c r="A1309" s="472" t="s">
        <v>4104</v>
      </c>
      <c r="B1309" s="472">
        <v>32583</v>
      </c>
      <c r="C1309" s="472" t="s">
        <v>3416</v>
      </c>
      <c r="D1309" s="472" t="s">
        <v>4105</v>
      </c>
      <c r="E1309" s="472" t="s">
        <v>163</v>
      </c>
      <c r="F1309" s="472" t="s">
        <v>4106</v>
      </c>
      <c r="G1309" s="472"/>
      <c r="H1309" s="472" t="s">
        <v>180</v>
      </c>
      <c r="I1309" s="472" t="s">
        <v>5417</v>
      </c>
      <c r="J1309" s="472" t="s">
        <v>4107</v>
      </c>
      <c r="K1309" s="472" t="s">
        <v>1183</v>
      </c>
      <c r="L1309" s="472" t="s">
        <v>774</v>
      </c>
      <c r="M1309" s="472" t="s">
        <v>4108</v>
      </c>
      <c r="N1309" s="472"/>
      <c r="O1309" s="472" t="s">
        <v>1551</v>
      </c>
      <c r="P1309" s="472" t="s">
        <v>3672</v>
      </c>
      <c r="Q1309" s="472" t="s">
        <v>4452</v>
      </c>
      <c r="R1309" s="472" t="s">
        <v>4128</v>
      </c>
      <c r="S1309" s="759" t="s">
        <v>5378</v>
      </c>
      <c r="T1309" s="829" t="s">
        <v>5435</v>
      </c>
      <c r="U1309" s="22" t="s">
        <v>3156</v>
      </c>
      <c r="V1309" s="22" t="s">
        <v>5378</v>
      </c>
      <c r="W1309" s="23" t="s">
        <v>5378</v>
      </c>
      <c r="X1309" s="472"/>
      <c r="Y1309" s="472"/>
      <c r="Z1309" s="472"/>
      <c r="AA1309" s="472"/>
      <c r="AB1309" s="472"/>
      <c r="AC1309" s="472"/>
      <c r="AD1309" s="472"/>
      <c r="AE1309" s="472"/>
      <c r="AF1309" s="472"/>
      <c r="AG1309" s="472"/>
      <c r="AH1309" s="472"/>
      <c r="AI1309" s="472"/>
      <c r="AJ1309" s="472"/>
      <c r="AK1309" s="472"/>
      <c r="AL1309" s="472"/>
      <c r="AM1309" s="472"/>
      <c r="AN1309" s="472"/>
      <c r="AO1309" s="472"/>
      <c r="AP1309" s="472"/>
      <c r="AQ1309" s="472"/>
      <c r="AR1309" s="472"/>
      <c r="AS1309" s="472"/>
      <c r="AT1309" s="472"/>
      <c r="AU1309" s="472"/>
      <c r="AV1309" s="472"/>
      <c r="AW1309" s="472"/>
      <c r="AX1309" s="472"/>
      <c r="AY1309" s="472"/>
      <c r="AZ1309" s="472"/>
      <c r="BA1309" s="472"/>
      <c r="BB1309" s="472">
        <v>27870000</v>
      </c>
      <c r="BC1309" s="472">
        <v>58760000</v>
      </c>
      <c r="BD1309" s="472">
        <v>84207148</v>
      </c>
      <c r="BE1309" s="750">
        <v>79660148</v>
      </c>
      <c r="BF1309" s="830">
        <v>86637148</v>
      </c>
      <c r="BG1309" s="750">
        <v>108424370</v>
      </c>
      <c r="BH1309" s="830">
        <v>122312357</v>
      </c>
      <c r="BJ1309" s="830">
        <v>103712150</v>
      </c>
      <c r="BK1309" s="155"/>
      <c r="BL1309" s="155"/>
      <c r="BM1309" s="155"/>
      <c r="BN1309" s="155"/>
    </row>
    <row r="1310" spans="1:66" s="830" customFormat="1" ht="24.75" customHeight="1">
      <c r="A1310" s="472" t="s">
        <v>4111</v>
      </c>
      <c r="B1310" s="472">
        <v>32585</v>
      </c>
      <c r="C1310" s="472" t="s">
        <v>3416</v>
      </c>
      <c r="D1310" s="472" t="s">
        <v>2005</v>
      </c>
      <c r="E1310" s="472" t="s">
        <v>162</v>
      </c>
      <c r="F1310" s="472" t="s">
        <v>122</v>
      </c>
      <c r="G1310" s="472"/>
      <c r="H1310" s="472" t="s">
        <v>180</v>
      </c>
      <c r="I1310" s="472" t="s">
        <v>5417</v>
      </c>
      <c r="J1310" s="472" t="s">
        <v>2006</v>
      </c>
      <c r="K1310" s="472" t="s">
        <v>2226</v>
      </c>
      <c r="L1310" s="472" t="s">
        <v>3390</v>
      </c>
      <c r="M1310" s="472" t="s">
        <v>4112</v>
      </c>
      <c r="N1310" s="472"/>
      <c r="O1310" s="472" t="s">
        <v>1551</v>
      </c>
      <c r="P1310" s="472" t="s">
        <v>4293</v>
      </c>
      <c r="Q1310" s="472" t="s">
        <v>4452</v>
      </c>
      <c r="R1310" s="472" t="s">
        <v>4293</v>
      </c>
      <c r="S1310" s="759" t="s">
        <v>5378</v>
      </c>
      <c r="T1310" s="829" t="s">
        <v>5435</v>
      </c>
      <c r="U1310" s="22" t="s">
        <v>3156</v>
      </c>
      <c r="V1310" s="22" t="s">
        <v>5378</v>
      </c>
      <c r="W1310" s="23" t="s">
        <v>5378</v>
      </c>
      <c r="X1310" s="472"/>
      <c r="Y1310" s="472"/>
      <c r="Z1310" s="472"/>
      <c r="AA1310" s="472"/>
      <c r="AB1310" s="472"/>
      <c r="AC1310" s="472"/>
      <c r="AD1310" s="472"/>
      <c r="AE1310" s="472"/>
      <c r="AF1310" s="472"/>
      <c r="AG1310" s="472"/>
      <c r="AH1310" s="472"/>
      <c r="AI1310" s="472"/>
      <c r="AJ1310" s="472"/>
      <c r="AK1310" s="472"/>
      <c r="AL1310" s="472"/>
      <c r="AM1310" s="472"/>
      <c r="AN1310" s="472"/>
      <c r="AO1310" s="472"/>
      <c r="AP1310" s="472"/>
      <c r="AQ1310" s="472"/>
      <c r="AR1310" s="472"/>
      <c r="AS1310" s="472"/>
      <c r="AT1310" s="472"/>
      <c r="AU1310" s="472"/>
      <c r="AV1310" s="472"/>
      <c r="AW1310" s="472"/>
      <c r="AX1310" s="472"/>
      <c r="AY1310" s="472"/>
      <c r="AZ1310" s="472"/>
      <c r="BA1310" s="472"/>
      <c r="BB1310" s="472">
        <v>28160000</v>
      </c>
      <c r="BC1310" s="472">
        <v>81740000</v>
      </c>
      <c r="BD1310" s="472">
        <v>88000000</v>
      </c>
      <c r="BE1310" s="750">
        <v>75353503</v>
      </c>
      <c r="BF1310" s="830">
        <v>69051280</v>
      </c>
      <c r="BG1310" s="750">
        <v>74280169</v>
      </c>
      <c r="BH1310" s="830">
        <v>150725158</v>
      </c>
      <c r="BJ1310" s="830">
        <v>124529010</v>
      </c>
      <c r="BK1310" s="155"/>
      <c r="BL1310" s="155"/>
      <c r="BM1310" s="155"/>
      <c r="BN1310" s="155"/>
    </row>
    <row r="1311" spans="1:66" s="830" customFormat="1" ht="24.75" customHeight="1">
      <c r="A1311" s="472" t="s">
        <v>4325</v>
      </c>
      <c r="B1311" s="472">
        <v>32589</v>
      </c>
      <c r="C1311" s="472" t="s">
        <v>3416</v>
      </c>
      <c r="D1311" s="472">
        <v>2730140859</v>
      </c>
      <c r="E1311" s="472" t="s">
        <v>162</v>
      </c>
      <c r="F1311" s="472" t="s">
        <v>178</v>
      </c>
      <c r="G1311" s="472"/>
      <c r="H1311" s="472" t="s">
        <v>180</v>
      </c>
      <c r="I1311" s="472" t="s">
        <v>5417</v>
      </c>
      <c r="J1311" s="472">
        <v>9034322578</v>
      </c>
      <c r="K1311" s="472" t="s">
        <v>2226</v>
      </c>
      <c r="L1311" s="472" t="s">
        <v>774</v>
      </c>
      <c r="M1311" s="472" t="s">
        <v>4326</v>
      </c>
      <c r="N1311" s="472"/>
      <c r="O1311" s="472" t="s">
        <v>1551</v>
      </c>
      <c r="P1311" s="472" t="s">
        <v>4327</v>
      </c>
      <c r="Q1311" s="472" t="s">
        <v>4327</v>
      </c>
      <c r="R1311" s="472" t="s">
        <v>4463</v>
      </c>
      <c r="S1311" s="759" t="s">
        <v>5378</v>
      </c>
      <c r="T1311" s="829" t="s">
        <v>5435</v>
      </c>
      <c r="U1311" s="22" t="s">
        <v>3156</v>
      </c>
      <c r="V1311" s="22" t="s">
        <v>3156</v>
      </c>
      <c r="W1311" s="23" t="s">
        <v>5378</v>
      </c>
      <c r="X1311" s="472"/>
      <c r="Y1311" s="472"/>
      <c r="Z1311" s="472"/>
      <c r="AA1311" s="472"/>
      <c r="AB1311" s="472"/>
      <c r="AC1311" s="472"/>
      <c r="AD1311" s="472"/>
      <c r="AE1311" s="472"/>
      <c r="AF1311" s="472"/>
      <c r="AG1311" s="472"/>
      <c r="AH1311" s="472"/>
      <c r="AI1311" s="472"/>
      <c r="AJ1311" s="472"/>
      <c r="AK1311" s="472"/>
      <c r="AL1311" s="472"/>
      <c r="AM1311" s="472"/>
      <c r="AN1311" s="472"/>
      <c r="AO1311" s="472"/>
      <c r="AP1311" s="472"/>
      <c r="AQ1311" s="472"/>
      <c r="AR1311" s="472"/>
      <c r="AS1311" s="472"/>
      <c r="AT1311" s="472"/>
      <c r="AU1311" s="472"/>
      <c r="AV1311" s="472"/>
      <c r="AW1311" s="472"/>
      <c r="AX1311" s="472"/>
      <c r="AY1311" s="472"/>
      <c r="AZ1311" s="472"/>
      <c r="BA1311" s="472"/>
      <c r="BB1311" s="472"/>
      <c r="BC1311" s="472"/>
      <c r="BD1311" s="472"/>
      <c r="BE1311" s="750">
        <v>64130000</v>
      </c>
      <c r="BF1311" s="830">
        <v>55440000</v>
      </c>
      <c r="BG1311" s="750">
        <v>64831592</v>
      </c>
      <c r="BH1311" s="830">
        <v>46714108</v>
      </c>
      <c r="BJ1311" s="830">
        <v>61886594</v>
      </c>
      <c r="BK1311" s="155"/>
      <c r="BL1311" s="155"/>
      <c r="BM1311" s="155"/>
      <c r="BN1311" s="155"/>
    </row>
    <row r="1312" spans="1:66" s="830" customFormat="1" ht="24.75" customHeight="1">
      <c r="A1312" s="472" t="s">
        <v>4330</v>
      </c>
      <c r="B1312" s="472">
        <v>32592</v>
      </c>
      <c r="C1312" s="472" t="s">
        <v>3416</v>
      </c>
      <c r="D1312" s="472">
        <v>2700344812</v>
      </c>
      <c r="E1312" s="472" t="s">
        <v>163</v>
      </c>
      <c r="F1312" s="472" t="s">
        <v>262</v>
      </c>
      <c r="G1312" s="472"/>
      <c r="H1312" s="472" t="s">
        <v>180</v>
      </c>
      <c r="I1312" s="472" t="s">
        <v>5417</v>
      </c>
      <c r="J1312" s="472">
        <v>9054556236</v>
      </c>
      <c r="K1312" s="472" t="s">
        <v>2226</v>
      </c>
      <c r="L1312" s="472" t="s">
        <v>1224</v>
      </c>
      <c r="M1312" s="472" t="s">
        <v>4331</v>
      </c>
      <c r="N1312" s="472"/>
      <c r="O1312" s="472" t="s">
        <v>1551</v>
      </c>
      <c r="P1312" s="472" t="s">
        <v>4329</v>
      </c>
      <c r="Q1312" s="472" t="s">
        <v>4329</v>
      </c>
      <c r="R1312" s="472" t="s">
        <v>4463</v>
      </c>
      <c r="S1312" s="759" t="s">
        <v>5378</v>
      </c>
      <c r="T1312" s="829" t="s">
        <v>5435</v>
      </c>
      <c r="U1312" s="22" t="s">
        <v>3156</v>
      </c>
      <c r="V1312" s="22" t="s">
        <v>5378</v>
      </c>
      <c r="W1312" s="23" t="s">
        <v>5378</v>
      </c>
      <c r="X1312" s="472"/>
      <c r="Y1312" s="472"/>
      <c r="Z1312" s="472"/>
      <c r="AA1312" s="472"/>
      <c r="AB1312" s="472"/>
      <c r="AC1312" s="472"/>
      <c r="AD1312" s="472"/>
      <c r="AE1312" s="472"/>
      <c r="AF1312" s="472"/>
      <c r="AG1312" s="472"/>
      <c r="AH1312" s="472"/>
      <c r="AI1312" s="472"/>
      <c r="AJ1312" s="472"/>
      <c r="AK1312" s="472"/>
      <c r="AL1312" s="472"/>
      <c r="AM1312" s="472"/>
      <c r="AN1312" s="472"/>
      <c r="AO1312" s="472"/>
      <c r="AP1312" s="472"/>
      <c r="AQ1312" s="472"/>
      <c r="AR1312" s="472"/>
      <c r="AS1312" s="472"/>
      <c r="AT1312" s="472"/>
      <c r="AU1312" s="472"/>
      <c r="AV1312" s="472"/>
      <c r="AW1312" s="472"/>
      <c r="AX1312" s="472"/>
      <c r="AY1312" s="472"/>
      <c r="AZ1312" s="472"/>
      <c r="BA1312" s="472"/>
      <c r="BB1312" s="472"/>
      <c r="BC1312" s="472"/>
      <c r="BD1312" s="472">
        <v>6270000</v>
      </c>
      <c r="BE1312" s="750">
        <v>80600000</v>
      </c>
      <c r="BF1312" s="830">
        <v>77200000</v>
      </c>
      <c r="BG1312" s="750">
        <v>79679058</v>
      </c>
      <c r="BH1312" s="830">
        <v>80212992</v>
      </c>
      <c r="BJ1312" s="830">
        <v>102969010</v>
      </c>
      <c r="BK1312" s="155"/>
      <c r="BL1312" s="155"/>
      <c r="BM1312" s="155"/>
      <c r="BN1312" s="155"/>
    </row>
    <row r="1313" spans="1:66" s="830" customFormat="1" ht="24.75" customHeight="1">
      <c r="A1313" s="472" t="s">
        <v>4332</v>
      </c>
      <c r="B1313" s="472">
        <v>32593</v>
      </c>
      <c r="C1313" s="472" t="s">
        <v>3416</v>
      </c>
      <c r="D1313" s="472">
        <v>2680315219</v>
      </c>
      <c r="E1313" s="472" t="s">
        <v>162</v>
      </c>
      <c r="F1313" s="472" t="s">
        <v>345</v>
      </c>
      <c r="G1313" s="472"/>
      <c r="H1313" s="472" t="s">
        <v>180</v>
      </c>
      <c r="I1313" s="472" t="s">
        <v>5417</v>
      </c>
      <c r="J1313" s="472">
        <v>9332992957</v>
      </c>
      <c r="K1313" s="472" t="s">
        <v>2226</v>
      </c>
      <c r="L1313" s="472" t="s">
        <v>1224</v>
      </c>
      <c r="M1313" s="472" t="s">
        <v>4333</v>
      </c>
      <c r="N1313" s="472"/>
      <c r="O1313" s="472" t="s">
        <v>1551</v>
      </c>
      <c r="P1313" s="472" t="s">
        <v>4322</v>
      </c>
      <c r="Q1313" s="472" t="s">
        <v>4322</v>
      </c>
      <c r="R1313" s="472" t="s">
        <v>4463</v>
      </c>
      <c r="S1313" s="759" t="s">
        <v>5378</v>
      </c>
      <c r="T1313" s="829" t="s">
        <v>5435</v>
      </c>
      <c r="U1313" s="22" t="s">
        <v>3156</v>
      </c>
      <c r="V1313" s="22" t="s">
        <v>5378</v>
      </c>
      <c r="W1313" s="23" t="s">
        <v>5378</v>
      </c>
      <c r="X1313" s="472"/>
      <c r="Y1313" s="472"/>
      <c r="Z1313" s="472"/>
      <c r="AA1313" s="472"/>
      <c r="AB1313" s="472"/>
      <c r="AC1313" s="472"/>
      <c r="AD1313" s="472"/>
      <c r="AE1313" s="472"/>
      <c r="AF1313" s="472"/>
      <c r="AG1313" s="472"/>
      <c r="AH1313" s="472"/>
      <c r="AI1313" s="472"/>
      <c r="AJ1313" s="472"/>
      <c r="AK1313" s="472"/>
      <c r="AL1313" s="472"/>
      <c r="AM1313" s="472"/>
      <c r="AN1313" s="472"/>
      <c r="AO1313" s="472"/>
      <c r="AP1313" s="472"/>
      <c r="AQ1313" s="472"/>
      <c r="AR1313" s="472"/>
      <c r="AS1313" s="472"/>
      <c r="AT1313" s="472"/>
      <c r="AU1313" s="472"/>
      <c r="AV1313" s="472"/>
      <c r="AW1313" s="472"/>
      <c r="AX1313" s="472"/>
      <c r="AY1313" s="472"/>
      <c r="AZ1313" s="472"/>
      <c r="BA1313" s="472"/>
      <c r="BB1313" s="472"/>
      <c r="BC1313" s="472"/>
      <c r="BD1313" s="472">
        <v>21080000</v>
      </c>
      <c r="BE1313" s="750">
        <v>62900000</v>
      </c>
      <c r="BF1313" s="830">
        <v>65900000</v>
      </c>
      <c r="BG1313" s="750">
        <v>84053814</v>
      </c>
      <c r="BH1313" s="830">
        <v>97371113</v>
      </c>
      <c r="BJ1313" s="830">
        <v>116042150</v>
      </c>
      <c r="BK1313" s="155"/>
      <c r="BL1313" s="155"/>
      <c r="BM1313" s="155"/>
      <c r="BN1313" s="155"/>
    </row>
    <row r="1314" spans="1:66" s="830" customFormat="1" ht="24.75" customHeight="1">
      <c r="A1314" s="472" t="s">
        <v>22211</v>
      </c>
      <c r="B1314" s="472">
        <v>325141</v>
      </c>
      <c r="C1314" s="472" t="s">
        <v>3416</v>
      </c>
      <c r="D1314" s="472">
        <v>2710332833</v>
      </c>
      <c r="E1314" s="472" t="s">
        <v>163</v>
      </c>
      <c r="F1314" s="472" t="s">
        <v>344</v>
      </c>
      <c r="G1314" s="472"/>
      <c r="H1314" s="472" t="s">
        <v>179</v>
      </c>
      <c r="I1314" s="472" t="s">
        <v>5417</v>
      </c>
      <c r="J1314" s="472">
        <v>9015613202</v>
      </c>
      <c r="K1314" s="472" t="s">
        <v>1183</v>
      </c>
      <c r="L1314" s="472" t="s">
        <v>774</v>
      </c>
      <c r="M1314" s="472" t="s">
        <v>22212</v>
      </c>
      <c r="N1314" s="472"/>
      <c r="O1314" s="472" t="s">
        <v>1551</v>
      </c>
      <c r="P1314" s="472" t="s">
        <v>22213</v>
      </c>
      <c r="Q1314" s="472" t="s">
        <v>22213</v>
      </c>
      <c r="R1314" s="472" t="s">
        <v>5595</v>
      </c>
      <c r="S1314" s="759"/>
      <c r="T1314" s="829"/>
      <c r="U1314" s="22"/>
      <c r="V1314" s="22"/>
      <c r="W1314" s="23"/>
      <c r="X1314" s="472"/>
      <c r="Y1314" s="472"/>
      <c r="Z1314" s="472"/>
      <c r="AA1314" s="472"/>
      <c r="AB1314" s="472"/>
      <c r="AC1314" s="472"/>
      <c r="AD1314" s="472"/>
      <c r="AE1314" s="472"/>
      <c r="AF1314" s="472"/>
      <c r="AG1314" s="472"/>
      <c r="AH1314" s="472"/>
      <c r="AI1314" s="472"/>
      <c r="AJ1314" s="472"/>
      <c r="AK1314" s="472"/>
      <c r="AL1314" s="472"/>
      <c r="AM1314" s="472"/>
      <c r="AN1314" s="472"/>
      <c r="AO1314" s="472"/>
      <c r="AP1314" s="472"/>
      <c r="AQ1314" s="472"/>
      <c r="AR1314" s="472"/>
      <c r="AS1314" s="472"/>
      <c r="AT1314" s="472"/>
      <c r="AU1314" s="472"/>
      <c r="AV1314" s="472"/>
      <c r="AW1314" s="472"/>
      <c r="AX1314" s="472"/>
      <c r="AY1314" s="472"/>
      <c r="AZ1314" s="472"/>
      <c r="BA1314" s="472"/>
      <c r="BB1314" s="472"/>
      <c r="BC1314" s="472"/>
      <c r="BD1314" s="472"/>
      <c r="BE1314" s="750"/>
      <c r="BG1314" s="750"/>
      <c r="BK1314" s="155"/>
      <c r="BL1314" s="155"/>
      <c r="BM1314" s="155"/>
      <c r="BN1314" s="155"/>
    </row>
    <row r="1315" spans="1:66" s="830" customFormat="1" ht="24.75" customHeight="1">
      <c r="A1315" s="472" t="s">
        <v>4031</v>
      </c>
      <c r="B1315" s="472">
        <v>23579</v>
      </c>
      <c r="C1315" s="472" t="s">
        <v>4032</v>
      </c>
      <c r="D1315" s="472" t="s">
        <v>4033</v>
      </c>
      <c r="E1315" s="472" t="s">
        <v>163</v>
      </c>
      <c r="F1315" s="472" t="s">
        <v>86</v>
      </c>
      <c r="G1315" s="472"/>
      <c r="H1315" s="472" t="s">
        <v>180</v>
      </c>
      <c r="I1315" s="472" t="s">
        <v>5417</v>
      </c>
      <c r="J1315" s="472" t="s">
        <v>4034</v>
      </c>
      <c r="K1315" s="472" t="s">
        <v>1183</v>
      </c>
      <c r="L1315" s="472" t="s">
        <v>774</v>
      </c>
      <c r="M1315" s="472" t="s">
        <v>4035</v>
      </c>
      <c r="N1315" s="472"/>
      <c r="O1315" s="472" t="s">
        <v>2155</v>
      </c>
      <c r="P1315" s="472" t="s">
        <v>3672</v>
      </c>
      <c r="Q1315" s="472" t="s">
        <v>4452</v>
      </c>
      <c r="R1315" s="472" t="s">
        <v>4452</v>
      </c>
      <c r="S1315" s="759" t="s">
        <v>5378</v>
      </c>
      <c r="T1315" s="829" t="s">
        <v>5435</v>
      </c>
      <c r="U1315" s="22" t="s">
        <v>3156</v>
      </c>
      <c r="V1315" s="22" t="s">
        <v>5378</v>
      </c>
      <c r="W1315" s="23" t="s">
        <v>5378</v>
      </c>
      <c r="X1315" s="472"/>
      <c r="Y1315" s="472"/>
      <c r="Z1315" s="472"/>
      <c r="AA1315" s="472"/>
      <c r="AB1315" s="472"/>
      <c r="AC1315" s="472"/>
      <c r="AD1315" s="472"/>
      <c r="AE1315" s="472"/>
      <c r="AF1315" s="472"/>
      <c r="AG1315" s="472"/>
      <c r="AH1315" s="472"/>
      <c r="AI1315" s="472"/>
      <c r="AJ1315" s="472"/>
      <c r="AK1315" s="472"/>
      <c r="AL1315" s="472"/>
      <c r="AM1315" s="472"/>
      <c r="AN1315" s="472"/>
      <c r="AO1315" s="472"/>
      <c r="AP1315" s="472"/>
      <c r="AQ1315" s="472"/>
      <c r="AR1315" s="472"/>
      <c r="AS1315" s="472"/>
      <c r="AT1315" s="472"/>
      <c r="AU1315" s="472"/>
      <c r="AV1315" s="472"/>
      <c r="AW1315" s="472"/>
      <c r="AX1315" s="472"/>
      <c r="AY1315" s="472"/>
      <c r="AZ1315" s="472"/>
      <c r="BA1315" s="472"/>
      <c r="BB1315" s="472"/>
      <c r="BC1315" s="472">
        <v>52750000</v>
      </c>
      <c r="BD1315" s="472">
        <v>61530000</v>
      </c>
      <c r="BE1315" s="750">
        <v>92230000</v>
      </c>
      <c r="BF1315" s="830">
        <v>96041592</v>
      </c>
      <c r="BG1315" s="750">
        <v>80288259</v>
      </c>
      <c r="BH1315" s="830">
        <v>149584247</v>
      </c>
      <c r="BJ1315" s="830">
        <v>113952150</v>
      </c>
      <c r="BK1315" s="155"/>
      <c r="BL1315" s="155"/>
      <c r="BM1315" s="155"/>
      <c r="BN1315" s="155"/>
    </row>
    <row r="1316" spans="1:66" s="830" customFormat="1" ht="24.75" customHeight="1">
      <c r="A1316" s="472" t="s">
        <v>4036</v>
      </c>
      <c r="B1316" s="472">
        <v>23580</v>
      </c>
      <c r="C1316" s="472" t="s">
        <v>4032</v>
      </c>
      <c r="D1316" s="472">
        <v>2722223937</v>
      </c>
      <c r="E1316" s="472" t="s">
        <v>162</v>
      </c>
      <c r="F1316" s="472" t="s">
        <v>763</v>
      </c>
      <c r="G1316" s="472"/>
      <c r="H1316" s="472" t="s">
        <v>179</v>
      </c>
      <c r="I1316" s="472" t="s">
        <v>5418</v>
      </c>
      <c r="J1316" s="472">
        <v>9118468539</v>
      </c>
      <c r="K1316" s="472" t="s">
        <v>1183</v>
      </c>
      <c r="L1316" s="472" t="s">
        <v>1224</v>
      </c>
      <c r="M1316" s="472" t="s">
        <v>4037</v>
      </c>
      <c r="N1316" s="472"/>
      <c r="O1316" s="472" t="s">
        <v>1551</v>
      </c>
      <c r="P1316" s="472" t="s">
        <v>3672</v>
      </c>
      <c r="Q1316" s="472" t="s">
        <v>4452</v>
      </c>
      <c r="R1316" s="472" t="s">
        <v>3764</v>
      </c>
      <c r="S1316" s="759" t="s">
        <v>5378</v>
      </c>
      <c r="T1316" s="829" t="s">
        <v>5435</v>
      </c>
      <c r="U1316" s="22" t="s">
        <v>3156</v>
      </c>
      <c r="V1316" s="22" t="s">
        <v>3156</v>
      </c>
      <c r="W1316" s="23" t="s">
        <v>5378</v>
      </c>
      <c r="X1316" s="472"/>
      <c r="Y1316" s="472"/>
      <c r="Z1316" s="472"/>
      <c r="AA1316" s="472"/>
      <c r="AB1316" s="472"/>
      <c r="AC1316" s="472"/>
      <c r="AD1316" s="472"/>
      <c r="AE1316" s="472"/>
      <c r="AF1316" s="472"/>
      <c r="AG1316" s="472"/>
      <c r="AH1316" s="472"/>
      <c r="AI1316" s="472"/>
      <c r="AJ1316" s="472"/>
      <c r="AK1316" s="472"/>
      <c r="AL1316" s="472"/>
      <c r="AM1316" s="472"/>
      <c r="AN1316" s="472"/>
      <c r="AO1316" s="472"/>
      <c r="AP1316" s="472"/>
      <c r="AQ1316" s="472"/>
      <c r="AR1316" s="472"/>
      <c r="AS1316" s="472"/>
      <c r="AT1316" s="472"/>
      <c r="AU1316" s="472"/>
      <c r="AV1316" s="472"/>
      <c r="AW1316" s="472"/>
      <c r="AX1316" s="472"/>
      <c r="AY1316" s="472"/>
      <c r="AZ1316" s="472"/>
      <c r="BA1316" s="472"/>
      <c r="BB1316" s="472">
        <v>23200000</v>
      </c>
      <c r="BC1316" s="472">
        <v>92969370</v>
      </c>
      <c r="BD1316" s="472">
        <v>97797880</v>
      </c>
      <c r="BE1316" s="750">
        <v>99397810</v>
      </c>
      <c r="BF1316" s="830">
        <v>138597880</v>
      </c>
      <c r="BG1316" s="750">
        <v>105797880</v>
      </c>
      <c r="BH1316" s="830">
        <v>217359302</v>
      </c>
      <c r="BJ1316" s="830">
        <v>219133520</v>
      </c>
      <c r="BK1316" s="155"/>
      <c r="BL1316" s="155"/>
      <c r="BM1316" s="155"/>
      <c r="BN1316" s="155"/>
    </row>
    <row r="1317" spans="1:66" s="830" customFormat="1" ht="24.75" customHeight="1">
      <c r="A1317" s="472" t="s">
        <v>3404</v>
      </c>
      <c r="B1317" s="472" t="s">
        <v>3405</v>
      </c>
      <c r="C1317" s="472" t="s">
        <v>3416</v>
      </c>
      <c r="D1317" s="472" t="s">
        <v>3406</v>
      </c>
      <c r="E1317" s="472" t="s">
        <v>162</v>
      </c>
      <c r="F1317" s="472" t="s">
        <v>478</v>
      </c>
      <c r="G1317" s="472"/>
      <c r="H1317" s="472" t="s">
        <v>180</v>
      </c>
      <c r="I1317" s="472" t="s">
        <v>5417</v>
      </c>
      <c r="J1317" s="472" t="s">
        <v>3407</v>
      </c>
      <c r="K1317" s="472" t="s">
        <v>1183</v>
      </c>
      <c r="L1317" s="472" t="s">
        <v>774</v>
      </c>
      <c r="M1317" s="472" t="s">
        <v>3408</v>
      </c>
      <c r="N1317" s="472"/>
      <c r="O1317" s="472" t="s">
        <v>2155</v>
      </c>
      <c r="P1317" s="472" t="s">
        <v>3409</v>
      </c>
      <c r="Q1317" s="472" t="s">
        <v>4452</v>
      </c>
      <c r="R1317" s="472" t="s">
        <v>22871</v>
      </c>
      <c r="S1317" s="759" t="s">
        <v>5378</v>
      </c>
      <c r="T1317" s="829" t="s">
        <v>25263</v>
      </c>
      <c r="U1317" s="22" t="s">
        <v>3156</v>
      </c>
      <c r="V1317" s="22" t="s">
        <v>5378</v>
      </c>
      <c r="W1317" s="23" t="s">
        <v>5378</v>
      </c>
      <c r="X1317" s="472"/>
      <c r="Y1317" s="472"/>
      <c r="Z1317" s="472"/>
      <c r="AA1317" s="472"/>
      <c r="AB1317" s="472"/>
      <c r="AC1317" s="472"/>
      <c r="AD1317" s="472"/>
      <c r="AE1317" s="472"/>
      <c r="AF1317" s="472"/>
      <c r="AG1317" s="472"/>
      <c r="AH1317" s="472"/>
      <c r="AI1317" s="472"/>
      <c r="AJ1317" s="472"/>
      <c r="AK1317" s="472"/>
      <c r="AL1317" s="472"/>
      <c r="AM1317" s="472"/>
      <c r="AN1317" s="472"/>
      <c r="AO1317" s="472"/>
      <c r="AP1317" s="472"/>
      <c r="AQ1317" s="472"/>
      <c r="AR1317" s="472"/>
      <c r="AS1317" s="472"/>
      <c r="AT1317" s="472"/>
      <c r="AU1317" s="472"/>
      <c r="AV1317" s="472"/>
      <c r="AW1317" s="472"/>
      <c r="AX1317" s="472"/>
      <c r="AY1317" s="472">
        <v>18500000</v>
      </c>
      <c r="AZ1317" s="472">
        <v>62400000</v>
      </c>
      <c r="BA1317" s="472">
        <v>84200000</v>
      </c>
      <c r="BB1317" s="472">
        <v>79160000</v>
      </c>
      <c r="BC1317" s="472">
        <v>76100000</v>
      </c>
      <c r="BD1317" s="472">
        <v>52290000</v>
      </c>
      <c r="BE1317" s="750">
        <v>51160000</v>
      </c>
      <c r="BF1317" s="830">
        <v>42830000</v>
      </c>
      <c r="BG1317" s="750">
        <v>50160000</v>
      </c>
      <c r="BH1317" s="830">
        <v>120270000</v>
      </c>
      <c r="BJ1317" s="830">
        <v>87470000</v>
      </c>
      <c r="BK1317" s="155"/>
      <c r="BL1317" s="155"/>
      <c r="BM1317" s="155"/>
      <c r="BN1317" s="155"/>
    </row>
    <row r="1318" spans="1:66" s="830" customFormat="1" ht="24.75" customHeight="1">
      <c r="A1318" s="472" t="s">
        <v>4335</v>
      </c>
      <c r="B1318" s="472">
        <v>32596</v>
      </c>
      <c r="C1318" s="472" t="s">
        <v>3416</v>
      </c>
      <c r="D1318" s="472">
        <v>2709377624</v>
      </c>
      <c r="E1318" s="472" t="s">
        <v>162</v>
      </c>
      <c r="F1318" s="472" t="s">
        <v>199</v>
      </c>
      <c r="G1318" s="472"/>
      <c r="H1318" s="472" t="s">
        <v>180</v>
      </c>
      <c r="I1318" s="472" t="s">
        <v>5417</v>
      </c>
      <c r="J1318" s="472">
        <v>9113406501</v>
      </c>
      <c r="K1318" s="472" t="s">
        <v>1183</v>
      </c>
      <c r="L1318" s="472" t="s">
        <v>774</v>
      </c>
      <c r="M1318" s="472" t="s">
        <v>4336</v>
      </c>
      <c r="N1318" s="472"/>
      <c r="O1318" s="472" t="s">
        <v>2155</v>
      </c>
      <c r="P1318" s="472" t="s">
        <v>4233</v>
      </c>
      <c r="Q1318" s="472" t="s">
        <v>4233</v>
      </c>
      <c r="R1318" s="472" t="s">
        <v>4748</v>
      </c>
      <c r="S1318" s="759" t="s">
        <v>5378</v>
      </c>
      <c r="T1318" s="829" t="s">
        <v>5435</v>
      </c>
      <c r="U1318" s="22" t="s">
        <v>3156</v>
      </c>
      <c r="V1318" s="22" t="s">
        <v>5378</v>
      </c>
      <c r="W1318" s="23" t="s">
        <v>5378</v>
      </c>
      <c r="X1318" s="472"/>
      <c r="Y1318" s="472"/>
      <c r="Z1318" s="472"/>
      <c r="AA1318" s="472"/>
      <c r="AB1318" s="472"/>
      <c r="AC1318" s="472"/>
      <c r="AD1318" s="472"/>
      <c r="AE1318" s="472"/>
      <c r="AF1318" s="472"/>
      <c r="AG1318" s="472"/>
      <c r="AH1318" s="472"/>
      <c r="AI1318" s="472"/>
      <c r="AJ1318" s="472"/>
      <c r="AK1318" s="472"/>
      <c r="AL1318" s="472"/>
      <c r="AM1318" s="472"/>
      <c r="AN1318" s="472"/>
      <c r="AO1318" s="472"/>
      <c r="AP1318" s="472"/>
      <c r="AQ1318" s="472"/>
      <c r="AR1318" s="472"/>
      <c r="AS1318" s="472"/>
      <c r="AT1318" s="472"/>
      <c r="AU1318" s="472"/>
      <c r="AV1318" s="472"/>
      <c r="AW1318" s="472"/>
      <c r="AX1318" s="472"/>
      <c r="AY1318" s="472"/>
      <c r="AZ1318" s="472"/>
      <c r="BA1318" s="472"/>
      <c r="BB1318" s="472"/>
      <c r="BC1318" s="472"/>
      <c r="BD1318" s="472">
        <v>40000000</v>
      </c>
      <c r="BE1318" s="750">
        <v>117400000</v>
      </c>
      <c r="BF1318" s="830">
        <v>117100000</v>
      </c>
      <c r="BG1318" s="750">
        <v>130760000</v>
      </c>
      <c r="BH1318" s="830">
        <v>179529321</v>
      </c>
      <c r="BJ1318" s="830">
        <v>175929010</v>
      </c>
      <c r="BK1318" s="155"/>
      <c r="BL1318" s="155"/>
      <c r="BM1318" s="155"/>
      <c r="BN1318" s="155"/>
    </row>
    <row r="1319" spans="1:66" s="830" customFormat="1" ht="24.75" customHeight="1">
      <c r="A1319" s="472" t="s">
        <v>4770</v>
      </c>
      <c r="B1319" s="472">
        <v>325100</v>
      </c>
      <c r="C1319" s="472" t="s">
        <v>3416</v>
      </c>
      <c r="D1319" s="472">
        <v>2710466196</v>
      </c>
      <c r="E1319" s="472" t="s">
        <v>162</v>
      </c>
      <c r="F1319" s="472" t="s">
        <v>122</v>
      </c>
      <c r="G1319" s="472"/>
      <c r="H1319" s="472" t="s">
        <v>180</v>
      </c>
      <c r="I1319" s="472" t="s">
        <v>5417</v>
      </c>
      <c r="J1319" s="472">
        <v>9397323897</v>
      </c>
      <c r="K1319" s="472" t="s">
        <v>1183</v>
      </c>
      <c r="L1319" s="472" t="s">
        <v>774</v>
      </c>
      <c r="M1319" s="472" t="s">
        <v>4771</v>
      </c>
      <c r="N1319" s="472"/>
      <c r="O1319" s="472" t="s">
        <v>2155</v>
      </c>
      <c r="P1319" s="472" t="s">
        <v>4772</v>
      </c>
      <c r="Q1319" s="472" t="s">
        <v>4772</v>
      </c>
      <c r="R1319" s="472" t="s">
        <v>23272</v>
      </c>
      <c r="S1319" s="759" t="s">
        <v>5378</v>
      </c>
      <c r="T1319" s="829" t="s">
        <v>25263</v>
      </c>
      <c r="U1319" s="22" t="s">
        <v>3156</v>
      </c>
      <c r="V1319" s="22" t="s">
        <v>5378</v>
      </c>
      <c r="W1319" s="23" t="s">
        <v>5378</v>
      </c>
      <c r="X1319" s="472"/>
      <c r="Y1319" s="472"/>
      <c r="Z1319" s="472"/>
      <c r="AA1319" s="472"/>
      <c r="AB1319" s="472"/>
      <c r="AC1319" s="472"/>
      <c r="AD1319" s="472"/>
      <c r="AE1319" s="472"/>
      <c r="AF1319" s="472"/>
      <c r="AG1319" s="472"/>
      <c r="AH1319" s="472"/>
      <c r="AI1319" s="472"/>
      <c r="AJ1319" s="472"/>
      <c r="AK1319" s="472"/>
      <c r="AL1319" s="472"/>
      <c r="AM1319" s="472"/>
      <c r="AN1319" s="472"/>
      <c r="AO1319" s="472"/>
      <c r="AP1319" s="472"/>
      <c r="AQ1319" s="472"/>
      <c r="AR1319" s="472"/>
      <c r="AS1319" s="472"/>
      <c r="AT1319" s="472"/>
      <c r="AU1319" s="472"/>
      <c r="AV1319" s="472"/>
      <c r="AW1319" s="472"/>
      <c r="AX1319" s="472"/>
      <c r="AY1319" s="472"/>
      <c r="AZ1319" s="472"/>
      <c r="BA1319" s="472"/>
      <c r="BB1319" s="472"/>
      <c r="BC1319" s="472"/>
      <c r="BD1319" s="472"/>
      <c r="BE1319" s="750"/>
      <c r="BF1319" s="830">
        <v>63400000</v>
      </c>
      <c r="BG1319" s="750">
        <v>94300000</v>
      </c>
      <c r="BH1319" s="830">
        <v>99262808</v>
      </c>
      <c r="BJ1319" s="830">
        <v>100642150</v>
      </c>
      <c r="BK1319" s="155"/>
      <c r="BL1319" s="155"/>
      <c r="BM1319" s="155"/>
      <c r="BN1319" s="155"/>
    </row>
    <row r="1320" spans="1:66" s="830" customFormat="1" ht="24.75" customHeight="1">
      <c r="A1320" s="472" t="s">
        <v>5054</v>
      </c>
      <c r="B1320" s="472">
        <v>325108</v>
      </c>
      <c r="C1320" s="472" t="s">
        <v>3416</v>
      </c>
      <c r="D1320" s="472">
        <v>2370161910</v>
      </c>
      <c r="E1320" s="472" t="s">
        <v>162</v>
      </c>
      <c r="F1320" s="472" t="s">
        <v>138</v>
      </c>
      <c r="G1320" s="472"/>
      <c r="H1320" s="472" t="s">
        <v>179</v>
      </c>
      <c r="I1320" s="472" t="s">
        <v>5418</v>
      </c>
      <c r="J1320" s="472">
        <v>9362046593</v>
      </c>
      <c r="K1320" s="472" t="s">
        <v>1183</v>
      </c>
      <c r="L1320" s="472" t="s">
        <v>1460</v>
      </c>
      <c r="M1320" s="472" t="s">
        <v>5055</v>
      </c>
      <c r="N1320" s="472"/>
      <c r="O1320" s="472" t="s">
        <v>2155</v>
      </c>
      <c r="P1320" s="472" t="s">
        <v>5056</v>
      </c>
      <c r="Q1320" s="472" t="s">
        <v>5056</v>
      </c>
      <c r="R1320" s="472" t="s">
        <v>5337</v>
      </c>
      <c r="S1320" s="759" t="s">
        <v>5378</v>
      </c>
      <c r="T1320" s="829" t="s">
        <v>25263</v>
      </c>
      <c r="U1320" s="22" t="s">
        <v>3156</v>
      </c>
      <c r="V1320" s="22" t="s">
        <v>3156</v>
      </c>
      <c r="W1320" s="23" t="s">
        <v>5378</v>
      </c>
      <c r="X1320" s="472"/>
      <c r="Y1320" s="472"/>
      <c r="Z1320" s="472"/>
      <c r="AA1320" s="472"/>
      <c r="AB1320" s="472"/>
      <c r="AC1320" s="472"/>
      <c r="AD1320" s="472"/>
      <c r="AE1320" s="472"/>
      <c r="AF1320" s="472"/>
      <c r="AG1320" s="472"/>
      <c r="AH1320" s="472"/>
      <c r="AI1320" s="472"/>
      <c r="AJ1320" s="472"/>
      <c r="AK1320" s="472"/>
      <c r="AL1320" s="472"/>
      <c r="AM1320" s="472"/>
      <c r="AN1320" s="472"/>
      <c r="AO1320" s="472"/>
      <c r="AP1320" s="472"/>
      <c r="AQ1320" s="472"/>
      <c r="AR1320" s="472"/>
      <c r="AS1320" s="472"/>
      <c r="AT1320" s="472"/>
      <c r="AU1320" s="472"/>
      <c r="AV1320" s="472"/>
      <c r="AW1320" s="472"/>
      <c r="AX1320" s="472"/>
      <c r="AY1320" s="472"/>
      <c r="AZ1320" s="472"/>
      <c r="BA1320" s="472"/>
      <c r="BB1320" s="472"/>
      <c r="BC1320" s="472"/>
      <c r="BD1320" s="472"/>
      <c r="BE1320" s="750"/>
      <c r="BG1320" s="750">
        <v>15950000</v>
      </c>
      <c r="BH1320" s="830">
        <v>71700000</v>
      </c>
      <c r="BJ1320" s="830">
        <v>101648837</v>
      </c>
      <c r="BK1320" s="155"/>
      <c r="BL1320" s="155"/>
      <c r="BM1320" s="155"/>
      <c r="BN1320" s="155"/>
    </row>
    <row r="1321" spans="1:66" s="830" customFormat="1" ht="24.75" customHeight="1">
      <c r="A1321" s="472" t="s">
        <v>5062</v>
      </c>
      <c r="B1321" s="472">
        <v>325111</v>
      </c>
      <c r="C1321" s="472" t="s">
        <v>3416</v>
      </c>
      <c r="D1321" s="472">
        <v>2710360861</v>
      </c>
      <c r="E1321" s="472" t="s">
        <v>162</v>
      </c>
      <c r="F1321" s="472" t="s">
        <v>89</v>
      </c>
      <c r="G1321" s="472"/>
      <c r="H1321" s="472" t="s">
        <v>180</v>
      </c>
      <c r="I1321" s="472" t="s">
        <v>5417</v>
      </c>
      <c r="J1321" s="472">
        <v>9216769810</v>
      </c>
      <c r="K1321" s="472" t="s">
        <v>1183</v>
      </c>
      <c r="L1321" s="472" t="s">
        <v>774</v>
      </c>
      <c r="M1321" s="472" t="s">
        <v>5063</v>
      </c>
      <c r="N1321" s="472"/>
      <c r="O1321" s="472" t="s">
        <v>2155</v>
      </c>
      <c r="P1321" s="472" t="s">
        <v>5064</v>
      </c>
      <c r="Q1321" s="472" t="s">
        <v>5064</v>
      </c>
      <c r="R1321" s="472" t="s">
        <v>5586</v>
      </c>
      <c r="S1321" s="759" t="s">
        <v>5378</v>
      </c>
      <c r="T1321" s="829" t="s">
        <v>25263</v>
      </c>
      <c r="U1321" s="22" t="s">
        <v>3156</v>
      </c>
      <c r="V1321" s="22" t="s">
        <v>3156</v>
      </c>
      <c r="W1321" s="23" t="s">
        <v>5378</v>
      </c>
      <c r="X1321" s="472"/>
      <c r="Y1321" s="472"/>
      <c r="Z1321" s="472"/>
      <c r="AA1321" s="472"/>
      <c r="AB1321" s="472"/>
      <c r="AC1321" s="472"/>
      <c r="AD1321" s="472"/>
      <c r="AE1321" s="472"/>
      <c r="AF1321" s="472"/>
      <c r="AG1321" s="472"/>
      <c r="AH1321" s="472"/>
      <c r="AI1321" s="472"/>
      <c r="AJ1321" s="472"/>
      <c r="AK1321" s="472"/>
      <c r="AL1321" s="472"/>
      <c r="AM1321" s="472"/>
      <c r="AN1321" s="472"/>
      <c r="AO1321" s="472"/>
      <c r="AP1321" s="472"/>
      <c r="AQ1321" s="472"/>
      <c r="AR1321" s="472"/>
      <c r="AS1321" s="472"/>
      <c r="AT1321" s="472"/>
      <c r="AU1321" s="472"/>
      <c r="AV1321" s="472"/>
      <c r="AW1321" s="472"/>
      <c r="AX1321" s="472"/>
      <c r="AY1321" s="472"/>
      <c r="AZ1321" s="472"/>
      <c r="BA1321" s="472"/>
      <c r="BB1321" s="472"/>
      <c r="BC1321" s="472"/>
      <c r="BD1321" s="472"/>
      <c r="BE1321" s="750"/>
      <c r="BG1321" s="750">
        <v>25200000</v>
      </c>
      <c r="BH1321" s="830">
        <v>54500000</v>
      </c>
      <c r="BJ1321" s="830">
        <v>65000000</v>
      </c>
      <c r="BK1321" s="155"/>
      <c r="BL1321" s="155"/>
      <c r="BM1321" s="155"/>
      <c r="BN1321" s="155"/>
    </row>
    <row r="1322" spans="1:66" s="830" customFormat="1" ht="24.75" customHeight="1">
      <c r="A1322" s="472" t="s">
        <v>5065</v>
      </c>
      <c r="B1322" s="472">
        <v>325113</v>
      </c>
      <c r="C1322" s="472" t="s">
        <v>3416</v>
      </c>
      <c r="D1322" s="472">
        <v>2581364963</v>
      </c>
      <c r="E1322" s="472" t="s">
        <v>163</v>
      </c>
      <c r="F1322" s="472" t="s">
        <v>102</v>
      </c>
      <c r="G1322" s="472"/>
      <c r="H1322" s="472" t="s">
        <v>180</v>
      </c>
      <c r="I1322" s="472" t="s">
        <v>5417</v>
      </c>
      <c r="J1322" s="472">
        <v>9339171894</v>
      </c>
      <c r="K1322" s="472" t="s">
        <v>1183</v>
      </c>
      <c r="L1322" s="472" t="s">
        <v>774</v>
      </c>
      <c r="M1322" s="472" t="s">
        <v>5066</v>
      </c>
      <c r="N1322" s="472"/>
      <c r="O1322" s="472" t="s">
        <v>2155</v>
      </c>
      <c r="P1322" s="472" t="s">
        <v>5067</v>
      </c>
      <c r="Q1322" s="472" t="s">
        <v>5067</v>
      </c>
      <c r="R1322" s="472" t="s">
        <v>4748</v>
      </c>
      <c r="S1322" s="759" t="s">
        <v>5378</v>
      </c>
      <c r="T1322" s="829" t="s">
        <v>5435</v>
      </c>
      <c r="U1322" s="22" t="s">
        <v>3156</v>
      </c>
      <c r="V1322" s="22" t="s">
        <v>5378</v>
      </c>
      <c r="W1322" s="23" t="s">
        <v>5378</v>
      </c>
      <c r="X1322" s="472"/>
      <c r="Y1322" s="472"/>
      <c r="Z1322" s="472"/>
      <c r="AA1322" s="472"/>
      <c r="AB1322" s="472"/>
      <c r="AC1322" s="472"/>
      <c r="AD1322" s="472"/>
      <c r="AE1322" s="472"/>
      <c r="AF1322" s="472"/>
      <c r="AG1322" s="472"/>
      <c r="AH1322" s="472"/>
      <c r="AI1322" s="472"/>
      <c r="AJ1322" s="472"/>
      <c r="AK1322" s="472"/>
      <c r="AL1322" s="472"/>
      <c r="AM1322" s="472"/>
      <c r="AN1322" s="472"/>
      <c r="AO1322" s="472"/>
      <c r="AP1322" s="472"/>
      <c r="AQ1322" s="472"/>
      <c r="AR1322" s="472"/>
      <c r="AS1322" s="472"/>
      <c r="AT1322" s="472"/>
      <c r="AU1322" s="472"/>
      <c r="AV1322" s="472"/>
      <c r="AW1322" s="472"/>
      <c r="AX1322" s="472"/>
      <c r="AY1322" s="472"/>
      <c r="AZ1322" s="472"/>
      <c r="BA1322" s="472"/>
      <c r="BB1322" s="472"/>
      <c r="BC1322" s="472"/>
      <c r="BD1322" s="472"/>
      <c r="BE1322" s="750"/>
      <c r="BG1322" s="750">
        <v>84530000</v>
      </c>
      <c r="BH1322" s="830">
        <v>69847637</v>
      </c>
      <c r="BJ1322" s="830">
        <v>107419010</v>
      </c>
      <c r="BK1322" s="155"/>
      <c r="BL1322" s="155"/>
      <c r="BM1322" s="155"/>
      <c r="BN1322" s="155"/>
    </row>
    <row r="1323" spans="1:66" s="830" customFormat="1" ht="24.75" customHeight="1">
      <c r="A1323" s="472" t="s">
        <v>5068</v>
      </c>
      <c r="B1323" s="472">
        <v>325114</v>
      </c>
      <c r="C1323" s="472" t="s">
        <v>3416</v>
      </c>
      <c r="D1323" s="472">
        <v>2680252442</v>
      </c>
      <c r="E1323" s="472" t="s">
        <v>162</v>
      </c>
      <c r="F1323" s="472" t="s">
        <v>138</v>
      </c>
      <c r="G1323" s="472"/>
      <c r="H1323" s="472" t="s">
        <v>180</v>
      </c>
      <c r="I1323" s="472" t="s">
        <v>5417</v>
      </c>
      <c r="J1323" s="472">
        <v>9382506863</v>
      </c>
      <c r="K1323" s="472" t="s">
        <v>2226</v>
      </c>
      <c r="L1323" s="472"/>
      <c r="M1323" s="472" t="s">
        <v>5069</v>
      </c>
      <c r="N1323" s="472"/>
      <c r="O1323" s="472" t="s">
        <v>2155</v>
      </c>
      <c r="P1323" s="472" t="s">
        <v>4384</v>
      </c>
      <c r="Q1323" s="472" t="s">
        <v>4384</v>
      </c>
      <c r="R1323" s="472" t="s">
        <v>4748</v>
      </c>
      <c r="S1323" s="759" t="s">
        <v>5378</v>
      </c>
      <c r="T1323" s="829" t="s">
        <v>5435</v>
      </c>
      <c r="U1323" s="22" t="s">
        <v>3156</v>
      </c>
      <c r="V1323" s="22" t="s">
        <v>3156</v>
      </c>
      <c r="W1323" s="23" t="s">
        <v>5378</v>
      </c>
      <c r="X1323" s="472"/>
      <c r="Y1323" s="472"/>
      <c r="Z1323" s="472"/>
      <c r="AA1323" s="472"/>
      <c r="AB1323" s="472"/>
      <c r="AC1323" s="472"/>
      <c r="AD1323" s="472"/>
      <c r="AE1323" s="472"/>
      <c r="AF1323" s="472"/>
      <c r="AG1323" s="472"/>
      <c r="AH1323" s="472"/>
      <c r="AI1323" s="472"/>
      <c r="AJ1323" s="472"/>
      <c r="AK1323" s="472"/>
      <c r="AL1323" s="472"/>
      <c r="AM1323" s="472"/>
      <c r="AN1323" s="472"/>
      <c r="AO1323" s="472"/>
      <c r="AP1323" s="472"/>
      <c r="AQ1323" s="472"/>
      <c r="AR1323" s="472"/>
      <c r="AS1323" s="472"/>
      <c r="AT1323" s="472"/>
      <c r="AU1323" s="472"/>
      <c r="AV1323" s="472"/>
      <c r="AW1323" s="472"/>
      <c r="AX1323" s="472"/>
      <c r="AY1323" s="472"/>
      <c r="AZ1323" s="472"/>
      <c r="BA1323" s="472"/>
      <c r="BB1323" s="472"/>
      <c r="BC1323" s="472"/>
      <c r="BD1323" s="472"/>
      <c r="BE1323" s="750"/>
      <c r="BG1323" s="750">
        <v>82840000</v>
      </c>
      <c r="BH1323" s="830">
        <v>113485158</v>
      </c>
      <c r="BJ1323" s="830">
        <v>99069010</v>
      </c>
      <c r="BK1323" s="155"/>
      <c r="BL1323" s="155"/>
      <c r="BM1323" s="155"/>
      <c r="BN1323" s="155"/>
    </row>
    <row r="1324" spans="1:66" s="830" customFormat="1" ht="24.75" customHeight="1">
      <c r="A1324" s="472" t="s">
        <v>5070</v>
      </c>
      <c r="B1324" s="472">
        <v>325115</v>
      </c>
      <c r="C1324" s="472" t="s">
        <v>3416</v>
      </c>
      <c r="D1324" s="472">
        <v>2710448270</v>
      </c>
      <c r="E1324" s="472" t="s">
        <v>162</v>
      </c>
      <c r="F1324" s="472" t="s">
        <v>111</v>
      </c>
      <c r="G1324" s="472"/>
      <c r="H1324" s="472" t="s">
        <v>180</v>
      </c>
      <c r="I1324" s="472" t="s">
        <v>5417</v>
      </c>
      <c r="J1324" s="472">
        <v>9385794262</v>
      </c>
      <c r="K1324" s="472" t="s">
        <v>1183</v>
      </c>
      <c r="L1324" s="472" t="s">
        <v>5071</v>
      </c>
      <c r="M1324" s="472" t="s">
        <v>5072</v>
      </c>
      <c r="N1324" s="472"/>
      <c r="O1324" s="472" t="s">
        <v>2414</v>
      </c>
      <c r="P1324" s="472" t="s">
        <v>4384</v>
      </c>
      <c r="Q1324" s="472" t="s">
        <v>4384</v>
      </c>
      <c r="R1324" s="472" t="s">
        <v>22256</v>
      </c>
      <c r="S1324" s="759" t="s">
        <v>5378</v>
      </c>
      <c r="T1324" s="829" t="s">
        <v>25263</v>
      </c>
      <c r="U1324" s="22" t="s">
        <v>3156</v>
      </c>
      <c r="V1324" s="22" t="s">
        <v>5378</v>
      </c>
      <c r="W1324" s="23" t="s">
        <v>5378</v>
      </c>
      <c r="X1324" s="472"/>
      <c r="Y1324" s="472"/>
      <c r="Z1324" s="472"/>
      <c r="AA1324" s="472"/>
      <c r="AB1324" s="472"/>
      <c r="AC1324" s="472"/>
      <c r="AD1324" s="472"/>
      <c r="AE1324" s="472"/>
      <c r="AF1324" s="472"/>
      <c r="AG1324" s="472"/>
      <c r="AH1324" s="472"/>
      <c r="AI1324" s="472"/>
      <c r="AJ1324" s="472"/>
      <c r="AK1324" s="472"/>
      <c r="AL1324" s="472"/>
      <c r="AM1324" s="472"/>
      <c r="AN1324" s="472"/>
      <c r="AO1324" s="472"/>
      <c r="AP1324" s="472"/>
      <c r="AQ1324" s="472"/>
      <c r="AR1324" s="472"/>
      <c r="AS1324" s="472"/>
      <c r="AT1324" s="472"/>
      <c r="AU1324" s="472"/>
      <c r="AV1324" s="472"/>
      <c r="AW1324" s="472"/>
      <c r="AX1324" s="472"/>
      <c r="AY1324" s="472"/>
      <c r="AZ1324" s="472"/>
      <c r="BA1324" s="472"/>
      <c r="BB1324" s="472"/>
      <c r="BC1324" s="472"/>
      <c r="BD1324" s="472"/>
      <c r="BE1324" s="750"/>
      <c r="BG1324" s="750">
        <v>73170000</v>
      </c>
      <c r="BH1324" s="830">
        <v>112141820</v>
      </c>
      <c r="BJ1324" s="830">
        <v>93835677</v>
      </c>
      <c r="BK1324" s="155"/>
      <c r="BL1324" s="155"/>
      <c r="BM1324" s="155"/>
      <c r="BN1324" s="155"/>
    </row>
    <row r="1325" spans="1:66" s="830" customFormat="1" ht="24.75" customHeight="1">
      <c r="A1325" s="472" t="s">
        <v>5073</v>
      </c>
      <c r="B1325" s="472">
        <v>325116</v>
      </c>
      <c r="C1325" s="472" t="s">
        <v>3416</v>
      </c>
      <c r="D1325" s="472">
        <v>2721613115</v>
      </c>
      <c r="E1325" s="472" t="s">
        <v>163</v>
      </c>
      <c r="F1325" s="472" t="s">
        <v>640</v>
      </c>
      <c r="G1325" s="472"/>
      <c r="H1325" s="472" t="s">
        <v>179</v>
      </c>
      <c r="I1325" s="472" t="s">
        <v>5418</v>
      </c>
      <c r="J1325" s="472">
        <v>9119428610</v>
      </c>
      <c r="K1325" s="472" t="s">
        <v>1183</v>
      </c>
      <c r="L1325" s="472" t="s">
        <v>774</v>
      </c>
      <c r="M1325" s="472"/>
      <c r="N1325" s="472"/>
      <c r="O1325" s="472" t="s">
        <v>2155</v>
      </c>
      <c r="P1325" s="472" t="s">
        <v>5074</v>
      </c>
      <c r="Q1325" s="472" t="s">
        <v>5074</v>
      </c>
      <c r="R1325" s="472" t="s">
        <v>5337</v>
      </c>
      <c r="S1325" s="759" t="s">
        <v>5378</v>
      </c>
      <c r="T1325" s="829" t="s">
        <v>25263</v>
      </c>
      <c r="U1325" s="22" t="s">
        <v>3156</v>
      </c>
      <c r="V1325" s="22" t="s">
        <v>5378</v>
      </c>
      <c r="W1325" s="23" t="s">
        <v>5378</v>
      </c>
      <c r="X1325" s="472"/>
      <c r="Y1325" s="472"/>
      <c r="Z1325" s="472"/>
      <c r="AA1325" s="472"/>
      <c r="AB1325" s="472"/>
      <c r="AC1325" s="472"/>
      <c r="AD1325" s="472"/>
      <c r="AE1325" s="472"/>
      <c r="AF1325" s="472"/>
      <c r="AG1325" s="472"/>
      <c r="AH1325" s="472"/>
      <c r="AI1325" s="472"/>
      <c r="AJ1325" s="472"/>
      <c r="AK1325" s="472"/>
      <c r="AL1325" s="472"/>
      <c r="AM1325" s="472"/>
      <c r="AN1325" s="472"/>
      <c r="AO1325" s="472"/>
      <c r="AP1325" s="472"/>
      <c r="AQ1325" s="472"/>
      <c r="AR1325" s="472"/>
      <c r="AS1325" s="472"/>
      <c r="AT1325" s="472"/>
      <c r="AU1325" s="472"/>
      <c r="AV1325" s="472"/>
      <c r="AW1325" s="472"/>
      <c r="AX1325" s="472"/>
      <c r="AY1325" s="472"/>
      <c r="AZ1325" s="472"/>
      <c r="BA1325" s="472"/>
      <c r="BB1325" s="472"/>
      <c r="BC1325" s="472"/>
      <c r="BD1325" s="472"/>
      <c r="BE1325" s="750"/>
      <c r="BG1325" s="750">
        <v>78268889</v>
      </c>
      <c r="BH1325" s="830">
        <v>121000000</v>
      </c>
      <c r="BJ1325" s="830">
        <v>99584371</v>
      </c>
      <c r="BK1325" s="155"/>
      <c r="BL1325" s="155"/>
      <c r="BM1325" s="155"/>
      <c r="BN1325" s="155"/>
    </row>
    <row r="1326" spans="1:66" s="830" customFormat="1" ht="24.75" customHeight="1">
      <c r="A1326" s="472" t="s">
        <v>5553</v>
      </c>
      <c r="B1326" s="472">
        <v>325117</v>
      </c>
      <c r="C1326" s="472" t="s">
        <v>3416</v>
      </c>
      <c r="D1326" s="472">
        <v>3721274792</v>
      </c>
      <c r="E1326" s="472" t="s">
        <v>163</v>
      </c>
      <c r="F1326" s="472" t="s">
        <v>138</v>
      </c>
      <c r="G1326" s="472"/>
      <c r="H1326" s="472" t="s">
        <v>180</v>
      </c>
      <c r="I1326" s="472" t="s">
        <v>5417</v>
      </c>
      <c r="J1326" s="472">
        <v>9364741133</v>
      </c>
      <c r="K1326" s="472" t="s">
        <v>1183</v>
      </c>
      <c r="L1326" s="472" t="s">
        <v>774</v>
      </c>
      <c r="M1326" s="472" t="s">
        <v>5554</v>
      </c>
      <c r="N1326" s="472"/>
      <c r="O1326" s="472" t="s">
        <v>2155</v>
      </c>
      <c r="P1326" s="472" t="s">
        <v>5555</v>
      </c>
      <c r="Q1326" s="472" t="s">
        <v>5555</v>
      </c>
      <c r="R1326" s="472"/>
      <c r="S1326" s="759" t="s">
        <v>5378</v>
      </c>
      <c r="T1326" s="829"/>
      <c r="U1326" s="22" t="s">
        <v>3156</v>
      </c>
      <c r="V1326" s="22" t="s">
        <v>5378</v>
      </c>
      <c r="W1326" s="23" t="s">
        <v>5378</v>
      </c>
      <c r="X1326" s="472"/>
      <c r="Y1326" s="472"/>
      <c r="Z1326" s="472"/>
      <c r="AA1326" s="472"/>
      <c r="AB1326" s="472"/>
      <c r="AC1326" s="472"/>
      <c r="AD1326" s="472"/>
      <c r="AE1326" s="472"/>
      <c r="AF1326" s="472"/>
      <c r="AG1326" s="472"/>
      <c r="AH1326" s="472"/>
      <c r="AI1326" s="472"/>
      <c r="AJ1326" s="472"/>
      <c r="AK1326" s="472"/>
      <c r="AL1326" s="472"/>
      <c r="AM1326" s="472"/>
      <c r="AN1326" s="472"/>
      <c r="AO1326" s="472"/>
      <c r="AP1326" s="472"/>
      <c r="AQ1326" s="472"/>
      <c r="AR1326" s="472"/>
      <c r="AS1326" s="472"/>
      <c r="AT1326" s="472"/>
      <c r="AU1326" s="472"/>
      <c r="AV1326" s="472"/>
      <c r="AW1326" s="472"/>
      <c r="AX1326" s="472"/>
      <c r="AY1326" s="472"/>
      <c r="AZ1326" s="472"/>
      <c r="BA1326" s="472"/>
      <c r="BB1326" s="472"/>
      <c r="BC1326" s="472"/>
      <c r="BD1326" s="472"/>
      <c r="BE1326" s="750"/>
      <c r="BG1326" s="750"/>
      <c r="BH1326" s="830">
        <v>23400000</v>
      </c>
      <c r="BI1326" s="830">
        <v>74600000</v>
      </c>
      <c r="BJ1326" s="830">
        <v>74600000</v>
      </c>
      <c r="BK1326" s="155"/>
      <c r="BL1326" s="155"/>
      <c r="BM1326" s="155"/>
      <c r="BN1326" s="155"/>
    </row>
    <row r="1327" spans="1:66" s="830" customFormat="1" ht="24.75" customHeight="1">
      <c r="A1327" s="472" t="s">
        <v>5556</v>
      </c>
      <c r="B1327" s="472">
        <v>325118</v>
      </c>
      <c r="C1327" s="472" t="s">
        <v>3416</v>
      </c>
      <c r="D1327" s="472">
        <v>1272740749</v>
      </c>
      <c r="E1327" s="472" t="s">
        <v>163</v>
      </c>
      <c r="F1327" s="472" t="s">
        <v>5557</v>
      </c>
      <c r="G1327" s="472"/>
      <c r="H1327" s="472" t="s">
        <v>180</v>
      </c>
      <c r="I1327" s="472" t="s">
        <v>5417</v>
      </c>
      <c r="J1327" s="472">
        <v>9109862925</v>
      </c>
      <c r="K1327" s="472" t="s">
        <v>1183</v>
      </c>
      <c r="L1327" s="472" t="s">
        <v>774</v>
      </c>
      <c r="M1327" s="472" t="s">
        <v>5558</v>
      </c>
      <c r="N1327" s="472"/>
      <c r="O1327" s="472" t="s">
        <v>2155</v>
      </c>
      <c r="P1327" s="472" t="s">
        <v>5555</v>
      </c>
      <c r="Q1327" s="472" t="s">
        <v>5555</v>
      </c>
      <c r="R1327" s="472"/>
      <c r="S1327" s="759" t="s">
        <v>5378</v>
      </c>
      <c r="T1327" s="829"/>
      <c r="U1327" s="22" t="s">
        <v>3156</v>
      </c>
      <c r="V1327" s="22" t="s">
        <v>5378</v>
      </c>
      <c r="W1327" s="23" t="s">
        <v>5378</v>
      </c>
      <c r="X1327" s="472"/>
      <c r="Y1327" s="472"/>
      <c r="Z1327" s="472"/>
      <c r="AA1327" s="472"/>
      <c r="AB1327" s="472"/>
      <c r="AC1327" s="472"/>
      <c r="AD1327" s="472"/>
      <c r="AE1327" s="472"/>
      <c r="AF1327" s="472"/>
      <c r="AG1327" s="472"/>
      <c r="AH1327" s="472"/>
      <c r="AI1327" s="472"/>
      <c r="AJ1327" s="472"/>
      <c r="AK1327" s="472"/>
      <c r="AL1327" s="472"/>
      <c r="AM1327" s="472"/>
      <c r="AN1327" s="472"/>
      <c r="AO1327" s="472"/>
      <c r="AP1327" s="472"/>
      <c r="AQ1327" s="472"/>
      <c r="AR1327" s="472"/>
      <c r="AS1327" s="472"/>
      <c r="AT1327" s="472"/>
      <c r="AU1327" s="472"/>
      <c r="AV1327" s="472"/>
      <c r="AW1327" s="472"/>
      <c r="AX1327" s="472"/>
      <c r="AY1327" s="472"/>
      <c r="AZ1327" s="472"/>
      <c r="BA1327" s="472"/>
      <c r="BB1327" s="472"/>
      <c r="BC1327" s="472"/>
      <c r="BD1327" s="472"/>
      <c r="BE1327" s="750"/>
      <c r="BG1327" s="750"/>
      <c r="BH1327" s="830">
        <v>23400000</v>
      </c>
      <c r="BI1327" s="830">
        <v>67900000</v>
      </c>
      <c r="BJ1327" s="830">
        <v>67900000</v>
      </c>
      <c r="BK1327" s="155"/>
      <c r="BL1327" s="155"/>
      <c r="BM1327" s="155"/>
      <c r="BN1327" s="155"/>
    </row>
    <row r="1328" spans="1:66" s="830" customFormat="1" ht="24.75" customHeight="1">
      <c r="A1328" s="472" t="s">
        <v>5559</v>
      </c>
      <c r="B1328" s="472">
        <v>325119</v>
      </c>
      <c r="C1328" s="472" t="s">
        <v>3416</v>
      </c>
      <c r="D1328" s="472">
        <v>67940358</v>
      </c>
      <c r="E1328" s="472" t="s">
        <v>163</v>
      </c>
      <c r="F1328" s="472" t="s">
        <v>469</v>
      </c>
      <c r="G1328" s="472"/>
      <c r="H1328" s="472" t="s">
        <v>179</v>
      </c>
      <c r="I1328" s="472" t="s">
        <v>5416</v>
      </c>
      <c r="J1328" s="472">
        <v>9332316690</v>
      </c>
      <c r="K1328" s="472" t="s">
        <v>1183</v>
      </c>
      <c r="L1328" s="472" t="s">
        <v>774</v>
      </c>
      <c r="M1328" s="472" t="s">
        <v>5560</v>
      </c>
      <c r="N1328" s="472"/>
      <c r="O1328" s="472" t="s">
        <v>2155</v>
      </c>
      <c r="P1328" s="472" t="s">
        <v>5561</v>
      </c>
      <c r="Q1328" s="472" t="s">
        <v>5561</v>
      </c>
      <c r="R1328" s="472"/>
      <c r="S1328" s="759" t="s">
        <v>5378</v>
      </c>
      <c r="T1328" s="829"/>
      <c r="U1328" s="22" t="s">
        <v>3156</v>
      </c>
      <c r="V1328" s="22" t="s">
        <v>5378</v>
      </c>
      <c r="W1328" s="23" t="s">
        <v>5378</v>
      </c>
      <c r="X1328" s="472"/>
      <c r="Y1328" s="472"/>
      <c r="Z1328" s="472"/>
      <c r="AA1328" s="472"/>
      <c r="AB1328" s="472"/>
      <c r="AC1328" s="472"/>
      <c r="AD1328" s="472"/>
      <c r="AE1328" s="472"/>
      <c r="AF1328" s="472"/>
      <c r="AG1328" s="472"/>
      <c r="AH1328" s="472"/>
      <c r="AI1328" s="472"/>
      <c r="AJ1328" s="472"/>
      <c r="AK1328" s="472"/>
      <c r="AL1328" s="472"/>
      <c r="AM1328" s="472"/>
      <c r="AN1328" s="472"/>
      <c r="AO1328" s="472"/>
      <c r="AP1328" s="472"/>
      <c r="AQ1328" s="472"/>
      <c r="AR1328" s="472"/>
      <c r="AS1328" s="472"/>
      <c r="AT1328" s="472"/>
      <c r="AU1328" s="472"/>
      <c r="AV1328" s="472"/>
      <c r="AW1328" s="472"/>
      <c r="AX1328" s="472"/>
      <c r="AY1328" s="472"/>
      <c r="AZ1328" s="472"/>
      <c r="BA1328" s="472"/>
      <c r="BB1328" s="472"/>
      <c r="BC1328" s="472"/>
      <c r="BD1328" s="472"/>
      <c r="BE1328" s="750"/>
      <c r="BG1328" s="750"/>
      <c r="BH1328" s="830">
        <v>43000000</v>
      </c>
      <c r="BI1328" s="830">
        <v>75400000</v>
      </c>
      <c r="BJ1328" s="830">
        <v>75400000</v>
      </c>
      <c r="BK1328" s="155"/>
      <c r="BL1328" s="155"/>
      <c r="BM1328" s="155"/>
      <c r="BN1328" s="155"/>
    </row>
    <row r="1329" spans="1:66" s="830" customFormat="1" ht="24.75" customHeight="1">
      <c r="A1329" s="472" t="s">
        <v>5563</v>
      </c>
      <c r="B1329" s="472">
        <v>325123</v>
      </c>
      <c r="C1329" s="472" t="s">
        <v>3416</v>
      </c>
      <c r="D1329" s="472">
        <v>2700362632</v>
      </c>
      <c r="E1329" s="472" t="s">
        <v>162</v>
      </c>
      <c r="F1329" s="472" t="s">
        <v>548</v>
      </c>
      <c r="G1329" s="472"/>
      <c r="H1329" s="472" t="s">
        <v>180</v>
      </c>
      <c r="I1329" s="472" t="s">
        <v>5417</v>
      </c>
      <c r="J1329" s="472">
        <v>9941266771</v>
      </c>
      <c r="K1329" s="472" t="s">
        <v>1183</v>
      </c>
      <c r="L1329" s="472" t="s">
        <v>1224</v>
      </c>
      <c r="M1329" s="472" t="s">
        <v>5564</v>
      </c>
      <c r="N1329" s="472"/>
      <c r="O1329" s="472" t="s">
        <v>2155</v>
      </c>
      <c r="P1329" s="472" t="s">
        <v>5565</v>
      </c>
      <c r="Q1329" s="472" t="s">
        <v>5565</v>
      </c>
      <c r="R1329" s="472" t="s">
        <v>22287</v>
      </c>
      <c r="S1329" s="759" t="s">
        <v>5378</v>
      </c>
      <c r="T1329" s="829"/>
      <c r="U1329" s="22" t="s">
        <v>3156</v>
      </c>
      <c r="V1329" s="22" t="s">
        <v>5378</v>
      </c>
      <c r="W1329" s="23" t="s">
        <v>5378</v>
      </c>
      <c r="X1329" s="472"/>
      <c r="Y1329" s="472"/>
      <c r="Z1329" s="472"/>
      <c r="AA1329" s="472"/>
      <c r="AB1329" s="472"/>
      <c r="AC1329" s="472"/>
      <c r="AD1329" s="472"/>
      <c r="AE1329" s="472"/>
      <c r="AF1329" s="472"/>
      <c r="AG1329" s="472"/>
      <c r="AH1329" s="472"/>
      <c r="AI1329" s="472"/>
      <c r="AJ1329" s="472"/>
      <c r="AK1329" s="472"/>
      <c r="AL1329" s="472"/>
      <c r="AM1329" s="472"/>
      <c r="AN1329" s="472"/>
      <c r="AO1329" s="472"/>
      <c r="AP1329" s="472"/>
      <c r="AQ1329" s="472"/>
      <c r="AR1329" s="472"/>
      <c r="AS1329" s="472"/>
      <c r="AT1329" s="472"/>
      <c r="AU1329" s="472"/>
      <c r="AV1329" s="472"/>
      <c r="AW1329" s="472"/>
      <c r="AX1329" s="472"/>
      <c r="AY1329" s="472"/>
      <c r="AZ1329" s="472"/>
      <c r="BA1329" s="472"/>
      <c r="BB1329" s="472"/>
      <c r="BC1329" s="472"/>
      <c r="BD1329" s="472"/>
      <c r="BE1329" s="750"/>
      <c r="BG1329" s="750"/>
      <c r="BI1329" s="830">
        <v>9900000</v>
      </c>
      <c r="BJ1329" s="830">
        <v>9900000</v>
      </c>
      <c r="BK1329" s="155"/>
      <c r="BL1329" s="155"/>
      <c r="BM1329" s="155"/>
      <c r="BN1329" s="155"/>
    </row>
    <row r="1330" spans="1:66" s="830" customFormat="1" ht="24.75" customHeight="1">
      <c r="A1330" s="472" t="s">
        <v>24611</v>
      </c>
      <c r="B1330" s="472">
        <v>325124</v>
      </c>
      <c r="C1330" s="472" t="s">
        <v>3416</v>
      </c>
      <c r="D1330" s="472">
        <v>2710425793</v>
      </c>
      <c r="E1330" s="472" t="s">
        <v>163</v>
      </c>
      <c r="F1330" s="472" t="s">
        <v>111</v>
      </c>
      <c r="G1330" s="472"/>
      <c r="H1330" s="472" t="s">
        <v>180</v>
      </c>
      <c r="I1330" s="472" t="s">
        <v>5417</v>
      </c>
      <c r="J1330" s="472">
        <v>9116600227</v>
      </c>
      <c r="K1330" s="472" t="s">
        <v>1183</v>
      </c>
      <c r="L1330" s="472"/>
      <c r="M1330" s="472" t="s">
        <v>5566</v>
      </c>
      <c r="N1330" s="472"/>
      <c r="O1330" s="472" t="s">
        <v>2155</v>
      </c>
      <c r="P1330" s="472" t="s">
        <v>5565</v>
      </c>
      <c r="Q1330" s="472" t="s">
        <v>5565</v>
      </c>
      <c r="R1330" s="472" t="s">
        <v>22287</v>
      </c>
      <c r="S1330" s="759" t="s">
        <v>5378</v>
      </c>
      <c r="T1330" s="829"/>
      <c r="U1330" s="22" t="s">
        <v>3156</v>
      </c>
      <c r="V1330" s="22" t="s">
        <v>5378</v>
      </c>
      <c r="W1330" s="23" t="s">
        <v>5378</v>
      </c>
      <c r="X1330" s="472"/>
      <c r="Y1330" s="472"/>
      <c r="Z1330" s="472"/>
      <c r="AA1330" s="472"/>
      <c r="AB1330" s="472"/>
      <c r="AC1330" s="472"/>
      <c r="AD1330" s="472"/>
      <c r="AE1330" s="472"/>
      <c r="AF1330" s="472"/>
      <c r="AG1330" s="472"/>
      <c r="AH1330" s="472"/>
      <c r="AI1330" s="472"/>
      <c r="AJ1330" s="472"/>
      <c r="AK1330" s="472"/>
      <c r="AL1330" s="472"/>
      <c r="AM1330" s="472"/>
      <c r="AN1330" s="472"/>
      <c r="AO1330" s="472"/>
      <c r="AP1330" s="472"/>
      <c r="AQ1330" s="472"/>
      <c r="AR1330" s="472"/>
      <c r="AS1330" s="472"/>
      <c r="AT1330" s="472"/>
      <c r="AU1330" s="472"/>
      <c r="AV1330" s="472"/>
      <c r="AW1330" s="472"/>
      <c r="AX1330" s="472"/>
      <c r="AY1330" s="472"/>
      <c r="AZ1330" s="472"/>
      <c r="BA1330" s="472"/>
      <c r="BB1330" s="472"/>
      <c r="BC1330" s="472"/>
      <c r="BD1330" s="472"/>
      <c r="BE1330" s="750"/>
      <c r="BG1330" s="750"/>
      <c r="BI1330" s="830">
        <v>10650000</v>
      </c>
      <c r="BJ1330" s="830">
        <v>10650000</v>
      </c>
      <c r="BK1330" s="155"/>
      <c r="BL1330" s="155"/>
      <c r="BM1330" s="155"/>
      <c r="BN1330" s="155"/>
    </row>
    <row r="1331" spans="1:66" s="830" customFormat="1" ht="24.75" customHeight="1">
      <c r="A1331" s="472" t="s">
        <v>5567</v>
      </c>
      <c r="B1331" s="472">
        <v>325125</v>
      </c>
      <c r="C1331" s="472" t="s">
        <v>3416</v>
      </c>
      <c r="D1331" s="472">
        <v>2700361679</v>
      </c>
      <c r="E1331" s="472" t="s">
        <v>163</v>
      </c>
      <c r="F1331" s="472" t="s">
        <v>219</v>
      </c>
      <c r="G1331" s="472"/>
      <c r="H1331" s="472" t="s">
        <v>180</v>
      </c>
      <c r="I1331" s="472" t="s">
        <v>5417</v>
      </c>
      <c r="J1331" s="472">
        <v>9370613089</v>
      </c>
      <c r="K1331" s="472" t="s">
        <v>1183</v>
      </c>
      <c r="L1331" s="472" t="s">
        <v>1336</v>
      </c>
      <c r="M1331" s="472" t="s">
        <v>5568</v>
      </c>
      <c r="N1331" s="472"/>
      <c r="O1331" s="472" t="s">
        <v>2155</v>
      </c>
      <c r="P1331" s="472" t="s">
        <v>5569</v>
      </c>
      <c r="Q1331" s="472" t="s">
        <v>5569</v>
      </c>
      <c r="R1331" s="472"/>
      <c r="S1331" s="759" t="s">
        <v>5378</v>
      </c>
      <c r="T1331" s="829"/>
      <c r="U1331" s="22" t="s">
        <v>3156</v>
      </c>
      <c r="V1331" s="22" t="s">
        <v>5378</v>
      </c>
      <c r="W1331" s="23" t="s">
        <v>5378</v>
      </c>
      <c r="X1331" s="472"/>
      <c r="Y1331" s="472"/>
      <c r="Z1331" s="472"/>
      <c r="AA1331" s="472"/>
      <c r="AB1331" s="472"/>
      <c r="AC1331" s="472"/>
      <c r="AD1331" s="472"/>
      <c r="AE1331" s="472"/>
      <c r="AF1331" s="472"/>
      <c r="AG1331" s="472"/>
      <c r="AH1331" s="472"/>
      <c r="AI1331" s="472"/>
      <c r="AJ1331" s="472"/>
      <c r="AK1331" s="472"/>
      <c r="AL1331" s="472"/>
      <c r="AM1331" s="472"/>
      <c r="AN1331" s="472"/>
      <c r="AO1331" s="472"/>
      <c r="AP1331" s="472"/>
      <c r="AQ1331" s="472"/>
      <c r="AR1331" s="472"/>
      <c r="AS1331" s="472"/>
      <c r="AT1331" s="472"/>
      <c r="AU1331" s="472"/>
      <c r="AV1331" s="472"/>
      <c r="AW1331" s="472"/>
      <c r="AX1331" s="472"/>
      <c r="AY1331" s="472"/>
      <c r="AZ1331" s="472"/>
      <c r="BA1331" s="472"/>
      <c r="BB1331" s="472"/>
      <c r="BC1331" s="472"/>
      <c r="BD1331" s="472"/>
      <c r="BE1331" s="750"/>
      <c r="BG1331" s="750"/>
      <c r="BI1331" s="830">
        <v>20800000</v>
      </c>
      <c r="BJ1331" s="830">
        <v>20800000</v>
      </c>
      <c r="BK1331" s="155"/>
      <c r="BL1331" s="155"/>
      <c r="BM1331" s="155"/>
      <c r="BN1331" s="155"/>
    </row>
    <row r="1332" spans="1:66" s="830" customFormat="1" ht="24.75" customHeight="1">
      <c r="A1332" s="472" t="s">
        <v>5570</v>
      </c>
      <c r="B1332" s="472">
        <v>325126</v>
      </c>
      <c r="C1332" s="472" t="s">
        <v>3416</v>
      </c>
      <c r="D1332" s="472">
        <v>2730303618</v>
      </c>
      <c r="E1332" s="472" t="s">
        <v>162</v>
      </c>
      <c r="F1332" s="472" t="s">
        <v>111</v>
      </c>
      <c r="G1332" s="472"/>
      <c r="H1332" s="472" t="s">
        <v>180</v>
      </c>
      <c r="I1332" s="472" t="s">
        <v>5417</v>
      </c>
      <c r="J1332" s="472">
        <v>9115638148</v>
      </c>
      <c r="K1332" s="472" t="s">
        <v>1183</v>
      </c>
      <c r="L1332" s="472" t="s">
        <v>1571</v>
      </c>
      <c r="M1332" s="472" t="s">
        <v>5571</v>
      </c>
      <c r="N1332" s="472"/>
      <c r="O1332" s="472" t="s">
        <v>2155</v>
      </c>
      <c r="P1332" s="472" t="s">
        <v>5572</v>
      </c>
      <c r="Q1332" s="472" t="s">
        <v>5572</v>
      </c>
      <c r="R1332" s="472" t="s">
        <v>5595</v>
      </c>
      <c r="S1332" s="759" t="s">
        <v>5378</v>
      </c>
      <c r="T1332" s="829"/>
      <c r="U1332" s="22" t="s">
        <v>3156</v>
      </c>
      <c r="V1332" s="22" t="s">
        <v>5378</v>
      </c>
      <c r="W1332" s="23" t="s">
        <v>5378</v>
      </c>
      <c r="X1332" s="472"/>
      <c r="Y1332" s="472"/>
      <c r="Z1332" s="472"/>
      <c r="AA1332" s="472"/>
      <c r="AB1332" s="472"/>
      <c r="AC1332" s="472"/>
      <c r="AD1332" s="472"/>
      <c r="AE1332" s="472"/>
      <c r="AF1332" s="472"/>
      <c r="AG1332" s="472"/>
      <c r="AH1332" s="472"/>
      <c r="AI1332" s="472"/>
      <c r="AJ1332" s="472"/>
      <c r="AK1332" s="472"/>
      <c r="AL1332" s="472"/>
      <c r="AM1332" s="472"/>
      <c r="AN1332" s="472"/>
      <c r="AO1332" s="472"/>
      <c r="AP1332" s="472"/>
      <c r="AQ1332" s="472"/>
      <c r="AR1332" s="472"/>
      <c r="AS1332" s="472"/>
      <c r="AT1332" s="472"/>
      <c r="AU1332" s="472"/>
      <c r="AV1332" s="472"/>
      <c r="AW1332" s="472"/>
      <c r="AX1332" s="472"/>
      <c r="AY1332" s="472"/>
      <c r="AZ1332" s="472"/>
      <c r="BA1332" s="472"/>
      <c r="BB1332" s="472"/>
      <c r="BC1332" s="472"/>
      <c r="BD1332" s="472"/>
      <c r="BE1332" s="750"/>
      <c r="BG1332" s="750"/>
      <c r="BI1332" s="830">
        <v>29830000</v>
      </c>
      <c r="BJ1332" s="830">
        <v>29830000</v>
      </c>
      <c r="BK1332" s="155"/>
      <c r="BL1332" s="155"/>
      <c r="BM1332" s="155"/>
      <c r="BN1332" s="155"/>
    </row>
    <row r="1333" spans="1:66" s="830" customFormat="1" ht="24.75" customHeight="1">
      <c r="A1333" s="472" t="s">
        <v>5573</v>
      </c>
      <c r="B1333" s="472">
        <v>325127</v>
      </c>
      <c r="C1333" s="472" t="s">
        <v>3416</v>
      </c>
      <c r="D1333" s="472">
        <v>926718290</v>
      </c>
      <c r="E1333" s="472" t="s">
        <v>163</v>
      </c>
      <c r="F1333" s="472" t="s">
        <v>221</v>
      </c>
      <c r="G1333" s="472"/>
      <c r="H1333" s="472" t="s">
        <v>180</v>
      </c>
      <c r="I1333" s="472" t="s">
        <v>5417</v>
      </c>
      <c r="J1333" s="472">
        <v>9932275495</v>
      </c>
      <c r="K1333" s="472" t="s">
        <v>1183</v>
      </c>
      <c r="L1333" s="472" t="s">
        <v>774</v>
      </c>
      <c r="M1333" s="472" t="s">
        <v>5574</v>
      </c>
      <c r="N1333" s="472"/>
      <c r="O1333" s="472" t="s">
        <v>2155</v>
      </c>
      <c r="P1333" s="472" t="s">
        <v>5402</v>
      </c>
      <c r="Q1333" s="472" t="s">
        <v>5402</v>
      </c>
      <c r="R1333" s="472" t="s">
        <v>22287</v>
      </c>
      <c r="S1333" s="759" t="s">
        <v>5378</v>
      </c>
      <c r="T1333" s="829"/>
      <c r="U1333" s="22" t="s">
        <v>3156</v>
      </c>
      <c r="V1333" s="22" t="s">
        <v>5378</v>
      </c>
      <c r="W1333" s="23" t="s">
        <v>5378</v>
      </c>
      <c r="X1333" s="472"/>
      <c r="Y1333" s="472"/>
      <c r="Z1333" s="472"/>
      <c r="AA1333" s="472"/>
      <c r="AB1333" s="472"/>
      <c r="AC1333" s="472"/>
      <c r="AD1333" s="472"/>
      <c r="AE1333" s="472"/>
      <c r="AF1333" s="472"/>
      <c r="AG1333" s="472"/>
      <c r="AH1333" s="472"/>
      <c r="AI1333" s="472"/>
      <c r="AJ1333" s="472"/>
      <c r="AK1333" s="472"/>
      <c r="AL1333" s="472"/>
      <c r="AM1333" s="472"/>
      <c r="AN1333" s="472"/>
      <c r="AO1333" s="472"/>
      <c r="AP1333" s="472"/>
      <c r="AQ1333" s="472"/>
      <c r="AR1333" s="472"/>
      <c r="AS1333" s="472"/>
      <c r="AT1333" s="472"/>
      <c r="AU1333" s="472"/>
      <c r="AV1333" s="472"/>
      <c r="AW1333" s="472"/>
      <c r="AX1333" s="472"/>
      <c r="AY1333" s="472"/>
      <c r="AZ1333" s="472"/>
      <c r="BA1333" s="472"/>
      <c r="BB1333" s="472"/>
      <c r="BC1333" s="472"/>
      <c r="BD1333" s="472"/>
      <c r="BE1333" s="750"/>
      <c r="BG1333" s="750"/>
      <c r="BI1333" s="830">
        <v>10700000</v>
      </c>
      <c r="BJ1333" s="830">
        <v>10700000</v>
      </c>
      <c r="BK1333" s="155"/>
      <c r="BL1333" s="155"/>
      <c r="BM1333" s="155"/>
      <c r="BN1333" s="155"/>
    </row>
    <row r="1334" spans="1:66" s="830" customFormat="1" ht="24.75" customHeight="1">
      <c r="A1334" s="472" t="s">
        <v>5575</v>
      </c>
      <c r="B1334" s="472">
        <v>325128</v>
      </c>
      <c r="C1334" s="472" t="s">
        <v>3416</v>
      </c>
      <c r="D1334" s="472" t="s">
        <v>5576</v>
      </c>
      <c r="E1334" s="472" t="s">
        <v>162</v>
      </c>
      <c r="F1334" s="472" t="s">
        <v>558</v>
      </c>
      <c r="G1334" s="472"/>
      <c r="H1334" s="472" t="s">
        <v>180</v>
      </c>
      <c r="I1334" s="472" t="s">
        <v>5417</v>
      </c>
      <c r="J1334" s="472" t="s">
        <v>5577</v>
      </c>
      <c r="K1334" s="472" t="s">
        <v>1183</v>
      </c>
      <c r="L1334" s="472" t="s">
        <v>1224</v>
      </c>
      <c r="M1334" s="472" t="s">
        <v>5578</v>
      </c>
      <c r="N1334" s="472"/>
      <c r="O1334" s="472" t="s">
        <v>2155</v>
      </c>
      <c r="P1334" s="472" t="s">
        <v>5579</v>
      </c>
      <c r="Q1334" s="472" t="s">
        <v>5595</v>
      </c>
      <c r="R1334" s="472" t="s">
        <v>5595</v>
      </c>
      <c r="S1334" s="759" t="s">
        <v>5378</v>
      </c>
      <c r="T1334" s="829"/>
      <c r="U1334" s="22" t="s">
        <v>3156</v>
      </c>
      <c r="V1334" s="22" t="s">
        <v>5378</v>
      </c>
      <c r="W1334" s="23" t="s">
        <v>5378</v>
      </c>
      <c r="X1334" s="472"/>
      <c r="Y1334" s="472"/>
      <c r="Z1334" s="472"/>
      <c r="AA1334" s="472"/>
      <c r="AB1334" s="472"/>
      <c r="AC1334" s="472"/>
      <c r="AD1334" s="472"/>
      <c r="AE1334" s="472"/>
      <c r="AF1334" s="472"/>
      <c r="AG1334" s="472"/>
      <c r="AH1334" s="472"/>
      <c r="AI1334" s="472"/>
      <c r="AJ1334" s="472"/>
      <c r="AK1334" s="472"/>
      <c r="AL1334" s="472"/>
      <c r="AM1334" s="472"/>
      <c r="AN1334" s="472"/>
      <c r="AO1334" s="472"/>
      <c r="AP1334" s="472"/>
      <c r="AQ1334" s="472"/>
      <c r="AR1334" s="472"/>
      <c r="AS1334" s="472"/>
      <c r="AT1334" s="472"/>
      <c r="AU1334" s="472"/>
      <c r="AV1334" s="472"/>
      <c r="AW1334" s="472"/>
      <c r="AX1334" s="472"/>
      <c r="AY1334" s="472"/>
      <c r="AZ1334" s="472"/>
      <c r="BA1334" s="472"/>
      <c r="BB1334" s="472"/>
      <c r="BC1334" s="472"/>
      <c r="BD1334" s="472"/>
      <c r="BE1334" s="750"/>
      <c r="BG1334" s="750"/>
      <c r="BK1334" s="155"/>
      <c r="BL1334" s="155"/>
      <c r="BM1334" s="155"/>
      <c r="BN1334" s="155"/>
    </row>
    <row r="1335" spans="1:66" s="830" customFormat="1" ht="24.75" customHeight="1">
      <c r="A1335" s="472" t="s">
        <v>22177</v>
      </c>
      <c r="B1335" s="472">
        <v>325129</v>
      </c>
      <c r="C1335" s="472" t="s">
        <v>3416</v>
      </c>
      <c r="D1335" s="472">
        <v>924133295</v>
      </c>
      <c r="E1335" s="472" t="s">
        <v>163</v>
      </c>
      <c r="F1335" s="472" t="s">
        <v>199</v>
      </c>
      <c r="G1335" s="472"/>
      <c r="H1335" s="472" t="s">
        <v>180</v>
      </c>
      <c r="I1335" s="472" t="s">
        <v>5417</v>
      </c>
      <c r="J1335" s="472">
        <v>9211769226</v>
      </c>
      <c r="K1335" s="472" t="s">
        <v>1183</v>
      </c>
      <c r="L1335" s="472"/>
      <c r="M1335" s="472" t="s">
        <v>22178</v>
      </c>
      <c r="N1335" s="472"/>
      <c r="O1335" s="472" t="s">
        <v>2155</v>
      </c>
      <c r="P1335" s="472" t="s">
        <v>22179</v>
      </c>
      <c r="Q1335" s="472" t="s">
        <v>22179</v>
      </c>
      <c r="R1335" s="472"/>
      <c r="S1335" s="759"/>
      <c r="T1335" s="829"/>
      <c r="U1335" s="22"/>
      <c r="V1335" s="22"/>
      <c r="W1335" s="23"/>
      <c r="X1335" s="472" t="s">
        <v>22180</v>
      </c>
      <c r="Y1335" s="472"/>
      <c r="Z1335" s="472"/>
      <c r="AA1335" s="472"/>
      <c r="AB1335" s="472"/>
      <c r="AC1335" s="472"/>
      <c r="AD1335" s="472"/>
      <c r="AE1335" s="472"/>
      <c r="AF1335" s="472"/>
      <c r="AG1335" s="472"/>
      <c r="AH1335" s="472"/>
      <c r="AI1335" s="472"/>
      <c r="AJ1335" s="472"/>
      <c r="AK1335" s="472"/>
      <c r="AL1335" s="472"/>
      <c r="AM1335" s="472"/>
      <c r="AN1335" s="472"/>
      <c r="AO1335" s="472"/>
      <c r="AP1335" s="472"/>
      <c r="AQ1335" s="472"/>
      <c r="AR1335" s="472"/>
      <c r="AS1335" s="472"/>
      <c r="AT1335" s="472"/>
      <c r="AU1335" s="472"/>
      <c r="AV1335" s="472"/>
      <c r="AW1335" s="472"/>
      <c r="AX1335" s="472"/>
      <c r="AY1335" s="472"/>
      <c r="AZ1335" s="472"/>
      <c r="BA1335" s="472"/>
      <c r="BB1335" s="472"/>
      <c r="BC1335" s="472"/>
      <c r="BD1335" s="472"/>
      <c r="BE1335" s="750"/>
      <c r="BG1335" s="750"/>
      <c r="BK1335" s="155"/>
      <c r="BL1335" s="155"/>
      <c r="BM1335" s="155"/>
      <c r="BN1335" s="155"/>
    </row>
    <row r="1336" spans="1:66" s="830" customFormat="1" ht="24.75" customHeight="1">
      <c r="A1336" s="472" t="s">
        <v>22181</v>
      </c>
      <c r="B1336" s="472">
        <v>325130</v>
      </c>
      <c r="C1336" s="472" t="s">
        <v>3416</v>
      </c>
      <c r="D1336" s="472">
        <v>2730282920</v>
      </c>
      <c r="E1336" s="472" t="s">
        <v>163</v>
      </c>
      <c r="F1336" s="472" t="s">
        <v>545</v>
      </c>
      <c r="G1336" s="472"/>
      <c r="H1336" s="472" t="s">
        <v>180</v>
      </c>
      <c r="I1336" s="472" t="s">
        <v>5417</v>
      </c>
      <c r="J1336" s="472">
        <v>9394942601</v>
      </c>
      <c r="K1336" s="472" t="s">
        <v>2226</v>
      </c>
      <c r="L1336" s="472" t="s">
        <v>1336</v>
      </c>
      <c r="M1336" s="472" t="s">
        <v>22182</v>
      </c>
      <c r="N1336" s="472"/>
      <c r="O1336" s="472" t="s">
        <v>2155</v>
      </c>
      <c r="P1336" s="472" t="s">
        <v>22183</v>
      </c>
      <c r="Q1336" s="472" t="s">
        <v>22183</v>
      </c>
      <c r="R1336" s="472"/>
      <c r="S1336" s="759"/>
      <c r="T1336" s="829"/>
      <c r="U1336" s="22"/>
      <c r="V1336" s="22"/>
      <c r="W1336" s="23"/>
      <c r="X1336" s="472"/>
      <c r="Y1336" s="472"/>
      <c r="Z1336" s="472"/>
      <c r="AA1336" s="472"/>
      <c r="AB1336" s="472"/>
      <c r="AC1336" s="472"/>
      <c r="AD1336" s="472"/>
      <c r="AE1336" s="472"/>
      <c r="AF1336" s="472"/>
      <c r="AG1336" s="472"/>
      <c r="AH1336" s="472"/>
      <c r="AI1336" s="472"/>
      <c r="AJ1336" s="472"/>
      <c r="AK1336" s="472"/>
      <c r="AL1336" s="472"/>
      <c r="AM1336" s="472"/>
      <c r="AN1336" s="472"/>
      <c r="AO1336" s="472"/>
      <c r="AP1336" s="472"/>
      <c r="AQ1336" s="472"/>
      <c r="AR1336" s="472"/>
      <c r="AS1336" s="472"/>
      <c r="AT1336" s="472"/>
      <c r="AU1336" s="472"/>
      <c r="AV1336" s="472"/>
      <c r="AW1336" s="472"/>
      <c r="AX1336" s="472"/>
      <c r="AY1336" s="472"/>
      <c r="AZ1336" s="472"/>
      <c r="BA1336" s="472"/>
      <c r="BB1336" s="472"/>
      <c r="BC1336" s="472"/>
      <c r="BD1336" s="472"/>
      <c r="BE1336" s="750"/>
      <c r="BG1336" s="750"/>
      <c r="BK1336" s="155">
        <v>75550000</v>
      </c>
      <c r="BL1336" s="155"/>
      <c r="BM1336" s="155"/>
      <c r="BN1336" s="155"/>
    </row>
    <row r="1337" spans="1:66" s="830" customFormat="1" ht="24.75" customHeight="1">
      <c r="A1337" s="472"/>
      <c r="B1337" s="472"/>
      <c r="C1337" s="472"/>
      <c r="D1337" s="472"/>
      <c r="E1337" s="472"/>
      <c r="F1337" s="472"/>
      <c r="G1337" s="472"/>
      <c r="H1337" s="472"/>
      <c r="I1337" s="472"/>
      <c r="J1337" s="472"/>
      <c r="K1337" s="472"/>
      <c r="L1337" s="472"/>
      <c r="M1337" s="472"/>
      <c r="N1337" s="472"/>
      <c r="O1337" s="472"/>
      <c r="P1337" s="472"/>
      <c r="Q1337" s="472"/>
      <c r="R1337" s="472"/>
      <c r="S1337" s="759"/>
      <c r="T1337" s="829"/>
      <c r="U1337" s="22"/>
      <c r="V1337" s="22"/>
      <c r="W1337" s="23"/>
      <c r="X1337" s="472"/>
      <c r="Y1337" s="472"/>
      <c r="Z1337" s="472"/>
      <c r="AA1337" s="472"/>
      <c r="AB1337" s="472"/>
      <c r="AC1337" s="472"/>
      <c r="AD1337" s="472"/>
      <c r="AE1337" s="472"/>
      <c r="AF1337" s="472"/>
      <c r="AG1337" s="472"/>
      <c r="AH1337" s="472"/>
      <c r="AI1337" s="472"/>
      <c r="AJ1337" s="472"/>
      <c r="AK1337" s="472"/>
      <c r="AL1337" s="472"/>
      <c r="AM1337" s="472"/>
      <c r="AN1337" s="472"/>
      <c r="AO1337" s="472"/>
      <c r="AP1337" s="472"/>
      <c r="AQ1337" s="472"/>
      <c r="AR1337" s="472"/>
      <c r="AS1337" s="472"/>
      <c r="AT1337" s="472"/>
      <c r="AU1337" s="472"/>
      <c r="AV1337" s="472"/>
      <c r="AW1337" s="472"/>
      <c r="AX1337" s="472"/>
      <c r="AY1337" s="472"/>
      <c r="AZ1337" s="472"/>
      <c r="BA1337" s="472"/>
      <c r="BB1337" s="472"/>
      <c r="BC1337" s="472"/>
      <c r="BD1337" s="472"/>
      <c r="BE1337" s="750"/>
      <c r="BG1337" s="750"/>
      <c r="BK1337" s="155"/>
      <c r="BL1337" s="155"/>
      <c r="BM1337" s="155"/>
      <c r="BN1337" s="155"/>
    </row>
    <row r="1338" spans="1:66" s="830" customFormat="1" ht="24.75" customHeight="1">
      <c r="A1338" s="472" t="s">
        <v>22187</v>
      </c>
      <c r="B1338" s="472">
        <v>325132</v>
      </c>
      <c r="C1338" s="472" t="s">
        <v>3416</v>
      </c>
      <c r="D1338" s="472">
        <v>2709436477</v>
      </c>
      <c r="E1338" s="472" t="s">
        <v>163</v>
      </c>
      <c r="F1338" s="472" t="s">
        <v>138</v>
      </c>
      <c r="G1338" s="472"/>
      <c r="H1338" s="472" t="s">
        <v>179</v>
      </c>
      <c r="I1338" s="472" t="s">
        <v>5418</v>
      </c>
      <c r="J1338" s="472">
        <v>9117078801</v>
      </c>
      <c r="K1338" s="472" t="s">
        <v>1183</v>
      </c>
      <c r="L1338" s="472" t="s">
        <v>774</v>
      </c>
      <c r="M1338" s="472" t="s">
        <v>22188</v>
      </c>
      <c r="N1338" s="472"/>
      <c r="O1338" s="472" t="s">
        <v>2155</v>
      </c>
      <c r="P1338" s="472" t="s">
        <v>22186</v>
      </c>
      <c r="Q1338" s="472" t="s">
        <v>22186</v>
      </c>
      <c r="R1338" s="472" t="s">
        <v>22560</v>
      </c>
      <c r="S1338" s="759"/>
      <c r="T1338" s="829"/>
      <c r="U1338" s="22"/>
      <c r="V1338" s="22"/>
      <c r="W1338" s="23"/>
      <c r="X1338" s="472"/>
      <c r="Y1338" s="472"/>
      <c r="Z1338" s="472"/>
      <c r="AA1338" s="472"/>
      <c r="AB1338" s="472"/>
      <c r="AC1338" s="472"/>
      <c r="AD1338" s="472"/>
      <c r="AE1338" s="472"/>
      <c r="AF1338" s="472"/>
      <c r="AG1338" s="472"/>
      <c r="AH1338" s="472"/>
      <c r="AI1338" s="472"/>
      <c r="AJ1338" s="472"/>
      <c r="AK1338" s="472"/>
      <c r="AL1338" s="472"/>
      <c r="AM1338" s="472"/>
      <c r="AN1338" s="472"/>
      <c r="AO1338" s="472"/>
      <c r="AP1338" s="472"/>
      <c r="AQ1338" s="472"/>
      <c r="AR1338" s="472"/>
      <c r="AS1338" s="472"/>
      <c r="AT1338" s="472"/>
      <c r="AU1338" s="472"/>
      <c r="AV1338" s="472"/>
      <c r="AW1338" s="472"/>
      <c r="AX1338" s="472"/>
      <c r="AY1338" s="472"/>
      <c r="AZ1338" s="472"/>
      <c r="BA1338" s="472"/>
      <c r="BB1338" s="472"/>
      <c r="BC1338" s="472"/>
      <c r="BD1338" s="472"/>
      <c r="BE1338" s="750"/>
      <c r="BG1338" s="750"/>
      <c r="BK1338" s="155">
        <v>104300000</v>
      </c>
      <c r="BL1338" s="155"/>
      <c r="BM1338" s="155"/>
      <c r="BN1338" s="155"/>
    </row>
    <row r="1339" spans="1:66" s="830" customFormat="1" ht="24.75" customHeight="1">
      <c r="A1339" s="472" t="s">
        <v>22189</v>
      </c>
      <c r="B1339" s="472">
        <v>325133</v>
      </c>
      <c r="C1339" s="472" t="s">
        <v>3416</v>
      </c>
      <c r="D1339" s="472">
        <v>2710423022</v>
      </c>
      <c r="E1339" s="472" t="s">
        <v>163</v>
      </c>
      <c r="F1339" s="472" t="s">
        <v>138</v>
      </c>
      <c r="G1339" s="472"/>
      <c r="H1339" s="472" t="s">
        <v>180</v>
      </c>
      <c r="I1339" s="472" t="s">
        <v>5417</v>
      </c>
      <c r="J1339" s="472">
        <v>9304799533</v>
      </c>
      <c r="K1339" s="472" t="s">
        <v>1183</v>
      </c>
      <c r="L1339" s="472" t="s">
        <v>774</v>
      </c>
      <c r="M1339" s="472" t="s">
        <v>22190</v>
      </c>
      <c r="N1339" s="472"/>
      <c r="O1339" s="472" t="s">
        <v>2155</v>
      </c>
      <c r="P1339" s="472" t="s">
        <v>22191</v>
      </c>
      <c r="Q1339" s="472" t="s">
        <v>22191</v>
      </c>
      <c r="R1339" s="472"/>
      <c r="S1339" s="759"/>
      <c r="T1339" s="829"/>
      <c r="U1339" s="22"/>
      <c r="V1339" s="22"/>
      <c r="W1339" s="23"/>
      <c r="X1339" s="472"/>
      <c r="Y1339" s="472"/>
      <c r="Z1339" s="472"/>
      <c r="AA1339" s="472"/>
      <c r="AB1339" s="472"/>
      <c r="AC1339" s="472"/>
      <c r="AD1339" s="472"/>
      <c r="AE1339" s="472"/>
      <c r="AF1339" s="472"/>
      <c r="AG1339" s="472"/>
      <c r="AH1339" s="472"/>
      <c r="AI1339" s="472"/>
      <c r="AJ1339" s="472"/>
      <c r="AK1339" s="472"/>
      <c r="AL1339" s="472"/>
      <c r="AM1339" s="472"/>
      <c r="AN1339" s="472"/>
      <c r="AO1339" s="472"/>
      <c r="AP1339" s="472"/>
      <c r="AQ1339" s="472"/>
      <c r="AR1339" s="472"/>
      <c r="AS1339" s="472"/>
      <c r="AT1339" s="472"/>
      <c r="AU1339" s="472"/>
      <c r="AV1339" s="472"/>
      <c r="AW1339" s="472"/>
      <c r="AX1339" s="472"/>
      <c r="AY1339" s="472"/>
      <c r="AZ1339" s="472"/>
      <c r="BA1339" s="472"/>
      <c r="BB1339" s="472"/>
      <c r="BC1339" s="472"/>
      <c r="BD1339" s="472"/>
      <c r="BE1339" s="750"/>
      <c r="BG1339" s="750"/>
      <c r="BK1339" s="155"/>
      <c r="BL1339" s="155"/>
      <c r="BM1339" s="155"/>
      <c r="BN1339" s="155"/>
    </row>
    <row r="1340" spans="1:66" s="830" customFormat="1" ht="24.75" customHeight="1">
      <c r="A1340" s="472" t="s">
        <v>22192</v>
      </c>
      <c r="B1340" s="472">
        <v>325134</v>
      </c>
      <c r="C1340" s="472" t="s">
        <v>3416</v>
      </c>
      <c r="D1340" s="472">
        <v>2700410424</v>
      </c>
      <c r="E1340" s="472" t="s">
        <v>163</v>
      </c>
      <c r="F1340" s="472" t="s">
        <v>559</v>
      </c>
      <c r="G1340" s="472"/>
      <c r="H1340" s="472"/>
      <c r="I1340" s="472" t="s">
        <v>5417</v>
      </c>
      <c r="J1340" s="472"/>
      <c r="K1340" s="472" t="s">
        <v>1183</v>
      </c>
      <c r="L1340" s="472" t="s">
        <v>1224</v>
      </c>
      <c r="M1340" s="472" t="s">
        <v>22193</v>
      </c>
      <c r="N1340" s="472"/>
      <c r="O1340" s="472" t="s">
        <v>2155</v>
      </c>
      <c r="P1340" s="472" t="s">
        <v>22194</v>
      </c>
      <c r="Q1340" s="472" t="s">
        <v>22194</v>
      </c>
      <c r="R1340" s="472"/>
      <c r="S1340" s="759"/>
      <c r="T1340" s="829"/>
      <c r="U1340" s="22"/>
      <c r="V1340" s="22"/>
      <c r="W1340" s="23"/>
      <c r="X1340" s="472"/>
      <c r="Y1340" s="472"/>
      <c r="Z1340" s="472"/>
      <c r="AA1340" s="472"/>
      <c r="AB1340" s="472"/>
      <c r="AC1340" s="472"/>
      <c r="AD1340" s="472"/>
      <c r="AE1340" s="472"/>
      <c r="AF1340" s="472"/>
      <c r="AG1340" s="472"/>
      <c r="AH1340" s="472"/>
      <c r="AI1340" s="472"/>
      <c r="AJ1340" s="472"/>
      <c r="AK1340" s="472"/>
      <c r="AL1340" s="472"/>
      <c r="AM1340" s="472"/>
      <c r="AN1340" s="472"/>
      <c r="AO1340" s="472"/>
      <c r="AP1340" s="472"/>
      <c r="AQ1340" s="472"/>
      <c r="AR1340" s="472"/>
      <c r="AS1340" s="472"/>
      <c r="AT1340" s="472"/>
      <c r="AU1340" s="472"/>
      <c r="AV1340" s="472"/>
      <c r="AW1340" s="472"/>
      <c r="AX1340" s="472"/>
      <c r="AY1340" s="472"/>
      <c r="AZ1340" s="472"/>
      <c r="BA1340" s="472"/>
      <c r="BB1340" s="472"/>
      <c r="BC1340" s="472"/>
      <c r="BD1340" s="472"/>
      <c r="BE1340" s="750"/>
      <c r="BG1340" s="750"/>
      <c r="BK1340" s="155"/>
      <c r="BL1340" s="155"/>
      <c r="BM1340" s="155"/>
      <c r="BN1340" s="155"/>
    </row>
    <row r="1341" spans="1:66" s="830" customFormat="1" ht="24.75" customHeight="1">
      <c r="A1341" s="472" t="s">
        <v>22195</v>
      </c>
      <c r="B1341" s="472">
        <v>325135</v>
      </c>
      <c r="C1341" s="472" t="s">
        <v>3416</v>
      </c>
      <c r="D1341" s="472">
        <v>2710399</v>
      </c>
      <c r="E1341" s="472" t="s">
        <v>163</v>
      </c>
      <c r="F1341" s="472" t="s">
        <v>2190</v>
      </c>
      <c r="G1341" s="472"/>
      <c r="H1341" s="472" t="s">
        <v>180</v>
      </c>
      <c r="I1341" s="472" t="s">
        <v>5417</v>
      </c>
      <c r="J1341" s="472">
        <v>9331085237</v>
      </c>
      <c r="K1341" s="472" t="s">
        <v>1183</v>
      </c>
      <c r="L1341" s="472" t="s">
        <v>1224</v>
      </c>
      <c r="M1341" s="472" t="s">
        <v>22196</v>
      </c>
      <c r="N1341" s="472"/>
      <c r="O1341" s="472" t="s">
        <v>2155</v>
      </c>
      <c r="P1341" s="472" t="s">
        <v>22186</v>
      </c>
      <c r="Q1341" s="472" t="s">
        <v>22186</v>
      </c>
      <c r="R1341" s="472"/>
      <c r="S1341" s="759"/>
      <c r="T1341" s="829"/>
      <c r="U1341" s="22"/>
      <c r="V1341" s="22"/>
      <c r="W1341" s="23"/>
      <c r="X1341" s="472"/>
      <c r="Y1341" s="472"/>
      <c r="Z1341" s="472"/>
      <c r="AA1341" s="472"/>
      <c r="AB1341" s="472"/>
      <c r="AC1341" s="472"/>
      <c r="AD1341" s="472"/>
      <c r="AE1341" s="472"/>
      <c r="AF1341" s="472"/>
      <c r="AG1341" s="472"/>
      <c r="AH1341" s="472"/>
      <c r="AI1341" s="472"/>
      <c r="AJ1341" s="472"/>
      <c r="AK1341" s="472"/>
      <c r="AL1341" s="472"/>
      <c r="AM1341" s="472"/>
      <c r="AN1341" s="472"/>
      <c r="AO1341" s="472"/>
      <c r="AP1341" s="472"/>
      <c r="AQ1341" s="472"/>
      <c r="AR1341" s="472"/>
      <c r="AS1341" s="472"/>
      <c r="AT1341" s="472"/>
      <c r="AU1341" s="472"/>
      <c r="AV1341" s="472"/>
      <c r="AW1341" s="472"/>
      <c r="AX1341" s="472"/>
      <c r="AY1341" s="472"/>
      <c r="AZ1341" s="472"/>
      <c r="BA1341" s="472"/>
      <c r="BB1341" s="472"/>
      <c r="BC1341" s="472"/>
      <c r="BD1341" s="472"/>
      <c r="BE1341" s="750"/>
      <c r="BG1341" s="750"/>
      <c r="BK1341" s="155">
        <v>5950000</v>
      </c>
      <c r="BL1341" s="155"/>
      <c r="BM1341" s="155"/>
      <c r="BN1341" s="155"/>
    </row>
    <row r="1342" spans="1:66" s="830" customFormat="1" ht="24.75" customHeight="1">
      <c r="A1342" s="472" t="s">
        <v>22204</v>
      </c>
      <c r="B1342" s="472">
        <v>325138</v>
      </c>
      <c r="C1342" s="472" t="s">
        <v>3416</v>
      </c>
      <c r="D1342" s="472">
        <v>2710437295</v>
      </c>
      <c r="E1342" s="472" t="s">
        <v>163</v>
      </c>
      <c r="F1342" s="472" t="s">
        <v>111</v>
      </c>
      <c r="G1342" s="472"/>
      <c r="H1342" s="472" t="s">
        <v>180</v>
      </c>
      <c r="I1342" s="472" t="s">
        <v>5417</v>
      </c>
      <c r="J1342" s="472">
        <v>9116196234</v>
      </c>
      <c r="K1342" s="472" t="s">
        <v>1183</v>
      </c>
      <c r="L1342" s="472" t="s">
        <v>774</v>
      </c>
      <c r="M1342" s="472" t="s">
        <v>22205</v>
      </c>
      <c r="N1342" s="472"/>
      <c r="O1342" s="472" t="s">
        <v>2155</v>
      </c>
      <c r="P1342" s="472" t="s">
        <v>22199</v>
      </c>
      <c r="Q1342" s="472" t="s">
        <v>22199</v>
      </c>
      <c r="R1342" s="472"/>
      <c r="S1342" s="759"/>
      <c r="T1342" s="829"/>
      <c r="U1342" s="22"/>
      <c r="V1342" s="22"/>
      <c r="W1342" s="23"/>
      <c r="X1342" s="472"/>
      <c r="Y1342" s="472"/>
      <c r="Z1342" s="472"/>
      <c r="AA1342" s="472"/>
      <c r="AB1342" s="472"/>
      <c r="AC1342" s="472"/>
      <c r="AD1342" s="472"/>
      <c r="AE1342" s="472"/>
      <c r="AF1342" s="472"/>
      <c r="AG1342" s="472"/>
      <c r="AH1342" s="472"/>
      <c r="AI1342" s="472"/>
      <c r="AJ1342" s="472"/>
      <c r="AK1342" s="472"/>
      <c r="AL1342" s="472"/>
      <c r="AM1342" s="472"/>
      <c r="AN1342" s="472"/>
      <c r="AO1342" s="472"/>
      <c r="AP1342" s="472"/>
      <c r="AQ1342" s="472"/>
      <c r="AR1342" s="472"/>
      <c r="AS1342" s="472"/>
      <c r="AT1342" s="472"/>
      <c r="AU1342" s="472"/>
      <c r="AV1342" s="472"/>
      <c r="AW1342" s="472"/>
      <c r="AX1342" s="472"/>
      <c r="AY1342" s="472"/>
      <c r="AZ1342" s="472"/>
      <c r="BA1342" s="472"/>
      <c r="BB1342" s="472"/>
      <c r="BC1342" s="472"/>
      <c r="BD1342" s="472"/>
      <c r="BE1342" s="750"/>
      <c r="BG1342" s="750"/>
      <c r="BK1342" s="155"/>
      <c r="BL1342" s="155"/>
      <c r="BM1342" s="155"/>
      <c r="BN1342" s="155"/>
    </row>
    <row r="1343" spans="1:66" s="830" customFormat="1" ht="24.75" customHeight="1">
      <c r="A1343" s="472" t="s">
        <v>22206</v>
      </c>
      <c r="B1343" s="472">
        <v>325139</v>
      </c>
      <c r="C1343" s="472" t="s">
        <v>3416</v>
      </c>
      <c r="D1343" s="472">
        <v>925466931</v>
      </c>
      <c r="E1343" s="472" t="s">
        <v>162</v>
      </c>
      <c r="F1343" s="472" t="s">
        <v>86</v>
      </c>
      <c r="G1343" s="472"/>
      <c r="H1343" s="472" t="s">
        <v>180</v>
      </c>
      <c r="I1343" s="472" t="s">
        <v>5417</v>
      </c>
      <c r="J1343" s="472">
        <v>9190981912</v>
      </c>
      <c r="K1343" s="472" t="s">
        <v>1183</v>
      </c>
      <c r="L1343" s="472" t="s">
        <v>1224</v>
      </c>
      <c r="M1343" s="472" t="s">
        <v>22207</v>
      </c>
      <c r="N1343" s="472"/>
      <c r="O1343" s="472" t="s">
        <v>2155</v>
      </c>
      <c r="P1343" s="472" t="s">
        <v>5586</v>
      </c>
      <c r="Q1343" s="472" t="s">
        <v>5586</v>
      </c>
      <c r="R1343" s="472" t="s">
        <v>22287</v>
      </c>
      <c r="S1343" s="759"/>
      <c r="T1343" s="829"/>
      <c r="U1343" s="22"/>
      <c r="V1343" s="22"/>
      <c r="W1343" s="23"/>
      <c r="X1343" s="472"/>
      <c r="Y1343" s="472"/>
      <c r="Z1343" s="472"/>
      <c r="AA1343" s="472"/>
      <c r="AB1343" s="472"/>
      <c r="AC1343" s="472"/>
      <c r="AD1343" s="472"/>
      <c r="AE1343" s="472"/>
      <c r="AF1343" s="472"/>
      <c r="AG1343" s="472"/>
      <c r="AH1343" s="472"/>
      <c r="AI1343" s="472"/>
      <c r="AJ1343" s="472"/>
      <c r="AK1343" s="472"/>
      <c r="AL1343" s="472"/>
      <c r="AM1343" s="472"/>
      <c r="AN1343" s="472"/>
      <c r="AO1343" s="472"/>
      <c r="AP1343" s="472"/>
      <c r="AQ1343" s="472"/>
      <c r="AR1343" s="472"/>
      <c r="AS1343" s="472"/>
      <c r="AT1343" s="472"/>
      <c r="AU1343" s="472"/>
      <c r="AV1343" s="472"/>
      <c r="AW1343" s="472"/>
      <c r="AX1343" s="472"/>
      <c r="AY1343" s="472"/>
      <c r="AZ1343" s="472"/>
      <c r="BA1343" s="472"/>
      <c r="BB1343" s="472"/>
      <c r="BC1343" s="472"/>
      <c r="BD1343" s="472"/>
      <c r="BE1343" s="750"/>
      <c r="BG1343" s="750"/>
      <c r="BK1343" s="155">
        <v>67900000</v>
      </c>
      <c r="BL1343" s="155"/>
      <c r="BM1343" s="155"/>
      <c r="BN1343" s="155"/>
    </row>
    <row r="1344" spans="1:66" s="830" customFormat="1" ht="24.75" customHeight="1">
      <c r="A1344" s="472" t="s">
        <v>22208</v>
      </c>
      <c r="B1344" s="472">
        <v>325140</v>
      </c>
      <c r="C1344" s="472" t="s">
        <v>3416</v>
      </c>
      <c r="D1344" s="472">
        <v>2710442779</v>
      </c>
      <c r="E1344" s="472" t="s">
        <v>162</v>
      </c>
      <c r="F1344" s="472" t="s">
        <v>129</v>
      </c>
      <c r="G1344" s="472"/>
      <c r="H1344" s="472" t="s">
        <v>180</v>
      </c>
      <c r="I1344" s="472" t="s">
        <v>5417</v>
      </c>
      <c r="J1344" s="472">
        <v>9389477443</v>
      </c>
      <c r="K1344" s="472" t="s">
        <v>1183</v>
      </c>
      <c r="L1344" s="472" t="s">
        <v>774</v>
      </c>
      <c r="M1344" s="472" t="s">
        <v>22209</v>
      </c>
      <c r="N1344" s="472"/>
      <c r="O1344" s="472" t="s">
        <v>2155</v>
      </c>
      <c r="P1344" s="472" t="s">
        <v>22210</v>
      </c>
      <c r="Q1344" s="472" t="s">
        <v>22210</v>
      </c>
      <c r="R1344" s="472" t="s">
        <v>22871</v>
      </c>
      <c r="S1344" s="759"/>
      <c r="T1344" s="829"/>
      <c r="U1344" s="22"/>
      <c r="V1344" s="22"/>
      <c r="W1344" s="23"/>
      <c r="X1344" s="472"/>
      <c r="Y1344" s="472"/>
      <c r="Z1344" s="472"/>
      <c r="AA1344" s="472"/>
      <c r="AB1344" s="472"/>
      <c r="AC1344" s="472"/>
      <c r="AD1344" s="472"/>
      <c r="AE1344" s="472"/>
      <c r="AF1344" s="472"/>
      <c r="AG1344" s="472"/>
      <c r="AH1344" s="472"/>
      <c r="AI1344" s="472"/>
      <c r="AJ1344" s="472"/>
      <c r="AK1344" s="472"/>
      <c r="AL1344" s="472"/>
      <c r="AM1344" s="472"/>
      <c r="AN1344" s="472"/>
      <c r="AO1344" s="472"/>
      <c r="AP1344" s="472"/>
      <c r="AQ1344" s="472"/>
      <c r="AR1344" s="472"/>
      <c r="AS1344" s="472"/>
      <c r="AT1344" s="472"/>
      <c r="AU1344" s="472"/>
      <c r="AV1344" s="472"/>
      <c r="AW1344" s="472"/>
      <c r="AX1344" s="472"/>
      <c r="AY1344" s="472"/>
      <c r="AZ1344" s="472"/>
      <c r="BA1344" s="472"/>
      <c r="BB1344" s="472"/>
      <c r="BC1344" s="472"/>
      <c r="BD1344" s="472"/>
      <c r="BE1344" s="750"/>
      <c r="BG1344" s="750"/>
      <c r="BK1344" s="155">
        <v>89600000</v>
      </c>
      <c r="BL1344" s="155"/>
      <c r="BM1344" s="155"/>
      <c r="BN1344" s="155"/>
    </row>
    <row r="1345" spans="1:66" s="830" customFormat="1" ht="24.75" customHeight="1">
      <c r="A1345" s="472" t="s">
        <v>22214</v>
      </c>
      <c r="B1345" s="472">
        <v>325142</v>
      </c>
      <c r="C1345" s="472" t="s">
        <v>3416</v>
      </c>
      <c r="D1345" s="472">
        <v>2730289585</v>
      </c>
      <c r="E1345" s="472" t="s">
        <v>163</v>
      </c>
      <c r="F1345" s="472" t="s">
        <v>217</v>
      </c>
      <c r="G1345" s="472"/>
      <c r="H1345" s="472" t="s">
        <v>180</v>
      </c>
      <c r="I1345" s="472" t="s">
        <v>5417</v>
      </c>
      <c r="J1345" s="472">
        <v>9059012239</v>
      </c>
      <c r="K1345" s="472" t="s">
        <v>1183</v>
      </c>
      <c r="L1345" s="472" t="s">
        <v>1336</v>
      </c>
      <c r="M1345" s="472" t="s">
        <v>22215</v>
      </c>
      <c r="N1345" s="472"/>
      <c r="O1345" s="472" t="s">
        <v>2155</v>
      </c>
      <c r="P1345" s="472" t="s">
        <v>22216</v>
      </c>
      <c r="Q1345" s="472" t="s">
        <v>22216</v>
      </c>
      <c r="R1345" s="472"/>
      <c r="S1345" s="759"/>
      <c r="T1345" s="829"/>
      <c r="U1345" s="22"/>
      <c r="V1345" s="22"/>
      <c r="W1345" s="23"/>
      <c r="X1345" s="472"/>
      <c r="Y1345" s="472"/>
      <c r="Z1345" s="472"/>
      <c r="AA1345" s="472"/>
      <c r="AB1345" s="472"/>
      <c r="AC1345" s="472"/>
      <c r="AD1345" s="472"/>
      <c r="AE1345" s="472"/>
      <c r="AF1345" s="472"/>
      <c r="AG1345" s="472"/>
      <c r="AH1345" s="472"/>
      <c r="AI1345" s="472"/>
      <c r="AJ1345" s="472"/>
      <c r="AK1345" s="472"/>
      <c r="AL1345" s="472"/>
      <c r="AM1345" s="472"/>
      <c r="AN1345" s="472"/>
      <c r="AO1345" s="472"/>
      <c r="AP1345" s="472"/>
      <c r="AQ1345" s="472"/>
      <c r="AR1345" s="472"/>
      <c r="AS1345" s="472"/>
      <c r="AT1345" s="472"/>
      <c r="AU1345" s="472"/>
      <c r="AV1345" s="472"/>
      <c r="AW1345" s="472"/>
      <c r="AX1345" s="472"/>
      <c r="AY1345" s="472"/>
      <c r="AZ1345" s="472"/>
      <c r="BA1345" s="472"/>
      <c r="BB1345" s="472"/>
      <c r="BC1345" s="472"/>
      <c r="BD1345" s="472"/>
      <c r="BE1345" s="750"/>
      <c r="BG1345" s="750"/>
      <c r="BK1345" s="155">
        <v>2600000</v>
      </c>
      <c r="BL1345" s="155"/>
      <c r="BM1345" s="155"/>
      <c r="BN1345" s="155"/>
    </row>
    <row r="1346" spans="1:66" s="830" customFormat="1" ht="24.75" customHeight="1">
      <c r="A1346" s="472" t="s">
        <v>22217</v>
      </c>
      <c r="B1346" s="472">
        <v>325143</v>
      </c>
      <c r="C1346" s="472" t="s">
        <v>3416</v>
      </c>
      <c r="D1346" s="472">
        <v>2710436132</v>
      </c>
      <c r="E1346" s="472" t="s">
        <v>163</v>
      </c>
      <c r="F1346" s="472" t="s">
        <v>22218</v>
      </c>
      <c r="G1346" s="472"/>
      <c r="H1346" s="472" t="s">
        <v>180</v>
      </c>
      <c r="I1346" s="472" t="s">
        <v>5417</v>
      </c>
      <c r="J1346" s="472">
        <v>9356849966</v>
      </c>
      <c r="K1346" s="472" t="s">
        <v>1183</v>
      </c>
      <c r="L1346" s="472" t="s">
        <v>774</v>
      </c>
      <c r="M1346" s="472" t="s">
        <v>22219</v>
      </c>
      <c r="N1346" s="472"/>
      <c r="O1346" s="472" t="s">
        <v>2155</v>
      </c>
      <c r="P1346" s="472" t="s">
        <v>5630</v>
      </c>
      <c r="Q1346" s="472" t="s">
        <v>5630</v>
      </c>
      <c r="R1346" s="472"/>
      <c r="S1346" s="759"/>
      <c r="T1346" s="829"/>
      <c r="U1346" s="22"/>
      <c r="V1346" s="22"/>
      <c r="W1346" s="23"/>
      <c r="X1346" s="472"/>
      <c r="Y1346" s="472"/>
      <c r="Z1346" s="472"/>
      <c r="AA1346" s="472"/>
      <c r="AB1346" s="472"/>
      <c r="AC1346" s="472"/>
      <c r="AD1346" s="472"/>
      <c r="AE1346" s="472"/>
      <c r="AF1346" s="472"/>
      <c r="AG1346" s="472"/>
      <c r="AH1346" s="472"/>
      <c r="AI1346" s="472"/>
      <c r="AJ1346" s="472"/>
      <c r="AK1346" s="472"/>
      <c r="AL1346" s="472"/>
      <c r="AM1346" s="472"/>
      <c r="AN1346" s="472"/>
      <c r="AO1346" s="472"/>
      <c r="AP1346" s="472"/>
      <c r="AQ1346" s="472"/>
      <c r="AR1346" s="472"/>
      <c r="AS1346" s="472"/>
      <c r="AT1346" s="472"/>
      <c r="AU1346" s="472"/>
      <c r="AV1346" s="472"/>
      <c r="AW1346" s="472"/>
      <c r="AX1346" s="472"/>
      <c r="AY1346" s="472"/>
      <c r="AZ1346" s="472"/>
      <c r="BA1346" s="472"/>
      <c r="BB1346" s="472"/>
      <c r="BC1346" s="472"/>
      <c r="BD1346" s="472"/>
      <c r="BE1346" s="750"/>
      <c r="BG1346" s="750"/>
      <c r="BK1346" s="155">
        <v>66220000</v>
      </c>
      <c r="BL1346" s="155"/>
      <c r="BM1346" s="155"/>
      <c r="BN1346" s="155"/>
    </row>
    <row r="1347" spans="1:66" s="830" customFormat="1" ht="24.75" customHeight="1">
      <c r="A1347" s="472" t="s">
        <v>22220</v>
      </c>
      <c r="B1347" s="472">
        <v>325144</v>
      </c>
      <c r="C1347" s="472" t="s">
        <v>3416</v>
      </c>
      <c r="D1347" s="472">
        <v>2710394286</v>
      </c>
      <c r="E1347" s="472" t="s">
        <v>163</v>
      </c>
      <c r="F1347" s="472" t="s">
        <v>123</v>
      </c>
      <c r="G1347" s="472"/>
      <c r="H1347" s="472" t="s">
        <v>180</v>
      </c>
      <c r="I1347" s="472" t="s">
        <v>5417</v>
      </c>
      <c r="J1347" s="472">
        <v>9925902954</v>
      </c>
      <c r="K1347" s="472" t="s">
        <v>1183</v>
      </c>
      <c r="L1347" s="472" t="s">
        <v>774</v>
      </c>
      <c r="M1347" s="472" t="s">
        <v>22221</v>
      </c>
      <c r="N1347" s="472"/>
      <c r="O1347" s="472" t="s">
        <v>2155</v>
      </c>
      <c r="P1347" s="472" t="s">
        <v>5646</v>
      </c>
      <c r="Q1347" s="472" t="s">
        <v>5646</v>
      </c>
      <c r="R1347" s="472"/>
      <c r="S1347" s="759"/>
      <c r="T1347" s="829"/>
      <c r="U1347" s="22"/>
      <c r="V1347" s="22"/>
      <c r="W1347" s="23"/>
      <c r="X1347" s="472"/>
      <c r="Y1347" s="472"/>
      <c r="Z1347" s="472"/>
      <c r="AA1347" s="472"/>
      <c r="AB1347" s="472"/>
      <c r="AC1347" s="472"/>
      <c r="AD1347" s="472"/>
      <c r="AE1347" s="472"/>
      <c r="AF1347" s="472"/>
      <c r="AG1347" s="472"/>
      <c r="AH1347" s="472"/>
      <c r="AI1347" s="472"/>
      <c r="AJ1347" s="472"/>
      <c r="AK1347" s="472"/>
      <c r="AL1347" s="472"/>
      <c r="AM1347" s="472"/>
      <c r="AN1347" s="472"/>
      <c r="AO1347" s="472"/>
      <c r="AP1347" s="472"/>
      <c r="AQ1347" s="472"/>
      <c r="AR1347" s="472"/>
      <c r="AS1347" s="472"/>
      <c r="AT1347" s="472"/>
      <c r="AU1347" s="472"/>
      <c r="AV1347" s="472"/>
      <c r="AW1347" s="472"/>
      <c r="AX1347" s="472"/>
      <c r="AY1347" s="472"/>
      <c r="AZ1347" s="472"/>
      <c r="BA1347" s="472"/>
      <c r="BB1347" s="472"/>
      <c r="BC1347" s="472"/>
      <c r="BD1347" s="472"/>
      <c r="BE1347" s="750"/>
      <c r="BG1347" s="750"/>
      <c r="BK1347" s="155">
        <v>88200000</v>
      </c>
      <c r="BL1347" s="155"/>
      <c r="BM1347" s="155"/>
      <c r="BN1347" s="155"/>
    </row>
    <row r="1348" spans="1:66" s="830" customFormat="1" ht="24.75" customHeight="1">
      <c r="A1348" s="472" t="s">
        <v>23202</v>
      </c>
      <c r="B1348" s="472">
        <v>325145</v>
      </c>
      <c r="C1348" s="472" t="s">
        <v>3416</v>
      </c>
      <c r="D1348" s="472">
        <v>2710341352</v>
      </c>
      <c r="E1348" s="472" t="s">
        <v>163</v>
      </c>
      <c r="F1348" s="472" t="s">
        <v>571</v>
      </c>
      <c r="G1348" s="472"/>
      <c r="H1348" s="472" t="s">
        <v>180</v>
      </c>
      <c r="I1348" s="472" t="s">
        <v>5417</v>
      </c>
      <c r="J1348" s="472">
        <v>9117107002</v>
      </c>
      <c r="K1348" s="472" t="s">
        <v>1183</v>
      </c>
      <c r="L1348" s="472" t="s">
        <v>774</v>
      </c>
      <c r="M1348" s="472" t="s">
        <v>22223</v>
      </c>
      <c r="N1348" s="472"/>
      <c r="O1348" s="472" t="s">
        <v>2155</v>
      </c>
      <c r="P1348" s="472" t="s">
        <v>22186</v>
      </c>
      <c r="Q1348" s="472" t="s">
        <v>22186</v>
      </c>
      <c r="R1348" s="472"/>
      <c r="S1348" s="759"/>
      <c r="T1348" s="829"/>
      <c r="U1348" s="22"/>
      <c r="V1348" s="22"/>
      <c r="W1348" s="23"/>
      <c r="X1348" s="472"/>
      <c r="Y1348" s="472"/>
      <c r="Z1348" s="472"/>
      <c r="AA1348" s="472"/>
      <c r="AB1348" s="472"/>
      <c r="AC1348" s="472"/>
      <c r="AD1348" s="472"/>
      <c r="AE1348" s="472"/>
      <c r="AF1348" s="472"/>
      <c r="AG1348" s="472"/>
      <c r="AH1348" s="472"/>
      <c r="AI1348" s="472"/>
      <c r="AJ1348" s="472"/>
      <c r="AK1348" s="472"/>
      <c r="AL1348" s="472"/>
      <c r="AM1348" s="472"/>
      <c r="AN1348" s="472"/>
      <c r="AO1348" s="472"/>
      <c r="AP1348" s="472"/>
      <c r="AQ1348" s="472"/>
      <c r="AR1348" s="472"/>
      <c r="AS1348" s="472"/>
      <c r="AT1348" s="472"/>
      <c r="AU1348" s="472"/>
      <c r="AV1348" s="472"/>
      <c r="AW1348" s="472"/>
      <c r="AX1348" s="472"/>
      <c r="AY1348" s="472"/>
      <c r="AZ1348" s="472"/>
      <c r="BA1348" s="472"/>
      <c r="BB1348" s="472"/>
      <c r="BC1348" s="472"/>
      <c r="BD1348" s="472"/>
      <c r="BE1348" s="750"/>
      <c r="BG1348" s="750"/>
      <c r="BK1348" s="155">
        <v>5200000</v>
      </c>
      <c r="BL1348" s="155"/>
      <c r="BM1348" s="155"/>
      <c r="BN1348" s="155"/>
    </row>
    <row r="1349" spans="1:66" s="830" customFormat="1" ht="24.75" customHeight="1">
      <c r="A1349" s="472" t="s">
        <v>22224</v>
      </c>
      <c r="B1349" s="472">
        <v>325146</v>
      </c>
      <c r="C1349" s="472" t="s">
        <v>3416</v>
      </c>
      <c r="D1349" s="472">
        <v>2700331117</v>
      </c>
      <c r="E1349" s="472" t="s">
        <v>162</v>
      </c>
      <c r="F1349" s="472" t="s">
        <v>111</v>
      </c>
      <c r="G1349" s="472"/>
      <c r="H1349" s="472" t="s">
        <v>180</v>
      </c>
      <c r="I1349" s="472" t="s">
        <v>5417</v>
      </c>
      <c r="J1349" s="472">
        <v>9303385571</v>
      </c>
      <c r="K1349" s="472" t="s">
        <v>1183</v>
      </c>
      <c r="L1349" s="472" t="s">
        <v>1224</v>
      </c>
      <c r="M1349" s="472" t="s">
        <v>22225</v>
      </c>
      <c r="N1349" s="472"/>
      <c r="O1349" s="472" t="s">
        <v>2155</v>
      </c>
      <c r="P1349" s="472" t="s">
        <v>22226</v>
      </c>
      <c r="Q1349" s="472" t="s">
        <v>22226</v>
      </c>
      <c r="R1349" s="472" t="s">
        <v>22871</v>
      </c>
      <c r="S1349" s="759"/>
      <c r="T1349" s="829"/>
      <c r="U1349" s="22"/>
      <c r="V1349" s="22"/>
      <c r="W1349" s="23"/>
      <c r="X1349" s="472"/>
      <c r="Y1349" s="472"/>
      <c r="Z1349" s="472"/>
      <c r="AA1349" s="472"/>
      <c r="AB1349" s="472"/>
      <c r="AC1349" s="472"/>
      <c r="AD1349" s="472"/>
      <c r="AE1349" s="472"/>
      <c r="AF1349" s="472"/>
      <c r="AG1349" s="472"/>
      <c r="AH1349" s="472"/>
      <c r="AI1349" s="472"/>
      <c r="AJ1349" s="472"/>
      <c r="AK1349" s="472"/>
      <c r="AL1349" s="472"/>
      <c r="AM1349" s="472"/>
      <c r="AN1349" s="472"/>
      <c r="AO1349" s="472"/>
      <c r="AP1349" s="472"/>
      <c r="AQ1349" s="472"/>
      <c r="AR1349" s="472"/>
      <c r="AS1349" s="472"/>
      <c r="AT1349" s="472"/>
      <c r="AU1349" s="472"/>
      <c r="AV1349" s="472"/>
      <c r="AW1349" s="472"/>
      <c r="AX1349" s="472"/>
      <c r="AY1349" s="472"/>
      <c r="AZ1349" s="472"/>
      <c r="BA1349" s="472"/>
      <c r="BB1349" s="472"/>
      <c r="BC1349" s="472"/>
      <c r="BD1349" s="472"/>
      <c r="BE1349" s="750"/>
      <c r="BG1349" s="750"/>
      <c r="BK1349" s="155"/>
      <c r="BL1349" s="155"/>
      <c r="BM1349" s="155"/>
      <c r="BN1349" s="155"/>
    </row>
    <row r="1350" spans="1:66" s="830" customFormat="1" ht="24.75" customHeight="1">
      <c r="A1350" s="472" t="s">
        <v>22227</v>
      </c>
      <c r="B1350" s="472">
        <v>325147</v>
      </c>
      <c r="C1350" s="472" t="s">
        <v>3416</v>
      </c>
      <c r="D1350" s="472">
        <v>2710455277</v>
      </c>
      <c r="E1350" s="472" t="s">
        <v>162</v>
      </c>
      <c r="F1350" s="472" t="s">
        <v>660</v>
      </c>
      <c r="G1350" s="472"/>
      <c r="H1350" s="472" t="s">
        <v>180</v>
      </c>
      <c r="I1350" s="472" t="s">
        <v>5417</v>
      </c>
      <c r="J1350" s="472">
        <v>9034893511</v>
      </c>
      <c r="K1350" s="472" t="s">
        <v>1183</v>
      </c>
      <c r="L1350" s="472" t="s">
        <v>774</v>
      </c>
      <c r="M1350" s="472" t="s">
        <v>22228</v>
      </c>
      <c r="N1350" s="472"/>
      <c r="O1350" s="472" t="s">
        <v>2155</v>
      </c>
      <c r="P1350" s="472" t="s">
        <v>5595</v>
      </c>
      <c r="Q1350" s="472" t="s">
        <v>5595</v>
      </c>
      <c r="R1350" s="472" t="s">
        <v>22560</v>
      </c>
      <c r="S1350" s="759"/>
      <c r="T1350" s="829"/>
      <c r="U1350" s="22"/>
      <c r="V1350" s="22"/>
      <c r="W1350" s="23"/>
      <c r="X1350" s="472"/>
      <c r="Y1350" s="472"/>
      <c r="Z1350" s="472"/>
      <c r="AA1350" s="472"/>
      <c r="AB1350" s="472"/>
      <c r="AC1350" s="472"/>
      <c r="AD1350" s="472"/>
      <c r="AE1350" s="472"/>
      <c r="AF1350" s="472"/>
      <c r="AG1350" s="472"/>
      <c r="AH1350" s="472"/>
      <c r="AI1350" s="472"/>
      <c r="AJ1350" s="472"/>
      <c r="AK1350" s="472"/>
      <c r="AL1350" s="472"/>
      <c r="AM1350" s="472"/>
      <c r="AN1350" s="472"/>
      <c r="AO1350" s="472"/>
      <c r="AP1350" s="472"/>
      <c r="AQ1350" s="472"/>
      <c r="AR1350" s="472"/>
      <c r="AS1350" s="472"/>
      <c r="AT1350" s="472"/>
      <c r="AU1350" s="472"/>
      <c r="AV1350" s="472"/>
      <c r="AW1350" s="472"/>
      <c r="AX1350" s="472"/>
      <c r="AY1350" s="472"/>
      <c r="AZ1350" s="472"/>
      <c r="BA1350" s="472"/>
      <c r="BB1350" s="472"/>
      <c r="BC1350" s="472"/>
      <c r="BD1350" s="472"/>
      <c r="BE1350" s="750"/>
      <c r="BG1350" s="750"/>
      <c r="BK1350" s="155">
        <v>95500000</v>
      </c>
      <c r="BL1350" s="155"/>
      <c r="BM1350" s="155"/>
      <c r="BN1350" s="155"/>
    </row>
    <row r="1351" spans="1:66" s="830" customFormat="1" ht="24.75" customHeight="1">
      <c r="A1351" s="472" t="s">
        <v>22229</v>
      </c>
      <c r="B1351" s="472">
        <v>325148</v>
      </c>
      <c r="C1351" s="472" t="s">
        <v>3416</v>
      </c>
      <c r="D1351" s="472">
        <v>6219941146</v>
      </c>
      <c r="E1351" s="472" t="s">
        <v>163</v>
      </c>
      <c r="F1351" s="472" t="s">
        <v>22230</v>
      </c>
      <c r="G1351" s="472"/>
      <c r="H1351" s="472" t="s">
        <v>180</v>
      </c>
      <c r="I1351" s="472" t="s">
        <v>5417</v>
      </c>
      <c r="J1351" s="472">
        <v>9374677549</v>
      </c>
      <c r="K1351" s="472" t="s">
        <v>1183</v>
      </c>
      <c r="L1351" s="472" t="s">
        <v>774</v>
      </c>
      <c r="M1351" s="472" t="s">
        <v>22231</v>
      </c>
      <c r="N1351" s="472"/>
      <c r="O1351" s="472" t="s">
        <v>2155</v>
      </c>
      <c r="P1351" s="472" t="s">
        <v>22232</v>
      </c>
      <c r="Q1351" s="472" t="s">
        <v>22232</v>
      </c>
      <c r="R1351" s="472" t="s">
        <v>22560</v>
      </c>
      <c r="S1351" s="759"/>
      <c r="T1351" s="829"/>
      <c r="U1351" s="22"/>
      <c r="V1351" s="22"/>
      <c r="W1351" s="23"/>
      <c r="X1351" s="472"/>
      <c r="Y1351" s="472"/>
      <c r="Z1351" s="472"/>
      <c r="AA1351" s="472"/>
      <c r="AB1351" s="472"/>
      <c r="AC1351" s="472"/>
      <c r="AD1351" s="472"/>
      <c r="AE1351" s="472"/>
      <c r="AF1351" s="472"/>
      <c r="AG1351" s="472"/>
      <c r="AH1351" s="472"/>
      <c r="AI1351" s="472"/>
      <c r="AJ1351" s="472"/>
      <c r="AK1351" s="472"/>
      <c r="AL1351" s="472"/>
      <c r="AM1351" s="472"/>
      <c r="AN1351" s="472"/>
      <c r="AO1351" s="472"/>
      <c r="AP1351" s="472"/>
      <c r="AQ1351" s="472"/>
      <c r="AR1351" s="472"/>
      <c r="AS1351" s="472"/>
      <c r="AT1351" s="472"/>
      <c r="AU1351" s="472"/>
      <c r="AV1351" s="472"/>
      <c r="AW1351" s="472"/>
      <c r="AX1351" s="472"/>
      <c r="AY1351" s="472"/>
      <c r="AZ1351" s="472"/>
      <c r="BA1351" s="472"/>
      <c r="BB1351" s="472"/>
      <c r="BC1351" s="472"/>
      <c r="BD1351" s="472"/>
      <c r="BE1351" s="750"/>
      <c r="BG1351" s="750"/>
      <c r="BK1351" s="155">
        <v>66900000</v>
      </c>
      <c r="BL1351" s="155"/>
      <c r="BM1351" s="155"/>
      <c r="BN1351" s="155"/>
    </row>
    <row r="1352" spans="1:66" s="830" customFormat="1" ht="24.75" customHeight="1">
      <c r="A1352" s="472" t="s">
        <v>22233</v>
      </c>
      <c r="B1352" s="472">
        <v>325149</v>
      </c>
      <c r="C1352" s="472" t="s">
        <v>3416</v>
      </c>
      <c r="D1352" s="472">
        <v>2721148532</v>
      </c>
      <c r="E1352" s="472" t="s">
        <v>163</v>
      </c>
      <c r="F1352" s="472" t="s">
        <v>88</v>
      </c>
      <c r="G1352" s="472"/>
      <c r="H1352" s="472"/>
      <c r="I1352" s="472" t="s">
        <v>5417</v>
      </c>
      <c r="J1352" s="472">
        <v>9112420347</v>
      </c>
      <c r="K1352" s="472" t="s">
        <v>1183</v>
      </c>
      <c r="L1352" s="472" t="s">
        <v>774</v>
      </c>
      <c r="M1352" s="472" t="s">
        <v>22234</v>
      </c>
      <c r="N1352" s="472"/>
      <c r="O1352" s="472" t="s">
        <v>2155</v>
      </c>
      <c r="P1352" s="472" t="s">
        <v>22235</v>
      </c>
      <c r="Q1352" s="472" t="s">
        <v>22235</v>
      </c>
      <c r="R1352" s="472"/>
      <c r="S1352" s="759"/>
      <c r="T1352" s="829"/>
      <c r="U1352" s="22"/>
      <c r="V1352" s="22"/>
      <c r="W1352" s="23"/>
      <c r="X1352" s="472"/>
      <c r="Y1352" s="472"/>
      <c r="Z1352" s="472"/>
      <c r="AA1352" s="472"/>
      <c r="AB1352" s="472"/>
      <c r="AC1352" s="472"/>
      <c r="AD1352" s="472"/>
      <c r="AE1352" s="472"/>
      <c r="AF1352" s="472"/>
      <c r="AG1352" s="472"/>
      <c r="AH1352" s="472"/>
      <c r="AI1352" s="472"/>
      <c r="AJ1352" s="472"/>
      <c r="AK1352" s="472"/>
      <c r="AL1352" s="472"/>
      <c r="AM1352" s="472"/>
      <c r="AN1352" s="472"/>
      <c r="AO1352" s="472"/>
      <c r="AP1352" s="472"/>
      <c r="AQ1352" s="472"/>
      <c r="AR1352" s="472"/>
      <c r="AS1352" s="472"/>
      <c r="AT1352" s="472"/>
      <c r="AU1352" s="472"/>
      <c r="AV1352" s="472"/>
      <c r="AW1352" s="472"/>
      <c r="AX1352" s="472"/>
      <c r="AY1352" s="472"/>
      <c r="AZ1352" s="472"/>
      <c r="BA1352" s="472"/>
      <c r="BB1352" s="472"/>
      <c r="BC1352" s="472"/>
      <c r="BD1352" s="472"/>
      <c r="BE1352" s="750"/>
      <c r="BG1352" s="750"/>
      <c r="BK1352" s="155">
        <v>45760000</v>
      </c>
      <c r="BL1352" s="155"/>
      <c r="BM1352" s="155"/>
      <c r="BN1352" s="155"/>
    </row>
    <row r="1353" spans="1:66" s="830" customFormat="1" ht="24.75" customHeight="1">
      <c r="A1353" s="472" t="s">
        <v>22239</v>
      </c>
      <c r="B1353" s="472">
        <v>325151</v>
      </c>
      <c r="C1353" s="472" t="s">
        <v>3416</v>
      </c>
      <c r="D1353" s="472">
        <v>6660309993</v>
      </c>
      <c r="E1353" s="472" t="s">
        <v>163</v>
      </c>
      <c r="F1353" s="472" t="s">
        <v>404</v>
      </c>
      <c r="G1353" s="472"/>
      <c r="H1353" s="472" t="s">
        <v>180</v>
      </c>
      <c r="I1353" s="472" t="s">
        <v>5417</v>
      </c>
      <c r="J1353" s="472">
        <v>9936443933</v>
      </c>
      <c r="K1353" s="472" t="s">
        <v>1183</v>
      </c>
      <c r="L1353" s="472" t="s">
        <v>774</v>
      </c>
      <c r="M1353" s="472" t="s">
        <v>22240</v>
      </c>
      <c r="N1353" s="472"/>
      <c r="O1353" s="472" t="s">
        <v>2155</v>
      </c>
      <c r="P1353" s="472" t="s">
        <v>22241</v>
      </c>
      <c r="Q1353" s="472" t="s">
        <v>22241</v>
      </c>
      <c r="R1353" s="472"/>
      <c r="S1353" s="759"/>
      <c r="T1353" s="829"/>
      <c r="U1353" s="22"/>
      <c r="V1353" s="22"/>
      <c r="W1353" s="23"/>
      <c r="X1353" s="472"/>
      <c r="Y1353" s="472"/>
      <c r="Z1353" s="472"/>
      <c r="AA1353" s="472"/>
      <c r="AB1353" s="472"/>
      <c r="AC1353" s="472"/>
      <c r="AD1353" s="472"/>
      <c r="AE1353" s="472"/>
      <c r="AF1353" s="472"/>
      <c r="AG1353" s="472"/>
      <c r="AH1353" s="472"/>
      <c r="AI1353" s="472"/>
      <c r="AJ1353" s="472"/>
      <c r="AK1353" s="472"/>
      <c r="AL1353" s="472"/>
      <c r="AM1353" s="472"/>
      <c r="AN1353" s="472"/>
      <c r="AO1353" s="472"/>
      <c r="AP1353" s="472"/>
      <c r="AQ1353" s="472"/>
      <c r="AR1353" s="472"/>
      <c r="AS1353" s="472"/>
      <c r="AT1353" s="472"/>
      <c r="AU1353" s="472"/>
      <c r="AV1353" s="472"/>
      <c r="AW1353" s="472"/>
      <c r="AX1353" s="472"/>
      <c r="AY1353" s="472"/>
      <c r="AZ1353" s="472"/>
      <c r="BA1353" s="472"/>
      <c r="BB1353" s="472"/>
      <c r="BC1353" s="472"/>
      <c r="BD1353" s="472"/>
      <c r="BE1353" s="750"/>
      <c r="BG1353" s="750"/>
      <c r="BK1353" s="155">
        <v>14170000</v>
      </c>
      <c r="BL1353" s="155"/>
      <c r="BM1353" s="155"/>
      <c r="BN1353" s="155"/>
    </row>
    <row r="1354" spans="1:66" s="830" customFormat="1" ht="24.75" customHeight="1">
      <c r="A1354" s="472" t="s">
        <v>22245</v>
      </c>
      <c r="B1354" s="472">
        <v>325153</v>
      </c>
      <c r="C1354" s="472" t="s">
        <v>3416</v>
      </c>
      <c r="D1354" s="472">
        <v>2581383658</v>
      </c>
      <c r="E1354" s="472" t="s">
        <v>163</v>
      </c>
      <c r="F1354" s="472" t="s">
        <v>219</v>
      </c>
      <c r="G1354" s="472"/>
      <c r="H1354" s="472" t="s">
        <v>180</v>
      </c>
      <c r="I1354" s="472" t="s">
        <v>5417</v>
      </c>
      <c r="J1354" s="472">
        <v>9117077932</v>
      </c>
      <c r="K1354" s="472" t="s">
        <v>1183</v>
      </c>
      <c r="L1354" s="472" t="s">
        <v>1184</v>
      </c>
      <c r="M1354" s="472" t="s">
        <v>22246</v>
      </c>
      <c r="N1354" s="472"/>
      <c r="O1354" s="472" t="s">
        <v>2155</v>
      </c>
      <c r="P1354" s="472" t="s">
        <v>22247</v>
      </c>
      <c r="Q1354" s="472" t="s">
        <v>22247</v>
      </c>
      <c r="R1354" s="472"/>
      <c r="S1354" s="759"/>
      <c r="T1354" s="829"/>
      <c r="U1354" s="22"/>
      <c r="V1354" s="22"/>
      <c r="W1354" s="23"/>
      <c r="X1354" s="472"/>
      <c r="Y1354" s="472"/>
      <c r="Z1354" s="472"/>
      <c r="AA1354" s="472"/>
      <c r="AB1354" s="472"/>
      <c r="AC1354" s="472"/>
      <c r="AD1354" s="472"/>
      <c r="AE1354" s="472"/>
      <c r="AF1354" s="472"/>
      <c r="AG1354" s="472"/>
      <c r="AH1354" s="472"/>
      <c r="AI1354" s="472"/>
      <c r="AJ1354" s="472"/>
      <c r="AK1354" s="472"/>
      <c r="AL1354" s="472"/>
      <c r="AM1354" s="472"/>
      <c r="AN1354" s="472"/>
      <c r="AO1354" s="472"/>
      <c r="AP1354" s="472"/>
      <c r="AQ1354" s="472"/>
      <c r="AR1354" s="472"/>
      <c r="AS1354" s="472"/>
      <c r="AT1354" s="472"/>
      <c r="AU1354" s="472"/>
      <c r="AV1354" s="472"/>
      <c r="AW1354" s="472"/>
      <c r="AX1354" s="472"/>
      <c r="AY1354" s="472"/>
      <c r="AZ1354" s="472"/>
      <c r="BA1354" s="472"/>
      <c r="BB1354" s="472"/>
      <c r="BC1354" s="472"/>
      <c r="BD1354" s="472"/>
      <c r="BE1354" s="750"/>
      <c r="BG1354" s="750"/>
      <c r="BK1354" s="155">
        <v>13170000</v>
      </c>
      <c r="BL1354" s="155"/>
      <c r="BM1354" s="155"/>
      <c r="BN1354" s="155"/>
    </row>
    <row r="1355" spans="1:66" s="830" customFormat="1" ht="24.75" customHeight="1">
      <c r="A1355" s="472" t="s">
        <v>22248</v>
      </c>
      <c r="B1355" s="472">
        <v>325154</v>
      </c>
      <c r="C1355" s="472" t="s">
        <v>3416</v>
      </c>
      <c r="D1355" s="472">
        <v>2581823332</v>
      </c>
      <c r="E1355" s="472" t="s">
        <v>163</v>
      </c>
      <c r="F1355" s="472" t="s">
        <v>219</v>
      </c>
      <c r="G1355" s="472"/>
      <c r="H1355" s="472" t="s">
        <v>180</v>
      </c>
      <c r="I1355" s="472" t="s">
        <v>5417</v>
      </c>
      <c r="J1355" s="472">
        <v>9391330268</v>
      </c>
      <c r="K1355" s="472" t="s">
        <v>1183</v>
      </c>
      <c r="L1355" s="472" t="s">
        <v>1184</v>
      </c>
      <c r="M1355" s="472" t="s">
        <v>2707</v>
      </c>
      <c r="N1355" s="472"/>
      <c r="O1355" s="472" t="s">
        <v>2155</v>
      </c>
      <c r="P1355" s="472" t="s">
        <v>22247</v>
      </c>
      <c r="Q1355" s="472" t="s">
        <v>22247</v>
      </c>
      <c r="R1355" s="472"/>
      <c r="S1355" s="759"/>
      <c r="T1355" s="829"/>
      <c r="U1355" s="22"/>
      <c r="V1355" s="22"/>
      <c r="W1355" s="23"/>
      <c r="X1355" s="472"/>
      <c r="Y1355" s="472"/>
      <c r="Z1355" s="472"/>
      <c r="AA1355" s="472"/>
      <c r="AB1355" s="472"/>
      <c r="AC1355" s="472"/>
      <c r="AD1355" s="472"/>
      <c r="AE1355" s="472"/>
      <c r="AF1355" s="472"/>
      <c r="AG1355" s="472"/>
      <c r="AH1355" s="472"/>
      <c r="AI1355" s="472"/>
      <c r="AJ1355" s="472"/>
      <c r="AK1355" s="472"/>
      <c r="AL1355" s="472"/>
      <c r="AM1355" s="472"/>
      <c r="AN1355" s="472"/>
      <c r="AO1355" s="472"/>
      <c r="AP1355" s="472"/>
      <c r="AQ1355" s="472"/>
      <c r="AR1355" s="472"/>
      <c r="AS1355" s="472"/>
      <c r="AT1355" s="472"/>
      <c r="AU1355" s="472"/>
      <c r="AV1355" s="472"/>
      <c r="AW1355" s="472"/>
      <c r="AX1355" s="472"/>
      <c r="AY1355" s="472"/>
      <c r="AZ1355" s="472"/>
      <c r="BA1355" s="472"/>
      <c r="BB1355" s="472"/>
      <c r="BC1355" s="472"/>
      <c r="BD1355" s="472"/>
      <c r="BE1355" s="750"/>
      <c r="BG1355" s="750"/>
      <c r="BK1355" s="155">
        <v>11440000</v>
      </c>
      <c r="BL1355" s="155"/>
      <c r="BM1355" s="155"/>
      <c r="BN1355" s="155"/>
    </row>
    <row r="1356" spans="1:66" s="830" customFormat="1" ht="24.75" customHeight="1">
      <c r="A1356" s="472" t="s">
        <v>22249</v>
      </c>
      <c r="B1356" s="472">
        <v>325155</v>
      </c>
      <c r="C1356" s="472" t="s">
        <v>3416</v>
      </c>
      <c r="D1356" s="472">
        <v>1520407238</v>
      </c>
      <c r="E1356" s="472" t="s">
        <v>162</v>
      </c>
      <c r="F1356" s="472" t="s">
        <v>111</v>
      </c>
      <c r="G1356" s="472"/>
      <c r="H1356" s="472" t="s">
        <v>180</v>
      </c>
      <c r="I1356" s="472" t="s">
        <v>5417</v>
      </c>
      <c r="J1356" s="472">
        <v>9011247718</v>
      </c>
      <c r="K1356" s="472" t="s">
        <v>1183</v>
      </c>
      <c r="L1356" s="472" t="s">
        <v>774</v>
      </c>
      <c r="M1356" s="472" t="s">
        <v>22250</v>
      </c>
      <c r="N1356" s="472"/>
      <c r="O1356" s="472" t="s">
        <v>2155</v>
      </c>
      <c r="P1356" s="472" t="s">
        <v>5595</v>
      </c>
      <c r="Q1356" s="472" t="s">
        <v>5595</v>
      </c>
      <c r="R1356" s="472" t="s">
        <v>22560</v>
      </c>
      <c r="S1356" s="759"/>
      <c r="T1356" s="829"/>
      <c r="U1356" s="22"/>
      <c r="V1356" s="22"/>
      <c r="W1356" s="23"/>
      <c r="X1356" s="472"/>
      <c r="Y1356" s="472"/>
      <c r="Z1356" s="472"/>
      <c r="AA1356" s="472"/>
      <c r="AB1356" s="472"/>
      <c r="AC1356" s="472"/>
      <c r="AD1356" s="472"/>
      <c r="AE1356" s="472"/>
      <c r="AF1356" s="472"/>
      <c r="AG1356" s="472"/>
      <c r="AH1356" s="472"/>
      <c r="AI1356" s="472"/>
      <c r="AJ1356" s="472"/>
      <c r="AK1356" s="472"/>
      <c r="AL1356" s="472"/>
      <c r="AM1356" s="472"/>
      <c r="AN1356" s="472"/>
      <c r="AO1356" s="472"/>
      <c r="AP1356" s="472"/>
      <c r="AQ1356" s="472"/>
      <c r="AR1356" s="472"/>
      <c r="AS1356" s="472"/>
      <c r="AT1356" s="472"/>
      <c r="AU1356" s="472"/>
      <c r="AV1356" s="472"/>
      <c r="AW1356" s="472"/>
      <c r="AX1356" s="472"/>
      <c r="AY1356" s="472"/>
      <c r="AZ1356" s="472"/>
      <c r="BA1356" s="472"/>
      <c r="BB1356" s="472"/>
      <c r="BC1356" s="472"/>
      <c r="BD1356" s="472"/>
      <c r="BE1356" s="750"/>
      <c r="BG1356" s="750"/>
      <c r="BK1356" s="155">
        <v>87970000</v>
      </c>
      <c r="BL1356" s="155"/>
      <c r="BM1356" s="155"/>
      <c r="BN1356" s="155"/>
    </row>
    <row r="1357" spans="1:66" s="830" customFormat="1" ht="24.75" customHeight="1">
      <c r="A1357" s="472" t="s">
        <v>22251</v>
      </c>
      <c r="B1357" s="472">
        <v>325156</v>
      </c>
      <c r="C1357" s="472" t="s">
        <v>3416</v>
      </c>
      <c r="D1357" s="472">
        <v>270363728</v>
      </c>
      <c r="E1357" s="472" t="s">
        <v>163</v>
      </c>
      <c r="F1357" s="472" t="s">
        <v>86</v>
      </c>
      <c r="G1357" s="472"/>
      <c r="H1357" s="472" t="s">
        <v>180</v>
      </c>
      <c r="I1357" s="472" t="s">
        <v>5417</v>
      </c>
      <c r="J1357" s="472">
        <v>9116062138</v>
      </c>
      <c r="K1357" s="472" t="s">
        <v>1183</v>
      </c>
      <c r="L1357" s="472" t="s">
        <v>1224</v>
      </c>
      <c r="M1357" s="472" t="s">
        <v>22252</v>
      </c>
      <c r="N1357" s="472"/>
      <c r="O1357" s="472" t="s">
        <v>2155</v>
      </c>
      <c r="P1357" s="472" t="s">
        <v>22253</v>
      </c>
      <c r="Q1357" s="472" t="s">
        <v>22253</v>
      </c>
      <c r="R1357" s="472"/>
      <c r="S1357" s="759"/>
      <c r="T1357" s="829"/>
      <c r="U1357" s="22"/>
      <c r="V1357" s="22"/>
      <c r="W1357" s="23"/>
      <c r="X1357" s="472"/>
      <c r="Y1357" s="472"/>
      <c r="Z1357" s="472"/>
      <c r="AA1357" s="472"/>
      <c r="AB1357" s="472"/>
      <c r="AC1357" s="472"/>
      <c r="AD1357" s="472"/>
      <c r="AE1357" s="472"/>
      <c r="AF1357" s="472"/>
      <c r="AG1357" s="472"/>
      <c r="AH1357" s="472"/>
      <c r="AI1357" s="472"/>
      <c r="AJ1357" s="472"/>
      <c r="AK1357" s="472"/>
      <c r="AL1357" s="472"/>
      <c r="AM1357" s="472"/>
      <c r="AN1357" s="472"/>
      <c r="AO1357" s="472"/>
      <c r="AP1357" s="472"/>
      <c r="AQ1357" s="472"/>
      <c r="AR1357" s="472"/>
      <c r="AS1357" s="472"/>
      <c r="AT1357" s="472"/>
      <c r="AU1357" s="472"/>
      <c r="AV1357" s="472"/>
      <c r="AW1357" s="472"/>
      <c r="AX1357" s="472"/>
      <c r="AY1357" s="472"/>
      <c r="AZ1357" s="472"/>
      <c r="BA1357" s="472"/>
      <c r="BB1357" s="472"/>
      <c r="BC1357" s="472"/>
      <c r="BD1357" s="472"/>
      <c r="BE1357" s="750"/>
      <c r="BG1357" s="750"/>
      <c r="BK1357" s="155">
        <v>79360000</v>
      </c>
      <c r="BL1357" s="155"/>
      <c r="BM1357" s="155"/>
      <c r="BN1357" s="155"/>
    </row>
    <row r="1358" spans="1:66" s="830" customFormat="1" ht="24.75" customHeight="1">
      <c r="A1358" s="472" t="s">
        <v>22254</v>
      </c>
      <c r="B1358" s="472">
        <v>325157</v>
      </c>
      <c r="C1358" s="472" t="s">
        <v>3416</v>
      </c>
      <c r="D1358" s="472">
        <v>2700339347</v>
      </c>
      <c r="E1358" s="472" t="s">
        <v>163</v>
      </c>
      <c r="F1358" s="472" t="s">
        <v>215</v>
      </c>
      <c r="G1358" s="472"/>
      <c r="H1358" s="472" t="s">
        <v>180</v>
      </c>
      <c r="I1358" s="472" t="s">
        <v>5417</v>
      </c>
      <c r="J1358" s="472">
        <v>9116113867</v>
      </c>
      <c r="K1358" s="472" t="s">
        <v>1183</v>
      </c>
      <c r="L1358" s="472" t="s">
        <v>1224</v>
      </c>
      <c r="M1358" s="472" t="s">
        <v>22255</v>
      </c>
      <c r="N1358" s="472"/>
      <c r="O1358" s="472" t="s">
        <v>2155</v>
      </c>
      <c r="P1358" s="472" t="s">
        <v>5595</v>
      </c>
      <c r="Q1358" s="472" t="s">
        <v>5595</v>
      </c>
      <c r="R1358" s="472"/>
      <c r="S1358" s="759"/>
      <c r="T1358" s="829"/>
      <c r="U1358" s="22"/>
      <c r="V1358" s="22"/>
      <c r="W1358" s="23"/>
      <c r="X1358" s="472"/>
      <c r="Y1358" s="472"/>
      <c r="Z1358" s="472"/>
      <c r="AA1358" s="472"/>
      <c r="AB1358" s="472"/>
      <c r="AC1358" s="472"/>
      <c r="AD1358" s="472"/>
      <c r="AE1358" s="472"/>
      <c r="AF1358" s="472"/>
      <c r="AG1358" s="472"/>
      <c r="AH1358" s="472"/>
      <c r="AI1358" s="472"/>
      <c r="AJ1358" s="472"/>
      <c r="AK1358" s="472"/>
      <c r="AL1358" s="472"/>
      <c r="AM1358" s="472"/>
      <c r="AN1358" s="472"/>
      <c r="AO1358" s="472"/>
      <c r="AP1358" s="472"/>
      <c r="AQ1358" s="472"/>
      <c r="AR1358" s="472"/>
      <c r="AS1358" s="472"/>
      <c r="AT1358" s="472"/>
      <c r="AU1358" s="472"/>
      <c r="AV1358" s="472"/>
      <c r="AW1358" s="472"/>
      <c r="AX1358" s="472"/>
      <c r="AY1358" s="472"/>
      <c r="AZ1358" s="472"/>
      <c r="BA1358" s="472"/>
      <c r="BB1358" s="472"/>
      <c r="BC1358" s="472"/>
      <c r="BD1358" s="472"/>
      <c r="BE1358" s="750"/>
      <c r="BG1358" s="750"/>
      <c r="BK1358" s="155">
        <v>10700000</v>
      </c>
      <c r="BL1358" s="155"/>
      <c r="BM1358" s="155"/>
      <c r="BN1358" s="155"/>
    </row>
    <row r="1359" spans="1:66" s="830" customFormat="1" ht="24.75" customHeight="1">
      <c r="A1359" s="472" t="s">
        <v>4773</v>
      </c>
      <c r="B1359" s="472">
        <v>325101</v>
      </c>
      <c r="C1359" s="472" t="s">
        <v>3416</v>
      </c>
      <c r="D1359" s="472">
        <v>150428944</v>
      </c>
      <c r="E1359" s="472" t="s">
        <v>386</v>
      </c>
      <c r="F1359" s="472" t="s">
        <v>392</v>
      </c>
      <c r="G1359" s="472"/>
      <c r="H1359" s="472" t="s">
        <v>180</v>
      </c>
      <c r="I1359" s="472" t="s">
        <v>5417</v>
      </c>
      <c r="J1359" s="472">
        <v>9231793603</v>
      </c>
      <c r="K1359" s="472" t="s">
        <v>1183</v>
      </c>
      <c r="L1359" s="472" t="s">
        <v>1508</v>
      </c>
      <c r="M1359" s="472" t="s">
        <v>4774</v>
      </c>
      <c r="N1359" s="472"/>
      <c r="O1359" s="472" t="s">
        <v>2155</v>
      </c>
      <c r="P1359" s="472" t="s">
        <v>4735</v>
      </c>
      <c r="Q1359" s="472" t="s">
        <v>4735</v>
      </c>
      <c r="R1359" s="472" t="s">
        <v>4735</v>
      </c>
      <c r="S1359" s="759" t="s">
        <v>5378</v>
      </c>
      <c r="T1359" s="829" t="s">
        <v>5435</v>
      </c>
      <c r="U1359" s="22" t="s">
        <v>3156</v>
      </c>
      <c r="V1359" s="22" t="s">
        <v>5378</v>
      </c>
      <c r="W1359" s="23" t="s">
        <v>5378</v>
      </c>
      <c r="X1359" s="472"/>
      <c r="Y1359" s="472"/>
      <c r="Z1359" s="472"/>
      <c r="AA1359" s="472"/>
      <c r="AB1359" s="472"/>
      <c r="AC1359" s="472"/>
      <c r="AD1359" s="472"/>
      <c r="AE1359" s="472"/>
      <c r="AF1359" s="472"/>
      <c r="AG1359" s="472"/>
      <c r="AH1359" s="472"/>
      <c r="AI1359" s="472"/>
      <c r="AJ1359" s="472"/>
      <c r="AK1359" s="472"/>
      <c r="AL1359" s="472"/>
      <c r="AM1359" s="472"/>
      <c r="AN1359" s="472"/>
      <c r="AO1359" s="472"/>
      <c r="AP1359" s="472"/>
      <c r="AQ1359" s="472"/>
      <c r="AR1359" s="472"/>
      <c r="AS1359" s="472"/>
      <c r="AT1359" s="472"/>
      <c r="AU1359" s="472"/>
      <c r="AV1359" s="472"/>
      <c r="AW1359" s="472"/>
      <c r="AX1359" s="472"/>
      <c r="AY1359" s="472"/>
      <c r="AZ1359" s="472"/>
      <c r="BA1359" s="472"/>
      <c r="BB1359" s="472"/>
      <c r="BC1359" s="472"/>
      <c r="BD1359" s="472"/>
      <c r="BE1359" s="750"/>
      <c r="BF1359" s="830">
        <v>14700000</v>
      </c>
      <c r="BG1359" s="750">
        <v>67210000</v>
      </c>
      <c r="BH1359" s="830">
        <v>54400000</v>
      </c>
      <c r="BJ1359" s="830">
        <v>103000000</v>
      </c>
      <c r="BK1359" s="155"/>
      <c r="BL1359" s="155"/>
      <c r="BM1359" s="155"/>
      <c r="BN1359" s="155"/>
    </row>
    <row r="1360" spans="1:66" s="830" customFormat="1" ht="24.75" customHeight="1">
      <c r="A1360" s="472" t="s">
        <v>5044</v>
      </c>
      <c r="B1360" s="472">
        <v>325104</v>
      </c>
      <c r="C1360" s="472" t="s">
        <v>3416</v>
      </c>
      <c r="D1360" s="472">
        <v>1630398888</v>
      </c>
      <c r="E1360" s="472" t="s">
        <v>162</v>
      </c>
      <c r="F1360" s="472" t="s">
        <v>86</v>
      </c>
      <c r="G1360" s="472"/>
      <c r="H1360" s="472" t="s">
        <v>180</v>
      </c>
      <c r="I1360" s="472" t="s">
        <v>5417</v>
      </c>
      <c r="J1360" s="472">
        <v>9907075446</v>
      </c>
      <c r="K1360" s="472" t="s">
        <v>1183</v>
      </c>
      <c r="L1360" s="472" t="s">
        <v>1224</v>
      </c>
      <c r="M1360" s="472" t="s">
        <v>5045</v>
      </c>
      <c r="N1360" s="472"/>
      <c r="O1360" s="472" t="s">
        <v>2155</v>
      </c>
      <c r="P1360" s="472" t="s">
        <v>5046</v>
      </c>
      <c r="Q1360" s="472" t="s">
        <v>5046</v>
      </c>
      <c r="R1360" s="472" t="s">
        <v>5337</v>
      </c>
      <c r="S1360" s="759" t="s">
        <v>5378</v>
      </c>
      <c r="T1360" s="829" t="s">
        <v>25263</v>
      </c>
      <c r="U1360" s="22" t="s">
        <v>3156</v>
      </c>
      <c r="V1360" s="22" t="s">
        <v>5378</v>
      </c>
      <c r="W1360" s="23" t="s">
        <v>5378</v>
      </c>
      <c r="X1360" s="472"/>
      <c r="Y1360" s="472"/>
      <c r="Z1360" s="472"/>
      <c r="AA1360" s="472"/>
      <c r="AB1360" s="472"/>
      <c r="AC1360" s="472"/>
      <c r="AD1360" s="472"/>
      <c r="AE1360" s="472"/>
      <c r="AF1360" s="472"/>
      <c r="AG1360" s="472"/>
      <c r="AH1360" s="472"/>
      <c r="AI1360" s="472"/>
      <c r="AJ1360" s="472"/>
      <c r="AK1360" s="472"/>
      <c r="AL1360" s="472"/>
      <c r="AM1360" s="472"/>
      <c r="AN1360" s="472"/>
      <c r="AO1360" s="472"/>
      <c r="AP1360" s="472"/>
      <c r="AQ1360" s="472"/>
      <c r="AR1360" s="472"/>
      <c r="AS1360" s="472"/>
      <c r="AT1360" s="472"/>
      <c r="AU1360" s="472"/>
      <c r="AV1360" s="472"/>
      <c r="AW1360" s="472"/>
      <c r="AX1360" s="472"/>
      <c r="AY1360" s="472"/>
      <c r="AZ1360" s="472"/>
      <c r="BA1360" s="472"/>
      <c r="BB1360" s="472"/>
      <c r="BC1360" s="472"/>
      <c r="BD1360" s="472"/>
      <c r="BE1360" s="750"/>
      <c r="BG1360" s="750">
        <v>26620000</v>
      </c>
      <c r="BH1360" s="830">
        <v>49700000</v>
      </c>
      <c r="BJ1360" s="830">
        <v>82960056</v>
      </c>
      <c r="BK1360" s="155"/>
      <c r="BL1360" s="155"/>
      <c r="BM1360" s="155"/>
      <c r="BN1360" s="155"/>
    </row>
    <row r="1361" spans="1:66" s="830" customFormat="1" ht="24.75" customHeight="1">
      <c r="A1361" s="472" t="s">
        <v>5047</v>
      </c>
      <c r="B1361" s="472">
        <v>325106</v>
      </c>
      <c r="C1361" s="472" t="s">
        <v>3416</v>
      </c>
      <c r="D1361" s="472"/>
      <c r="E1361" s="472" t="s">
        <v>386</v>
      </c>
      <c r="F1361" s="472" t="s">
        <v>5048</v>
      </c>
      <c r="G1361" s="472"/>
      <c r="H1361" s="472" t="s">
        <v>180</v>
      </c>
      <c r="I1361" s="472" t="s">
        <v>5417</v>
      </c>
      <c r="J1361" s="472">
        <v>9116710068</v>
      </c>
      <c r="K1361" s="472" t="s">
        <v>1183</v>
      </c>
      <c r="L1361" s="472" t="s">
        <v>774</v>
      </c>
      <c r="M1361" s="472" t="s">
        <v>5049</v>
      </c>
      <c r="N1361" s="472"/>
      <c r="O1361" s="472" t="s">
        <v>2155</v>
      </c>
      <c r="P1361" s="472" t="s">
        <v>5050</v>
      </c>
      <c r="Q1361" s="472" t="s">
        <v>5050</v>
      </c>
      <c r="R1361" s="472"/>
      <c r="S1361" s="759" t="s">
        <v>5378</v>
      </c>
      <c r="T1361" s="829">
        <v>1403</v>
      </c>
      <c r="U1361" s="22" t="s">
        <v>3156</v>
      </c>
      <c r="V1361" s="22" t="s">
        <v>3156</v>
      </c>
      <c r="W1361" s="23" t="s">
        <v>5378</v>
      </c>
      <c r="X1361" s="472"/>
      <c r="Y1361" s="472"/>
      <c r="Z1361" s="472"/>
      <c r="AA1361" s="472"/>
      <c r="AB1361" s="472"/>
      <c r="AC1361" s="472"/>
      <c r="AD1361" s="472"/>
      <c r="AE1361" s="472"/>
      <c r="AF1361" s="472"/>
      <c r="AG1361" s="472"/>
      <c r="AH1361" s="472"/>
      <c r="AI1361" s="472"/>
      <c r="AJ1361" s="472"/>
      <c r="AK1361" s="472"/>
      <c r="AL1361" s="472"/>
      <c r="AM1361" s="472"/>
      <c r="AN1361" s="472"/>
      <c r="AO1361" s="472"/>
      <c r="AP1361" s="472"/>
      <c r="AQ1361" s="472"/>
      <c r="AR1361" s="472"/>
      <c r="AS1361" s="472"/>
      <c r="AT1361" s="472"/>
      <c r="AU1361" s="472"/>
      <c r="AV1361" s="472"/>
      <c r="AW1361" s="472"/>
      <c r="AX1361" s="472"/>
      <c r="AY1361" s="472"/>
      <c r="AZ1361" s="472"/>
      <c r="BA1361" s="472"/>
      <c r="BB1361" s="472"/>
      <c r="BC1361" s="472"/>
      <c r="BD1361" s="472"/>
      <c r="BE1361" s="750"/>
      <c r="BG1361" s="750"/>
      <c r="BH1361" s="830">
        <v>76800000</v>
      </c>
      <c r="BJ1361" s="830">
        <v>101300000</v>
      </c>
      <c r="BK1361" s="155"/>
      <c r="BL1361" s="155"/>
      <c r="BM1361" s="155"/>
      <c r="BN1361" s="155"/>
    </row>
    <row r="1362" spans="1:66" s="830" customFormat="1" ht="24.75" customHeight="1">
      <c r="A1362" s="472" t="s">
        <v>5051</v>
      </c>
      <c r="B1362" s="472">
        <v>325107</v>
      </c>
      <c r="C1362" s="472" t="s">
        <v>3416</v>
      </c>
      <c r="D1362" s="472">
        <v>270942661</v>
      </c>
      <c r="E1362" s="472" t="s">
        <v>163</v>
      </c>
      <c r="F1362" s="472" t="s">
        <v>769</v>
      </c>
      <c r="G1362" s="472"/>
      <c r="H1362" s="472" t="s">
        <v>179</v>
      </c>
      <c r="I1362" s="472" t="s">
        <v>5416</v>
      </c>
      <c r="J1362" s="472">
        <v>9198531443</v>
      </c>
      <c r="K1362" s="472" t="s">
        <v>1183</v>
      </c>
      <c r="L1362" s="472" t="s">
        <v>1224</v>
      </c>
      <c r="M1362" s="472" t="s">
        <v>5052</v>
      </c>
      <c r="N1362" s="472"/>
      <c r="O1362" s="472" t="s">
        <v>2155</v>
      </c>
      <c r="P1362" s="472" t="s">
        <v>5053</v>
      </c>
      <c r="Q1362" s="472" t="s">
        <v>5053</v>
      </c>
      <c r="R1362" s="472" t="s">
        <v>5586</v>
      </c>
      <c r="S1362" s="759" t="s">
        <v>5378</v>
      </c>
      <c r="T1362" s="829" t="s">
        <v>25263</v>
      </c>
      <c r="U1362" s="22" t="s">
        <v>3156</v>
      </c>
      <c r="V1362" s="22" t="s">
        <v>3156</v>
      </c>
      <c r="W1362" s="23" t="s">
        <v>5378</v>
      </c>
      <c r="X1362" s="472"/>
      <c r="Y1362" s="472"/>
      <c r="Z1362" s="472"/>
      <c r="AA1362" s="472"/>
      <c r="AB1362" s="472"/>
      <c r="AC1362" s="472"/>
      <c r="AD1362" s="472"/>
      <c r="AE1362" s="472"/>
      <c r="AF1362" s="472"/>
      <c r="AG1362" s="472"/>
      <c r="AH1362" s="472"/>
      <c r="AI1362" s="472"/>
      <c r="AJ1362" s="472"/>
      <c r="AK1362" s="472"/>
      <c r="AL1362" s="472"/>
      <c r="AM1362" s="472"/>
      <c r="AN1362" s="472"/>
      <c r="AO1362" s="472"/>
      <c r="AP1362" s="472"/>
      <c r="AQ1362" s="472"/>
      <c r="AR1362" s="472"/>
      <c r="AS1362" s="472"/>
      <c r="AT1362" s="472"/>
      <c r="AU1362" s="472"/>
      <c r="AV1362" s="472"/>
      <c r="AW1362" s="472"/>
      <c r="AX1362" s="472"/>
      <c r="AY1362" s="472"/>
      <c r="AZ1362" s="472"/>
      <c r="BA1362" s="472"/>
      <c r="BB1362" s="472"/>
      <c r="BC1362" s="472"/>
      <c r="BD1362" s="472"/>
      <c r="BE1362" s="750"/>
      <c r="BG1362" s="750">
        <v>4000000</v>
      </c>
      <c r="BH1362" s="830">
        <v>120400000</v>
      </c>
      <c r="BJ1362" s="830">
        <v>134000000</v>
      </c>
      <c r="BK1362" s="155"/>
      <c r="BL1362" s="155"/>
      <c r="BM1362" s="155"/>
      <c r="BN1362" s="155"/>
    </row>
    <row r="1363" spans="1:66" s="830" customFormat="1" ht="24.75" customHeight="1">
      <c r="A1363" s="472" t="s">
        <v>5054</v>
      </c>
      <c r="B1363" s="472">
        <v>325108</v>
      </c>
      <c r="C1363" s="472" t="s">
        <v>3416</v>
      </c>
      <c r="D1363" s="472">
        <v>2370161910</v>
      </c>
      <c r="E1363" s="472" t="s">
        <v>162</v>
      </c>
      <c r="F1363" s="472" t="s">
        <v>138</v>
      </c>
      <c r="G1363" s="472"/>
      <c r="H1363" s="472" t="s">
        <v>179</v>
      </c>
      <c r="I1363" s="472" t="s">
        <v>5418</v>
      </c>
      <c r="J1363" s="472">
        <v>9362046593</v>
      </c>
      <c r="K1363" s="472" t="s">
        <v>1183</v>
      </c>
      <c r="L1363" s="472" t="s">
        <v>1460</v>
      </c>
      <c r="M1363" s="472" t="s">
        <v>5055</v>
      </c>
      <c r="N1363" s="472"/>
      <c r="O1363" s="472" t="s">
        <v>1551</v>
      </c>
      <c r="P1363" s="472" t="s">
        <v>5056</v>
      </c>
      <c r="Q1363" s="472" t="s">
        <v>5056</v>
      </c>
      <c r="R1363" s="472"/>
      <c r="S1363" s="759" t="s">
        <v>226</v>
      </c>
      <c r="T1363" s="829"/>
      <c r="U1363" s="22"/>
      <c r="V1363" s="22"/>
      <c r="W1363" s="23"/>
      <c r="X1363" s="472"/>
      <c r="Y1363" s="472"/>
      <c r="Z1363" s="472"/>
      <c r="AA1363" s="472"/>
      <c r="AB1363" s="472"/>
      <c r="AC1363" s="472"/>
      <c r="AD1363" s="472"/>
      <c r="AE1363" s="472"/>
      <c r="AF1363" s="472"/>
      <c r="AG1363" s="472"/>
      <c r="AH1363" s="472"/>
      <c r="AI1363" s="472"/>
      <c r="AJ1363" s="472"/>
      <c r="AK1363" s="472"/>
      <c r="AL1363" s="472"/>
      <c r="AM1363" s="472"/>
      <c r="AN1363" s="472"/>
      <c r="AO1363" s="472"/>
      <c r="AP1363" s="472"/>
      <c r="AQ1363" s="472"/>
      <c r="AR1363" s="472"/>
      <c r="AS1363" s="472"/>
      <c r="AT1363" s="472"/>
      <c r="AU1363" s="472"/>
      <c r="AV1363" s="472"/>
      <c r="AW1363" s="472"/>
      <c r="AX1363" s="472"/>
      <c r="AY1363" s="472"/>
      <c r="AZ1363" s="472"/>
      <c r="BA1363" s="472"/>
      <c r="BB1363" s="472"/>
      <c r="BC1363" s="472"/>
      <c r="BD1363" s="472"/>
      <c r="BE1363" s="750"/>
      <c r="BG1363" s="750">
        <v>15950000</v>
      </c>
      <c r="BI1363" s="830">
        <v>101648837</v>
      </c>
      <c r="BK1363" s="155"/>
      <c r="BL1363" s="155"/>
      <c r="BM1363" s="155"/>
      <c r="BN1363" s="155"/>
    </row>
    <row r="1364" spans="1:66" s="830" customFormat="1" ht="24.75" customHeight="1">
      <c r="A1364" s="472" t="s">
        <v>5057</v>
      </c>
      <c r="B1364" s="472">
        <v>325109</v>
      </c>
      <c r="C1364" s="472" t="s">
        <v>3416</v>
      </c>
      <c r="D1364" s="472">
        <v>2739488361</v>
      </c>
      <c r="E1364" s="472" t="s">
        <v>162</v>
      </c>
      <c r="F1364" s="472" t="s">
        <v>2101</v>
      </c>
      <c r="G1364" s="472"/>
      <c r="H1364" s="472" t="s">
        <v>179</v>
      </c>
      <c r="I1364" s="472" t="s">
        <v>5416</v>
      </c>
      <c r="J1364" s="472">
        <v>9353087828</v>
      </c>
      <c r="K1364" s="472" t="s">
        <v>1183</v>
      </c>
      <c r="L1364" s="472" t="s">
        <v>774</v>
      </c>
      <c r="M1364" s="472" t="s">
        <v>5058</v>
      </c>
      <c r="N1364" s="472"/>
      <c r="O1364" s="472" t="s">
        <v>1551</v>
      </c>
      <c r="P1364" s="472" t="s">
        <v>5059</v>
      </c>
      <c r="Q1364" s="472" t="s">
        <v>5059</v>
      </c>
      <c r="R1364" s="472"/>
      <c r="S1364" s="759" t="s">
        <v>385</v>
      </c>
      <c r="T1364" s="829"/>
      <c r="U1364" s="22"/>
      <c r="V1364" s="22"/>
      <c r="W1364" s="23"/>
      <c r="X1364" s="472"/>
      <c r="Y1364" s="472"/>
      <c r="Z1364" s="472"/>
      <c r="AA1364" s="472"/>
      <c r="AB1364" s="472"/>
      <c r="AC1364" s="472"/>
      <c r="AD1364" s="472"/>
      <c r="AE1364" s="472"/>
      <c r="AF1364" s="472"/>
      <c r="AG1364" s="472"/>
      <c r="AH1364" s="472"/>
      <c r="AI1364" s="472"/>
      <c r="AJ1364" s="472"/>
      <c r="AK1364" s="472"/>
      <c r="AL1364" s="472"/>
      <c r="AM1364" s="472"/>
      <c r="AN1364" s="472"/>
      <c r="AO1364" s="472"/>
      <c r="AP1364" s="472"/>
      <c r="AQ1364" s="472"/>
      <c r="AR1364" s="472"/>
      <c r="AS1364" s="472"/>
      <c r="AT1364" s="472"/>
      <c r="AU1364" s="472"/>
      <c r="AV1364" s="472"/>
      <c r="AW1364" s="472"/>
      <c r="AX1364" s="472"/>
      <c r="AY1364" s="472"/>
      <c r="AZ1364" s="472"/>
      <c r="BA1364" s="472"/>
      <c r="BB1364" s="472"/>
      <c r="BC1364" s="472"/>
      <c r="BD1364" s="472"/>
      <c r="BE1364" s="750"/>
      <c r="BG1364" s="750">
        <v>15870000</v>
      </c>
      <c r="BI1364" s="830">
        <v>127700000</v>
      </c>
      <c r="BK1364" s="155"/>
      <c r="BL1364" s="155"/>
      <c r="BM1364" s="155"/>
      <c r="BN1364" s="155"/>
    </row>
    <row r="1365" spans="1:66" s="830" customFormat="1" ht="24.75" customHeight="1">
      <c r="A1365" s="472" t="s">
        <v>5060</v>
      </c>
      <c r="B1365" s="472">
        <v>325110</v>
      </c>
      <c r="C1365" s="472" t="s">
        <v>3416</v>
      </c>
      <c r="D1365" s="472">
        <v>4839946795</v>
      </c>
      <c r="E1365" s="472" t="s">
        <v>162</v>
      </c>
      <c r="F1365" s="472" t="s">
        <v>419</v>
      </c>
      <c r="G1365" s="472"/>
      <c r="H1365" s="472" t="s">
        <v>179</v>
      </c>
      <c r="I1365" s="472" t="s">
        <v>5417</v>
      </c>
      <c r="J1365" s="472">
        <v>9302890798</v>
      </c>
      <c r="K1365" s="472" t="s">
        <v>1183</v>
      </c>
      <c r="L1365" s="472" t="s">
        <v>1336</v>
      </c>
      <c r="M1365" s="472" t="s">
        <v>5061</v>
      </c>
      <c r="N1365" s="472"/>
      <c r="O1365" s="472" t="s">
        <v>1551</v>
      </c>
      <c r="P1365" s="472" t="s">
        <v>5016</v>
      </c>
      <c r="Q1365" s="472" t="s">
        <v>5016</v>
      </c>
      <c r="R1365" s="472"/>
      <c r="S1365" s="759" t="s">
        <v>385</v>
      </c>
      <c r="T1365" s="829"/>
      <c r="U1365" s="22"/>
      <c r="V1365" s="22"/>
      <c r="W1365" s="23"/>
      <c r="X1365" s="472"/>
      <c r="Y1365" s="472"/>
      <c r="Z1365" s="472"/>
      <c r="AA1365" s="472"/>
      <c r="AB1365" s="472"/>
      <c r="AC1365" s="472"/>
      <c r="AD1365" s="472"/>
      <c r="AE1365" s="472"/>
      <c r="AF1365" s="472"/>
      <c r="AG1365" s="472"/>
      <c r="AH1365" s="472"/>
      <c r="AI1365" s="472"/>
      <c r="AJ1365" s="472"/>
      <c r="AK1365" s="472"/>
      <c r="AL1365" s="472"/>
      <c r="AM1365" s="472"/>
      <c r="AN1365" s="472"/>
      <c r="AO1365" s="472"/>
      <c r="AP1365" s="472"/>
      <c r="AQ1365" s="472"/>
      <c r="AR1365" s="472"/>
      <c r="AS1365" s="472"/>
      <c r="AT1365" s="472"/>
      <c r="AU1365" s="472"/>
      <c r="AV1365" s="472"/>
      <c r="AW1365" s="472"/>
      <c r="AX1365" s="472"/>
      <c r="AY1365" s="472"/>
      <c r="AZ1365" s="472"/>
      <c r="BA1365" s="472"/>
      <c r="BB1365" s="472"/>
      <c r="BC1365" s="472"/>
      <c r="BD1365" s="472"/>
      <c r="BE1365" s="750"/>
      <c r="BG1365" s="750">
        <v>2000000</v>
      </c>
      <c r="BI1365" s="830">
        <v>113000000</v>
      </c>
      <c r="BK1365" s="155"/>
      <c r="BL1365" s="155"/>
      <c r="BM1365" s="155"/>
      <c r="BN1365" s="155"/>
    </row>
    <row r="1366" spans="1:66" s="830" customFormat="1" ht="24.75" customHeight="1">
      <c r="A1366" s="472" t="s">
        <v>5062</v>
      </c>
      <c r="B1366" s="472">
        <v>325111</v>
      </c>
      <c r="C1366" s="472" t="s">
        <v>3416</v>
      </c>
      <c r="D1366" s="472">
        <v>2710360861</v>
      </c>
      <c r="E1366" s="472" t="s">
        <v>162</v>
      </c>
      <c r="F1366" s="472" t="s">
        <v>89</v>
      </c>
      <c r="G1366" s="472"/>
      <c r="H1366" s="472" t="s">
        <v>180</v>
      </c>
      <c r="I1366" s="472" t="s">
        <v>5417</v>
      </c>
      <c r="J1366" s="472">
        <v>9216769810</v>
      </c>
      <c r="K1366" s="472" t="s">
        <v>1183</v>
      </c>
      <c r="L1366" s="472" t="s">
        <v>774</v>
      </c>
      <c r="M1366" s="472" t="s">
        <v>5063</v>
      </c>
      <c r="N1366" s="472"/>
      <c r="O1366" s="472" t="s">
        <v>1551</v>
      </c>
      <c r="P1366" s="472" t="s">
        <v>5064</v>
      </c>
      <c r="Q1366" s="472" t="s">
        <v>5064</v>
      </c>
      <c r="R1366" s="472"/>
      <c r="S1366" s="759" t="s">
        <v>385</v>
      </c>
      <c r="T1366" s="829"/>
      <c r="U1366" s="22"/>
      <c r="V1366" s="22"/>
      <c r="W1366" s="23"/>
      <c r="X1366" s="472"/>
      <c r="Y1366" s="472"/>
      <c r="Z1366" s="472"/>
      <c r="AA1366" s="472"/>
      <c r="AB1366" s="472"/>
      <c r="AC1366" s="472"/>
      <c r="AD1366" s="472"/>
      <c r="AE1366" s="472"/>
      <c r="AF1366" s="472"/>
      <c r="AG1366" s="472"/>
      <c r="AH1366" s="472"/>
      <c r="AI1366" s="472"/>
      <c r="AJ1366" s="472"/>
      <c r="AK1366" s="472"/>
      <c r="AL1366" s="472"/>
      <c r="AM1366" s="472"/>
      <c r="AN1366" s="472"/>
      <c r="AO1366" s="472"/>
      <c r="AP1366" s="472"/>
      <c r="AQ1366" s="472"/>
      <c r="AR1366" s="472"/>
      <c r="AS1366" s="472"/>
      <c r="AT1366" s="472"/>
      <c r="AU1366" s="472"/>
      <c r="AV1366" s="472"/>
      <c r="AW1366" s="472"/>
      <c r="AX1366" s="472"/>
      <c r="AY1366" s="472"/>
      <c r="AZ1366" s="472"/>
      <c r="BA1366" s="472"/>
      <c r="BB1366" s="472"/>
      <c r="BC1366" s="472"/>
      <c r="BD1366" s="472"/>
      <c r="BE1366" s="750"/>
      <c r="BG1366" s="750">
        <v>25200000</v>
      </c>
      <c r="BI1366" s="830">
        <v>65000000</v>
      </c>
      <c r="BK1366" s="155"/>
      <c r="BL1366" s="155"/>
      <c r="BM1366" s="155"/>
      <c r="BN1366" s="155"/>
    </row>
    <row r="1367" spans="1:66" s="830" customFormat="1" ht="24.75" customHeight="1">
      <c r="A1367" s="472" t="s">
        <v>5065</v>
      </c>
      <c r="B1367" s="472">
        <v>325113</v>
      </c>
      <c r="C1367" s="472" t="s">
        <v>3416</v>
      </c>
      <c r="D1367" s="472">
        <v>2581364963</v>
      </c>
      <c r="E1367" s="472" t="s">
        <v>162</v>
      </c>
      <c r="F1367" s="472" t="s">
        <v>102</v>
      </c>
      <c r="G1367" s="472"/>
      <c r="H1367" s="472" t="s">
        <v>180</v>
      </c>
      <c r="I1367" s="472" t="s">
        <v>5417</v>
      </c>
      <c r="J1367" s="472">
        <v>9339171894</v>
      </c>
      <c r="K1367" s="472" t="s">
        <v>1183</v>
      </c>
      <c r="L1367" s="472" t="s">
        <v>774</v>
      </c>
      <c r="M1367" s="472" t="s">
        <v>5066</v>
      </c>
      <c r="N1367" s="472"/>
      <c r="O1367" s="472" t="s">
        <v>1551</v>
      </c>
      <c r="P1367" s="472" t="s">
        <v>5067</v>
      </c>
      <c r="Q1367" s="472" t="s">
        <v>5067</v>
      </c>
      <c r="R1367" s="472"/>
      <c r="S1367" s="759" t="s">
        <v>226</v>
      </c>
      <c r="T1367" s="829"/>
      <c r="U1367" s="22"/>
      <c r="V1367" s="22"/>
      <c r="W1367" s="23"/>
      <c r="X1367" s="472"/>
      <c r="Y1367" s="472"/>
      <c r="Z1367" s="472"/>
      <c r="AA1367" s="472"/>
      <c r="AB1367" s="472"/>
      <c r="AC1367" s="472"/>
      <c r="AD1367" s="472"/>
      <c r="AE1367" s="472"/>
      <c r="AF1367" s="472"/>
      <c r="AG1367" s="472"/>
      <c r="AH1367" s="472"/>
      <c r="AI1367" s="472"/>
      <c r="AJ1367" s="472"/>
      <c r="AK1367" s="472"/>
      <c r="AL1367" s="472"/>
      <c r="AM1367" s="472"/>
      <c r="AN1367" s="472"/>
      <c r="AO1367" s="472"/>
      <c r="AP1367" s="472"/>
      <c r="AQ1367" s="472"/>
      <c r="AR1367" s="472"/>
      <c r="AS1367" s="472"/>
      <c r="AT1367" s="472"/>
      <c r="AU1367" s="472"/>
      <c r="AV1367" s="472"/>
      <c r="AW1367" s="472"/>
      <c r="AX1367" s="472"/>
      <c r="AY1367" s="472"/>
      <c r="AZ1367" s="472"/>
      <c r="BA1367" s="472"/>
      <c r="BB1367" s="472"/>
      <c r="BC1367" s="472"/>
      <c r="BD1367" s="472"/>
      <c r="BE1367" s="750"/>
      <c r="BG1367" s="750">
        <v>84530000</v>
      </c>
      <c r="BI1367" s="830">
        <v>107419010</v>
      </c>
      <c r="BK1367" s="155"/>
      <c r="BL1367" s="155"/>
      <c r="BM1367" s="155"/>
      <c r="BN1367" s="155"/>
    </row>
    <row r="1368" spans="1:66" s="830" customFormat="1" ht="24.75" customHeight="1">
      <c r="A1368" s="472" t="s">
        <v>5068</v>
      </c>
      <c r="B1368" s="472">
        <v>325114</v>
      </c>
      <c r="C1368" s="472" t="s">
        <v>3416</v>
      </c>
      <c r="D1368" s="472">
        <v>2680252442</v>
      </c>
      <c r="E1368" s="472" t="s">
        <v>162</v>
      </c>
      <c r="F1368" s="472" t="s">
        <v>138</v>
      </c>
      <c r="G1368" s="472"/>
      <c r="H1368" s="472" t="s">
        <v>180</v>
      </c>
      <c r="I1368" s="472" t="s">
        <v>5417</v>
      </c>
      <c r="J1368" s="472">
        <v>9382506863</v>
      </c>
      <c r="K1368" s="472" t="s">
        <v>2226</v>
      </c>
      <c r="L1368" s="472"/>
      <c r="M1368" s="472" t="s">
        <v>5069</v>
      </c>
      <c r="N1368" s="472"/>
      <c r="O1368" s="472" t="s">
        <v>1551</v>
      </c>
      <c r="P1368" s="472" t="s">
        <v>4384</v>
      </c>
      <c r="Q1368" s="472" t="s">
        <v>4384</v>
      </c>
      <c r="R1368" s="472"/>
      <c r="S1368" s="759" t="s">
        <v>226</v>
      </c>
      <c r="T1368" s="829"/>
      <c r="U1368" s="22"/>
      <c r="V1368" s="22"/>
      <c r="W1368" s="23"/>
      <c r="X1368" s="472"/>
      <c r="Y1368" s="472"/>
      <c r="Z1368" s="472"/>
      <c r="AA1368" s="472"/>
      <c r="AB1368" s="472"/>
      <c r="AC1368" s="472"/>
      <c r="AD1368" s="472"/>
      <c r="AE1368" s="472"/>
      <c r="AF1368" s="472"/>
      <c r="AG1368" s="472"/>
      <c r="AH1368" s="472"/>
      <c r="AI1368" s="472"/>
      <c r="AJ1368" s="472"/>
      <c r="AK1368" s="472"/>
      <c r="AL1368" s="472"/>
      <c r="AM1368" s="472"/>
      <c r="AN1368" s="472"/>
      <c r="AO1368" s="472"/>
      <c r="AP1368" s="472"/>
      <c r="AQ1368" s="472"/>
      <c r="AR1368" s="472"/>
      <c r="AS1368" s="472"/>
      <c r="AT1368" s="472"/>
      <c r="AU1368" s="472"/>
      <c r="AV1368" s="472"/>
      <c r="AW1368" s="472"/>
      <c r="AX1368" s="472"/>
      <c r="AY1368" s="472"/>
      <c r="AZ1368" s="472"/>
      <c r="BA1368" s="472"/>
      <c r="BB1368" s="472"/>
      <c r="BC1368" s="472"/>
      <c r="BD1368" s="472"/>
      <c r="BE1368" s="750"/>
      <c r="BG1368" s="750">
        <v>82840000</v>
      </c>
      <c r="BI1368" s="830">
        <v>99069010</v>
      </c>
      <c r="BK1368" s="155"/>
      <c r="BL1368" s="155"/>
      <c r="BM1368" s="155"/>
      <c r="BN1368" s="155"/>
    </row>
    <row r="1369" spans="1:66" s="830" customFormat="1" ht="24.75" customHeight="1">
      <c r="A1369" s="472" t="s">
        <v>5070</v>
      </c>
      <c r="B1369" s="472">
        <v>325115</v>
      </c>
      <c r="C1369" s="472" t="s">
        <v>3416</v>
      </c>
      <c r="D1369" s="472">
        <v>2710448270</v>
      </c>
      <c r="E1369" s="472" t="s">
        <v>162</v>
      </c>
      <c r="F1369" s="472" t="s">
        <v>111</v>
      </c>
      <c r="G1369" s="472"/>
      <c r="H1369" s="472" t="s">
        <v>180</v>
      </c>
      <c r="I1369" s="472" t="s">
        <v>5417</v>
      </c>
      <c r="J1369" s="472">
        <v>9385794262</v>
      </c>
      <c r="K1369" s="472" t="s">
        <v>1183</v>
      </c>
      <c r="L1369" s="472" t="s">
        <v>5071</v>
      </c>
      <c r="M1369" s="472" t="s">
        <v>5072</v>
      </c>
      <c r="N1369" s="472"/>
      <c r="O1369" s="472" t="s">
        <v>1551</v>
      </c>
      <c r="P1369" s="472" t="s">
        <v>4384</v>
      </c>
      <c r="Q1369" s="472" t="s">
        <v>4384</v>
      </c>
      <c r="R1369" s="472"/>
      <c r="S1369" s="759" t="s">
        <v>226</v>
      </c>
      <c r="T1369" s="829"/>
      <c r="U1369" s="22"/>
      <c r="V1369" s="22"/>
      <c r="W1369" s="23"/>
      <c r="X1369" s="472"/>
      <c r="Y1369" s="472"/>
      <c r="Z1369" s="472"/>
      <c r="AA1369" s="472"/>
      <c r="AB1369" s="472"/>
      <c r="AC1369" s="472"/>
      <c r="AD1369" s="472"/>
      <c r="AE1369" s="472"/>
      <c r="AF1369" s="472"/>
      <c r="AG1369" s="472"/>
      <c r="AH1369" s="472"/>
      <c r="AI1369" s="472"/>
      <c r="AJ1369" s="472"/>
      <c r="AK1369" s="472"/>
      <c r="AL1369" s="472"/>
      <c r="AM1369" s="472"/>
      <c r="AN1369" s="472"/>
      <c r="AO1369" s="472"/>
      <c r="AP1369" s="472"/>
      <c r="AQ1369" s="472"/>
      <c r="AR1369" s="472"/>
      <c r="AS1369" s="472"/>
      <c r="AT1369" s="472"/>
      <c r="AU1369" s="472"/>
      <c r="AV1369" s="472"/>
      <c r="AW1369" s="472"/>
      <c r="AX1369" s="472"/>
      <c r="AY1369" s="472"/>
      <c r="AZ1369" s="472"/>
      <c r="BA1369" s="472"/>
      <c r="BB1369" s="472"/>
      <c r="BC1369" s="472"/>
      <c r="BD1369" s="472"/>
      <c r="BE1369" s="750"/>
      <c r="BG1369" s="750">
        <v>73170000</v>
      </c>
      <c r="BI1369" s="830">
        <v>93835677</v>
      </c>
      <c r="BK1369" s="155"/>
      <c r="BL1369" s="155"/>
      <c r="BM1369" s="155"/>
      <c r="BN1369" s="155"/>
    </row>
    <row r="1370" spans="1:66" s="830" customFormat="1" ht="24.75" customHeight="1">
      <c r="A1370" s="472" t="s">
        <v>24612</v>
      </c>
      <c r="B1370" s="472">
        <v>325124</v>
      </c>
      <c r="C1370" s="472" t="s">
        <v>3416</v>
      </c>
      <c r="D1370" s="472">
        <v>2710425793</v>
      </c>
      <c r="E1370" s="472" t="s">
        <v>163</v>
      </c>
      <c r="F1370" s="472" t="s">
        <v>111</v>
      </c>
      <c r="G1370" s="472"/>
      <c r="H1370" s="472" t="s">
        <v>180</v>
      </c>
      <c r="I1370" s="472" t="s">
        <v>5417</v>
      </c>
      <c r="J1370" s="472">
        <v>9116600227</v>
      </c>
      <c r="K1370" s="472" t="s">
        <v>1183</v>
      </c>
      <c r="L1370" s="472"/>
      <c r="M1370" s="472" t="s">
        <v>5566</v>
      </c>
      <c r="N1370" s="472"/>
      <c r="O1370" s="472" t="s">
        <v>2155</v>
      </c>
      <c r="P1370" s="472" t="s">
        <v>5565</v>
      </c>
      <c r="Q1370" s="472" t="s">
        <v>5565</v>
      </c>
      <c r="R1370" s="472"/>
      <c r="S1370" s="759" t="s">
        <v>385</v>
      </c>
      <c r="T1370" s="829"/>
      <c r="U1370" s="22"/>
      <c r="V1370" s="22"/>
      <c r="W1370" s="23"/>
      <c r="X1370" s="472"/>
      <c r="Y1370" s="472"/>
      <c r="Z1370" s="472"/>
      <c r="AA1370" s="472"/>
      <c r="AB1370" s="472"/>
      <c r="AC1370" s="472"/>
      <c r="AD1370" s="472"/>
      <c r="AE1370" s="472"/>
      <c r="AF1370" s="472"/>
      <c r="AG1370" s="472"/>
      <c r="AH1370" s="472"/>
      <c r="AI1370" s="472"/>
      <c r="AJ1370" s="472"/>
      <c r="AK1370" s="472"/>
      <c r="AL1370" s="472"/>
      <c r="AM1370" s="472"/>
      <c r="AN1370" s="472"/>
      <c r="AO1370" s="472"/>
      <c r="AP1370" s="472"/>
      <c r="AQ1370" s="472"/>
      <c r="AR1370" s="472"/>
      <c r="AS1370" s="472"/>
      <c r="AT1370" s="472"/>
      <c r="AU1370" s="472"/>
      <c r="AV1370" s="472"/>
      <c r="AW1370" s="472"/>
      <c r="AX1370" s="472"/>
      <c r="AY1370" s="472"/>
      <c r="AZ1370" s="472"/>
      <c r="BA1370" s="472"/>
      <c r="BB1370" s="472"/>
      <c r="BC1370" s="472"/>
      <c r="BD1370" s="472"/>
      <c r="BE1370" s="750"/>
      <c r="BG1370" s="750"/>
      <c r="BI1370" s="830">
        <v>10650000</v>
      </c>
      <c r="BK1370" s="155">
        <v>95900000</v>
      </c>
      <c r="BL1370" s="155"/>
      <c r="BM1370" s="155"/>
      <c r="BN1370" s="155"/>
    </row>
    <row r="1371" spans="1:66" s="830" customFormat="1" ht="24.75" customHeight="1">
      <c r="A1371" s="472" t="s">
        <v>5567</v>
      </c>
      <c r="B1371" s="472">
        <v>325125</v>
      </c>
      <c r="C1371" s="472" t="s">
        <v>3416</v>
      </c>
      <c r="D1371" s="472">
        <v>2700361679</v>
      </c>
      <c r="E1371" s="472" t="s">
        <v>163</v>
      </c>
      <c r="F1371" s="472" t="s">
        <v>219</v>
      </c>
      <c r="G1371" s="472"/>
      <c r="H1371" s="472" t="s">
        <v>180</v>
      </c>
      <c r="I1371" s="472" t="s">
        <v>5417</v>
      </c>
      <c r="J1371" s="472">
        <v>9370613089</v>
      </c>
      <c r="K1371" s="472" t="s">
        <v>1183</v>
      </c>
      <c r="L1371" s="472" t="s">
        <v>1336</v>
      </c>
      <c r="M1371" s="472" t="s">
        <v>5568</v>
      </c>
      <c r="N1371" s="472"/>
      <c r="O1371" s="472" t="s">
        <v>2155</v>
      </c>
      <c r="P1371" s="472" t="s">
        <v>5569</v>
      </c>
      <c r="Q1371" s="472" t="s">
        <v>5569</v>
      </c>
      <c r="R1371" s="472"/>
      <c r="S1371" s="759" t="s">
        <v>385</v>
      </c>
      <c r="T1371" s="829"/>
      <c r="U1371" s="22"/>
      <c r="V1371" s="22"/>
      <c r="W1371" s="23"/>
      <c r="X1371" s="472"/>
      <c r="Y1371" s="472"/>
      <c r="Z1371" s="472"/>
      <c r="AA1371" s="472"/>
      <c r="AB1371" s="472"/>
      <c r="AC1371" s="472"/>
      <c r="AD1371" s="472"/>
      <c r="AE1371" s="472"/>
      <c r="AF1371" s="472"/>
      <c r="AG1371" s="472"/>
      <c r="AH1371" s="472"/>
      <c r="AI1371" s="472"/>
      <c r="AJ1371" s="472"/>
      <c r="AK1371" s="472"/>
      <c r="AL1371" s="472"/>
      <c r="AM1371" s="472"/>
      <c r="AN1371" s="472"/>
      <c r="AO1371" s="472"/>
      <c r="AP1371" s="472"/>
      <c r="AQ1371" s="472"/>
      <c r="AR1371" s="472"/>
      <c r="AS1371" s="472"/>
      <c r="AT1371" s="472"/>
      <c r="AU1371" s="472"/>
      <c r="AV1371" s="472"/>
      <c r="AW1371" s="472"/>
      <c r="AX1371" s="472"/>
      <c r="AY1371" s="472"/>
      <c r="AZ1371" s="472"/>
      <c r="BA1371" s="472"/>
      <c r="BB1371" s="472"/>
      <c r="BC1371" s="472"/>
      <c r="BD1371" s="472"/>
      <c r="BE1371" s="750"/>
      <c r="BG1371" s="750"/>
      <c r="BI1371" s="830">
        <v>20800000</v>
      </c>
      <c r="BK1371" s="155">
        <v>99606667</v>
      </c>
      <c r="BL1371" s="155"/>
      <c r="BM1371" s="155"/>
      <c r="BN1371" s="155"/>
    </row>
    <row r="1372" spans="1:66" s="830" customFormat="1" ht="24.75" customHeight="1">
      <c r="A1372" s="472" t="s">
        <v>5570</v>
      </c>
      <c r="B1372" s="472">
        <v>325126</v>
      </c>
      <c r="C1372" s="472" t="s">
        <v>3416</v>
      </c>
      <c r="D1372" s="472">
        <v>2730303618</v>
      </c>
      <c r="E1372" s="472" t="s">
        <v>162</v>
      </c>
      <c r="F1372" s="472" t="s">
        <v>111</v>
      </c>
      <c r="G1372" s="472"/>
      <c r="H1372" s="472" t="s">
        <v>180</v>
      </c>
      <c r="I1372" s="472" t="s">
        <v>5417</v>
      </c>
      <c r="J1372" s="472">
        <v>9115638148</v>
      </c>
      <c r="K1372" s="472" t="s">
        <v>1183</v>
      </c>
      <c r="L1372" s="472" t="s">
        <v>1571</v>
      </c>
      <c r="M1372" s="472" t="s">
        <v>5571</v>
      </c>
      <c r="N1372" s="472"/>
      <c r="O1372" s="472" t="s">
        <v>1551</v>
      </c>
      <c r="P1372" s="472" t="s">
        <v>5572</v>
      </c>
      <c r="Q1372" s="472" t="s">
        <v>5572</v>
      </c>
      <c r="R1372" s="472"/>
      <c r="S1372" s="759" t="s">
        <v>385</v>
      </c>
      <c r="T1372" s="829"/>
      <c r="U1372" s="22"/>
      <c r="V1372" s="22"/>
      <c r="W1372" s="23"/>
      <c r="X1372" s="472"/>
      <c r="Y1372" s="472"/>
      <c r="Z1372" s="472"/>
      <c r="AA1372" s="472"/>
      <c r="AB1372" s="472"/>
      <c r="AC1372" s="472"/>
      <c r="AD1372" s="472"/>
      <c r="AE1372" s="472"/>
      <c r="AF1372" s="472"/>
      <c r="AG1372" s="472"/>
      <c r="AH1372" s="472"/>
      <c r="AI1372" s="472"/>
      <c r="AJ1372" s="472"/>
      <c r="AK1372" s="472"/>
      <c r="AL1372" s="472"/>
      <c r="AM1372" s="472"/>
      <c r="AN1372" s="472"/>
      <c r="AO1372" s="472"/>
      <c r="AP1372" s="472"/>
      <c r="AQ1372" s="472"/>
      <c r="AR1372" s="472"/>
      <c r="AS1372" s="472"/>
      <c r="AT1372" s="472"/>
      <c r="AU1372" s="472"/>
      <c r="AV1372" s="472"/>
      <c r="AW1372" s="472"/>
      <c r="AX1372" s="472"/>
      <c r="AY1372" s="472"/>
      <c r="AZ1372" s="472"/>
      <c r="BA1372" s="472"/>
      <c r="BB1372" s="472"/>
      <c r="BC1372" s="472"/>
      <c r="BD1372" s="472"/>
      <c r="BE1372" s="750"/>
      <c r="BG1372" s="750"/>
      <c r="BI1372" s="830">
        <v>29830000</v>
      </c>
      <c r="BK1372" s="155"/>
      <c r="BL1372" s="155"/>
      <c r="BM1372" s="155"/>
      <c r="BN1372" s="155"/>
    </row>
    <row r="1373" spans="1:66" s="830" customFormat="1" ht="24.75" customHeight="1">
      <c r="A1373" s="472" t="s">
        <v>5573</v>
      </c>
      <c r="B1373" s="472">
        <v>325127</v>
      </c>
      <c r="C1373" s="472" t="s">
        <v>3416</v>
      </c>
      <c r="D1373" s="472">
        <v>926718290</v>
      </c>
      <c r="E1373" s="472" t="s">
        <v>163</v>
      </c>
      <c r="F1373" s="472" t="s">
        <v>221</v>
      </c>
      <c r="G1373" s="472"/>
      <c r="H1373" s="472" t="s">
        <v>180</v>
      </c>
      <c r="I1373" s="472" t="s">
        <v>5417</v>
      </c>
      <c r="J1373" s="472">
        <v>9932275495</v>
      </c>
      <c r="K1373" s="472" t="s">
        <v>1183</v>
      </c>
      <c r="L1373" s="472" t="s">
        <v>774</v>
      </c>
      <c r="M1373" s="472" t="s">
        <v>5574</v>
      </c>
      <c r="N1373" s="472"/>
      <c r="O1373" s="472" t="s">
        <v>2155</v>
      </c>
      <c r="P1373" s="472" t="s">
        <v>5402</v>
      </c>
      <c r="Q1373" s="472" t="s">
        <v>5402</v>
      </c>
      <c r="R1373" s="472"/>
      <c r="S1373" s="759" t="s">
        <v>385</v>
      </c>
      <c r="T1373" s="829"/>
      <c r="U1373" s="22"/>
      <c r="V1373" s="22"/>
      <c r="W1373" s="23"/>
      <c r="X1373" s="472"/>
      <c r="Y1373" s="472"/>
      <c r="Z1373" s="472"/>
      <c r="AA1373" s="472"/>
      <c r="AB1373" s="472"/>
      <c r="AC1373" s="472"/>
      <c r="AD1373" s="472"/>
      <c r="AE1373" s="472"/>
      <c r="AF1373" s="472"/>
      <c r="AG1373" s="472"/>
      <c r="AH1373" s="472"/>
      <c r="AI1373" s="472"/>
      <c r="AJ1373" s="472"/>
      <c r="AK1373" s="472"/>
      <c r="AL1373" s="472"/>
      <c r="AM1373" s="472"/>
      <c r="AN1373" s="472"/>
      <c r="AO1373" s="472"/>
      <c r="AP1373" s="472"/>
      <c r="AQ1373" s="472"/>
      <c r="AR1373" s="472"/>
      <c r="AS1373" s="472"/>
      <c r="AT1373" s="472"/>
      <c r="AU1373" s="472"/>
      <c r="AV1373" s="472"/>
      <c r="AW1373" s="472"/>
      <c r="AX1373" s="472"/>
      <c r="AY1373" s="472"/>
      <c r="AZ1373" s="472"/>
      <c r="BA1373" s="472"/>
      <c r="BB1373" s="472"/>
      <c r="BC1373" s="472"/>
      <c r="BD1373" s="472"/>
      <c r="BE1373" s="750"/>
      <c r="BG1373" s="750"/>
      <c r="BI1373" s="830">
        <v>10700000</v>
      </c>
      <c r="BK1373" s="155">
        <v>70700000</v>
      </c>
      <c r="BL1373" s="155"/>
      <c r="BM1373" s="155"/>
      <c r="BN1373" s="155"/>
    </row>
    <row r="1374" spans="1:66" s="830" customFormat="1" ht="24.75" customHeight="1">
      <c r="A1374" s="472" t="s">
        <v>24716</v>
      </c>
      <c r="B1374" s="472">
        <v>325128</v>
      </c>
      <c r="C1374" s="472" t="s">
        <v>3416</v>
      </c>
      <c r="D1374" s="472">
        <v>2710350955</v>
      </c>
      <c r="E1374" s="472" t="s">
        <v>162</v>
      </c>
      <c r="F1374" s="472" t="s">
        <v>558</v>
      </c>
      <c r="G1374" s="472"/>
      <c r="H1374" s="472" t="s">
        <v>180</v>
      </c>
      <c r="I1374" s="472" t="s">
        <v>5417</v>
      </c>
      <c r="J1374" s="472">
        <v>9117560433</v>
      </c>
      <c r="K1374" s="472" t="s">
        <v>1183</v>
      </c>
      <c r="L1374" s="472" t="s">
        <v>1224</v>
      </c>
      <c r="M1374" s="472" t="s">
        <v>5578</v>
      </c>
      <c r="N1374" s="472"/>
      <c r="O1374" s="472" t="s">
        <v>1551</v>
      </c>
      <c r="P1374" s="472" t="s">
        <v>5579</v>
      </c>
      <c r="Q1374" s="472" t="s">
        <v>5579</v>
      </c>
      <c r="R1374" s="472" t="s">
        <v>5595</v>
      </c>
      <c r="S1374" s="759"/>
      <c r="T1374" s="829"/>
      <c r="U1374" s="22"/>
      <c r="V1374" s="22"/>
      <c r="W1374" s="23"/>
      <c r="X1374" s="472"/>
      <c r="Y1374" s="472"/>
      <c r="Z1374" s="472"/>
      <c r="AA1374" s="472"/>
      <c r="AB1374" s="472"/>
      <c r="AC1374" s="472"/>
      <c r="AD1374" s="472"/>
      <c r="AE1374" s="472"/>
      <c r="AF1374" s="472"/>
      <c r="AG1374" s="472"/>
      <c r="AH1374" s="472"/>
      <c r="AI1374" s="472"/>
      <c r="AJ1374" s="472"/>
      <c r="AK1374" s="472"/>
      <c r="AL1374" s="472"/>
      <c r="AM1374" s="472"/>
      <c r="AN1374" s="472"/>
      <c r="AO1374" s="472"/>
      <c r="AP1374" s="472"/>
      <c r="AQ1374" s="472"/>
      <c r="AR1374" s="472"/>
      <c r="AS1374" s="472"/>
      <c r="AT1374" s="472"/>
      <c r="AU1374" s="472"/>
      <c r="AV1374" s="472"/>
      <c r="AW1374" s="472"/>
      <c r="AX1374" s="472"/>
      <c r="AY1374" s="472"/>
      <c r="AZ1374" s="472"/>
      <c r="BA1374" s="472"/>
      <c r="BB1374" s="472"/>
      <c r="BC1374" s="472"/>
      <c r="BD1374" s="472"/>
      <c r="BE1374" s="750"/>
      <c r="BG1374" s="750"/>
      <c r="BK1374" s="155"/>
      <c r="BL1374" s="155"/>
      <c r="BM1374" s="155"/>
      <c r="BN1374" s="155"/>
    </row>
    <row r="1375" spans="1:66" s="830" customFormat="1" ht="24.75" customHeight="1">
      <c r="A1375" s="472" t="s">
        <v>24715</v>
      </c>
      <c r="B1375" s="472">
        <v>325129</v>
      </c>
      <c r="C1375" s="472" t="s">
        <v>3416</v>
      </c>
      <c r="D1375" s="472">
        <v>924133295</v>
      </c>
      <c r="E1375" s="472" t="s">
        <v>162</v>
      </c>
      <c r="F1375" s="472" t="s">
        <v>199</v>
      </c>
      <c r="G1375" s="472"/>
      <c r="H1375" s="472" t="s">
        <v>180</v>
      </c>
      <c r="I1375" s="472" t="s">
        <v>5417</v>
      </c>
      <c r="J1375" s="472">
        <v>9211769226</v>
      </c>
      <c r="K1375" s="472" t="s">
        <v>1183</v>
      </c>
      <c r="L1375" s="472"/>
      <c r="M1375" s="472" t="s">
        <v>22178</v>
      </c>
      <c r="N1375" s="472"/>
      <c r="O1375" s="472" t="s">
        <v>2155</v>
      </c>
      <c r="P1375" s="472" t="s">
        <v>22179</v>
      </c>
      <c r="Q1375" s="472" t="s">
        <v>22179</v>
      </c>
      <c r="R1375" s="472" t="s">
        <v>5595</v>
      </c>
      <c r="S1375" s="759"/>
      <c r="T1375" s="829"/>
      <c r="U1375" s="22"/>
      <c r="V1375" s="22"/>
      <c r="W1375" s="23"/>
      <c r="X1375" s="472" t="s">
        <v>22180</v>
      </c>
      <c r="Y1375" s="472"/>
      <c r="Z1375" s="472"/>
      <c r="AA1375" s="472"/>
      <c r="AB1375" s="472"/>
      <c r="AC1375" s="472"/>
      <c r="AD1375" s="472"/>
      <c r="AE1375" s="472"/>
      <c r="AF1375" s="472"/>
      <c r="AG1375" s="472"/>
      <c r="AH1375" s="472"/>
      <c r="AI1375" s="472"/>
      <c r="AJ1375" s="472"/>
      <c r="AK1375" s="472"/>
      <c r="AL1375" s="472"/>
      <c r="AM1375" s="472"/>
      <c r="AN1375" s="472"/>
      <c r="AO1375" s="472"/>
      <c r="AP1375" s="472"/>
      <c r="AQ1375" s="472"/>
      <c r="AR1375" s="472"/>
      <c r="AS1375" s="472"/>
      <c r="AT1375" s="472"/>
      <c r="AU1375" s="472"/>
      <c r="AV1375" s="472"/>
      <c r="AW1375" s="472"/>
      <c r="AX1375" s="472"/>
      <c r="AY1375" s="472"/>
      <c r="AZ1375" s="472"/>
      <c r="BA1375" s="472"/>
      <c r="BB1375" s="472"/>
      <c r="BC1375" s="472"/>
      <c r="BD1375" s="472"/>
      <c r="BE1375" s="750"/>
      <c r="BG1375" s="750"/>
      <c r="BK1375" s="155"/>
      <c r="BL1375" s="155"/>
      <c r="BM1375" s="155"/>
      <c r="BN1375" s="155"/>
    </row>
    <row r="1376" spans="1:66" s="830" customFormat="1" ht="24.75" customHeight="1">
      <c r="A1376" s="472" t="s">
        <v>22181</v>
      </c>
      <c r="B1376" s="472">
        <v>325130</v>
      </c>
      <c r="C1376" s="472" t="s">
        <v>3416</v>
      </c>
      <c r="D1376" s="472">
        <v>2730282920</v>
      </c>
      <c r="E1376" s="472" t="s">
        <v>163</v>
      </c>
      <c r="F1376" s="472" t="s">
        <v>545</v>
      </c>
      <c r="G1376" s="472"/>
      <c r="H1376" s="472" t="s">
        <v>180</v>
      </c>
      <c r="I1376" s="472" t="s">
        <v>5417</v>
      </c>
      <c r="J1376" s="472">
        <v>9394942601</v>
      </c>
      <c r="K1376" s="472" t="s">
        <v>2226</v>
      </c>
      <c r="L1376" s="472" t="s">
        <v>1336</v>
      </c>
      <c r="M1376" s="472" t="s">
        <v>22182</v>
      </c>
      <c r="N1376" s="472"/>
      <c r="O1376" s="472" t="s">
        <v>2155</v>
      </c>
      <c r="P1376" s="472" t="s">
        <v>22183</v>
      </c>
      <c r="Q1376" s="472" t="s">
        <v>22183</v>
      </c>
      <c r="R1376" s="472"/>
      <c r="S1376" s="759"/>
      <c r="T1376" s="829"/>
      <c r="U1376" s="22"/>
      <c r="V1376" s="22"/>
      <c r="W1376" s="23"/>
      <c r="X1376" s="472"/>
      <c r="Y1376" s="472"/>
      <c r="Z1376" s="472"/>
      <c r="AA1376" s="472"/>
      <c r="AB1376" s="472"/>
      <c r="AC1376" s="472"/>
      <c r="AD1376" s="472"/>
      <c r="AE1376" s="472"/>
      <c r="AF1376" s="472"/>
      <c r="AG1376" s="472"/>
      <c r="AH1376" s="472"/>
      <c r="AI1376" s="472"/>
      <c r="AJ1376" s="472"/>
      <c r="AK1376" s="472"/>
      <c r="AL1376" s="472"/>
      <c r="AM1376" s="472"/>
      <c r="AN1376" s="472"/>
      <c r="AO1376" s="472"/>
      <c r="AP1376" s="472"/>
      <c r="AQ1376" s="472"/>
      <c r="AR1376" s="472"/>
      <c r="AS1376" s="472"/>
      <c r="AT1376" s="472"/>
      <c r="AU1376" s="472"/>
      <c r="AV1376" s="472"/>
      <c r="AW1376" s="472"/>
      <c r="AX1376" s="472"/>
      <c r="AY1376" s="472"/>
      <c r="AZ1376" s="472"/>
      <c r="BA1376" s="472"/>
      <c r="BB1376" s="472"/>
      <c r="BC1376" s="472"/>
      <c r="BD1376" s="472"/>
      <c r="BE1376" s="750"/>
      <c r="BG1376" s="750"/>
      <c r="BK1376" s="155">
        <v>75550000</v>
      </c>
      <c r="BL1376" s="155"/>
      <c r="BM1376" s="155"/>
      <c r="BN1376" s="155"/>
    </row>
    <row r="1377" spans="1:66" s="830" customFormat="1" ht="24.75" customHeight="1">
      <c r="A1377" s="472" t="s">
        <v>22184</v>
      </c>
      <c r="B1377" s="472">
        <v>325131</v>
      </c>
      <c r="C1377" s="472" t="s">
        <v>3416</v>
      </c>
      <c r="D1377" s="472">
        <v>25639293</v>
      </c>
      <c r="E1377" s="472" t="s">
        <v>162</v>
      </c>
      <c r="F1377" s="472" t="s">
        <v>221</v>
      </c>
      <c r="G1377" s="472"/>
      <c r="H1377" s="472" t="s">
        <v>180</v>
      </c>
      <c r="I1377" s="472" t="s">
        <v>5417</v>
      </c>
      <c r="J1377" s="472">
        <v>9307256602</v>
      </c>
      <c r="K1377" s="472" t="s">
        <v>1183</v>
      </c>
      <c r="L1377" s="472" t="s">
        <v>1224</v>
      </c>
      <c r="M1377" s="472" t="s">
        <v>22185</v>
      </c>
      <c r="N1377" s="472"/>
      <c r="O1377" s="472" t="s">
        <v>2155</v>
      </c>
      <c r="P1377" s="472" t="s">
        <v>22186</v>
      </c>
      <c r="Q1377" s="472" t="s">
        <v>22186</v>
      </c>
      <c r="R1377" s="472" t="s">
        <v>28391</v>
      </c>
      <c r="S1377" s="759"/>
      <c r="T1377" s="829"/>
      <c r="U1377" s="22"/>
      <c r="V1377" s="22"/>
      <c r="W1377" s="23"/>
      <c r="X1377" s="472"/>
      <c r="Y1377" s="472"/>
      <c r="Z1377" s="472"/>
      <c r="AA1377" s="472"/>
      <c r="AB1377" s="472"/>
      <c r="AC1377" s="472"/>
      <c r="AD1377" s="472"/>
      <c r="AE1377" s="472"/>
      <c r="AF1377" s="472"/>
      <c r="AG1377" s="472"/>
      <c r="AH1377" s="472"/>
      <c r="AI1377" s="472"/>
      <c r="AJ1377" s="472"/>
      <c r="AK1377" s="472"/>
      <c r="AL1377" s="472"/>
      <c r="AM1377" s="472"/>
      <c r="AN1377" s="472"/>
      <c r="AO1377" s="472"/>
      <c r="AP1377" s="472"/>
      <c r="AQ1377" s="472"/>
      <c r="AR1377" s="472"/>
      <c r="AS1377" s="472"/>
      <c r="AT1377" s="472"/>
      <c r="AU1377" s="472"/>
      <c r="AV1377" s="472"/>
      <c r="AW1377" s="472"/>
      <c r="AX1377" s="472"/>
      <c r="AY1377" s="472"/>
      <c r="AZ1377" s="472"/>
      <c r="BA1377" s="472"/>
      <c r="BB1377" s="472"/>
      <c r="BC1377" s="472"/>
      <c r="BD1377" s="472"/>
      <c r="BE1377" s="750"/>
      <c r="BG1377" s="750"/>
      <c r="BK1377" s="155">
        <v>102200000</v>
      </c>
      <c r="BL1377" s="155"/>
      <c r="BM1377" s="155"/>
      <c r="BN1377" s="155"/>
    </row>
    <row r="1378" spans="1:66" s="830" customFormat="1" ht="24.75" customHeight="1">
      <c r="A1378" s="472" t="s">
        <v>22187</v>
      </c>
      <c r="B1378" s="472">
        <v>325132</v>
      </c>
      <c r="C1378" s="472" t="s">
        <v>3416</v>
      </c>
      <c r="D1378" s="472">
        <v>2709436477</v>
      </c>
      <c r="E1378" s="472" t="s">
        <v>163</v>
      </c>
      <c r="F1378" s="472" t="s">
        <v>138</v>
      </c>
      <c r="G1378" s="472"/>
      <c r="H1378" s="472" t="s">
        <v>179</v>
      </c>
      <c r="I1378" s="472" t="s">
        <v>5418</v>
      </c>
      <c r="J1378" s="472">
        <v>9117078801</v>
      </c>
      <c r="K1378" s="472" t="s">
        <v>1183</v>
      </c>
      <c r="L1378" s="472" t="s">
        <v>774</v>
      </c>
      <c r="M1378" s="472" t="s">
        <v>22188</v>
      </c>
      <c r="N1378" s="472"/>
      <c r="O1378" s="472" t="s">
        <v>2155</v>
      </c>
      <c r="P1378" s="472" t="s">
        <v>22186</v>
      </c>
      <c r="Q1378" s="472" t="s">
        <v>22186</v>
      </c>
      <c r="R1378" s="472"/>
      <c r="S1378" s="759"/>
      <c r="T1378" s="829"/>
      <c r="U1378" s="22"/>
      <c r="V1378" s="22"/>
      <c r="W1378" s="23"/>
      <c r="X1378" s="472"/>
      <c r="Y1378" s="472"/>
      <c r="Z1378" s="472"/>
      <c r="AA1378" s="472"/>
      <c r="AB1378" s="472"/>
      <c r="AC1378" s="472"/>
      <c r="AD1378" s="472"/>
      <c r="AE1378" s="472"/>
      <c r="AF1378" s="472"/>
      <c r="AG1378" s="472"/>
      <c r="AH1378" s="472"/>
      <c r="AI1378" s="472"/>
      <c r="AJ1378" s="472"/>
      <c r="AK1378" s="472"/>
      <c r="AL1378" s="472"/>
      <c r="AM1378" s="472"/>
      <c r="AN1378" s="472"/>
      <c r="AO1378" s="472"/>
      <c r="AP1378" s="472"/>
      <c r="AQ1378" s="472"/>
      <c r="AR1378" s="472"/>
      <c r="AS1378" s="472"/>
      <c r="AT1378" s="472"/>
      <c r="AU1378" s="472"/>
      <c r="AV1378" s="472"/>
      <c r="AW1378" s="472"/>
      <c r="AX1378" s="472"/>
      <c r="AY1378" s="472"/>
      <c r="AZ1378" s="472"/>
      <c r="BA1378" s="472"/>
      <c r="BB1378" s="472"/>
      <c r="BC1378" s="472"/>
      <c r="BD1378" s="472"/>
      <c r="BE1378" s="750"/>
      <c r="BG1378" s="750"/>
      <c r="BK1378" s="155">
        <v>104300000</v>
      </c>
      <c r="BL1378" s="155"/>
      <c r="BM1378" s="155"/>
      <c r="BN1378" s="155"/>
    </row>
    <row r="1379" spans="1:66" s="830" customFormat="1" ht="24.75" customHeight="1">
      <c r="A1379" s="472" t="s">
        <v>22197</v>
      </c>
      <c r="B1379" s="472">
        <v>325136</v>
      </c>
      <c r="C1379" s="472" t="s">
        <v>3416</v>
      </c>
      <c r="D1379" s="472">
        <v>80640974</v>
      </c>
      <c r="E1379" s="472" t="s">
        <v>163</v>
      </c>
      <c r="F1379" s="472" t="s">
        <v>2110</v>
      </c>
      <c r="G1379" s="472"/>
      <c r="H1379" s="472" t="s">
        <v>180</v>
      </c>
      <c r="I1379" s="472" t="s">
        <v>5418</v>
      </c>
      <c r="J1379" s="472">
        <v>9364991805</v>
      </c>
      <c r="K1379" s="472" t="s">
        <v>1183</v>
      </c>
      <c r="L1379" s="472" t="s">
        <v>774</v>
      </c>
      <c r="M1379" s="472" t="s">
        <v>22198</v>
      </c>
      <c r="N1379" s="472"/>
      <c r="O1379" s="472" t="s">
        <v>2155</v>
      </c>
      <c r="P1379" s="472" t="s">
        <v>22199</v>
      </c>
      <c r="Q1379" s="472" t="s">
        <v>22199</v>
      </c>
      <c r="R1379" s="472" t="s">
        <v>22560</v>
      </c>
      <c r="S1379" s="759"/>
      <c r="T1379" s="829"/>
      <c r="U1379" s="22"/>
      <c r="V1379" s="22"/>
      <c r="W1379" s="23"/>
      <c r="X1379" s="472"/>
      <c r="Y1379" s="472"/>
      <c r="Z1379" s="472"/>
      <c r="AA1379" s="472"/>
      <c r="AB1379" s="472"/>
      <c r="AC1379" s="472"/>
      <c r="AD1379" s="472"/>
      <c r="AE1379" s="472"/>
      <c r="AF1379" s="472"/>
      <c r="AG1379" s="472"/>
      <c r="AH1379" s="472"/>
      <c r="AI1379" s="472"/>
      <c r="AJ1379" s="472"/>
      <c r="AK1379" s="472"/>
      <c r="AL1379" s="472"/>
      <c r="AM1379" s="472"/>
      <c r="AN1379" s="472"/>
      <c r="AO1379" s="472"/>
      <c r="AP1379" s="472"/>
      <c r="AQ1379" s="472"/>
      <c r="AR1379" s="472"/>
      <c r="AS1379" s="472"/>
      <c r="AT1379" s="472"/>
      <c r="AU1379" s="472"/>
      <c r="AV1379" s="472"/>
      <c r="AW1379" s="472"/>
      <c r="AX1379" s="472"/>
      <c r="AY1379" s="472"/>
      <c r="AZ1379" s="472"/>
      <c r="BA1379" s="472"/>
      <c r="BB1379" s="472"/>
      <c r="BC1379" s="472"/>
      <c r="BD1379" s="472"/>
      <c r="BE1379" s="750"/>
      <c r="BG1379" s="750"/>
      <c r="BK1379" s="155">
        <v>104650000</v>
      </c>
      <c r="BL1379" s="155"/>
      <c r="BM1379" s="155"/>
      <c r="BN1379" s="155"/>
    </row>
    <row r="1380" spans="1:66" s="830" customFormat="1" ht="24.75" customHeight="1">
      <c r="A1380" s="472" t="s">
        <v>22200</v>
      </c>
      <c r="B1380" s="472">
        <v>325137</v>
      </c>
      <c r="C1380" s="472" t="s">
        <v>3416</v>
      </c>
      <c r="D1380" s="472">
        <v>2721576313</v>
      </c>
      <c r="E1380" s="472" t="s">
        <v>163</v>
      </c>
      <c r="F1380" s="472" t="s">
        <v>22201</v>
      </c>
      <c r="G1380" s="472"/>
      <c r="H1380" s="472" t="s">
        <v>179</v>
      </c>
      <c r="I1380" s="472" t="s">
        <v>22176</v>
      </c>
      <c r="J1380" s="472">
        <v>9197434554</v>
      </c>
      <c r="K1380" s="472" t="s">
        <v>1183</v>
      </c>
      <c r="L1380" s="472" t="s">
        <v>774</v>
      </c>
      <c r="M1380" s="472" t="s">
        <v>22202</v>
      </c>
      <c r="N1380" s="472"/>
      <c r="O1380" s="472" t="s">
        <v>2155</v>
      </c>
      <c r="P1380" s="472" t="s">
        <v>22203</v>
      </c>
      <c r="Q1380" s="472" t="s">
        <v>22203</v>
      </c>
      <c r="R1380" s="472" t="s">
        <v>22287</v>
      </c>
      <c r="S1380" s="759"/>
      <c r="T1380" s="829"/>
      <c r="U1380" s="22"/>
      <c r="V1380" s="22"/>
      <c r="W1380" s="23"/>
      <c r="X1380" s="472"/>
      <c r="Y1380" s="472"/>
      <c r="Z1380" s="472"/>
      <c r="AA1380" s="472"/>
      <c r="AB1380" s="472"/>
      <c r="AC1380" s="472"/>
      <c r="AD1380" s="472"/>
      <c r="AE1380" s="472"/>
      <c r="AF1380" s="472"/>
      <c r="AG1380" s="472"/>
      <c r="AH1380" s="472"/>
      <c r="AI1380" s="472"/>
      <c r="AJ1380" s="472"/>
      <c r="AK1380" s="472"/>
      <c r="AL1380" s="472"/>
      <c r="AM1380" s="472"/>
      <c r="AN1380" s="472"/>
      <c r="AO1380" s="472"/>
      <c r="AP1380" s="472"/>
      <c r="AQ1380" s="472"/>
      <c r="AR1380" s="472"/>
      <c r="AS1380" s="472"/>
      <c r="AT1380" s="472"/>
      <c r="AU1380" s="472"/>
      <c r="AV1380" s="472"/>
      <c r="AW1380" s="472"/>
      <c r="AX1380" s="472"/>
      <c r="AY1380" s="472"/>
      <c r="AZ1380" s="472"/>
      <c r="BA1380" s="472"/>
      <c r="BB1380" s="472"/>
      <c r="BC1380" s="472"/>
      <c r="BD1380" s="472"/>
      <c r="BE1380" s="750"/>
      <c r="BG1380" s="750"/>
      <c r="BK1380" s="155">
        <v>85200000</v>
      </c>
      <c r="BL1380" s="155"/>
      <c r="BM1380" s="155"/>
      <c r="BN1380" s="155"/>
    </row>
    <row r="1381" spans="1:66" s="830" customFormat="1" ht="24.75" customHeight="1">
      <c r="A1381" s="472" t="s">
        <v>22208</v>
      </c>
      <c r="B1381" s="472">
        <v>325140</v>
      </c>
      <c r="C1381" s="472" t="s">
        <v>3416</v>
      </c>
      <c r="D1381" s="472">
        <v>2710442779</v>
      </c>
      <c r="E1381" s="472" t="s">
        <v>163</v>
      </c>
      <c r="F1381" s="472" t="s">
        <v>129</v>
      </c>
      <c r="G1381" s="472"/>
      <c r="H1381" s="472" t="s">
        <v>180</v>
      </c>
      <c r="I1381" s="472" t="s">
        <v>5417</v>
      </c>
      <c r="J1381" s="472">
        <v>9389477443</v>
      </c>
      <c r="K1381" s="472" t="s">
        <v>1183</v>
      </c>
      <c r="L1381" s="472" t="s">
        <v>774</v>
      </c>
      <c r="M1381" s="472" t="s">
        <v>22209</v>
      </c>
      <c r="N1381" s="472"/>
      <c r="O1381" s="472" t="s">
        <v>2155</v>
      </c>
      <c r="P1381" s="472" t="s">
        <v>22210</v>
      </c>
      <c r="Q1381" s="472" t="s">
        <v>22210</v>
      </c>
      <c r="R1381" s="472"/>
      <c r="S1381" s="759"/>
      <c r="T1381" s="829"/>
      <c r="U1381" s="22"/>
      <c r="V1381" s="22"/>
      <c r="W1381" s="23"/>
      <c r="X1381" s="472"/>
      <c r="Y1381" s="472"/>
      <c r="Z1381" s="472"/>
      <c r="AA1381" s="472"/>
      <c r="AB1381" s="472"/>
      <c r="AC1381" s="472"/>
      <c r="AD1381" s="472"/>
      <c r="AE1381" s="472"/>
      <c r="AF1381" s="472"/>
      <c r="AG1381" s="472"/>
      <c r="AH1381" s="472"/>
      <c r="AI1381" s="472"/>
      <c r="AJ1381" s="472"/>
      <c r="AK1381" s="472"/>
      <c r="AL1381" s="472"/>
      <c r="AM1381" s="472"/>
      <c r="AN1381" s="472"/>
      <c r="AO1381" s="472"/>
      <c r="AP1381" s="472"/>
      <c r="AQ1381" s="472"/>
      <c r="AR1381" s="472"/>
      <c r="AS1381" s="472"/>
      <c r="AT1381" s="472"/>
      <c r="AU1381" s="472"/>
      <c r="AV1381" s="472"/>
      <c r="AW1381" s="472"/>
      <c r="AX1381" s="472"/>
      <c r="AY1381" s="472"/>
      <c r="AZ1381" s="472"/>
      <c r="BA1381" s="472"/>
      <c r="BB1381" s="472"/>
      <c r="BC1381" s="472"/>
      <c r="BD1381" s="472"/>
      <c r="BE1381" s="750"/>
      <c r="BG1381" s="750"/>
      <c r="BK1381" s="155">
        <v>89600000</v>
      </c>
      <c r="BL1381" s="155"/>
      <c r="BM1381" s="155"/>
      <c r="BN1381" s="155"/>
    </row>
    <row r="1382" spans="1:66" s="830" customFormat="1" ht="24.75" customHeight="1">
      <c r="A1382" s="472" t="s">
        <v>22211</v>
      </c>
      <c r="B1382" s="472">
        <v>325141</v>
      </c>
      <c r="C1382" s="472" t="s">
        <v>3416</v>
      </c>
      <c r="D1382" s="472">
        <v>2710332833</v>
      </c>
      <c r="E1382" s="472" t="s">
        <v>5222</v>
      </c>
      <c r="F1382" s="472" t="s">
        <v>344</v>
      </c>
      <c r="G1382" s="472"/>
      <c r="H1382" s="472" t="s">
        <v>179</v>
      </c>
      <c r="I1382" s="472" t="s">
        <v>5417</v>
      </c>
      <c r="J1382" s="472">
        <v>9015613202</v>
      </c>
      <c r="K1382" s="472" t="s">
        <v>1183</v>
      </c>
      <c r="L1382" s="472" t="s">
        <v>774</v>
      </c>
      <c r="M1382" s="472" t="s">
        <v>22212</v>
      </c>
      <c r="N1382" s="472"/>
      <c r="O1382" s="472" t="s">
        <v>1551</v>
      </c>
      <c r="P1382" s="472" t="s">
        <v>22213</v>
      </c>
      <c r="Q1382" s="472" t="s">
        <v>22213</v>
      </c>
      <c r="R1382" s="472"/>
      <c r="S1382" s="759"/>
      <c r="T1382" s="829"/>
      <c r="U1382" s="22"/>
      <c r="V1382" s="22"/>
      <c r="W1382" s="23"/>
      <c r="X1382" s="472"/>
      <c r="Y1382" s="472"/>
      <c r="Z1382" s="472"/>
      <c r="AA1382" s="472"/>
      <c r="AB1382" s="472"/>
      <c r="AC1382" s="472"/>
      <c r="AD1382" s="472"/>
      <c r="AE1382" s="472"/>
      <c r="AF1382" s="472"/>
      <c r="AG1382" s="472"/>
      <c r="AH1382" s="472"/>
      <c r="AI1382" s="472"/>
      <c r="AJ1382" s="472"/>
      <c r="AK1382" s="472"/>
      <c r="AL1382" s="472"/>
      <c r="AM1382" s="472"/>
      <c r="AN1382" s="472"/>
      <c r="AO1382" s="472"/>
      <c r="AP1382" s="472"/>
      <c r="AQ1382" s="472"/>
      <c r="AR1382" s="472"/>
      <c r="AS1382" s="472"/>
      <c r="AT1382" s="472"/>
      <c r="AU1382" s="472"/>
      <c r="AV1382" s="472"/>
      <c r="AW1382" s="472"/>
      <c r="AX1382" s="472"/>
      <c r="AY1382" s="472"/>
      <c r="AZ1382" s="472"/>
      <c r="BA1382" s="472"/>
      <c r="BB1382" s="472"/>
      <c r="BC1382" s="472"/>
      <c r="BD1382" s="472"/>
      <c r="BE1382" s="750"/>
      <c r="BG1382" s="750"/>
      <c r="BK1382" s="155"/>
      <c r="BL1382" s="155"/>
      <c r="BM1382" s="155"/>
      <c r="BN1382" s="155"/>
    </row>
    <row r="1383" spans="1:66" s="830" customFormat="1" ht="24.75" customHeight="1">
      <c r="A1383" s="472" t="s">
        <v>22217</v>
      </c>
      <c r="B1383" s="472">
        <v>325143</v>
      </c>
      <c r="C1383" s="472" t="s">
        <v>3416</v>
      </c>
      <c r="D1383" s="472">
        <v>2710436132</v>
      </c>
      <c r="E1383" s="472" t="s">
        <v>163</v>
      </c>
      <c r="F1383" s="472" t="s">
        <v>22218</v>
      </c>
      <c r="G1383" s="472"/>
      <c r="H1383" s="472" t="s">
        <v>180</v>
      </c>
      <c r="I1383" s="472" t="s">
        <v>5417</v>
      </c>
      <c r="J1383" s="472">
        <v>9356849966</v>
      </c>
      <c r="K1383" s="472" t="s">
        <v>1183</v>
      </c>
      <c r="L1383" s="472" t="s">
        <v>774</v>
      </c>
      <c r="M1383" s="472" t="s">
        <v>22219</v>
      </c>
      <c r="N1383" s="472"/>
      <c r="O1383" s="472" t="s">
        <v>2155</v>
      </c>
      <c r="P1383" s="472" t="s">
        <v>5630</v>
      </c>
      <c r="Q1383" s="472" t="s">
        <v>5630</v>
      </c>
      <c r="R1383" s="472"/>
      <c r="S1383" s="759"/>
      <c r="T1383" s="829"/>
      <c r="U1383" s="22"/>
      <c r="V1383" s="22"/>
      <c r="W1383" s="23"/>
      <c r="X1383" s="472"/>
      <c r="Y1383" s="472"/>
      <c r="Z1383" s="472"/>
      <c r="AA1383" s="472"/>
      <c r="AB1383" s="472"/>
      <c r="AC1383" s="472"/>
      <c r="AD1383" s="472"/>
      <c r="AE1383" s="472"/>
      <c r="AF1383" s="472"/>
      <c r="AG1383" s="472"/>
      <c r="AH1383" s="472"/>
      <c r="AI1383" s="472"/>
      <c r="AJ1383" s="472"/>
      <c r="AK1383" s="472"/>
      <c r="AL1383" s="472"/>
      <c r="AM1383" s="472"/>
      <c r="AN1383" s="472"/>
      <c r="AO1383" s="472"/>
      <c r="AP1383" s="472"/>
      <c r="AQ1383" s="472"/>
      <c r="AR1383" s="472"/>
      <c r="AS1383" s="472"/>
      <c r="AT1383" s="472"/>
      <c r="AU1383" s="472"/>
      <c r="AV1383" s="472"/>
      <c r="AW1383" s="472"/>
      <c r="AX1383" s="472"/>
      <c r="AY1383" s="472"/>
      <c r="AZ1383" s="472"/>
      <c r="BA1383" s="472"/>
      <c r="BB1383" s="472"/>
      <c r="BC1383" s="472"/>
      <c r="BD1383" s="472"/>
      <c r="BE1383" s="750"/>
      <c r="BG1383" s="750"/>
      <c r="BK1383" s="155">
        <v>66220000</v>
      </c>
      <c r="BL1383" s="155"/>
      <c r="BM1383" s="155"/>
      <c r="BN1383" s="155"/>
    </row>
    <row r="1384" spans="1:66" s="830" customFormat="1" ht="24.75" customHeight="1">
      <c r="A1384" s="472" t="s">
        <v>22220</v>
      </c>
      <c r="B1384" s="472">
        <v>325144</v>
      </c>
      <c r="C1384" s="472" t="s">
        <v>3416</v>
      </c>
      <c r="D1384" s="472">
        <v>2710394286</v>
      </c>
      <c r="E1384" s="472" t="s">
        <v>163</v>
      </c>
      <c r="F1384" s="472" t="s">
        <v>123</v>
      </c>
      <c r="G1384" s="472"/>
      <c r="H1384" s="472" t="s">
        <v>180</v>
      </c>
      <c r="I1384" s="472" t="s">
        <v>5417</v>
      </c>
      <c r="J1384" s="472">
        <v>9925902954</v>
      </c>
      <c r="K1384" s="472" t="s">
        <v>1183</v>
      </c>
      <c r="L1384" s="472" t="s">
        <v>774</v>
      </c>
      <c r="M1384" s="472" t="s">
        <v>22221</v>
      </c>
      <c r="N1384" s="472"/>
      <c r="O1384" s="472" t="s">
        <v>2155</v>
      </c>
      <c r="P1384" s="472" t="s">
        <v>5646</v>
      </c>
      <c r="Q1384" s="472" t="s">
        <v>5646</v>
      </c>
      <c r="R1384" s="472"/>
      <c r="S1384" s="759"/>
      <c r="T1384" s="829"/>
      <c r="U1384" s="22"/>
      <c r="V1384" s="22"/>
      <c r="W1384" s="23"/>
      <c r="X1384" s="472"/>
      <c r="Y1384" s="472"/>
      <c r="Z1384" s="472"/>
      <c r="AA1384" s="472"/>
      <c r="AB1384" s="472"/>
      <c r="AC1384" s="472"/>
      <c r="AD1384" s="472"/>
      <c r="AE1384" s="472"/>
      <c r="AF1384" s="472"/>
      <c r="AG1384" s="472"/>
      <c r="AH1384" s="472"/>
      <c r="AI1384" s="472"/>
      <c r="AJ1384" s="472"/>
      <c r="AK1384" s="472"/>
      <c r="AL1384" s="472"/>
      <c r="AM1384" s="472"/>
      <c r="AN1384" s="472"/>
      <c r="AO1384" s="472"/>
      <c r="AP1384" s="472"/>
      <c r="AQ1384" s="472"/>
      <c r="AR1384" s="472"/>
      <c r="AS1384" s="472"/>
      <c r="AT1384" s="472"/>
      <c r="AU1384" s="472"/>
      <c r="AV1384" s="472"/>
      <c r="AW1384" s="472"/>
      <c r="AX1384" s="472"/>
      <c r="AY1384" s="472"/>
      <c r="AZ1384" s="472"/>
      <c r="BA1384" s="472"/>
      <c r="BB1384" s="472"/>
      <c r="BC1384" s="472"/>
      <c r="BD1384" s="472"/>
      <c r="BE1384" s="750"/>
      <c r="BG1384" s="750"/>
      <c r="BK1384" s="155">
        <v>88200000</v>
      </c>
      <c r="BL1384" s="155"/>
      <c r="BM1384" s="155"/>
      <c r="BN1384" s="155"/>
    </row>
    <row r="1385" spans="1:66" s="830" customFormat="1" ht="24.75" customHeight="1">
      <c r="A1385" s="472" t="s">
        <v>22227</v>
      </c>
      <c r="B1385" s="472">
        <v>325147</v>
      </c>
      <c r="C1385" s="472" t="s">
        <v>3416</v>
      </c>
      <c r="D1385" s="472">
        <v>2710455277</v>
      </c>
      <c r="E1385" s="472" t="s">
        <v>163</v>
      </c>
      <c r="F1385" s="472" t="s">
        <v>660</v>
      </c>
      <c r="G1385" s="472"/>
      <c r="H1385" s="472" t="s">
        <v>180</v>
      </c>
      <c r="I1385" s="472" t="s">
        <v>5417</v>
      </c>
      <c r="J1385" s="472">
        <v>9034893511</v>
      </c>
      <c r="K1385" s="472" t="s">
        <v>1183</v>
      </c>
      <c r="L1385" s="472" t="s">
        <v>774</v>
      </c>
      <c r="M1385" s="472" t="s">
        <v>22228</v>
      </c>
      <c r="N1385" s="472"/>
      <c r="O1385" s="472" t="s">
        <v>2155</v>
      </c>
      <c r="P1385" s="472" t="s">
        <v>5595</v>
      </c>
      <c r="Q1385" s="472" t="s">
        <v>5595</v>
      </c>
      <c r="R1385" s="472"/>
      <c r="S1385" s="759"/>
      <c r="T1385" s="829"/>
      <c r="U1385" s="22"/>
      <c r="V1385" s="22"/>
      <c r="W1385" s="23"/>
      <c r="X1385" s="472"/>
      <c r="Y1385" s="472"/>
      <c r="Z1385" s="472"/>
      <c r="AA1385" s="472"/>
      <c r="AB1385" s="472"/>
      <c r="AC1385" s="472"/>
      <c r="AD1385" s="472"/>
      <c r="AE1385" s="472"/>
      <c r="AF1385" s="472"/>
      <c r="AG1385" s="472"/>
      <c r="AH1385" s="472"/>
      <c r="AI1385" s="472"/>
      <c r="AJ1385" s="472"/>
      <c r="AK1385" s="472"/>
      <c r="AL1385" s="472"/>
      <c r="AM1385" s="472"/>
      <c r="AN1385" s="472"/>
      <c r="AO1385" s="472"/>
      <c r="AP1385" s="472"/>
      <c r="AQ1385" s="472"/>
      <c r="AR1385" s="472"/>
      <c r="AS1385" s="472"/>
      <c r="AT1385" s="472"/>
      <c r="AU1385" s="472"/>
      <c r="AV1385" s="472"/>
      <c r="AW1385" s="472"/>
      <c r="AX1385" s="472"/>
      <c r="AY1385" s="472"/>
      <c r="AZ1385" s="472"/>
      <c r="BA1385" s="472"/>
      <c r="BB1385" s="472"/>
      <c r="BC1385" s="472"/>
      <c r="BD1385" s="472"/>
      <c r="BE1385" s="750"/>
      <c r="BG1385" s="750"/>
      <c r="BK1385" s="155">
        <v>95500000</v>
      </c>
      <c r="BL1385" s="155"/>
      <c r="BM1385" s="155"/>
      <c r="BN1385" s="155"/>
    </row>
    <row r="1386" spans="1:66" s="830" customFormat="1" ht="24.75" customHeight="1">
      <c r="A1386" s="472" t="s">
        <v>22229</v>
      </c>
      <c r="B1386" s="472">
        <v>325148</v>
      </c>
      <c r="C1386" s="472" t="s">
        <v>3416</v>
      </c>
      <c r="D1386" s="472">
        <v>6219941146</v>
      </c>
      <c r="E1386" s="472" t="s">
        <v>163</v>
      </c>
      <c r="F1386" s="472" t="s">
        <v>22230</v>
      </c>
      <c r="G1386" s="472"/>
      <c r="H1386" s="472" t="s">
        <v>180</v>
      </c>
      <c r="I1386" s="472" t="s">
        <v>5417</v>
      </c>
      <c r="J1386" s="472">
        <v>9374677549</v>
      </c>
      <c r="K1386" s="472" t="s">
        <v>1183</v>
      </c>
      <c r="L1386" s="472" t="s">
        <v>774</v>
      </c>
      <c r="M1386" s="472" t="s">
        <v>22231</v>
      </c>
      <c r="N1386" s="472"/>
      <c r="O1386" s="472" t="s">
        <v>2155</v>
      </c>
      <c r="P1386" s="472" t="s">
        <v>22232</v>
      </c>
      <c r="Q1386" s="472" t="s">
        <v>22232</v>
      </c>
      <c r="R1386" s="472"/>
      <c r="S1386" s="759"/>
      <c r="T1386" s="829"/>
      <c r="U1386" s="22"/>
      <c r="V1386" s="22"/>
      <c r="W1386" s="23"/>
      <c r="X1386" s="472"/>
      <c r="Y1386" s="472"/>
      <c r="Z1386" s="472"/>
      <c r="AA1386" s="472"/>
      <c r="AB1386" s="472"/>
      <c r="AC1386" s="472"/>
      <c r="AD1386" s="472"/>
      <c r="AE1386" s="472"/>
      <c r="AF1386" s="472"/>
      <c r="AG1386" s="472"/>
      <c r="AH1386" s="472"/>
      <c r="AI1386" s="472"/>
      <c r="AJ1386" s="472"/>
      <c r="AK1386" s="472"/>
      <c r="AL1386" s="472"/>
      <c r="AM1386" s="472"/>
      <c r="AN1386" s="472"/>
      <c r="AO1386" s="472"/>
      <c r="AP1386" s="472"/>
      <c r="AQ1386" s="472"/>
      <c r="AR1386" s="472"/>
      <c r="AS1386" s="472"/>
      <c r="AT1386" s="472"/>
      <c r="AU1386" s="472"/>
      <c r="AV1386" s="472"/>
      <c r="AW1386" s="472"/>
      <c r="AX1386" s="472"/>
      <c r="AY1386" s="472"/>
      <c r="AZ1386" s="472"/>
      <c r="BA1386" s="472"/>
      <c r="BB1386" s="472"/>
      <c r="BC1386" s="472"/>
      <c r="BD1386" s="472"/>
      <c r="BE1386" s="750"/>
      <c r="BG1386" s="750"/>
      <c r="BK1386" s="155">
        <v>66900000</v>
      </c>
      <c r="BL1386" s="155"/>
      <c r="BM1386" s="155"/>
      <c r="BN1386" s="155"/>
    </row>
    <row r="1387" spans="1:66" s="830" customFormat="1" ht="24.75" customHeight="1">
      <c r="A1387" s="472" t="s">
        <v>22233</v>
      </c>
      <c r="B1387" s="472">
        <v>325149</v>
      </c>
      <c r="C1387" s="472" t="s">
        <v>3416</v>
      </c>
      <c r="D1387" s="472">
        <v>2721148532</v>
      </c>
      <c r="E1387" s="472" t="s">
        <v>163</v>
      </c>
      <c r="F1387" s="472" t="s">
        <v>88</v>
      </c>
      <c r="G1387" s="472"/>
      <c r="H1387" s="472"/>
      <c r="I1387" s="472" t="s">
        <v>5417</v>
      </c>
      <c r="J1387" s="472">
        <v>9112420347</v>
      </c>
      <c r="K1387" s="472" t="s">
        <v>1183</v>
      </c>
      <c r="L1387" s="472" t="s">
        <v>774</v>
      </c>
      <c r="M1387" s="472" t="s">
        <v>22234</v>
      </c>
      <c r="N1387" s="472"/>
      <c r="O1387" s="472" t="s">
        <v>2155</v>
      </c>
      <c r="P1387" s="472" t="s">
        <v>22235</v>
      </c>
      <c r="Q1387" s="472" t="s">
        <v>22235</v>
      </c>
      <c r="R1387" s="472"/>
      <c r="S1387" s="759"/>
      <c r="T1387" s="829"/>
      <c r="U1387" s="22"/>
      <c r="V1387" s="22"/>
      <c r="W1387" s="23"/>
      <c r="X1387" s="472"/>
      <c r="Y1387" s="472"/>
      <c r="Z1387" s="472"/>
      <c r="AA1387" s="472"/>
      <c r="AB1387" s="472"/>
      <c r="AC1387" s="472"/>
      <c r="AD1387" s="472"/>
      <c r="AE1387" s="472"/>
      <c r="AF1387" s="472"/>
      <c r="AG1387" s="472"/>
      <c r="AH1387" s="472"/>
      <c r="AI1387" s="472"/>
      <c r="AJ1387" s="472"/>
      <c r="AK1387" s="472"/>
      <c r="AL1387" s="472"/>
      <c r="AM1387" s="472"/>
      <c r="AN1387" s="472"/>
      <c r="AO1387" s="472"/>
      <c r="AP1387" s="472"/>
      <c r="AQ1387" s="472"/>
      <c r="AR1387" s="472"/>
      <c r="AS1387" s="472"/>
      <c r="AT1387" s="472"/>
      <c r="AU1387" s="472"/>
      <c r="AV1387" s="472"/>
      <c r="AW1387" s="472"/>
      <c r="AX1387" s="472"/>
      <c r="AY1387" s="472"/>
      <c r="AZ1387" s="472"/>
      <c r="BA1387" s="472"/>
      <c r="BB1387" s="472"/>
      <c r="BC1387" s="472"/>
      <c r="BD1387" s="472"/>
      <c r="BE1387" s="750"/>
      <c r="BG1387" s="750"/>
      <c r="BK1387" s="155">
        <v>45760000</v>
      </c>
      <c r="BL1387" s="155"/>
      <c r="BM1387" s="155"/>
      <c r="BN1387" s="155"/>
    </row>
    <row r="1388" spans="1:66" s="830" customFormat="1" ht="24.75" customHeight="1">
      <c r="A1388" s="472" t="s">
        <v>22236</v>
      </c>
      <c r="B1388" s="472">
        <v>325150</v>
      </c>
      <c r="C1388" s="472" t="s">
        <v>3416</v>
      </c>
      <c r="D1388" s="472">
        <v>27221211255</v>
      </c>
      <c r="E1388" s="472" t="s">
        <v>163</v>
      </c>
      <c r="F1388" s="472" t="s">
        <v>794</v>
      </c>
      <c r="G1388" s="472"/>
      <c r="H1388" s="472" t="s">
        <v>179</v>
      </c>
      <c r="I1388" s="472" t="s">
        <v>5416</v>
      </c>
      <c r="J1388" s="472">
        <v>9118343492</v>
      </c>
      <c r="K1388" s="472" t="s">
        <v>1183</v>
      </c>
      <c r="L1388" s="472" t="s">
        <v>774</v>
      </c>
      <c r="M1388" s="472" t="s">
        <v>22237</v>
      </c>
      <c r="N1388" s="472"/>
      <c r="O1388" s="472" t="s">
        <v>2155</v>
      </c>
      <c r="P1388" s="472" t="s">
        <v>22238</v>
      </c>
      <c r="Q1388" s="472" t="s">
        <v>22238</v>
      </c>
      <c r="R1388" s="472" t="s">
        <v>22871</v>
      </c>
      <c r="S1388" s="759"/>
      <c r="T1388" s="829"/>
      <c r="U1388" s="22"/>
      <c r="V1388" s="22"/>
      <c r="W1388" s="23"/>
      <c r="X1388" s="472"/>
      <c r="Y1388" s="472"/>
      <c r="Z1388" s="472"/>
      <c r="AA1388" s="472"/>
      <c r="AB1388" s="472"/>
      <c r="AC1388" s="472"/>
      <c r="AD1388" s="472"/>
      <c r="AE1388" s="472"/>
      <c r="AF1388" s="472"/>
      <c r="AG1388" s="472"/>
      <c r="AH1388" s="472"/>
      <c r="AI1388" s="472"/>
      <c r="AJ1388" s="472"/>
      <c r="AK1388" s="472"/>
      <c r="AL1388" s="472"/>
      <c r="AM1388" s="472"/>
      <c r="AN1388" s="472"/>
      <c r="AO1388" s="472"/>
      <c r="AP1388" s="472"/>
      <c r="AQ1388" s="472"/>
      <c r="AR1388" s="472"/>
      <c r="AS1388" s="472"/>
      <c r="AT1388" s="472"/>
      <c r="AU1388" s="472"/>
      <c r="AV1388" s="472"/>
      <c r="AW1388" s="472"/>
      <c r="AX1388" s="472"/>
      <c r="AY1388" s="472"/>
      <c r="AZ1388" s="472"/>
      <c r="BA1388" s="472"/>
      <c r="BB1388" s="472"/>
      <c r="BC1388" s="472"/>
      <c r="BD1388" s="472"/>
      <c r="BE1388" s="750"/>
      <c r="BG1388" s="750"/>
      <c r="BK1388" s="155">
        <v>49700000</v>
      </c>
      <c r="BL1388" s="155"/>
      <c r="BM1388" s="155"/>
      <c r="BN1388" s="155"/>
    </row>
    <row r="1389" spans="1:66" s="830" customFormat="1" ht="24.75" customHeight="1">
      <c r="A1389" s="472" t="s">
        <v>22239</v>
      </c>
      <c r="B1389" s="472">
        <v>325151</v>
      </c>
      <c r="C1389" s="472" t="s">
        <v>3416</v>
      </c>
      <c r="D1389" s="472">
        <v>6660309993</v>
      </c>
      <c r="E1389" s="472" t="s">
        <v>163</v>
      </c>
      <c r="F1389" s="472" t="s">
        <v>404</v>
      </c>
      <c r="G1389" s="472"/>
      <c r="H1389" s="472" t="s">
        <v>180</v>
      </c>
      <c r="I1389" s="472" t="s">
        <v>5417</v>
      </c>
      <c r="J1389" s="472">
        <v>9936443933</v>
      </c>
      <c r="K1389" s="472" t="s">
        <v>1183</v>
      </c>
      <c r="L1389" s="472" t="s">
        <v>774</v>
      </c>
      <c r="M1389" s="472" t="s">
        <v>22240</v>
      </c>
      <c r="N1389" s="472"/>
      <c r="O1389" s="472" t="s">
        <v>2155</v>
      </c>
      <c r="P1389" s="472" t="s">
        <v>22241</v>
      </c>
      <c r="Q1389" s="472" t="s">
        <v>22241</v>
      </c>
      <c r="R1389" s="472"/>
      <c r="S1389" s="759"/>
      <c r="T1389" s="829"/>
      <c r="U1389" s="22"/>
      <c r="V1389" s="22"/>
      <c r="W1389" s="23"/>
      <c r="X1389" s="472"/>
      <c r="Y1389" s="472"/>
      <c r="Z1389" s="472"/>
      <c r="AA1389" s="472"/>
      <c r="AB1389" s="472"/>
      <c r="AC1389" s="472"/>
      <c r="AD1389" s="472"/>
      <c r="AE1389" s="472"/>
      <c r="AF1389" s="472"/>
      <c r="AG1389" s="472"/>
      <c r="AH1389" s="472"/>
      <c r="AI1389" s="472"/>
      <c r="AJ1389" s="472"/>
      <c r="AK1389" s="472"/>
      <c r="AL1389" s="472"/>
      <c r="AM1389" s="472"/>
      <c r="AN1389" s="472"/>
      <c r="AO1389" s="472"/>
      <c r="AP1389" s="472"/>
      <c r="AQ1389" s="472"/>
      <c r="AR1389" s="472"/>
      <c r="AS1389" s="472"/>
      <c r="AT1389" s="472"/>
      <c r="AU1389" s="472"/>
      <c r="AV1389" s="472"/>
      <c r="AW1389" s="472"/>
      <c r="AX1389" s="472"/>
      <c r="AY1389" s="472"/>
      <c r="AZ1389" s="472"/>
      <c r="BA1389" s="472"/>
      <c r="BB1389" s="472"/>
      <c r="BC1389" s="472"/>
      <c r="BD1389" s="472"/>
      <c r="BE1389" s="750"/>
      <c r="BG1389" s="750"/>
      <c r="BK1389" s="155">
        <v>14170000</v>
      </c>
      <c r="BL1389" s="155"/>
      <c r="BM1389" s="155"/>
      <c r="BN1389" s="155"/>
    </row>
    <row r="1390" spans="1:66" s="830" customFormat="1" ht="24.75" customHeight="1">
      <c r="A1390" s="472" t="s">
        <v>22242</v>
      </c>
      <c r="B1390" s="472">
        <v>325152</v>
      </c>
      <c r="C1390" s="472" t="s">
        <v>3416</v>
      </c>
      <c r="D1390" s="472">
        <v>22360174</v>
      </c>
      <c r="E1390" s="472" t="s">
        <v>163</v>
      </c>
      <c r="F1390" s="472" t="s">
        <v>22243</v>
      </c>
      <c r="G1390" s="472"/>
      <c r="H1390" s="472" t="s">
        <v>180</v>
      </c>
      <c r="I1390" s="472" t="s">
        <v>5417</v>
      </c>
      <c r="J1390" s="472">
        <v>9010814250</v>
      </c>
      <c r="K1390" s="472" t="s">
        <v>1183</v>
      </c>
      <c r="L1390" s="472" t="s">
        <v>774</v>
      </c>
      <c r="M1390" s="472" t="s">
        <v>22244</v>
      </c>
      <c r="N1390" s="472"/>
      <c r="O1390" s="472" t="s">
        <v>2155</v>
      </c>
      <c r="P1390" s="472" t="s">
        <v>22241</v>
      </c>
      <c r="Q1390" s="472" t="s">
        <v>22241</v>
      </c>
      <c r="R1390" s="472" t="s">
        <v>23079</v>
      </c>
      <c r="S1390" s="759"/>
      <c r="T1390" s="829"/>
      <c r="U1390" s="22"/>
      <c r="V1390" s="22"/>
      <c r="W1390" s="23"/>
      <c r="X1390" s="472"/>
      <c r="Y1390" s="472"/>
      <c r="Z1390" s="472"/>
      <c r="AA1390" s="472"/>
      <c r="AB1390" s="472"/>
      <c r="AC1390" s="472"/>
      <c r="AD1390" s="472"/>
      <c r="AE1390" s="472"/>
      <c r="AF1390" s="472"/>
      <c r="AG1390" s="472"/>
      <c r="AH1390" s="472"/>
      <c r="AI1390" s="472"/>
      <c r="AJ1390" s="472"/>
      <c r="AK1390" s="472"/>
      <c r="AL1390" s="472"/>
      <c r="AM1390" s="472"/>
      <c r="AN1390" s="472"/>
      <c r="AO1390" s="472"/>
      <c r="AP1390" s="472"/>
      <c r="AQ1390" s="472"/>
      <c r="AR1390" s="472"/>
      <c r="AS1390" s="472"/>
      <c r="AT1390" s="472"/>
      <c r="AU1390" s="472"/>
      <c r="AV1390" s="472"/>
      <c r="AW1390" s="472"/>
      <c r="AX1390" s="472"/>
      <c r="AY1390" s="472"/>
      <c r="AZ1390" s="472"/>
      <c r="BA1390" s="472"/>
      <c r="BB1390" s="472"/>
      <c r="BC1390" s="472"/>
      <c r="BD1390" s="472"/>
      <c r="BE1390" s="750"/>
      <c r="BG1390" s="750"/>
      <c r="BK1390" s="155">
        <v>36570000</v>
      </c>
      <c r="BL1390" s="155"/>
      <c r="BM1390" s="155"/>
      <c r="BN1390" s="155"/>
    </row>
    <row r="1391" spans="1:66" s="830" customFormat="1" ht="24.75" customHeight="1">
      <c r="A1391" s="472" t="s">
        <v>22245</v>
      </c>
      <c r="B1391" s="472">
        <v>325153</v>
      </c>
      <c r="C1391" s="472" t="s">
        <v>3416</v>
      </c>
      <c r="D1391" s="472">
        <v>2581383658</v>
      </c>
      <c r="E1391" s="472" t="s">
        <v>163</v>
      </c>
      <c r="F1391" s="472" t="s">
        <v>219</v>
      </c>
      <c r="G1391" s="472"/>
      <c r="H1391" s="472" t="s">
        <v>180</v>
      </c>
      <c r="I1391" s="472" t="s">
        <v>5417</v>
      </c>
      <c r="J1391" s="472">
        <v>9117077932</v>
      </c>
      <c r="K1391" s="472" t="s">
        <v>1183</v>
      </c>
      <c r="L1391" s="472" t="s">
        <v>1184</v>
      </c>
      <c r="M1391" s="472" t="s">
        <v>22246</v>
      </c>
      <c r="N1391" s="472"/>
      <c r="O1391" s="472" t="s">
        <v>2155</v>
      </c>
      <c r="P1391" s="472" t="s">
        <v>22247</v>
      </c>
      <c r="Q1391" s="472" t="s">
        <v>22247</v>
      </c>
      <c r="R1391" s="472"/>
      <c r="S1391" s="759"/>
      <c r="T1391" s="829"/>
      <c r="U1391" s="22"/>
      <c r="V1391" s="22"/>
      <c r="W1391" s="23"/>
      <c r="X1391" s="472"/>
      <c r="Y1391" s="472"/>
      <c r="Z1391" s="472"/>
      <c r="AA1391" s="472"/>
      <c r="AB1391" s="472"/>
      <c r="AC1391" s="472"/>
      <c r="AD1391" s="472"/>
      <c r="AE1391" s="472"/>
      <c r="AF1391" s="472"/>
      <c r="AG1391" s="472"/>
      <c r="AH1391" s="472"/>
      <c r="AI1391" s="472"/>
      <c r="AJ1391" s="472"/>
      <c r="AK1391" s="472"/>
      <c r="AL1391" s="472"/>
      <c r="AM1391" s="472"/>
      <c r="AN1391" s="472"/>
      <c r="AO1391" s="472"/>
      <c r="AP1391" s="472"/>
      <c r="AQ1391" s="472"/>
      <c r="AR1391" s="472"/>
      <c r="AS1391" s="472"/>
      <c r="AT1391" s="472"/>
      <c r="AU1391" s="472"/>
      <c r="AV1391" s="472"/>
      <c r="AW1391" s="472"/>
      <c r="AX1391" s="472"/>
      <c r="AY1391" s="472"/>
      <c r="AZ1391" s="472"/>
      <c r="BA1391" s="472"/>
      <c r="BB1391" s="472"/>
      <c r="BC1391" s="472"/>
      <c r="BD1391" s="472"/>
      <c r="BE1391" s="750"/>
      <c r="BG1391" s="750"/>
      <c r="BK1391" s="155">
        <v>13170000</v>
      </c>
      <c r="BL1391" s="155"/>
      <c r="BM1391" s="155"/>
      <c r="BN1391" s="155"/>
    </row>
    <row r="1392" spans="1:66" s="830" customFormat="1" ht="24.75" customHeight="1">
      <c r="A1392" s="472" t="s">
        <v>22248</v>
      </c>
      <c r="B1392" s="472">
        <v>325154</v>
      </c>
      <c r="C1392" s="472" t="s">
        <v>3416</v>
      </c>
      <c r="D1392" s="472">
        <v>2581823332</v>
      </c>
      <c r="E1392" s="472" t="s">
        <v>163</v>
      </c>
      <c r="F1392" s="472" t="s">
        <v>219</v>
      </c>
      <c r="G1392" s="472"/>
      <c r="H1392" s="472" t="s">
        <v>180</v>
      </c>
      <c r="I1392" s="472" t="s">
        <v>5417</v>
      </c>
      <c r="J1392" s="472">
        <v>9391330268</v>
      </c>
      <c r="K1392" s="472" t="s">
        <v>1183</v>
      </c>
      <c r="L1392" s="472" t="s">
        <v>1184</v>
      </c>
      <c r="M1392" s="472" t="s">
        <v>2707</v>
      </c>
      <c r="N1392" s="472"/>
      <c r="O1392" s="472" t="s">
        <v>2155</v>
      </c>
      <c r="P1392" s="472" t="s">
        <v>22247</v>
      </c>
      <c r="Q1392" s="472" t="s">
        <v>22247</v>
      </c>
      <c r="R1392" s="472"/>
      <c r="S1392" s="759"/>
      <c r="T1392" s="829"/>
      <c r="U1392" s="22"/>
      <c r="V1392" s="22"/>
      <c r="W1392" s="23"/>
      <c r="X1392" s="472"/>
      <c r="Y1392" s="472"/>
      <c r="Z1392" s="472"/>
      <c r="AA1392" s="472"/>
      <c r="AB1392" s="472"/>
      <c r="AC1392" s="472"/>
      <c r="AD1392" s="472"/>
      <c r="AE1392" s="472"/>
      <c r="AF1392" s="472"/>
      <c r="AG1392" s="472"/>
      <c r="AH1392" s="472"/>
      <c r="AI1392" s="472"/>
      <c r="AJ1392" s="472"/>
      <c r="AK1392" s="472"/>
      <c r="AL1392" s="472"/>
      <c r="AM1392" s="472"/>
      <c r="AN1392" s="472"/>
      <c r="AO1392" s="472"/>
      <c r="AP1392" s="472"/>
      <c r="AQ1392" s="472"/>
      <c r="AR1392" s="472"/>
      <c r="AS1392" s="472"/>
      <c r="AT1392" s="472"/>
      <c r="AU1392" s="472"/>
      <c r="AV1392" s="472"/>
      <c r="AW1392" s="472"/>
      <c r="AX1392" s="472"/>
      <c r="AY1392" s="472"/>
      <c r="AZ1392" s="472"/>
      <c r="BA1392" s="472"/>
      <c r="BB1392" s="472"/>
      <c r="BC1392" s="472"/>
      <c r="BD1392" s="472"/>
      <c r="BE1392" s="750"/>
      <c r="BG1392" s="750"/>
      <c r="BK1392" s="155">
        <v>11440000</v>
      </c>
      <c r="BL1392" s="155"/>
      <c r="BM1392" s="155"/>
      <c r="BN1392" s="155"/>
    </row>
    <row r="1393" spans="1:66" s="830" customFormat="1" ht="24.75" customHeight="1">
      <c r="A1393" s="472" t="s">
        <v>22251</v>
      </c>
      <c r="B1393" s="472">
        <v>325156</v>
      </c>
      <c r="C1393" s="472" t="s">
        <v>3416</v>
      </c>
      <c r="D1393" s="472">
        <v>270363728</v>
      </c>
      <c r="E1393" s="472" t="s">
        <v>163</v>
      </c>
      <c r="F1393" s="472" t="s">
        <v>86</v>
      </c>
      <c r="G1393" s="472"/>
      <c r="H1393" s="472" t="s">
        <v>180</v>
      </c>
      <c r="I1393" s="472" t="s">
        <v>5417</v>
      </c>
      <c r="J1393" s="472">
        <v>9116062138</v>
      </c>
      <c r="K1393" s="472" t="s">
        <v>1183</v>
      </c>
      <c r="L1393" s="472" t="s">
        <v>1224</v>
      </c>
      <c r="M1393" s="472" t="s">
        <v>22252</v>
      </c>
      <c r="N1393" s="472"/>
      <c r="O1393" s="472" t="s">
        <v>2155</v>
      </c>
      <c r="P1393" s="472" t="s">
        <v>22253</v>
      </c>
      <c r="Q1393" s="472" t="s">
        <v>22253</v>
      </c>
      <c r="R1393" s="472"/>
      <c r="S1393" s="759"/>
      <c r="T1393" s="829"/>
      <c r="U1393" s="22"/>
      <c r="V1393" s="22"/>
      <c r="W1393" s="23"/>
      <c r="X1393" s="472"/>
      <c r="Y1393" s="472"/>
      <c r="Z1393" s="472"/>
      <c r="AA1393" s="472"/>
      <c r="AB1393" s="472"/>
      <c r="AC1393" s="472"/>
      <c r="AD1393" s="472"/>
      <c r="AE1393" s="472"/>
      <c r="AF1393" s="472"/>
      <c r="AG1393" s="472"/>
      <c r="AH1393" s="472"/>
      <c r="AI1393" s="472"/>
      <c r="AJ1393" s="472"/>
      <c r="AK1393" s="472"/>
      <c r="AL1393" s="472"/>
      <c r="AM1393" s="472"/>
      <c r="AN1393" s="472"/>
      <c r="AO1393" s="472"/>
      <c r="AP1393" s="472"/>
      <c r="AQ1393" s="472"/>
      <c r="AR1393" s="472"/>
      <c r="AS1393" s="472"/>
      <c r="AT1393" s="472"/>
      <c r="AU1393" s="472"/>
      <c r="AV1393" s="472"/>
      <c r="AW1393" s="472"/>
      <c r="AX1393" s="472"/>
      <c r="AY1393" s="472"/>
      <c r="AZ1393" s="472"/>
      <c r="BA1393" s="472"/>
      <c r="BB1393" s="472"/>
      <c r="BC1393" s="472"/>
      <c r="BD1393" s="472"/>
      <c r="BE1393" s="750"/>
      <c r="BG1393" s="750"/>
      <c r="BK1393" s="155">
        <v>79360000</v>
      </c>
      <c r="BL1393" s="155"/>
      <c r="BM1393" s="155"/>
      <c r="BN1393" s="155"/>
    </row>
    <row r="1394" spans="1:66" s="830" customFormat="1" ht="24.75" customHeight="1">
      <c r="A1394" s="472" t="s">
        <v>22254</v>
      </c>
      <c r="B1394" s="472">
        <v>325157</v>
      </c>
      <c r="C1394" s="472" t="s">
        <v>3416</v>
      </c>
      <c r="D1394" s="472">
        <v>2700339347</v>
      </c>
      <c r="E1394" s="472" t="s">
        <v>163</v>
      </c>
      <c r="F1394" s="472" t="s">
        <v>215</v>
      </c>
      <c r="G1394" s="472"/>
      <c r="H1394" s="472" t="s">
        <v>180</v>
      </c>
      <c r="I1394" s="472" t="s">
        <v>5417</v>
      </c>
      <c r="J1394" s="472">
        <v>9116113867</v>
      </c>
      <c r="K1394" s="472" t="s">
        <v>1183</v>
      </c>
      <c r="L1394" s="472" t="s">
        <v>1224</v>
      </c>
      <c r="M1394" s="472" t="s">
        <v>22255</v>
      </c>
      <c r="N1394" s="472"/>
      <c r="O1394" s="472" t="s">
        <v>2155</v>
      </c>
      <c r="P1394" s="472" t="s">
        <v>5595</v>
      </c>
      <c r="Q1394" s="472" t="s">
        <v>5595</v>
      </c>
      <c r="R1394" s="472"/>
      <c r="S1394" s="759"/>
      <c r="T1394" s="829"/>
      <c r="U1394" s="22"/>
      <c r="V1394" s="22"/>
      <c r="W1394" s="23"/>
      <c r="X1394" s="472"/>
      <c r="Y1394" s="472"/>
      <c r="Z1394" s="472"/>
      <c r="AA1394" s="472"/>
      <c r="AB1394" s="472"/>
      <c r="AC1394" s="472"/>
      <c r="AD1394" s="472"/>
      <c r="AE1394" s="472"/>
      <c r="AF1394" s="472"/>
      <c r="AG1394" s="472"/>
      <c r="AH1394" s="472"/>
      <c r="AI1394" s="472"/>
      <c r="AJ1394" s="472"/>
      <c r="AK1394" s="472"/>
      <c r="AL1394" s="472"/>
      <c r="AM1394" s="472"/>
      <c r="AN1394" s="472"/>
      <c r="AO1394" s="472"/>
      <c r="AP1394" s="472"/>
      <c r="AQ1394" s="472"/>
      <c r="AR1394" s="472"/>
      <c r="AS1394" s="472"/>
      <c r="AT1394" s="472"/>
      <c r="AU1394" s="472"/>
      <c r="AV1394" s="472"/>
      <c r="AW1394" s="472"/>
      <c r="AX1394" s="472"/>
      <c r="AY1394" s="472"/>
      <c r="AZ1394" s="472"/>
      <c r="BA1394" s="472"/>
      <c r="BB1394" s="472"/>
      <c r="BC1394" s="472"/>
      <c r="BD1394" s="472"/>
      <c r="BE1394" s="750"/>
      <c r="BG1394" s="750"/>
      <c r="BK1394" s="155">
        <v>10700000</v>
      </c>
      <c r="BL1394" s="155"/>
      <c r="BM1394" s="155"/>
      <c r="BN1394" s="155"/>
    </row>
    <row r="1395" spans="1:66" s="830" customFormat="1" ht="24.75" customHeight="1">
      <c r="A1395" s="472" t="s">
        <v>23114</v>
      </c>
      <c r="B1395" s="472">
        <v>325158</v>
      </c>
      <c r="C1395" s="472" t="s">
        <v>3416</v>
      </c>
      <c r="D1395" s="472">
        <v>2700295765</v>
      </c>
      <c r="E1395" s="472" t="s">
        <v>163</v>
      </c>
      <c r="F1395" s="472" t="s">
        <v>89</v>
      </c>
      <c r="G1395" s="472"/>
      <c r="H1395" s="472" t="s">
        <v>180</v>
      </c>
      <c r="I1395" s="472" t="s">
        <v>5417</v>
      </c>
      <c r="J1395" s="472">
        <v>9025989726</v>
      </c>
      <c r="K1395" s="472" t="s">
        <v>1183</v>
      </c>
      <c r="L1395" s="472" t="s">
        <v>1224</v>
      </c>
      <c r="M1395" s="472" t="s">
        <v>23115</v>
      </c>
      <c r="N1395" s="472"/>
      <c r="O1395" s="472" t="s">
        <v>2155</v>
      </c>
      <c r="P1395" s="472" t="s">
        <v>22276</v>
      </c>
      <c r="Q1395" s="472" t="s">
        <v>22276</v>
      </c>
      <c r="R1395" s="472"/>
      <c r="S1395" s="759"/>
      <c r="T1395" s="829"/>
      <c r="U1395" s="22"/>
      <c r="V1395" s="22"/>
      <c r="W1395" s="23"/>
      <c r="X1395" s="472"/>
      <c r="Y1395" s="472"/>
      <c r="Z1395" s="472"/>
      <c r="AA1395" s="472"/>
      <c r="AB1395" s="472"/>
      <c r="AC1395" s="472"/>
      <c r="AD1395" s="472"/>
      <c r="AE1395" s="472"/>
      <c r="AF1395" s="472"/>
      <c r="AG1395" s="472"/>
      <c r="AH1395" s="472"/>
      <c r="AI1395" s="472"/>
      <c r="AJ1395" s="472"/>
      <c r="AK1395" s="472"/>
      <c r="AL1395" s="472"/>
      <c r="AM1395" s="472"/>
      <c r="AN1395" s="472"/>
      <c r="AO1395" s="472"/>
      <c r="AP1395" s="472"/>
      <c r="AQ1395" s="472"/>
      <c r="AR1395" s="472"/>
      <c r="AS1395" s="472"/>
      <c r="AT1395" s="472"/>
      <c r="AU1395" s="472"/>
      <c r="AV1395" s="472"/>
      <c r="AW1395" s="472"/>
      <c r="AX1395" s="472"/>
      <c r="AY1395" s="472"/>
      <c r="AZ1395" s="472"/>
      <c r="BA1395" s="472"/>
      <c r="BB1395" s="472"/>
      <c r="BC1395" s="472"/>
      <c r="BD1395" s="472"/>
      <c r="BE1395" s="750"/>
      <c r="BG1395" s="750"/>
      <c r="BK1395" s="155"/>
      <c r="BL1395" s="155">
        <v>86990000</v>
      </c>
      <c r="BM1395" s="155"/>
      <c r="BN1395" s="155"/>
    </row>
    <row r="1396" spans="1:66" s="830" customFormat="1" ht="24.75" customHeight="1">
      <c r="A1396" s="472" t="s">
        <v>23116</v>
      </c>
      <c r="B1396" s="472">
        <v>325159</v>
      </c>
      <c r="C1396" s="472" t="s">
        <v>3416</v>
      </c>
      <c r="D1396" s="472">
        <v>311122167</v>
      </c>
      <c r="E1396" s="472" t="s">
        <v>163</v>
      </c>
      <c r="F1396" s="472" t="s">
        <v>344</v>
      </c>
      <c r="G1396" s="472"/>
      <c r="H1396" s="472" t="s">
        <v>180</v>
      </c>
      <c r="I1396" s="472" t="s">
        <v>5417</v>
      </c>
      <c r="J1396" s="472">
        <v>9118793616</v>
      </c>
      <c r="K1396" s="472" t="s">
        <v>1183</v>
      </c>
      <c r="L1396" s="472" t="s">
        <v>774</v>
      </c>
      <c r="M1396" s="472" t="s">
        <v>23117</v>
      </c>
      <c r="N1396" s="472"/>
      <c r="O1396" s="472" t="s">
        <v>2155</v>
      </c>
      <c r="P1396" s="472" t="s">
        <v>22390</v>
      </c>
      <c r="Q1396" s="472" t="s">
        <v>22390</v>
      </c>
      <c r="R1396" s="472" t="s">
        <v>22780</v>
      </c>
      <c r="S1396" s="759"/>
      <c r="T1396" s="829"/>
      <c r="U1396" s="22"/>
      <c r="V1396" s="22"/>
      <c r="W1396" s="23"/>
      <c r="X1396" s="472"/>
      <c r="Y1396" s="472"/>
      <c r="Z1396" s="472"/>
      <c r="AA1396" s="472"/>
      <c r="AB1396" s="472"/>
      <c r="AC1396" s="472"/>
      <c r="AD1396" s="472"/>
      <c r="AE1396" s="472"/>
      <c r="AF1396" s="472"/>
      <c r="AG1396" s="472"/>
      <c r="AH1396" s="472"/>
      <c r="AI1396" s="472"/>
      <c r="AJ1396" s="472"/>
      <c r="AK1396" s="472"/>
      <c r="AL1396" s="472"/>
      <c r="AM1396" s="472"/>
      <c r="AN1396" s="472"/>
      <c r="AO1396" s="472"/>
      <c r="AP1396" s="472"/>
      <c r="AQ1396" s="472"/>
      <c r="AR1396" s="472"/>
      <c r="AS1396" s="472"/>
      <c r="AT1396" s="472"/>
      <c r="AU1396" s="472"/>
      <c r="AV1396" s="472"/>
      <c r="AW1396" s="472"/>
      <c r="AX1396" s="472"/>
      <c r="AY1396" s="472"/>
      <c r="AZ1396" s="472"/>
      <c r="BA1396" s="472"/>
      <c r="BB1396" s="472"/>
      <c r="BC1396" s="472"/>
      <c r="BD1396" s="472"/>
      <c r="BE1396" s="750"/>
      <c r="BG1396" s="750"/>
      <c r="BK1396" s="155"/>
      <c r="BL1396" s="155">
        <v>37500000</v>
      </c>
      <c r="BM1396" s="155"/>
      <c r="BN1396" s="155"/>
    </row>
    <row r="1397" spans="1:66" s="830" customFormat="1" ht="24.75" customHeight="1">
      <c r="A1397" s="472" t="s">
        <v>23118</v>
      </c>
      <c r="B1397" s="472">
        <v>325160</v>
      </c>
      <c r="C1397" s="472" t="s">
        <v>3416</v>
      </c>
      <c r="D1397" s="472">
        <v>2710224887</v>
      </c>
      <c r="E1397" s="472" t="s">
        <v>163</v>
      </c>
      <c r="F1397" s="472" t="s">
        <v>200</v>
      </c>
      <c r="G1397" s="472"/>
      <c r="H1397" s="472" t="s">
        <v>179</v>
      </c>
      <c r="I1397" s="472" t="s">
        <v>5417</v>
      </c>
      <c r="J1397" s="472">
        <v>9388729920</v>
      </c>
      <c r="K1397" s="472" t="s">
        <v>1183</v>
      </c>
      <c r="L1397" s="472" t="s">
        <v>774</v>
      </c>
      <c r="M1397" s="472" t="s">
        <v>23119</v>
      </c>
      <c r="N1397" s="472"/>
      <c r="O1397" s="472" t="s">
        <v>2155</v>
      </c>
      <c r="P1397" s="472" t="s">
        <v>22605</v>
      </c>
      <c r="Q1397" s="472" t="s">
        <v>22605</v>
      </c>
      <c r="R1397" s="472"/>
      <c r="S1397" s="759"/>
      <c r="T1397" s="829"/>
      <c r="U1397" s="22"/>
      <c r="V1397" s="22"/>
      <c r="W1397" s="23"/>
      <c r="X1397" s="472"/>
      <c r="Y1397" s="472"/>
      <c r="Z1397" s="472"/>
      <c r="AA1397" s="472"/>
      <c r="AB1397" s="472"/>
      <c r="AC1397" s="472"/>
      <c r="AD1397" s="472"/>
      <c r="AE1397" s="472"/>
      <c r="AF1397" s="472"/>
      <c r="AG1397" s="472"/>
      <c r="AH1397" s="472"/>
      <c r="AI1397" s="472"/>
      <c r="AJ1397" s="472"/>
      <c r="AK1397" s="472"/>
      <c r="AL1397" s="472"/>
      <c r="AM1397" s="472"/>
      <c r="AN1397" s="472"/>
      <c r="AO1397" s="472"/>
      <c r="AP1397" s="472"/>
      <c r="AQ1397" s="472"/>
      <c r="AR1397" s="472"/>
      <c r="AS1397" s="472"/>
      <c r="AT1397" s="472"/>
      <c r="AU1397" s="472"/>
      <c r="AV1397" s="472"/>
      <c r="AW1397" s="472"/>
      <c r="AX1397" s="472"/>
      <c r="AY1397" s="472"/>
      <c r="AZ1397" s="472"/>
      <c r="BA1397" s="472"/>
      <c r="BB1397" s="472"/>
      <c r="BC1397" s="472"/>
      <c r="BD1397" s="472"/>
      <c r="BE1397" s="750"/>
      <c r="BG1397" s="750"/>
      <c r="BK1397" s="155"/>
      <c r="BL1397" s="155">
        <v>20800000</v>
      </c>
      <c r="BM1397" s="155"/>
      <c r="BN1397" s="155"/>
    </row>
    <row r="1398" spans="1:66" s="830" customFormat="1" ht="24.75" customHeight="1">
      <c r="A1398" s="472" t="s">
        <v>23120</v>
      </c>
      <c r="B1398" s="472">
        <v>325161</v>
      </c>
      <c r="C1398" s="472" t="s">
        <v>3416</v>
      </c>
      <c r="D1398" s="472">
        <v>2730293515</v>
      </c>
      <c r="E1398" s="472" t="s">
        <v>163</v>
      </c>
      <c r="F1398" s="472" t="s">
        <v>1038</v>
      </c>
      <c r="G1398" s="472"/>
      <c r="H1398" s="472" t="s">
        <v>180</v>
      </c>
      <c r="I1398" s="472" t="s">
        <v>5417</v>
      </c>
      <c r="J1398" s="472">
        <v>9114551600</v>
      </c>
      <c r="K1398" s="472" t="s">
        <v>1183</v>
      </c>
      <c r="L1398" s="472" t="s">
        <v>1336</v>
      </c>
      <c r="M1398" s="472" t="s">
        <v>23121</v>
      </c>
      <c r="N1398" s="472"/>
      <c r="O1398" s="472" t="s">
        <v>2155</v>
      </c>
      <c r="P1398" s="472" t="s">
        <v>22613</v>
      </c>
      <c r="Q1398" s="472" t="s">
        <v>22613</v>
      </c>
      <c r="R1398" s="472"/>
      <c r="S1398" s="759"/>
      <c r="T1398" s="829"/>
      <c r="U1398" s="22"/>
      <c r="V1398" s="22"/>
      <c r="W1398" s="23"/>
      <c r="X1398" s="472"/>
      <c r="Y1398" s="472"/>
      <c r="Z1398" s="472"/>
      <c r="AA1398" s="472"/>
      <c r="AB1398" s="472"/>
      <c r="AC1398" s="472"/>
      <c r="AD1398" s="472"/>
      <c r="AE1398" s="472"/>
      <c r="AF1398" s="472"/>
      <c r="AG1398" s="472"/>
      <c r="AH1398" s="472"/>
      <c r="AI1398" s="472"/>
      <c r="AJ1398" s="472"/>
      <c r="AK1398" s="472"/>
      <c r="AL1398" s="472"/>
      <c r="AM1398" s="472"/>
      <c r="AN1398" s="472"/>
      <c r="AO1398" s="472"/>
      <c r="AP1398" s="472"/>
      <c r="AQ1398" s="472"/>
      <c r="AR1398" s="472"/>
      <c r="AS1398" s="472"/>
      <c r="AT1398" s="472"/>
      <c r="AU1398" s="472"/>
      <c r="AV1398" s="472"/>
      <c r="AW1398" s="472"/>
      <c r="AX1398" s="472"/>
      <c r="AY1398" s="472"/>
      <c r="AZ1398" s="472"/>
      <c r="BA1398" s="472"/>
      <c r="BB1398" s="472"/>
      <c r="BC1398" s="472"/>
      <c r="BD1398" s="472"/>
      <c r="BE1398" s="750"/>
      <c r="BG1398" s="750"/>
      <c r="BK1398" s="155"/>
      <c r="BL1398" s="155">
        <v>21350000</v>
      </c>
      <c r="BM1398" s="155"/>
      <c r="BN1398" s="155"/>
    </row>
    <row r="1399" spans="1:66" s="830" customFormat="1" ht="24.75" customHeight="1">
      <c r="A1399" s="472" t="s">
        <v>23122</v>
      </c>
      <c r="B1399" s="472">
        <v>325162</v>
      </c>
      <c r="C1399" s="472" t="s">
        <v>3416</v>
      </c>
      <c r="D1399" s="472">
        <v>2710423065</v>
      </c>
      <c r="E1399" s="472" t="s">
        <v>163</v>
      </c>
      <c r="F1399" s="472" t="s">
        <v>102</v>
      </c>
      <c r="G1399" s="472"/>
      <c r="H1399" s="472" t="s">
        <v>180</v>
      </c>
      <c r="I1399" s="472" t="s">
        <v>5417</v>
      </c>
      <c r="J1399" s="472">
        <v>9035799463</v>
      </c>
      <c r="K1399" s="472" t="s">
        <v>1183</v>
      </c>
      <c r="L1399" s="472" t="s">
        <v>774</v>
      </c>
      <c r="M1399" s="472" t="s">
        <v>23123</v>
      </c>
      <c r="N1399" s="472"/>
      <c r="O1399" s="472" t="s">
        <v>2155</v>
      </c>
      <c r="P1399" s="472" t="s">
        <v>22836</v>
      </c>
      <c r="Q1399" s="472" t="s">
        <v>22836</v>
      </c>
      <c r="R1399" s="472"/>
      <c r="S1399" s="759"/>
      <c r="T1399" s="829"/>
      <c r="U1399" s="22"/>
      <c r="V1399" s="22"/>
      <c r="W1399" s="23"/>
      <c r="X1399" s="472"/>
      <c r="Y1399" s="472"/>
      <c r="Z1399" s="472"/>
      <c r="AA1399" s="472"/>
      <c r="AB1399" s="472"/>
      <c r="AC1399" s="472"/>
      <c r="AD1399" s="472"/>
      <c r="AE1399" s="472"/>
      <c r="AF1399" s="472"/>
      <c r="AG1399" s="472"/>
      <c r="AH1399" s="472"/>
      <c r="AI1399" s="472"/>
      <c r="AJ1399" s="472"/>
      <c r="AK1399" s="472"/>
      <c r="AL1399" s="472"/>
      <c r="AM1399" s="472"/>
      <c r="AN1399" s="472"/>
      <c r="AO1399" s="472"/>
      <c r="AP1399" s="472"/>
      <c r="AQ1399" s="472"/>
      <c r="AR1399" s="472"/>
      <c r="AS1399" s="472"/>
      <c r="AT1399" s="472"/>
      <c r="AU1399" s="472"/>
      <c r="AV1399" s="472"/>
      <c r="AW1399" s="472"/>
      <c r="AX1399" s="472"/>
      <c r="AY1399" s="472"/>
      <c r="AZ1399" s="472"/>
      <c r="BA1399" s="472"/>
      <c r="BB1399" s="472"/>
      <c r="BC1399" s="472"/>
      <c r="BD1399" s="472"/>
      <c r="BE1399" s="750"/>
      <c r="BG1399" s="750"/>
      <c r="BK1399" s="155"/>
      <c r="BL1399" s="155">
        <v>62400000</v>
      </c>
      <c r="BM1399" s="155"/>
      <c r="BN1399" s="155"/>
    </row>
    <row r="1400" spans="1:66" s="830" customFormat="1" ht="24.75" customHeight="1">
      <c r="A1400" s="472" t="s">
        <v>23124</v>
      </c>
      <c r="B1400" s="472">
        <v>325163</v>
      </c>
      <c r="C1400" s="472" t="s">
        <v>3416</v>
      </c>
      <c r="D1400" s="472">
        <v>313470103</v>
      </c>
      <c r="E1400" s="472" t="s">
        <v>163</v>
      </c>
      <c r="F1400" s="472" t="s">
        <v>1038</v>
      </c>
      <c r="G1400" s="472"/>
      <c r="H1400" s="472" t="s">
        <v>180</v>
      </c>
      <c r="I1400" s="472" t="s">
        <v>5417</v>
      </c>
      <c r="J1400" s="472">
        <v>9220581877</v>
      </c>
      <c r="K1400" s="472" t="s">
        <v>1183</v>
      </c>
      <c r="L1400" s="472" t="s">
        <v>774</v>
      </c>
      <c r="M1400" s="472" t="s">
        <v>23125</v>
      </c>
      <c r="N1400" s="472"/>
      <c r="O1400" s="472" t="s">
        <v>2155</v>
      </c>
      <c r="P1400" s="472" t="s">
        <v>22605</v>
      </c>
      <c r="Q1400" s="472" t="s">
        <v>22605</v>
      </c>
      <c r="R1400" s="472"/>
      <c r="S1400" s="759"/>
      <c r="T1400" s="829"/>
      <c r="U1400" s="22"/>
      <c r="V1400" s="22"/>
      <c r="W1400" s="23"/>
      <c r="X1400" s="472"/>
      <c r="Y1400" s="472"/>
      <c r="Z1400" s="472"/>
      <c r="AA1400" s="472"/>
      <c r="AB1400" s="472"/>
      <c r="AC1400" s="472"/>
      <c r="AD1400" s="472"/>
      <c r="AE1400" s="472"/>
      <c r="AF1400" s="472"/>
      <c r="AG1400" s="472"/>
      <c r="AH1400" s="472"/>
      <c r="AI1400" s="472"/>
      <c r="AJ1400" s="472"/>
      <c r="AK1400" s="472"/>
      <c r="AL1400" s="472"/>
      <c r="AM1400" s="472"/>
      <c r="AN1400" s="472"/>
      <c r="AO1400" s="472"/>
      <c r="AP1400" s="472"/>
      <c r="AQ1400" s="472"/>
      <c r="AR1400" s="472"/>
      <c r="AS1400" s="472"/>
      <c r="AT1400" s="472"/>
      <c r="AU1400" s="472"/>
      <c r="AV1400" s="472"/>
      <c r="AW1400" s="472"/>
      <c r="AX1400" s="472"/>
      <c r="AY1400" s="472"/>
      <c r="AZ1400" s="472"/>
      <c r="BA1400" s="472"/>
      <c r="BB1400" s="472"/>
      <c r="BC1400" s="472"/>
      <c r="BD1400" s="472"/>
      <c r="BE1400" s="750"/>
      <c r="BG1400" s="750"/>
      <c r="BK1400" s="155"/>
      <c r="BL1400" s="155">
        <v>70800000</v>
      </c>
      <c r="BM1400" s="155"/>
      <c r="BN1400" s="155"/>
    </row>
    <row r="1401" spans="1:66" s="830" customFormat="1" ht="24.75" customHeight="1">
      <c r="A1401" s="472" t="s">
        <v>23126</v>
      </c>
      <c r="B1401" s="472">
        <v>325164</v>
      </c>
      <c r="C1401" s="472" t="s">
        <v>3416</v>
      </c>
      <c r="D1401" s="472">
        <v>2710496267</v>
      </c>
      <c r="E1401" s="472" t="s">
        <v>163</v>
      </c>
      <c r="F1401" s="472" t="s">
        <v>138</v>
      </c>
      <c r="G1401" s="472"/>
      <c r="H1401" s="472" t="s">
        <v>180</v>
      </c>
      <c r="I1401" s="472" t="s">
        <v>5417</v>
      </c>
      <c r="J1401" s="472">
        <v>9118862205</v>
      </c>
      <c r="K1401" s="472" t="s">
        <v>1183</v>
      </c>
      <c r="L1401" s="472" t="s">
        <v>774</v>
      </c>
      <c r="M1401" s="472" t="s">
        <v>23127</v>
      </c>
      <c r="N1401" s="472"/>
      <c r="O1401" s="472" t="s">
        <v>2155</v>
      </c>
      <c r="P1401" s="472" t="s">
        <v>22607</v>
      </c>
      <c r="Q1401" s="472" t="s">
        <v>22607</v>
      </c>
      <c r="R1401" s="472" t="s">
        <v>22780</v>
      </c>
      <c r="S1401" s="759"/>
      <c r="T1401" s="829"/>
      <c r="U1401" s="22"/>
      <c r="V1401" s="22"/>
      <c r="W1401" s="23"/>
      <c r="X1401" s="472"/>
      <c r="Y1401" s="472"/>
      <c r="Z1401" s="472"/>
      <c r="AA1401" s="472"/>
      <c r="AB1401" s="472"/>
      <c r="AC1401" s="472"/>
      <c r="AD1401" s="472"/>
      <c r="AE1401" s="472"/>
      <c r="AF1401" s="472"/>
      <c r="AG1401" s="472"/>
      <c r="AH1401" s="472"/>
      <c r="AI1401" s="472"/>
      <c r="AJ1401" s="472"/>
      <c r="AK1401" s="472"/>
      <c r="AL1401" s="472"/>
      <c r="AM1401" s="472"/>
      <c r="AN1401" s="472"/>
      <c r="AO1401" s="472"/>
      <c r="AP1401" s="472"/>
      <c r="AQ1401" s="472"/>
      <c r="AR1401" s="472"/>
      <c r="AS1401" s="472"/>
      <c r="AT1401" s="472"/>
      <c r="AU1401" s="472"/>
      <c r="AV1401" s="472"/>
      <c r="AW1401" s="472"/>
      <c r="AX1401" s="472"/>
      <c r="AY1401" s="472"/>
      <c r="AZ1401" s="472"/>
      <c r="BA1401" s="472"/>
      <c r="BB1401" s="472"/>
      <c r="BC1401" s="472"/>
      <c r="BD1401" s="472"/>
      <c r="BE1401" s="750"/>
      <c r="BG1401" s="750"/>
      <c r="BK1401" s="155"/>
      <c r="BL1401" s="155"/>
      <c r="BM1401" s="155"/>
      <c r="BN1401" s="155"/>
    </row>
    <row r="1402" spans="1:66" s="830" customFormat="1" ht="24.75" customHeight="1">
      <c r="A1402" s="472" t="s">
        <v>23128</v>
      </c>
      <c r="B1402" s="472">
        <v>325165</v>
      </c>
      <c r="C1402" s="472" t="s">
        <v>3416</v>
      </c>
      <c r="D1402" s="472">
        <v>2709300941</v>
      </c>
      <c r="E1402" s="472" t="s">
        <v>163</v>
      </c>
      <c r="F1402" s="472" t="s">
        <v>554</v>
      </c>
      <c r="G1402" s="472"/>
      <c r="H1402" s="472" t="s">
        <v>179</v>
      </c>
      <c r="I1402" s="472" t="s">
        <v>5416</v>
      </c>
      <c r="J1402" s="472">
        <v>9224781170</v>
      </c>
      <c r="K1402" s="472" t="s">
        <v>1183</v>
      </c>
      <c r="L1402" s="472" t="s">
        <v>1224</v>
      </c>
      <c r="M1402" s="472" t="s">
        <v>23129</v>
      </c>
      <c r="N1402" s="472"/>
      <c r="O1402" s="472" t="s">
        <v>2155</v>
      </c>
      <c r="P1402" s="472" t="s">
        <v>23042</v>
      </c>
      <c r="Q1402" s="472" t="s">
        <v>23042</v>
      </c>
      <c r="R1402" s="472"/>
      <c r="S1402" s="759"/>
      <c r="T1402" s="829"/>
      <c r="U1402" s="22"/>
      <c r="V1402" s="22"/>
      <c r="W1402" s="23"/>
      <c r="X1402" s="472"/>
      <c r="Y1402" s="472"/>
      <c r="Z1402" s="472"/>
      <c r="AA1402" s="472"/>
      <c r="AB1402" s="472"/>
      <c r="AC1402" s="472"/>
      <c r="AD1402" s="472"/>
      <c r="AE1402" s="472"/>
      <c r="AF1402" s="472"/>
      <c r="AG1402" s="472"/>
      <c r="AH1402" s="472"/>
      <c r="AI1402" s="472"/>
      <c r="AJ1402" s="472"/>
      <c r="AK1402" s="472"/>
      <c r="AL1402" s="472"/>
      <c r="AM1402" s="472"/>
      <c r="AN1402" s="472"/>
      <c r="AO1402" s="472"/>
      <c r="AP1402" s="472"/>
      <c r="AQ1402" s="472"/>
      <c r="AR1402" s="472"/>
      <c r="AS1402" s="472"/>
      <c r="AT1402" s="472"/>
      <c r="AU1402" s="472"/>
      <c r="AV1402" s="472"/>
      <c r="AW1402" s="472"/>
      <c r="AX1402" s="472"/>
      <c r="AY1402" s="472"/>
      <c r="AZ1402" s="472"/>
      <c r="BA1402" s="472"/>
      <c r="BB1402" s="472"/>
      <c r="BC1402" s="472"/>
      <c r="BD1402" s="472"/>
      <c r="BE1402" s="750"/>
      <c r="BG1402" s="750"/>
      <c r="BK1402" s="155"/>
      <c r="BL1402" s="155">
        <v>63810000</v>
      </c>
      <c r="BM1402" s="155"/>
      <c r="BN1402" s="155"/>
    </row>
    <row r="1403" spans="1:66" s="830" customFormat="1" ht="24.75" customHeight="1">
      <c r="A1403" s="472" t="s">
        <v>23130</v>
      </c>
      <c r="B1403" s="472">
        <v>325166</v>
      </c>
      <c r="C1403" s="472" t="s">
        <v>3416</v>
      </c>
      <c r="D1403" s="472">
        <v>481329684</v>
      </c>
      <c r="E1403" s="472" t="s">
        <v>162</v>
      </c>
      <c r="F1403" s="472" t="s">
        <v>123</v>
      </c>
      <c r="G1403" s="472"/>
      <c r="H1403" s="472" t="s">
        <v>180</v>
      </c>
      <c r="I1403" s="472" t="s">
        <v>5417</v>
      </c>
      <c r="J1403" s="472">
        <v>9013593675</v>
      </c>
      <c r="K1403" s="472" t="s">
        <v>1183</v>
      </c>
      <c r="L1403" s="472" t="s">
        <v>774</v>
      </c>
      <c r="M1403" s="472" t="s">
        <v>23131</v>
      </c>
      <c r="N1403" s="472"/>
      <c r="O1403" s="472" t="s">
        <v>2155</v>
      </c>
      <c r="P1403" s="472" t="s">
        <v>23132</v>
      </c>
      <c r="Q1403" s="472" t="s">
        <v>23132</v>
      </c>
      <c r="R1403" s="472" t="s">
        <v>22780</v>
      </c>
      <c r="S1403" s="759"/>
      <c r="T1403" s="829"/>
      <c r="U1403" s="22"/>
      <c r="V1403" s="22"/>
      <c r="W1403" s="23"/>
      <c r="X1403" s="472"/>
      <c r="Y1403" s="472"/>
      <c r="Z1403" s="472"/>
      <c r="AA1403" s="472"/>
      <c r="AB1403" s="472"/>
      <c r="AC1403" s="472"/>
      <c r="AD1403" s="472"/>
      <c r="AE1403" s="472"/>
      <c r="AF1403" s="472"/>
      <c r="AG1403" s="472"/>
      <c r="AH1403" s="472"/>
      <c r="AI1403" s="472"/>
      <c r="AJ1403" s="472"/>
      <c r="AK1403" s="472"/>
      <c r="AL1403" s="472"/>
      <c r="AM1403" s="472"/>
      <c r="AN1403" s="472"/>
      <c r="AO1403" s="472"/>
      <c r="AP1403" s="472"/>
      <c r="AQ1403" s="472"/>
      <c r="AR1403" s="472"/>
      <c r="AS1403" s="472"/>
      <c r="AT1403" s="472"/>
      <c r="AU1403" s="472"/>
      <c r="AV1403" s="472"/>
      <c r="AW1403" s="472"/>
      <c r="AX1403" s="472"/>
      <c r="AY1403" s="472"/>
      <c r="AZ1403" s="472"/>
      <c r="BA1403" s="472"/>
      <c r="BB1403" s="472"/>
      <c r="BC1403" s="472"/>
      <c r="BD1403" s="472"/>
      <c r="BE1403" s="750"/>
      <c r="BG1403" s="750"/>
      <c r="BK1403" s="155"/>
      <c r="BL1403" s="155">
        <v>13300000</v>
      </c>
      <c r="BM1403" s="155"/>
      <c r="BN1403" s="155"/>
    </row>
    <row r="1404" spans="1:66" s="830" customFormat="1" ht="24.75" customHeight="1">
      <c r="A1404" s="472" t="s">
        <v>23133</v>
      </c>
      <c r="B1404" s="472">
        <v>325167</v>
      </c>
      <c r="C1404" s="472" t="s">
        <v>3416</v>
      </c>
      <c r="D1404" s="472">
        <v>2710400707</v>
      </c>
      <c r="E1404" s="472" t="s">
        <v>163</v>
      </c>
      <c r="F1404" s="472" t="s">
        <v>111</v>
      </c>
      <c r="G1404" s="472"/>
      <c r="H1404" s="472" t="s">
        <v>180</v>
      </c>
      <c r="I1404" s="472" t="s">
        <v>5417</v>
      </c>
      <c r="J1404" s="472">
        <v>9019201765</v>
      </c>
      <c r="K1404" s="472" t="s">
        <v>1183</v>
      </c>
      <c r="L1404" s="472" t="s">
        <v>774</v>
      </c>
      <c r="M1404" s="472" t="s">
        <v>23134</v>
      </c>
      <c r="N1404" s="472"/>
      <c r="O1404" s="472" t="s">
        <v>2155</v>
      </c>
      <c r="P1404" s="472" t="s">
        <v>22605</v>
      </c>
      <c r="Q1404" s="472" t="s">
        <v>22605</v>
      </c>
      <c r="R1404" s="472"/>
      <c r="S1404" s="759"/>
      <c r="T1404" s="829"/>
      <c r="U1404" s="22"/>
      <c r="V1404" s="22"/>
      <c r="W1404" s="23"/>
      <c r="X1404" s="472"/>
      <c r="Y1404" s="472"/>
      <c r="Z1404" s="472"/>
      <c r="AA1404" s="472"/>
      <c r="AB1404" s="472"/>
      <c r="AC1404" s="472"/>
      <c r="AD1404" s="472"/>
      <c r="AE1404" s="472"/>
      <c r="AF1404" s="472"/>
      <c r="AG1404" s="472"/>
      <c r="AH1404" s="472"/>
      <c r="AI1404" s="472"/>
      <c r="AJ1404" s="472"/>
      <c r="AK1404" s="472"/>
      <c r="AL1404" s="472"/>
      <c r="AM1404" s="472"/>
      <c r="AN1404" s="472"/>
      <c r="AO1404" s="472"/>
      <c r="AP1404" s="472"/>
      <c r="AQ1404" s="472"/>
      <c r="AR1404" s="472"/>
      <c r="AS1404" s="472"/>
      <c r="AT1404" s="472"/>
      <c r="AU1404" s="472"/>
      <c r="AV1404" s="472"/>
      <c r="AW1404" s="472"/>
      <c r="AX1404" s="472"/>
      <c r="AY1404" s="472"/>
      <c r="AZ1404" s="472"/>
      <c r="BA1404" s="472"/>
      <c r="BB1404" s="472"/>
      <c r="BC1404" s="472"/>
      <c r="BD1404" s="472"/>
      <c r="BE1404" s="750"/>
      <c r="BG1404" s="750"/>
      <c r="BK1404" s="155"/>
      <c r="BL1404" s="155"/>
      <c r="BM1404" s="155"/>
      <c r="BN1404" s="155"/>
    </row>
    <row r="1405" spans="1:66" s="830" customFormat="1" ht="24.75" customHeight="1">
      <c r="A1405" s="472" t="s">
        <v>23135</v>
      </c>
      <c r="B1405" s="472">
        <v>325168</v>
      </c>
      <c r="C1405" s="472" t="s">
        <v>3416</v>
      </c>
      <c r="D1405" s="472">
        <v>2721594192</v>
      </c>
      <c r="E1405" s="472" t="s">
        <v>163</v>
      </c>
      <c r="F1405" s="472" t="s">
        <v>136</v>
      </c>
      <c r="G1405" s="472"/>
      <c r="H1405" s="472" t="s">
        <v>179</v>
      </c>
      <c r="I1405" s="472" t="s">
        <v>5416</v>
      </c>
      <c r="J1405" s="472">
        <v>9118429149</v>
      </c>
      <c r="K1405" s="472" t="s">
        <v>1183</v>
      </c>
      <c r="L1405" s="472" t="s">
        <v>774</v>
      </c>
      <c r="M1405" s="472" t="s">
        <v>23137</v>
      </c>
      <c r="N1405" s="472"/>
      <c r="O1405" s="472" t="s">
        <v>2155</v>
      </c>
      <c r="P1405" s="472" t="s">
        <v>22560</v>
      </c>
      <c r="Q1405" s="472" t="s">
        <v>22560</v>
      </c>
      <c r="R1405" s="472"/>
      <c r="S1405" s="759"/>
      <c r="T1405" s="829"/>
      <c r="U1405" s="22"/>
      <c r="V1405" s="22"/>
      <c r="W1405" s="23"/>
      <c r="X1405" s="472"/>
      <c r="Y1405" s="472"/>
      <c r="Z1405" s="472"/>
      <c r="AA1405" s="472"/>
      <c r="AB1405" s="472"/>
      <c r="AC1405" s="472"/>
      <c r="AD1405" s="472"/>
      <c r="AE1405" s="472"/>
      <c r="AF1405" s="472"/>
      <c r="AG1405" s="472"/>
      <c r="AH1405" s="472"/>
      <c r="AI1405" s="472"/>
      <c r="AJ1405" s="472"/>
      <c r="AK1405" s="472"/>
      <c r="AL1405" s="472"/>
      <c r="AM1405" s="472"/>
      <c r="AN1405" s="472"/>
      <c r="AO1405" s="472"/>
      <c r="AP1405" s="472"/>
      <c r="AQ1405" s="472"/>
      <c r="AR1405" s="472"/>
      <c r="AS1405" s="472"/>
      <c r="AT1405" s="472"/>
      <c r="AU1405" s="472"/>
      <c r="AV1405" s="472"/>
      <c r="AW1405" s="472"/>
      <c r="AX1405" s="472"/>
      <c r="AY1405" s="472"/>
      <c r="AZ1405" s="472"/>
      <c r="BA1405" s="472"/>
      <c r="BB1405" s="472"/>
      <c r="BC1405" s="472"/>
      <c r="BD1405" s="472"/>
      <c r="BE1405" s="750"/>
      <c r="BG1405" s="750"/>
      <c r="BK1405" s="155"/>
      <c r="BL1405" s="155"/>
      <c r="BM1405" s="155"/>
      <c r="BN1405" s="155"/>
    </row>
    <row r="1406" spans="1:66" s="830" customFormat="1" ht="24.75" customHeight="1">
      <c r="A1406" s="472" t="s">
        <v>23138</v>
      </c>
      <c r="B1406" s="472">
        <v>325169</v>
      </c>
      <c r="C1406" s="472" t="s">
        <v>3416</v>
      </c>
      <c r="D1406" s="472">
        <v>2739299958</v>
      </c>
      <c r="E1406" s="472" t="s">
        <v>162</v>
      </c>
      <c r="F1406" s="472" t="s">
        <v>22669</v>
      </c>
      <c r="G1406" s="472"/>
      <c r="H1406" s="472" t="s">
        <v>179</v>
      </c>
      <c r="I1406" s="472" t="s">
        <v>5416</v>
      </c>
      <c r="J1406" s="472">
        <v>9119412167</v>
      </c>
      <c r="K1406" s="472" t="s">
        <v>1183</v>
      </c>
      <c r="L1406" s="472" t="s">
        <v>774</v>
      </c>
      <c r="M1406" s="472" t="s">
        <v>23139</v>
      </c>
      <c r="N1406" s="472"/>
      <c r="O1406" s="472" t="s">
        <v>2155</v>
      </c>
      <c r="P1406" s="472" t="s">
        <v>23140</v>
      </c>
      <c r="Q1406" s="472" t="s">
        <v>23140</v>
      </c>
      <c r="R1406" s="472" t="s">
        <v>22780</v>
      </c>
      <c r="S1406" s="759"/>
      <c r="T1406" s="829"/>
      <c r="U1406" s="22"/>
      <c r="V1406" s="22"/>
      <c r="W1406" s="23"/>
      <c r="X1406" s="472"/>
      <c r="Y1406" s="472"/>
      <c r="Z1406" s="472"/>
      <c r="AA1406" s="472"/>
      <c r="AB1406" s="472"/>
      <c r="AC1406" s="472"/>
      <c r="AD1406" s="472"/>
      <c r="AE1406" s="472"/>
      <c r="AF1406" s="472"/>
      <c r="AG1406" s="472"/>
      <c r="AH1406" s="472"/>
      <c r="AI1406" s="472"/>
      <c r="AJ1406" s="472"/>
      <c r="AK1406" s="472"/>
      <c r="AL1406" s="472"/>
      <c r="AM1406" s="472"/>
      <c r="AN1406" s="472"/>
      <c r="AO1406" s="472"/>
      <c r="AP1406" s="472"/>
      <c r="AQ1406" s="472"/>
      <c r="AR1406" s="472"/>
      <c r="AS1406" s="472"/>
      <c r="AT1406" s="472"/>
      <c r="AU1406" s="472"/>
      <c r="AV1406" s="472"/>
      <c r="AW1406" s="472"/>
      <c r="AX1406" s="472"/>
      <c r="AY1406" s="472"/>
      <c r="AZ1406" s="472"/>
      <c r="BA1406" s="472"/>
      <c r="BB1406" s="472"/>
      <c r="BC1406" s="472"/>
      <c r="BD1406" s="472"/>
      <c r="BE1406" s="750"/>
      <c r="BG1406" s="750"/>
      <c r="BK1406" s="155"/>
      <c r="BL1406" s="155"/>
      <c r="BM1406" s="155"/>
      <c r="BN1406" s="155"/>
    </row>
    <row r="1407" spans="1:66" s="830" customFormat="1" ht="24.75" customHeight="1">
      <c r="A1407" s="472" t="s">
        <v>23141</v>
      </c>
      <c r="B1407" s="472">
        <v>325170</v>
      </c>
      <c r="C1407" s="472" t="s">
        <v>3416</v>
      </c>
      <c r="D1407" s="472">
        <v>2730303642</v>
      </c>
      <c r="E1407" s="472" t="s">
        <v>162</v>
      </c>
      <c r="F1407" s="472" t="s">
        <v>745</v>
      </c>
      <c r="G1407" s="472"/>
      <c r="H1407" s="472" t="s">
        <v>180</v>
      </c>
      <c r="I1407" s="472" t="s">
        <v>5417</v>
      </c>
      <c r="J1407" s="472">
        <v>9019945145</v>
      </c>
      <c r="K1407" s="472" t="s">
        <v>1183</v>
      </c>
      <c r="L1407" s="472" t="s">
        <v>1336</v>
      </c>
      <c r="M1407" s="472" t="s">
        <v>23142</v>
      </c>
      <c r="N1407" s="472"/>
      <c r="O1407" s="472" t="s">
        <v>2155</v>
      </c>
      <c r="P1407" s="472" t="s">
        <v>22847</v>
      </c>
      <c r="Q1407" s="472" t="s">
        <v>22847</v>
      </c>
      <c r="R1407" s="472" t="s">
        <v>22780</v>
      </c>
      <c r="S1407" s="759"/>
      <c r="T1407" s="829"/>
      <c r="U1407" s="22"/>
      <c r="V1407" s="22"/>
      <c r="W1407" s="23"/>
      <c r="X1407" s="472"/>
      <c r="Y1407" s="472"/>
      <c r="Z1407" s="472"/>
      <c r="AA1407" s="472"/>
      <c r="AB1407" s="472"/>
      <c r="AC1407" s="472"/>
      <c r="AD1407" s="472"/>
      <c r="AE1407" s="472"/>
      <c r="AF1407" s="472"/>
      <c r="AG1407" s="472"/>
      <c r="AH1407" s="472"/>
      <c r="AI1407" s="472"/>
      <c r="AJ1407" s="472"/>
      <c r="AK1407" s="472"/>
      <c r="AL1407" s="472"/>
      <c r="AM1407" s="472"/>
      <c r="AN1407" s="472"/>
      <c r="AO1407" s="472"/>
      <c r="AP1407" s="472"/>
      <c r="AQ1407" s="472"/>
      <c r="AR1407" s="472"/>
      <c r="AS1407" s="472"/>
      <c r="AT1407" s="472"/>
      <c r="AU1407" s="472"/>
      <c r="AV1407" s="472"/>
      <c r="AW1407" s="472"/>
      <c r="AX1407" s="472"/>
      <c r="AY1407" s="472"/>
      <c r="AZ1407" s="472"/>
      <c r="BA1407" s="472"/>
      <c r="BB1407" s="472"/>
      <c r="BC1407" s="472"/>
      <c r="BD1407" s="472"/>
      <c r="BE1407" s="750"/>
      <c r="BG1407" s="750"/>
      <c r="BK1407" s="155"/>
      <c r="BL1407" s="155"/>
      <c r="BM1407" s="155"/>
      <c r="BN1407" s="155"/>
    </row>
    <row r="1408" spans="1:66" s="830" customFormat="1" ht="24.75" customHeight="1">
      <c r="A1408" s="472" t="s">
        <v>23143</v>
      </c>
      <c r="B1408" s="472">
        <v>325171</v>
      </c>
      <c r="C1408" s="472" t="s">
        <v>3416</v>
      </c>
      <c r="D1408" s="472">
        <v>2710099888</v>
      </c>
      <c r="E1408" s="472" t="s">
        <v>163</v>
      </c>
      <c r="F1408" s="472" t="s">
        <v>571</v>
      </c>
      <c r="G1408" s="472"/>
      <c r="H1408" s="472" t="s">
        <v>180</v>
      </c>
      <c r="I1408" s="472" t="s">
        <v>5418</v>
      </c>
      <c r="J1408" s="472">
        <v>9964402160</v>
      </c>
      <c r="K1408" s="472" t="s">
        <v>1183</v>
      </c>
      <c r="L1408" s="472" t="s">
        <v>774</v>
      </c>
      <c r="M1408" s="472" t="s">
        <v>23144</v>
      </c>
      <c r="N1408" s="472"/>
      <c r="O1408" s="472" t="s">
        <v>2155</v>
      </c>
      <c r="P1408" s="472" t="s">
        <v>23140</v>
      </c>
      <c r="Q1408" s="472" t="s">
        <v>23140</v>
      </c>
      <c r="R1408" s="472"/>
      <c r="S1408" s="759"/>
      <c r="T1408" s="829"/>
      <c r="U1408" s="22"/>
      <c r="V1408" s="22"/>
      <c r="W1408" s="23"/>
      <c r="X1408" s="472"/>
      <c r="Y1408" s="472"/>
      <c r="Z1408" s="472"/>
      <c r="AA1408" s="472"/>
      <c r="AB1408" s="472"/>
      <c r="AC1408" s="472"/>
      <c r="AD1408" s="472"/>
      <c r="AE1408" s="472"/>
      <c r="AF1408" s="472"/>
      <c r="AG1408" s="472"/>
      <c r="AH1408" s="472"/>
      <c r="AI1408" s="472"/>
      <c r="AJ1408" s="472"/>
      <c r="AK1408" s="472"/>
      <c r="AL1408" s="472"/>
      <c r="AM1408" s="472"/>
      <c r="AN1408" s="472"/>
      <c r="AO1408" s="472"/>
      <c r="AP1408" s="472"/>
      <c r="AQ1408" s="472"/>
      <c r="AR1408" s="472"/>
      <c r="AS1408" s="472"/>
      <c r="AT1408" s="472"/>
      <c r="AU1408" s="472"/>
      <c r="AV1408" s="472"/>
      <c r="AW1408" s="472"/>
      <c r="AX1408" s="472"/>
      <c r="AY1408" s="472"/>
      <c r="AZ1408" s="472"/>
      <c r="BA1408" s="472"/>
      <c r="BB1408" s="472"/>
      <c r="BC1408" s="472"/>
      <c r="BD1408" s="472"/>
      <c r="BE1408" s="750"/>
      <c r="BG1408" s="750"/>
      <c r="BK1408" s="155"/>
      <c r="BL1408" s="155"/>
      <c r="BM1408" s="155"/>
      <c r="BN1408" s="155"/>
    </row>
    <row r="1409" spans="1:66" s="830" customFormat="1" ht="24.75" customHeight="1">
      <c r="A1409" s="472" t="s">
        <v>23145</v>
      </c>
      <c r="B1409" s="472">
        <v>325172</v>
      </c>
      <c r="C1409" s="472" t="s">
        <v>3416</v>
      </c>
      <c r="D1409" s="472">
        <v>2710011263</v>
      </c>
      <c r="E1409" s="472" t="s">
        <v>163</v>
      </c>
      <c r="F1409" s="472" t="s">
        <v>3023</v>
      </c>
      <c r="G1409" s="472"/>
      <c r="H1409" s="472" t="s">
        <v>180</v>
      </c>
      <c r="I1409" s="472" t="s">
        <v>5417</v>
      </c>
      <c r="J1409" s="472">
        <v>9311723916</v>
      </c>
      <c r="K1409" s="472" t="s">
        <v>1183</v>
      </c>
      <c r="L1409" s="472" t="s">
        <v>774</v>
      </c>
      <c r="M1409" s="472" t="s">
        <v>23146</v>
      </c>
      <c r="N1409" s="472"/>
      <c r="O1409" s="472" t="s">
        <v>2155</v>
      </c>
      <c r="P1409" s="472" t="s">
        <v>22853</v>
      </c>
      <c r="Q1409" s="472" t="s">
        <v>22853</v>
      </c>
      <c r="R1409" s="472" t="s">
        <v>24808</v>
      </c>
      <c r="S1409" s="759"/>
      <c r="T1409" s="829"/>
      <c r="U1409" s="22"/>
      <c r="V1409" s="22"/>
      <c r="W1409" s="23"/>
      <c r="X1409" s="472"/>
      <c r="Y1409" s="472"/>
      <c r="Z1409" s="472"/>
      <c r="AA1409" s="472"/>
      <c r="AB1409" s="472"/>
      <c r="AC1409" s="472"/>
      <c r="AD1409" s="472"/>
      <c r="AE1409" s="472"/>
      <c r="AF1409" s="472"/>
      <c r="AG1409" s="472"/>
      <c r="AH1409" s="472"/>
      <c r="AI1409" s="472"/>
      <c r="AJ1409" s="472"/>
      <c r="AK1409" s="472"/>
      <c r="AL1409" s="472"/>
      <c r="AM1409" s="472"/>
      <c r="AN1409" s="472"/>
      <c r="AO1409" s="472"/>
      <c r="AP1409" s="472"/>
      <c r="AQ1409" s="472"/>
      <c r="AR1409" s="472"/>
      <c r="AS1409" s="472"/>
      <c r="AT1409" s="472"/>
      <c r="AU1409" s="472"/>
      <c r="AV1409" s="472"/>
      <c r="AW1409" s="472"/>
      <c r="AX1409" s="472"/>
      <c r="AY1409" s="472"/>
      <c r="AZ1409" s="472"/>
      <c r="BA1409" s="472"/>
      <c r="BB1409" s="472"/>
      <c r="BC1409" s="472"/>
      <c r="BD1409" s="472"/>
      <c r="BE1409" s="750"/>
      <c r="BG1409" s="750"/>
      <c r="BK1409" s="155"/>
      <c r="BL1409" s="155"/>
      <c r="BM1409" s="155"/>
      <c r="BN1409" s="155"/>
    </row>
    <row r="1410" spans="1:66" s="830" customFormat="1" ht="24.75" customHeight="1">
      <c r="A1410" s="472" t="s">
        <v>23147</v>
      </c>
      <c r="B1410" s="472">
        <v>325173</v>
      </c>
      <c r="C1410" s="472" t="s">
        <v>3416</v>
      </c>
      <c r="D1410" s="472">
        <v>2710452669</v>
      </c>
      <c r="E1410" s="472" t="s">
        <v>163</v>
      </c>
      <c r="F1410" s="472" t="s">
        <v>3454</v>
      </c>
      <c r="G1410" s="472"/>
      <c r="H1410" s="472" t="s">
        <v>180</v>
      </c>
      <c r="I1410" s="472" t="s">
        <v>5417</v>
      </c>
      <c r="J1410" s="472">
        <v>9966902809</v>
      </c>
      <c r="K1410" s="472" t="s">
        <v>1183</v>
      </c>
      <c r="L1410" s="472" t="s">
        <v>774</v>
      </c>
      <c r="M1410" s="472" t="s">
        <v>23148</v>
      </c>
      <c r="N1410" s="472"/>
      <c r="O1410" s="472" t="s">
        <v>2155</v>
      </c>
      <c r="P1410" s="472" t="s">
        <v>23149</v>
      </c>
      <c r="Q1410" s="472" t="s">
        <v>23149</v>
      </c>
      <c r="R1410" s="472"/>
      <c r="S1410" s="759"/>
      <c r="T1410" s="829"/>
      <c r="U1410" s="22"/>
      <c r="V1410" s="22"/>
      <c r="W1410" s="23"/>
      <c r="X1410" s="472"/>
      <c r="Y1410" s="472"/>
      <c r="Z1410" s="472"/>
      <c r="AA1410" s="472"/>
      <c r="AB1410" s="472"/>
      <c r="AC1410" s="472"/>
      <c r="AD1410" s="472"/>
      <c r="AE1410" s="472"/>
      <c r="AF1410" s="472"/>
      <c r="AG1410" s="472"/>
      <c r="AH1410" s="472"/>
      <c r="AI1410" s="472"/>
      <c r="AJ1410" s="472"/>
      <c r="AK1410" s="472"/>
      <c r="AL1410" s="472"/>
      <c r="AM1410" s="472"/>
      <c r="AN1410" s="472"/>
      <c r="AO1410" s="472"/>
      <c r="AP1410" s="472"/>
      <c r="AQ1410" s="472"/>
      <c r="AR1410" s="472"/>
      <c r="AS1410" s="472"/>
      <c r="AT1410" s="472"/>
      <c r="AU1410" s="472"/>
      <c r="AV1410" s="472"/>
      <c r="AW1410" s="472"/>
      <c r="AX1410" s="472"/>
      <c r="AY1410" s="472"/>
      <c r="AZ1410" s="472"/>
      <c r="BA1410" s="472"/>
      <c r="BB1410" s="472"/>
      <c r="BC1410" s="472"/>
      <c r="BD1410" s="472"/>
      <c r="BE1410" s="750"/>
      <c r="BG1410" s="750"/>
      <c r="BK1410" s="155"/>
      <c r="BL1410" s="155"/>
      <c r="BM1410" s="155"/>
      <c r="BN1410" s="155"/>
    </row>
    <row r="1411" spans="1:66" s="830" customFormat="1" ht="24.75" customHeight="1">
      <c r="A1411" s="472" t="s">
        <v>23150</v>
      </c>
      <c r="B1411" s="472">
        <v>325174</v>
      </c>
      <c r="C1411" s="472" t="s">
        <v>3416</v>
      </c>
      <c r="D1411" s="472">
        <v>2700321383</v>
      </c>
      <c r="E1411" s="472" t="s">
        <v>162</v>
      </c>
      <c r="F1411" s="472" t="s">
        <v>23151</v>
      </c>
      <c r="G1411" s="472"/>
      <c r="H1411" s="472" t="s">
        <v>180</v>
      </c>
      <c r="I1411" s="472" t="s">
        <v>5417</v>
      </c>
      <c r="J1411" s="472">
        <v>9036591806</v>
      </c>
      <c r="K1411" s="472" t="s">
        <v>1183</v>
      </c>
      <c r="L1411" s="472"/>
      <c r="M1411" s="472" t="s">
        <v>23152</v>
      </c>
      <c r="N1411" s="472"/>
      <c r="O1411" s="472" t="s">
        <v>2155</v>
      </c>
      <c r="P1411" s="472" t="s">
        <v>22571</v>
      </c>
      <c r="Q1411" s="472" t="s">
        <v>22571</v>
      </c>
      <c r="R1411" s="472" t="s">
        <v>23079</v>
      </c>
      <c r="S1411" s="759"/>
      <c r="T1411" s="829"/>
      <c r="U1411" s="22"/>
      <c r="V1411" s="22"/>
      <c r="W1411" s="23"/>
      <c r="X1411" s="472"/>
      <c r="Y1411" s="472"/>
      <c r="Z1411" s="472"/>
      <c r="AA1411" s="472"/>
      <c r="AB1411" s="472"/>
      <c r="AC1411" s="472"/>
      <c r="AD1411" s="472"/>
      <c r="AE1411" s="472"/>
      <c r="AF1411" s="472"/>
      <c r="AG1411" s="472"/>
      <c r="AH1411" s="472"/>
      <c r="AI1411" s="472"/>
      <c r="AJ1411" s="472"/>
      <c r="AK1411" s="472"/>
      <c r="AL1411" s="472"/>
      <c r="AM1411" s="472"/>
      <c r="AN1411" s="472"/>
      <c r="AO1411" s="472"/>
      <c r="AP1411" s="472"/>
      <c r="AQ1411" s="472"/>
      <c r="AR1411" s="472"/>
      <c r="AS1411" s="472"/>
      <c r="AT1411" s="472"/>
      <c r="AU1411" s="472"/>
      <c r="AV1411" s="472"/>
      <c r="AW1411" s="472"/>
      <c r="AX1411" s="472"/>
      <c r="AY1411" s="472"/>
      <c r="AZ1411" s="472"/>
      <c r="BA1411" s="472"/>
      <c r="BB1411" s="472"/>
      <c r="BC1411" s="472"/>
      <c r="BD1411" s="472"/>
      <c r="BE1411" s="750"/>
      <c r="BG1411" s="750"/>
      <c r="BK1411" s="155"/>
      <c r="BL1411" s="155"/>
      <c r="BM1411" s="155"/>
      <c r="BN1411" s="155"/>
    </row>
    <row r="1412" spans="1:66" s="830" customFormat="1" ht="24.75" customHeight="1">
      <c r="A1412" s="472" t="s">
        <v>23153</v>
      </c>
      <c r="B1412" s="472">
        <v>325175</v>
      </c>
      <c r="C1412" s="472" t="s">
        <v>3416</v>
      </c>
      <c r="D1412" s="472">
        <v>1160385173</v>
      </c>
      <c r="E1412" s="472" t="s">
        <v>162</v>
      </c>
      <c r="F1412" s="472" t="s">
        <v>23154</v>
      </c>
      <c r="G1412" s="472"/>
      <c r="H1412" s="472" t="s">
        <v>180</v>
      </c>
      <c r="I1412" s="472" t="s">
        <v>5417</v>
      </c>
      <c r="J1412" s="472">
        <v>9931652750</v>
      </c>
      <c r="K1412" s="472" t="s">
        <v>1183</v>
      </c>
      <c r="L1412" s="472" t="s">
        <v>1353</v>
      </c>
      <c r="M1412" s="472" t="s">
        <v>23155</v>
      </c>
      <c r="N1412" s="472"/>
      <c r="O1412" s="472" t="s">
        <v>2155</v>
      </c>
      <c r="P1412" s="472" t="s">
        <v>23156</v>
      </c>
      <c r="Q1412" s="472" t="s">
        <v>23156</v>
      </c>
      <c r="R1412" s="472" t="s">
        <v>22780</v>
      </c>
      <c r="S1412" s="759"/>
      <c r="T1412" s="829"/>
      <c r="U1412" s="22"/>
      <c r="V1412" s="22"/>
      <c r="W1412" s="23"/>
      <c r="X1412" s="472"/>
      <c r="Y1412" s="472"/>
      <c r="Z1412" s="472"/>
      <c r="AA1412" s="472"/>
      <c r="AB1412" s="472"/>
      <c r="AC1412" s="472"/>
      <c r="AD1412" s="472"/>
      <c r="AE1412" s="472"/>
      <c r="AF1412" s="472"/>
      <c r="AG1412" s="472"/>
      <c r="AH1412" s="472"/>
      <c r="AI1412" s="472"/>
      <c r="AJ1412" s="472"/>
      <c r="AK1412" s="472"/>
      <c r="AL1412" s="472"/>
      <c r="AM1412" s="472"/>
      <c r="AN1412" s="472"/>
      <c r="AO1412" s="472"/>
      <c r="AP1412" s="472"/>
      <c r="AQ1412" s="472"/>
      <c r="AR1412" s="472"/>
      <c r="AS1412" s="472"/>
      <c r="AT1412" s="472"/>
      <c r="AU1412" s="472"/>
      <c r="AV1412" s="472"/>
      <c r="AW1412" s="472"/>
      <c r="AX1412" s="472"/>
      <c r="AY1412" s="472"/>
      <c r="AZ1412" s="472"/>
      <c r="BA1412" s="472"/>
      <c r="BB1412" s="472"/>
      <c r="BC1412" s="472"/>
      <c r="BD1412" s="472"/>
      <c r="BE1412" s="750"/>
      <c r="BG1412" s="750"/>
      <c r="BK1412" s="155"/>
      <c r="BL1412" s="155"/>
      <c r="BM1412" s="155"/>
      <c r="BN1412" s="155"/>
    </row>
    <row r="1413" spans="1:66" s="830" customFormat="1" ht="24.75" customHeight="1">
      <c r="A1413" s="472" t="s">
        <v>23157</v>
      </c>
      <c r="B1413" s="472">
        <v>325176</v>
      </c>
      <c r="C1413" s="472" t="s">
        <v>3416</v>
      </c>
      <c r="D1413" s="472">
        <v>151721440</v>
      </c>
      <c r="E1413" s="472" t="s">
        <v>163</v>
      </c>
      <c r="F1413" s="472" t="s">
        <v>769</v>
      </c>
      <c r="G1413" s="472"/>
      <c r="H1413" s="472" t="s">
        <v>180</v>
      </c>
      <c r="I1413" s="472" t="s">
        <v>5417</v>
      </c>
      <c r="J1413" s="472">
        <v>9190684776</v>
      </c>
      <c r="K1413" s="472" t="s">
        <v>1183</v>
      </c>
      <c r="L1413" s="472" t="s">
        <v>774</v>
      </c>
      <c r="M1413" s="472" t="s">
        <v>23158</v>
      </c>
      <c r="N1413" s="472"/>
      <c r="O1413" s="472" t="s">
        <v>2155</v>
      </c>
      <c r="P1413" s="472" t="s">
        <v>23159</v>
      </c>
      <c r="Q1413" s="472" t="s">
        <v>23159</v>
      </c>
      <c r="R1413" s="472"/>
      <c r="S1413" s="759"/>
      <c r="T1413" s="829"/>
      <c r="U1413" s="22"/>
      <c r="V1413" s="22"/>
      <c r="W1413" s="23"/>
      <c r="X1413" s="472"/>
      <c r="Y1413" s="472"/>
      <c r="Z1413" s="472"/>
      <c r="AA1413" s="472"/>
      <c r="AB1413" s="472"/>
      <c r="AC1413" s="472"/>
      <c r="AD1413" s="472"/>
      <c r="AE1413" s="472"/>
      <c r="AF1413" s="472"/>
      <c r="AG1413" s="472"/>
      <c r="AH1413" s="472"/>
      <c r="AI1413" s="472"/>
      <c r="AJ1413" s="472"/>
      <c r="AK1413" s="472"/>
      <c r="AL1413" s="472"/>
      <c r="AM1413" s="472"/>
      <c r="AN1413" s="472"/>
      <c r="AO1413" s="472"/>
      <c r="AP1413" s="472"/>
      <c r="AQ1413" s="472"/>
      <c r="AR1413" s="472"/>
      <c r="AS1413" s="472"/>
      <c r="AT1413" s="472"/>
      <c r="AU1413" s="472"/>
      <c r="AV1413" s="472"/>
      <c r="AW1413" s="472"/>
      <c r="AX1413" s="472"/>
      <c r="AY1413" s="472"/>
      <c r="AZ1413" s="472"/>
      <c r="BA1413" s="472"/>
      <c r="BB1413" s="472"/>
      <c r="BC1413" s="472"/>
      <c r="BD1413" s="472"/>
      <c r="BE1413" s="750"/>
      <c r="BG1413" s="750"/>
      <c r="BK1413" s="155"/>
      <c r="BL1413" s="155"/>
      <c r="BM1413" s="155"/>
      <c r="BN1413" s="155"/>
    </row>
    <row r="1414" spans="1:66" s="830" customFormat="1" ht="24.75" customHeight="1">
      <c r="A1414" s="472" t="s">
        <v>4109</v>
      </c>
      <c r="B1414" s="472">
        <v>32584</v>
      </c>
      <c r="C1414" s="472" t="s">
        <v>3416</v>
      </c>
      <c r="D1414" s="472">
        <v>2700166981</v>
      </c>
      <c r="E1414" s="472" t="s">
        <v>386</v>
      </c>
      <c r="F1414" s="472" t="s">
        <v>123</v>
      </c>
      <c r="G1414" s="472"/>
      <c r="H1414" s="472" t="s">
        <v>180</v>
      </c>
      <c r="I1414" s="472" t="s">
        <v>5417</v>
      </c>
      <c r="J1414" s="472">
        <v>9044460726</v>
      </c>
      <c r="K1414" s="472" t="s">
        <v>1183</v>
      </c>
      <c r="L1414" s="472" t="s">
        <v>1224</v>
      </c>
      <c r="M1414" s="472" t="s">
        <v>4110</v>
      </c>
      <c r="N1414" s="472"/>
      <c r="O1414" s="472" t="s">
        <v>2155</v>
      </c>
      <c r="P1414" s="472" t="s">
        <v>22560</v>
      </c>
      <c r="Q1414" s="472" t="s">
        <v>22560</v>
      </c>
      <c r="R1414" s="472"/>
      <c r="S1414" s="759"/>
      <c r="T1414" s="829"/>
      <c r="U1414" s="22"/>
      <c r="V1414" s="22"/>
      <c r="W1414" s="23"/>
      <c r="X1414" s="472" t="s">
        <v>23160</v>
      </c>
      <c r="Y1414" s="472"/>
      <c r="Z1414" s="472"/>
      <c r="AA1414" s="472"/>
      <c r="AB1414" s="472"/>
      <c r="AC1414" s="472"/>
      <c r="AD1414" s="472"/>
      <c r="AE1414" s="472"/>
      <c r="AF1414" s="472"/>
      <c r="AG1414" s="472"/>
      <c r="AH1414" s="472"/>
      <c r="AI1414" s="472"/>
      <c r="AJ1414" s="472"/>
      <c r="AK1414" s="472"/>
      <c r="AL1414" s="472"/>
      <c r="AM1414" s="472"/>
      <c r="AN1414" s="472"/>
      <c r="AO1414" s="472"/>
      <c r="AP1414" s="472"/>
      <c r="AQ1414" s="472"/>
      <c r="AR1414" s="472"/>
      <c r="AS1414" s="472"/>
      <c r="AT1414" s="472"/>
      <c r="AU1414" s="472"/>
      <c r="AV1414" s="472"/>
      <c r="AW1414" s="472"/>
      <c r="AX1414" s="472"/>
      <c r="AY1414" s="472"/>
      <c r="AZ1414" s="472"/>
      <c r="BA1414" s="472"/>
      <c r="BB1414" s="472">
        <v>72250000</v>
      </c>
      <c r="BC1414" s="472">
        <v>76024926</v>
      </c>
      <c r="BD1414" s="472">
        <v>122234926</v>
      </c>
      <c r="BE1414" s="750">
        <v>99182703</v>
      </c>
      <c r="BF1414" s="830">
        <v>90564926</v>
      </c>
      <c r="BG1414" s="750">
        <v>60159310</v>
      </c>
      <c r="BI1414" s="830">
        <v>30007782</v>
      </c>
      <c r="BK1414" s="155"/>
      <c r="BL1414" s="155"/>
      <c r="BM1414" s="155"/>
      <c r="BN1414" s="155"/>
    </row>
    <row r="1415" spans="1:66" s="830" customFormat="1" ht="24.75" customHeight="1">
      <c r="A1415" s="472" t="s">
        <v>23161</v>
      </c>
      <c r="B1415" s="472">
        <v>325177</v>
      </c>
      <c r="C1415" s="472" t="s">
        <v>3416</v>
      </c>
      <c r="D1415" s="472">
        <v>150686307</v>
      </c>
      <c r="E1415" s="472" t="s">
        <v>386</v>
      </c>
      <c r="F1415" s="472" t="s">
        <v>2604</v>
      </c>
      <c r="G1415" s="472"/>
      <c r="H1415" s="472" t="s">
        <v>180</v>
      </c>
      <c r="I1415" s="472" t="s">
        <v>5417</v>
      </c>
      <c r="J1415" s="472">
        <v>9115617738</v>
      </c>
      <c r="K1415" s="472" t="s">
        <v>1183</v>
      </c>
      <c r="L1415" s="472"/>
      <c r="M1415" s="472" t="s">
        <v>23162</v>
      </c>
      <c r="N1415" s="472"/>
      <c r="O1415" s="472" t="s">
        <v>2155</v>
      </c>
      <c r="P1415" s="472" t="s">
        <v>23163</v>
      </c>
      <c r="Q1415" s="472" t="s">
        <v>23163</v>
      </c>
      <c r="R1415" s="472"/>
      <c r="S1415" s="759"/>
      <c r="T1415" s="829"/>
      <c r="U1415" s="22"/>
      <c r="V1415" s="22"/>
      <c r="W1415" s="23"/>
      <c r="X1415" s="472"/>
      <c r="Y1415" s="472"/>
      <c r="Z1415" s="472"/>
      <c r="AA1415" s="472"/>
      <c r="AB1415" s="472"/>
      <c r="AC1415" s="472"/>
      <c r="AD1415" s="472"/>
      <c r="AE1415" s="472"/>
      <c r="AF1415" s="472"/>
      <c r="AG1415" s="472"/>
      <c r="AH1415" s="472"/>
      <c r="AI1415" s="472"/>
      <c r="AJ1415" s="472"/>
      <c r="AK1415" s="472"/>
      <c r="AL1415" s="472"/>
      <c r="AM1415" s="472"/>
      <c r="AN1415" s="472"/>
      <c r="AO1415" s="472"/>
      <c r="AP1415" s="472"/>
      <c r="AQ1415" s="472"/>
      <c r="AR1415" s="472"/>
      <c r="AS1415" s="472"/>
      <c r="AT1415" s="472"/>
      <c r="AU1415" s="472"/>
      <c r="AV1415" s="472"/>
      <c r="AW1415" s="472"/>
      <c r="AX1415" s="472"/>
      <c r="AY1415" s="472"/>
      <c r="AZ1415" s="472"/>
      <c r="BA1415" s="472"/>
      <c r="BB1415" s="472"/>
      <c r="BC1415" s="472"/>
      <c r="BD1415" s="472"/>
      <c r="BE1415" s="750"/>
      <c r="BG1415" s="750"/>
      <c r="BK1415" s="155"/>
      <c r="BL1415" s="155"/>
      <c r="BM1415" s="155"/>
      <c r="BN1415" s="155"/>
    </row>
    <row r="1416" spans="1:66" s="830" customFormat="1" ht="24.75" customHeight="1">
      <c r="A1416" s="472" t="s">
        <v>23164</v>
      </c>
      <c r="B1416" s="472">
        <v>325178</v>
      </c>
      <c r="C1416" s="472" t="s">
        <v>3416</v>
      </c>
      <c r="D1416" s="472">
        <v>2700230078</v>
      </c>
      <c r="E1416" s="472" t="s">
        <v>386</v>
      </c>
      <c r="F1416" s="472" t="s">
        <v>102</v>
      </c>
      <c r="G1416" s="472"/>
      <c r="H1416" s="472" t="s">
        <v>180</v>
      </c>
      <c r="I1416" s="472" t="s">
        <v>5417</v>
      </c>
      <c r="J1416" s="472">
        <v>9386891512</v>
      </c>
      <c r="K1416" s="472" t="s">
        <v>1183</v>
      </c>
      <c r="L1416" s="472" t="s">
        <v>1224</v>
      </c>
      <c r="M1416" s="472" t="s">
        <v>23165</v>
      </c>
      <c r="N1416" s="472"/>
      <c r="O1416" s="472" t="s">
        <v>2155</v>
      </c>
      <c r="P1416" s="472" t="s">
        <v>23166</v>
      </c>
      <c r="Q1416" s="472" t="s">
        <v>23166</v>
      </c>
      <c r="R1416" s="472"/>
      <c r="S1416" s="759"/>
      <c r="T1416" s="829"/>
      <c r="U1416" s="22"/>
      <c r="V1416" s="22"/>
      <c r="W1416" s="23"/>
      <c r="X1416" s="472"/>
      <c r="Y1416" s="472"/>
      <c r="Z1416" s="472"/>
      <c r="AA1416" s="472"/>
      <c r="AB1416" s="472"/>
      <c r="AC1416" s="472"/>
      <c r="AD1416" s="472"/>
      <c r="AE1416" s="472"/>
      <c r="AF1416" s="472"/>
      <c r="AG1416" s="472"/>
      <c r="AH1416" s="472"/>
      <c r="AI1416" s="472"/>
      <c r="AJ1416" s="472"/>
      <c r="AK1416" s="472"/>
      <c r="AL1416" s="472"/>
      <c r="AM1416" s="472"/>
      <c r="AN1416" s="472"/>
      <c r="AO1416" s="472"/>
      <c r="AP1416" s="472"/>
      <c r="AQ1416" s="472"/>
      <c r="AR1416" s="472"/>
      <c r="AS1416" s="472"/>
      <c r="AT1416" s="472"/>
      <c r="AU1416" s="472"/>
      <c r="AV1416" s="472"/>
      <c r="AW1416" s="472"/>
      <c r="AX1416" s="472"/>
      <c r="AY1416" s="472"/>
      <c r="AZ1416" s="472"/>
      <c r="BA1416" s="472"/>
      <c r="BB1416" s="472"/>
      <c r="BC1416" s="472"/>
      <c r="BD1416" s="472"/>
      <c r="BE1416" s="750"/>
      <c r="BG1416" s="750"/>
      <c r="BK1416" s="155"/>
      <c r="BL1416" s="155"/>
      <c r="BM1416" s="155"/>
      <c r="BN1416" s="155"/>
    </row>
    <row r="1417" spans="1:66" s="830" customFormat="1" ht="24.75" customHeight="1">
      <c r="A1417" s="472" t="s">
        <v>23167</v>
      </c>
      <c r="B1417" s="472">
        <v>325179</v>
      </c>
      <c r="C1417" s="472" t="s">
        <v>3416</v>
      </c>
      <c r="D1417" s="472">
        <v>372596436</v>
      </c>
      <c r="E1417" s="472" t="s">
        <v>386</v>
      </c>
      <c r="F1417" s="472" t="s">
        <v>123</v>
      </c>
      <c r="G1417" s="472"/>
      <c r="H1417" s="472" t="s">
        <v>180</v>
      </c>
      <c r="I1417" s="472" t="s">
        <v>5417</v>
      </c>
      <c r="J1417" s="472">
        <v>9371006755</v>
      </c>
      <c r="K1417" s="472" t="s">
        <v>1183</v>
      </c>
      <c r="L1417" s="472" t="s">
        <v>774</v>
      </c>
      <c r="M1417" s="472" t="s">
        <v>23168</v>
      </c>
      <c r="N1417" s="472"/>
      <c r="O1417" s="472" t="s">
        <v>2155</v>
      </c>
      <c r="P1417" s="472" t="s">
        <v>22780</v>
      </c>
      <c r="Q1417" s="472" t="s">
        <v>22780</v>
      </c>
      <c r="R1417" s="472"/>
      <c r="S1417" s="759"/>
      <c r="T1417" s="829"/>
      <c r="U1417" s="22"/>
      <c r="V1417" s="22"/>
      <c r="W1417" s="23"/>
      <c r="X1417" s="472"/>
      <c r="Y1417" s="472"/>
      <c r="Z1417" s="472"/>
      <c r="AA1417" s="472"/>
      <c r="AB1417" s="472"/>
      <c r="AC1417" s="472"/>
      <c r="AD1417" s="472"/>
      <c r="AE1417" s="472"/>
      <c r="AF1417" s="472"/>
      <c r="AG1417" s="472"/>
      <c r="AH1417" s="472"/>
      <c r="AI1417" s="472"/>
      <c r="AJ1417" s="472"/>
      <c r="AK1417" s="472"/>
      <c r="AL1417" s="472"/>
      <c r="AM1417" s="472"/>
      <c r="AN1417" s="472"/>
      <c r="AO1417" s="472"/>
      <c r="AP1417" s="472"/>
      <c r="AQ1417" s="472"/>
      <c r="AR1417" s="472"/>
      <c r="AS1417" s="472"/>
      <c r="AT1417" s="472"/>
      <c r="AU1417" s="472"/>
      <c r="AV1417" s="472"/>
      <c r="AW1417" s="472"/>
      <c r="AX1417" s="472"/>
      <c r="AY1417" s="472"/>
      <c r="AZ1417" s="472"/>
      <c r="BA1417" s="472"/>
      <c r="BB1417" s="472"/>
      <c r="BC1417" s="472"/>
      <c r="BD1417" s="472"/>
      <c r="BE1417" s="750"/>
      <c r="BG1417" s="750"/>
      <c r="BK1417" s="155"/>
      <c r="BL1417" s="155"/>
      <c r="BM1417" s="155"/>
      <c r="BN1417" s="155"/>
    </row>
    <row r="1418" spans="1:66" s="830" customFormat="1" ht="24.75" customHeight="1">
      <c r="A1418" s="472" t="s">
        <v>23169</v>
      </c>
      <c r="B1418" s="472">
        <v>325180</v>
      </c>
      <c r="C1418" s="472" t="s">
        <v>3416</v>
      </c>
      <c r="D1418" s="472">
        <v>2730247432</v>
      </c>
      <c r="E1418" s="472" t="s">
        <v>162</v>
      </c>
      <c r="F1418" s="472" t="s">
        <v>111</v>
      </c>
      <c r="G1418" s="472"/>
      <c r="H1418" s="472" t="s">
        <v>180</v>
      </c>
      <c r="I1418" s="472" t="s">
        <v>5417</v>
      </c>
      <c r="J1418" s="472">
        <v>9115400794</v>
      </c>
      <c r="K1418" s="472" t="s">
        <v>1183</v>
      </c>
      <c r="L1418" s="472" t="s">
        <v>774</v>
      </c>
      <c r="M1418" s="472" t="s">
        <v>23170</v>
      </c>
      <c r="N1418" s="472"/>
      <c r="O1418" s="472" t="s">
        <v>2155</v>
      </c>
      <c r="P1418" s="472" t="s">
        <v>23166</v>
      </c>
      <c r="Q1418" s="472" t="s">
        <v>23166</v>
      </c>
      <c r="R1418" s="472" t="s">
        <v>24808</v>
      </c>
      <c r="S1418" s="759"/>
      <c r="T1418" s="829"/>
      <c r="U1418" s="22"/>
      <c r="V1418" s="22"/>
      <c r="W1418" s="23"/>
      <c r="X1418" s="472"/>
      <c r="Y1418" s="472"/>
      <c r="Z1418" s="472"/>
      <c r="AA1418" s="472"/>
      <c r="AB1418" s="472"/>
      <c r="AC1418" s="472"/>
      <c r="AD1418" s="472"/>
      <c r="AE1418" s="472"/>
      <c r="AF1418" s="472"/>
      <c r="AG1418" s="472"/>
      <c r="AH1418" s="472"/>
      <c r="AI1418" s="472"/>
      <c r="AJ1418" s="472"/>
      <c r="AK1418" s="472"/>
      <c r="AL1418" s="472"/>
      <c r="AM1418" s="472"/>
      <c r="AN1418" s="472"/>
      <c r="AO1418" s="472"/>
      <c r="AP1418" s="472"/>
      <c r="AQ1418" s="472"/>
      <c r="AR1418" s="472"/>
      <c r="AS1418" s="472"/>
      <c r="AT1418" s="472"/>
      <c r="AU1418" s="472"/>
      <c r="AV1418" s="472"/>
      <c r="AW1418" s="472"/>
      <c r="AX1418" s="472"/>
      <c r="AY1418" s="472"/>
      <c r="AZ1418" s="472"/>
      <c r="BA1418" s="472"/>
      <c r="BB1418" s="472"/>
      <c r="BC1418" s="472"/>
      <c r="BD1418" s="472"/>
      <c r="BE1418" s="750"/>
      <c r="BG1418" s="750"/>
      <c r="BK1418" s="155"/>
      <c r="BL1418" s="155"/>
      <c r="BM1418" s="155"/>
      <c r="BN1418" s="155"/>
    </row>
    <row r="1419" spans="1:66" s="830" customFormat="1" ht="24.75" customHeight="1">
      <c r="A1419" s="472" t="s">
        <v>23171</v>
      </c>
      <c r="B1419" s="472">
        <v>325181</v>
      </c>
      <c r="C1419" s="472" t="s">
        <v>3416</v>
      </c>
      <c r="D1419" s="472">
        <v>151457700</v>
      </c>
      <c r="E1419" s="472" t="s">
        <v>162</v>
      </c>
      <c r="F1419" s="472" t="s">
        <v>388</v>
      </c>
      <c r="G1419" s="472"/>
      <c r="H1419" s="472" t="s">
        <v>180</v>
      </c>
      <c r="I1419" s="472" t="s">
        <v>5417</v>
      </c>
      <c r="J1419" s="472">
        <v>9965418061</v>
      </c>
      <c r="K1419" s="472" t="s">
        <v>1183</v>
      </c>
      <c r="L1419" s="472" t="s">
        <v>1224</v>
      </c>
      <c r="M1419" s="472" t="s">
        <v>23172</v>
      </c>
      <c r="N1419" s="472"/>
      <c r="O1419" s="472" t="s">
        <v>2155</v>
      </c>
      <c r="P1419" s="472" t="s">
        <v>22780</v>
      </c>
      <c r="Q1419" s="472" t="s">
        <v>22780</v>
      </c>
      <c r="R1419" s="472" t="s">
        <v>23272</v>
      </c>
      <c r="S1419" s="759"/>
      <c r="T1419" s="829"/>
      <c r="U1419" s="22"/>
      <c r="V1419" s="22"/>
      <c r="W1419" s="23"/>
      <c r="X1419" s="472"/>
      <c r="Y1419" s="472"/>
      <c r="Z1419" s="472"/>
      <c r="AA1419" s="472"/>
      <c r="AB1419" s="472"/>
      <c r="AC1419" s="472"/>
      <c r="AD1419" s="472"/>
      <c r="AE1419" s="472"/>
      <c r="AF1419" s="472"/>
      <c r="AG1419" s="472"/>
      <c r="AH1419" s="472"/>
      <c r="AI1419" s="472"/>
      <c r="AJ1419" s="472"/>
      <c r="AK1419" s="472"/>
      <c r="AL1419" s="472"/>
      <c r="AM1419" s="472"/>
      <c r="AN1419" s="472"/>
      <c r="AO1419" s="472"/>
      <c r="AP1419" s="472"/>
      <c r="AQ1419" s="472"/>
      <c r="AR1419" s="472"/>
      <c r="AS1419" s="472"/>
      <c r="AT1419" s="472"/>
      <c r="AU1419" s="472"/>
      <c r="AV1419" s="472"/>
      <c r="AW1419" s="472"/>
      <c r="AX1419" s="472"/>
      <c r="AY1419" s="472"/>
      <c r="AZ1419" s="472"/>
      <c r="BA1419" s="472"/>
      <c r="BB1419" s="472"/>
      <c r="BC1419" s="472"/>
      <c r="BD1419" s="472"/>
      <c r="BE1419" s="750"/>
      <c r="BG1419" s="750"/>
      <c r="BK1419" s="155"/>
      <c r="BL1419" s="155"/>
      <c r="BM1419" s="155"/>
      <c r="BN1419" s="155"/>
    </row>
    <row r="1420" spans="1:66" s="830" customFormat="1" ht="24.75" customHeight="1">
      <c r="A1420" s="472" t="s">
        <v>23173</v>
      </c>
      <c r="B1420" s="472">
        <v>325182</v>
      </c>
      <c r="C1420" s="472" t="s">
        <v>3416</v>
      </c>
      <c r="D1420" s="472">
        <v>4901635166</v>
      </c>
      <c r="E1420" s="472" t="s">
        <v>386</v>
      </c>
      <c r="F1420" s="472" t="s">
        <v>794</v>
      </c>
      <c r="G1420" s="472"/>
      <c r="H1420" s="472" t="s">
        <v>180</v>
      </c>
      <c r="I1420" s="472" t="s">
        <v>5417</v>
      </c>
      <c r="J1420" s="472">
        <v>9052042412</v>
      </c>
      <c r="K1420" s="472" t="s">
        <v>1183</v>
      </c>
      <c r="L1420" s="472" t="s">
        <v>774</v>
      </c>
      <c r="M1420" s="472" t="s">
        <v>23174</v>
      </c>
      <c r="N1420" s="472"/>
      <c r="O1420" s="472" t="s">
        <v>2155</v>
      </c>
      <c r="P1420" s="472" t="s">
        <v>23175</v>
      </c>
      <c r="Q1420" s="472" t="s">
        <v>23175</v>
      </c>
      <c r="R1420" s="472"/>
      <c r="S1420" s="759"/>
      <c r="T1420" s="829"/>
      <c r="U1420" s="22"/>
      <c r="V1420" s="22"/>
      <c r="W1420" s="23"/>
      <c r="X1420" s="472"/>
      <c r="Y1420" s="472"/>
      <c r="Z1420" s="472"/>
      <c r="AA1420" s="472"/>
      <c r="AB1420" s="472"/>
      <c r="AC1420" s="472"/>
      <c r="AD1420" s="472"/>
      <c r="AE1420" s="472"/>
      <c r="AF1420" s="472"/>
      <c r="AG1420" s="472"/>
      <c r="AH1420" s="472"/>
      <c r="AI1420" s="472"/>
      <c r="AJ1420" s="472"/>
      <c r="AK1420" s="472"/>
      <c r="AL1420" s="472"/>
      <c r="AM1420" s="472"/>
      <c r="AN1420" s="472"/>
      <c r="AO1420" s="472"/>
      <c r="AP1420" s="472"/>
      <c r="AQ1420" s="472"/>
      <c r="AR1420" s="472"/>
      <c r="AS1420" s="472"/>
      <c r="AT1420" s="472"/>
      <c r="AU1420" s="472"/>
      <c r="AV1420" s="472"/>
      <c r="AW1420" s="472"/>
      <c r="AX1420" s="472"/>
      <c r="AY1420" s="472"/>
      <c r="AZ1420" s="472"/>
      <c r="BA1420" s="472"/>
      <c r="BB1420" s="472"/>
      <c r="BC1420" s="472"/>
      <c r="BD1420" s="472"/>
      <c r="BE1420" s="750"/>
      <c r="BG1420" s="750"/>
      <c r="BK1420" s="155"/>
      <c r="BL1420" s="155"/>
      <c r="BM1420" s="155"/>
      <c r="BN1420" s="155"/>
    </row>
    <row r="1421" spans="1:66" s="830" customFormat="1" ht="24.75" customHeight="1">
      <c r="A1421" s="472" t="s">
        <v>23176</v>
      </c>
      <c r="B1421" s="472">
        <v>325183</v>
      </c>
      <c r="C1421" s="472" t="s">
        <v>3416</v>
      </c>
      <c r="D1421" s="472">
        <v>2730098348</v>
      </c>
      <c r="E1421" s="472" t="s">
        <v>386</v>
      </c>
      <c r="F1421" s="472" t="s">
        <v>123</v>
      </c>
      <c r="G1421" s="472"/>
      <c r="H1421" s="472" t="s">
        <v>180</v>
      </c>
      <c r="I1421" s="472" t="s">
        <v>5417</v>
      </c>
      <c r="J1421" s="472">
        <v>9037267620</v>
      </c>
      <c r="K1421" s="472" t="s">
        <v>1183</v>
      </c>
      <c r="L1421" s="472" t="s">
        <v>1336</v>
      </c>
      <c r="M1421" s="472" t="s">
        <v>1853</v>
      </c>
      <c r="N1421" s="472"/>
      <c r="O1421" s="472" t="s">
        <v>2155</v>
      </c>
      <c r="P1421" s="472" t="s">
        <v>23177</v>
      </c>
      <c r="Q1421" s="472" t="s">
        <v>23177</v>
      </c>
      <c r="R1421" s="472"/>
      <c r="S1421" s="759"/>
      <c r="T1421" s="829"/>
      <c r="U1421" s="22"/>
      <c r="V1421" s="22"/>
      <c r="W1421" s="23"/>
      <c r="X1421" s="472"/>
      <c r="Y1421" s="472"/>
      <c r="Z1421" s="472"/>
      <c r="AA1421" s="472"/>
      <c r="AB1421" s="472"/>
      <c r="AC1421" s="472"/>
      <c r="AD1421" s="472"/>
      <c r="AE1421" s="472"/>
      <c r="AF1421" s="472"/>
      <c r="AG1421" s="472"/>
      <c r="AH1421" s="472"/>
      <c r="AI1421" s="472"/>
      <c r="AJ1421" s="472"/>
      <c r="AK1421" s="472"/>
      <c r="AL1421" s="472"/>
      <c r="AM1421" s="472"/>
      <c r="AN1421" s="472"/>
      <c r="AO1421" s="472"/>
      <c r="AP1421" s="472"/>
      <c r="AQ1421" s="472"/>
      <c r="AR1421" s="472"/>
      <c r="AS1421" s="472"/>
      <c r="AT1421" s="472"/>
      <c r="AU1421" s="472"/>
      <c r="AV1421" s="472"/>
      <c r="AW1421" s="472"/>
      <c r="AX1421" s="472"/>
      <c r="AY1421" s="472"/>
      <c r="AZ1421" s="472"/>
      <c r="BA1421" s="472"/>
      <c r="BB1421" s="472"/>
      <c r="BC1421" s="472"/>
      <c r="BD1421" s="472"/>
      <c r="BE1421" s="750"/>
      <c r="BG1421" s="750"/>
      <c r="BK1421" s="155"/>
      <c r="BL1421" s="155"/>
      <c r="BM1421" s="155"/>
      <c r="BN1421" s="155"/>
    </row>
    <row r="1422" spans="1:66" s="830" customFormat="1" ht="24.75" customHeight="1">
      <c r="A1422" s="472" t="s">
        <v>23178</v>
      </c>
      <c r="B1422" s="472">
        <v>325184</v>
      </c>
      <c r="C1422" s="472" t="s">
        <v>3416</v>
      </c>
      <c r="D1422" s="472">
        <v>6520094420</v>
      </c>
      <c r="E1422" s="472" t="s">
        <v>386</v>
      </c>
      <c r="F1422" s="472" t="s">
        <v>123</v>
      </c>
      <c r="G1422" s="472"/>
      <c r="H1422" s="472" t="s">
        <v>180</v>
      </c>
      <c r="I1422" s="472" t="s">
        <v>5417</v>
      </c>
      <c r="J1422" s="472">
        <v>9155660572</v>
      </c>
      <c r="K1422" s="472" t="s">
        <v>1183</v>
      </c>
      <c r="L1422" s="472" t="s">
        <v>774</v>
      </c>
      <c r="M1422" s="472" t="s">
        <v>23179</v>
      </c>
      <c r="N1422" s="472"/>
      <c r="O1422" s="472" t="s">
        <v>2155</v>
      </c>
      <c r="P1422" s="472" t="s">
        <v>23045</v>
      </c>
      <c r="Q1422" s="472" t="s">
        <v>23045</v>
      </c>
      <c r="R1422" s="472"/>
      <c r="S1422" s="759"/>
      <c r="T1422" s="829"/>
      <c r="U1422" s="22"/>
      <c r="V1422" s="22"/>
      <c r="W1422" s="23"/>
      <c r="X1422" s="472"/>
      <c r="Y1422" s="472"/>
      <c r="Z1422" s="472"/>
      <c r="AA1422" s="472"/>
      <c r="AB1422" s="472"/>
      <c r="AC1422" s="472"/>
      <c r="AD1422" s="472"/>
      <c r="AE1422" s="472"/>
      <c r="AF1422" s="472"/>
      <c r="AG1422" s="472"/>
      <c r="AH1422" s="472"/>
      <c r="AI1422" s="472"/>
      <c r="AJ1422" s="472"/>
      <c r="AK1422" s="472"/>
      <c r="AL1422" s="472"/>
      <c r="AM1422" s="472"/>
      <c r="AN1422" s="472"/>
      <c r="AO1422" s="472"/>
      <c r="AP1422" s="472"/>
      <c r="AQ1422" s="472"/>
      <c r="AR1422" s="472"/>
      <c r="AS1422" s="472"/>
      <c r="AT1422" s="472"/>
      <c r="AU1422" s="472"/>
      <c r="AV1422" s="472"/>
      <c r="AW1422" s="472"/>
      <c r="AX1422" s="472"/>
      <c r="AY1422" s="472"/>
      <c r="AZ1422" s="472"/>
      <c r="BA1422" s="472"/>
      <c r="BB1422" s="472"/>
      <c r="BC1422" s="472"/>
      <c r="BD1422" s="472"/>
      <c r="BE1422" s="750"/>
      <c r="BG1422" s="750"/>
      <c r="BK1422" s="155"/>
      <c r="BL1422" s="155"/>
      <c r="BM1422" s="155"/>
      <c r="BN1422" s="155"/>
    </row>
    <row r="1423" spans="1:66" s="830" customFormat="1" ht="24.75" customHeight="1">
      <c r="A1423" s="472" t="s">
        <v>23180</v>
      </c>
      <c r="B1423" s="472">
        <v>325185</v>
      </c>
      <c r="C1423" s="472" t="s">
        <v>3416</v>
      </c>
      <c r="D1423" s="472">
        <v>2730295720</v>
      </c>
      <c r="E1423" s="472" t="s">
        <v>163</v>
      </c>
      <c r="F1423" s="472" t="s">
        <v>215</v>
      </c>
      <c r="G1423" s="472"/>
      <c r="H1423" s="472" t="s">
        <v>180</v>
      </c>
      <c r="I1423" s="472" t="s">
        <v>5417</v>
      </c>
      <c r="J1423" s="472">
        <v>9010879391</v>
      </c>
      <c r="K1423" s="472" t="s">
        <v>1183</v>
      </c>
      <c r="L1423" s="472" t="s">
        <v>774</v>
      </c>
      <c r="M1423" s="472" t="s">
        <v>23181</v>
      </c>
      <c r="N1423" s="472"/>
      <c r="O1423" s="472" t="s">
        <v>2155</v>
      </c>
      <c r="P1423" s="472" t="s">
        <v>23182</v>
      </c>
      <c r="Q1423" s="472" t="s">
        <v>23182</v>
      </c>
      <c r="R1423" s="472" t="s">
        <v>23272</v>
      </c>
      <c r="S1423" s="759"/>
      <c r="T1423" s="829"/>
      <c r="U1423" s="22"/>
      <c r="V1423" s="22"/>
      <c r="W1423" s="23"/>
      <c r="X1423" s="472"/>
      <c r="Y1423" s="472"/>
      <c r="Z1423" s="472"/>
      <c r="AA1423" s="472"/>
      <c r="AB1423" s="472"/>
      <c r="AC1423" s="472"/>
      <c r="AD1423" s="472"/>
      <c r="AE1423" s="472"/>
      <c r="AF1423" s="472"/>
      <c r="AG1423" s="472"/>
      <c r="AH1423" s="472"/>
      <c r="AI1423" s="472"/>
      <c r="AJ1423" s="472"/>
      <c r="AK1423" s="472"/>
      <c r="AL1423" s="472"/>
      <c r="AM1423" s="472"/>
      <c r="AN1423" s="472"/>
      <c r="AO1423" s="472"/>
      <c r="AP1423" s="472"/>
      <c r="AQ1423" s="472"/>
      <c r="AR1423" s="472"/>
      <c r="AS1423" s="472"/>
      <c r="AT1423" s="472"/>
      <c r="AU1423" s="472"/>
      <c r="AV1423" s="472"/>
      <c r="AW1423" s="472"/>
      <c r="AX1423" s="472"/>
      <c r="AY1423" s="472"/>
      <c r="AZ1423" s="472"/>
      <c r="BA1423" s="472"/>
      <c r="BB1423" s="472"/>
      <c r="BC1423" s="472"/>
      <c r="BD1423" s="472"/>
      <c r="BE1423" s="750"/>
      <c r="BG1423" s="750"/>
      <c r="BK1423" s="155"/>
      <c r="BL1423" s="155"/>
      <c r="BM1423" s="155"/>
      <c r="BN1423" s="155"/>
    </row>
    <row r="1424" spans="1:66" s="830" customFormat="1" ht="24.75" customHeight="1">
      <c r="A1424" s="472" t="s">
        <v>23183</v>
      </c>
      <c r="B1424" s="472">
        <v>325186</v>
      </c>
      <c r="C1424" s="472" t="s">
        <v>3416</v>
      </c>
      <c r="D1424" s="472">
        <v>1160467633</v>
      </c>
      <c r="E1424" s="472" t="s">
        <v>162</v>
      </c>
      <c r="F1424" s="472" t="s">
        <v>23154</v>
      </c>
      <c r="G1424" s="472"/>
      <c r="H1424" s="472" t="s">
        <v>180</v>
      </c>
      <c r="I1424" s="472" t="s">
        <v>5417</v>
      </c>
      <c r="J1424" s="472">
        <v>9398461488</v>
      </c>
      <c r="K1424" s="472" t="s">
        <v>1183</v>
      </c>
      <c r="L1424" s="472" t="s">
        <v>1503</v>
      </c>
      <c r="M1424" s="472" t="s">
        <v>23184</v>
      </c>
      <c r="N1424" s="472"/>
      <c r="O1424" s="472" t="s">
        <v>2155</v>
      </c>
      <c r="P1424" s="472" t="s">
        <v>23177</v>
      </c>
      <c r="Q1424" s="472" t="s">
        <v>23177</v>
      </c>
      <c r="R1424" s="472" t="s">
        <v>23272</v>
      </c>
      <c r="S1424" s="759"/>
      <c r="T1424" s="829"/>
      <c r="U1424" s="22"/>
      <c r="V1424" s="22"/>
      <c r="W1424" s="23"/>
      <c r="X1424" s="472"/>
      <c r="Y1424" s="472"/>
      <c r="Z1424" s="472"/>
      <c r="AA1424" s="472"/>
      <c r="AB1424" s="472"/>
      <c r="AC1424" s="472"/>
      <c r="AD1424" s="472"/>
      <c r="AE1424" s="472"/>
      <c r="AF1424" s="472"/>
      <c r="AG1424" s="472"/>
      <c r="AH1424" s="472"/>
      <c r="AI1424" s="472"/>
      <c r="AJ1424" s="472"/>
      <c r="AK1424" s="472"/>
      <c r="AL1424" s="472"/>
      <c r="AM1424" s="472"/>
      <c r="AN1424" s="472"/>
      <c r="AO1424" s="472"/>
      <c r="AP1424" s="472"/>
      <c r="AQ1424" s="472"/>
      <c r="AR1424" s="472"/>
      <c r="AS1424" s="472"/>
      <c r="AT1424" s="472"/>
      <c r="AU1424" s="472"/>
      <c r="AV1424" s="472"/>
      <c r="AW1424" s="472"/>
      <c r="AX1424" s="472"/>
      <c r="AY1424" s="472"/>
      <c r="AZ1424" s="472"/>
      <c r="BA1424" s="472"/>
      <c r="BB1424" s="472"/>
      <c r="BC1424" s="472"/>
      <c r="BD1424" s="472"/>
      <c r="BE1424" s="750"/>
      <c r="BG1424" s="750"/>
      <c r="BK1424" s="155"/>
      <c r="BL1424" s="155"/>
      <c r="BM1424" s="155"/>
      <c r="BN1424" s="155"/>
    </row>
    <row r="1425" spans="1:66" s="830" customFormat="1" ht="24.75" customHeight="1">
      <c r="A1425" s="472" t="s">
        <v>23185</v>
      </c>
      <c r="B1425" s="472">
        <v>325187</v>
      </c>
      <c r="C1425" s="472" t="s">
        <v>3416</v>
      </c>
      <c r="D1425" s="472">
        <v>2710067668</v>
      </c>
      <c r="E1425" s="472" t="s">
        <v>163</v>
      </c>
      <c r="F1425" s="472" t="s">
        <v>220</v>
      </c>
      <c r="G1425" s="472"/>
      <c r="H1425" s="472" t="s">
        <v>179</v>
      </c>
      <c r="I1425" s="472" t="s">
        <v>5418</v>
      </c>
      <c r="J1425" s="472">
        <v>9358904975</v>
      </c>
      <c r="K1425" s="472" t="s">
        <v>1183</v>
      </c>
      <c r="L1425" s="472" t="s">
        <v>774</v>
      </c>
      <c r="M1425" s="472" t="s">
        <v>23186</v>
      </c>
      <c r="N1425" s="472"/>
      <c r="O1425" s="472" t="s">
        <v>2155</v>
      </c>
      <c r="P1425" s="472" t="s">
        <v>22780</v>
      </c>
      <c r="Q1425" s="472" t="s">
        <v>22780</v>
      </c>
      <c r="R1425" s="472" t="s">
        <v>23272</v>
      </c>
      <c r="S1425" s="759"/>
      <c r="T1425" s="829"/>
      <c r="U1425" s="22"/>
      <c r="V1425" s="22"/>
      <c r="W1425" s="23"/>
      <c r="X1425" s="472"/>
      <c r="Y1425" s="472"/>
      <c r="Z1425" s="472"/>
      <c r="AA1425" s="472"/>
      <c r="AB1425" s="472"/>
      <c r="AC1425" s="472"/>
      <c r="AD1425" s="472"/>
      <c r="AE1425" s="472"/>
      <c r="AF1425" s="472"/>
      <c r="AG1425" s="472"/>
      <c r="AH1425" s="472"/>
      <c r="AI1425" s="472"/>
      <c r="AJ1425" s="472"/>
      <c r="AK1425" s="472"/>
      <c r="AL1425" s="472"/>
      <c r="AM1425" s="472"/>
      <c r="AN1425" s="472"/>
      <c r="AO1425" s="472"/>
      <c r="AP1425" s="472"/>
      <c r="AQ1425" s="472"/>
      <c r="AR1425" s="472"/>
      <c r="AS1425" s="472"/>
      <c r="AT1425" s="472"/>
      <c r="AU1425" s="472"/>
      <c r="AV1425" s="472"/>
      <c r="AW1425" s="472"/>
      <c r="AX1425" s="472"/>
      <c r="AY1425" s="472"/>
      <c r="AZ1425" s="472"/>
      <c r="BA1425" s="472"/>
      <c r="BB1425" s="472"/>
      <c r="BC1425" s="472"/>
      <c r="BD1425" s="472"/>
      <c r="BE1425" s="750"/>
      <c r="BG1425" s="750"/>
      <c r="BK1425" s="155"/>
      <c r="BL1425" s="155"/>
      <c r="BM1425" s="155"/>
      <c r="BN1425" s="155"/>
    </row>
    <row r="1426" spans="1:66" s="830" customFormat="1" ht="24.75" customHeight="1">
      <c r="A1426" s="472" t="s">
        <v>23187</v>
      </c>
      <c r="B1426" s="472">
        <v>325188</v>
      </c>
      <c r="C1426" s="472" t="s">
        <v>3416</v>
      </c>
      <c r="D1426" s="472">
        <v>2739246579</v>
      </c>
      <c r="E1426" s="472" t="s">
        <v>162</v>
      </c>
      <c r="F1426" s="472" t="s">
        <v>509</v>
      </c>
      <c r="G1426" s="472"/>
      <c r="H1426" s="472" t="s">
        <v>180</v>
      </c>
      <c r="I1426" s="472" t="s">
        <v>5418</v>
      </c>
      <c r="J1426" s="472">
        <v>9120282334</v>
      </c>
      <c r="K1426" s="472" t="s">
        <v>1183</v>
      </c>
      <c r="L1426" s="472" t="s">
        <v>774</v>
      </c>
      <c r="M1426" s="472" t="s">
        <v>23188</v>
      </c>
      <c r="N1426" s="472"/>
      <c r="O1426" s="472" t="s">
        <v>2155</v>
      </c>
      <c r="P1426" s="472" t="s">
        <v>23175</v>
      </c>
      <c r="Q1426" s="472" t="s">
        <v>23175</v>
      </c>
      <c r="R1426" s="472" t="s">
        <v>23079</v>
      </c>
      <c r="S1426" s="759"/>
      <c r="T1426" s="829"/>
      <c r="U1426" s="22"/>
      <c r="V1426" s="22"/>
      <c r="W1426" s="23"/>
      <c r="X1426" s="472"/>
      <c r="Y1426" s="472"/>
      <c r="Z1426" s="472"/>
      <c r="AA1426" s="472"/>
      <c r="AB1426" s="472"/>
      <c r="AC1426" s="472"/>
      <c r="AD1426" s="472"/>
      <c r="AE1426" s="472"/>
      <c r="AF1426" s="472"/>
      <c r="AG1426" s="472"/>
      <c r="AH1426" s="472"/>
      <c r="AI1426" s="472"/>
      <c r="AJ1426" s="472"/>
      <c r="AK1426" s="472"/>
      <c r="AL1426" s="472"/>
      <c r="AM1426" s="472"/>
      <c r="AN1426" s="472"/>
      <c r="AO1426" s="472"/>
      <c r="AP1426" s="472"/>
      <c r="AQ1426" s="472"/>
      <c r="AR1426" s="472"/>
      <c r="AS1426" s="472"/>
      <c r="AT1426" s="472"/>
      <c r="AU1426" s="472"/>
      <c r="AV1426" s="472"/>
      <c r="AW1426" s="472"/>
      <c r="AX1426" s="472"/>
      <c r="AY1426" s="472"/>
      <c r="AZ1426" s="472"/>
      <c r="BA1426" s="472"/>
      <c r="BB1426" s="472"/>
      <c r="BC1426" s="472"/>
      <c r="BD1426" s="472"/>
      <c r="BE1426" s="750"/>
      <c r="BG1426" s="750"/>
      <c r="BK1426" s="155"/>
      <c r="BL1426" s="155"/>
      <c r="BM1426" s="155"/>
      <c r="BN1426" s="155"/>
    </row>
    <row r="1427" spans="1:66" s="830" customFormat="1" ht="24.75" customHeight="1">
      <c r="A1427" s="472" t="s">
        <v>23189</v>
      </c>
      <c r="B1427" s="472">
        <v>325189</v>
      </c>
      <c r="C1427" s="472" t="s">
        <v>3416</v>
      </c>
      <c r="D1427" s="472">
        <v>2720484156</v>
      </c>
      <c r="E1427" s="472" t="s">
        <v>162</v>
      </c>
      <c r="F1427" s="472" t="s">
        <v>199</v>
      </c>
      <c r="G1427" s="472"/>
      <c r="H1427" s="472" t="s">
        <v>179</v>
      </c>
      <c r="I1427" s="472" t="s">
        <v>5418</v>
      </c>
      <c r="J1427" s="472">
        <v>9118075619</v>
      </c>
      <c r="K1427" s="472" t="s">
        <v>1183</v>
      </c>
      <c r="L1427" s="472" t="s">
        <v>774</v>
      </c>
      <c r="M1427" s="472" t="s">
        <v>23190</v>
      </c>
      <c r="N1427" s="472"/>
      <c r="O1427" s="472" t="s">
        <v>2155</v>
      </c>
      <c r="P1427" s="472" t="s">
        <v>23191</v>
      </c>
      <c r="Q1427" s="472" t="s">
        <v>23191</v>
      </c>
      <c r="R1427" s="472" t="s">
        <v>23272</v>
      </c>
      <c r="S1427" s="759"/>
      <c r="T1427" s="829"/>
      <c r="U1427" s="22"/>
      <c r="V1427" s="22"/>
      <c r="W1427" s="23"/>
      <c r="X1427" s="472"/>
      <c r="Y1427" s="472"/>
      <c r="Z1427" s="472"/>
      <c r="AA1427" s="472"/>
      <c r="AB1427" s="472"/>
      <c r="AC1427" s="472"/>
      <c r="AD1427" s="472"/>
      <c r="AE1427" s="472"/>
      <c r="AF1427" s="472"/>
      <c r="AG1427" s="472"/>
      <c r="AH1427" s="472"/>
      <c r="AI1427" s="472"/>
      <c r="AJ1427" s="472"/>
      <c r="AK1427" s="472"/>
      <c r="AL1427" s="472"/>
      <c r="AM1427" s="472"/>
      <c r="AN1427" s="472"/>
      <c r="AO1427" s="472"/>
      <c r="AP1427" s="472"/>
      <c r="AQ1427" s="472"/>
      <c r="AR1427" s="472"/>
      <c r="AS1427" s="472"/>
      <c r="AT1427" s="472"/>
      <c r="AU1427" s="472"/>
      <c r="AV1427" s="472"/>
      <c r="AW1427" s="472"/>
      <c r="AX1427" s="472"/>
      <c r="AY1427" s="472"/>
      <c r="AZ1427" s="472"/>
      <c r="BA1427" s="472"/>
      <c r="BB1427" s="472"/>
      <c r="BC1427" s="472"/>
      <c r="BD1427" s="472"/>
      <c r="BE1427" s="750"/>
      <c r="BG1427" s="750"/>
      <c r="BK1427" s="155"/>
      <c r="BL1427" s="155"/>
      <c r="BM1427" s="155"/>
      <c r="BN1427" s="155"/>
    </row>
    <row r="1428" spans="1:66" s="830" customFormat="1" ht="24.75" customHeight="1">
      <c r="A1428" s="472" t="s">
        <v>23192</v>
      </c>
      <c r="B1428" s="472">
        <v>325190</v>
      </c>
      <c r="C1428" s="472" t="s">
        <v>3416</v>
      </c>
      <c r="D1428" s="472">
        <v>2581349311</v>
      </c>
      <c r="E1428" s="472" t="s">
        <v>162</v>
      </c>
      <c r="F1428" s="472" t="s">
        <v>23193</v>
      </c>
      <c r="G1428" s="472"/>
      <c r="H1428" s="472" t="s">
        <v>180</v>
      </c>
      <c r="I1428" s="472" t="s">
        <v>5417</v>
      </c>
      <c r="J1428" s="472">
        <v>9018484310</v>
      </c>
      <c r="K1428" s="472" t="s">
        <v>1183</v>
      </c>
      <c r="L1428" s="472" t="s">
        <v>1336</v>
      </c>
      <c r="M1428" s="472" t="s">
        <v>23194</v>
      </c>
      <c r="N1428" s="472"/>
      <c r="O1428" s="472" t="s">
        <v>2155</v>
      </c>
      <c r="P1428" s="472" t="s">
        <v>23195</v>
      </c>
      <c r="Q1428" s="472" t="s">
        <v>23195</v>
      </c>
      <c r="R1428" s="472" t="s">
        <v>24808</v>
      </c>
      <c r="S1428" s="759"/>
      <c r="T1428" s="829"/>
      <c r="U1428" s="22"/>
      <c r="V1428" s="22"/>
      <c r="W1428" s="23"/>
      <c r="X1428" s="472"/>
      <c r="Y1428" s="472"/>
      <c r="Z1428" s="472"/>
      <c r="AA1428" s="472"/>
      <c r="AB1428" s="472"/>
      <c r="AC1428" s="472"/>
      <c r="AD1428" s="472"/>
      <c r="AE1428" s="472"/>
      <c r="AF1428" s="472"/>
      <c r="AG1428" s="472"/>
      <c r="AH1428" s="472"/>
      <c r="AI1428" s="472"/>
      <c r="AJ1428" s="472"/>
      <c r="AK1428" s="472"/>
      <c r="AL1428" s="472"/>
      <c r="AM1428" s="472"/>
      <c r="AN1428" s="472"/>
      <c r="AO1428" s="472"/>
      <c r="AP1428" s="472"/>
      <c r="AQ1428" s="472"/>
      <c r="AR1428" s="472"/>
      <c r="AS1428" s="472"/>
      <c r="AT1428" s="472"/>
      <c r="AU1428" s="472"/>
      <c r="AV1428" s="472"/>
      <c r="AW1428" s="472"/>
      <c r="AX1428" s="472"/>
      <c r="AY1428" s="472"/>
      <c r="AZ1428" s="472"/>
      <c r="BA1428" s="472"/>
      <c r="BB1428" s="472"/>
      <c r="BC1428" s="472"/>
      <c r="BD1428" s="472"/>
      <c r="BE1428" s="750"/>
      <c r="BG1428" s="750"/>
      <c r="BK1428" s="155"/>
      <c r="BL1428" s="155"/>
      <c r="BM1428" s="155">
        <v>46500000</v>
      </c>
      <c r="BN1428" s="155"/>
    </row>
    <row r="1429" spans="1:66" s="830" customFormat="1" ht="24.75" customHeight="1">
      <c r="A1429" s="472" t="s">
        <v>23196</v>
      </c>
      <c r="B1429" s="472">
        <v>325191</v>
      </c>
      <c r="C1429" s="472" t="s">
        <v>3416</v>
      </c>
      <c r="D1429" s="472">
        <v>5170149956</v>
      </c>
      <c r="E1429" s="472" t="s">
        <v>386</v>
      </c>
      <c r="F1429" s="472" t="s">
        <v>557</v>
      </c>
      <c r="G1429" s="472"/>
      <c r="H1429" s="472" t="s">
        <v>180</v>
      </c>
      <c r="I1429" s="472" t="s">
        <v>5417</v>
      </c>
      <c r="J1429" s="472">
        <v>9116986284</v>
      </c>
      <c r="K1429" s="472" t="s">
        <v>1183</v>
      </c>
      <c r="L1429" s="472" t="s">
        <v>1460</v>
      </c>
      <c r="M1429" s="472" t="s">
        <v>23197</v>
      </c>
      <c r="N1429" s="472"/>
      <c r="O1429" s="472" t="s">
        <v>2155</v>
      </c>
      <c r="P1429" s="472" t="s">
        <v>23052</v>
      </c>
      <c r="Q1429" s="472" t="s">
        <v>23052</v>
      </c>
      <c r="R1429" s="472"/>
      <c r="S1429" s="759"/>
      <c r="T1429" s="829"/>
      <c r="U1429" s="22"/>
      <c r="V1429" s="22"/>
      <c r="W1429" s="23"/>
      <c r="X1429" s="472"/>
      <c r="Y1429" s="472"/>
      <c r="Z1429" s="472"/>
      <c r="AA1429" s="472"/>
      <c r="AB1429" s="472"/>
      <c r="AC1429" s="472"/>
      <c r="AD1429" s="472"/>
      <c r="AE1429" s="472"/>
      <c r="AF1429" s="472"/>
      <c r="AG1429" s="472"/>
      <c r="AH1429" s="472"/>
      <c r="AI1429" s="472"/>
      <c r="AJ1429" s="472"/>
      <c r="AK1429" s="472"/>
      <c r="AL1429" s="472"/>
      <c r="AM1429" s="472"/>
      <c r="AN1429" s="472"/>
      <c r="AO1429" s="472"/>
      <c r="AP1429" s="472"/>
      <c r="AQ1429" s="472"/>
      <c r="AR1429" s="472"/>
      <c r="AS1429" s="472"/>
      <c r="AT1429" s="472"/>
      <c r="AU1429" s="472"/>
      <c r="AV1429" s="472"/>
      <c r="AW1429" s="472"/>
      <c r="AX1429" s="472"/>
      <c r="AY1429" s="472"/>
      <c r="AZ1429" s="472"/>
      <c r="BA1429" s="472"/>
      <c r="BB1429" s="472"/>
      <c r="BC1429" s="472"/>
      <c r="BD1429" s="472"/>
      <c r="BE1429" s="750"/>
      <c r="BG1429" s="750"/>
      <c r="BK1429" s="155"/>
      <c r="BL1429" s="155"/>
      <c r="BM1429" s="155">
        <v>25500000</v>
      </c>
      <c r="BN1429" s="155"/>
    </row>
    <row r="1430" spans="1:66" s="830" customFormat="1" ht="24.75" customHeight="1">
      <c r="A1430" s="472" t="s">
        <v>23593</v>
      </c>
      <c r="B1430" s="472">
        <v>325193</v>
      </c>
      <c r="C1430" s="472" t="s">
        <v>3416</v>
      </c>
      <c r="D1430" s="472">
        <v>2730241582</v>
      </c>
      <c r="E1430" s="472" t="s">
        <v>386</v>
      </c>
      <c r="F1430" s="472" t="s">
        <v>114</v>
      </c>
      <c r="G1430" s="472"/>
      <c r="H1430" s="472" t="s">
        <v>180</v>
      </c>
      <c r="I1430" s="472" t="s">
        <v>5417</v>
      </c>
      <c r="J1430" s="472">
        <v>9338296382</v>
      </c>
      <c r="K1430" s="472" t="s">
        <v>1183</v>
      </c>
      <c r="L1430" s="472" t="s">
        <v>1336</v>
      </c>
      <c r="M1430" s="472" t="s">
        <v>23594</v>
      </c>
      <c r="N1430" s="472"/>
      <c r="O1430" s="472" t="s">
        <v>2155</v>
      </c>
      <c r="P1430" s="472" t="s">
        <v>23045</v>
      </c>
      <c r="Q1430" s="472" t="s">
        <v>23045</v>
      </c>
      <c r="R1430" s="472"/>
      <c r="S1430" s="759"/>
      <c r="T1430" s="829"/>
      <c r="U1430" s="22"/>
      <c r="V1430" s="22"/>
      <c r="W1430" s="23"/>
      <c r="X1430" s="472"/>
      <c r="Y1430" s="472"/>
      <c r="Z1430" s="472"/>
      <c r="AA1430" s="472"/>
      <c r="AB1430" s="472"/>
      <c r="AC1430" s="472"/>
      <c r="AD1430" s="472"/>
      <c r="AE1430" s="472"/>
      <c r="AF1430" s="472"/>
      <c r="AG1430" s="472"/>
      <c r="AH1430" s="472"/>
      <c r="AI1430" s="472"/>
      <c r="AJ1430" s="472"/>
      <c r="AK1430" s="472"/>
      <c r="AL1430" s="472"/>
      <c r="AM1430" s="472"/>
      <c r="AN1430" s="472"/>
      <c r="AO1430" s="472"/>
      <c r="AP1430" s="472"/>
      <c r="AQ1430" s="472"/>
      <c r="AR1430" s="472"/>
      <c r="AS1430" s="472"/>
      <c r="AT1430" s="472"/>
      <c r="AU1430" s="472"/>
      <c r="AV1430" s="472"/>
      <c r="AW1430" s="472"/>
      <c r="AX1430" s="472"/>
      <c r="AY1430" s="472"/>
      <c r="AZ1430" s="472"/>
      <c r="BA1430" s="472"/>
      <c r="BB1430" s="472"/>
      <c r="BC1430" s="472"/>
      <c r="BD1430" s="472"/>
      <c r="BE1430" s="750"/>
      <c r="BG1430" s="750"/>
      <c r="BK1430" s="155"/>
      <c r="BL1430" s="155"/>
      <c r="BM1430" s="155"/>
      <c r="BN1430" s="155"/>
    </row>
    <row r="1431" spans="1:66" s="830" customFormat="1" ht="24.75" customHeight="1">
      <c r="A1431" s="472" t="s">
        <v>23595</v>
      </c>
      <c r="B1431" s="472">
        <v>325194</v>
      </c>
      <c r="C1431" s="472" t="s">
        <v>3416</v>
      </c>
      <c r="D1431" s="472">
        <v>2700277155</v>
      </c>
      <c r="E1431" s="472" t="s">
        <v>162</v>
      </c>
      <c r="F1431" s="472" t="s">
        <v>249</v>
      </c>
      <c r="G1431" s="472"/>
      <c r="H1431" s="472" t="s">
        <v>180</v>
      </c>
      <c r="I1431" s="472" t="s">
        <v>5417</v>
      </c>
      <c r="J1431" s="472">
        <v>9115051210</v>
      </c>
      <c r="K1431" s="472" t="s">
        <v>1183</v>
      </c>
      <c r="L1431" s="472" t="s">
        <v>1224</v>
      </c>
      <c r="M1431" s="472" t="s">
        <v>23596</v>
      </c>
      <c r="N1431" s="472"/>
      <c r="O1431" s="472" t="s">
        <v>2155</v>
      </c>
      <c r="P1431" s="472" t="s">
        <v>23267</v>
      </c>
      <c r="Q1431" s="472" t="s">
        <v>23267</v>
      </c>
      <c r="R1431" s="472" t="s">
        <v>24862</v>
      </c>
      <c r="S1431" s="759"/>
      <c r="T1431" s="829"/>
      <c r="U1431" s="22"/>
      <c r="V1431" s="22"/>
      <c r="W1431" s="23"/>
      <c r="X1431" s="472"/>
      <c r="Y1431" s="472"/>
      <c r="Z1431" s="472"/>
      <c r="AA1431" s="472"/>
      <c r="AB1431" s="472"/>
      <c r="AC1431" s="472"/>
      <c r="AD1431" s="472"/>
      <c r="AE1431" s="472"/>
      <c r="AF1431" s="472"/>
      <c r="AG1431" s="472"/>
      <c r="AH1431" s="472"/>
      <c r="AI1431" s="472"/>
      <c r="AJ1431" s="472"/>
      <c r="AK1431" s="472"/>
      <c r="AL1431" s="472"/>
      <c r="AM1431" s="472"/>
      <c r="AN1431" s="472"/>
      <c r="AO1431" s="472"/>
      <c r="AP1431" s="472"/>
      <c r="AQ1431" s="472"/>
      <c r="AR1431" s="472"/>
      <c r="AS1431" s="472"/>
      <c r="AT1431" s="472"/>
      <c r="AU1431" s="472"/>
      <c r="AV1431" s="472"/>
      <c r="AW1431" s="472"/>
      <c r="AX1431" s="472"/>
      <c r="AY1431" s="472"/>
      <c r="AZ1431" s="472"/>
      <c r="BA1431" s="472"/>
      <c r="BB1431" s="472"/>
      <c r="BC1431" s="472"/>
      <c r="BD1431" s="472"/>
      <c r="BE1431" s="750"/>
      <c r="BG1431" s="750"/>
      <c r="BK1431" s="155"/>
      <c r="BL1431" s="155"/>
      <c r="BM1431" s="155"/>
      <c r="BN1431" s="155"/>
    </row>
    <row r="1432" spans="1:66" s="830" customFormat="1" ht="24.75" customHeight="1">
      <c r="A1432" s="472" t="s">
        <v>23597</v>
      </c>
      <c r="B1432" s="472">
        <v>325195</v>
      </c>
      <c r="C1432" s="472" t="s">
        <v>3416</v>
      </c>
      <c r="D1432" s="472">
        <v>2700328965</v>
      </c>
      <c r="E1432" s="472" t="s">
        <v>162</v>
      </c>
      <c r="F1432" s="472" t="s">
        <v>109</v>
      </c>
      <c r="G1432" s="472"/>
      <c r="H1432" s="472" t="s">
        <v>180</v>
      </c>
      <c r="I1432" s="472" t="s">
        <v>5417</v>
      </c>
      <c r="J1432" s="472">
        <v>9012822114</v>
      </c>
      <c r="K1432" s="472" t="s">
        <v>1183</v>
      </c>
      <c r="L1432" s="472" t="s">
        <v>1224</v>
      </c>
      <c r="M1432" s="472" t="s">
        <v>23598</v>
      </c>
      <c r="N1432" s="472"/>
      <c r="O1432" s="472" t="s">
        <v>2155</v>
      </c>
      <c r="P1432" s="472" t="s">
        <v>23537</v>
      </c>
      <c r="Q1432" s="472" t="s">
        <v>23537</v>
      </c>
      <c r="R1432" s="472" t="s">
        <v>24862</v>
      </c>
      <c r="S1432" s="759"/>
      <c r="T1432" s="829"/>
      <c r="U1432" s="22"/>
      <c r="V1432" s="22"/>
      <c r="W1432" s="23"/>
      <c r="X1432" s="472"/>
      <c r="Y1432" s="472"/>
      <c r="Z1432" s="472"/>
      <c r="AA1432" s="472"/>
      <c r="AB1432" s="472"/>
      <c r="AC1432" s="472"/>
      <c r="AD1432" s="472"/>
      <c r="AE1432" s="472"/>
      <c r="AF1432" s="472"/>
      <c r="AG1432" s="472"/>
      <c r="AH1432" s="472"/>
      <c r="AI1432" s="472"/>
      <c r="AJ1432" s="472"/>
      <c r="AK1432" s="472"/>
      <c r="AL1432" s="472"/>
      <c r="AM1432" s="472"/>
      <c r="AN1432" s="472"/>
      <c r="AO1432" s="472"/>
      <c r="AP1432" s="472"/>
      <c r="AQ1432" s="472"/>
      <c r="AR1432" s="472"/>
      <c r="AS1432" s="472"/>
      <c r="AT1432" s="472"/>
      <c r="AU1432" s="472"/>
      <c r="AV1432" s="472"/>
      <c r="AW1432" s="472"/>
      <c r="AX1432" s="472"/>
      <c r="AY1432" s="472"/>
      <c r="AZ1432" s="472"/>
      <c r="BA1432" s="472"/>
      <c r="BB1432" s="472"/>
      <c r="BC1432" s="472"/>
      <c r="BD1432" s="472"/>
      <c r="BE1432" s="750"/>
      <c r="BG1432" s="750"/>
      <c r="BK1432" s="155"/>
      <c r="BL1432" s="155"/>
      <c r="BM1432" s="155"/>
      <c r="BN1432" s="155"/>
    </row>
    <row r="1433" spans="1:66" s="830" customFormat="1" ht="24.75" customHeight="1">
      <c r="A1433" s="472" t="s">
        <v>23599</v>
      </c>
      <c r="B1433" s="472">
        <v>325196</v>
      </c>
      <c r="C1433" s="472" t="s">
        <v>3416</v>
      </c>
      <c r="D1433" s="472">
        <v>2710442701</v>
      </c>
      <c r="E1433" s="472" t="s">
        <v>162</v>
      </c>
      <c r="F1433" s="472" t="s">
        <v>138</v>
      </c>
      <c r="G1433" s="472"/>
      <c r="H1433" s="472" t="s">
        <v>180</v>
      </c>
      <c r="I1433" s="472" t="s">
        <v>5417</v>
      </c>
      <c r="J1433" s="472">
        <v>9115666145</v>
      </c>
      <c r="K1433" s="472" t="s">
        <v>1183</v>
      </c>
      <c r="L1433" s="472" t="s">
        <v>774</v>
      </c>
      <c r="M1433" s="472" t="s">
        <v>23600</v>
      </c>
      <c r="N1433" s="472"/>
      <c r="O1433" s="472" t="s">
        <v>2155</v>
      </c>
      <c r="P1433" s="472" t="s">
        <v>23536</v>
      </c>
      <c r="Q1433" s="472" t="s">
        <v>23536</v>
      </c>
      <c r="R1433" s="472" t="s">
        <v>24862</v>
      </c>
      <c r="S1433" s="759"/>
      <c r="T1433" s="829"/>
      <c r="U1433" s="22"/>
      <c r="V1433" s="22"/>
      <c r="W1433" s="23"/>
      <c r="X1433" s="472"/>
      <c r="Y1433" s="472"/>
      <c r="Z1433" s="472"/>
      <c r="AA1433" s="472"/>
      <c r="AB1433" s="472"/>
      <c r="AC1433" s="472"/>
      <c r="AD1433" s="472"/>
      <c r="AE1433" s="472"/>
      <c r="AF1433" s="472"/>
      <c r="AG1433" s="472"/>
      <c r="AH1433" s="472"/>
      <c r="AI1433" s="472"/>
      <c r="AJ1433" s="472"/>
      <c r="AK1433" s="472"/>
      <c r="AL1433" s="472"/>
      <c r="AM1433" s="472"/>
      <c r="AN1433" s="472"/>
      <c r="AO1433" s="472"/>
      <c r="AP1433" s="472"/>
      <c r="AQ1433" s="472"/>
      <c r="AR1433" s="472"/>
      <c r="AS1433" s="472"/>
      <c r="AT1433" s="472"/>
      <c r="AU1433" s="472"/>
      <c r="AV1433" s="472"/>
      <c r="AW1433" s="472"/>
      <c r="AX1433" s="472"/>
      <c r="AY1433" s="472"/>
      <c r="AZ1433" s="472"/>
      <c r="BA1433" s="472"/>
      <c r="BB1433" s="472"/>
      <c r="BC1433" s="472"/>
      <c r="BD1433" s="472"/>
      <c r="BE1433" s="750"/>
      <c r="BG1433" s="750"/>
      <c r="BK1433" s="155"/>
      <c r="BL1433" s="155"/>
      <c r="BM1433" s="155"/>
      <c r="BN1433" s="155"/>
    </row>
    <row r="1434" spans="1:66" s="830" customFormat="1" ht="24.75" customHeight="1">
      <c r="A1434" s="472" t="s">
        <v>23601</v>
      </c>
      <c r="B1434" s="472">
        <v>325197</v>
      </c>
      <c r="C1434" s="472" t="s">
        <v>3416</v>
      </c>
      <c r="D1434" s="472">
        <v>1273084594</v>
      </c>
      <c r="E1434" s="472" t="s">
        <v>386</v>
      </c>
      <c r="F1434" s="472" t="s">
        <v>178</v>
      </c>
      <c r="G1434" s="472"/>
      <c r="H1434" s="472" t="s">
        <v>180</v>
      </c>
      <c r="I1434" s="472" t="s">
        <v>5417</v>
      </c>
      <c r="J1434" s="472">
        <v>9010971147</v>
      </c>
      <c r="K1434" s="472" t="s">
        <v>1183</v>
      </c>
      <c r="L1434" s="472" t="s">
        <v>774</v>
      </c>
      <c r="M1434" s="472" t="s">
        <v>23602</v>
      </c>
      <c r="N1434" s="472"/>
      <c r="O1434" s="472" t="s">
        <v>2155</v>
      </c>
      <c r="P1434" s="472" t="s">
        <v>23603</v>
      </c>
      <c r="Q1434" s="472" t="s">
        <v>23603</v>
      </c>
      <c r="R1434" s="472"/>
      <c r="S1434" s="759"/>
      <c r="T1434" s="829"/>
      <c r="U1434" s="22"/>
      <c r="V1434" s="22"/>
      <c r="W1434" s="23"/>
      <c r="X1434" s="472"/>
      <c r="Y1434" s="472"/>
      <c r="Z1434" s="472"/>
      <c r="AA1434" s="472"/>
      <c r="AB1434" s="472"/>
      <c r="AC1434" s="472"/>
      <c r="AD1434" s="472"/>
      <c r="AE1434" s="472"/>
      <c r="AF1434" s="472"/>
      <c r="AG1434" s="472"/>
      <c r="AH1434" s="472"/>
      <c r="AI1434" s="472"/>
      <c r="AJ1434" s="472"/>
      <c r="AK1434" s="472"/>
      <c r="AL1434" s="472"/>
      <c r="AM1434" s="472"/>
      <c r="AN1434" s="472"/>
      <c r="AO1434" s="472"/>
      <c r="AP1434" s="472"/>
      <c r="AQ1434" s="472"/>
      <c r="AR1434" s="472"/>
      <c r="AS1434" s="472"/>
      <c r="AT1434" s="472"/>
      <c r="AU1434" s="472"/>
      <c r="AV1434" s="472"/>
      <c r="AW1434" s="472"/>
      <c r="AX1434" s="472"/>
      <c r="AY1434" s="472"/>
      <c r="AZ1434" s="472"/>
      <c r="BA1434" s="472"/>
      <c r="BB1434" s="472"/>
      <c r="BC1434" s="472"/>
      <c r="BD1434" s="472"/>
      <c r="BE1434" s="750"/>
      <c r="BG1434" s="750"/>
      <c r="BK1434" s="155"/>
      <c r="BL1434" s="155"/>
      <c r="BM1434" s="155"/>
      <c r="BN1434" s="155"/>
    </row>
    <row r="1435" spans="1:66" s="830" customFormat="1" ht="24.75" customHeight="1">
      <c r="A1435" s="472" t="s">
        <v>23604</v>
      </c>
      <c r="B1435" s="472">
        <v>325198</v>
      </c>
      <c r="C1435" s="472" t="s">
        <v>3416</v>
      </c>
      <c r="D1435" s="472">
        <v>2710434784</v>
      </c>
      <c r="E1435" s="472" t="s">
        <v>162</v>
      </c>
      <c r="F1435" s="472" t="s">
        <v>22169</v>
      </c>
      <c r="G1435" s="472"/>
      <c r="H1435" s="472" t="s">
        <v>180</v>
      </c>
      <c r="I1435" s="472" t="s">
        <v>5417</v>
      </c>
      <c r="J1435" s="472">
        <v>9927824563</v>
      </c>
      <c r="K1435" s="472" t="s">
        <v>1183</v>
      </c>
      <c r="L1435" s="472" t="s">
        <v>774</v>
      </c>
      <c r="M1435" s="472" t="s">
        <v>23605</v>
      </c>
      <c r="N1435" s="472"/>
      <c r="O1435" s="472" t="s">
        <v>2155</v>
      </c>
      <c r="P1435" s="472" t="s">
        <v>23606</v>
      </c>
      <c r="Q1435" s="472" t="s">
        <v>23606</v>
      </c>
      <c r="R1435" s="472" t="s">
        <v>23606</v>
      </c>
      <c r="S1435" s="759"/>
      <c r="T1435" s="829"/>
      <c r="U1435" s="22"/>
      <c r="V1435" s="22"/>
      <c r="W1435" s="23"/>
      <c r="X1435" s="472"/>
      <c r="Y1435" s="472"/>
      <c r="Z1435" s="472"/>
      <c r="AA1435" s="472"/>
      <c r="AB1435" s="472"/>
      <c r="AC1435" s="472"/>
      <c r="AD1435" s="472"/>
      <c r="AE1435" s="472"/>
      <c r="AF1435" s="472"/>
      <c r="AG1435" s="472"/>
      <c r="AH1435" s="472"/>
      <c r="AI1435" s="472"/>
      <c r="AJ1435" s="472"/>
      <c r="AK1435" s="472"/>
      <c r="AL1435" s="472"/>
      <c r="AM1435" s="472"/>
      <c r="AN1435" s="472"/>
      <c r="AO1435" s="472"/>
      <c r="AP1435" s="472"/>
      <c r="AQ1435" s="472"/>
      <c r="AR1435" s="472"/>
      <c r="AS1435" s="472"/>
      <c r="AT1435" s="472"/>
      <c r="AU1435" s="472"/>
      <c r="AV1435" s="472"/>
      <c r="AW1435" s="472"/>
      <c r="AX1435" s="472"/>
      <c r="AY1435" s="472"/>
      <c r="AZ1435" s="472"/>
      <c r="BA1435" s="472"/>
      <c r="BB1435" s="472"/>
      <c r="BC1435" s="472"/>
      <c r="BD1435" s="472"/>
      <c r="BE1435" s="750"/>
      <c r="BG1435" s="750"/>
      <c r="BK1435" s="155"/>
      <c r="BL1435" s="155"/>
      <c r="BM1435" s="155"/>
      <c r="BN1435" s="155"/>
    </row>
    <row r="1436" spans="1:66" s="830" customFormat="1" ht="24.75" customHeight="1">
      <c r="A1436" s="472" t="s">
        <v>23607</v>
      </c>
      <c r="B1436" s="472">
        <v>325199</v>
      </c>
      <c r="C1436" s="472" t="s">
        <v>3416</v>
      </c>
      <c r="D1436" s="472">
        <v>2700179390</v>
      </c>
      <c r="E1436" s="472" t="s">
        <v>163</v>
      </c>
      <c r="F1436" s="472" t="s">
        <v>509</v>
      </c>
      <c r="G1436" s="472"/>
      <c r="H1436" s="472" t="s">
        <v>179</v>
      </c>
      <c r="I1436" s="472" t="s">
        <v>5417</v>
      </c>
      <c r="J1436" s="472">
        <v>9034709136</v>
      </c>
      <c r="K1436" s="472" t="s">
        <v>1183</v>
      </c>
      <c r="L1436" s="472" t="s">
        <v>1224</v>
      </c>
      <c r="M1436" s="472" t="s">
        <v>23608</v>
      </c>
      <c r="N1436" s="472"/>
      <c r="O1436" s="472" t="s">
        <v>2155</v>
      </c>
      <c r="P1436" s="472" t="s">
        <v>23609</v>
      </c>
      <c r="Q1436" s="472" t="s">
        <v>23609</v>
      </c>
      <c r="R1436" s="472" t="s">
        <v>22256</v>
      </c>
      <c r="S1436" s="759"/>
      <c r="T1436" s="829"/>
      <c r="U1436" s="22"/>
      <c r="V1436" s="22"/>
      <c r="W1436" s="23"/>
      <c r="X1436" s="472"/>
      <c r="Y1436" s="472"/>
      <c r="Z1436" s="472"/>
      <c r="AA1436" s="472"/>
      <c r="AB1436" s="472"/>
      <c r="AC1436" s="472"/>
      <c r="AD1436" s="472"/>
      <c r="AE1436" s="472"/>
      <c r="AF1436" s="472"/>
      <c r="AG1436" s="472"/>
      <c r="AH1436" s="472"/>
      <c r="AI1436" s="472"/>
      <c r="AJ1436" s="472"/>
      <c r="AK1436" s="472"/>
      <c r="AL1436" s="472"/>
      <c r="AM1436" s="472"/>
      <c r="AN1436" s="472"/>
      <c r="AO1436" s="472"/>
      <c r="AP1436" s="472"/>
      <c r="AQ1436" s="472"/>
      <c r="AR1436" s="472"/>
      <c r="AS1436" s="472"/>
      <c r="AT1436" s="472"/>
      <c r="AU1436" s="472"/>
      <c r="AV1436" s="472"/>
      <c r="AW1436" s="472"/>
      <c r="AX1436" s="472"/>
      <c r="AY1436" s="472"/>
      <c r="AZ1436" s="472"/>
      <c r="BA1436" s="472"/>
      <c r="BB1436" s="472"/>
      <c r="BC1436" s="472"/>
      <c r="BD1436" s="472"/>
      <c r="BE1436" s="750"/>
      <c r="BG1436" s="750"/>
      <c r="BK1436" s="155"/>
      <c r="BL1436" s="155"/>
      <c r="BM1436" s="155"/>
      <c r="BN1436" s="155"/>
    </row>
    <row r="1437" spans="1:66" s="830" customFormat="1" ht="24.75" customHeight="1">
      <c r="A1437" s="472" t="s">
        <v>24350</v>
      </c>
      <c r="B1437" s="472">
        <v>325200</v>
      </c>
      <c r="C1437" s="472" t="s">
        <v>3416</v>
      </c>
      <c r="D1437" s="472">
        <v>2710374341</v>
      </c>
      <c r="E1437" s="472" t="s">
        <v>162</v>
      </c>
      <c r="F1437" s="472" t="s">
        <v>559</v>
      </c>
      <c r="G1437" s="472"/>
      <c r="H1437" s="472" t="s">
        <v>180</v>
      </c>
      <c r="I1437" s="472" t="s">
        <v>5417</v>
      </c>
      <c r="J1437" s="472">
        <v>9360077961</v>
      </c>
      <c r="K1437" s="472" t="s">
        <v>2226</v>
      </c>
      <c r="L1437" s="472" t="s">
        <v>774</v>
      </c>
      <c r="M1437" s="472" t="s">
        <v>24351</v>
      </c>
      <c r="N1437" s="472"/>
      <c r="O1437" s="472" t="s">
        <v>2155</v>
      </c>
      <c r="P1437" s="472" t="s">
        <v>24352</v>
      </c>
      <c r="Q1437" s="472" t="s">
        <v>24352</v>
      </c>
      <c r="R1437" s="472" t="s">
        <v>22256</v>
      </c>
      <c r="S1437" s="759"/>
      <c r="T1437" s="829"/>
      <c r="U1437" s="22"/>
      <c r="V1437" s="22"/>
      <c r="W1437" s="23"/>
      <c r="X1437" s="472"/>
      <c r="Y1437" s="472"/>
      <c r="Z1437" s="472"/>
      <c r="AA1437" s="472"/>
      <c r="AB1437" s="472"/>
      <c r="AC1437" s="472"/>
      <c r="AD1437" s="472"/>
      <c r="AE1437" s="472"/>
      <c r="AF1437" s="472"/>
      <c r="AG1437" s="472"/>
      <c r="AH1437" s="472"/>
      <c r="AI1437" s="472"/>
      <c r="AJ1437" s="472"/>
      <c r="AK1437" s="472"/>
      <c r="AL1437" s="472"/>
      <c r="AM1437" s="472"/>
      <c r="AN1437" s="472"/>
      <c r="AO1437" s="472"/>
      <c r="AP1437" s="472"/>
      <c r="AQ1437" s="472"/>
      <c r="AR1437" s="472"/>
      <c r="AS1437" s="472"/>
      <c r="AT1437" s="472"/>
      <c r="AU1437" s="472"/>
      <c r="AV1437" s="472"/>
      <c r="AW1437" s="472"/>
      <c r="AX1437" s="472"/>
      <c r="AY1437" s="472"/>
      <c r="AZ1437" s="472"/>
      <c r="BA1437" s="472"/>
      <c r="BB1437" s="472"/>
      <c r="BC1437" s="472"/>
      <c r="BD1437" s="472"/>
      <c r="BE1437" s="750"/>
      <c r="BG1437" s="750"/>
      <c r="BK1437" s="155"/>
      <c r="BL1437" s="155"/>
      <c r="BM1437" s="155"/>
      <c r="BN1437" s="155"/>
    </row>
    <row r="1438" spans="1:66" s="830" customFormat="1" ht="24.75" customHeight="1">
      <c r="A1438" s="472" t="s">
        <v>24353</v>
      </c>
      <c r="B1438" s="472">
        <v>325201</v>
      </c>
      <c r="C1438" s="472" t="s">
        <v>3416</v>
      </c>
      <c r="D1438" s="472">
        <v>2710229528</v>
      </c>
      <c r="E1438" s="472" t="s">
        <v>386</v>
      </c>
      <c r="F1438" s="472" t="s">
        <v>123</v>
      </c>
      <c r="G1438" s="472"/>
      <c r="H1438" s="472" t="s">
        <v>180</v>
      </c>
      <c r="I1438" s="472" t="s">
        <v>5417</v>
      </c>
      <c r="J1438" s="472">
        <v>9307700636</v>
      </c>
      <c r="K1438" s="472" t="s">
        <v>2226</v>
      </c>
      <c r="L1438" s="472"/>
      <c r="M1438" s="472" t="s">
        <v>24354</v>
      </c>
      <c r="N1438" s="472"/>
      <c r="O1438" s="472" t="s">
        <v>2155</v>
      </c>
      <c r="P1438" s="472" t="s">
        <v>24355</v>
      </c>
      <c r="Q1438" s="472" t="s">
        <v>24355</v>
      </c>
      <c r="R1438" s="472"/>
      <c r="S1438" s="759"/>
      <c r="T1438" s="829"/>
      <c r="U1438" s="22"/>
      <c r="V1438" s="22"/>
      <c r="W1438" s="23"/>
      <c r="X1438" s="472"/>
      <c r="Y1438" s="472"/>
      <c r="Z1438" s="472"/>
      <c r="AA1438" s="472"/>
      <c r="AB1438" s="472"/>
      <c r="AC1438" s="472"/>
      <c r="AD1438" s="472"/>
      <c r="AE1438" s="472"/>
      <c r="AF1438" s="472"/>
      <c r="AG1438" s="472"/>
      <c r="AH1438" s="472"/>
      <c r="AI1438" s="472"/>
      <c r="AJ1438" s="472"/>
      <c r="AK1438" s="472"/>
      <c r="AL1438" s="472"/>
      <c r="AM1438" s="472"/>
      <c r="AN1438" s="472"/>
      <c r="AO1438" s="472"/>
      <c r="AP1438" s="472"/>
      <c r="AQ1438" s="472"/>
      <c r="AR1438" s="472"/>
      <c r="AS1438" s="472"/>
      <c r="AT1438" s="472"/>
      <c r="AU1438" s="472"/>
      <c r="AV1438" s="472"/>
      <c r="AW1438" s="472"/>
      <c r="AX1438" s="472"/>
      <c r="AY1438" s="472"/>
      <c r="AZ1438" s="472"/>
      <c r="BA1438" s="472"/>
      <c r="BB1438" s="472"/>
      <c r="BC1438" s="472"/>
      <c r="BD1438" s="472"/>
      <c r="BE1438" s="750"/>
      <c r="BG1438" s="750"/>
      <c r="BK1438" s="155"/>
      <c r="BL1438" s="155"/>
      <c r="BM1438" s="155"/>
      <c r="BN1438" s="155"/>
    </row>
    <row r="1439" spans="1:66" s="830" customFormat="1" ht="24.75" customHeight="1">
      <c r="A1439" s="472" t="s">
        <v>25264</v>
      </c>
      <c r="B1439" s="472">
        <v>325202</v>
      </c>
      <c r="C1439" s="472" t="s">
        <v>3416</v>
      </c>
      <c r="D1439" s="472">
        <v>5419834316</v>
      </c>
      <c r="E1439" s="472" t="s">
        <v>163</v>
      </c>
      <c r="F1439" s="472" t="s">
        <v>117</v>
      </c>
      <c r="G1439" s="472"/>
      <c r="H1439" s="472" t="s">
        <v>180</v>
      </c>
      <c r="I1439" s="472" t="s">
        <v>5417</v>
      </c>
      <c r="J1439" s="472">
        <v>9139766978</v>
      </c>
      <c r="K1439" s="472" t="s">
        <v>1183</v>
      </c>
      <c r="L1439" s="472" t="s">
        <v>774</v>
      </c>
      <c r="M1439" s="472" t="s">
        <v>25265</v>
      </c>
      <c r="N1439" s="472"/>
      <c r="O1439" s="472" t="s">
        <v>2155</v>
      </c>
      <c r="P1439" s="472" t="s">
        <v>24879</v>
      </c>
      <c r="Q1439" s="472" t="s">
        <v>24879</v>
      </c>
      <c r="R1439" s="472" t="s">
        <v>22256</v>
      </c>
      <c r="S1439" s="759"/>
      <c r="T1439" s="829"/>
      <c r="U1439" s="22"/>
      <c r="V1439" s="22"/>
      <c r="W1439" s="23"/>
      <c r="X1439" s="472"/>
      <c r="Y1439" s="472"/>
      <c r="Z1439" s="472"/>
      <c r="AA1439" s="472"/>
      <c r="AB1439" s="472"/>
      <c r="AC1439" s="472"/>
      <c r="AD1439" s="472"/>
      <c r="AE1439" s="472"/>
      <c r="AF1439" s="472"/>
      <c r="AG1439" s="472"/>
      <c r="AH1439" s="472"/>
      <c r="AI1439" s="472"/>
      <c r="AJ1439" s="472"/>
      <c r="AK1439" s="472"/>
      <c r="AL1439" s="472"/>
      <c r="AM1439" s="472"/>
      <c r="AN1439" s="472"/>
      <c r="AO1439" s="472"/>
      <c r="AP1439" s="472"/>
      <c r="AQ1439" s="472"/>
      <c r="AR1439" s="472"/>
      <c r="AS1439" s="472"/>
      <c r="AT1439" s="472"/>
      <c r="AU1439" s="472"/>
      <c r="AV1439" s="472"/>
      <c r="AW1439" s="472"/>
      <c r="AX1439" s="472"/>
      <c r="AY1439" s="472"/>
      <c r="AZ1439" s="472"/>
      <c r="BA1439" s="472"/>
      <c r="BB1439" s="472"/>
      <c r="BC1439" s="472"/>
      <c r="BD1439" s="472"/>
      <c r="BE1439" s="750"/>
      <c r="BG1439" s="750"/>
      <c r="BK1439" s="155"/>
      <c r="BL1439" s="155"/>
      <c r="BM1439" s="155"/>
      <c r="BN1439" s="155"/>
    </row>
    <row r="1440" spans="1:66" s="830" customFormat="1" ht="24.75" customHeight="1">
      <c r="A1440" s="472" t="s">
        <v>22101</v>
      </c>
      <c r="B1440" s="472">
        <v>325203</v>
      </c>
      <c r="C1440" s="472" t="s">
        <v>3416</v>
      </c>
      <c r="D1440" s="472">
        <v>2722704978</v>
      </c>
      <c r="E1440" s="472" t="s">
        <v>163</v>
      </c>
      <c r="F1440" s="472" t="s">
        <v>123</v>
      </c>
      <c r="G1440" s="472"/>
      <c r="H1440" s="472" t="s">
        <v>179</v>
      </c>
      <c r="I1440" s="472" t="s">
        <v>22176</v>
      </c>
      <c r="J1440" s="472">
        <v>9919955361</v>
      </c>
      <c r="K1440" s="472" t="s">
        <v>1183</v>
      </c>
      <c r="L1440" s="472" t="s">
        <v>774</v>
      </c>
      <c r="M1440" s="472" t="s">
        <v>25266</v>
      </c>
      <c r="N1440" s="472"/>
      <c r="O1440" s="472" t="s">
        <v>2155</v>
      </c>
      <c r="P1440" s="472" t="s">
        <v>24879</v>
      </c>
      <c r="Q1440" s="472" t="s">
        <v>24879</v>
      </c>
      <c r="R1440" s="472"/>
      <c r="S1440" s="759"/>
      <c r="T1440" s="829"/>
      <c r="U1440" s="22"/>
      <c r="V1440" s="22"/>
      <c r="W1440" s="23"/>
      <c r="X1440" s="472"/>
      <c r="Y1440" s="472"/>
      <c r="Z1440" s="472"/>
      <c r="AA1440" s="472"/>
      <c r="AB1440" s="472"/>
      <c r="AC1440" s="472"/>
      <c r="AD1440" s="472"/>
      <c r="AE1440" s="472"/>
      <c r="AF1440" s="472"/>
      <c r="AG1440" s="472"/>
      <c r="AH1440" s="472"/>
      <c r="AI1440" s="472"/>
      <c r="AJ1440" s="472"/>
      <c r="AK1440" s="472"/>
      <c r="AL1440" s="472"/>
      <c r="AM1440" s="472"/>
      <c r="AN1440" s="472"/>
      <c r="AO1440" s="472"/>
      <c r="AP1440" s="472"/>
      <c r="AQ1440" s="472"/>
      <c r="AR1440" s="472"/>
      <c r="AS1440" s="472"/>
      <c r="AT1440" s="472"/>
      <c r="AU1440" s="472"/>
      <c r="AV1440" s="472"/>
      <c r="AW1440" s="472"/>
      <c r="AX1440" s="472"/>
      <c r="AY1440" s="472"/>
      <c r="AZ1440" s="472"/>
      <c r="BA1440" s="472"/>
      <c r="BB1440" s="472"/>
      <c r="BC1440" s="472"/>
      <c r="BD1440" s="472"/>
      <c r="BE1440" s="750"/>
      <c r="BG1440" s="750"/>
      <c r="BK1440" s="155"/>
      <c r="BL1440" s="155"/>
      <c r="BM1440" s="155"/>
      <c r="BN1440" s="155"/>
    </row>
    <row r="1441" spans="1:66" s="830" customFormat="1" ht="24.75" customHeight="1">
      <c r="A1441" s="472" t="s">
        <v>25267</v>
      </c>
      <c r="B1441" s="472">
        <v>325204</v>
      </c>
      <c r="C1441" s="472" t="s">
        <v>3416</v>
      </c>
      <c r="D1441" s="472">
        <v>2721997025</v>
      </c>
      <c r="E1441" s="472" t="s">
        <v>163</v>
      </c>
      <c r="F1441" s="472" t="s">
        <v>115</v>
      </c>
      <c r="G1441" s="472"/>
      <c r="H1441" s="472" t="s">
        <v>179</v>
      </c>
      <c r="I1441" s="472" t="s">
        <v>5416</v>
      </c>
      <c r="J1441" s="472">
        <v>9108615702</v>
      </c>
      <c r="K1441" s="472" t="s">
        <v>1183</v>
      </c>
      <c r="L1441" s="472" t="s">
        <v>1224</v>
      </c>
      <c r="M1441" s="472" t="s">
        <v>25268</v>
      </c>
      <c r="N1441" s="472"/>
      <c r="O1441" s="472" t="s">
        <v>2155</v>
      </c>
      <c r="P1441" s="472" t="s">
        <v>24825</v>
      </c>
      <c r="Q1441" s="472" t="s">
        <v>24825</v>
      </c>
      <c r="R1441" s="472"/>
      <c r="S1441" s="759"/>
      <c r="T1441" s="829"/>
      <c r="U1441" s="22"/>
      <c r="V1441" s="22"/>
      <c r="W1441" s="23"/>
      <c r="X1441" s="472"/>
      <c r="Y1441" s="472"/>
      <c r="Z1441" s="472"/>
      <c r="AA1441" s="472"/>
      <c r="AB1441" s="472"/>
      <c r="AC1441" s="472"/>
      <c r="AD1441" s="472"/>
      <c r="AE1441" s="472"/>
      <c r="AF1441" s="472"/>
      <c r="AG1441" s="472"/>
      <c r="AH1441" s="472"/>
      <c r="AI1441" s="472"/>
      <c r="AJ1441" s="472"/>
      <c r="AK1441" s="472"/>
      <c r="AL1441" s="472"/>
      <c r="AM1441" s="472"/>
      <c r="AN1441" s="472"/>
      <c r="AO1441" s="472"/>
      <c r="AP1441" s="472"/>
      <c r="AQ1441" s="472"/>
      <c r="AR1441" s="472"/>
      <c r="AS1441" s="472"/>
      <c r="AT1441" s="472"/>
      <c r="AU1441" s="472"/>
      <c r="AV1441" s="472"/>
      <c r="AW1441" s="472"/>
      <c r="AX1441" s="472"/>
      <c r="AY1441" s="472"/>
      <c r="AZ1441" s="472"/>
      <c r="BA1441" s="472"/>
      <c r="BB1441" s="472"/>
      <c r="BC1441" s="472"/>
      <c r="BD1441" s="472"/>
      <c r="BE1441" s="750"/>
      <c r="BG1441" s="750"/>
      <c r="BK1441" s="155"/>
      <c r="BL1441" s="155"/>
      <c r="BM1441" s="155"/>
      <c r="BN1441" s="155"/>
    </row>
    <row r="1442" spans="1:66" s="830" customFormat="1" ht="24.75" customHeight="1">
      <c r="A1442" s="472" t="s">
        <v>25269</v>
      </c>
      <c r="B1442" s="472">
        <v>325205</v>
      </c>
      <c r="C1442" s="472" t="s">
        <v>3416</v>
      </c>
      <c r="D1442" s="472">
        <v>2730244824</v>
      </c>
      <c r="E1442" s="472" t="s">
        <v>162</v>
      </c>
      <c r="F1442" s="472" t="s">
        <v>111</v>
      </c>
      <c r="G1442" s="472"/>
      <c r="H1442" s="472" t="s">
        <v>180</v>
      </c>
      <c r="I1442" s="472" t="s">
        <v>5417</v>
      </c>
      <c r="J1442" s="472">
        <v>9359565452</v>
      </c>
      <c r="K1442" s="472" t="s">
        <v>1183</v>
      </c>
      <c r="L1442" s="472" t="s">
        <v>774</v>
      </c>
      <c r="M1442" s="472" t="s">
        <v>25270</v>
      </c>
      <c r="N1442" s="472"/>
      <c r="O1442" s="472" t="s">
        <v>25271</v>
      </c>
      <c r="P1442" s="472" t="s">
        <v>24825</v>
      </c>
      <c r="Q1442" s="472" t="s">
        <v>24825</v>
      </c>
      <c r="R1442" s="472" t="s">
        <v>22256</v>
      </c>
      <c r="S1442" s="759"/>
      <c r="T1442" s="829"/>
      <c r="U1442" s="22"/>
      <c r="V1442" s="22"/>
      <c r="W1442" s="23"/>
      <c r="X1442" s="472"/>
      <c r="Y1442" s="472"/>
      <c r="Z1442" s="472"/>
      <c r="AA1442" s="472"/>
      <c r="AB1442" s="472"/>
      <c r="AC1442" s="472"/>
      <c r="AD1442" s="472"/>
      <c r="AE1442" s="472"/>
      <c r="AF1442" s="472"/>
      <c r="AG1442" s="472"/>
      <c r="AH1442" s="472"/>
      <c r="AI1442" s="472"/>
      <c r="AJ1442" s="472"/>
      <c r="AK1442" s="472"/>
      <c r="AL1442" s="472"/>
      <c r="AM1442" s="472"/>
      <c r="AN1442" s="472"/>
      <c r="AO1442" s="472"/>
      <c r="AP1442" s="472"/>
      <c r="AQ1442" s="472"/>
      <c r="AR1442" s="472"/>
      <c r="AS1442" s="472"/>
      <c r="AT1442" s="472"/>
      <c r="AU1442" s="472"/>
      <c r="AV1442" s="472"/>
      <c r="AW1442" s="472"/>
      <c r="AX1442" s="472"/>
      <c r="AY1442" s="472"/>
      <c r="AZ1442" s="472"/>
      <c r="BA1442" s="472"/>
      <c r="BB1442" s="472"/>
      <c r="BC1442" s="472"/>
      <c r="BD1442" s="472"/>
      <c r="BE1442" s="750"/>
      <c r="BG1442" s="750"/>
      <c r="BK1442" s="155"/>
      <c r="BL1442" s="155"/>
      <c r="BM1442" s="155"/>
      <c r="BN1442" s="155"/>
    </row>
    <row r="1443" spans="1:66" s="830" customFormat="1" ht="24.75" customHeight="1">
      <c r="A1443" s="472" t="s">
        <v>25272</v>
      </c>
      <c r="B1443" s="472">
        <v>325206</v>
      </c>
      <c r="C1443" s="472" t="s">
        <v>3416</v>
      </c>
      <c r="D1443" s="472">
        <v>150087667</v>
      </c>
      <c r="E1443" s="472" t="s">
        <v>163</v>
      </c>
      <c r="F1443" s="472" t="s">
        <v>3578</v>
      </c>
      <c r="G1443" s="472"/>
      <c r="H1443" s="472" t="s">
        <v>180</v>
      </c>
      <c r="I1443" s="472" t="s">
        <v>5417</v>
      </c>
      <c r="J1443" s="472">
        <v>9211966212</v>
      </c>
      <c r="K1443" s="472" t="s">
        <v>1183</v>
      </c>
      <c r="L1443" s="472" t="s">
        <v>1503</v>
      </c>
      <c r="M1443" s="472" t="s">
        <v>25273</v>
      </c>
      <c r="N1443" s="472"/>
      <c r="O1443" s="472" t="s">
        <v>2155</v>
      </c>
      <c r="P1443" s="472" t="s">
        <v>24825</v>
      </c>
      <c r="Q1443" s="472" t="s">
        <v>24825</v>
      </c>
      <c r="R1443" s="472" t="s">
        <v>22256</v>
      </c>
      <c r="S1443" s="759"/>
      <c r="T1443" s="829"/>
      <c r="U1443" s="22"/>
      <c r="V1443" s="22"/>
      <c r="W1443" s="23"/>
      <c r="X1443" s="472"/>
      <c r="Y1443" s="472"/>
      <c r="Z1443" s="472"/>
      <c r="AA1443" s="472"/>
      <c r="AB1443" s="472"/>
      <c r="AC1443" s="472"/>
      <c r="AD1443" s="472"/>
      <c r="AE1443" s="472"/>
      <c r="AF1443" s="472"/>
      <c r="AG1443" s="472"/>
      <c r="AH1443" s="472"/>
      <c r="AI1443" s="472"/>
      <c r="AJ1443" s="472"/>
      <c r="AK1443" s="472"/>
      <c r="AL1443" s="472"/>
      <c r="AM1443" s="472"/>
      <c r="AN1443" s="472"/>
      <c r="AO1443" s="472"/>
      <c r="AP1443" s="472"/>
      <c r="AQ1443" s="472"/>
      <c r="AR1443" s="472"/>
      <c r="AS1443" s="472"/>
      <c r="AT1443" s="472"/>
      <c r="AU1443" s="472"/>
      <c r="AV1443" s="472"/>
      <c r="AW1443" s="472"/>
      <c r="AX1443" s="472"/>
      <c r="AY1443" s="472"/>
      <c r="AZ1443" s="472"/>
      <c r="BA1443" s="472"/>
      <c r="BB1443" s="472"/>
      <c r="BC1443" s="472"/>
      <c r="BD1443" s="472"/>
      <c r="BE1443" s="750"/>
      <c r="BG1443" s="750"/>
      <c r="BK1443" s="155"/>
      <c r="BL1443" s="155"/>
      <c r="BM1443" s="155"/>
      <c r="BN1443" s="155"/>
    </row>
    <row r="1444" spans="1:66" s="830" customFormat="1" ht="24.75" customHeight="1">
      <c r="A1444" s="472" t="s">
        <v>25274</v>
      </c>
      <c r="B1444" s="472">
        <v>325208</v>
      </c>
      <c r="C1444" s="472" t="s">
        <v>3416</v>
      </c>
      <c r="D1444" s="472">
        <v>150636164</v>
      </c>
      <c r="E1444" s="472" t="s">
        <v>162</v>
      </c>
      <c r="F1444" s="472" t="s">
        <v>3578</v>
      </c>
      <c r="G1444" s="472"/>
      <c r="H1444" s="472" t="s">
        <v>180</v>
      </c>
      <c r="I1444" s="472" t="s">
        <v>5417</v>
      </c>
      <c r="J1444" s="472">
        <v>9351986212</v>
      </c>
      <c r="K1444" s="472" t="s">
        <v>1183</v>
      </c>
      <c r="L1444" s="472" t="s">
        <v>1503</v>
      </c>
      <c r="M1444" s="472" t="s">
        <v>25275</v>
      </c>
      <c r="N1444" s="472"/>
      <c r="O1444" s="472" t="s">
        <v>2155</v>
      </c>
      <c r="P1444" s="472" t="s">
        <v>24818</v>
      </c>
      <c r="Q1444" s="472" t="s">
        <v>24818</v>
      </c>
      <c r="R1444" s="472" t="s">
        <v>22256</v>
      </c>
      <c r="S1444" s="759"/>
      <c r="T1444" s="829"/>
      <c r="U1444" s="22"/>
      <c r="V1444" s="22"/>
      <c r="W1444" s="23"/>
      <c r="X1444" s="472"/>
      <c r="Y1444" s="472"/>
      <c r="Z1444" s="472"/>
      <c r="AA1444" s="472"/>
      <c r="AB1444" s="472"/>
      <c r="AC1444" s="472"/>
      <c r="AD1444" s="472"/>
      <c r="AE1444" s="472"/>
      <c r="AF1444" s="472"/>
      <c r="AG1444" s="472"/>
      <c r="AH1444" s="472"/>
      <c r="AI1444" s="472"/>
      <c r="AJ1444" s="472"/>
      <c r="AK1444" s="472"/>
      <c r="AL1444" s="472"/>
      <c r="AM1444" s="472"/>
      <c r="AN1444" s="472"/>
      <c r="AO1444" s="472"/>
      <c r="AP1444" s="472"/>
      <c r="AQ1444" s="472"/>
      <c r="AR1444" s="472"/>
      <c r="AS1444" s="472"/>
      <c r="AT1444" s="472"/>
      <c r="AU1444" s="472"/>
      <c r="AV1444" s="472"/>
      <c r="AW1444" s="472"/>
      <c r="AX1444" s="472"/>
      <c r="AY1444" s="472"/>
      <c r="AZ1444" s="472"/>
      <c r="BA1444" s="472"/>
      <c r="BB1444" s="472"/>
      <c r="BC1444" s="472"/>
      <c r="BD1444" s="472"/>
      <c r="BE1444" s="750"/>
      <c r="BG1444" s="750"/>
      <c r="BK1444" s="155"/>
      <c r="BL1444" s="155"/>
      <c r="BM1444" s="155"/>
      <c r="BN1444" s="155"/>
    </row>
    <row r="1445" spans="1:66" s="830" customFormat="1" ht="24.75" customHeight="1">
      <c r="A1445" s="472" t="s">
        <v>25276</v>
      </c>
      <c r="B1445" s="472">
        <v>325209</v>
      </c>
      <c r="C1445" s="472" t="s">
        <v>3416</v>
      </c>
      <c r="D1445" s="472">
        <v>2730117962</v>
      </c>
      <c r="E1445" s="472" t="s">
        <v>162</v>
      </c>
      <c r="F1445" s="472" t="s">
        <v>111</v>
      </c>
      <c r="G1445" s="472"/>
      <c r="H1445" s="472" t="s">
        <v>180</v>
      </c>
      <c r="I1445" s="472" t="s">
        <v>5417</v>
      </c>
      <c r="J1445" s="472">
        <v>9391137161</v>
      </c>
      <c r="K1445" s="472" t="s">
        <v>1183</v>
      </c>
      <c r="L1445" s="472" t="s">
        <v>1853</v>
      </c>
      <c r="M1445" s="472" t="s">
        <v>25277</v>
      </c>
      <c r="N1445" s="472"/>
      <c r="O1445" s="472" t="s">
        <v>2155</v>
      </c>
      <c r="P1445" s="472" t="s">
        <v>24818</v>
      </c>
      <c r="Q1445" s="472" t="s">
        <v>24818</v>
      </c>
      <c r="R1445" s="472" t="s">
        <v>22256</v>
      </c>
      <c r="S1445" s="759"/>
      <c r="T1445" s="829"/>
      <c r="U1445" s="22"/>
      <c r="V1445" s="22"/>
      <c r="W1445" s="23"/>
      <c r="X1445" s="472"/>
      <c r="Y1445" s="472"/>
      <c r="Z1445" s="472"/>
      <c r="AA1445" s="472"/>
      <c r="AB1445" s="472"/>
      <c r="AC1445" s="472"/>
      <c r="AD1445" s="472"/>
      <c r="AE1445" s="472"/>
      <c r="AF1445" s="472"/>
      <c r="AG1445" s="472"/>
      <c r="AH1445" s="472"/>
      <c r="AI1445" s="472"/>
      <c r="AJ1445" s="472"/>
      <c r="AK1445" s="472"/>
      <c r="AL1445" s="472"/>
      <c r="AM1445" s="472"/>
      <c r="AN1445" s="472"/>
      <c r="AO1445" s="472"/>
      <c r="AP1445" s="472"/>
      <c r="AQ1445" s="472"/>
      <c r="AR1445" s="472"/>
      <c r="AS1445" s="472"/>
      <c r="AT1445" s="472"/>
      <c r="AU1445" s="472"/>
      <c r="AV1445" s="472"/>
      <c r="AW1445" s="472"/>
      <c r="AX1445" s="472"/>
      <c r="AY1445" s="472"/>
      <c r="AZ1445" s="472"/>
      <c r="BA1445" s="472"/>
      <c r="BB1445" s="472"/>
      <c r="BC1445" s="472"/>
      <c r="BD1445" s="472"/>
      <c r="BE1445" s="750"/>
      <c r="BG1445" s="750"/>
      <c r="BK1445" s="155"/>
      <c r="BL1445" s="155"/>
      <c r="BM1445" s="155"/>
      <c r="BN1445" s="155"/>
    </row>
    <row r="1446" spans="1:66" s="830" customFormat="1" ht="24.75" customHeight="1">
      <c r="A1446" s="472" t="s">
        <v>25278</v>
      </c>
      <c r="B1446" s="472">
        <v>325210</v>
      </c>
      <c r="C1446" s="472" t="s">
        <v>3416</v>
      </c>
      <c r="D1446" s="472">
        <v>5020112232</v>
      </c>
      <c r="E1446" s="472" t="s">
        <v>162</v>
      </c>
      <c r="F1446" s="472" t="s">
        <v>198</v>
      </c>
      <c r="G1446" s="472"/>
      <c r="H1446" s="472" t="s">
        <v>180</v>
      </c>
      <c r="I1446" s="472" t="s">
        <v>5417</v>
      </c>
      <c r="J1446" s="472">
        <v>9201378206</v>
      </c>
      <c r="K1446" s="472" t="s">
        <v>1183</v>
      </c>
      <c r="L1446" s="472" t="s">
        <v>1224</v>
      </c>
      <c r="M1446" s="472" t="s">
        <v>25279</v>
      </c>
      <c r="N1446" s="472"/>
      <c r="O1446" s="472" t="s">
        <v>2155</v>
      </c>
      <c r="P1446" s="472" t="s">
        <v>24767</v>
      </c>
      <c r="Q1446" s="472" t="s">
        <v>24767</v>
      </c>
      <c r="R1446" s="472" t="s">
        <v>25353</v>
      </c>
      <c r="S1446" s="759"/>
      <c r="T1446" s="829"/>
      <c r="U1446" s="22"/>
      <c r="V1446" s="22"/>
      <c r="W1446" s="23"/>
      <c r="X1446" s="472"/>
      <c r="Y1446" s="472"/>
      <c r="Z1446" s="472"/>
      <c r="AA1446" s="472"/>
      <c r="AB1446" s="472"/>
      <c r="AC1446" s="472"/>
      <c r="AD1446" s="472"/>
      <c r="AE1446" s="472"/>
      <c r="AF1446" s="472"/>
      <c r="AG1446" s="472"/>
      <c r="AH1446" s="472"/>
      <c r="AI1446" s="472"/>
      <c r="AJ1446" s="472"/>
      <c r="AK1446" s="472"/>
      <c r="AL1446" s="472"/>
      <c r="AM1446" s="472"/>
      <c r="AN1446" s="472"/>
      <c r="AO1446" s="472"/>
      <c r="AP1446" s="472"/>
      <c r="AQ1446" s="472"/>
      <c r="AR1446" s="472"/>
      <c r="AS1446" s="472"/>
      <c r="AT1446" s="472"/>
      <c r="AU1446" s="472"/>
      <c r="AV1446" s="472"/>
      <c r="AW1446" s="472"/>
      <c r="AX1446" s="472"/>
      <c r="AY1446" s="472"/>
      <c r="AZ1446" s="472"/>
      <c r="BA1446" s="472"/>
      <c r="BB1446" s="472"/>
      <c r="BC1446" s="472"/>
      <c r="BD1446" s="472"/>
      <c r="BE1446" s="750"/>
      <c r="BG1446" s="750"/>
      <c r="BK1446" s="155"/>
      <c r="BL1446" s="155"/>
      <c r="BM1446" s="155"/>
      <c r="BN1446" s="155"/>
    </row>
    <row r="1447" spans="1:66" s="830" customFormat="1" ht="24.75" customHeight="1">
      <c r="A1447" s="472" t="s">
        <v>25280</v>
      </c>
      <c r="B1447" s="472">
        <v>325211</v>
      </c>
      <c r="C1447" s="472" t="s">
        <v>3416</v>
      </c>
      <c r="D1447" s="472">
        <v>2710478927</v>
      </c>
      <c r="E1447" s="472" t="s">
        <v>163</v>
      </c>
      <c r="F1447" s="472" t="s">
        <v>25281</v>
      </c>
      <c r="G1447" s="472"/>
      <c r="H1447" s="472" t="s">
        <v>180</v>
      </c>
      <c r="I1447" s="472" t="s">
        <v>5417</v>
      </c>
      <c r="J1447" s="472">
        <v>9909894501</v>
      </c>
      <c r="K1447" s="472" t="s">
        <v>1183</v>
      </c>
      <c r="L1447" s="472" t="s">
        <v>774</v>
      </c>
      <c r="M1447" s="472" t="s">
        <v>25282</v>
      </c>
      <c r="N1447" s="472"/>
      <c r="O1447" s="472" t="s">
        <v>2155</v>
      </c>
      <c r="P1447" s="472" t="s">
        <v>24858</v>
      </c>
      <c r="Q1447" s="472" t="s">
        <v>24858</v>
      </c>
      <c r="R1447" s="472" t="s">
        <v>25353</v>
      </c>
      <c r="S1447" s="759"/>
      <c r="T1447" s="829"/>
      <c r="U1447" s="22"/>
      <c r="V1447" s="22"/>
      <c r="W1447" s="23"/>
      <c r="X1447" s="472"/>
      <c r="Y1447" s="472"/>
      <c r="Z1447" s="472"/>
      <c r="AA1447" s="472"/>
      <c r="AB1447" s="472"/>
      <c r="AC1447" s="472"/>
      <c r="AD1447" s="472"/>
      <c r="AE1447" s="472"/>
      <c r="AF1447" s="472"/>
      <c r="AG1447" s="472"/>
      <c r="AH1447" s="472"/>
      <c r="AI1447" s="472"/>
      <c r="AJ1447" s="472"/>
      <c r="AK1447" s="472"/>
      <c r="AL1447" s="472"/>
      <c r="AM1447" s="472"/>
      <c r="AN1447" s="472"/>
      <c r="AO1447" s="472"/>
      <c r="AP1447" s="472"/>
      <c r="AQ1447" s="472"/>
      <c r="AR1447" s="472"/>
      <c r="AS1447" s="472"/>
      <c r="AT1447" s="472"/>
      <c r="AU1447" s="472"/>
      <c r="AV1447" s="472"/>
      <c r="AW1447" s="472"/>
      <c r="AX1447" s="472"/>
      <c r="AY1447" s="472"/>
      <c r="AZ1447" s="472"/>
      <c r="BA1447" s="472"/>
      <c r="BB1447" s="472"/>
      <c r="BC1447" s="472"/>
      <c r="BD1447" s="472"/>
      <c r="BE1447" s="750"/>
      <c r="BG1447" s="750"/>
      <c r="BK1447" s="155"/>
      <c r="BL1447" s="155"/>
      <c r="BM1447" s="155"/>
      <c r="BN1447" s="155"/>
    </row>
    <row r="1448" spans="1:66" s="830" customFormat="1" ht="24.75" customHeight="1">
      <c r="A1448" s="472" t="s">
        <v>25283</v>
      </c>
      <c r="B1448" s="472">
        <v>325212</v>
      </c>
      <c r="C1448" s="472" t="s">
        <v>3416</v>
      </c>
      <c r="D1448" s="472">
        <v>2594273661</v>
      </c>
      <c r="E1448" s="472" t="s">
        <v>163</v>
      </c>
      <c r="F1448" s="472" t="s">
        <v>345</v>
      </c>
      <c r="G1448" s="472"/>
      <c r="H1448" s="472" t="s">
        <v>179</v>
      </c>
      <c r="I1448" s="472" t="s">
        <v>5416</v>
      </c>
      <c r="J1448" s="472">
        <v>9392122994</v>
      </c>
      <c r="K1448" s="472" t="s">
        <v>1183</v>
      </c>
      <c r="L1448" s="472" t="s">
        <v>774</v>
      </c>
      <c r="M1448" s="472" t="s">
        <v>25284</v>
      </c>
      <c r="N1448" s="472"/>
      <c r="O1448" s="472" t="s">
        <v>2155</v>
      </c>
      <c r="P1448" s="472" t="s">
        <v>25214</v>
      </c>
      <c r="Q1448" s="472" t="s">
        <v>25214</v>
      </c>
      <c r="R1448" s="472"/>
      <c r="S1448" s="759"/>
      <c r="T1448" s="829"/>
      <c r="U1448" s="22"/>
      <c r="V1448" s="22"/>
      <c r="W1448" s="23"/>
      <c r="X1448" s="472"/>
      <c r="Y1448" s="472"/>
      <c r="Z1448" s="472"/>
      <c r="AA1448" s="472"/>
      <c r="AB1448" s="472"/>
      <c r="AC1448" s="472"/>
      <c r="AD1448" s="472"/>
      <c r="AE1448" s="472"/>
      <c r="AF1448" s="472"/>
      <c r="AG1448" s="472"/>
      <c r="AH1448" s="472"/>
      <c r="AI1448" s="472"/>
      <c r="AJ1448" s="472"/>
      <c r="AK1448" s="472"/>
      <c r="AL1448" s="472"/>
      <c r="AM1448" s="472"/>
      <c r="AN1448" s="472"/>
      <c r="AO1448" s="472"/>
      <c r="AP1448" s="472"/>
      <c r="AQ1448" s="472"/>
      <c r="AR1448" s="472"/>
      <c r="AS1448" s="472"/>
      <c r="AT1448" s="472"/>
      <c r="AU1448" s="472"/>
      <c r="AV1448" s="472"/>
      <c r="AW1448" s="472"/>
      <c r="AX1448" s="472"/>
      <c r="AY1448" s="472"/>
      <c r="AZ1448" s="472"/>
      <c r="BA1448" s="472"/>
      <c r="BB1448" s="472"/>
      <c r="BC1448" s="472"/>
      <c r="BD1448" s="472"/>
      <c r="BE1448" s="750"/>
      <c r="BG1448" s="750"/>
      <c r="BK1448" s="155"/>
      <c r="BL1448" s="155"/>
      <c r="BM1448" s="155"/>
      <c r="BN1448" s="155"/>
    </row>
    <row r="1449" spans="1:66" s="830" customFormat="1" ht="24.75" customHeight="1">
      <c r="A1449" s="472" t="s">
        <v>25285</v>
      </c>
      <c r="B1449" s="472">
        <v>325213</v>
      </c>
      <c r="C1449" s="472" t="s">
        <v>3416</v>
      </c>
      <c r="D1449" s="472">
        <v>1273073649</v>
      </c>
      <c r="E1449" s="472" t="s">
        <v>163</v>
      </c>
      <c r="F1449" s="472" t="s">
        <v>175</v>
      </c>
      <c r="G1449" s="472"/>
      <c r="H1449" s="472" t="s">
        <v>180</v>
      </c>
      <c r="I1449" s="472" t="s">
        <v>5417</v>
      </c>
      <c r="J1449" s="472">
        <v>9330047876</v>
      </c>
      <c r="K1449" s="472" t="s">
        <v>1183</v>
      </c>
      <c r="L1449" s="472" t="s">
        <v>1503</v>
      </c>
      <c r="M1449" s="472" t="s">
        <v>25286</v>
      </c>
      <c r="N1449" s="472"/>
      <c r="O1449" s="472" t="s">
        <v>2155</v>
      </c>
      <c r="P1449" s="472" t="s">
        <v>25287</v>
      </c>
      <c r="Q1449" s="472" t="s">
        <v>25287</v>
      </c>
      <c r="R1449" s="472"/>
      <c r="S1449" s="759"/>
      <c r="T1449" s="829"/>
      <c r="U1449" s="22"/>
      <c r="V1449" s="22"/>
      <c r="W1449" s="23"/>
      <c r="X1449" s="472"/>
      <c r="Y1449" s="472"/>
      <c r="Z1449" s="472"/>
      <c r="AA1449" s="472"/>
      <c r="AB1449" s="472"/>
      <c r="AC1449" s="472"/>
      <c r="AD1449" s="472"/>
      <c r="AE1449" s="472"/>
      <c r="AF1449" s="472"/>
      <c r="AG1449" s="472"/>
      <c r="AH1449" s="472"/>
      <c r="AI1449" s="472"/>
      <c r="AJ1449" s="472"/>
      <c r="AK1449" s="472"/>
      <c r="AL1449" s="472"/>
      <c r="AM1449" s="472"/>
      <c r="AN1449" s="472"/>
      <c r="AO1449" s="472"/>
      <c r="AP1449" s="472"/>
      <c r="AQ1449" s="472"/>
      <c r="AR1449" s="472"/>
      <c r="AS1449" s="472"/>
      <c r="AT1449" s="472"/>
      <c r="AU1449" s="472"/>
      <c r="AV1449" s="472"/>
      <c r="AW1449" s="472"/>
      <c r="AX1449" s="472"/>
      <c r="AY1449" s="472"/>
      <c r="AZ1449" s="472"/>
      <c r="BA1449" s="472"/>
      <c r="BB1449" s="472"/>
      <c r="BC1449" s="472"/>
      <c r="BD1449" s="472"/>
      <c r="BE1449" s="750"/>
      <c r="BG1449" s="750"/>
      <c r="BK1449" s="155"/>
      <c r="BL1449" s="155"/>
      <c r="BM1449" s="155"/>
      <c r="BN1449" s="155"/>
    </row>
    <row r="1450" spans="1:66" s="830" customFormat="1" ht="24.75" customHeight="1">
      <c r="A1450" s="472" t="s">
        <v>25288</v>
      </c>
      <c r="B1450" s="472">
        <v>325215</v>
      </c>
      <c r="C1450" s="472" t="s">
        <v>3416</v>
      </c>
      <c r="D1450" s="472">
        <v>2710446472</v>
      </c>
      <c r="E1450" s="472" t="s">
        <v>162</v>
      </c>
      <c r="F1450" s="472" t="s">
        <v>363</v>
      </c>
      <c r="G1450" s="472"/>
      <c r="H1450" s="472" t="s">
        <v>180</v>
      </c>
      <c r="I1450" s="472" t="s">
        <v>5417</v>
      </c>
      <c r="J1450" s="472">
        <v>9033479342</v>
      </c>
      <c r="K1450" s="472" t="s">
        <v>1183</v>
      </c>
      <c r="L1450" s="472"/>
      <c r="M1450" s="472"/>
      <c r="N1450" s="472"/>
      <c r="O1450" s="472" t="s">
        <v>2155</v>
      </c>
      <c r="P1450" s="472" t="s">
        <v>25287</v>
      </c>
      <c r="Q1450" s="472" t="s">
        <v>25287</v>
      </c>
      <c r="R1450" s="472" t="s">
        <v>25353</v>
      </c>
      <c r="S1450" s="759"/>
      <c r="T1450" s="829"/>
      <c r="U1450" s="22"/>
      <c r="V1450" s="22"/>
      <c r="W1450" s="23"/>
      <c r="X1450" s="472"/>
      <c r="Y1450" s="472"/>
      <c r="Z1450" s="472"/>
      <c r="AA1450" s="472"/>
      <c r="AB1450" s="472"/>
      <c r="AC1450" s="472"/>
      <c r="AD1450" s="472"/>
      <c r="AE1450" s="472"/>
      <c r="AF1450" s="472"/>
      <c r="AG1450" s="472"/>
      <c r="AH1450" s="472"/>
      <c r="AI1450" s="472"/>
      <c r="AJ1450" s="472"/>
      <c r="AK1450" s="472"/>
      <c r="AL1450" s="472"/>
      <c r="AM1450" s="472"/>
      <c r="AN1450" s="472"/>
      <c r="AO1450" s="472"/>
      <c r="AP1450" s="472"/>
      <c r="AQ1450" s="472"/>
      <c r="AR1450" s="472"/>
      <c r="AS1450" s="472"/>
      <c r="AT1450" s="472"/>
      <c r="AU1450" s="472"/>
      <c r="AV1450" s="472"/>
      <c r="AW1450" s="472"/>
      <c r="AX1450" s="472"/>
      <c r="AY1450" s="472"/>
      <c r="AZ1450" s="472"/>
      <c r="BA1450" s="472"/>
      <c r="BB1450" s="472"/>
      <c r="BC1450" s="472"/>
      <c r="BD1450" s="472"/>
      <c r="BE1450" s="750"/>
      <c r="BG1450" s="750"/>
      <c r="BK1450" s="155"/>
      <c r="BL1450" s="155"/>
      <c r="BM1450" s="155"/>
      <c r="BN1450" s="155"/>
    </row>
    <row r="1451" spans="1:66" s="830" customFormat="1" ht="24.75" customHeight="1">
      <c r="A1451" s="472" t="s">
        <v>25289</v>
      </c>
      <c r="B1451" s="472">
        <v>325216</v>
      </c>
      <c r="C1451" s="472" t="s">
        <v>3416</v>
      </c>
      <c r="D1451" s="472">
        <v>2710001152</v>
      </c>
      <c r="E1451" s="472" t="s">
        <v>386</v>
      </c>
      <c r="F1451" s="472" t="s">
        <v>307</v>
      </c>
      <c r="G1451" s="472"/>
      <c r="H1451" s="472" t="s">
        <v>179</v>
      </c>
      <c r="I1451" s="472" t="s">
        <v>5417</v>
      </c>
      <c r="J1451" s="472">
        <v>9307120290</v>
      </c>
      <c r="K1451" s="472" t="s">
        <v>1183</v>
      </c>
      <c r="L1451" s="472" t="s">
        <v>774</v>
      </c>
      <c r="M1451" s="472" t="s">
        <v>25290</v>
      </c>
      <c r="N1451" s="472"/>
      <c r="O1451" s="472" t="s">
        <v>2155</v>
      </c>
      <c r="P1451" s="472" t="s">
        <v>25176</v>
      </c>
      <c r="Q1451" s="472" t="s">
        <v>25176</v>
      </c>
      <c r="R1451" s="472"/>
      <c r="S1451" s="759"/>
      <c r="T1451" s="829"/>
      <c r="U1451" s="22"/>
      <c r="V1451" s="22"/>
      <c r="W1451" s="23"/>
      <c r="X1451" s="472"/>
      <c r="Y1451" s="472"/>
      <c r="Z1451" s="472"/>
      <c r="AA1451" s="472"/>
      <c r="AB1451" s="472"/>
      <c r="AC1451" s="472"/>
      <c r="AD1451" s="472"/>
      <c r="AE1451" s="472"/>
      <c r="AF1451" s="472"/>
      <c r="AG1451" s="472"/>
      <c r="AH1451" s="472"/>
      <c r="AI1451" s="472"/>
      <c r="AJ1451" s="472"/>
      <c r="AK1451" s="472"/>
      <c r="AL1451" s="472"/>
      <c r="AM1451" s="472"/>
      <c r="AN1451" s="472"/>
      <c r="AO1451" s="472"/>
      <c r="AP1451" s="472"/>
      <c r="AQ1451" s="472"/>
      <c r="AR1451" s="472"/>
      <c r="AS1451" s="472"/>
      <c r="AT1451" s="472"/>
      <c r="AU1451" s="472"/>
      <c r="AV1451" s="472"/>
      <c r="AW1451" s="472"/>
      <c r="AX1451" s="472"/>
      <c r="AY1451" s="472"/>
      <c r="AZ1451" s="472"/>
      <c r="BA1451" s="472"/>
      <c r="BB1451" s="472"/>
      <c r="BC1451" s="472"/>
      <c r="BD1451" s="472"/>
      <c r="BE1451" s="750"/>
      <c r="BG1451" s="750"/>
      <c r="BK1451" s="155"/>
      <c r="BL1451" s="155"/>
      <c r="BM1451" s="155"/>
      <c r="BN1451" s="155"/>
    </row>
    <row r="1452" spans="1:66" s="830" customFormat="1" ht="24.75" customHeight="1">
      <c r="A1452" s="472" t="s">
        <v>25291</v>
      </c>
      <c r="B1452" s="472">
        <v>325217</v>
      </c>
      <c r="C1452" s="472" t="s">
        <v>3416</v>
      </c>
      <c r="D1452" s="472">
        <v>2721624474</v>
      </c>
      <c r="E1452" s="472" t="s">
        <v>162</v>
      </c>
      <c r="F1452" s="472" t="s">
        <v>114</v>
      </c>
      <c r="G1452" s="472"/>
      <c r="H1452" s="472" t="s">
        <v>179</v>
      </c>
      <c r="I1452" s="472" t="s">
        <v>5416</v>
      </c>
      <c r="J1452" s="472">
        <v>9357829330</v>
      </c>
      <c r="K1452" s="472" t="s">
        <v>1183</v>
      </c>
      <c r="L1452" s="472" t="s">
        <v>774</v>
      </c>
      <c r="M1452" s="472" t="s">
        <v>25292</v>
      </c>
      <c r="N1452" s="472"/>
      <c r="O1452" s="472" t="s">
        <v>2155</v>
      </c>
      <c r="P1452" s="472" t="s">
        <v>25252</v>
      </c>
      <c r="Q1452" s="472" t="s">
        <v>25252</v>
      </c>
      <c r="R1452" s="472" t="s">
        <v>25916</v>
      </c>
      <c r="S1452" s="759"/>
      <c r="T1452" s="829"/>
      <c r="U1452" s="22"/>
      <c r="V1452" s="22"/>
      <c r="W1452" s="23"/>
      <c r="X1452" s="472"/>
      <c r="Y1452" s="472"/>
      <c r="Z1452" s="472"/>
      <c r="AA1452" s="472"/>
      <c r="AB1452" s="472"/>
      <c r="AC1452" s="472"/>
      <c r="AD1452" s="472"/>
      <c r="AE1452" s="472"/>
      <c r="AF1452" s="472"/>
      <c r="AG1452" s="472"/>
      <c r="AH1452" s="472"/>
      <c r="AI1452" s="472"/>
      <c r="AJ1452" s="472"/>
      <c r="AK1452" s="472"/>
      <c r="AL1452" s="472"/>
      <c r="AM1452" s="472"/>
      <c r="AN1452" s="472"/>
      <c r="AO1452" s="472"/>
      <c r="AP1452" s="472"/>
      <c r="AQ1452" s="472"/>
      <c r="AR1452" s="472"/>
      <c r="AS1452" s="472"/>
      <c r="AT1452" s="472"/>
      <c r="AU1452" s="472"/>
      <c r="AV1452" s="472"/>
      <c r="AW1452" s="472"/>
      <c r="AX1452" s="472"/>
      <c r="AY1452" s="472"/>
      <c r="AZ1452" s="472"/>
      <c r="BA1452" s="472"/>
      <c r="BB1452" s="472"/>
      <c r="BC1452" s="472"/>
      <c r="BD1452" s="472"/>
      <c r="BE1452" s="750"/>
      <c r="BG1452" s="750"/>
      <c r="BK1452" s="155"/>
      <c r="BL1452" s="155"/>
      <c r="BM1452" s="155"/>
      <c r="BN1452" s="155"/>
    </row>
    <row r="1453" spans="1:66" s="830" customFormat="1" ht="24.75" customHeight="1">
      <c r="A1453" s="472" t="s">
        <v>25293</v>
      </c>
      <c r="B1453" s="472">
        <v>325218</v>
      </c>
      <c r="C1453" s="472" t="s">
        <v>3416</v>
      </c>
      <c r="D1453" s="472">
        <v>2710388251</v>
      </c>
      <c r="E1453" s="472" t="s">
        <v>163</v>
      </c>
      <c r="F1453" s="472" t="s">
        <v>198</v>
      </c>
      <c r="G1453" s="472"/>
      <c r="H1453" s="472" t="s">
        <v>180</v>
      </c>
      <c r="I1453" s="472" t="s">
        <v>5417</v>
      </c>
      <c r="J1453" s="472">
        <v>9226926797</v>
      </c>
      <c r="K1453" s="472" t="s">
        <v>1183</v>
      </c>
      <c r="L1453" s="472" t="s">
        <v>774</v>
      </c>
      <c r="M1453" s="472" t="s">
        <v>25294</v>
      </c>
      <c r="N1453" s="472"/>
      <c r="O1453" s="472" t="s">
        <v>2155</v>
      </c>
      <c r="P1453" s="472" t="s">
        <v>25295</v>
      </c>
      <c r="Q1453" s="472" t="s">
        <v>25295</v>
      </c>
      <c r="R1453" s="472" t="s">
        <v>25916</v>
      </c>
      <c r="S1453" s="759"/>
      <c r="T1453" s="829"/>
      <c r="U1453" s="22"/>
      <c r="V1453" s="22"/>
      <c r="W1453" s="23"/>
      <c r="X1453" s="472"/>
      <c r="Y1453" s="472"/>
      <c r="Z1453" s="472"/>
      <c r="AA1453" s="472"/>
      <c r="AB1453" s="472"/>
      <c r="AC1453" s="472"/>
      <c r="AD1453" s="472"/>
      <c r="AE1453" s="472"/>
      <c r="AF1453" s="472"/>
      <c r="AG1453" s="472"/>
      <c r="AH1453" s="472"/>
      <c r="AI1453" s="472"/>
      <c r="AJ1453" s="472"/>
      <c r="AK1453" s="472"/>
      <c r="AL1453" s="472"/>
      <c r="AM1453" s="472"/>
      <c r="AN1453" s="472"/>
      <c r="AO1453" s="472"/>
      <c r="AP1453" s="472"/>
      <c r="AQ1453" s="472"/>
      <c r="AR1453" s="472"/>
      <c r="AS1453" s="472"/>
      <c r="AT1453" s="472"/>
      <c r="AU1453" s="472"/>
      <c r="AV1453" s="472"/>
      <c r="AW1453" s="472"/>
      <c r="AX1453" s="472"/>
      <c r="AY1453" s="472"/>
      <c r="AZ1453" s="472"/>
      <c r="BA1453" s="472"/>
      <c r="BB1453" s="472"/>
      <c r="BC1453" s="472"/>
      <c r="BD1453" s="472"/>
      <c r="BE1453" s="750"/>
      <c r="BG1453" s="750"/>
      <c r="BK1453" s="155"/>
      <c r="BL1453" s="155"/>
      <c r="BM1453" s="155"/>
      <c r="BN1453" s="155"/>
    </row>
    <row r="1454" spans="1:66" s="830" customFormat="1" ht="24.75" customHeight="1">
      <c r="A1454" s="472" t="s">
        <v>25296</v>
      </c>
      <c r="B1454" s="472">
        <v>325219</v>
      </c>
      <c r="C1454" s="472" t="s">
        <v>3416</v>
      </c>
      <c r="D1454" s="472">
        <v>2580140166</v>
      </c>
      <c r="E1454" s="472" t="s">
        <v>163</v>
      </c>
      <c r="F1454" s="472" t="s">
        <v>176</v>
      </c>
      <c r="G1454" s="472"/>
      <c r="H1454" s="472" t="s">
        <v>180</v>
      </c>
      <c r="I1454" s="472" t="s">
        <v>5418</v>
      </c>
      <c r="J1454" s="472">
        <v>9301689442</v>
      </c>
      <c r="K1454" s="472" t="s">
        <v>1183</v>
      </c>
      <c r="L1454" s="472" t="s">
        <v>1614</v>
      </c>
      <c r="M1454" s="472" t="s">
        <v>25297</v>
      </c>
      <c r="N1454" s="472"/>
      <c r="O1454" s="472" t="s">
        <v>2155</v>
      </c>
      <c r="P1454" s="472" t="s">
        <v>25298</v>
      </c>
      <c r="Q1454" s="472" t="s">
        <v>25298</v>
      </c>
      <c r="R1454" s="472"/>
      <c r="S1454" s="759"/>
      <c r="T1454" s="829"/>
      <c r="U1454" s="22"/>
      <c r="V1454" s="22"/>
      <c r="W1454" s="23"/>
      <c r="X1454" s="472"/>
      <c r="Y1454" s="472"/>
      <c r="Z1454" s="472"/>
      <c r="AA1454" s="472"/>
      <c r="AB1454" s="472"/>
      <c r="AC1454" s="472"/>
      <c r="AD1454" s="472"/>
      <c r="AE1454" s="472"/>
      <c r="AF1454" s="472"/>
      <c r="AG1454" s="472"/>
      <c r="AH1454" s="472"/>
      <c r="AI1454" s="472"/>
      <c r="AJ1454" s="472"/>
      <c r="AK1454" s="472"/>
      <c r="AL1454" s="472"/>
      <c r="AM1454" s="472"/>
      <c r="AN1454" s="472"/>
      <c r="AO1454" s="472"/>
      <c r="AP1454" s="472"/>
      <c r="AQ1454" s="472"/>
      <c r="AR1454" s="472"/>
      <c r="AS1454" s="472"/>
      <c r="AT1454" s="472"/>
      <c r="AU1454" s="472"/>
      <c r="AV1454" s="472"/>
      <c r="AW1454" s="472"/>
      <c r="AX1454" s="472"/>
      <c r="AY1454" s="472"/>
      <c r="AZ1454" s="472"/>
      <c r="BA1454" s="472"/>
      <c r="BB1454" s="472"/>
      <c r="BC1454" s="472"/>
      <c r="BD1454" s="472"/>
      <c r="BE1454" s="750"/>
      <c r="BG1454" s="750"/>
      <c r="BK1454" s="155"/>
      <c r="BL1454" s="155"/>
      <c r="BM1454" s="155"/>
      <c r="BN1454" s="155"/>
    </row>
    <row r="1455" spans="1:66" s="830" customFormat="1" ht="24.75" customHeight="1">
      <c r="A1455" s="472" t="s">
        <v>25299</v>
      </c>
      <c r="B1455" s="472">
        <v>325220</v>
      </c>
      <c r="C1455" s="472" t="s">
        <v>3416</v>
      </c>
      <c r="D1455" s="472">
        <v>16933702</v>
      </c>
      <c r="E1455" s="472" t="s">
        <v>163</v>
      </c>
      <c r="F1455" s="472" t="s">
        <v>198</v>
      </c>
      <c r="G1455" s="472"/>
      <c r="H1455" s="472" t="s">
        <v>180</v>
      </c>
      <c r="I1455" s="472" t="s">
        <v>5417</v>
      </c>
      <c r="J1455" s="472">
        <v>9192479019</v>
      </c>
      <c r="K1455" s="472" t="s">
        <v>1183</v>
      </c>
      <c r="L1455" s="472" t="s">
        <v>774</v>
      </c>
      <c r="M1455" s="472" t="s">
        <v>25300</v>
      </c>
      <c r="N1455" s="472"/>
      <c r="O1455" s="472" t="s">
        <v>2155</v>
      </c>
      <c r="P1455" s="472" t="s">
        <v>25301</v>
      </c>
      <c r="Q1455" s="472" t="s">
        <v>25301</v>
      </c>
      <c r="R1455" s="472"/>
      <c r="S1455" s="759"/>
      <c r="T1455" s="829"/>
      <c r="U1455" s="22"/>
      <c r="V1455" s="22"/>
      <c r="W1455" s="23"/>
      <c r="X1455" s="472"/>
      <c r="Y1455" s="472"/>
      <c r="Z1455" s="472"/>
      <c r="AA1455" s="472"/>
      <c r="AB1455" s="472"/>
      <c r="AC1455" s="472"/>
      <c r="AD1455" s="472"/>
      <c r="AE1455" s="472"/>
      <c r="AF1455" s="472"/>
      <c r="AG1455" s="472"/>
      <c r="AH1455" s="472"/>
      <c r="AI1455" s="472"/>
      <c r="AJ1455" s="472"/>
      <c r="AK1455" s="472"/>
      <c r="AL1455" s="472"/>
      <c r="AM1455" s="472"/>
      <c r="AN1455" s="472"/>
      <c r="AO1455" s="472"/>
      <c r="AP1455" s="472"/>
      <c r="AQ1455" s="472"/>
      <c r="AR1455" s="472"/>
      <c r="AS1455" s="472"/>
      <c r="AT1455" s="472"/>
      <c r="AU1455" s="472"/>
      <c r="AV1455" s="472"/>
      <c r="AW1455" s="472"/>
      <c r="AX1455" s="472"/>
      <c r="AY1455" s="472"/>
      <c r="AZ1455" s="472"/>
      <c r="BA1455" s="472"/>
      <c r="BB1455" s="472"/>
      <c r="BC1455" s="472"/>
      <c r="BD1455" s="472"/>
      <c r="BE1455" s="750"/>
      <c r="BG1455" s="750"/>
      <c r="BK1455" s="155"/>
      <c r="BL1455" s="155"/>
      <c r="BM1455" s="155"/>
      <c r="BN1455" s="155"/>
    </row>
    <row r="1456" spans="1:66" s="830" customFormat="1" ht="24.75" customHeight="1">
      <c r="A1456" s="472" t="s">
        <v>25302</v>
      </c>
      <c r="B1456" s="472">
        <v>325221</v>
      </c>
      <c r="C1456" s="472" t="s">
        <v>3416</v>
      </c>
      <c r="D1456" s="472">
        <v>74668617</v>
      </c>
      <c r="E1456" s="472" t="s">
        <v>163</v>
      </c>
      <c r="F1456" s="472" t="s">
        <v>117</v>
      </c>
      <c r="G1456" s="472"/>
      <c r="H1456" s="472" t="s">
        <v>180</v>
      </c>
      <c r="I1456" s="472" t="s">
        <v>5417</v>
      </c>
      <c r="J1456" s="472">
        <v>9123452745</v>
      </c>
      <c r="K1456" s="472" t="s">
        <v>1183</v>
      </c>
      <c r="L1456" s="472" t="s">
        <v>774</v>
      </c>
      <c r="M1456" s="472" t="s">
        <v>25303</v>
      </c>
      <c r="N1456" s="472"/>
      <c r="O1456" s="472" t="s">
        <v>2155</v>
      </c>
      <c r="P1456" s="472" t="s">
        <v>25304</v>
      </c>
      <c r="Q1456" s="472" t="s">
        <v>25304</v>
      </c>
      <c r="R1456" s="472"/>
      <c r="S1456" s="759"/>
      <c r="T1456" s="829"/>
      <c r="U1456" s="22"/>
      <c r="V1456" s="22"/>
      <c r="W1456" s="23"/>
      <c r="X1456" s="472"/>
      <c r="Y1456" s="472"/>
      <c r="Z1456" s="472"/>
      <c r="AA1456" s="472"/>
      <c r="AB1456" s="472"/>
      <c r="AC1456" s="472"/>
      <c r="AD1456" s="472"/>
      <c r="AE1456" s="472"/>
      <c r="AF1456" s="472"/>
      <c r="AG1456" s="472"/>
      <c r="AH1456" s="472"/>
      <c r="AI1456" s="472"/>
      <c r="AJ1456" s="472"/>
      <c r="AK1456" s="472"/>
      <c r="AL1456" s="472"/>
      <c r="AM1456" s="472"/>
      <c r="AN1456" s="472"/>
      <c r="AO1456" s="472"/>
      <c r="AP1456" s="472"/>
      <c r="AQ1456" s="472"/>
      <c r="AR1456" s="472"/>
      <c r="AS1456" s="472"/>
      <c r="AT1456" s="472"/>
      <c r="AU1456" s="472"/>
      <c r="AV1456" s="472"/>
      <c r="AW1456" s="472"/>
      <c r="AX1456" s="472"/>
      <c r="AY1456" s="472"/>
      <c r="AZ1456" s="472"/>
      <c r="BA1456" s="472"/>
      <c r="BB1456" s="472"/>
      <c r="BC1456" s="472"/>
      <c r="BD1456" s="472"/>
      <c r="BE1456" s="750"/>
      <c r="BG1456" s="750"/>
      <c r="BK1456" s="155"/>
      <c r="BL1456" s="155"/>
      <c r="BM1456" s="155"/>
      <c r="BN1456" s="155"/>
    </row>
    <row r="1457" spans="1:66" s="830" customFormat="1" ht="24.75" customHeight="1">
      <c r="A1457" s="472" t="s">
        <v>25305</v>
      </c>
      <c r="B1457" s="472">
        <v>325222</v>
      </c>
      <c r="C1457" s="472" t="s">
        <v>3416</v>
      </c>
      <c r="D1457" s="472">
        <v>10868372</v>
      </c>
      <c r="E1457" s="472" t="s">
        <v>162</v>
      </c>
      <c r="F1457" s="472" t="s">
        <v>123</v>
      </c>
      <c r="G1457" s="472"/>
      <c r="H1457" s="472" t="s">
        <v>180</v>
      </c>
      <c r="I1457" s="472" t="s">
        <v>5417</v>
      </c>
      <c r="J1457" s="472">
        <v>9350661607</v>
      </c>
      <c r="K1457" s="472" t="s">
        <v>1183</v>
      </c>
      <c r="L1457" s="472" t="s">
        <v>774</v>
      </c>
      <c r="M1457" s="472" t="s">
        <v>25306</v>
      </c>
      <c r="N1457" s="472"/>
      <c r="O1457" s="472" t="s">
        <v>2155</v>
      </c>
      <c r="P1457" s="472" t="s">
        <v>25307</v>
      </c>
      <c r="Q1457" s="472" t="s">
        <v>25307</v>
      </c>
      <c r="R1457" s="472" t="s">
        <v>25916</v>
      </c>
      <c r="S1457" s="759"/>
      <c r="T1457" s="829"/>
      <c r="U1457" s="22"/>
      <c r="V1457" s="22"/>
      <c r="W1457" s="23"/>
      <c r="X1457" s="472"/>
      <c r="Y1457" s="472"/>
      <c r="Z1457" s="472"/>
      <c r="AA1457" s="472"/>
      <c r="AB1457" s="472"/>
      <c r="AC1457" s="472"/>
      <c r="AD1457" s="472"/>
      <c r="AE1457" s="472"/>
      <c r="AF1457" s="472"/>
      <c r="AG1457" s="472"/>
      <c r="AH1457" s="472"/>
      <c r="AI1457" s="472"/>
      <c r="AJ1457" s="472"/>
      <c r="AK1457" s="472"/>
      <c r="AL1457" s="472"/>
      <c r="AM1457" s="472"/>
      <c r="AN1457" s="472"/>
      <c r="AO1457" s="472"/>
      <c r="AP1457" s="472"/>
      <c r="AQ1457" s="472"/>
      <c r="AR1457" s="472"/>
      <c r="AS1457" s="472"/>
      <c r="AT1457" s="472"/>
      <c r="AU1457" s="472"/>
      <c r="AV1457" s="472"/>
      <c r="AW1457" s="472"/>
      <c r="AX1457" s="472"/>
      <c r="AY1457" s="472"/>
      <c r="AZ1457" s="472"/>
      <c r="BA1457" s="472"/>
      <c r="BB1457" s="472"/>
      <c r="BC1457" s="472"/>
      <c r="BD1457" s="472"/>
      <c r="BE1457" s="750"/>
      <c r="BG1457" s="750"/>
      <c r="BK1457" s="155"/>
      <c r="BL1457" s="155"/>
      <c r="BM1457" s="155"/>
      <c r="BN1457" s="155"/>
    </row>
    <row r="1458" spans="1:66" s="830" customFormat="1" ht="24.75" customHeight="1">
      <c r="A1458" s="472" t="s">
        <v>25308</v>
      </c>
      <c r="B1458" s="472">
        <v>325223</v>
      </c>
      <c r="C1458" s="472" t="s">
        <v>3416</v>
      </c>
      <c r="D1458" s="472">
        <v>23125950</v>
      </c>
      <c r="E1458" s="472" t="s">
        <v>163</v>
      </c>
      <c r="F1458" s="472" t="s">
        <v>138</v>
      </c>
      <c r="G1458" s="472"/>
      <c r="H1458" s="472" t="s">
        <v>180</v>
      </c>
      <c r="I1458" s="472" t="s">
        <v>5417</v>
      </c>
      <c r="J1458" s="472">
        <v>9019480812</v>
      </c>
      <c r="K1458" s="472" t="s">
        <v>1183</v>
      </c>
      <c r="L1458" s="472" t="s">
        <v>774</v>
      </c>
      <c r="M1458" s="472" t="s">
        <v>25309</v>
      </c>
      <c r="N1458" s="472"/>
      <c r="O1458" s="472" t="s">
        <v>2155</v>
      </c>
      <c r="P1458" s="472" t="s">
        <v>25307</v>
      </c>
      <c r="Q1458" s="472" t="s">
        <v>25307</v>
      </c>
      <c r="R1458" s="472" t="s">
        <v>25916</v>
      </c>
      <c r="S1458" s="759"/>
      <c r="T1458" s="829"/>
      <c r="U1458" s="22"/>
      <c r="V1458" s="22"/>
      <c r="W1458" s="23"/>
      <c r="X1458" s="472"/>
      <c r="Y1458" s="472"/>
      <c r="Z1458" s="472"/>
      <c r="AA1458" s="472"/>
      <c r="AB1458" s="472"/>
      <c r="AC1458" s="472"/>
      <c r="AD1458" s="472"/>
      <c r="AE1458" s="472"/>
      <c r="AF1458" s="472"/>
      <c r="AG1458" s="472"/>
      <c r="AH1458" s="472"/>
      <c r="AI1458" s="472"/>
      <c r="AJ1458" s="472"/>
      <c r="AK1458" s="472"/>
      <c r="AL1458" s="472"/>
      <c r="AM1458" s="472"/>
      <c r="AN1458" s="472"/>
      <c r="AO1458" s="472"/>
      <c r="AP1458" s="472"/>
      <c r="AQ1458" s="472"/>
      <c r="AR1458" s="472"/>
      <c r="AS1458" s="472"/>
      <c r="AT1458" s="472"/>
      <c r="AU1458" s="472"/>
      <c r="AV1458" s="472"/>
      <c r="AW1458" s="472"/>
      <c r="AX1458" s="472"/>
      <c r="AY1458" s="472"/>
      <c r="AZ1458" s="472"/>
      <c r="BA1458" s="472"/>
      <c r="BB1458" s="472"/>
      <c r="BC1458" s="472"/>
      <c r="BD1458" s="472"/>
      <c r="BE1458" s="750"/>
      <c r="BG1458" s="750"/>
      <c r="BK1458" s="155"/>
      <c r="BL1458" s="155"/>
      <c r="BM1458" s="155"/>
      <c r="BN1458" s="155"/>
    </row>
    <row r="1459" spans="1:66" s="830" customFormat="1" ht="24.75" customHeight="1">
      <c r="A1459" s="472" t="s">
        <v>25310</v>
      </c>
      <c r="B1459" s="472">
        <v>325224</v>
      </c>
      <c r="C1459" s="472" t="s">
        <v>3416</v>
      </c>
      <c r="D1459" s="472">
        <v>3381574337</v>
      </c>
      <c r="E1459" s="472" t="s">
        <v>163</v>
      </c>
      <c r="F1459" s="472" t="s">
        <v>764</v>
      </c>
      <c r="G1459" s="472"/>
      <c r="H1459" s="472" t="s">
        <v>180</v>
      </c>
      <c r="I1459" s="472" t="s">
        <v>5417</v>
      </c>
      <c r="J1459" s="472">
        <v>9030318730</v>
      </c>
      <c r="K1459" s="472" t="s">
        <v>1183</v>
      </c>
      <c r="L1459" s="472" t="s">
        <v>1224</v>
      </c>
      <c r="M1459" s="472" t="s">
        <v>25311</v>
      </c>
      <c r="N1459" s="472"/>
      <c r="O1459" s="472" t="s">
        <v>2155</v>
      </c>
      <c r="P1459" s="472" t="s">
        <v>25307</v>
      </c>
      <c r="Q1459" s="472" t="s">
        <v>25307</v>
      </c>
      <c r="R1459" s="472"/>
      <c r="S1459" s="759"/>
      <c r="T1459" s="829"/>
      <c r="U1459" s="22"/>
      <c r="V1459" s="22"/>
      <c r="W1459" s="23"/>
      <c r="X1459" s="472"/>
      <c r="Y1459" s="472"/>
      <c r="Z1459" s="472"/>
      <c r="AA1459" s="472"/>
      <c r="AB1459" s="472"/>
      <c r="AC1459" s="472"/>
      <c r="AD1459" s="472"/>
      <c r="AE1459" s="472"/>
      <c r="AF1459" s="472"/>
      <c r="AG1459" s="472"/>
      <c r="AH1459" s="472"/>
      <c r="AI1459" s="472"/>
      <c r="AJ1459" s="472"/>
      <c r="AK1459" s="472"/>
      <c r="AL1459" s="472"/>
      <c r="AM1459" s="472"/>
      <c r="AN1459" s="472"/>
      <c r="AO1459" s="472"/>
      <c r="AP1459" s="472"/>
      <c r="AQ1459" s="472"/>
      <c r="AR1459" s="472"/>
      <c r="AS1459" s="472"/>
      <c r="AT1459" s="472"/>
      <c r="AU1459" s="472"/>
      <c r="AV1459" s="472"/>
      <c r="AW1459" s="472"/>
      <c r="AX1459" s="472"/>
      <c r="AY1459" s="472"/>
      <c r="AZ1459" s="472"/>
      <c r="BA1459" s="472"/>
      <c r="BB1459" s="472"/>
      <c r="BC1459" s="472"/>
      <c r="BD1459" s="472"/>
      <c r="BE1459" s="750"/>
      <c r="BG1459" s="750"/>
      <c r="BK1459" s="155"/>
      <c r="BL1459" s="155"/>
      <c r="BM1459" s="155"/>
      <c r="BN1459" s="155"/>
    </row>
    <row r="1460" spans="1:66" s="830" customFormat="1" ht="24.75" customHeight="1">
      <c r="A1460" s="472" t="s">
        <v>25312</v>
      </c>
      <c r="B1460" s="472">
        <v>325225</v>
      </c>
      <c r="C1460" s="472" t="s">
        <v>3416</v>
      </c>
      <c r="D1460" s="472">
        <v>2710489570</v>
      </c>
      <c r="E1460" s="472" t="s">
        <v>163</v>
      </c>
      <c r="F1460" s="472" t="s">
        <v>559</v>
      </c>
      <c r="G1460" s="472"/>
      <c r="H1460" s="472" t="s">
        <v>180</v>
      </c>
      <c r="I1460" s="472" t="s">
        <v>5417</v>
      </c>
      <c r="J1460" s="472">
        <v>9906629518</v>
      </c>
      <c r="K1460" s="472" t="s">
        <v>1183</v>
      </c>
      <c r="L1460" s="472" t="s">
        <v>25313</v>
      </c>
      <c r="M1460" s="472" t="s">
        <v>25314</v>
      </c>
      <c r="N1460" s="472"/>
      <c r="O1460" s="472" t="s">
        <v>25271</v>
      </c>
      <c r="P1460" s="472" t="s">
        <v>25315</v>
      </c>
      <c r="Q1460" s="472" t="s">
        <v>25315</v>
      </c>
      <c r="R1460" s="472"/>
      <c r="S1460" s="759"/>
      <c r="T1460" s="829"/>
      <c r="U1460" s="22"/>
      <c r="V1460" s="22"/>
      <c r="W1460" s="23"/>
      <c r="X1460" s="472"/>
      <c r="Y1460" s="472"/>
      <c r="Z1460" s="472"/>
      <c r="AA1460" s="472"/>
      <c r="AB1460" s="472"/>
      <c r="AC1460" s="472"/>
      <c r="AD1460" s="472"/>
      <c r="AE1460" s="472"/>
      <c r="AF1460" s="472"/>
      <c r="AG1460" s="472"/>
      <c r="AH1460" s="472"/>
      <c r="AI1460" s="472"/>
      <c r="AJ1460" s="472"/>
      <c r="AK1460" s="472"/>
      <c r="AL1460" s="472"/>
      <c r="AM1460" s="472"/>
      <c r="AN1460" s="472"/>
      <c r="AO1460" s="472"/>
      <c r="AP1460" s="472"/>
      <c r="AQ1460" s="472"/>
      <c r="AR1460" s="472"/>
      <c r="AS1460" s="472"/>
      <c r="AT1460" s="472"/>
      <c r="AU1460" s="472"/>
      <c r="AV1460" s="472"/>
      <c r="AW1460" s="472"/>
      <c r="AX1460" s="472"/>
      <c r="AY1460" s="472"/>
      <c r="AZ1460" s="472"/>
      <c r="BA1460" s="472"/>
      <c r="BB1460" s="472"/>
      <c r="BC1460" s="472"/>
      <c r="BD1460" s="472"/>
      <c r="BE1460" s="750"/>
      <c r="BG1460" s="750"/>
      <c r="BK1460" s="155"/>
      <c r="BL1460" s="155"/>
      <c r="BM1460" s="155"/>
      <c r="BN1460" s="155"/>
    </row>
    <row r="1461" spans="1:66" s="776" customFormat="1" ht="24.75" customHeight="1">
      <c r="A1461" s="776" t="s">
        <v>25791</v>
      </c>
      <c r="B1461" s="776">
        <v>325226</v>
      </c>
      <c r="C1461" s="776" t="s">
        <v>3416</v>
      </c>
      <c r="D1461" s="776">
        <v>2730202951</v>
      </c>
      <c r="E1461" s="776" t="s">
        <v>163</v>
      </c>
      <c r="F1461" s="776" t="s">
        <v>25792</v>
      </c>
      <c r="H1461" s="776" t="s">
        <v>180</v>
      </c>
      <c r="I1461" s="776" t="s">
        <v>5417</v>
      </c>
      <c r="J1461" s="776">
        <v>9021381915</v>
      </c>
      <c r="K1461" s="776" t="s">
        <v>1183</v>
      </c>
      <c r="L1461" s="776" t="s">
        <v>1853</v>
      </c>
      <c r="M1461" s="776" t="s">
        <v>25793</v>
      </c>
      <c r="O1461" s="776" t="s">
        <v>2155</v>
      </c>
      <c r="P1461" s="776" t="s">
        <v>25794</v>
      </c>
      <c r="Q1461" s="776" t="s">
        <v>25794</v>
      </c>
      <c r="R1461" s="767"/>
      <c r="S1461" s="841"/>
      <c r="BE1461" s="768"/>
      <c r="BF1461" s="833"/>
      <c r="BG1461" s="768"/>
      <c r="BH1461" s="833"/>
      <c r="BI1461" s="833"/>
      <c r="BL1461" s="833"/>
      <c r="BM1461" s="833"/>
    </row>
    <row r="1462" spans="1:66" s="776" customFormat="1" ht="24.75" customHeight="1">
      <c r="A1462" s="776" t="s">
        <v>25795</v>
      </c>
      <c r="B1462" s="776">
        <v>325227</v>
      </c>
      <c r="C1462" s="776" t="s">
        <v>3416</v>
      </c>
      <c r="D1462" s="776">
        <v>2730179224</v>
      </c>
      <c r="E1462" s="776" t="s">
        <v>163</v>
      </c>
      <c r="F1462" s="776" t="s">
        <v>363</v>
      </c>
      <c r="H1462" s="776" t="s">
        <v>180</v>
      </c>
      <c r="I1462" s="776" t="s">
        <v>5417</v>
      </c>
      <c r="J1462" s="776">
        <v>9037509305</v>
      </c>
      <c r="K1462" s="776" t="s">
        <v>1183</v>
      </c>
      <c r="L1462" s="776" t="s">
        <v>774</v>
      </c>
      <c r="M1462" s="776" t="s">
        <v>25796</v>
      </c>
      <c r="O1462" s="776" t="s">
        <v>2155</v>
      </c>
      <c r="P1462" s="776" t="s">
        <v>25797</v>
      </c>
      <c r="Q1462" s="776" t="s">
        <v>25797</v>
      </c>
      <c r="R1462" s="767"/>
      <c r="S1462" s="841"/>
      <c r="BE1462" s="768"/>
      <c r="BF1462" s="833"/>
      <c r="BG1462" s="768"/>
      <c r="BH1462" s="833"/>
      <c r="BI1462" s="833"/>
      <c r="BL1462" s="833"/>
      <c r="BM1462" s="833"/>
    </row>
    <row r="1463" spans="1:66" s="776" customFormat="1" ht="24.75" customHeight="1">
      <c r="A1463" s="776" t="s">
        <v>25798</v>
      </c>
      <c r="B1463" s="776">
        <v>325228</v>
      </c>
      <c r="C1463" s="776" t="s">
        <v>3416</v>
      </c>
      <c r="D1463" s="776">
        <v>2730191089</v>
      </c>
      <c r="E1463" s="776" t="s">
        <v>163</v>
      </c>
      <c r="F1463" s="776" t="s">
        <v>102</v>
      </c>
      <c r="H1463" s="776" t="s">
        <v>180</v>
      </c>
      <c r="I1463" s="776" t="s">
        <v>5417</v>
      </c>
      <c r="J1463" s="776">
        <v>9014688669</v>
      </c>
      <c r="K1463" s="776" t="s">
        <v>1183</v>
      </c>
      <c r="L1463" s="776" t="s">
        <v>1853</v>
      </c>
      <c r="M1463" s="776" t="s">
        <v>25799</v>
      </c>
      <c r="O1463" s="776" t="s">
        <v>2155</v>
      </c>
      <c r="P1463" s="776" t="s">
        <v>25782</v>
      </c>
      <c r="Q1463" s="776" t="s">
        <v>25782</v>
      </c>
      <c r="R1463" s="767"/>
      <c r="S1463" s="841"/>
      <c r="BE1463" s="768"/>
      <c r="BF1463" s="833"/>
      <c r="BG1463" s="768"/>
      <c r="BH1463" s="833"/>
      <c r="BI1463" s="833"/>
      <c r="BL1463" s="833"/>
      <c r="BM1463" s="833"/>
    </row>
    <row r="1464" spans="1:66" s="830" customFormat="1" ht="24.75" customHeight="1">
      <c r="A1464" s="472" t="s">
        <v>23599</v>
      </c>
      <c r="B1464" s="472">
        <v>325196</v>
      </c>
      <c r="C1464" s="472" t="s">
        <v>3416</v>
      </c>
      <c r="D1464" s="472">
        <v>2710442701</v>
      </c>
      <c r="E1464" s="472" t="s">
        <v>162</v>
      </c>
      <c r="F1464" s="472" t="s">
        <v>138</v>
      </c>
      <c r="G1464" s="472"/>
      <c r="H1464" s="472" t="s">
        <v>180</v>
      </c>
      <c r="I1464" s="472" t="s">
        <v>5417</v>
      </c>
      <c r="J1464" s="472">
        <v>9115666145</v>
      </c>
      <c r="K1464" s="472" t="s">
        <v>1183</v>
      </c>
      <c r="L1464" s="472" t="s">
        <v>774</v>
      </c>
      <c r="M1464" s="472" t="s">
        <v>23600</v>
      </c>
      <c r="N1464" s="472"/>
      <c r="O1464" s="472" t="s">
        <v>2155</v>
      </c>
      <c r="P1464" s="472" t="s">
        <v>23536</v>
      </c>
      <c r="Q1464" s="472" t="s">
        <v>23536</v>
      </c>
      <c r="R1464" s="472" t="s">
        <v>24862</v>
      </c>
      <c r="S1464" s="759"/>
      <c r="T1464" s="829"/>
      <c r="U1464" s="22"/>
      <c r="V1464" s="22"/>
      <c r="W1464" s="23"/>
      <c r="X1464" s="472"/>
      <c r="Y1464" s="472"/>
      <c r="Z1464" s="472"/>
      <c r="AA1464" s="472"/>
      <c r="AB1464" s="472"/>
      <c r="AC1464" s="472"/>
      <c r="AD1464" s="472"/>
      <c r="AE1464" s="472"/>
      <c r="AF1464" s="472"/>
      <c r="AG1464" s="472"/>
      <c r="AH1464" s="472"/>
      <c r="AI1464" s="472"/>
      <c r="AJ1464" s="472"/>
      <c r="AK1464" s="472"/>
      <c r="AL1464" s="472"/>
      <c r="AM1464" s="472"/>
      <c r="AN1464" s="472"/>
      <c r="AO1464" s="472"/>
      <c r="AP1464" s="472"/>
      <c r="AQ1464" s="472"/>
      <c r="AR1464" s="472"/>
      <c r="AS1464" s="472"/>
      <c r="AT1464" s="472"/>
      <c r="AU1464" s="472"/>
      <c r="AV1464" s="472"/>
      <c r="AW1464" s="472"/>
      <c r="AX1464" s="472"/>
      <c r="AY1464" s="472"/>
      <c r="AZ1464" s="472"/>
      <c r="BA1464" s="472"/>
      <c r="BB1464" s="472"/>
      <c r="BC1464" s="472"/>
      <c r="BD1464" s="472"/>
      <c r="BE1464" s="750"/>
      <c r="BG1464" s="750"/>
      <c r="BK1464" s="155"/>
      <c r="BL1464" s="155"/>
      <c r="BM1464" s="155"/>
      <c r="BN1464" s="155"/>
    </row>
    <row r="1465" spans="1:66" s="830" customFormat="1" ht="24.75" customHeight="1">
      <c r="A1465" s="472" t="s">
        <v>23601</v>
      </c>
      <c r="B1465" s="472">
        <v>325197</v>
      </c>
      <c r="C1465" s="472" t="s">
        <v>3416</v>
      </c>
      <c r="D1465" s="472">
        <v>1273084594</v>
      </c>
      <c r="E1465" s="472" t="s">
        <v>386</v>
      </c>
      <c r="F1465" s="472" t="s">
        <v>178</v>
      </c>
      <c r="G1465" s="472"/>
      <c r="H1465" s="472" t="s">
        <v>180</v>
      </c>
      <c r="I1465" s="472" t="s">
        <v>5417</v>
      </c>
      <c r="J1465" s="472">
        <v>9010971147</v>
      </c>
      <c r="K1465" s="472" t="s">
        <v>1183</v>
      </c>
      <c r="L1465" s="472" t="s">
        <v>774</v>
      </c>
      <c r="M1465" s="472" t="s">
        <v>23602</v>
      </c>
      <c r="N1465" s="472"/>
      <c r="O1465" s="472" t="s">
        <v>2155</v>
      </c>
      <c r="P1465" s="472" t="s">
        <v>23603</v>
      </c>
      <c r="Q1465" s="472" t="s">
        <v>23603</v>
      </c>
      <c r="R1465" s="472"/>
      <c r="S1465" s="759"/>
      <c r="T1465" s="829"/>
      <c r="U1465" s="22"/>
      <c r="V1465" s="22"/>
      <c r="W1465" s="23"/>
      <c r="X1465" s="472"/>
      <c r="Y1465" s="472"/>
      <c r="Z1465" s="472"/>
      <c r="AA1465" s="472"/>
      <c r="AB1465" s="472"/>
      <c r="AC1465" s="472"/>
      <c r="AD1465" s="472"/>
      <c r="AE1465" s="472"/>
      <c r="AF1465" s="472"/>
      <c r="AG1465" s="472"/>
      <c r="AH1465" s="472"/>
      <c r="AI1465" s="472"/>
      <c r="AJ1465" s="472"/>
      <c r="AK1465" s="472"/>
      <c r="AL1465" s="472"/>
      <c r="AM1465" s="472"/>
      <c r="AN1465" s="472"/>
      <c r="AO1465" s="472"/>
      <c r="AP1465" s="472"/>
      <c r="AQ1465" s="472"/>
      <c r="AR1465" s="472"/>
      <c r="AS1465" s="472"/>
      <c r="AT1465" s="472"/>
      <c r="AU1465" s="472"/>
      <c r="AV1465" s="472"/>
      <c r="AW1465" s="472"/>
      <c r="AX1465" s="472"/>
      <c r="AY1465" s="472"/>
      <c r="AZ1465" s="472"/>
      <c r="BA1465" s="472"/>
      <c r="BB1465" s="472"/>
      <c r="BC1465" s="472"/>
      <c r="BD1465" s="472"/>
      <c r="BE1465" s="750"/>
      <c r="BG1465" s="750"/>
      <c r="BK1465" s="155"/>
      <c r="BL1465" s="155"/>
      <c r="BM1465" s="155"/>
      <c r="BN1465" s="155"/>
    </row>
    <row r="1466" spans="1:66" s="830" customFormat="1" ht="24.75" customHeight="1">
      <c r="A1466" s="472" t="s">
        <v>23604</v>
      </c>
      <c r="B1466" s="472">
        <v>325198</v>
      </c>
      <c r="C1466" s="472" t="s">
        <v>3416</v>
      </c>
      <c r="D1466" s="472">
        <v>2710434784</v>
      </c>
      <c r="E1466" s="472" t="s">
        <v>162</v>
      </c>
      <c r="F1466" s="472" t="s">
        <v>22169</v>
      </c>
      <c r="G1466" s="472"/>
      <c r="H1466" s="472" t="s">
        <v>180</v>
      </c>
      <c r="I1466" s="472" t="s">
        <v>5417</v>
      </c>
      <c r="J1466" s="472">
        <v>9927824563</v>
      </c>
      <c r="K1466" s="472" t="s">
        <v>1183</v>
      </c>
      <c r="L1466" s="472" t="s">
        <v>774</v>
      </c>
      <c r="M1466" s="472" t="s">
        <v>23605</v>
      </c>
      <c r="N1466" s="472"/>
      <c r="O1466" s="472" t="s">
        <v>2155</v>
      </c>
      <c r="P1466" s="472" t="s">
        <v>23606</v>
      </c>
      <c r="Q1466" s="472" t="s">
        <v>23606</v>
      </c>
      <c r="R1466" s="472" t="s">
        <v>23606</v>
      </c>
      <c r="S1466" s="759"/>
      <c r="T1466" s="829"/>
      <c r="U1466" s="22"/>
      <c r="V1466" s="22"/>
      <c r="W1466" s="23"/>
      <c r="X1466" s="472"/>
      <c r="Y1466" s="472"/>
      <c r="Z1466" s="472"/>
      <c r="AA1466" s="472"/>
      <c r="AB1466" s="472"/>
      <c r="AC1466" s="472"/>
      <c r="AD1466" s="472"/>
      <c r="AE1466" s="472"/>
      <c r="AF1466" s="472"/>
      <c r="AG1466" s="472"/>
      <c r="AH1466" s="472"/>
      <c r="AI1466" s="472"/>
      <c r="AJ1466" s="472"/>
      <c r="AK1466" s="472"/>
      <c r="AL1466" s="472"/>
      <c r="AM1466" s="472"/>
      <c r="AN1466" s="472"/>
      <c r="AO1466" s="472"/>
      <c r="AP1466" s="472"/>
      <c r="AQ1466" s="472"/>
      <c r="AR1466" s="472"/>
      <c r="AS1466" s="472"/>
      <c r="AT1466" s="472"/>
      <c r="AU1466" s="472"/>
      <c r="AV1466" s="472"/>
      <c r="AW1466" s="472"/>
      <c r="AX1466" s="472"/>
      <c r="AY1466" s="472"/>
      <c r="AZ1466" s="472"/>
      <c r="BA1466" s="472"/>
      <c r="BB1466" s="472"/>
      <c r="BC1466" s="472"/>
      <c r="BD1466" s="472"/>
      <c r="BE1466" s="750"/>
      <c r="BG1466" s="750"/>
      <c r="BK1466" s="155"/>
      <c r="BL1466" s="155"/>
      <c r="BM1466" s="155"/>
      <c r="BN1466" s="155"/>
    </row>
    <row r="1467" spans="1:66" s="830" customFormat="1" ht="24.75" customHeight="1">
      <c r="A1467" s="472" t="s">
        <v>23607</v>
      </c>
      <c r="B1467" s="472">
        <v>325199</v>
      </c>
      <c r="C1467" s="472" t="s">
        <v>3416</v>
      </c>
      <c r="D1467" s="472">
        <v>2700179390</v>
      </c>
      <c r="E1467" s="472" t="s">
        <v>386</v>
      </c>
      <c r="F1467" s="472" t="s">
        <v>509</v>
      </c>
      <c r="G1467" s="472"/>
      <c r="H1467" s="472" t="s">
        <v>179</v>
      </c>
      <c r="I1467" s="472" t="s">
        <v>5417</v>
      </c>
      <c r="J1467" s="472">
        <v>9034709136</v>
      </c>
      <c r="K1467" s="472" t="s">
        <v>1183</v>
      </c>
      <c r="L1467" s="472" t="s">
        <v>1224</v>
      </c>
      <c r="M1467" s="472" t="s">
        <v>23608</v>
      </c>
      <c r="N1467" s="472"/>
      <c r="O1467" s="472" t="s">
        <v>2155</v>
      </c>
      <c r="P1467" s="472" t="s">
        <v>23609</v>
      </c>
      <c r="Q1467" s="472" t="s">
        <v>23609</v>
      </c>
      <c r="R1467" s="472"/>
      <c r="S1467" s="759"/>
      <c r="T1467" s="829"/>
      <c r="U1467" s="22"/>
      <c r="V1467" s="22"/>
      <c r="W1467" s="23"/>
      <c r="X1467" s="472"/>
      <c r="Y1467" s="472"/>
      <c r="Z1467" s="472"/>
      <c r="AA1467" s="472"/>
      <c r="AB1467" s="472"/>
      <c r="AC1467" s="472"/>
      <c r="AD1467" s="472"/>
      <c r="AE1467" s="472"/>
      <c r="AF1467" s="472"/>
      <c r="AG1467" s="472"/>
      <c r="AH1467" s="472"/>
      <c r="AI1467" s="472"/>
      <c r="AJ1467" s="472"/>
      <c r="AK1467" s="472"/>
      <c r="AL1467" s="472"/>
      <c r="AM1467" s="472"/>
      <c r="AN1467" s="472"/>
      <c r="AO1467" s="472"/>
      <c r="AP1467" s="472"/>
      <c r="AQ1467" s="472"/>
      <c r="AR1467" s="472"/>
      <c r="AS1467" s="472"/>
      <c r="AT1467" s="472"/>
      <c r="AU1467" s="472"/>
      <c r="AV1467" s="472"/>
      <c r="AW1467" s="472"/>
      <c r="AX1467" s="472"/>
      <c r="AY1467" s="472"/>
      <c r="AZ1467" s="472"/>
      <c r="BA1467" s="472"/>
      <c r="BB1467" s="472"/>
      <c r="BC1467" s="472"/>
      <c r="BD1467" s="472"/>
      <c r="BE1467" s="750"/>
      <c r="BG1467" s="750"/>
      <c r="BK1467" s="155"/>
      <c r="BL1467" s="155"/>
      <c r="BM1467" s="155"/>
      <c r="BN1467" s="155"/>
    </row>
    <row r="1468" spans="1:66" s="830" customFormat="1" ht="24.75" customHeight="1">
      <c r="A1468" s="472" t="s">
        <v>24350</v>
      </c>
      <c r="B1468" s="472">
        <v>325200</v>
      </c>
      <c r="C1468" s="472" t="s">
        <v>3416</v>
      </c>
      <c r="D1468" s="472">
        <v>2710374341</v>
      </c>
      <c r="E1468" s="472" t="s">
        <v>386</v>
      </c>
      <c r="F1468" s="472" t="s">
        <v>559</v>
      </c>
      <c r="G1468" s="472"/>
      <c r="H1468" s="472" t="s">
        <v>180</v>
      </c>
      <c r="I1468" s="472" t="s">
        <v>5417</v>
      </c>
      <c r="J1468" s="472">
        <v>9360077961</v>
      </c>
      <c r="K1468" s="472" t="s">
        <v>2226</v>
      </c>
      <c r="L1468" s="472" t="s">
        <v>774</v>
      </c>
      <c r="M1468" s="472" t="s">
        <v>24351</v>
      </c>
      <c r="N1468" s="472"/>
      <c r="O1468" s="472" t="s">
        <v>2155</v>
      </c>
      <c r="P1468" s="472" t="s">
        <v>24352</v>
      </c>
      <c r="Q1468" s="472" t="s">
        <v>24352</v>
      </c>
      <c r="R1468" s="472"/>
      <c r="S1468" s="759"/>
      <c r="T1468" s="829"/>
      <c r="U1468" s="22"/>
      <c r="V1468" s="22"/>
      <c r="W1468" s="23"/>
      <c r="X1468" s="472"/>
      <c r="Y1468" s="472"/>
      <c r="Z1468" s="472"/>
      <c r="AA1468" s="472"/>
      <c r="AB1468" s="472"/>
      <c r="AC1468" s="472"/>
      <c r="AD1468" s="472"/>
      <c r="AE1468" s="472"/>
      <c r="AF1468" s="472"/>
      <c r="AG1468" s="472"/>
      <c r="AH1468" s="472"/>
      <c r="AI1468" s="472"/>
      <c r="AJ1468" s="472"/>
      <c r="AK1468" s="472"/>
      <c r="AL1468" s="472"/>
      <c r="AM1468" s="472"/>
      <c r="AN1468" s="472"/>
      <c r="AO1468" s="472"/>
      <c r="AP1468" s="472"/>
      <c r="AQ1468" s="472"/>
      <c r="AR1468" s="472"/>
      <c r="AS1468" s="472"/>
      <c r="AT1468" s="472"/>
      <c r="AU1468" s="472"/>
      <c r="AV1468" s="472"/>
      <c r="AW1468" s="472"/>
      <c r="AX1468" s="472"/>
      <c r="AY1468" s="472"/>
      <c r="AZ1468" s="472"/>
      <c r="BA1468" s="472"/>
      <c r="BB1468" s="472"/>
      <c r="BC1468" s="472"/>
      <c r="BD1468" s="472"/>
      <c r="BE1468" s="750"/>
      <c r="BG1468" s="750"/>
      <c r="BK1468" s="155"/>
      <c r="BL1468" s="155"/>
      <c r="BM1468" s="155"/>
      <c r="BN1468" s="155"/>
    </row>
    <row r="1469" spans="1:66" s="830" customFormat="1" ht="24.75" customHeight="1">
      <c r="A1469" s="472" t="s">
        <v>24353</v>
      </c>
      <c r="B1469" s="472">
        <v>325201</v>
      </c>
      <c r="C1469" s="472" t="s">
        <v>3416</v>
      </c>
      <c r="D1469" s="472">
        <v>2710229528</v>
      </c>
      <c r="E1469" s="472" t="s">
        <v>386</v>
      </c>
      <c r="F1469" s="472" t="s">
        <v>123</v>
      </c>
      <c r="G1469" s="472"/>
      <c r="H1469" s="472" t="s">
        <v>180</v>
      </c>
      <c r="I1469" s="472" t="s">
        <v>5417</v>
      </c>
      <c r="J1469" s="472">
        <v>9307700636</v>
      </c>
      <c r="K1469" s="472" t="s">
        <v>2226</v>
      </c>
      <c r="L1469" s="472"/>
      <c r="M1469" s="472" t="s">
        <v>24354</v>
      </c>
      <c r="N1469" s="472"/>
      <c r="O1469" s="472" t="s">
        <v>2155</v>
      </c>
      <c r="P1469" s="472" t="s">
        <v>24355</v>
      </c>
      <c r="Q1469" s="472" t="s">
        <v>24355</v>
      </c>
      <c r="R1469" s="472"/>
      <c r="S1469" s="759"/>
      <c r="T1469" s="829"/>
      <c r="U1469" s="22"/>
      <c r="V1469" s="22"/>
      <c r="W1469" s="23"/>
      <c r="X1469" s="472"/>
      <c r="Y1469" s="472"/>
      <c r="Z1469" s="472"/>
      <c r="AA1469" s="472"/>
      <c r="AB1469" s="472"/>
      <c r="AC1469" s="472"/>
      <c r="AD1469" s="472"/>
      <c r="AE1469" s="472"/>
      <c r="AF1469" s="472"/>
      <c r="AG1469" s="472"/>
      <c r="AH1469" s="472"/>
      <c r="AI1469" s="472"/>
      <c r="AJ1469" s="472"/>
      <c r="AK1469" s="472"/>
      <c r="AL1469" s="472"/>
      <c r="AM1469" s="472"/>
      <c r="AN1469" s="472"/>
      <c r="AO1469" s="472"/>
      <c r="AP1469" s="472"/>
      <c r="AQ1469" s="472"/>
      <c r="AR1469" s="472"/>
      <c r="AS1469" s="472"/>
      <c r="AT1469" s="472"/>
      <c r="AU1469" s="472"/>
      <c r="AV1469" s="472"/>
      <c r="AW1469" s="472"/>
      <c r="AX1469" s="472"/>
      <c r="AY1469" s="472"/>
      <c r="AZ1469" s="472"/>
      <c r="BA1469" s="472"/>
      <c r="BB1469" s="472"/>
      <c r="BC1469" s="472"/>
      <c r="BD1469" s="472"/>
      <c r="BE1469" s="750"/>
      <c r="BG1469" s="750"/>
      <c r="BK1469" s="155"/>
      <c r="BL1469" s="155"/>
      <c r="BM1469" s="155"/>
      <c r="BN1469" s="155"/>
    </row>
    <row r="1470" spans="1:66" s="830" customFormat="1" ht="24.75" customHeight="1">
      <c r="A1470" s="472" t="s">
        <v>25780</v>
      </c>
      <c r="B1470" s="472">
        <v>325229</v>
      </c>
      <c r="C1470" s="472" t="s">
        <v>3416</v>
      </c>
      <c r="D1470" s="472">
        <v>2721655949</v>
      </c>
      <c r="E1470" s="472" t="s">
        <v>163</v>
      </c>
      <c r="F1470" s="472" t="s">
        <v>262</v>
      </c>
      <c r="G1470" s="472"/>
      <c r="H1470" s="472" t="s">
        <v>179</v>
      </c>
      <c r="I1470" s="472" t="s">
        <v>5418</v>
      </c>
      <c r="J1470" s="472">
        <v>9369807680</v>
      </c>
      <c r="K1470" s="472" t="s">
        <v>1183</v>
      </c>
      <c r="L1470" s="472"/>
      <c r="M1470" s="472" t="s">
        <v>25781</v>
      </c>
      <c r="N1470" s="472"/>
      <c r="O1470" s="472" t="s">
        <v>2155</v>
      </c>
      <c r="P1470" s="472" t="s">
        <v>25782</v>
      </c>
      <c r="Q1470" s="472" t="s">
        <v>25782</v>
      </c>
      <c r="R1470" s="472"/>
      <c r="S1470" s="759"/>
      <c r="T1470" s="829"/>
      <c r="U1470" s="22"/>
      <c r="V1470" s="22"/>
      <c r="W1470" s="23"/>
      <c r="X1470" s="472"/>
      <c r="Y1470" s="472"/>
      <c r="Z1470" s="472"/>
      <c r="AA1470" s="472"/>
      <c r="AB1470" s="472"/>
      <c r="AC1470" s="472"/>
      <c r="AD1470" s="472"/>
      <c r="AE1470" s="472"/>
      <c r="AF1470" s="472"/>
      <c r="AG1470" s="472"/>
      <c r="AH1470" s="472"/>
      <c r="AI1470" s="472"/>
      <c r="AJ1470" s="472"/>
      <c r="AK1470" s="472"/>
      <c r="AL1470" s="472"/>
      <c r="AM1470" s="472"/>
      <c r="AN1470" s="472"/>
      <c r="AO1470" s="472"/>
      <c r="AP1470" s="472"/>
      <c r="AQ1470" s="472"/>
      <c r="AR1470" s="472"/>
      <c r="AS1470" s="472"/>
      <c r="AT1470" s="472"/>
      <c r="AU1470" s="472"/>
      <c r="AV1470" s="472"/>
      <c r="AW1470" s="472"/>
      <c r="AX1470" s="472"/>
      <c r="AY1470" s="472"/>
      <c r="AZ1470" s="472"/>
      <c r="BA1470" s="472"/>
      <c r="BB1470" s="472"/>
      <c r="BC1470" s="472"/>
      <c r="BD1470" s="472"/>
      <c r="BE1470" s="750"/>
      <c r="BG1470" s="750"/>
      <c r="BK1470" s="155"/>
      <c r="BL1470" s="155"/>
      <c r="BM1470" s="155"/>
      <c r="BN1470" s="155"/>
    </row>
    <row r="1471" spans="1:66" s="830" customFormat="1" ht="24.75" customHeight="1">
      <c r="A1471" s="472" t="s">
        <v>25783</v>
      </c>
      <c r="B1471" s="472">
        <v>325230</v>
      </c>
      <c r="C1471" s="472" t="s">
        <v>3416</v>
      </c>
      <c r="D1471" s="472">
        <v>2700397231</v>
      </c>
      <c r="E1471" s="472" t="s">
        <v>163</v>
      </c>
      <c r="F1471" s="472" t="s">
        <v>138</v>
      </c>
      <c r="G1471" s="472"/>
      <c r="H1471" s="472" t="s">
        <v>180</v>
      </c>
      <c r="I1471" s="472" t="s">
        <v>5417</v>
      </c>
      <c r="J1471" s="472">
        <v>9900250565</v>
      </c>
      <c r="K1471" s="472" t="s">
        <v>1183</v>
      </c>
      <c r="L1471" s="472" t="s">
        <v>1224</v>
      </c>
      <c r="M1471" s="472" t="s">
        <v>25784</v>
      </c>
      <c r="N1471" s="472"/>
      <c r="O1471" s="472" t="s">
        <v>2155</v>
      </c>
      <c r="P1471" s="472" t="s">
        <v>25764</v>
      </c>
      <c r="Q1471" s="472" t="s">
        <v>25764</v>
      </c>
      <c r="R1471" s="472"/>
      <c r="S1471" s="759"/>
      <c r="T1471" s="829"/>
      <c r="U1471" s="22"/>
      <c r="V1471" s="22"/>
      <c r="W1471" s="23"/>
      <c r="X1471" s="472"/>
      <c r="Y1471" s="472"/>
      <c r="Z1471" s="472"/>
      <c r="AA1471" s="472"/>
      <c r="AB1471" s="472"/>
      <c r="AC1471" s="472"/>
      <c r="AD1471" s="472"/>
      <c r="AE1471" s="472"/>
      <c r="AF1471" s="472"/>
      <c r="AG1471" s="472"/>
      <c r="AH1471" s="472"/>
      <c r="AI1471" s="472"/>
      <c r="AJ1471" s="472"/>
      <c r="AK1471" s="472"/>
      <c r="AL1471" s="472"/>
      <c r="AM1471" s="472"/>
      <c r="AN1471" s="472"/>
      <c r="AO1471" s="472"/>
      <c r="AP1471" s="472"/>
      <c r="AQ1471" s="472"/>
      <c r="AR1471" s="472"/>
      <c r="AS1471" s="472"/>
      <c r="AT1471" s="472"/>
      <c r="AU1471" s="472"/>
      <c r="AV1471" s="472"/>
      <c r="AW1471" s="472"/>
      <c r="AX1471" s="472"/>
      <c r="AY1471" s="472"/>
      <c r="AZ1471" s="472"/>
      <c r="BA1471" s="472"/>
      <c r="BB1471" s="472"/>
      <c r="BC1471" s="472"/>
      <c r="BD1471" s="472"/>
      <c r="BE1471" s="750"/>
      <c r="BG1471" s="750"/>
      <c r="BK1471" s="155"/>
      <c r="BL1471" s="155"/>
      <c r="BM1471" s="155"/>
      <c r="BN1471" s="155"/>
    </row>
    <row r="1472" spans="1:66" s="830" customFormat="1" ht="24.75" customHeight="1">
      <c r="A1472" s="472" t="s">
        <v>25785</v>
      </c>
      <c r="B1472" s="472">
        <v>325231</v>
      </c>
      <c r="C1472" s="472" t="s">
        <v>3416</v>
      </c>
      <c r="D1472" s="472">
        <v>2700310527</v>
      </c>
      <c r="E1472" s="472" t="s">
        <v>162</v>
      </c>
      <c r="F1472" s="472" t="s">
        <v>86</v>
      </c>
      <c r="G1472" s="472"/>
      <c r="H1472" s="472" t="s">
        <v>180</v>
      </c>
      <c r="I1472" s="472" t="s">
        <v>5417</v>
      </c>
      <c r="J1472" s="472">
        <v>9334636057</v>
      </c>
      <c r="K1472" s="472" t="s">
        <v>1183</v>
      </c>
      <c r="L1472" s="472" t="s">
        <v>1224</v>
      </c>
      <c r="M1472" s="472" t="s">
        <v>25786</v>
      </c>
      <c r="N1472" s="472"/>
      <c r="O1472" s="472" t="s">
        <v>2155</v>
      </c>
      <c r="P1472" s="472" t="s">
        <v>25764</v>
      </c>
      <c r="Q1472" s="472" t="s">
        <v>25764</v>
      </c>
      <c r="R1472" s="472" t="s">
        <v>26037</v>
      </c>
      <c r="S1472" s="759"/>
      <c r="T1472" s="829"/>
      <c r="U1472" s="22"/>
      <c r="V1472" s="22"/>
      <c r="W1472" s="23"/>
      <c r="X1472" s="472"/>
      <c r="Y1472" s="472"/>
      <c r="Z1472" s="472"/>
      <c r="AA1472" s="472"/>
      <c r="AB1472" s="472"/>
      <c r="AC1472" s="472"/>
      <c r="AD1472" s="472"/>
      <c r="AE1472" s="472"/>
      <c r="AF1472" s="472"/>
      <c r="AG1472" s="472"/>
      <c r="AH1472" s="472"/>
      <c r="AI1472" s="472"/>
      <c r="AJ1472" s="472"/>
      <c r="AK1472" s="472"/>
      <c r="AL1472" s="472"/>
      <c r="AM1472" s="472"/>
      <c r="AN1472" s="472"/>
      <c r="AO1472" s="472"/>
      <c r="AP1472" s="472"/>
      <c r="AQ1472" s="472"/>
      <c r="AR1472" s="472"/>
      <c r="AS1472" s="472"/>
      <c r="AT1472" s="472"/>
      <c r="AU1472" s="472"/>
      <c r="AV1472" s="472"/>
      <c r="AW1472" s="472"/>
      <c r="AX1472" s="472"/>
      <c r="AY1472" s="472"/>
      <c r="AZ1472" s="472"/>
      <c r="BA1472" s="472"/>
      <c r="BB1472" s="472"/>
      <c r="BC1472" s="472"/>
      <c r="BD1472" s="472"/>
      <c r="BE1472" s="750"/>
      <c r="BG1472" s="750"/>
      <c r="BK1472" s="155"/>
      <c r="BL1472" s="155"/>
      <c r="BM1472" s="155"/>
      <c r="BN1472" s="155"/>
    </row>
    <row r="1473" spans="1:66" s="830" customFormat="1" ht="24.75" customHeight="1">
      <c r="A1473" s="472" t="s">
        <v>25787</v>
      </c>
      <c r="B1473" s="472">
        <v>325232</v>
      </c>
      <c r="C1473" s="472" t="s">
        <v>3416</v>
      </c>
      <c r="D1473" s="472">
        <v>2239658</v>
      </c>
      <c r="E1473" s="472" t="s">
        <v>163</v>
      </c>
      <c r="F1473" s="472" t="s">
        <v>25788</v>
      </c>
      <c r="G1473" s="472"/>
      <c r="H1473" s="472" t="s">
        <v>180</v>
      </c>
      <c r="I1473" s="472" t="s">
        <v>5417</v>
      </c>
      <c r="J1473" s="472">
        <v>9360276052</v>
      </c>
      <c r="K1473" s="472" t="s">
        <v>1183</v>
      </c>
      <c r="L1473" s="472" t="s">
        <v>774</v>
      </c>
      <c r="M1473" s="472" t="s">
        <v>25789</v>
      </c>
      <c r="N1473" s="472"/>
      <c r="O1473" s="472" t="s">
        <v>2155</v>
      </c>
      <c r="P1473" s="472" t="s">
        <v>25790</v>
      </c>
      <c r="Q1473" s="472" t="s">
        <v>25790</v>
      </c>
      <c r="R1473" s="472"/>
      <c r="S1473" s="759"/>
      <c r="T1473" s="829"/>
      <c r="U1473" s="22"/>
      <c r="V1473" s="22"/>
      <c r="W1473" s="23"/>
      <c r="X1473" s="472"/>
      <c r="Y1473" s="472"/>
      <c r="Z1473" s="472"/>
      <c r="AA1473" s="472"/>
      <c r="AB1473" s="472"/>
      <c r="AC1473" s="472"/>
      <c r="AD1473" s="472"/>
      <c r="AE1473" s="472"/>
      <c r="AF1473" s="472"/>
      <c r="AG1473" s="472"/>
      <c r="AH1473" s="472"/>
      <c r="AI1473" s="472"/>
      <c r="AJ1473" s="472"/>
      <c r="AK1473" s="472"/>
      <c r="AL1473" s="472"/>
      <c r="AM1473" s="472"/>
      <c r="AN1473" s="472"/>
      <c r="AO1473" s="472"/>
      <c r="AP1473" s="472"/>
      <c r="AQ1473" s="472"/>
      <c r="AR1473" s="472"/>
      <c r="AS1473" s="472"/>
      <c r="AT1473" s="472"/>
      <c r="AU1473" s="472"/>
      <c r="AV1473" s="472"/>
      <c r="AW1473" s="472"/>
      <c r="AX1473" s="472"/>
      <c r="AY1473" s="472"/>
      <c r="AZ1473" s="472"/>
      <c r="BA1473" s="472"/>
      <c r="BB1473" s="472"/>
      <c r="BC1473" s="472"/>
      <c r="BD1473" s="472"/>
      <c r="BE1473" s="750"/>
      <c r="BG1473" s="750"/>
      <c r="BK1473" s="155"/>
      <c r="BL1473" s="155"/>
      <c r="BM1473" s="155"/>
      <c r="BN1473" s="155"/>
    </row>
    <row r="1474" spans="1:66" s="830" customFormat="1" ht="24.75" customHeight="1">
      <c r="A1474" s="472" t="s">
        <v>25987</v>
      </c>
      <c r="B1474" s="472">
        <v>325233</v>
      </c>
      <c r="C1474" s="472" t="s">
        <v>3416</v>
      </c>
      <c r="D1474" s="472">
        <v>2710196247</v>
      </c>
      <c r="E1474" s="472" t="s">
        <v>163</v>
      </c>
      <c r="F1474" s="472" t="s">
        <v>388</v>
      </c>
      <c r="G1474" s="472"/>
      <c r="H1474" s="472" t="s">
        <v>179</v>
      </c>
      <c r="I1474" s="472" t="s">
        <v>5418</v>
      </c>
      <c r="J1474" s="472">
        <v>9372734473</v>
      </c>
      <c r="K1474" s="472" t="s">
        <v>1183</v>
      </c>
      <c r="L1474" s="472" t="s">
        <v>774</v>
      </c>
      <c r="M1474" s="472" t="s">
        <v>25989</v>
      </c>
      <c r="N1474" s="472"/>
      <c r="O1474" s="472" t="s">
        <v>2155</v>
      </c>
      <c r="P1474" s="472" t="s">
        <v>25922</v>
      </c>
      <c r="Q1474" s="472" t="s">
        <v>25922</v>
      </c>
      <c r="R1474" s="472">
        <v>1404</v>
      </c>
      <c r="S1474" s="759"/>
      <c r="T1474" s="829"/>
      <c r="U1474" s="22"/>
      <c r="V1474" s="22"/>
      <c r="W1474" s="23"/>
      <c r="X1474" s="472"/>
      <c r="Y1474" s="472"/>
      <c r="Z1474" s="472"/>
      <c r="AA1474" s="472"/>
      <c r="AB1474" s="472"/>
      <c r="AC1474" s="472"/>
      <c r="AD1474" s="472"/>
      <c r="AE1474" s="472"/>
      <c r="AF1474" s="472"/>
      <c r="AG1474" s="472"/>
      <c r="AH1474" s="472"/>
      <c r="AI1474" s="472"/>
      <c r="AJ1474" s="472"/>
      <c r="AK1474" s="472"/>
      <c r="AL1474" s="472"/>
      <c r="AM1474" s="472"/>
      <c r="AN1474" s="472"/>
      <c r="AO1474" s="472"/>
      <c r="AP1474" s="472"/>
      <c r="AQ1474" s="472"/>
      <c r="AR1474" s="472"/>
      <c r="AS1474" s="472"/>
      <c r="AT1474" s="472"/>
      <c r="AU1474" s="472"/>
      <c r="AV1474" s="472"/>
      <c r="AW1474" s="472"/>
      <c r="AX1474" s="472"/>
      <c r="AY1474" s="472"/>
      <c r="AZ1474" s="472"/>
      <c r="BA1474" s="472"/>
      <c r="BB1474" s="472"/>
      <c r="BC1474" s="472"/>
      <c r="BD1474" s="472"/>
      <c r="BE1474" s="750"/>
      <c r="BG1474" s="750"/>
      <c r="BK1474" s="155"/>
      <c r="BL1474" s="155"/>
      <c r="BM1474" s="155"/>
      <c r="BN1474" s="155"/>
    </row>
    <row r="1475" spans="1:66" s="830" customFormat="1" ht="24.75" customHeight="1">
      <c r="A1475" s="472" t="s">
        <v>26010</v>
      </c>
      <c r="B1475" s="472" t="s">
        <v>26011</v>
      </c>
      <c r="C1475" s="472" t="s">
        <v>3416</v>
      </c>
      <c r="D1475" s="472" t="s">
        <v>26012</v>
      </c>
      <c r="E1475" s="472" t="s">
        <v>163</v>
      </c>
      <c r="F1475" s="472" t="s">
        <v>178</v>
      </c>
      <c r="G1475" s="472"/>
      <c r="H1475" s="472" t="s">
        <v>180</v>
      </c>
      <c r="I1475" s="472" t="s">
        <v>5509</v>
      </c>
      <c r="J1475" s="472" t="s">
        <v>26013</v>
      </c>
      <c r="K1475" s="472" t="s">
        <v>1183</v>
      </c>
      <c r="L1475" s="472" t="s">
        <v>774</v>
      </c>
      <c r="M1475" s="472" t="s">
        <v>26014</v>
      </c>
      <c r="N1475" s="472"/>
      <c r="O1475" s="472" t="s">
        <v>2155</v>
      </c>
      <c r="P1475" s="472" t="s">
        <v>25986</v>
      </c>
      <c r="Q1475" s="472" t="s">
        <v>25986</v>
      </c>
      <c r="R1475" s="472"/>
      <c r="S1475" s="759"/>
      <c r="T1475" s="829"/>
      <c r="U1475" s="22"/>
      <c r="V1475" s="22"/>
      <c r="W1475" s="23"/>
      <c r="X1475" s="472"/>
      <c r="Y1475" s="472"/>
      <c r="Z1475" s="472"/>
      <c r="AA1475" s="472"/>
      <c r="AB1475" s="472"/>
      <c r="AC1475" s="472"/>
      <c r="AD1475" s="472"/>
      <c r="AE1475" s="472"/>
      <c r="AF1475" s="472"/>
      <c r="AG1475" s="472"/>
      <c r="AH1475" s="472"/>
      <c r="AI1475" s="472"/>
      <c r="AJ1475" s="472"/>
      <c r="AK1475" s="472"/>
      <c r="AL1475" s="472"/>
      <c r="AM1475" s="472"/>
      <c r="AN1475" s="472"/>
      <c r="AO1475" s="472"/>
      <c r="AP1475" s="472"/>
      <c r="AQ1475" s="472"/>
      <c r="AR1475" s="472"/>
      <c r="AS1475" s="472"/>
      <c r="AT1475" s="472"/>
      <c r="AU1475" s="472"/>
      <c r="AV1475" s="472"/>
      <c r="AW1475" s="472"/>
      <c r="AX1475" s="472"/>
      <c r="AY1475" s="472"/>
      <c r="AZ1475" s="472"/>
      <c r="BA1475" s="472"/>
      <c r="BB1475" s="472"/>
      <c r="BC1475" s="472"/>
      <c r="BD1475" s="472"/>
      <c r="BE1475" s="750"/>
      <c r="BG1475" s="750"/>
      <c r="BK1475" s="155"/>
      <c r="BL1475" s="155"/>
      <c r="BM1475" s="155"/>
      <c r="BN1475" s="155"/>
    </row>
    <row r="1476" spans="1:66" s="830" customFormat="1" ht="24.75" customHeight="1">
      <c r="A1476" s="472" t="s">
        <v>26015</v>
      </c>
      <c r="B1476" s="472" t="s">
        <v>26016</v>
      </c>
      <c r="C1476" s="472" t="s">
        <v>3416</v>
      </c>
      <c r="D1476" s="472" t="s">
        <v>26017</v>
      </c>
      <c r="E1476" s="472" t="s">
        <v>163</v>
      </c>
      <c r="F1476" s="472" t="s">
        <v>178</v>
      </c>
      <c r="G1476" s="472"/>
      <c r="H1476" s="472" t="s">
        <v>180</v>
      </c>
      <c r="I1476" s="472" t="s">
        <v>5509</v>
      </c>
      <c r="J1476" s="472" t="s">
        <v>26018</v>
      </c>
      <c r="K1476" s="472" t="s">
        <v>1183</v>
      </c>
      <c r="L1476" s="472" t="s">
        <v>774</v>
      </c>
      <c r="M1476" s="472" t="s">
        <v>26019</v>
      </c>
      <c r="N1476" s="472"/>
      <c r="O1476" s="472" t="s">
        <v>2155</v>
      </c>
      <c r="P1476" s="472" t="s">
        <v>26020</v>
      </c>
      <c r="Q1476" s="472" t="s">
        <v>26020</v>
      </c>
      <c r="R1476" s="472" t="s">
        <v>26664</v>
      </c>
      <c r="S1476" s="759"/>
      <c r="T1476" s="829"/>
      <c r="U1476" s="22"/>
      <c r="V1476" s="22"/>
      <c r="W1476" s="23"/>
      <c r="X1476" s="472"/>
      <c r="Y1476" s="472"/>
      <c r="Z1476" s="472"/>
      <c r="AA1476" s="472"/>
      <c r="AB1476" s="472"/>
      <c r="AC1476" s="472"/>
      <c r="AD1476" s="472"/>
      <c r="AE1476" s="472"/>
      <c r="AF1476" s="472"/>
      <c r="AG1476" s="472"/>
      <c r="AH1476" s="472"/>
      <c r="AI1476" s="472"/>
      <c r="AJ1476" s="472"/>
      <c r="AK1476" s="472"/>
      <c r="AL1476" s="472"/>
      <c r="AM1476" s="472"/>
      <c r="AN1476" s="472"/>
      <c r="AO1476" s="472"/>
      <c r="AP1476" s="472"/>
      <c r="AQ1476" s="472"/>
      <c r="AR1476" s="472"/>
      <c r="AS1476" s="472"/>
      <c r="AT1476" s="472"/>
      <c r="AU1476" s="472"/>
      <c r="AV1476" s="472"/>
      <c r="AW1476" s="472"/>
      <c r="AX1476" s="472"/>
      <c r="AY1476" s="472"/>
      <c r="AZ1476" s="472"/>
      <c r="BA1476" s="472"/>
      <c r="BB1476" s="472"/>
      <c r="BC1476" s="472"/>
      <c r="BD1476" s="472"/>
      <c r="BE1476" s="750"/>
      <c r="BG1476" s="750"/>
      <c r="BK1476" s="155"/>
      <c r="BL1476" s="155"/>
      <c r="BM1476" s="155"/>
      <c r="BN1476" s="155"/>
    </row>
    <row r="1477" spans="1:66" s="830" customFormat="1" ht="24.75" customHeight="1">
      <c r="A1477" s="472" t="s">
        <v>26021</v>
      </c>
      <c r="B1477" s="472" t="s">
        <v>26022</v>
      </c>
      <c r="C1477" s="472" t="s">
        <v>3416</v>
      </c>
      <c r="D1477" s="472" t="s">
        <v>26023</v>
      </c>
      <c r="E1477" s="472" t="s">
        <v>163</v>
      </c>
      <c r="F1477" s="472" t="s">
        <v>123</v>
      </c>
      <c r="G1477" s="472"/>
      <c r="H1477" s="472" t="s">
        <v>180</v>
      </c>
      <c r="I1477" s="472" t="s">
        <v>5509</v>
      </c>
      <c r="J1477" s="472" t="s">
        <v>26024</v>
      </c>
      <c r="K1477" s="472" t="s">
        <v>1183</v>
      </c>
      <c r="L1477" s="472" t="s">
        <v>774</v>
      </c>
      <c r="M1477" s="472" t="s">
        <v>26025</v>
      </c>
      <c r="N1477" s="472"/>
      <c r="O1477" s="472" t="s">
        <v>2155</v>
      </c>
      <c r="P1477" s="472" t="s">
        <v>26026</v>
      </c>
      <c r="Q1477" s="472" t="s">
        <v>26026</v>
      </c>
      <c r="R1477" s="472"/>
      <c r="S1477" s="759"/>
      <c r="T1477" s="829"/>
      <c r="U1477" s="22"/>
      <c r="V1477" s="22"/>
      <c r="W1477" s="23"/>
      <c r="X1477" s="472"/>
      <c r="Y1477" s="472"/>
      <c r="Z1477" s="472"/>
      <c r="AA1477" s="472"/>
      <c r="AB1477" s="472"/>
      <c r="AC1477" s="472"/>
      <c r="AD1477" s="472"/>
      <c r="AE1477" s="472"/>
      <c r="AF1477" s="472"/>
      <c r="AG1477" s="472"/>
      <c r="AH1477" s="472"/>
      <c r="AI1477" s="472"/>
      <c r="AJ1477" s="472"/>
      <c r="AK1477" s="472"/>
      <c r="AL1477" s="472"/>
      <c r="AM1477" s="472"/>
      <c r="AN1477" s="472"/>
      <c r="AO1477" s="472"/>
      <c r="AP1477" s="472"/>
      <c r="AQ1477" s="472"/>
      <c r="AR1477" s="472"/>
      <c r="AS1477" s="472"/>
      <c r="AT1477" s="472"/>
      <c r="AU1477" s="472"/>
      <c r="AV1477" s="472"/>
      <c r="AW1477" s="472"/>
      <c r="AX1477" s="472"/>
      <c r="AY1477" s="472"/>
      <c r="AZ1477" s="472"/>
      <c r="BA1477" s="472"/>
      <c r="BB1477" s="472"/>
      <c r="BC1477" s="472"/>
      <c r="BD1477" s="472"/>
      <c r="BE1477" s="750"/>
      <c r="BG1477" s="750"/>
      <c r="BK1477" s="155"/>
      <c r="BL1477" s="155"/>
      <c r="BM1477" s="155"/>
      <c r="BN1477" s="155"/>
    </row>
    <row r="1478" spans="1:66" s="830" customFormat="1" ht="24.75" customHeight="1">
      <c r="A1478" s="472" t="s">
        <v>26027</v>
      </c>
      <c r="B1478" s="472" t="s">
        <v>26028</v>
      </c>
      <c r="C1478" s="472" t="s">
        <v>3416</v>
      </c>
      <c r="D1478" s="472" t="s">
        <v>26029</v>
      </c>
      <c r="E1478" s="472" t="s">
        <v>163</v>
      </c>
      <c r="F1478" s="472" t="s">
        <v>199</v>
      </c>
      <c r="G1478" s="472"/>
      <c r="H1478" s="472" t="s">
        <v>180</v>
      </c>
      <c r="I1478" s="472" t="s">
        <v>22456</v>
      </c>
      <c r="J1478" s="472" t="s">
        <v>26030</v>
      </c>
      <c r="K1478" s="472" t="s">
        <v>1183</v>
      </c>
      <c r="L1478" s="472" t="s">
        <v>774</v>
      </c>
      <c r="M1478" s="472" t="s">
        <v>26031</v>
      </c>
      <c r="N1478" s="472"/>
      <c r="O1478" s="472" t="s">
        <v>2155</v>
      </c>
      <c r="P1478" s="472" t="s">
        <v>26020</v>
      </c>
      <c r="Q1478" s="472" t="s">
        <v>26020</v>
      </c>
      <c r="R1478" s="472"/>
      <c r="S1478" s="759"/>
      <c r="T1478" s="829"/>
      <c r="U1478" s="22"/>
      <c r="V1478" s="22"/>
      <c r="W1478" s="23"/>
      <c r="X1478" s="472"/>
      <c r="Y1478" s="472"/>
      <c r="Z1478" s="472"/>
      <c r="AA1478" s="472"/>
      <c r="AB1478" s="472"/>
      <c r="AC1478" s="472"/>
      <c r="AD1478" s="472"/>
      <c r="AE1478" s="472"/>
      <c r="AF1478" s="472"/>
      <c r="AG1478" s="472"/>
      <c r="AH1478" s="472"/>
      <c r="AI1478" s="472"/>
      <c r="AJ1478" s="472"/>
      <c r="AK1478" s="472"/>
      <c r="AL1478" s="472"/>
      <c r="AM1478" s="472"/>
      <c r="AN1478" s="472"/>
      <c r="AO1478" s="472"/>
      <c r="AP1478" s="472"/>
      <c r="AQ1478" s="472"/>
      <c r="AR1478" s="472"/>
      <c r="AS1478" s="472"/>
      <c r="AT1478" s="472"/>
      <c r="AU1478" s="472"/>
      <c r="AV1478" s="472"/>
      <c r="AW1478" s="472"/>
      <c r="AX1478" s="472"/>
      <c r="AY1478" s="472"/>
      <c r="AZ1478" s="472"/>
      <c r="BA1478" s="472"/>
      <c r="BB1478" s="472"/>
      <c r="BC1478" s="472"/>
      <c r="BD1478" s="472"/>
      <c r="BE1478" s="750"/>
      <c r="BG1478" s="750"/>
      <c r="BK1478" s="155"/>
      <c r="BL1478" s="155"/>
      <c r="BM1478" s="155"/>
      <c r="BN1478" s="155"/>
    </row>
    <row r="1479" spans="1:66" s="830" customFormat="1" ht="24.75" customHeight="1">
      <c r="A1479" s="472" t="s">
        <v>25091</v>
      </c>
      <c r="B1479" s="472" t="s">
        <v>26032</v>
      </c>
      <c r="C1479" s="472" t="s">
        <v>3416</v>
      </c>
      <c r="D1479" s="472" t="s">
        <v>4057</v>
      </c>
      <c r="E1479" s="472" t="s">
        <v>162</v>
      </c>
      <c r="F1479" s="472" t="s">
        <v>98</v>
      </c>
      <c r="G1479" s="472"/>
      <c r="H1479" s="472" t="s">
        <v>179</v>
      </c>
      <c r="I1479" s="472" t="s">
        <v>22176</v>
      </c>
      <c r="J1479" s="472" t="s">
        <v>26033</v>
      </c>
      <c r="K1479" s="472" t="s">
        <v>1183</v>
      </c>
      <c r="L1479" s="472" t="s">
        <v>774</v>
      </c>
      <c r="M1479" s="472" t="s">
        <v>26034</v>
      </c>
      <c r="N1479" s="472"/>
      <c r="O1479" s="472" t="s">
        <v>1551</v>
      </c>
      <c r="P1479" s="472" t="s">
        <v>26035</v>
      </c>
      <c r="Q1479" s="472" t="s">
        <v>26035</v>
      </c>
      <c r="R1479" s="472" t="s">
        <v>26037</v>
      </c>
      <c r="S1479" s="759"/>
      <c r="T1479" s="829"/>
      <c r="U1479" s="22" t="s">
        <v>3156</v>
      </c>
      <c r="V1479" s="22" t="s">
        <v>5378</v>
      </c>
      <c r="W1479" s="23"/>
      <c r="X1479" s="472"/>
      <c r="Y1479" s="472"/>
      <c r="Z1479" s="472"/>
      <c r="AA1479" s="472"/>
      <c r="AB1479" s="472"/>
      <c r="AC1479" s="472"/>
      <c r="AD1479" s="472"/>
      <c r="AE1479" s="472"/>
      <c r="AF1479" s="472"/>
      <c r="AG1479" s="472"/>
      <c r="AH1479" s="472"/>
      <c r="AI1479" s="472"/>
      <c r="AJ1479" s="472"/>
      <c r="AK1479" s="472"/>
      <c r="AL1479" s="472"/>
      <c r="AM1479" s="472"/>
      <c r="AN1479" s="472"/>
      <c r="AO1479" s="472"/>
      <c r="AP1479" s="472"/>
      <c r="AQ1479" s="472"/>
      <c r="AR1479" s="472"/>
      <c r="AS1479" s="472"/>
      <c r="AT1479" s="472"/>
      <c r="AU1479" s="472"/>
      <c r="AV1479" s="472"/>
      <c r="AW1479" s="472"/>
      <c r="AX1479" s="472"/>
      <c r="AY1479" s="472"/>
      <c r="AZ1479" s="472"/>
      <c r="BA1479" s="472"/>
      <c r="BB1479" s="472"/>
      <c r="BC1479" s="472"/>
      <c r="BD1479" s="472"/>
      <c r="BE1479" s="750"/>
      <c r="BG1479" s="750"/>
      <c r="BK1479" s="155"/>
      <c r="BL1479" s="155"/>
      <c r="BM1479" s="155"/>
      <c r="BN1479" s="155"/>
    </row>
    <row r="1480" spans="1:66" s="830" customFormat="1" ht="24.75" customHeight="1">
      <c r="A1480" s="472" t="s">
        <v>26526</v>
      </c>
      <c r="B1480" s="472" t="s">
        <v>26527</v>
      </c>
      <c r="C1480" s="472" t="s">
        <v>3416</v>
      </c>
      <c r="D1480" s="472" t="s">
        <v>26528</v>
      </c>
      <c r="E1480" s="472" t="s">
        <v>163</v>
      </c>
      <c r="F1480" s="472" t="s">
        <v>665</v>
      </c>
      <c r="G1480" s="472"/>
      <c r="H1480" s="472" t="s">
        <v>180</v>
      </c>
      <c r="I1480" s="472" t="s">
        <v>5509</v>
      </c>
      <c r="J1480" s="472" t="s">
        <v>26529</v>
      </c>
      <c r="K1480" s="472" t="s">
        <v>1183</v>
      </c>
      <c r="L1480" s="472" t="s">
        <v>1224</v>
      </c>
      <c r="M1480" s="472" t="s">
        <v>26530</v>
      </c>
      <c r="N1480" s="472"/>
      <c r="O1480" s="472" t="s">
        <v>2155</v>
      </c>
      <c r="P1480" s="472" t="s">
        <v>26531</v>
      </c>
      <c r="Q1480" s="472" t="s">
        <v>26531</v>
      </c>
      <c r="R1480" s="472"/>
      <c r="S1480" s="759"/>
      <c r="T1480" s="829"/>
      <c r="U1480" s="22"/>
      <c r="V1480" s="22"/>
      <c r="W1480" s="23"/>
      <c r="X1480" s="472"/>
      <c r="Y1480" s="472"/>
      <c r="Z1480" s="472"/>
      <c r="AA1480" s="472"/>
      <c r="AB1480" s="472"/>
      <c r="AC1480" s="472"/>
      <c r="AD1480" s="472"/>
      <c r="AE1480" s="472"/>
      <c r="AF1480" s="472"/>
      <c r="AG1480" s="472"/>
      <c r="AH1480" s="472"/>
      <c r="AI1480" s="472"/>
      <c r="AJ1480" s="472"/>
      <c r="AK1480" s="472"/>
      <c r="AL1480" s="472"/>
      <c r="AM1480" s="472"/>
      <c r="AN1480" s="472"/>
      <c r="AO1480" s="472"/>
      <c r="AP1480" s="472"/>
      <c r="AQ1480" s="472"/>
      <c r="AR1480" s="472"/>
      <c r="AS1480" s="472"/>
      <c r="AT1480" s="472"/>
      <c r="AU1480" s="472"/>
      <c r="AV1480" s="472"/>
      <c r="AW1480" s="472"/>
      <c r="AX1480" s="472"/>
      <c r="AY1480" s="472"/>
      <c r="AZ1480" s="472"/>
      <c r="BA1480" s="472"/>
      <c r="BB1480" s="472"/>
      <c r="BC1480" s="472"/>
      <c r="BD1480" s="472"/>
      <c r="BE1480" s="750"/>
      <c r="BG1480" s="750"/>
      <c r="BK1480" s="155"/>
      <c r="BL1480" s="155"/>
      <c r="BM1480" s="155"/>
      <c r="BN1480" s="155"/>
    </row>
    <row r="1481" spans="1:66" s="830" customFormat="1" ht="24.75" customHeight="1">
      <c r="A1481" s="472" t="s">
        <v>26532</v>
      </c>
      <c r="B1481" s="472" t="s">
        <v>26533</v>
      </c>
      <c r="C1481" s="472" t="s">
        <v>3416</v>
      </c>
      <c r="D1481" s="472" t="s">
        <v>26534</v>
      </c>
      <c r="E1481" s="472" t="s">
        <v>163</v>
      </c>
      <c r="F1481" s="472" t="s">
        <v>200</v>
      </c>
      <c r="G1481" s="472"/>
      <c r="H1481" s="472" t="s">
        <v>180</v>
      </c>
      <c r="I1481" s="472" t="s">
        <v>5509</v>
      </c>
      <c r="J1481" s="472" t="s">
        <v>26535</v>
      </c>
      <c r="K1481" s="472" t="s">
        <v>1183</v>
      </c>
      <c r="L1481" s="472" t="s">
        <v>774</v>
      </c>
      <c r="M1481" s="472" t="s">
        <v>26536</v>
      </c>
      <c r="N1481" s="472"/>
      <c r="O1481" s="472" t="s">
        <v>2155</v>
      </c>
      <c r="P1481" s="472" t="s">
        <v>26537</v>
      </c>
      <c r="Q1481" s="472" t="s">
        <v>26537</v>
      </c>
      <c r="R1481" s="472"/>
      <c r="S1481" s="759"/>
      <c r="T1481" s="829"/>
      <c r="U1481" s="22"/>
      <c r="V1481" s="22"/>
      <c r="W1481" s="23"/>
      <c r="X1481" s="472"/>
      <c r="Y1481" s="472"/>
      <c r="Z1481" s="472"/>
      <c r="AA1481" s="472"/>
      <c r="AB1481" s="472"/>
      <c r="AC1481" s="472"/>
      <c r="AD1481" s="472"/>
      <c r="AE1481" s="472"/>
      <c r="AF1481" s="472"/>
      <c r="AG1481" s="472"/>
      <c r="AH1481" s="472"/>
      <c r="AI1481" s="472"/>
      <c r="AJ1481" s="472"/>
      <c r="AK1481" s="472"/>
      <c r="AL1481" s="472"/>
      <c r="AM1481" s="472"/>
      <c r="AN1481" s="472"/>
      <c r="AO1481" s="472"/>
      <c r="AP1481" s="472"/>
      <c r="AQ1481" s="472"/>
      <c r="AR1481" s="472"/>
      <c r="AS1481" s="472"/>
      <c r="AT1481" s="472"/>
      <c r="AU1481" s="472"/>
      <c r="AV1481" s="472"/>
      <c r="AW1481" s="472"/>
      <c r="AX1481" s="472"/>
      <c r="AY1481" s="472"/>
      <c r="AZ1481" s="472"/>
      <c r="BA1481" s="472"/>
      <c r="BB1481" s="472"/>
      <c r="BC1481" s="472"/>
      <c r="BD1481" s="472"/>
      <c r="BE1481" s="750"/>
      <c r="BG1481" s="750"/>
      <c r="BK1481" s="155"/>
      <c r="BL1481" s="155"/>
      <c r="BM1481" s="155"/>
      <c r="BN1481" s="155"/>
    </row>
    <row r="1482" spans="1:66" s="830" customFormat="1" ht="24.75" customHeight="1">
      <c r="A1482" s="472" t="s">
        <v>26538</v>
      </c>
      <c r="B1482" s="472" t="s">
        <v>26539</v>
      </c>
      <c r="C1482" s="472" t="s">
        <v>3416</v>
      </c>
      <c r="D1482" s="472" t="s">
        <v>26540</v>
      </c>
      <c r="E1482" s="472" t="s">
        <v>163</v>
      </c>
      <c r="F1482" s="472" t="s">
        <v>558</v>
      </c>
      <c r="G1482" s="472"/>
      <c r="H1482" s="472" t="s">
        <v>180</v>
      </c>
      <c r="I1482" s="472" t="s">
        <v>5509</v>
      </c>
      <c r="J1482" s="472" t="s">
        <v>26541</v>
      </c>
      <c r="K1482" s="472" t="s">
        <v>1183</v>
      </c>
      <c r="L1482" s="472" t="s">
        <v>774</v>
      </c>
      <c r="M1482" s="472" t="s">
        <v>26542</v>
      </c>
      <c r="N1482" s="472"/>
      <c r="O1482" s="472" t="s">
        <v>2155</v>
      </c>
      <c r="P1482" s="472" t="s">
        <v>26537</v>
      </c>
      <c r="Q1482" s="472" t="s">
        <v>26537</v>
      </c>
      <c r="R1482" s="472"/>
      <c r="S1482" s="759"/>
      <c r="T1482" s="829"/>
      <c r="U1482" s="22"/>
      <c r="V1482" s="22"/>
      <c r="W1482" s="23"/>
      <c r="X1482" s="472"/>
      <c r="Y1482" s="472"/>
      <c r="Z1482" s="472"/>
      <c r="AA1482" s="472"/>
      <c r="AB1482" s="472"/>
      <c r="AC1482" s="472"/>
      <c r="AD1482" s="472"/>
      <c r="AE1482" s="472"/>
      <c r="AF1482" s="472"/>
      <c r="AG1482" s="472"/>
      <c r="AH1482" s="472"/>
      <c r="AI1482" s="472"/>
      <c r="AJ1482" s="472"/>
      <c r="AK1482" s="472"/>
      <c r="AL1482" s="472"/>
      <c r="AM1482" s="472"/>
      <c r="AN1482" s="472"/>
      <c r="AO1482" s="472"/>
      <c r="AP1482" s="472"/>
      <c r="AQ1482" s="472"/>
      <c r="AR1482" s="472"/>
      <c r="AS1482" s="472"/>
      <c r="AT1482" s="472"/>
      <c r="AU1482" s="472"/>
      <c r="AV1482" s="472"/>
      <c r="AW1482" s="472"/>
      <c r="AX1482" s="472"/>
      <c r="AY1482" s="472"/>
      <c r="AZ1482" s="472"/>
      <c r="BA1482" s="472"/>
      <c r="BB1482" s="472"/>
      <c r="BC1482" s="472"/>
      <c r="BD1482" s="472"/>
      <c r="BE1482" s="750"/>
      <c r="BG1482" s="750"/>
      <c r="BK1482" s="155"/>
      <c r="BL1482" s="155"/>
      <c r="BM1482" s="155"/>
      <c r="BN1482" s="155"/>
    </row>
    <row r="1483" spans="1:66" s="830" customFormat="1" ht="24.75" customHeight="1">
      <c r="A1483" s="472" t="s">
        <v>26543</v>
      </c>
      <c r="B1483" s="472" t="s">
        <v>26544</v>
      </c>
      <c r="C1483" s="472" t="s">
        <v>3416</v>
      </c>
      <c r="D1483" s="472" t="s">
        <v>26545</v>
      </c>
      <c r="E1483" s="472" t="s">
        <v>163</v>
      </c>
      <c r="F1483" s="472" t="s">
        <v>143</v>
      </c>
      <c r="G1483" s="472"/>
      <c r="H1483" s="472" t="s">
        <v>179</v>
      </c>
      <c r="I1483" s="472">
        <v>1</v>
      </c>
      <c r="J1483" s="472" t="s">
        <v>26546</v>
      </c>
      <c r="K1483" s="472" t="s">
        <v>1183</v>
      </c>
      <c r="L1483" s="472" t="s">
        <v>774</v>
      </c>
      <c r="M1483" s="472" t="s">
        <v>26547</v>
      </c>
      <c r="N1483" s="472"/>
      <c r="O1483" s="472" t="s">
        <v>2155</v>
      </c>
      <c r="P1483" s="472" t="s">
        <v>26531</v>
      </c>
      <c r="Q1483" s="472" t="s">
        <v>26531</v>
      </c>
      <c r="R1483" s="472"/>
      <c r="S1483" s="759"/>
      <c r="T1483" s="829"/>
      <c r="U1483" s="22"/>
      <c r="V1483" s="22"/>
      <c r="W1483" s="23"/>
      <c r="X1483" s="472"/>
      <c r="Y1483" s="472"/>
      <c r="Z1483" s="472"/>
      <c r="AA1483" s="472"/>
      <c r="AB1483" s="472"/>
      <c r="AC1483" s="472"/>
      <c r="AD1483" s="472"/>
      <c r="AE1483" s="472"/>
      <c r="AF1483" s="472"/>
      <c r="AG1483" s="472"/>
      <c r="AH1483" s="472"/>
      <c r="AI1483" s="472"/>
      <c r="AJ1483" s="472"/>
      <c r="AK1483" s="472"/>
      <c r="AL1483" s="472"/>
      <c r="AM1483" s="472"/>
      <c r="AN1483" s="472"/>
      <c r="AO1483" s="472"/>
      <c r="AP1483" s="472"/>
      <c r="AQ1483" s="472"/>
      <c r="AR1483" s="472"/>
      <c r="AS1483" s="472"/>
      <c r="AT1483" s="472"/>
      <c r="AU1483" s="472"/>
      <c r="AV1483" s="472"/>
      <c r="AW1483" s="472"/>
      <c r="AX1483" s="472"/>
      <c r="AY1483" s="472"/>
      <c r="AZ1483" s="472"/>
      <c r="BA1483" s="472"/>
      <c r="BB1483" s="472"/>
      <c r="BC1483" s="472"/>
      <c r="BD1483" s="472"/>
      <c r="BE1483" s="750"/>
      <c r="BG1483" s="750"/>
      <c r="BK1483" s="155"/>
      <c r="BL1483" s="155"/>
      <c r="BM1483" s="155"/>
      <c r="BN1483" s="155"/>
    </row>
    <row r="1484" spans="1:66" s="830" customFormat="1" ht="24.75" customHeight="1">
      <c r="A1484" s="472" t="s">
        <v>26548</v>
      </c>
      <c r="B1484" s="472" t="s">
        <v>26549</v>
      </c>
      <c r="C1484" s="472" t="s">
        <v>3416</v>
      </c>
      <c r="D1484" s="472" t="s">
        <v>26550</v>
      </c>
      <c r="E1484" s="472" t="s">
        <v>162</v>
      </c>
      <c r="F1484" s="472" t="s">
        <v>215</v>
      </c>
      <c r="G1484" s="472"/>
      <c r="H1484" s="472" t="s">
        <v>179</v>
      </c>
      <c r="I1484" s="472" t="s">
        <v>5416</v>
      </c>
      <c r="J1484" s="472" t="s">
        <v>26551</v>
      </c>
      <c r="K1484" s="472" t="s">
        <v>1183</v>
      </c>
      <c r="L1484" s="472" t="s">
        <v>774</v>
      </c>
      <c r="M1484" s="472" t="s">
        <v>26552</v>
      </c>
      <c r="N1484" s="472"/>
      <c r="O1484" s="472" t="s">
        <v>2155</v>
      </c>
      <c r="P1484" s="472" t="s">
        <v>26531</v>
      </c>
      <c r="Q1484" s="472" t="s">
        <v>26531</v>
      </c>
      <c r="R1484" s="472" t="s">
        <v>27673</v>
      </c>
      <c r="S1484" s="759"/>
      <c r="T1484" s="829"/>
      <c r="U1484" s="22"/>
      <c r="V1484" s="22"/>
      <c r="W1484" s="23"/>
      <c r="X1484" s="472"/>
      <c r="Y1484" s="472"/>
      <c r="Z1484" s="472"/>
      <c r="AA1484" s="472"/>
      <c r="AB1484" s="472"/>
      <c r="AC1484" s="472"/>
      <c r="AD1484" s="472"/>
      <c r="AE1484" s="472"/>
      <c r="AF1484" s="472"/>
      <c r="AG1484" s="472"/>
      <c r="AH1484" s="472"/>
      <c r="AI1484" s="472"/>
      <c r="AJ1484" s="472"/>
      <c r="AK1484" s="472"/>
      <c r="AL1484" s="472"/>
      <c r="AM1484" s="472"/>
      <c r="AN1484" s="472"/>
      <c r="AO1484" s="472"/>
      <c r="AP1484" s="472"/>
      <c r="AQ1484" s="472"/>
      <c r="AR1484" s="472"/>
      <c r="AS1484" s="472"/>
      <c r="AT1484" s="472"/>
      <c r="AU1484" s="472"/>
      <c r="AV1484" s="472"/>
      <c r="AW1484" s="472"/>
      <c r="AX1484" s="472"/>
      <c r="AY1484" s="472"/>
      <c r="AZ1484" s="472"/>
      <c r="BA1484" s="472"/>
      <c r="BB1484" s="472"/>
      <c r="BC1484" s="472"/>
      <c r="BD1484" s="472"/>
      <c r="BE1484" s="750"/>
      <c r="BG1484" s="750"/>
      <c r="BK1484" s="155"/>
      <c r="BL1484" s="155"/>
      <c r="BM1484" s="155"/>
      <c r="BN1484" s="155"/>
    </row>
    <row r="1485" spans="1:66" s="830" customFormat="1" ht="24.75" customHeight="1">
      <c r="A1485" s="472" t="s">
        <v>26553</v>
      </c>
      <c r="B1485" s="472" t="s">
        <v>26554</v>
      </c>
      <c r="C1485" s="472" t="s">
        <v>3416</v>
      </c>
      <c r="D1485" s="472" t="s">
        <v>26555</v>
      </c>
      <c r="E1485" s="472" t="s">
        <v>163</v>
      </c>
      <c r="F1485" s="472" t="s">
        <v>26556</v>
      </c>
      <c r="G1485" s="472"/>
      <c r="H1485" s="472" t="s">
        <v>179</v>
      </c>
      <c r="I1485" s="472" t="s">
        <v>5509</v>
      </c>
      <c r="J1485" s="472" t="s">
        <v>26557</v>
      </c>
      <c r="K1485" s="472" t="s">
        <v>1183</v>
      </c>
      <c r="L1485" s="472" t="s">
        <v>774</v>
      </c>
      <c r="M1485" s="472" t="s">
        <v>26558</v>
      </c>
      <c r="N1485" s="472"/>
      <c r="O1485" s="472" t="s">
        <v>2155</v>
      </c>
      <c r="P1485" s="472" t="s">
        <v>26559</v>
      </c>
      <c r="Q1485" s="472" t="s">
        <v>26559</v>
      </c>
      <c r="R1485" s="472"/>
      <c r="S1485" s="759"/>
      <c r="T1485" s="829"/>
      <c r="U1485" s="22"/>
      <c r="V1485" s="22"/>
      <c r="W1485" s="23"/>
      <c r="X1485" s="472"/>
      <c r="Y1485" s="472"/>
      <c r="Z1485" s="472"/>
      <c r="AA1485" s="472"/>
      <c r="AB1485" s="472"/>
      <c r="AC1485" s="472"/>
      <c r="AD1485" s="472"/>
      <c r="AE1485" s="472"/>
      <c r="AF1485" s="472"/>
      <c r="AG1485" s="472"/>
      <c r="AH1485" s="472"/>
      <c r="AI1485" s="472"/>
      <c r="AJ1485" s="472"/>
      <c r="AK1485" s="472"/>
      <c r="AL1485" s="472"/>
      <c r="AM1485" s="472"/>
      <c r="AN1485" s="472"/>
      <c r="AO1485" s="472"/>
      <c r="AP1485" s="472"/>
      <c r="AQ1485" s="472"/>
      <c r="AR1485" s="472"/>
      <c r="AS1485" s="472"/>
      <c r="AT1485" s="472"/>
      <c r="AU1485" s="472"/>
      <c r="AV1485" s="472"/>
      <c r="AW1485" s="472"/>
      <c r="AX1485" s="472"/>
      <c r="AY1485" s="472"/>
      <c r="AZ1485" s="472"/>
      <c r="BA1485" s="472"/>
      <c r="BB1485" s="472"/>
      <c r="BC1485" s="472"/>
      <c r="BD1485" s="472"/>
      <c r="BE1485" s="750"/>
      <c r="BG1485" s="750"/>
      <c r="BK1485" s="155"/>
      <c r="BL1485" s="155"/>
      <c r="BM1485" s="155"/>
      <c r="BN1485" s="155"/>
    </row>
    <row r="1486" spans="1:66" s="830" customFormat="1" ht="24.75" customHeight="1">
      <c r="A1486" s="472" t="s">
        <v>26560</v>
      </c>
      <c r="B1486" s="472" t="s">
        <v>26561</v>
      </c>
      <c r="C1486" s="472" t="s">
        <v>3416</v>
      </c>
      <c r="D1486" s="472" t="s">
        <v>26562</v>
      </c>
      <c r="E1486" s="472" t="s">
        <v>162</v>
      </c>
      <c r="F1486" s="472" t="s">
        <v>249</v>
      </c>
      <c r="G1486" s="472"/>
      <c r="H1486" s="472" t="s">
        <v>481</v>
      </c>
      <c r="I1486" s="472" t="s">
        <v>5509</v>
      </c>
      <c r="J1486" s="472" t="s">
        <v>26563</v>
      </c>
      <c r="K1486" s="472" t="s">
        <v>1183</v>
      </c>
      <c r="L1486" s="472" t="s">
        <v>774</v>
      </c>
      <c r="M1486" s="472" t="s">
        <v>26564</v>
      </c>
      <c r="N1486" s="472"/>
      <c r="O1486" s="472" t="s">
        <v>2155</v>
      </c>
      <c r="P1486" s="472" t="s">
        <v>26559</v>
      </c>
      <c r="Q1486" s="472" t="s">
        <v>26559</v>
      </c>
      <c r="R1486" s="472" t="s">
        <v>26664</v>
      </c>
      <c r="S1486" s="759"/>
      <c r="T1486" s="829"/>
      <c r="U1486" s="22"/>
      <c r="V1486" s="22"/>
      <c r="W1486" s="23"/>
      <c r="X1486" s="472"/>
      <c r="Y1486" s="472"/>
      <c r="Z1486" s="472"/>
      <c r="AA1486" s="472"/>
      <c r="AB1486" s="472"/>
      <c r="AC1486" s="472"/>
      <c r="AD1486" s="472"/>
      <c r="AE1486" s="472"/>
      <c r="AF1486" s="472"/>
      <c r="AG1486" s="472"/>
      <c r="AH1486" s="472"/>
      <c r="AI1486" s="472"/>
      <c r="AJ1486" s="472"/>
      <c r="AK1486" s="472"/>
      <c r="AL1486" s="472"/>
      <c r="AM1486" s="472"/>
      <c r="AN1486" s="472"/>
      <c r="AO1486" s="472"/>
      <c r="AP1486" s="472"/>
      <c r="AQ1486" s="472"/>
      <c r="AR1486" s="472"/>
      <c r="AS1486" s="472"/>
      <c r="AT1486" s="472"/>
      <c r="AU1486" s="472"/>
      <c r="AV1486" s="472"/>
      <c r="AW1486" s="472"/>
      <c r="AX1486" s="472"/>
      <c r="AY1486" s="472"/>
      <c r="AZ1486" s="472"/>
      <c r="BA1486" s="472"/>
      <c r="BB1486" s="472"/>
      <c r="BC1486" s="472"/>
      <c r="BD1486" s="472"/>
      <c r="BE1486" s="750"/>
      <c r="BG1486" s="750"/>
      <c r="BK1486" s="155"/>
      <c r="BL1486" s="155"/>
      <c r="BM1486" s="155"/>
      <c r="BN1486" s="155"/>
    </row>
    <row r="1487" spans="1:66" s="830" customFormat="1" ht="24.75" customHeight="1">
      <c r="A1487" s="472" t="s">
        <v>26565</v>
      </c>
      <c r="B1487" s="472" t="s">
        <v>26566</v>
      </c>
      <c r="C1487" s="472" t="s">
        <v>3416</v>
      </c>
      <c r="D1487" s="472" t="s">
        <v>26567</v>
      </c>
      <c r="E1487" s="472" t="s">
        <v>163</v>
      </c>
      <c r="F1487" s="472" t="s">
        <v>199</v>
      </c>
      <c r="G1487" s="472"/>
      <c r="H1487" s="472" t="s">
        <v>180</v>
      </c>
      <c r="I1487" s="472" t="s">
        <v>5509</v>
      </c>
      <c r="J1487" s="472" t="s">
        <v>26568</v>
      </c>
      <c r="K1487" s="472" t="s">
        <v>1183</v>
      </c>
      <c r="L1487" s="472" t="s">
        <v>1224</v>
      </c>
      <c r="M1487" s="472" t="s">
        <v>26569</v>
      </c>
      <c r="N1487" s="472"/>
      <c r="O1487" s="472" t="s">
        <v>2155</v>
      </c>
      <c r="P1487" s="472" t="s">
        <v>26570</v>
      </c>
      <c r="Q1487" s="472" t="s">
        <v>26570</v>
      </c>
      <c r="R1487" s="472" t="s">
        <v>27673</v>
      </c>
      <c r="S1487" s="759"/>
      <c r="T1487" s="829"/>
      <c r="U1487" s="22"/>
      <c r="V1487" s="22"/>
      <c r="W1487" s="23"/>
      <c r="X1487" s="472"/>
      <c r="Y1487" s="472"/>
      <c r="Z1487" s="472"/>
      <c r="AA1487" s="472"/>
      <c r="AB1487" s="472"/>
      <c r="AC1487" s="472"/>
      <c r="AD1487" s="472"/>
      <c r="AE1487" s="472"/>
      <c r="AF1487" s="472"/>
      <c r="AG1487" s="472"/>
      <c r="AH1487" s="472"/>
      <c r="AI1487" s="472"/>
      <c r="AJ1487" s="472"/>
      <c r="AK1487" s="472"/>
      <c r="AL1487" s="472"/>
      <c r="AM1487" s="472"/>
      <c r="AN1487" s="472"/>
      <c r="AO1487" s="472"/>
      <c r="AP1487" s="472"/>
      <c r="AQ1487" s="472"/>
      <c r="AR1487" s="472"/>
      <c r="AS1487" s="472"/>
      <c r="AT1487" s="472"/>
      <c r="AU1487" s="472"/>
      <c r="AV1487" s="472"/>
      <c r="AW1487" s="472"/>
      <c r="AX1487" s="472"/>
      <c r="AY1487" s="472"/>
      <c r="AZ1487" s="472"/>
      <c r="BA1487" s="472"/>
      <c r="BB1487" s="472"/>
      <c r="BC1487" s="472"/>
      <c r="BD1487" s="472"/>
      <c r="BE1487" s="750"/>
      <c r="BG1487" s="750"/>
      <c r="BK1487" s="155"/>
      <c r="BL1487" s="155"/>
      <c r="BM1487" s="155"/>
      <c r="BN1487" s="155"/>
    </row>
    <row r="1488" spans="1:66" s="830" customFormat="1" ht="24.75" customHeight="1">
      <c r="A1488" s="472" t="s">
        <v>26571</v>
      </c>
      <c r="B1488" s="472" t="s">
        <v>26572</v>
      </c>
      <c r="C1488" s="472" t="s">
        <v>3416</v>
      </c>
      <c r="D1488" s="472" t="s">
        <v>26573</v>
      </c>
      <c r="E1488" s="472" t="s">
        <v>163</v>
      </c>
      <c r="F1488" s="472" t="s">
        <v>5129</v>
      </c>
      <c r="G1488" s="472"/>
      <c r="H1488" s="472" t="s">
        <v>180</v>
      </c>
      <c r="I1488" s="472" t="s">
        <v>5509</v>
      </c>
      <c r="J1488" s="472" t="s">
        <v>26574</v>
      </c>
      <c r="K1488" s="472" t="s">
        <v>1183</v>
      </c>
      <c r="L1488" s="472" t="s">
        <v>774</v>
      </c>
      <c r="M1488" s="472" t="s">
        <v>26575</v>
      </c>
      <c r="N1488" s="472"/>
      <c r="O1488" s="472" t="s">
        <v>2155</v>
      </c>
      <c r="P1488" s="472" t="s">
        <v>26275</v>
      </c>
      <c r="Q1488" s="472" t="s">
        <v>26275</v>
      </c>
      <c r="R1488" s="472" t="s">
        <v>27673</v>
      </c>
      <c r="S1488" s="759"/>
      <c r="T1488" s="829"/>
      <c r="U1488" s="22"/>
      <c r="V1488" s="22"/>
      <c r="W1488" s="23"/>
      <c r="X1488" s="472"/>
      <c r="Y1488" s="472"/>
      <c r="Z1488" s="472"/>
      <c r="AA1488" s="472"/>
      <c r="AB1488" s="472"/>
      <c r="AC1488" s="472"/>
      <c r="AD1488" s="472"/>
      <c r="AE1488" s="472"/>
      <c r="AF1488" s="472"/>
      <c r="AG1488" s="472"/>
      <c r="AH1488" s="472"/>
      <c r="AI1488" s="472"/>
      <c r="AJ1488" s="472"/>
      <c r="AK1488" s="472"/>
      <c r="AL1488" s="472"/>
      <c r="AM1488" s="472"/>
      <c r="AN1488" s="472"/>
      <c r="AO1488" s="472"/>
      <c r="AP1488" s="472"/>
      <c r="AQ1488" s="472"/>
      <c r="AR1488" s="472"/>
      <c r="AS1488" s="472"/>
      <c r="AT1488" s="472"/>
      <c r="AU1488" s="472"/>
      <c r="AV1488" s="472"/>
      <c r="AW1488" s="472"/>
      <c r="AX1488" s="472"/>
      <c r="AY1488" s="472"/>
      <c r="AZ1488" s="472"/>
      <c r="BA1488" s="472"/>
      <c r="BB1488" s="472"/>
      <c r="BC1488" s="472"/>
      <c r="BD1488" s="472"/>
      <c r="BE1488" s="750"/>
      <c r="BG1488" s="750"/>
      <c r="BK1488" s="155"/>
      <c r="BL1488" s="155"/>
      <c r="BM1488" s="155"/>
      <c r="BN1488" s="155"/>
    </row>
    <row r="1489" spans="1:66" s="830" customFormat="1" ht="24.75" customHeight="1">
      <c r="A1489" s="472" t="s">
        <v>26576</v>
      </c>
      <c r="B1489" s="472" t="s">
        <v>26577</v>
      </c>
      <c r="C1489" s="472" t="s">
        <v>3416</v>
      </c>
      <c r="D1489" s="472" t="s">
        <v>26578</v>
      </c>
      <c r="E1489" s="472" t="s">
        <v>162</v>
      </c>
      <c r="F1489" s="472" t="s">
        <v>323</v>
      </c>
      <c r="G1489" s="472"/>
      <c r="H1489" s="472" t="s">
        <v>180</v>
      </c>
      <c r="I1489" s="472" t="s">
        <v>5509</v>
      </c>
      <c r="J1489" s="472" t="s">
        <v>26579</v>
      </c>
      <c r="K1489" s="472" t="s">
        <v>1183</v>
      </c>
      <c r="L1489" s="472" t="s">
        <v>774</v>
      </c>
      <c r="M1489" s="472" t="s">
        <v>22110</v>
      </c>
      <c r="N1489" s="472"/>
      <c r="O1489" s="472" t="s">
        <v>2155</v>
      </c>
      <c r="P1489" s="472" t="s">
        <v>26580</v>
      </c>
      <c r="Q1489" s="472" t="s">
        <v>26580</v>
      </c>
      <c r="R1489" s="472" t="s">
        <v>26493</v>
      </c>
      <c r="S1489" s="759" t="s">
        <v>854</v>
      </c>
      <c r="T1489" s="829" t="s">
        <v>22112</v>
      </c>
      <c r="U1489" s="22" t="s">
        <v>3156</v>
      </c>
      <c r="V1489" s="22" t="s">
        <v>3156</v>
      </c>
      <c r="W1489" s="23" t="s">
        <v>22113</v>
      </c>
      <c r="X1489" s="472"/>
      <c r="Y1489" s="472"/>
      <c r="Z1489" s="472"/>
      <c r="AA1489" s="472"/>
      <c r="AB1489" s="472"/>
      <c r="AC1489" s="472"/>
      <c r="AD1489" s="472"/>
      <c r="AE1489" s="472"/>
      <c r="AF1489" s="472"/>
      <c r="AG1489" s="472"/>
      <c r="AH1489" s="472"/>
      <c r="AI1489" s="472"/>
      <c r="AJ1489" s="472"/>
      <c r="AK1489" s="472"/>
      <c r="AL1489" s="472"/>
      <c r="AM1489" s="472"/>
      <c r="AN1489" s="472"/>
      <c r="AO1489" s="472"/>
      <c r="AP1489" s="472"/>
      <c r="AQ1489" s="472"/>
      <c r="AR1489" s="472"/>
      <c r="AS1489" s="472"/>
      <c r="AT1489" s="472"/>
      <c r="AU1489" s="472"/>
      <c r="AV1489" s="472"/>
      <c r="AW1489" s="472"/>
      <c r="AX1489" s="472"/>
      <c r="AY1489" s="472"/>
      <c r="AZ1489" s="472"/>
      <c r="BA1489" s="472"/>
      <c r="BB1489" s="472"/>
      <c r="BC1489" s="472"/>
      <c r="BD1489" s="472"/>
      <c r="BE1489" s="750"/>
      <c r="BG1489" s="750"/>
      <c r="BK1489" s="155"/>
      <c r="BL1489" s="155"/>
      <c r="BM1489" s="155"/>
      <c r="BN1489" s="155"/>
    </row>
    <row r="1490" spans="1:66" s="830" customFormat="1" ht="24.75" customHeight="1">
      <c r="A1490" s="472" t="s">
        <v>27423</v>
      </c>
      <c r="B1490" s="472" t="s">
        <v>27424</v>
      </c>
      <c r="C1490" s="472" t="s">
        <v>3416</v>
      </c>
      <c r="D1490" s="472" t="s">
        <v>27425</v>
      </c>
      <c r="E1490" s="472" t="s">
        <v>163</v>
      </c>
      <c r="F1490" s="472" t="s">
        <v>114</v>
      </c>
      <c r="G1490" s="472" t="s">
        <v>2877</v>
      </c>
      <c r="H1490" s="472" t="s">
        <v>180</v>
      </c>
      <c r="I1490" s="472" t="s">
        <v>5509</v>
      </c>
      <c r="J1490" s="472" t="s">
        <v>27426</v>
      </c>
      <c r="K1490" s="472" t="s">
        <v>1183</v>
      </c>
      <c r="L1490" s="472" t="s">
        <v>3390</v>
      </c>
      <c r="M1490" s="472" t="s">
        <v>27427</v>
      </c>
      <c r="N1490" s="472"/>
      <c r="O1490" s="472" t="s">
        <v>2155</v>
      </c>
      <c r="P1490" s="472" t="s">
        <v>27428</v>
      </c>
      <c r="Q1490" s="472" t="s">
        <v>27428</v>
      </c>
      <c r="R1490" s="472" t="s">
        <v>27673</v>
      </c>
      <c r="S1490" s="759"/>
      <c r="T1490" s="829"/>
      <c r="U1490" s="22"/>
      <c r="V1490" s="22"/>
      <c r="W1490" s="23"/>
      <c r="X1490" s="472"/>
      <c r="Y1490" s="472"/>
      <c r="Z1490" s="472"/>
      <c r="AA1490" s="472"/>
      <c r="AB1490" s="472"/>
      <c r="AC1490" s="472"/>
      <c r="AD1490" s="472"/>
      <c r="AE1490" s="472"/>
      <c r="AF1490" s="472"/>
      <c r="AG1490" s="472"/>
      <c r="AH1490" s="472"/>
      <c r="AI1490" s="472"/>
      <c r="AJ1490" s="472"/>
      <c r="AK1490" s="472"/>
      <c r="AL1490" s="472"/>
      <c r="AM1490" s="472"/>
      <c r="AN1490" s="472"/>
      <c r="AO1490" s="472"/>
      <c r="AP1490" s="472"/>
      <c r="AQ1490" s="472"/>
      <c r="AR1490" s="472"/>
      <c r="AS1490" s="472"/>
      <c r="AT1490" s="472"/>
      <c r="AU1490" s="472"/>
      <c r="AV1490" s="472"/>
      <c r="AW1490" s="472"/>
      <c r="AX1490" s="472"/>
      <c r="AY1490" s="472"/>
      <c r="AZ1490" s="472"/>
      <c r="BA1490" s="472"/>
      <c r="BB1490" s="472"/>
      <c r="BC1490" s="472"/>
      <c r="BD1490" s="472"/>
      <c r="BE1490" s="750"/>
      <c r="BG1490" s="750"/>
      <c r="BK1490" s="155"/>
      <c r="BL1490" s="155"/>
      <c r="BM1490" s="155"/>
      <c r="BN1490" s="155"/>
    </row>
    <row r="1491" spans="1:66" s="830" customFormat="1" ht="24.75" customHeight="1">
      <c r="A1491" s="472" t="s">
        <v>27429</v>
      </c>
      <c r="B1491" s="472" t="s">
        <v>27430</v>
      </c>
      <c r="C1491" s="472" t="s">
        <v>3416</v>
      </c>
      <c r="D1491" s="472" t="s">
        <v>27431</v>
      </c>
      <c r="E1491" s="472" t="s">
        <v>163</v>
      </c>
      <c r="F1491" s="472" t="s">
        <v>221</v>
      </c>
      <c r="G1491" s="472" t="s">
        <v>1288</v>
      </c>
      <c r="H1491" s="472" t="s">
        <v>180</v>
      </c>
      <c r="I1491" s="472" t="s">
        <v>5509</v>
      </c>
      <c r="J1491" s="472" t="s">
        <v>27432</v>
      </c>
      <c r="K1491" s="472" t="s">
        <v>1183</v>
      </c>
      <c r="L1491" s="472" t="s">
        <v>774</v>
      </c>
      <c r="M1491" s="472" t="s">
        <v>27433</v>
      </c>
      <c r="N1491" s="472"/>
      <c r="O1491" s="472" t="s">
        <v>2155</v>
      </c>
      <c r="P1491" s="472" t="s">
        <v>26516</v>
      </c>
      <c r="Q1491" s="472" t="s">
        <v>26516</v>
      </c>
      <c r="R1491" s="472" t="s">
        <v>26664</v>
      </c>
      <c r="S1491" s="759"/>
      <c r="T1491" s="829"/>
      <c r="U1491" s="22"/>
      <c r="V1491" s="22"/>
      <c r="W1491" s="23"/>
      <c r="X1491" s="472"/>
      <c r="Y1491" s="472"/>
      <c r="Z1491" s="472"/>
      <c r="AA1491" s="472"/>
      <c r="AB1491" s="472"/>
      <c r="AC1491" s="472"/>
      <c r="AD1491" s="472"/>
      <c r="AE1491" s="472"/>
      <c r="AF1491" s="472"/>
      <c r="AG1491" s="472"/>
      <c r="AH1491" s="472"/>
      <c r="AI1491" s="472"/>
      <c r="AJ1491" s="472"/>
      <c r="AK1491" s="472"/>
      <c r="AL1491" s="472"/>
      <c r="AM1491" s="472"/>
      <c r="AN1491" s="472"/>
      <c r="AO1491" s="472"/>
      <c r="AP1491" s="472"/>
      <c r="AQ1491" s="472"/>
      <c r="AR1491" s="472"/>
      <c r="AS1491" s="472"/>
      <c r="AT1491" s="472"/>
      <c r="AU1491" s="472"/>
      <c r="AV1491" s="472"/>
      <c r="AW1491" s="472"/>
      <c r="AX1491" s="472"/>
      <c r="AY1491" s="472"/>
      <c r="AZ1491" s="472"/>
      <c r="BA1491" s="472"/>
      <c r="BB1491" s="472"/>
      <c r="BC1491" s="472"/>
      <c r="BD1491" s="472"/>
      <c r="BE1491" s="750"/>
      <c r="BG1491" s="750"/>
      <c r="BK1491" s="155"/>
      <c r="BL1491" s="155"/>
      <c r="BM1491" s="155"/>
      <c r="BN1491" s="155"/>
    </row>
    <row r="1492" spans="1:66" s="830" customFormat="1" ht="24.75" customHeight="1">
      <c r="A1492" s="472" t="s">
        <v>27434</v>
      </c>
      <c r="B1492" s="472" t="s">
        <v>27435</v>
      </c>
      <c r="C1492" s="472" t="s">
        <v>3416</v>
      </c>
      <c r="D1492" s="472" t="s">
        <v>27436</v>
      </c>
      <c r="E1492" s="472" t="s">
        <v>163</v>
      </c>
      <c r="F1492" s="472" t="s">
        <v>813</v>
      </c>
      <c r="G1492" s="472" t="s">
        <v>23136</v>
      </c>
      <c r="H1492" s="472" t="s">
        <v>180</v>
      </c>
      <c r="I1492" s="472" t="s">
        <v>5509</v>
      </c>
      <c r="J1492" s="472" t="s">
        <v>27437</v>
      </c>
      <c r="K1492" s="472" t="s">
        <v>1183</v>
      </c>
      <c r="L1492" s="472" t="s">
        <v>1503</v>
      </c>
      <c r="M1492" s="472" t="s">
        <v>27438</v>
      </c>
      <c r="N1492" s="472"/>
      <c r="O1492" s="472" t="s">
        <v>2155</v>
      </c>
      <c r="P1492" s="472" t="s">
        <v>27439</v>
      </c>
      <c r="Q1492" s="472" t="s">
        <v>26516</v>
      </c>
      <c r="R1492" s="472"/>
      <c r="S1492" s="759"/>
      <c r="T1492" s="829"/>
      <c r="U1492" s="22"/>
      <c r="V1492" s="22"/>
      <c r="W1492" s="23"/>
      <c r="X1492" s="472"/>
      <c r="Y1492" s="472"/>
      <c r="Z1492" s="472"/>
      <c r="AA1492" s="472"/>
      <c r="AB1492" s="472"/>
      <c r="AC1492" s="472"/>
      <c r="AD1492" s="472"/>
      <c r="AE1492" s="472"/>
      <c r="AF1492" s="472"/>
      <c r="AG1492" s="472"/>
      <c r="AH1492" s="472"/>
      <c r="AI1492" s="472"/>
      <c r="AJ1492" s="472"/>
      <c r="AK1492" s="472"/>
      <c r="AL1492" s="472"/>
      <c r="AM1492" s="472"/>
      <c r="AN1492" s="472"/>
      <c r="AO1492" s="472"/>
      <c r="AP1492" s="472"/>
      <c r="AQ1492" s="472"/>
      <c r="AR1492" s="472"/>
      <c r="AS1492" s="472"/>
      <c r="AT1492" s="472"/>
      <c r="AU1492" s="472"/>
      <c r="AV1492" s="472"/>
      <c r="AW1492" s="472"/>
      <c r="AX1492" s="472"/>
      <c r="AY1492" s="472"/>
      <c r="AZ1492" s="472"/>
      <c r="BA1492" s="472"/>
      <c r="BB1492" s="472"/>
      <c r="BC1492" s="472"/>
      <c r="BD1492" s="472"/>
      <c r="BE1492" s="750"/>
      <c r="BG1492" s="750"/>
      <c r="BK1492" s="155"/>
      <c r="BL1492" s="155"/>
      <c r="BM1492" s="155"/>
      <c r="BN1492" s="155"/>
    </row>
    <row r="1493" spans="1:66" s="830" customFormat="1" ht="24.75" customHeight="1">
      <c r="A1493" s="472" t="s">
        <v>27440</v>
      </c>
      <c r="B1493" s="472" t="s">
        <v>27441</v>
      </c>
      <c r="C1493" s="472" t="s">
        <v>3416</v>
      </c>
      <c r="D1493" s="472" t="s">
        <v>27442</v>
      </c>
      <c r="E1493" s="472" t="s">
        <v>163</v>
      </c>
      <c r="F1493" s="472" t="s">
        <v>473</v>
      </c>
      <c r="G1493" s="472" t="s">
        <v>4142</v>
      </c>
      <c r="H1493" s="472" t="s">
        <v>180</v>
      </c>
      <c r="I1493" s="472" t="s">
        <v>5509</v>
      </c>
      <c r="J1493" s="472" t="s">
        <v>27443</v>
      </c>
      <c r="K1493" s="472" t="s">
        <v>1183</v>
      </c>
      <c r="L1493" s="472"/>
      <c r="M1493" s="472" t="s">
        <v>1508</v>
      </c>
      <c r="N1493" s="472"/>
      <c r="O1493" s="472" t="s">
        <v>2155</v>
      </c>
      <c r="P1493" s="472" t="s">
        <v>27444</v>
      </c>
      <c r="Q1493" s="472" t="s">
        <v>27444</v>
      </c>
      <c r="R1493" s="472"/>
      <c r="S1493" s="759"/>
      <c r="T1493" s="829"/>
      <c r="U1493" s="22"/>
      <c r="V1493" s="22"/>
      <c r="W1493" s="23"/>
      <c r="X1493" s="472"/>
      <c r="Y1493" s="472"/>
      <c r="Z1493" s="472"/>
      <c r="AA1493" s="472"/>
      <c r="AB1493" s="472"/>
      <c r="AC1493" s="472"/>
      <c r="AD1493" s="472"/>
      <c r="AE1493" s="472"/>
      <c r="AF1493" s="472"/>
      <c r="AG1493" s="472"/>
      <c r="AH1493" s="472"/>
      <c r="AI1493" s="472"/>
      <c r="AJ1493" s="472"/>
      <c r="AK1493" s="472"/>
      <c r="AL1493" s="472"/>
      <c r="AM1493" s="472"/>
      <c r="AN1493" s="472"/>
      <c r="AO1493" s="472"/>
      <c r="AP1493" s="472"/>
      <c r="AQ1493" s="472"/>
      <c r="AR1493" s="472"/>
      <c r="AS1493" s="472"/>
      <c r="AT1493" s="472"/>
      <c r="AU1493" s="472"/>
      <c r="AV1493" s="472"/>
      <c r="AW1493" s="472"/>
      <c r="AX1493" s="472"/>
      <c r="AY1493" s="472"/>
      <c r="AZ1493" s="472"/>
      <c r="BA1493" s="472"/>
      <c r="BB1493" s="472"/>
      <c r="BC1493" s="472"/>
      <c r="BD1493" s="472"/>
      <c r="BE1493" s="750"/>
      <c r="BG1493" s="750"/>
      <c r="BK1493" s="155"/>
      <c r="BL1493" s="155"/>
      <c r="BM1493" s="155"/>
      <c r="BN1493" s="155"/>
    </row>
    <row r="1494" spans="1:66" s="830" customFormat="1" ht="24.75" customHeight="1">
      <c r="A1494" s="472" t="s">
        <v>27445</v>
      </c>
      <c r="B1494" s="472" t="s">
        <v>27446</v>
      </c>
      <c r="C1494" s="472" t="s">
        <v>3416</v>
      </c>
      <c r="D1494" s="472" t="s">
        <v>27447</v>
      </c>
      <c r="E1494" s="472" t="s">
        <v>162</v>
      </c>
      <c r="F1494" s="472" t="s">
        <v>665</v>
      </c>
      <c r="G1494" s="472" t="s">
        <v>23136</v>
      </c>
      <c r="H1494" s="472" t="s">
        <v>180</v>
      </c>
      <c r="I1494" s="472" t="s">
        <v>5509</v>
      </c>
      <c r="J1494" s="472" t="s">
        <v>27448</v>
      </c>
      <c r="K1494" s="472" t="s">
        <v>1183</v>
      </c>
      <c r="L1494" s="472" t="s">
        <v>774</v>
      </c>
      <c r="M1494" s="472" t="s">
        <v>27449</v>
      </c>
      <c r="N1494" s="472"/>
      <c r="O1494" s="472" t="s">
        <v>2155</v>
      </c>
      <c r="P1494" s="472" t="s">
        <v>26269</v>
      </c>
      <c r="Q1494" s="472" t="s">
        <v>26269</v>
      </c>
      <c r="R1494" s="472" t="s">
        <v>28234</v>
      </c>
      <c r="S1494" s="759"/>
      <c r="T1494" s="829"/>
      <c r="U1494" s="22"/>
      <c r="V1494" s="22"/>
      <c r="W1494" s="23"/>
      <c r="X1494" s="472"/>
      <c r="Y1494" s="472"/>
      <c r="Z1494" s="472"/>
      <c r="AA1494" s="472"/>
      <c r="AB1494" s="472"/>
      <c r="AC1494" s="472"/>
      <c r="AD1494" s="472"/>
      <c r="AE1494" s="472"/>
      <c r="AF1494" s="472"/>
      <c r="AG1494" s="472"/>
      <c r="AH1494" s="472"/>
      <c r="AI1494" s="472"/>
      <c r="AJ1494" s="472"/>
      <c r="AK1494" s="472"/>
      <c r="AL1494" s="472"/>
      <c r="AM1494" s="472"/>
      <c r="AN1494" s="472"/>
      <c r="AO1494" s="472"/>
      <c r="AP1494" s="472"/>
      <c r="AQ1494" s="472"/>
      <c r="AR1494" s="472"/>
      <c r="AS1494" s="472"/>
      <c r="AT1494" s="472"/>
      <c r="AU1494" s="472"/>
      <c r="AV1494" s="472"/>
      <c r="AW1494" s="472"/>
      <c r="AX1494" s="472"/>
      <c r="AY1494" s="472"/>
      <c r="AZ1494" s="472"/>
      <c r="BA1494" s="472"/>
      <c r="BB1494" s="472"/>
      <c r="BC1494" s="472"/>
      <c r="BD1494" s="472"/>
      <c r="BE1494" s="750"/>
      <c r="BG1494" s="750"/>
      <c r="BK1494" s="155"/>
      <c r="BL1494" s="155"/>
      <c r="BM1494" s="155"/>
      <c r="BN1494" s="155"/>
    </row>
    <row r="1495" spans="1:66" s="830" customFormat="1" ht="24.75" customHeight="1">
      <c r="A1495" s="472" t="s">
        <v>27450</v>
      </c>
      <c r="B1495" s="472" t="s">
        <v>27451</v>
      </c>
      <c r="C1495" s="472" t="s">
        <v>3416</v>
      </c>
      <c r="D1495" s="472">
        <v>4311977174</v>
      </c>
      <c r="E1495" s="472" t="s">
        <v>386</v>
      </c>
      <c r="F1495" s="472" t="s">
        <v>117</v>
      </c>
      <c r="G1495" s="472" t="s">
        <v>4142</v>
      </c>
      <c r="H1495" s="472" t="s">
        <v>180</v>
      </c>
      <c r="I1495" s="472" t="s">
        <v>5509</v>
      </c>
      <c r="J1495" s="472" t="s">
        <v>27452</v>
      </c>
      <c r="K1495" s="472" t="s">
        <v>1183</v>
      </c>
      <c r="L1495" s="472" t="s">
        <v>774</v>
      </c>
      <c r="M1495" s="472" t="s">
        <v>27453</v>
      </c>
      <c r="N1495" s="472"/>
      <c r="O1495" s="472" t="s">
        <v>2155</v>
      </c>
      <c r="P1495" s="472" t="s">
        <v>27454</v>
      </c>
      <c r="Q1495" s="472" t="s">
        <v>27454</v>
      </c>
      <c r="R1495" s="472"/>
      <c r="S1495" s="759"/>
      <c r="T1495" s="829"/>
      <c r="U1495" s="22"/>
      <c r="V1495" s="22"/>
      <c r="W1495" s="23"/>
      <c r="X1495" s="472"/>
      <c r="Y1495" s="472"/>
      <c r="Z1495" s="472"/>
      <c r="AA1495" s="472"/>
      <c r="AB1495" s="472"/>
      <c r="AC1495" s="472"/>
      <c r="AD1495" s="472"/>
      <c r="AE1495" s="472"/>
      <c r="AF1495" s="472"/>
      <c r="AG1495" s="472"/>
      <c r="AH1495" s="472"/>
      <c r="AI1495" s="472"/>
      <c r="AJ1495" s="472"/>
      <c r="AK1495" s="472"/>
      <c r="AL1495" s="472"/>
      <c r="AM1495" s="472"/>
      <c r="AN1495" s="472"/>
      <c r="AO1495" s="472"/>
      <c r="AP1495" s="472"/>
      <c r="AQ1495" s="472"/>
      <c r="AR1495" s="472"/>
      <c r="AS1495" s="472"/>
      <c r="AT1495" s="472"/>
      <c r="AU1495" s="472"/>
      <c r="AV1495" s="472"/>
      <c r="AW1495" s="472"/>
      <c r="AX1495" s="472"/>
      <c r="AY1495" s="472"/>
      <c r="AZ1495" s="472"/>
      <c r="BA1495" s="472"/>
      <c r="BB1495" s="472"/>
      <c r="BC1495" s="472"/>
      <c r="BD1495" s="472"/>
      <c r="BE1495" s="750"/>
      <c r="BG1495" s="750"/>
      <c r="BK1495" s="155"/>
      <c r="BL1495" s="155"/>
      <c r="BM1495" s="155"/>
      <c r="BN1495" s="155"/>
    </row>
    <row r="1496" spans="1:66" s="830" customFormat="1" ht="24.75" customHeight="1">
      <c r="A1496" s="472" t="s">
        <v>27455</v>
      </c>
      <c r="B1496" s="472" t="s">
        <v>27456</v>
      </c>
      <c r="C1496" s="472" t="s">
        <v>3416</v>
      </c>
      <c r="D1496" s="472" t="s">
        <v>27457</v>
      </c>
      <c r="E1496" s="472" t="s">
        <v>163</v>
      </c>
      <c r="F1496" s="472" t="s">
        <v>86</v>
      </c>
      <c r="G1496" s="472" t="s">
        <v>4142</v>
      </c>
      <c r="H1496" s="472" t="s">
        <v>180</v>
      </c>
      <c r="I1496" s="472" t="s">
        <v>5509</v>
      </c>
      <c r="J1496" s="472" t="s">
        <v>27458</v>
      </c>
      <c r="K1496" s="472" t="s">
        <v>1183</v>
      </c>
      <c r="L1496" s="472" t="s">
        <v>774</v>
      </c>
      <c r="M1496" s="472" t="s">
        <v>27459</v>
      </c>
      <c r="N1496" s="472"/>
      <c r="O1496" s="472" t="s">
        <v>2155</v>
      </c>
      <c r="P1496" s="472" t="s">
        <v>27460</v>
      </c>
      <c r="Q1496" s="472" t="s">
        <v>27460</v>
      </c>
      <c r="R1496" s="472"/>
      <c r="S1496" s="759"/>
      <c r="T1496" s="829"/>
      <c r="U1496" s="22"/>
      <c r="V1496" s="22"/>
      <c r="W1496" s="23"/>
      <c r="X1496" s="472"/>
      <c r="Y1496" s="472"/>
      <c r="Z1496" s="472"/>
      <c r="AA1496" s="472"/>
      <c r="AB1496" s="472"/>
      <c r="AC1496" s="472"/>
      <c r="AD1496" s="472"/>
      <c r="AE1496" s="472"/>
      <c r="AF1496" s="472"/>
      <c r="AG1496" s="472"/>
      <c r="AH1496" s="472"/>
      <c r="AI1496" s="472"/>
      <c r="AJ1496" s="472"/>
      <c r="AK1496" s="472"/>
      <c r="AL1496" s="472"/>
      <c r="AM1496" s="472"/>
      <c r="AN1496" s="472"/>
      <c r="AO1496" s="472"/>
      <c r="AP1496" s="472"/>
      <c r="AQ1496" s="472"/>
      <c r="AR1496" s="472"/>
      <c r="AS1496" s="472"/>
      <c r="AT1496" s="472"/>
      <c r="AU1496" s="472"/>
      <c r="AV1496" s="472"/>
      <c r="AW1496" s="472"/>
      <c r="AX1496" s="472"/>
      <c r="AY1496" s="472"/>
      <c r="AZ1496" s="472"/>
      <c r="BA1496" s="472"/>
      <c r="BB1496" s="472"/>
      <c r="BC1496" s="472"/>
      <c r="BD1496" s="472"/>
      <c r="BE1496" s="750"/>
      <c r="BG1496" s="750"/>
      <c r="BK1496" s="155"/>
      <c r="BL1496" s="155"/>
      <c r="BM1496" s="155"/>
      <c r="BN1496" s="155"/>
    </row>
    <row r="1497" spans="1:66" s="830" customFormat="1" ht="24.75" customHeight="1">
      <c r="A1497" s="472" t="s">
        <v>27461</v>
      </c>
      <c r="B1497" s="472" t="s">
        <v>27462</v>
      </c>
      <c r="C1497" s="472" t="s">
        <v>3416</v>
      </c>
      <c r="D1497" s="472" t="s">
        <v>27463</v>
      </c>
      <c r="E1497" s="472" t="s">
        <v>163</v>
      </c>
      <c r="F1497" s="472" t="s">
        <v>27081</v>
      </c>
      <c r="G1497" s="472" t="s">
        <v>2448</v>
      </c>
      <c r="H1497" s="472" t="s">
        <v>180</v>
      </c>
      <c r="I1497" s="472" t="s">
        <v>5509</v>
      </c>
      <c r="J1497" s="472" t="s">
        <v>27464</v>
      </c>
      <c r="K1497" s="472" t="s">
        <v>1183</v>
      </c>
      <c r="L1497" s="472" t="s">
        <v>774</v>
      </c>
      <c r="M1497" s="472" t="s">
        <v>27465</v>
      </c>
      <c r="N1497" s="472"/>
      <c r="O1497" s="472" t="s">
        <v>2155</v>
      </c>
      <c r="P1497" s="472" t="s">
        <v>27466</v>
      </c>
      <c r="Q1497" s="472" t="s">
        <v>27466</v>
      </c>
      <c r="R1497" s="472"/>
      <c r="S1497" s="759"/>
      <c r="T1497" s="829"/>
      <c r="U1497" s="22"/>
      <c r="V1497" s="22"/>
      <c r="W1497" s="23"/>
      <c r="X1497" s="472"/>
      <c r="Y1497" s="472"/>
      <c r="Z1497" s="472"/>
      <c r="AA1497" s="472"/>
      <c r="AB1497" s="472"/>
      <c r="AC1497" s="472"/>
      <c r="AD1497" s="472"/>
      <c r="AE1497" s="472"/>
      <c r="AF1497" s="472"/>
      <c r="AG1497" s="472"/>
      <c r="AH1497" s="472"/>
      <c r="AI1497" s="472"/>
      <c r="AJ1497" s="472"/>
      <c r="AK1497" s="472"/>
      <c r="AL1497" s="472"/>
      <c r="AM1497" s="472"/>
      <c r="AN1497" s="472"/>
      <c r="AO1497" s="472"/>
      <c r="AP1497" s="472"/>
      <c r="AQ1497" s="472"/>
      <c r="AR1497" s="472"/>
      <c r="AS1497" s="472"/>
      <c r="AT1497" s="472"/>
      <c r="AU1497" s="472"/>
      <c r="AV1497" s="472"/>
      <c r="AW1497" s="472"/>
      <c r="AX1497" s="472"/>
      <c r="AY1497" s="472"/>
      <c r="AZ1497" s="472"/>
      <c r="BA1497" s="472"/>
      <c r="BB1497" s="472"/>
      <c r="BC1497" s="472"/>
      <c r="BD1497" s="472"/>
      <c r="BE1497" s="750"/>
      <c r="BG1497" s="750"/>
      <c r="BK1497" s="155"/>
      <c r="BL1497" s="155"/>
      <c r="BM1497" s="155"/>
      <c r="BN1497" s="155"/>
    </row>
    <row r="1498" spans="1:66" s="830" customFormat="1" ht="24.75" customHeight="1">
      <c r="A1498" s="472" t="s">
        <v>27814</v>
      </c>
      <c r="B1498" s="472" t="s">
        <v>27815</v>
      </c>
      <c r="C1498" s="472" t="s">
        <v>3416</v>
      </c>
      <c r="D1498" s="472" t="s">
        <v>27816</v>
      </c>
      <c r="E1498" s="472" t="s">
        <v>162</v>
      </c>
      <c r="F1498" s="472" t="s">
        <v>198</v>
      </c>
      <c r="G1498" s="472" t="s">
        <v>23136</v>
      </c>
      <c r="H1498" s="472" t="s">
        <v>180</v>
      </c>
      <c r="I1498" s="472" t="s">
        <v>5509</v>
      </c>
      <c r="J1498" s="472" t="s">
        <v>27817</v>
      </c>
      <c r="K1498" s="472" t="s">
        <v>1183</v>
      </c>
      <c r="L1498" s="472" t="s">
        <v>774</v>
      </c>
      <c r="M1498" s="472" t="s">
        <v>27818</v>
      </c>
      <c r="N1498" s="472"/>
      <c r="O1498" s="472" t="s">
        <v>2155</v>
      </c>
      <c r="P1498" s="472" t="s">
        <v>27819</v>
      </c>
      <c r="Q1498" s="472" t="s">
        <v>27819</v>
      </c>
      <c r="R1498" s="472" t="s">
        <v>28234</v>
      </c>
      <c r="S1498" s="759"/>
      <c r="T1498" s="829"/>
      <c r="U1498" s="22"/>
      <c r="V1498" s="22"/>
      <c r="W1498" s="23"/>
      <c r="X1498" s="472"/>
      <c r="Y1498" s="472"/>
      <c r="Z1498" s="472"/>
      <c r="AA1498" s="472"/>
      <c r="AB1498" s="472"/>
      <c r="AC1498" s="472"/>
      <c r="AD1498" s="472"/>
      <c r="AE1498" s="472"/>
      <c r="AF1498" s="472"/>
      <c r="AG1498" s="472"/>
      <c r="AH1498" s="472"/>
      <c r="AI1498" s="472"/>
      <c r="AJ1498" s="472"/>
      <c r="AK1498" s="472"/>
      <c r="AL1498" s="472"/>
      <c r="AM1498" s="472"/>
      <c r="AN1498" s="472"/>
      <c r="AO1498" s="472"/>
      <c r="AP1498" s="472"/>
      <c r="AQ1498" s="472"/>
      <c r="AR1498" s="472"/>
      <c r="AS1498" s="472"/>
      <c r="AT1498" s="472"/>
      <c r="AU1498" s="472"/>
      <c r="AV1498" s="472"/>
      <c r="AW1498" s="472"/>
      <c r="AX1498" s="472"/>
      <c r="AY1498" s="472"/>
      <c r="AZ1498" s="472"/>
      <c r="BA1498" s="472"/>
      <c r="BB1498" s="472"/>
      <c r="BC1498" s="472"/>
      <c r="BD1498" s="472"/>
      <c r="BE1498" s="750"/>
      <c r="BG1498" s="750"/>
      <c r="BK1498" s="155"/>
      <c r="BL1498" s="155"/>
      <c r="BM1498" s="155"/>
      <c r="BN1498" s="155"/>
    </row>
    <row r="1499" spans="1:66" s="830" customFormat="1" ht="24.75" customHeight="1">
      <c r="A1499" s="472" t="s">
        <v>27820</v>
      </c>
      <c r="B1499" s="472" t="s">
        <v>27821</v>
      </c>
      <c r="C1499" s="472" t="s">
        <v>3416</v>
      </c>
      <c r="D1499" s="472" t="s">
        <v>27822</v>
      </c>
      <c r="E1499" s="472" t="s">
        <v>162</v>
      </c>
      <c r="F1499" s="472" t="s">
        <v>111</v>
      </c>
      <c r="G1499" s="472" t="s">
        <v>23136</v>
      </c>
      <c r="H1499" s="472" t="s">
        <v>180</v>
      </c>
      <c r="I1499" s="472" t="s">
        <v>5509</v>
      </c>
      <c r="J1499" s="472" t="s">
        <v>27823</v>
      </c>
      <c r="K1499" s="472" t="s">
        <v>1183</v>
      </c>
      <c r="L1499" s="472" t="s">
        <v>774</v>
      </c>
      <c r="M1499" s="472" t="s">
        <v>27824</v>
      </c>
      <c r="N1499" s="472"/>
      <c r="O1499" s="472" t="s">
        <v>2155</v>
      </c>
      <c r="P1499" s="472" t="s">
        <v>27332</v>
      </c>
      <c r="Q1499" s="472" t="s">
        <v>27332</v>
      </c>
      <c r="R1499" s="472" t="s">
        <v>28234</v>
      </c>
      <c r="S1499" s="759"/>
      <c r="T1499" s="829"/>
      <c r="U1499" s="22"/>
      <c r="V1499" s="22"/>
      <c r="W1499" s="23"/>
      <c r="X1499" s="472"/>
      <c r="Y1499" s="472"/>
      <c r="Z1499" s="472"/>
      <c r="AA1499" s="472"/>
      <c r="AB1499" s="472"/>
      <c r="AC1499" s="472"/>
      <c r="AD1499" s="472"/>
      <c r="AE1499" s="472"/>
      <c r="AF1499" s="472"/>
      <c r="AG1499" s="472"/>
      <c r="AH1499" s="472"/>
      <c r="AI1499" s="472"/>
      <c r="AJ1499" s="472"/>
      <c r="AK1499" s="472"/>
      <c r="AL1499" s="472"/>
      <c r="AM1499" s="472"/>
      <c r="AN1499" s="472"/>
      <c r="AO1499" s="472"/>
      <c r="AP1499" s="472"/>
      <c r="AQ1499" s="472"/>
      <c r="AR1499" s="472"/>
      <c r="AS1499" s="472"/>
      <c r="AT1499" s="472"/>
      <c r="AU1499" s="472"/>
      <c r="AV1499" s="472"/>
      <c r="AW1499" s="472"/>
      <c r="AX1499" s="472"/>
      <c r="AY1499" s="472"/>
      <c r="AZ1499" s="472"/>
      <c r="BA1499" s="472"/>
      <c r="BB1499" s="472"/>
      <c r="BC1499" s="472"/>
      <c r="BD1499" s="472"/>
      <c r="BE1499" s="750"/>
      <c r="BG1499" s="750"/>
      <c r="BK1499" s="155"/>
      <c r="BL1499" s="155"/>
      <c r="BM1499" s="155"/>
      <c r="BN1499" s="155"/>
    </row>
    <row r="1500" spans="1:66" s="830" customFormat="1" ht="24.75" customHeight="1">
      <c r="A1500" s="472" t="s">
        <v>27825</v>
      </c>
      <c r="B1500" s="472" t="s">
        <v>27826</v>
      </c>
      <c r="C1500" s="472" t="s">
        <v>3416</v>
      </c>
      <c r="D1500" s="472" t="s">
        <v>27827</v>
      </c>
      <c r="E1500" s="472" t="s">
        <v>162</v>
      </c>
      <c r="F1500" s="472" t="s">
        <v>469</v>
      </c>
      <c r="G1500" s="472" t="s">
        <v>4636</v>
      </c>
      <c r="H1500" s="472" t="s">
        <v>180</v>
      </c>
      <c r="I1500" s="472" t="s">
        <v>5509</v>
      </c>
      <c r="J1500" s="472" t="s">
        <v>27828</v>
      </c>
      <c r="K1500" s="472" t="s">
        <v>1183</v>
      </c>
      <c r="L1500" s="472" t="s">
        <v>774</v>
      </c>
      <c r="M1500" s="472" t="s">
        <v>27829</v>
      </c>
      <c r="N1500" s="472"/>
      <c r="O1500" s="472" t="s">
        <v>2155</v>
      </c>
      <c r="P1500" s="472" t="s">
        <v>27830</v>
      </c>
      <c r="Q1500" s="472" t="s">
        <v>27830</v>
      </c>
      <c r="R1500" s="472" t="s">
        <v>28234</v>
      </c>
      <c r="S1500" s="759"/>
      <c r="T1500" s="829"/>
      <c r="U1500" s="22"/>
      <c r="V1500" s="22"/>
      <c r="W1500" s="23"/>
      <c r="X1500" s="472"/>
      <c r="Y1500" s="472"/>
      <c r="Z1500" s="472"/>
      <c r="AA1500" s="472"/>
      <c r="AB1500" s="472"/>
      <c r="AC1500" s="472"/>
      <c r="AD1500" s="472"/>
      <c r="AE1500" s="472"/>
      <c r="AF1500" s="472"/>
      <c r="AG1500" s="472"/>
      <c r="AH1500" s="472"/>
      <c r="AI1500" s="472"/>
      <c r="AJ1500" s="472"/>
      <c r="AK1500" s="472"/>
      <c r="AL1500" s="472"/>
      <c r="AM1500" s="472"/>
      <c r="AN1500" s="472"/>
      <c r="AO1500" s="472"/>
      <c r="AP1500" s="472"/>
      <c r="AQ1500" s="472"/>
      <c r="AR1500" s="472"/>
      <c r="AS1500" s="472"/>
      <c r="AT1500" s="472"/>
      <c r="AU1500" s="472"/>
      <c r="AV1500" s="472"/>
      <c r="AW1500" s="472"/>
      <c r="AX1500" s="472"/>
      <c r="AY1500" s="472"/>
      <c r="AZ1500" s="472"/>
      <c r="BA1500" s="472"/>
      <c r="BB1500" s="472"/>
      <c r="BC1500" s="472"/>
      <c r="BD1500" s="472"/>
      <c r="BE1500" s="750"/>
      <c r="BG1500" s="750"/>
      <c r="BK1500" s="155"/>
      <c r="BL1500" s="155"/>
      <c r="BM1500" s="155"/>
      <c r="BN1500" s="155"/>
    </row>
    <row r="1501" spans="1:66" s="830" customFormat="1" ht="24.75" customHeight="1">
      <c r="A1501" s="472" t="s">
        <v>27831</v>
      </c>
      <c r="B1501" s="472" t="s">
        <v>27832</v>
      </c>
      <c r="C1501" s="472" t="s">
        <v>3416</v>
      </c>
      <c r="D1501" s="472" t="s">
        <v>27833</v>
      </c>
      <c r="E1501" s="472" t="s">
        <v>163</v>
      </c>
      <c r="F1501" s="472" t="s">
        <v>123</v>
      </c>
      <c r="G1501" s="472" t="s">
        <v>2877</v>
      </c>
      <c r="H1501" s="472" t="s">
        <v>180</v>
      </c>
      <c r="I1501" s="472" t="s">
        <v>5509</v>
      </c>
      <c r="J1501" s="472" t="s">
        <v>27834</v>
      </c>
      <c r="K1501" s="472" t="s">
        <v>1183</v>
      </c>
      <c r="L1501" s="472" t="s">
        <v>774</v>
      </c>
      <c r="M1501" s="472" t="s">
        <v>27835</v>
      </c>
      <c r="N1501" s="472"/>
      <c r="O1501" s="472" t="s">
        <v>2155</v>
      </c>
      <c r="P1501" s="472" t="s">
        <v>27836</v>
      </c>
      <c r="Q1501" s="472" t="s">
        <v>27836</v>
      </c>
      <c r="R1501" s="472"/>
      <c r="S1501" s="759"/>
      <c r="T1501" s="829"/>
      <c r="U1501" s="22"/>
      <c r="V1501" s="22"/>
      <c r="W1501" s="23"/>
      <c r="X1501" s="472"/>
      <c r="Y1501" s="472"/>
      <c r="Z1501" s="472"/>
      <c r="AA1501" s="472"/>
      <c r="AB1501" s="472"/>
      <c r="AC1501" s="472"/>
      <c r="AD1501" s="472"/>
      <c r="AE1501" s="472"/>
      <c r="AF1501" s="472"/>
      <c r="AG1501" s="472"/>
      <c r="AH1501" s="472"/>
      <c r="AI1501" s="472"/>
      <c r="AJ1501" s="472"/>
      <c r="AK1501" s="472"/>
      <c r="AL1501" s="472"/>
      <c r="AM1501" s="472"/>
      <c r="AN1501" s="472"/>
      <c r="AO1501" s="472"/>
      <c r="AP1501" s="472"/>
      <c r="AQ1501" s="472"/>
      <c r="AR1501" s="472"/>
      <c r="AS1501" s="472"/>
      <c r="AT1501" s="472"/>
      <c r="AU1501" s="472"/>
      <c r="AV1501" s="472"/>
      <c r="AW1501" s="472"/>
      <c r="AX1501" s="472"/>
      <c r="AY1501" s="472"/>
      <c r="AZ1501" s="472"/>
      <c r="BA1501" s="472"/>
      <c r="BB1501" s="472"/>
      <c r="BC1501" s="472"/>
      <c r="BD1501" s="472"/>
      <c r="BE1501" s="750"/>
      <c r="BG1501" s="750"/>
      <c r="BK1501" s="155"/>
      <c r="BL1501" s="155"/>
      <c r="BM1501" s="155"/>
      <c r="BN1501" s="155"/>
    </row>
    <row r="1502" spans="1:66" s="830" customFormat="1" ht="24.75" customHeight="1">
      <c r="A1502" s="472" t="s">
        <v>27837</v>
      </c>
      <c r="B1502" s="472" t="s">
        <v>27838</v>
      </c>
      <c r="C1502" s="472" t="s">
        <v>3416</v>
      </c>
      <c r="D1502" s="472" t="s">
        <v>27839</v>
      </c>
      <c r="E1502" s="472" t="s">
        <v>162</v>
      </c>
      <c r="F1502" s="472" t="s">
        <v>23495</v>
      </c>
      <c r="G1502" s="472" t="s">
        <v>2448</v>
      </c>
      <c r="H1502" s="472" t="s">
        <v>180</v>
      </c>
      <c r="I1502" s="472" t="s">
        <v>5509</v>
      </c>
      <c r="J1502" s="472" t="s">
        <v>27840</v>
      </c>
      <c r="K1502" s="472" t="s">
        <v>1183</v>
      </c>
      <c r="L1502" s="472" t="s">
        <v>774</v>
      </c>
      <c r="M1502" s="472" t="s">
        <v>27841</v>
      </c>
      <c r="N1502" s="472"/>
      <c r="O1502" s="472" t="s">
        <v>2155</v>
      </c>
      <c r="P1502" s="472" t="s">
        <v>27842</v>
      </c>
      <c r="Q1502" s="472" t="s">
        <v>27842</v>
      </c>
      <c r="R1502" s="472" t="s">
        <v>28391</v>
      </c>
      <c r="S1502" s="759"/>
      <c r="T1502" s="829"/>
      <c r="U1502" s="22"/>
      <c r="V1502" s="22"/>
      <c r="W1502" s="23"/>
      <c r="X1502" s="472"/>
      <c r="Y1502" s="472"/>
      <c r="Z1502" s="472"/>
      <c r="AA1502" s="472"/>
      <c r="AB1502" s="472"/>
      <c r="AC1502" s="472"/>
      <c r="AD1502" s="472"/>
      <c r="AE1502" s="472"/>
      <c r="AF1502" s="472"/>
      <c r="AG1502" s="472"/>
      <c r="AH1502" s="472"/>
      <c r="AI1502" s="472"/>
      <c r="AJ1502" s="472"/>
      <c r="AK1502" s="472"/>
      <c r="AL1502" s="472"/>
      <c r="AM1502" s="472"/>
      <c r="AN1502" s="472"/>
      <c r="AO1502" s="472"/>
      <c r="AP1502" s="472"/>
      <c r="AQ1502" s="472"/>
      <c r="AR1502" s="472"/>
      <c r="AS1502" s="472"/>
      <c r="AT1502" s="472"/>
      <c r="AU1502" s="472"/>
      <c r="AV1502" s="472"/>
      <c r="AW1502" s="472"/>
      <c r="AX1502" s="472"/>
      <c r="AY1502" s="472"/>
      <c r="AZ1502" s="472"/>
      <c r="BA1502" s="472"/>
      <c r="BB1502" s="472"/>
      <c r="BC1502" s="472"/>
      <c r="BD1502" s="472"/>
      <c r="BE1502" s="750"/>
      <c r="BG1502" s="750"/>
      <c r="BK1502" s="155"/>
      <c r="BL1502" s="155"/>
      <c r="BM1502" s="155"/>
      <c r="BN1502" s="155"/>
    </row>
    <row r="1503" spans="1:66" s="830" customFormat="1" ht="24.75" customHeight="1">
      <c r="A1503" s="472" t="s">
        <v>27843</v>
      </c>
      <c r="B1503" s="472" t="s">
        <v>27844</v>
      </c>
      <c r="C1503" s="472" t="s">
        <v>3416</v>
      </c>
      <c r="D1503" s="472" t="s">
        <v>27845</v>
      </c>
      <c r="E1503" s="472" t="s">
        <v>163</v>
      </c>
      <c r="F1503" s="472" t="s">
        <v>117</v>
      </c>
      <c r="G1503" s="472" t="s">
        <v>2877</v>
      </c>
      <c r="H1503" s="472" t="s">
        <v>180</v>
      </c>
      <c r="I1503" s="472" t="s">
        <v>5509</v>
      </c>
      <c r="J1503" s="472" t="s">
        <v>27846</v>
      </c>
      <c r="K1503" s="472" t="s">
        <v>1183</v>
      </c>
      <c r="L1503" s="472" t="s">
        <v>774</v>
      </c>
      <c r="M1503" s="472" t="s">
        <v>27847</v>
      </c>
      <c r="N1503" s="472"/>
      <c r="O1503" s="472" t="s">
        <v>2155</v>
      </c>
      <c r="P1503" s="472" t="s">
        <v>27848</v>
      </c>
      <c r="Q1503" s="472" t="s">
        <v>27848</v>
      </c>
      <c r="R1503" s="472"/>
      <c r="S1503" s="759"/>
      <c r="T1503" s="829"/>
      <c r="U1503" s="22"/>
      <c r="V1503" s="22"/>
      <c r="W1503" s="23"/>
      <c r="X1503" s="472"/>
      <c r="Y1503" s="472"/>
      <c r="Z1503" s="472"/>
      <c r="AA1503" s="472"/>
      <c r="AB1503" s="472"/>
      <c r="AC1503" s="472"/>
      <c r="AD1503" s="472"/>
      <c r="AE1503" s="472"/>
      <c r="AF1503" s="472"/>
      <c r="AG1503" s="472"/>
      <c r="AH1503" s="472"/>
      <c r="AI1503" s="472"/>
      <c r="AJ1503" s="472"/>
      <c r="AK1503" s="472"/>
      <c r="AL1503" s="472"/>
      <c r="AM1503" s="472"/>
      <c r="AN1503" s="472"/>
      <c r="AO1503" s="472"/>
      <c r="AP1503" s="472"/>
      <c r="AQ1503" s="472"/>
      <c r="AR1503" s="472"/>
      <c r="AS1503" s="472"/>
      <c r="AT1503" s="472"/>
      <c r="AU1503" s="472"/>
      <c r="AV1503" s="472"/>
      <c r="AW1503" s="472"/>
      <c r="AX1503" s="472"/>
      <c r="AY1503" s="472"/>
      <c r="AZ1503" s="472"/>
      <c r="BA1503" s="472"/>
      <c r="BB1503" s="472"/>
      <c r="BC1503" s="472"/>
      <c r="BD1503" s="472"/>
      <c r="BE1503" s="750"/>
      <c r="BG1503" s="750"/>
      <c r="BK1503" s="155"/>
      <c r="BL1503" s="155"/>
      <c r="BM1503" s="155"/>
      <c r="BN1503" s="155"/>
    </row>
    <row r="1504" spans="1:66" s="830" customFormat="1" ht="24.75" customHeight="1">
      <c r="A1504" s="472" t="s">
        <v>27849</v>
      </c>
      <c r="B1504" s="472">
        <v>325266</v>
      </c>
      <c r="C1504" s="472" t="s">
        <v>3416</v>
      </c>
      <c r="D1504" s="472">
        <v>273091687</v>
      </c>
      <c r="E1504" s="472" t="s">
        <v>163</v>
      </c>
      <c r="F1504" s="472" t="s">
        <v>123</v>
      </c>
      <c r="G1504" s="472" t="s">
        <v>2877</v>
      </c>
      <c r="H1504" s="472" t="s">
        <v>179</v>
      </c>
      <c r="I1504" s="472" t="s">
        <v>5417</v>
      </c>
      <c r="J1504" s="472">
        <v>9017515090</v>
      </c>
      <c r="K1504" s="472" t="s">
        <v>1183</v>
      </c>
      <c r="L1504" s="472" t="s">
        <v>774</v>
      </c>
      <c r="M1504" s="472" t="s">
        <v>27850</v>
      </c>
      <c r="N1504" s="472"/>
      <c r="O1504" s="472" t="s">
        <v>1551</v>
      </c>
      <c r="P1504" s="472" t="s">
        <v>27851</v>
      </c>
      <c r="Q1504" s="472" t="s">
        <v>27851</v>
      </c>
      <c r="R1504" s="472">
        <v>1404.0800999999999</v>
      </c>
      <c r="S1504" s="759"/>
      <c r="T1504" s="829"/>
      <c r="U1504" s="22"/>
      <c r="V1504" s="22"/>
      <c r="W1504" s="23"/>
      <c r="X1504" s="472"/>
      <c r="Y1504" s="472"/>
      <c r="Z1504" s="472"/>
      <c r="AA1504" s="472"/>
      <c r="AB1504" s="472"/>
      <c r="AC1504" s="472"/>
      <c r="AD1504" s="472"/>
      <c r="AE1504" s="472"/>
      <c r="AF1504" s="472"/>
      <c r="AG1504" s="472"/>
      <c r="AH1504" s="472"/>
      <c r="AI1504" s="472"/>
      <c r="AJ1504" s="472"/>
      <c r="AK1504" s="472"/>
      <c r="AL1504" s="472"/>
      <c r="AM1504" s="472"/>
      <c r="AN1504" s="472"/>
      <c r="AO1504" s="472"/>
      <c r="AP1504" s="472"/>
      <c r="AQ1504" s="472"/>
      <c r="AR1504" s="472"/>
      <c r="AS1504" s="472"/>
      <c r="AT1504" s="472"/>
      <c r="AU1504" s="472"/>
      <c r="AV1504" s="472"/>
      <c r="AW1504" s="472"/>
      <c r="AX1504" s="472"/>
      <c r="AY1504" s="472"/>
      <c r="AZ1504" s="472"/>
      <c r="BA1504" s="472"/>
      <c r="BB1504" s="472"/>
      <c r="BC1504" s="472"/>
      <c r="BD1504" s="472"/>
      <c r="BE1504" s="750"/>
      <c r="BG1504" s="750"/>
      <c r="BK1504" s="155"/>
      <c r="BL1504" s="155"/>
      <c r="BM1504" s="155"/>
      <c r="BN1504" s="155"/>
    </row>
    <row r="1505" spans="1:124" s="830" customFormat="1" ht="24.75" customHeight="1">
      <c r="A1505" s="472" t="s">
        <v>27852</v>
      </c>
      <c r="B1505" s="472">
        <v>325267</v>
      </c>
      <c r="C1505" s="472" t="s">
        <v>3416</v>
      </c>
      <c r="D1505" s="472">
        <v>151147787</v>
      </c>
      <c r="E1505" s="472" t="s">
        <v>163</v>
      </c>
      <c r="F1505" s="472" t="s">
        <v>198</v>
      </c>
      <c r="G1505" s="472" t="s">
        <v>3059</v>
      </c>
      <c r="H1505" s="472" t="s">
        <v>180</v>
      </c>
      <c r="I1505" s="472" t="s">
        <v>5417</v>
      </c>
      <c r="J1505" s="472">
        <v>9906282821</v>
      </c>
      <c r="K1505" s="472" t="s">
        <v>1183</v>
      </c>
      <c r="L1505" s="472" t="s">
        <v>21977</v>
      </c>
      <c r="M1505" s="472" t="s">
        <v>27853</v>
      </c>
      <c r="N1505" s="472"/>
      <c r="O1505" s="472" t="s">
        <v>2155</v>
      </c>
      <c r="P1505" s="472" t="s">
        <v>27679</v>
      </c>
      <c r="Q1505" s="472" t="s">
        <v>27679</v>
      </c>
      <c r="R1505" s="472"/>
      <c r="S1505" s="759"/>
      <c r="T1505" s="829"/>
      <c r="U1505" s="22"/>
      <c r="V1505" s="22"/>
      <c r="W1505" s="23"/>
      <c r="X1505" s="472"/>
      <c r="Y1505" s="472"/>
      <c r="Z1505" s="472"/>
      <c r="AA1505" s="472"/>
      <c r="AB1505" s="472"/>
      <c r="AC1505" s="472"/>
      <c r="AD1505" s="472"/>
      <c r="AE1505" s="472"/>
      <c r="AF1505" s="472"/>
      <c r="AG1505" s="472"/>
      <c r="AH1505" s="472"/>
      <c r="AI1505" s="472"/>
      <c r="AJ1505" s="472"/>
      <c r="AK1505" s="472"/>
      <c r="AL1505" s="472"/>
      <c r="AM1505" s="472"/>
      <c r="AN1505" s="472"/>
      <c r="AO1505" s="472"/>
      <c r="AP1505" s="472"/>
      <c r="AQ1505" s="472"/>
      <c r="AR1505" s="472"/>
      <c r="AS1505" s="472"/>
      <c r="AT1505" s="472"/>
      <c r="AU1505" s="472"/>
      <c r="AV1505" s="472"/>
      <c r="AW1505" s="472"/>
      <c r="AX1505" s="472"/>
      <c r="AY1505" s="472"/>
      <c r="AZ1505" s="472"/>
      <c r="BA1505" s="472"/>
      <c r="BB1505" s="472"/>
      <c r="BC1505" s="472"/>
      <c r="BD1505" s="472"/>
      <c r="BE1505" s="750"/>
      <c r="BG1505" s="750"/>
      <c r="BK1505" s="155"/>
      <c r="BL1505" s="155"/>
      <c r="BM1505" s="155"/>
      <c r="BN1505" s="155"/>
    </row>
    <row r="1506" spans="1:124" s="833" customFormat="1" ht="24.75" customHeight="1">
      <c r="A1506" s="776" t="s">
        <v>27854</v>
      </c>
      <c r="B1506" s="776">
        <v>325263</v>
      </c>
      <c r="C1506" s="776" t="s">
        <v>3416</v>
      </c>
      <c r="D1506" s="776">
        <v>2730255801</v>
      </c>
      <c r="E1506" s="776" t="s">
        <v>163</v>
      </c>
      <c r="F1506" s="776" t="s">
        <v>554</v>
      </c>
      <c r="G1506" s="776" t="s">
        <v>2448</v>
      </c>
      <c r="H1506" s="776" t="s">
        <v>180</v>
      </c>
      <c r="I1506" s="472" t="s">
        <v>5417</v>
      </c>
      <c r="J1506" s="776">
        <v>9355081924</v>
      </c>
      <c r="K1506" s="776" t="s">
        <v>1183</v>
      </c>
      <c r="L1506" s="776" t="s">
        <v>1336</v>
      </c>
      <c r="M1506" s="776" t="s">
        <v>27855</v>
      </c>
      <c r="N1506" s="776"/>
      <c r="O1506" s="776" t="s">
        <v>2155</v>
      </c>
      <c r="P1506" s="776" t="s">
        <v>27856</v>
      </c>
      <c r="Q1506" s="776" t="s">
        <v>27856</v>
      </c>
      <c r="R1506" s="776"/>
      <c r="S1506" s="831"/>
      <c r="T1506" s="832"/>
      <c r="U1506" s="475"/>
      <c r="V1506" s="475"/>
      <c r="W1506" s="473"/>
      <c r="X1506" s="776"/>
      <c r="Y1506" s="776"/>
      <c r="Z1506" s="776"/>
      <c r="AA1506" s="776"/>
      <c r="AB1506" s="776"/>
      <c r="AC1506" s="776"/>
      <c r="AD1506" s="776"/>
      <c r="AE1506" s="776"/>
      <c r="AF1506" s="776"/>
      <c r="AG1506" s="776"/>
      <c r="AH1506" s="776"/>
      <c r="AI1506" s="776"/>
      <c r="AJ1506" s="776"/>
      <c r="AK1506" s="776"/>
      <c r="AL1506" s="776"/>
      <c r="AM1506" s="776"/>
      <c r="AN1506" s="776"/>
      <c r="AO1506" s="776"/>
      <c r="AP1506" s="776"/>
      <c r="AQ1506" s="776"/>
      <c r="AR1506" s="776"/>
      <c r="AS1506" s="776"/>
      <c r="AT1506" s="776"/>
      <c r="AU1506" s="776"/>
      <c r="AV1506" s="776"/>
      <c r="AW1506" s="776"/>
      <c r="AX1506" s="776"/>
      <c r="AY1506" s="776"/>
      <c r="AZ1506" s="776"/>
      <c r="BA1506" s="776"/>
      <c r="BB1506" s="776"/>
      <c r="BC1506" s="776"/>
      <c r="BD1506" s="776"/>
      <c r="BE1506" s="768"/>
      <c r="BG1506" s="768"/>
      <c r="BK1506" s="769"/>
      <c r="BL1506" s="769"/>
      <c r="BM1506" s="769"/>
      <c r="BN1506" s="769"/>
    </row>
    <row r="1507" spans="1:124" s="1069" customFormat="1" ht="24.75" customHeight="1">
      <c r="A1507" s="1069" t="s">
        <v>28497</v>
      </c>
      <c r="B1507" s="1070" t="s">
        <v>28498</v>
      </c>
      <c r="C1507" s="1069" t="s">
        <v>3416</v>
      </c>
      <c r="D1507" s="1070" t="s">
        <v>28499</v>
      </c>
      <c r="E1507" s="1069" t="s">
        <v>163</v>
      </c>
      <c r="F1507" s="1069" t="s">
        <v>1119</v>
      </c>
      <c r="G1507" s="1069" t="s">
        <v>2877</v>
      </c>
      <c r="H1507" s="1069" t="s">
        <v>179</v>
      </c>
      <c r="I1507" s="472" t="s">
        <v>5417</v>
      </c>
      <c r="J1507" s="1070" t="s">
        <v>28500</v>
      </c>
      <c r="K1507" s="1069" t="s">
        <v>1183</v>
      </c>
      <c r="L1507" s="1069" t="s">
        <v>1224</v>
      </c>
      <c r="M1507" s="1069" t="s">
        <v>28501</v>
      </c>
      <c r="O1507" s="1069" t="s">
        <v>2155</v>
      </c>
      <c r="P1507" s="1069" t="s">
        <v>27836</v>
      </c>
      <c r="Q1507" s="1069" t="s">
        <v>27836</v>
      </c>
      <c r="R1507" s="1071"/>
      <c r="S1507" s="1039"/>
      <c r="BE1507" s="1072"/>
      <c r="BF1507" s="1073"/>
      <c r="BG1507" s="1072"/>
      <c r="BH1507" s="1073"/>
      <c r="BI1507" s="1073"/>
      <c r="BL1507" s="1073"/>
      <c r="BM1507" s="1073"/>
    </row>
    <row r="1508" spans="1:124" s="1084" customFormat="1" ht="24.75" customHeight="1">
      <c r="A1508" s="981" t="s">
        <v>26050</v>
      </c>
      <c r="B1508" s="739" t="s">
        <v>28502</v>
      </c>
      <c r="C1508" s="980" t="s">
        <v>3416</v>
      </c>
      <c r="D1508" s="1082" t="s">
        <v>26052</v>
      </c>
      <c r="E1508" s="472" t="s">
        <v>163</v>
      </c>
      <c r="F1508" s="740" t="s">
        <v>111</v>
      </c>
      <c r="G1508" s="1084" t="s">
        <v>2877</v>
      </c>
      <c r="H1508" s="1084" t="s">
        <v>179</v>
      </c>
      <c r="I1508" s="472" t="s">
        <v>5417</v>
      </c>
      <c r="J1508" s="1083" t="s">
        <v>26053</v>
      </c>
      <c r="K1508" s="1083" t="s">
        <v>1183</v>
      </c>
      <c r="L1508" s="1083" t="s">
        <v>1336</v>
      </c>
      <c r="M1508" s="1085" t="s">
        <v>26054</v>
      </c>
      <c r="O1508" s="1084" t="s">
        <v>2155</v>
      </c>
      <c r="P1508" s="1084" t="s">
        <v>28288</v>
      </c>
      <c r="Q1508" s="1084" t="s">
        <v>28288</v>
      </c>
      <c r="R1508" s="1084" t="s">
        <v>28288</v>
      </c>
      <c r="S1508" s="1086"/>
      <c r="T1508" s="1087"/>
      <c r="Y1508" s="1087"/>
      <c r="Z1508" s="1087"/>
      <c r="AA1508" s="1087"/>
      <c r="AB1508" s="1087"/>
      <c r="AC1508" s="1087"/>
      <c r="AD1508" s="1087"/>
      <c r="AE1508" s="1087"/>
      <c r="AF1508" s="1087"/>
      <c r="AG1508" s="1087"/>
      <c r="AH1508" s="1088"/>
      <c r="AI1508" s="1088"/>
      <c r="AJ1508" s="1088"/>
      <c r="AK1508" s="1088"/>
      <c r="AL1508" s="1087"/>
      <c r="AM1508" s="1087"/>
      <c r="AN1508" s="1087"/>
      <c r="AO1508" s="1087"/>
      <c r="AP1508" s="1087"/>
      <c r="AQ1508" s="1087"/>
      <c r="AR1508" s="1087"/>
      <c r="AS1508" s="1086"/>
      <c r="AT1508" s="1087"/>
      <c r="AU1508" s="1087"/>
      <c r="AV1508" s="1087"/>
      <c r="AW1508" s="1087"/>
      <c r="AX1508" s="1087"/>
      <c r="AY1508" s="1087"/>
      <c r="AZ1508" s="1087"/>
      <c r="BA1508" s="1087"/>
      <c r="BB1508" s="1087"/>
      <c r="BC1508" s="1087"/>
      <c r="BD1508" s="1087"/>
      <c r="BE1508" s="1087"/>
      <c r="BF1508" s="1087"/>
      <c r="BG1508" s="1087"/>
      <c r="BH1508" s="1087"/>
      <c r="BI1508" s="1087"/>
      <c r="BJ1508" s="1087"/>
      <c r="BK1508" s="1087"/>
      <c r="BL1508" s="1087"/>
      <c r="BM1508" s="1087"/>
      <c r="BN1508" s="1087"/>
      <c r="BO1508" s="1087"/>
      <c r="BP1508" s="1087"/>
      <c r="BQ1508" s="1087"/>
      <c r="BR1508" s="1087"/>
      <c r="BS1508" s="1087"/>
      <c r="BT1508" s="1087"/>
      <c r="BU1508" s="1087"/>
      <c r="BV1508" s="1087"/>
      <c r="BW1508" s="1087"/>
      <c r="BX1508" s="1087"/>
      <c r="BY1508" s="1087"/>
      <c r="BZ1508" s="1087"/>
      <c r="CA1508" s="1087"/>
      <c r="CB1508" s="1087"/>
      <c r="CC1508" s="1087"/>
      <c r="CD1508" s="1087"/>
      <c r="CE1508" s="1087"/>
      <c r="CF1508" s="1087"/>
      <c r="CG1508" s="1087"/>
      <c r="CH1508" s="1087"/>
      <c r="CI1508" s="1087"/>
      <c r="CJ1508" s="1087"/>
      <c r="CK1508" s="1087"/>
      <c r="CL1508" s="1087"/>
      <c r="CM1508" s="1087"/>
      <c r="CN1508" s="1087"/>
      <c r="CO1508" s="1087"/>
      <c r="CP1508" s="1087"/>
      <c r="CQ1508" s="1087"/>
      <c r="CR1508" s="1087"/>
      <c r="CS1508" s="1087"/>
      <c r="CT1508" s="1087"/>
      <c r="CU1508" s="1087"/>
      <c r="CV1508" s="1087"/>
      <c r="CW1508" s="1087"/>
      <c r="CX1508" s="1087"/>
      <c r="CY1508" s="1087"/>
      <c r="CZ1508" s="1087"/>
      <c r="DA1508" s="1087"/>
      <c r="DB1508" s="1087"/>
      <c r="DC1508" s="1087"/>
      <c r="DD1508" s="1087"/>
      <c r="DE1508" s="1087"/>
      <c r="DF1508" s="1087"/>
      <c r="DG1508" s="1087"/>
      <c r="DH1508" s="1087"/>
      <c r="DI1508" s="1087"/>
      <c r="DJ1508" s="1087"/>
      <c r="DK1508" s="1087"/>
      <c r="DL1508" s="1087"/>
      <c r="DM1508" s="1087"/>
      <c r="DN1508" s="1087"/>
      <c r="DO1508" s="1087"/>
      <c r="DP1508" s="1087"/>
      <c r="DQ1508" s="1087"/>
      <c r="DR1508" s="1087"/>
      <c r="DS1508" s="1087"/>
      <c r="DT1508" s="1087"/>
    </row>
    <row r="1509" spans="1:124" s="980" customFormat="1" ht="24.75" customHeight="1">
      <c r="A1509" s="1074" t="s">
        <v>28503</v>
      </c>
      <c r="B1509" s="1075" t="s">
        <v>28504</v>
      </c>
      <c r="C1509" s="980" t="s">
        <v>3416</v>
      </c>
      <c r="D1509" s="1076" t="s">
        <v>28505</v>
      </c>
      <c r="E1509" s="472" t="s">
        <v>162</v>
      </c>
      <c r="F1509" s="22" t="s">
        <v>201</v>
      </c>
      <c r="G1509" s="980" t="s">
        <v>1890</v>
      </c>
      <c r="H1509" s="980" t="s">
        <v>180</v>
      </c>
      <c r="I1509" s="472" t="s">
        <v>5417</v>
      </c>
      <c r="J1509" s="1068" t="s">
        <v>28506</v>
      </c>
      <c r="K1509" s="1068" t="s">
        <v>1183</v>
      </c>
      <c r="L1509" s="1083" t="s">
        <v>1336</v>
      </c>
      <c r="M1509" s="980" t="s">
        <v>28507</v>
      </c>
      <c r="O1509" s="980" t="s">
        <v>2155</v>
      </c>
      <c r="P1509" s="1077" t="s">
        <v>28508</v>
      </c>
      <c r="Q1509" s="980" t="s">
        <v>28508</v>
      </c>
      <c r="R1509" s="983" t="s">
        <v>28391</v>
      </c>
      <c r="S1509" s="984"/>
      <c r="T1509" s="1078"/>
      <c r="W1509" s="23"/>
      <c r="Y1509" s="1079"/>
      <c r="Z1509" s="1079"/>
      <c r="AA1509" s="1079"/>
      <c r="AB1509" s="1079"/>
      <c r="AC1509" s="1079"/>
      <c r="AD1509" s="1079"/>
      <c r="AE1509" s="1079"/>
      <c r="AF1509" s="1079"/>
      <c r="AG1509" s="1079"/>
      <c r="AH1509" s="1080"/>
      <c r="AI1509" s="1080"/>
      <c r="AJ1509" s="1080"/>
      <c r="AK1509" s="1080"/>
      <c r="AL1509" s="1079"/>
      <c r="AM1509" s="1079"/>
      <c r="AN1509" s="1079"/>
      <c r="AO1509" s="1079"/>
      <c r="AP1509" s="1079"/>
      <c r="AQ1509" s="1079"/>
      <c r="AR1509" s="1079"/>
      <c r="AS1509" s="1081"/>
      <c r="AT1509" s="1079"/>
      <c r="AU1509" s="1079"/>
      <c r="AV1509" s="1079"/>
      <c r="AW1509" s="1079"/>
      <c r="AX1509" s="1079"/>
      <c r="AY1509" s="1079"/>
      <c r="AZ1509" s="1079"/>
      <c r="BA1509" s="1079"/>
      <c r="BB1509" s="1079"/>
      <c r="BC1509" s="1079"/>
      <c r="BD1509" s="1079"/>
      <c r="BE1509" s="985"/>
      <c r="BF1509" s="1079"/>
      <c r="BG1509" s="985"/>
      <c r="BH1509" s="1079"/>
      <c r="BI1509" s="1079"/>
      <c r="BJ1509" s="1079"/>
      <c r="BK1509" s="1079"/>
      <c r="BL1509" s="1079"/>
      <c r="BM1509" s="1079"/>
      <c r="BN1509" s="1079"/>
      <c r="BO1509" s="1079"/>
      <c r="BP1509" s="1079"/>
      <c r="BQ1509" s="1079"/>
      <c r="BR1509" s="1079"/>
      <c r="BS1509" s="1079"/>
      <c r="BT1509" s="1079"/>
      <c r="BU1509" s="1079"/>
    </row>
    <row r="1510" spans="1:124" s="980" customFormat="1" ht="24.75" customHeight="1">
      <c r="A1510" s="1074" t="s">
        <v>28509</v>
      </c>
      <c r="B1510" s="1075" t="s">
        <v>28510</v>
      </c>
      <c r="C1510" s="980" t="s">
        <v>3416</v>
      </c>
      <c r="D1510" s="1076" t="s">
        <v>28511</v>
      </c>
      <c r="E1510" s="472" t="s">
        <v>162</v>
      </c>
      <c r="F1510" s="22" t="s">
        <v>138</v>
      </c>
      <c r="G1510" s="980" t="s">
        <v>3352</v>
      </c>
      <c r="H1510" s="980" t="s">
        <v>180</v>
      </c>
      <c r="I1510" s="472" t="s">
        <v>5417</v>
      </c>
      <c r="J1510" s="1068" t="s">
        <v>28512</v>
      </c>
      <c r="K1510" s="1068" t="s">
        <v>1183</v>
      </c>
      <c r="L1510" s="1068" t="s">
        <v>1224</v>
      </c>
      <c r="M1510" s="980" t="s">
        <v>28513</v>
      </c>
      <c r="O1510" s="980" t="s">
        <v>2155</v>
      </c>
      <c r="P1510" s="1077" t="s">
        <v>28351</v>
      </c>
      <c r="Q1510" s="980" t="s">
        <v>28351</v>
      </c>
      <c r="R1510" s="983" t="s">
        <v>28928</v>
      </c>
      <c r="S1510" s="984"/>
      <c r="T1510" s="1078"/>
      <c r="W1510" s="23"/>
      <c r="Y1510" s="1079"/>
      <c r="Z1510" s="1079"/>
      <c r="AA1510" s="1079"/>
      <c r="AB1510" s="1079"/>
      <c r="AC1510" s="1079"/>
      <c r="AD1510" s="1079"/>
      <c r="AE1510" s="1079"/>
      <c r="AF1510" s="1079"/>
      <c r="AG1510" s="1079"/>
      <c r="AH1510" s="1080"/>
      <c r="AI1510" s="1080"/>
      <c r="AJ1510" s="1080"/>
      <c r="AK1510" s="1080"/>
      <c r="AL1510" s="1079"/>
      <c r="AM1510" s="1079"/>
      <c r="AN1510" s="1079"/>
      <c r="AO1510" s="1079"/>
      <c r="AP1510" s="1079"/>
      <c r="AQ1510" s="1079"/>
      <c r="AR1510" s="1079"/>
      <c r="AS1510" s="1081"/>
      <c r="AT1510" s="1079"/>
      <c r="AU1510" s="1079"/>
      <c r="AV1510" s="1079"/>
      <c r="AW1510" s="1079"/>
      <c r="AX1510" s="1079"/>
      <c r="AY1510" s="1079"/>
      <c r="AZ1510" s="1079"/>
      <c r="BA1510" s="1079"/>
      <c r="BB1510" s="1079"/>
      <c r="BC1510" s="1079"/>
      <c r="BD1510" s="1079"/>
      <c r="BE1510" s="985"/>
      <c r="BF1510" s="1079"/>
      <c r="BG1510" s="985"/>
      <c r="BH1510" s="1079"/>
      <c r="BI1510" s="1079"/>
      <c r="BJ1510" s="1079"/>
      <c r="BK1510" s="1079"/>
      <c r="BL1510" s="1079"/>
      <c r="BM1510" s="1079"/>
      <c r="BN1510" s="1079"/>
      <c r="BO1510" s="1079"/>
      <c r="BP1510" s="1079"/>
      <c r="BQ1510" s="1079"/>
      <c r="BR1510" s="1079"/>
      <c r="BS1510" s="1079"/>
      <c r="BT1510" s="1079"/>
      <c r="BU1510" s="1079"/>
    </row>
    <row r="1511" spans="1:124" s="980" customFormat="1" ht="24.75" customHeight="1">
      <c r="A1511" s="1074" t="s">
        <v>28514</v>
      </c>
      <c r="B1511" s="1075" t="s">
        <v>28515</v>
      </c>
      <c r="C1511" s="980" t="s">
        <v>3416</v>
      </c>
      <c r="D1511" s="1076" t="s">
        <v>28516</v>
      </c>
      <c r="E1511" s="1068" t="s">
        <v>163</v>
      </c>
      <c r="F1511" s="22" t="s">
        <v>28517</v>
      </c>
      <c r="G1511" s="980" t="s">
        <v>2764</v>
      </c>
      <c r="H1511" s="980" t="s">
        <v>180</v>
      </c>
      <c r="I1511" s="472" t="s">
        <v>5418</v>
      </c>
      <c r="J1511" s="1068" t="s">
        <v>28518</v>
      </c>
      <c r="K1511" s="1068" t="s">
        <v>1183</v>
      </c>
      <c r="L1511" s="1068" t="s">
        <v>1224</v>
      </c>
      <c r="M1511" s="980" t="s">
        <v>28519</v>
      </c>
      <c r="O1511" s="980" t="s">
        <v>2155</v>
      </c>
      <c r="P1511" s="1077" t="s">
        <v>28346</v>
      </c>
      <c r="Q1511" s="980" t="s">
        <v>28346</v>
      </c>
      <c r="R1511" s="983"/>
      <c r="S1511" s="984"/>
      <c r="T1511" s="1078"/>
      <c r="W1511" s="23"/>
      <c r="Y1511" s="1079"/>
      <c r="Z1511" s="1079"/>
      <c r="AA1511" s="1079"/>
      <c r="AB1511" s="1079"/>
      <c r="AC1511" s="1079"/>
      <c r="AD1511" s="1079"/>
      <c r="AE1511" s="1079"/>
      <c r="AF1511" s="1079"/>
      <c r="AG1511" s="1079"/>
      <c r="AH1511" s="1080"/>
      <c r="AI1511" s="1080"/>
      <c r="AJ1511" s="1080"/>
      <c r="AK1511" s="1080"/>
      <c r="AL1511" s="1079"/>
      <c r="AM1511" s="1079"/>
      <c r="AN1511" s="1079"/>
      <c r="AO1511" s="1079"/>
      <c r="AP1511" s="1079"/>
      <c r="AQ1511" s="1079"/>
      <c r="AR1511" s="1079"/>
      <c r="AS1511" s="1081"/>
      <c r="AT1511" s="1079"/>
      <c r="AU1511" s="1079"/>
      <c r="AV1511" s="1079"/>
      <c r="AW1511" s="1079"/>
      <c r="AX1511" s="1079"/>
      <c r="AY1511" s="1079"/>
      <c r="AZ1511" s="1079"/>
      <c r="BA1511" s="1079"/>
      <c r="BB1511" s="1079"/>
      <c r="BC1511" s="1079"/>
      <c r="BD1511" s="1079"/>
      <c r="BE1511" s="985"/>
      <c r="BF1511" s="1079"/>
      <c r="BG1511" s="985"/>
      <c r="BH1511" s="1079"/>
      <c r="BI1511" s="1079"/>
      <c r="BJ1511" s="1079"/>
      <c r="BK1511" s="1079"/>
      <c r="BL1511" s="1079"/>
      <c r="BM1511" s="1079"/>
      <c r="BN1511" s="1079"/>
      <c r="BO1511" s="1079"/>
      <c r="BP1511" s="1079"/>
      <c r="BQ1511" s="1079"/>
      <c r="BR1511" s="1079"/>
      <c r="BS1511" s="1079"/>
      <c r="BT1511" s="1079"/>
      <c r="BU1511" s="1079"/>
    </row>
    <row r="1512" spans="1:124" s="980" customFormat="1" ht="24.75" customHeight="1">
      <c r="A1512" s="1074" t="s">
        <v>28520</v>
      </c>
      <c r="B1512" s="1075" t="s">
        <v>28521</v>
      </c>
      <c r="C1512" s="980" t="s">
        <v>3416</v>
      </c>
      <c r="D1512" s="1076" t="s">
        <v>28522</v>
      </c>
      <c r="E1512" s="1068" t="s">
        <v>163</v>
      </c>
      <c r="F1512" s="22" t="s">
        <v>3410</v>
      </c>
      <c r="G1512" s="980" t="s">
        <v>3788</v>
      </c>
      <c r="H1512" s="980" t="s">
        <v>180</v>
      </c>
      <c r="I1512" s="472" t="s">
        <v>5417</v>
      </c>
      <c r="J1512" s="1068" t="s">
        <v>28523</v>
      </c>
      <c r="K1512" s="1068" t="s">
        <v>1183</v>
      </c>
      <c r="L1512" s="1068" t="s">
        <v>774</v>
      </c>
      <c r="M1512" s="980" t="s">
        <v>28524</v>
      </c>
      <c r="O1512" s="980" t="s">
        <v>2155</v>
      </c>
      <c r="P1512" s="1077" t="s">
        <v>28525</v>
      </c>
      <c r="Q1512" s="980" t="s">
        <v>28525</v>
      </c>
      <c r="R1512" s="983"/>
      <c r="S1512" s="984"/>
      <c r="T1512" s="1078"/>
      <c r="W1512" s="23"/>
      <c r="Y1512" s="1079"/>
      <c r="Z1512" s="1079"/>
      <c r="AA1512" s="1079"/>
      <c r="AB1512" s="1079"/>
      <c r="AC1512" s="1079"/>
      <c r="AD1512" s="1079"/>
      <c r="AE1512" s="1079"/>
      <c r="AF1512" s="1079"/>
      <c r="AG1512" s="1079"/>
      <c r="AH1512" s="1080"/>
      <c r="AI1512" s="1080"/>
      <c r="AJ1512" s="1080"/>
      <c r="AK1512" s="1080"/>
      <c r="AL1512" s="1079"/>
      <c r="AM1512" s="1079"/>
      <c r="AN1512" s="1079"/>
      <c r="AO1512" s="1079"/>
      <c r="AP1512" s="1079"/>
      <c r="AQ1512" s="1079"/>
      <c r="AR1512" s="1079"/>
      <c r="AS1512" s="1081"/>
      <c r="AT1512" s="1079"/>
      <c r="AU1512" s="1079"/>
      <c r="AV1512" s="1079"/>
      <c r="AW1512" s="1079"/>
      <c r="AX1512" s="1079"/>
      <c r="AY1512" s="1079"/>
      <c r="AZ1512" s="1079"/>
      <c r="BA1512" s="1079"/>
      <c r="BB1512" s="1079"/>
      <c r="BC1512" s="1079"/>
      <c r="BD1512" s="1079"/>
      <c r="BE1512" s="985"/>
      <c r="BF1512" s="1079"/>
      <c r="BG1512" s="985"/>
      <c r="BH1512" s="1079"/>
      <c r="BI1512" s="1079"/>
      <c r="BJ1512" s="1079"/>
      <c r="BK1512" s="1079"/>
      <c r="BL1512" s="1079"/>
      <c r="BM1512" s="1079"/>
      <c r="BN1512" s="1079"/>
      <c r="BO1512" s="1079"/>
      <c r="BP1512" s="1079"/>
      <c r="BQ1512" s="1079"/>
      <c r="BR1512" s="1079"/>
      <c r="BS1512" s="1079"/>
      <c r="BT1512" s="1079"/>
      <c r="BU1512" s="1079"/>
    </row>
    <row r="1513" spans="1:124" s="980" customFormat="1" ht="24.75" customHeight="1">
      <c r="A1513" s="1074" t="s">
        <v>28526</v>
      </c>
      <c r="B1513" s="1075" t="s">
        <v>28527</v>
      </c>
      <c r="C1513" s="980" t="s">
        <v>3416</v>
      </c>
      <c r="D1513" s="1076" t="s">
        <v>29232</v>
      </c>
      <c r="E1513" s="472" t="s">
        <v>163</v>
      </c>
      <c r="F1513" s="22" t="s">
        <v>28528</v>
      </c>
      <c r="G1513" s="980" t="s">
        <v>28529</v>
      </c>
      <c r="H1513" s="980" t="s">
        <v>180</v>
      </c>
      <c r="I1513" s="472" t="s">
        <v>5417</v>
      </c>
      <c r="J1513" s="1068" t="s">
        <v>28530</v>
      </c>
      <c r="K1513" s="1068" t="s">
        <v>1183</v>
      </c>
      <c r="L1513" s="1068" t="s">
        <v>1224</v>
      </c>
      <c r="M1513" s="980" t="s">
        <v>28531</v>
      </c>
      <c r="O1513" s="980" t="s">
        <v>1551</v>
      </c>
      <c r="P1513" s="1077" t="s">
        <v>28346</v>
      </c>
      <c r="Q1513" s="980" t="s">
        <v>28346</v>
      </c>
      <c r="R1513" s="983" t="s">
        <v>28391</v>
      </c>
      <c r="S1513" s="984"/>
      <c r="T1513" s="1078"/>
      <c r="W1513" s="23"/>
      <c r="Y1513" s="1079"/>
      <c r="Z1513" s="1079"/>
      <c r="AA1513" s="1079"/>
      <c r="AB1513" s="1079"/>
      <c r="AC1513" s="1079"/>
      <c r="AD1513" s="1079"/>
      <c r="AE1513" s="1079"/>
      <c r="AF1513" s="1079"/>
      <c r="AG1513" s="1079"/>
      <c r="AH1513" s="1080"/>
      <c r="AI1513" s="1080"/>
      <c r="AJ1513" s="1080"/>
      <c r="AK1513" s="1080"/>
      <c r="AL1513" s="1079"/>
      <c r="AM1513" s="1079"/>
      <c r="AN1513" s="1079"/>
      <c r="AO1513" s="1079"/>
      <c r="AP1513" s="1079"/>
      <c r="AQ1513" s="1079"/>
      <c r="AR1513" s="1079"/>
      <c r="AS1513" s="1081"/>
      <c r="AT1513" s="1079"/>
      <c r="AU1513" s="1079"/>
      <c r="AV1513" s="1079"/>
      <c r="AW1513" s="1079"/>
      <c r="AX1513" s="1079"/>
      <c r="AY1513" s="1079"/>
      <c r="AZ1513" s="1079"/>
      <c r="BA1513" s="1079"/>
      <c r="BB1513" s="1079"/>
      <c r="BC1513" s="1079"/>
      <c r="BD1513" s="1079"/>
      <c r="BE1513" s="985"/>
      <c r="BF1513" s="1079"/>
      <c r="BG1513" s="985"/>
      <c r="BH1513" s="1079"/>
      <c r="BI1513" s="1079"/>
      <c r="BJ1513" s="1079"/>
      <c r="BK1513" s="1079"/>
      <c r="BL1513" s="1079"/>
      <c r="BM1513" s="1079"/>
      <c r="BN1513" s="1079"/>
      <c r="BO1513" s="1079"/>
      <c r="BP1513" s="1079"/>
      <c r="BQ1513" s="1079"/>
      <c r="BR1513" s="1079"/>
      <c r="BS1513" s="1079"/>
      <c r="BT1513" s="1079"/>
      <c r="BU1513" s="1079"/>
    </row>
    <row r="1514" spans="1:124" s="980" customFormat="1" ht="24.75" customHeight="1">
      <c r="A1514" s="1074" t="s">
        <v>28532</v>
      </c>
      <c r="B1514" s="1075" t="s">
        <v>28533</v>
      </c>
      <c r="C1514" s="980" t="s">
        <v>3416</v>
      </c>
      <c r="D1514" s="1076" t="s">
        <v>28534</v>
      </c>
      <c r="E1514" s="472" t="s">
        <v>163</v>
      </c>
      <c r="F1514" s="22" t="s">
        <v>28535</v>
      </c>
      <c r="G1514" s="980" t="s">
        <v>2877</v>
      </c>
      <c r="H1514" s="980" t="s">
        <v>180</v>
      </c>
      <c r="I1514" s="472" t="s">
        <v>5417</v>
      </c>
      <c r="J1514" s="1068" t="s">
        <v>28536</v>
      </c>
      <c r="K1514" s="1068" t="s">
        <v>1183</v>
      </c>
      <c r="L1514" s="1068" t="s">
        <v>774</v>
      </c>
      <c r="M1514" s="980" t="s">
        <v>28537</v>
      </c>
      <c r="O1514" s="980" t="s">
        <v>2155</v>
      </c>
      <c r="P1514" s="1077" t="s">
        <v>28508</v>
      </c>
      <c r="Q1514" s="980" t="s">
        <v>28508</v>
      </c>
      <c r="R1514" s="983" t="s">
        <v>28391</v>
      </c>
      <c r="S1514" s="984"/>
      <c r="T1514" s="1078"/>
      <c r="W1514" s="23"/>
      <c r="Y1514" s="1079"/>
      <c r="Z1514" s="1079"/>
      <c r="AA1514" s="1079"/>
      <c r="AB1514" s="1079"/>
      <c r="AC1514" s="1079"/>
      <c r="AD1514" s="1079"/>
      <c r="AE1514" s="1079"/>
      <c r="AF1514" s="1079"/>
      <c r="AG1514" s="1079"/>
      <c r="AH1514" s="1080"/>
      <c r="AI1514" s="1080"/>
      <c r="AJ1514" s="1080"/>
      <c r="AK1514" s="1080"/>
      <c r="AL1514" s="1079"/>
      <c r="AM1514" s="1079"/>
      <c r="AN1514" s="1079"/>
      <c r="AO1514" s="1079"/>
      <c r="AP1514" s="1079"/>
      <c r="AQ1514" s="1079"/>
      <c r="AR1514" s="1079"/>
      <c r="AS1514" s="1081"/>
      <c r="AT1514" s="1079"/>
      <c r="AU1514" s="1079"/>
      <c r="AV1514" s="1079"/>
      <c r="AW1514" s="1079"/>
      <c r="AX1514" s="1079"/>
      <c r="AY1514" s="1079"/>
      <c r="AZ1514" s="1079"/>
      <c r="BA1514" s="1079"/>
      <c r="BB1514" s="1079"/>
      <c r="BC1514" s="1079"/>
      <c r="BD1514" s="1079"/>
      <c r="BE1514" s="985"/>
      <c r="BF1514" s="1079"/>
      <c r="BG1514" s="985"/>
      <c r="BH1514" s="1079"/>
      <c r="BI1514" s="1079"/>
      <c r="BJ1514" s="1079"/>
      <c r="BK1514" s="1079"/>
      <c r="BL1514" s="1079"/>
      <c r="BM1514" s="1079"/>
      <c r="BN1514" s="1079"/>
      <c r="BO1514" s="1079"/>
      <c r="BP1514" s="1079"/>
      <c r="BQ1514" s="1079"/>
      <c r="BR1514" s="1079"/>
      <c r="BS1514" s="1079"/>
      <c r="BT1514" s="1079"/>
      <c r="BU1514" s="1079"/>
    </row>
    <row r="1515" spans="1:124" s="980" customFormat="1" ht="24.75" customHeight="1">
      <c r="A1515" s="1074" t="s">
        <v>28538</v>
      </c>
      <c r="B1515" s="1075" t="s">
        <v>28539</v>
      </c>
      <c r="C1515" s="980" t="s">
        <v>3416</v>
      </c>
      <c r="D1515" s="1076" t="s">
        <v>28540</v>
      </c>
      <c r="E1515" s="472" t="s">
        <v>162</v>
      </c>
      <c r="F1515" s="22" t="s">
        <v>250</v>
      </c>
      <c r="G1515" s="980" t="s">
        <v>3788</v>
      </c>
      <c r="H1515" s="980" t="s">
        <v>179</v>
      </c>
      <c r="I1515" s="472" t="s">
        <v>5418</v>
      </c>
      <c r="J1515" s="1068" t="s">
        <v>28541</v>
      </c>
      <c r="K1515" s="1068" t="s">
        <v>1183</v>
      </c>
      <c r="L1515" s="1068" t="s">
        <v>774</v>
      </c>
      <c r="M1515" s="980" t="s">
        <v>28542</v>
      </c>
      <c r="O1515" s="980" t="s">
        <v>2155</v>
      </c>
      <c r="P1515" s="1077" t="s">
        <v>28543</v>
      </c>
      <c r="Q1515" s="980" t="s">
        <v>28543</v>
      </c>
      <c r="R1515" s="983" t="s">
        <v>28928</v>
      </c>
      <c r="S1515" s="984"/>
      <c r="T1515" s="1078"/>
      <c r="W1515" s="23"/>
      <c r="Y1515" s="1079"/>
      <c r="Z1515" s="1079"/>
      <c r="AA1515" s="1079"/>
      <c r="AB1515" s="1079"/>
      <c r="AC1515" s="1079"/>
      <c r="AD1515" s="1079"/>
      <c r="AE1515" s="1079"/>
      <c r="AF1515" s="1079"/>
      <c r="AG1515" s="1079"/>
      <c r="AH1515" s="1080"/>
      <c r="AI1515" s="1080"/>
      <c r="AJ1515" s="1080"/>
      <c r="AK1515" s="1080"/>
      <c r="AL1515" s="1079"/>
      <c r="AM1515" s="1079"/>
      <c r="AN1515" s="1079"/>
      <c r="AO1515" s="1079"/>
      <c r="AP1515" s="1079"/>
      <c r="AQ1515" s="1079"/>
      <c r="AR1515" s="1079"/>
      <c r="AS1515" s="1081"/>
      <c r="AT1515" s="1079"/>
      <c r="AU1515" s="1079"/>
      <c r="AV1515" s="1079"/>
      <c r="AW1515" s="1079"/>
      <c r="AX1515" s="1079"/>
      <c r="AY1515" s="1079"/>
      <c r="AZ1515" s="1079"/>
      <c r="BA1515" s="1079"/>
      <c r="BB1515" s="1079"/>
      <c r="BC1515" s="1079"/>
      <c r="BD1515" s="1079"/>
      <c r="BE1515" s="985"/>
      <c r="BF1515" s="1079"/>
      <c r="BG1515" s="985"/>
      <c r="BH1515" s="1079"/>
      <c r="BI1515" s="1079"/>
      <c r="BJ1515" s="1079"/>
      <c r="BK1515" s="1079"/>
      <c r="BL1515" s="1079"/>
      <c r="BM1515" s="1079"/>
      <c r="BN1515" s="1079"/>
      <c r="BO1515" s="1079"/>
      <c r="BP1515" s="1079"/>
      <c r="BQ1515" s="1079"/>
      <c r="BR1515" s="1079"/>
      <c r="BS1515" s="1079"/>
      <c r="BT1515" s="1079"/>
      <c r="BU1515" s="1079"/>
    </row>
    <row r="1516" spans="1:124" s="980" customFormat="1" ht="24.75" customHeight="1">
      <c r="A1516" s="1074" t="s">
        <v>28544</v>
      </c>
      <c r="B1516" s="1075" t="s">
        <v>28545</v>
      </c>
      <c r="C1516" s="980" t="s">
        <v>3416</v>
      </c>
      <c r="D1516" s="1076" t="s">
        <v>28546</v>
      </c>
      <c r="E1516" s="1068" t="s">
        <v>163</v>
      </c>
      <c r="F1516" s="22" t="s">
        <v>311</v>
      </c>
      <c r="G1516" s="980" t="s">
        <v>3788</v>
      </c>
      <c r="H1516" s="980" t="s">
        <v>180</v>
      </c>
      <c r="I1516" s="472" t="s">
        <v>5417</v>
      </c>
      <c r="J1516" s="1068" t="s">
        <v>28547</v>
      </c>
      <c r="K1516" s="1068" t="s">
        <v>1183</v>
      </c>
      <c r="L1516" s="1068" t="s">
        <v>1224</v>
      </c>
      <c r="M1516" s="980" t="s">
        <v>28548</v>
      </c>
      <c r="O1516" s="980" t="s">
        <v>2155</v>
      </c>
      <c r="P1516" s="1077" t="s">
        <v>28543</v>
      </c>
      <c r="Q1516" s="980" t="s">
        <v>28543</v>
      </c>
      <c r="R1516" s="983"/>
      <c r="S1516" s="984"/>
      <c r="T1516" s="1078"/>
      <c r="W1516" s="23"/>
      <c r="Y1516" s="1079"/>
      <c r="Z1516" s="1079"/>
      <c r="AA1516" s="1079"/>
      <c r="AB1516" s="1079"/>
      <c r="AC1516" s="1079"/>
      <c r="AD1516" s="1079"/>
      <c r="AE1516" s="1079"/>
      <c r="AF1516" s="1079"/>
      <c r="AG1516" s="1079"/>
      <c r="AH1516" s="1080"/>
      <c r="AI1516" s="1080"/>
      <c r="AJ1516" s="1080"/>
      <c r="AK1516" s="1080"/>
      <c r="AL1516" s="1079"/>
      <c r="AM1516" s="1079"/>
      <c r="AN1516" s="1079"/>
      <c r="AO1516" s="1079"/>
      <c r="AP1516" s="1079"/>
      <c r="AQ1516" s="1079"/>
      <c r="AR1516" s="1079"/>
      <c r="AS1516" s="1081"/>
      <c r="AT1516" s="1079"/>
      <c r="AU1516" s="1079"/>
      <c r="AV1516" s="1079"/>
      <c r="AW1516" s="1079"/>
      <c r="AX1516" s="1079"/>
      <c r="AY1516" s="1079"/>
      <c r="AZ1516" s="1079"/>
      <c r="BA1516" s="1079"/>
      <c r="BB1516" s="1079"/>
      <c r="BC1516" s="1079"/>
      <c r="BD1516" s="1079"/>
      <c r="BE1516" s="985"/>
      <c r="BF1516" s="1079"/>
      <c r="BG1516" s="985"/>
      <c r="BH1516" s="1079"/>
      <c r="BI1516" s="1079"/>
      <c r="BJ1516" s="1079"/>
      <c r="BK1516" s="1079"/>
      <c r="BL1516" s="1079"/>
      <c r="BM1516" s="1079"/>
      <c r="BN1516" s="1079"/>
      <c r="BO1516" s="1079"/>
      <c r="BP1516" s="1079"/>
      <c r="BQ1516" s="1079"/>
      <c r="BR1516" s="1079"/>
      <c r="BS1516" s="1079"/>
      <c r="BT1516" s="1079"/>
      <c r="BU1516" s="1079"/>
    </row>
    <row r="1517" spans="1:124" s="830" customFormat="1" ht="24.75" customHeight="1">
      <c r="A1517" s="472" t="s">
        <v>22392</v>
      </c>
      <c r="B1517" s="472">
        <v>325278</v>
      </c>
      <c r="C1517" s="980" t="s">
        <v>3416</v>
      </c>
      <c r="D1517" s="472">
        <v>2710431823</v>
      </c>
      <c r="E1517" s="472" t="s">
        <v>162</v>
      </c>
      <c r="F1517" s="472" t="s">
        <v>111</v>
      </c>
      <c r="G1517" s="472"/>
      <c r="H1517" s="472" t="s">
        <v>180</v>
      </c>
      <c r="I1517" s="472" t="s">
        <v>5417</v>
      </c>
      <c r="J1517" s="472" t="s">
        <v>22030</v>
      </c>
      <c r="K1517" s="472" t="s">
        <v>1183</v>
      </c>
      <c r="L1517" s="472" t="s">
        <v>774</v>
      </c>
      <c r="M1517" s="472" t="s">
        <v>22031</v>
      </c>
      <c r="N1517" s="472"/>
      <c r="O1517" s="472" t="s">
        <v>1551</v>
      </c>
      <c r="P1517" s="472" t="s">
        <v>28234</v>
      </c>
      <c r="Q1517" s="472" t="s">
        <v>28234</v>
      </c>
      <c r="R1517" s="472" t="s">
        <v>28234</v>
      </c>
      <c r="S1517" s="759"/>
      <c r="T1517" s="829"/>
      <c r="U1517" s="22"/>
      <c r="V1517" s="22"/>
      <c r="W1517" s="23"/>
      <c r="X1517" s="472"/>
      <c r="Y1517" s="472"/>
      <c r="Z1517" s="472"/>
      <c r="AA1517" s="472"/>
      <c r="AB1517" s="472"/>
      <c r="AC1517" s="472"/>
      <c r="AD1517" s="472"/>
      <c r="AE1517" s="472"/>
      <c r="AF1517" s="472"/>
      <c r="AG1517" s="472"/>
      <c r="AH1517" s="472"/>
      <c r="AI1517" s="472"/>
      <c r="AJ1517" s="472"/>
      <c r="AK1517" s="472"/>
      <c r="AL1517" s="472"/>
      <c r="AM1517" s="472"/>
      <c r="AN1517" s="472"/>
      <c r="AO1517" s="472"/>
      <c r="AP1517" s="472"/>
      <c r="AQ1517" s="472"/>
      <c r="AR1517" s="472"/>
      <c r="AS1517" s="472"/>
      <c r="AT1517" s="472"/>
      <c r="AU1517" s="472"/>
      <c r="AV1517" s="472"/>
      <c r="AW1517" s="472"/>
      <c r="AX1517" s="472"/>
      <c r="AY1517" s="472"/>
      <c r="AZ1517" s="472"/>
      <c r="BA1517" s="472"/>
      <c r="BB1517" s="472"/>
      <c r="BC1517" s="472"/>
      <c r="BD1517" s="472"/>
      <c r="BE1517" s="750"/>
      <c r="BG1517" s="750"/>
      <c r="BK1517" s="155"/>
      <c r="BL1517" s="155"/>
      <c r="BM1517" s="155"/>
      <c r="BN1517" s="155"/>
    </row>
    <row r="1518" spans="1:124" s="980" customFormat="1" ht="24.75" customHeight="1">
      <c r="A1518" s="1074" t="s">
        <v>29021</v>
      </c>
      <c r="B1518" s="1075" t="s">
        <v>29022</v>
      </c>
      <c r="C1518" s="980" t="s">
        <v>3416</v>
      </c>
      <c r="D1518" s="1076" t="s">
        <v>29023</v>
      </c>
      <c r="E1518" s="1068" t="s">
        <v>163</v>
      </c>
      <c r="F1518" s="22" t="s">
        <v>2517</v>
      </c>
      <c r="G1518" s="980" t="s">
        <v>3788</v>
      </c>
      <c r="H1518" s="980" t="s">
        <v>179</v>
      </c>
      <c r="I1518" s="472"/>
      <c r="J1518" s="1068" t="s">
        <v>29024</v>
      </c>
      <c r="K1518" s="1068" t="s">
        <v>1183</v>
      </c>
      <c r="L1518" s="1068" t="s">
        <v>1503</v>
      </c>
      <c r="M1518" s="980" t="s">
        <v>29025</v>
      </c>
      <c r="O1518" s="980" t="s">
        <v>2155</v>
      </c>
      <c r="P1518" s="1077" t="s">
        <v>28724</v>
      </c>
      <c r="Q1518" s="980" t="s">
        <v>28724</v>
      </c>
      <c r="R1518" s="983" t="s">
        <v>26623</v>
      </c>
      <c r="S1518" s="984"/>
      <c r="T1518" s="1078"/>
      <c r="W1518" s="23"/>
      <c r="Y1518" s="1079"/>
      <c r="Z1518" s="1079"/>
      <c r="AA1518" s="1079"/>
      <c r="AB1518" s="1079"/>
      <c r="AC1518" s="1079"/>
      <c r="AD1518" s="1079"/>
      <c r="AE1518" s="1079"/>
      <c r="AF1518" s="1079"/>
      <c r="AG1518" s="1079"/>
      <c r="AH1518" s="1080"/>
      <c r="AI1518" s="1080"/>
      <c r="AJ1518" s="1080"/>
      <c r="AK1518" s="1080"/>
      <c r="AL1518" s="1079"/>
      <c r="AM1518" s="1079"/>
      <c r="AN1518" s="1079"/>
      <c r="AO1518" s="1079"/>
      <c r="AP1518" s="1079"/>
      <c r="AQ1518" s="1079"/>
      <c r="AR1518" s="1079"/>
      <c r="AS1518" s="1081"/>
      <c r="AT1518" s="1079"/>
      <c r="AU1518" s="1079"/>
      <c r="AV1518" s="1079"/>
      <c r="AW1518" s="1079"/>
      <c r="AX1518" s="1079"/>
      <c r="AY1518" s="1079"/>
      <c r="AZ1518" s="1079"/>
      <c r="BA1518" s="1079"/>
      <c r="BB1518" s="1079"/>
      <c r="BC1518" s="1079"/>
      <c r="BD1518" s="1079"/>
      <c r="BE1518" s="985"/>
      <c r="BF1518" s="1079"/>
      <c r="BG1518" s="985"/>
      <c r="BH1518" s="1079"/>
      <c r="BI1518" s="1079"/>
      <c r="BJ1518" s="1079"/>
      <c r="BK1518" s="1079"/>
      <c r="BL1518" s="1079"/>
      <c r="BM1518" s="1079"/>
      <c r="BN1518" s="1079"/>
      <c r="BO1518" s="1079"/>
      <c r="BP1518" s="1079"/>
      <c r="BQ1518" s="1079"/>
      <c r="BR1518" s="1079"/>
      <c r="BS1518" s="1079"/>
      <c r="BT1518" s="1079"/>
      <c r="BU1518" s="1079"/>
    </row>
    <row r="1519" spans="1:124" s="980" customFormat="1" ht="24.75" customHeight="1">
      <c r="A1519" s="1074" t="s">
        <v>29026</v>
      </c>
      <c r="B1519" s="1075" t="s">
        <v>29027</v>
      </c>
      <c r="C1519" s="980" t="s">
        <v>3416</v>
      </c>
      <c r="D1519" s="1076" t="s">
        <v>29028</v>
      </c>
      <c r="E1519" s="1068" t="s">
        <v>162</v>
      </c>
      <c r="F1519" s="22" t="s">
        <v>136</v>
      </c>
      <c r="G1519" s="980" t="s">
        <v>3352</v>
      </c>
      <c r="H1519" s="980" t="s">
        <v>180</v>
      </c>
      <c r="I1519" s="472" t="s">
        <v>5417</v>
      </c>
      <c r="J1519" s="1068" t="s">
        <v>29029</v>
      </c>
      <c r="K1519" s="1068" t="s">
        <v>1183</v>
      </c>
      <c r="L1519" s="1068" t="s">
        <v>1225</v>
      </c>
      <c r="M1519" s="980" t="s">
        <v>29030</v>
      </c>
      <c r="O1519" s="980" t="s">
        <v>2155</v>
      </c>
      <c r="P1519" s="1077" t="s">
        <v>29031</v>
      </c>
      <c r="Q1519" s="980" t="s">
        <v>29031</v>
      </c>
      <c r="R1519" s="983" t="s">
        <v>26623</v>
      </c>
      <c r="S1519" s="984"/>
      <c r="T1519" s="1078"/>
      <c r="W1519" s="23"/>
      <c r="Y1519" s="1079"/>
      <c r="Z1519" s="1079"/>
      <c r="AA1519" s="1079"/>
      <c r="AB1519" s="1079"/>
      <c r="AC1519" s="1079"/>
      <c r="AD1519" s="1079"/>
      <c r="AE1519" s="1079"/>
      <c r="AF1519" s="1079"/>
      <c r="AG1519" s="1079"/>
      <c r="AH1519" s="1080"/>
      <c r="AI1519" s="1080"/>
      <c r="AJ1519" s="1080"/>
      <c r="AK1519" s="1080"/>
      <c r="AL1519" s="1079"/>
      <c r="AM1519" s="1079"/>
      <c r="AN1519" s="1079"/>
      <c r="AO1519" s="1079"/>
      <c r="AP1519" s="1079"/>
      <c r="AQ1519" s="1079"/>
      <c r="AR1519" s="1079"/>
      <c r="AS1519" s="1081"/>
      <c r="AT1519" s="1079"/>
      <c r="AU1519" s="1079"/>
      <c r="AV1519" s="1079"/>
      <c r="AW1519" s="1079"/>
      <c r="AX1519" s="1079"/>
      <c r="AY1519" s="1079"/>
      <c r="AZ1519" s="1079"/>
      <c r="BA1519" s="1079"/>
      <c r="BB1519" s="1079"/>
      <c r="BC1519" s="1079"/>
      <c r="BD1519" s="1079"/>
      <c r="BE1519" s="985"/>
      <c r="BF1519" s="1079"/>
      <c r="BG1519" s="985"/>
      <c r="BH1519" s="1079"/>
      <c r="BI1519" s="1079"/>
      <c r="BJ1519" s="1079"/>
      <c r="BK1519" s="1079"/>
      <c r="BL1519" s="1079"/>
      <c r="BM1519" s="1079"/>
      <c r="BN1519" s="1079"/>
      <c r="BO1519" s="1079"/>
      <c r="BP1519" s="1079"/>
      <c r="BQ1519" s="1079"/>
      <c r="BR1519" s="1079"/>
      <c r="BS1519" s="1079"/>
      <c r="BT1519" s="1079"/>
      <c r="BU1519" s="1079"/>
    </row>
    <row r="1520" spans="1:124" s="980" customFormat="1" ht="24.75" customHeight="1">
      <c r="A1520" s="1074" t="s">
        <v>29032</v>
      </c>
      <c r="B1520" s="1075" t="s">
        <v>29033</v>
      </c>
      <c r="C1520" s="980" t="s">
        <v>3416</v>
      </c>
      <c r="D1520" s="1076" t="s">
        <v>29034</v>
      </c>
      <c r="E1520" s="1068" t="s">
        <v>163</v>
      </c>
      <c r="F1520" s="22" t="s">
        <v>89</v>
      </c>
      <c r="G1520" s="980" t="s">
        <v>3352</v>
      </c>
      <c r="H1520" s="980" t="s">
        <v>180</v>
      </c>
      <c r="I1520" s="472" t="s">
        <v>5417</v>
      </c>
      <c r="J1520" s="1068" t="s">
        <v>29035</v>
      </c>
      <c r="K1520" s="1068" t="s">
        <v>1183</v>
      </c>
      <c r="L1520" s="1068" t="s">
        <v>774</v>
      </c>
      <c r="M1520" s="980" t="s">
        <v>29036</v>
      </c>
      <c r="O1520" s="980" t="s">
        <v>2155</v>
      </c>
      <c r="P1520" s="1077" t="s">
        <v>29037</v>
      </c>
      <c r="Q1520" s="980" t="s">
        <v>29037</v>
      </c>
      <c r="R1520" s="983"/>
      <c r="S1520" s="984"/>
      <c r="T1520" s="1078"/>
      <c r="W1520" s="23"/>
      <c r="Y1520" s="1079"/>
      <c r="Z1520" s="1079"/>
      <c r="AA1520" s="1079"/>
      <c r="AB1520" s="1079"/>
      <c r="AC1520" s="1079"/>
      <c r="AD1520" s="1079"/>
      <c r="AE1520" s="1079"/>
      <c r="AF1520" s="1079"/>
      <c r="AG1520" s="1079"/>
      <c r="AH1520" s="1080"/>
      <c r="AI1520" s="1080"/>
      <c r="AJ1520" s="1080"/>
      <c r="AK1520" s="1080"/>
      <c r="AL1520" s="1079"/>
      <c r="AM1520" s="1079"/>
      <c r="AN1520" s="1079"/>
      <c r="AO1520" s="1079"/>
      <c r="AP1520" s="1079"/>
      <c r="AQ1520" s="1079"/>
      <c r="AR1520" s="1079"/>
      <c r="AS1520" s="1081"/>
      <c r="AT1520" s="1079"/>
      <c r="AU1520" s="1079"/>
      <c r="AV1520" s="1079"/>
      <c r="AW1520" s="1079"/>
      <c r="AX1520" s="1079"/>
      <c r="AY1520" s="1079"/>
      <c r="AZ1520" s="1079"/>
      <c r="BA1520" s="1079"/>
      <c r="BB1520" s="1079"/>
      <c r="BC1520" s="1079"/>
      <c r="BD1520" s="1079"/>
      <c r="BE1520" s="985"/>
      <c r="BF1520" s="1079"/>
      <c r="BG1520" s="985"/>
      <c r="BH1520" s="1079"/>
      <c r="BI1520" s="1079"/>
      <c r="BJ1520" s="1079"/>
      <c r="BK1520" s="1079"/>
      <c r="BL1520" s="1079"/>
      <c r="BM1520" s="1079"/>
      <c r="BN1520" s="1079"/>
      <c r="BO1520" s="1079"/>
      <c r="BP1520" s="1079"/>
      <c r="BQ1520" s="1079"/>
      <c r="BR1520" s="1079"/>
      <c r="BS1520" s="1079"/>
      <c r="BT1520" s="1079"/>
      <c r="BU1520" s="1079"/>
    </row>
    <row r="1521" spans="1:73" s="980" customFormat="1" ht="24.75" customHeight="1">
      <c r="A1521" s="1074" t="s">
        <v>29038</v>
      </c>
      <c r="B1521" s="1075" t="s">
        <v>29039</v>
      </c>
      <c r="C1521" s="980" t="s">
        <v>3416</v>
      </c>
      <c r="D1521" s="1076" t="s">
        <v>29040</v>
      </c>
      <c r="E1521" s="1068" t="s">
        <v>163</v>
      </c>
      <c r="F1521" s="22" t="s">
        <v>308</v>
      </c>
      <c r="G1521" s="980" t="s">
        <v>28529</v>
      </c>
      <c r="H1521" s="980" t="s">
        <v>180</v>
      </c>
      <c r="I1521" s="472" t="s">
        <v>5417</v>
      </c>
      <c r="J1521" s="1068" t="s">
        <v>29041</v>
      </c>
      <c r="K1521" s="1068" t="s">
        <v>1183</v>
      </c>
      <c r="L1521" s="1068" t="s">
        <v>774</v>
      </c>
      <c r="M1521" s="980" t="s">
        <v>29042</v>
      </c>
      <c r="O1521" s="980" t="s">
        <v>2155</v>
      </c>
      <c r="P1521" s="1077" t="s">
        <v>28650</v>
      </c>
      <c r="Q1521" s="980" t="s">
        <v>28650</v>
      </c>
      <c r="R1521" s="983"/>
      <c r="S1521" s="984"/>
      <c r="T1521" s="1078" t="e">
        <f>IF([8]!Table54[[#This Row],[تاریخ اولین  احتساب حق بیمه]]="",1403,MID([8]!Table54[[#This Row],[تاریخ اولین  احتساب حق بیمه]],1,4))</f>
        <v>#REF!</v>
      </c>
      <c r="W1521" s="23"/>
      <c r="Y1521" s="1079"/>
      <c r="Z1521" s="1079"/>
      <c r="AA1521" s="1079"/>
      <c r="AB1521" s="1079"/>
      <c r="AC1521" s="1079"/>
      <c r="AD1521" s="1079"/>
      <c r="AE1521" s="1079"/>
      <c r="AF1521" s="1079"/>
      <c r="AG1521" s="1079"/>
      <c r="AH1521" s="1080"/>
      <c r="AI1521" s="1080"/>
      <c r="AJ1521" s="1080"/>
      <c r="AK1521" s="1080"/>
      <c r="AL1521" s="1079"/>
      <c r="AM1521" s="1079"/>
      <c r="AN1521" s="1079"/>
      <c r="AO1521" s="1079"/>
      <c r="AP1521" s="1079"/>
      <c r="AQ1521" s="1079"/>
      <c r="AR1521" s="1079"/>
      <c r="AS1521" s="1081"/>
      <c r="AT1521" s="1079"/>
      <c r="AU1521" s="1079"/>
      <c r="AV1521" s="1079"/>
      <c r="AW1521" s="1079"/>
      <c r="AX1521" s="1079"/>
      <c r="AY1521" s="1079"/>
      <c r="AZ1521" s="1079"/>
      <c r="BA1521" s="1079"/>
      <c r="BB1521" s="1079"/>
      <c r="BC1521" s="1079"/>
      <c r="BD1521" s="1079"/>
      <c r="BE1521" s="985"/>
      <c r="BF1521" s="1079"/>
      <c r="BG1521" s="985"/>
      <c r="BH1521" s="1079"/>
      <c r="BI1521" s="1079"/>
      <c r="BJ1521" s="1079"/>
      <c r="BK1521" s="1079"/>
      <c r="BL1521" s="1079"/>
      <c r="BM1521" s="1079"/>
      <c r="BN1521" s="1079"/>
      <c r="BO1521" s="1079"/>
      <c r="BP1521" s="1079"/>
      <c r="BQ1521" s="1079"/>
      <c r="BR1521" s="1079"/>
      <c r="BS1521" s="1079"/>
      <c r="BT1521" s="1079"/>
      <c r="BU1521" s="1079"/>
    </row>
    <row r="1522" spans="1:73" s="980" customFormat="1" ht="24.75" customHeight="1">
      <c r="A1522" s="1074" t="s">
        <v>29043</v>
      </c>
      <c r="B1522" s="1075" t="s">
        <v>29044</v>
      </c>
      <c r="C1522" s="980" t="s">
        <v>3416</v>
      </c>
      <c r="D1522" s="1076" t="s">
        <v>29045</v>
      </c>
      <c r="E1522" s="1068" t="s">
        <v>162</v>
      </c>
      <c r="F1522" s="22" t="s">
        <v>86</v>
      </c>
      <c r="G1522" s="980" t="s">
        <v>28529</v>
      </c>
      <c r="H1522" s="980" t="s">
        <v>180</v>
      </c>
      <c r="I1522" s="472" t="s">
        <v>5417</v>
      </c>
      <c r="J1522" s="1068" t="s">
        <v>29046</v>
      </c>
      <c r="K1522" s="1068" t="s">
        <v>1183</v>
      </c>
      <c r="L1522" s="1068" t="s">
        <v>1460</v>
      </c>
      <c r="M1522" s="980" t="s">
        <v>29047</v>
      </c>
      <c r="O1522" s="980" t="s">
        <v>2155</v>
      </c>
      <c r="P1522" s="1077" t="s">
        <v>29048</v>
      </c>
      <c r="Q1522" s="980" t="s">
        <v>29048</v>
      </c>
      <c r="R1522" s="983" t="s">
        <v>26623</v>
      </c>
      <c r="S1522" s="984"/>
      <c r="T1522" s="1078" t="e">
        <f>IF([8]!Table54[[#This Row],[تاریخ اولین  احتساب حق بیمه]]="",1403,MID([8]!Table54[[#This Row],[تاریخ اولین  احتساب حق بیمه]],1,4))</f>
        <v>#REF!</v>
      </c>
      <c r="W1522" s="23"/>
      <c r="Y1522" s="1079"/>
      <c r="Z1522" s="1079"/>
      <c r="AA1522" s="1079"/>
      <c r="AB1522" s="1079"/>
      <c r="AC1522" s="1079"/>
      <c r="AD1522" s="1079"/>
      <c r="AE1522" s="1079"/>
      <c r="AF1522" s="1079"/>
      <c r="AG1522" s="1079"/>
      <c r="AH1522" s="1080"/>
      <c r="AI1522" s="1080"/>
      <c r="AJ1522" s="1080"/>
      <c r="AK1522" s="1080"/>
      <c r="AL1522" s="1079"/>
      <c r="AM1522" s="1079"/>
      <c r="AN1522" s="1079"/>
      <c r="AO1522" s="1079"/>
      <c r="AP1522" s="1079"/>
      <c r="AQ1522" s="1079"/>
      <c r="AR1522" s="1079"/>
      <c r="AS1522" s="1081"/>
      <c r="AT1522" s="1079"/>
      <c r="AU1522" s="1079"/>
      <c r="AV1522" s="1079"/>
      <c r="AW1522" s="1079"/>
      <c r="AX1522" s="1079"/>
      <c r="AY1522" s="1079"/>
      <c r="AZ1522" s="1079"/>
      <c r="BA1522" s="1079"/>
      <c r="BB1522" s="1079"/>
      <c r="BC1522" s="1079"/>
      <c r="BD1522" s="1079"/>
      <c r="BE1522" s="985"/>
      <c r="BF1522" s="1079"/>
      <c r="BG1522" s="985"/>
      <c r="BH1522" s="1079"/>
      <c r="BI1522" s="1079"/>
      <c r="BJ1522" s="1079"/>
      <c r="BK1522" s="1079"/>
      <c r="BL1522" s="1079"/>
      <c r="BM1522" s="1079"/>
      <c r="BN1522" s="1079"/>
      <c r="BO1522" s="1079"/>
      <c r="BP1522" s="1079"/>
      <c r="BQ1522" s="1079"/>
      <c r="BR1522" s="1079"/>
      <c r="BS1522" s="1079"/>
      <c r="BT1522" s="1079"/>
      <c r="BU1522" s="1079"/>
    </row>
    <row r="1523" spans="1:73" s="980" customFormat="1" ht="26.25" customHeight="1">
      <c r="A1523" s="1074" t="s">
        <v>29049</v>
      </c>
      <c r="B1523" s="1075" t="s">
        <v>29050</v>
      </c>
      <c r="C1523" s="980" t="s">
        <v>3416</v>
      </c>
      <c r="D1523" s="1076" t="s">
        <v>29051</v>
      </c>
      <c r="E1523" s="1068" t="s">
        <v>163</v>
      </c>
      <c r="F1523" s="22" t="s">
        <v>910</v>
      </c>
      <c r="G1523" s="980" t="s">
        <v>3059</v>
      </c>
      <c r="H1523" s="980" t="s">
        <v>180</v>
      </c>
      <c r="I1523" s="472" t="s">
        <v>5417</v>
      </c>
      <c r="J1523" s="1068" t="s">
        <v>29052</v>
      </c>
      <c r="K1523" s="1068" t="s">
        <v>1183</v>
      </c>
      <c r="L1523" s="1068" t="s">
        <v>774</v>
      </c>
      <c r="M1523" s="980" t="s">
        <v>29053</v>
      </c>
      <c r="O1523" s="980" t="s">
        <v>2155</v>
      </c>
      <c r="P1523" s="1077" t="s">
        <v>28162</v>
      </c>
      <c r="Q1523" s="980" t="s">
        <v>28162</v>
      </c>
      <c r="R1523" s="983"/>
      <c r="S1523" s="984"/>
      <c r="T1523" s="1078" t="e">
        <f>IF([8]!Table54[[#This Row],[تاریخ اولین  احتساب حق بیمه]]="",1403,MID([8]!Table54[[#This Row],[تاریخ اولین  احتساب حق بیمه]],1,4))</f>
        <v>#REF!</v>
      </c>
      <c r="W1523" s="23"/>
      <c r="Y1523" s="1079"/>
      <c r="Z1523" s="1079"/>
      <c r="AA1523" s="1079"/>
      <c r="AB1523" s="1079"/>
      <c r="AC1523" s="1079"/>
      <c r="AD1523" s="1079"/>
      <c r="AE1523" s="1079"/>
      <c r="AF1523" s="1079"/>
      <c r="AG1523" s="1079"/>
      <c r="AH1523" s="1080"/>
      <c r="AI1523" s="1080"/>
      <c r="AJ1523" s="1080"/>
      <c r="AK1523" s="1080"/>
      <c r="AL1523" s="1079"/>
      <c r="AM1523" s="1079"/>
      <c r="AN1523" s="1079"/>
      <c r="AO1523" s="1079"/>
      <c r="AP1523" s="1079"/>
      <c r="AQ1523" s="1079"/>
      <c r="AR1523" s="1079"/>
      <c r="AS1523" s="1081"/>
      <c r="AT1523" s="1079"/>
      <c r="AU1523" s="1079"/>
      <c r="AV1523" s="1079"/>
      <c r="AW1523" s="1079"/>
      <c r="AX1523" s="1079"/>
      <c r="AY1523" s="1079"/>
      <c r="AZ1523" s="1079"/>
      <c r="BA1523" s="1079"/>
      <c r="BB1523" s="1079"/>
      <c r="BC1523" s="1079"/>
      <c r="BD1523" s="1079"/>
      <c r="BE1523" s="985"/>
      <c r="BF1523" s="1079"/>
      <c r="BG1523" s="985"/>
      <c r="BH1523" s="1079"/>
      <c r="BI1523" s="1079"/>
      <c r="BJ1523" s="1079"/>
      <c r="BK1523" s="1079"/>
      <c r="BL1523" s="1079"/>
      <c r="BM1523" s="1079"/>
      <c r="BN1523" s="1079"/>
      <c r="BO1523" s="1079"/>
      <c r="BP1523" s="1079"/>
      <c r="BQ1523" s="1079"/>
      <c r="BR1523" s="1079"/>
      <c r="BS1523" s="1079"/>
      <c r="BT1523" s="1079"/>
      <c r="BU1523" s="1079"/>
    </row>
    <row r="1524" spans="1:73" s="980" customFormat="1" ht="26.25" customHeight="1">
      <c r="A1524" s="1074" t="s">
        <v>29474</v>
      </c>
      <c r="B1524" s="1075" t="s">
        <v>29475</v>
      </c>
      <c r="C1524" s="980" t="s">
        <v>3416</v>
      </c>
      <c r="D1524" s="1076" t="s">
        <v>29476</v>
      </c>
      <c r="E1524" s="1068" t="s">
        <v>163</v>
      </c>
      <c r="F1524" s="22" t="s">
        <v>199</v>
      </c>
      <c r="G1524" s="980" t="s">
        <v>3352</v>
      </c>
      <c r="H1524" s="980" t="s">
        <v>180</v>
      </c>
      <c r="I1524" s="472" t="s">
        <v>5417</v>
      </c>
      <c r="J1524" s="1068" t="s">
        <v>29477</v>
      </c>
      <c r="K1524" s="1068" t="s">
        <v>1183</v>
      </c>
      <c r="L1524" s="1068" t="s">
        <v>774</v>
      </c>
      <c r="M1524" s="980" t="s">
        <v>29478</v>
      </c>
      <c r="O1524" s="980" t="s">
        <v>2155</v>
      </c>
      <c r="P1524" s="1077" t="s">
        <v>29479</v>
      </c>
      <c r="Q1524" s="980" t="s">
        <v>29479</v>
      </c>
      <c r="R1524" s="983"/>
      <c r="S1524" s="984"/>
      <c r="T1524" s="1078" t="e">
        <f>IF([13]!Table54[[#This Row],[تاریخ اولین  احتساب حق بیمه]]="",1403,MID([13]!Table54[[#This Row],[تاریخ اولین  احتساب حق بیمه]],1,4))</f>
        <v>#REF!</v>
      </c>
      <c r="W1524" s="23"/>
      <c r="Y1524" s="1079"/>
      <c r="Z1524" s="1079"/>
      <c r="AA1524" s="1079"/>
      <c r="AB1524" s="1079"/>
      <c r="AC1524" s="1079"/>
      <c r="AD1524" s="1079"/>
      <c r="AE1524" s="1079"/>
      <c r="AF1524" s="1079"/>
      <c r="AG1524" s="1079"/>
      <c r="AH1524" s="1080"/>
      <c r="AI1524" s="1080"/>
      <c r="AJ1524" s="1080"/>
      <c r="AK1524" s="1080"/>
      <c r="AL1524" s="1079"/>
      <c r="AM1524" s="1079"/>
      <c r="AN1524" s="1079"/>
      <c r="AO1524" s="1079"/>
      <c r="AP1524" s="1079"/>
      <c r="AQ1524" s="1079"/>
      <c r="AR1524" s="1079"/>
      <c r="AS1524" s="1081"/>
      <c r="AT1524" s="1079"/>
      <c r="AU1524" s="1079"/>
      <c r="AV1524" s="1079"/>
      <c r="AW1524" s="1079"/>
      <c r="AX1524" s="1079"/>
      <c r="AY1524" s="1079"/>
      <c r="AZ1524" s="1079"/>
      <c r="BA1524" s="1079"/>
      <c r="BB1524" s="1079"/>
      <c r="BC1524" s="1079"/>
      <c r="BD1524" s="1079"/>
      <c r="BE1524" s="985"/>
      <c r="BF1524" s="1079"/>
      <c r="BG1524" s="985"/>
      <c r="BH1524" s="1079"/>
      <c r="BI1524" s="1079"/>
      <c r="BJ1524" s="1079"/>
      <c r="BK1524" s="1079"/>
      <c r="BL1524" s="1079"/>
      <c r="BM1524" s="1079"/>
      <c r="BN1524" s="1079"/>
      <c r="BO1524" s="1079"/>
      <c r="BP1524" s="1079"/>
      <c r="BQ1524" s="1079"/>
      <c r="BR1524" s="1079"/>
      <c r="BS1524" s="1079"/>
      <c r="BT1524" s="1079"/>
      <c r="BU1524" s="1079"/>
    </row>
    <row r="1525" spans="1:73" s="980" customFormat="1" ht="26.25" customHeight="1">
      <c r="A1525" s="1074" t="s">
        <v>29480</v>
      </c>
      <c r="B1525" s="1075" t="s">
        <v>29481</v>
      </c>
      <c r="C1525" s="980" t="s">
        <v>3416</v>
      </c>
      <c r="D1525" s="1076" t="s">
        <v>29482</v>
      </c>
      <c r="E1525" s="1068" t="s">
        <v>163</v>
      </c>
      <c r="F1525" s="22" t="s">
        <v>111</v>
      </c>
      <c r="G1525" s="980" t="s">
        <v>2877</v>
      </c>
      <c r="H1525" s="980" t="s">
        <v>180</v>
      </c>
      <c r="I1525" s="472" t="s">
        <v>5417</v>
      </c>
      <c r="J1525" s="1068" t="s">
        <v>29483</v>
      </c>
      <c r="K1525" s="1068" t="s">
        <v>1183</v>
      </c>
      <c r="L1525" s="1068" t="s">
        <v>774</v>
      </c>
      <c r="M1525" s="980" t="s">
        <v>29484</v>
      </c>
      <c r="O1525" s="980" t="s">
        <v>2155</v>
      </c>
      <c r="P1525" s="1077" t="s">
        <v>29479</v>
      </c>
      <c r="Q1525" s="980" t="s">
        <v>29479</v>
      </c>
      <c r="R1525" s="983"/>
      <c r="S1525" s="984"/>
      <c r="T1525" s="1078" t="e">
        <f>IF([13]!Table54[[#This Row],[تاریخ اولین  احتساب حق بیمه]]="",1403,MID([13]!Table54[[#This Row],[تاریخ اولین  احتساب حق بیمه]],1,4))</f>
        <v>#REF!</v>
      </c>
      <c r="W1525" s="23"/>
      <c r="Y1525" s="1079"/>
      <c r="Z1525" s="1079"/>
      <c r="AA1525" s="1079"/>
      <c r="AB1525" s="1079"/>
      <c r="AC1525" s="1079"/>
      <c r="AD1525" s="1079"/>
      <c r="AE1525" s="1079"/>
      <c r="AF1525" s="1079"/>
      <c r="AG1525" s="1079"/>
      <c r="AH1525" s="1080"/>
      <c r="AI1525" s="1080"/>
      <c r="AJ1525" s="1080"/>
      <c r="AK1525" s="1080"/>
      <c r="AL1525" s="1079"/>
      <c r="AM1525" s="1079"/>
      <c r="AN1525" s="1079"/>
      <c r="AO1525" s="1079"/>
      <c r="AP1525" s="1079"/>
      <c r="AQ1525" s="1079"/>
      <c r="AR1525" s="1079"/>
      <c r="AS1525" s="1081"/>
      <c r="AT1525" s="1079"/>
      <c r="AU1525" s="1079"/>
      <c r="AV1525" s="1079"/>
      <c r="AW1525" s="1079"/>
      <c r="AX1525" s="1079"/>
      <c r="AY1525" s="1079"/>
      <c r="AZ1525" s="1079"/>
      <c r="BA1525" s="1079"/>
      <c r="BB1525" s="1079"/>
      <c r="BC1525" s="1079"/>
      <c r="BD1525" s="1079"/>
      <c r="BE1525" s="985"/>
      <c r="BF1525" s="1079"/>
      <c r="BG1525" s="985"/>
      <c r="BH1525" s="1079"/>
      <c r="BI1525" s="1079"/>
      <c r="BJ1525" s="1079"/>
      <c r="BK1525" s="1079"/>
      <c r="BL1525" s="1079"/>
      <c r="BM1525" s="1079"/>
      <c r="BN1525" s="1079"/>
      <c r="BO1525" s="1079"/>
      <c r="BP1525" s="1079"/>
      <c r="BQ1525" s="1079"/>
      <c r="BR1525" s="1079"/>
      <c r="BS1525" s="1079"/>
      <c r="BT1525" s="1079"/>
      <c r="BU1525" s="1079"/>
    </row>
    <row r="1526" spans="1:73" s="980" customFormat="1" ht="26.25" customHeight="1">
      <c r="A1526" s="1074" t="s">
        <v>29485</v>
      </c>
      <c r="B1526" s="1075" t="s">
        <v>29486</v>
      </c>
      <c r="C1526" s="980" t="s">
        <v>3416</v>
      </c>
      <c r="D1526" s="1076" t="s">
        <v>29487</v>
      </c>
      <c r="E1526" s="1068" t="s">
        <v>163</v>
      </c>
      <c r="F1526" s="22" t="s">
        <v>199</v>
      </c>
      <c r="G1526" s="980" t="s">
        <v>28529</v>
      </c>
      <c r="H1526" s="980" t="s">
        <v>180</v>
      </c>
      <c r="I1526" s="472" t="s">
        <v>5417</v>
      </c>
      <c r="J1526" s="1068" t="s">
        <v>29488</v>
      </c>
      <c r="K1526" s="1068" t="s">
        <v>1183</v>
      </c>
      <c r="L1526" s="1068" t="s">
        <v>774</v>
      </c>
      <c r="M1526" s="980" t="s">
        <v>29489</v>
      </c>
      <c r="O1526" s="980" t="s">
        <v>2155</v>
      </c>
      <c r="P1526" s="1077" t="s">
        <v>29409</v>
      </c>
      <c r="Q1526" s="980" t="s">
        <v>29409</v>
      </c>
      <c r="R1526" s="983"/>
      <c r="S1526" s="984"/>
      <c r="T1526" s="1078" t="e">
        <f>IF([13]!Table54[[#This Row],[تاریخ اولین  احتساب حق بیمه]]="",1403,MID([13]!Table54[[#This Row],[تاریخ اولین  احتساب حق بیمه]],1,4))</f>
        <v>#REF!</v>
      </c>
      <c r="W1526" s="23"/>
      <c r="Y1526" s="1079"/>
      <c r="Z1526" s="1079"/>
      <c r="AA1526" s="1079"/>
      <c r="AB1526" s="1079"/>
      <c r="AC1526" s="1079"/>
      <c r="AD1526" s="1079"/>
      <c r="AE1526" s="1079"/>
      <c r="AF1526" s="1079"/>
      <c r="AG1526" s="1079"/>
      <c r="AH1526" s="1080"/>
      <c r="AI1526" s="1080"/>
      <c r="AJ1526" s="1080"/>
      <c r="AK1526" s="1080"/>
      <c r="AL1526" s="1079"/>
      <c r="AM1526" s="1079"/>
      <c r="AN1526" s="1079"/>
      <c r="AO1526" s="1079"/>
      <c r="AP1526" s="1079"/>
      <c r="AQ1526" s="1079"/>
      <c r="AR1526" s="1079"/>
      <c r="AS1526" s="1081"/>
      <c r="AT1526" s="1079"/>
      <c r="AU1526" s="1079"/>
      <c r="AV1526" s="1079"/>
      <c r="AW1526" s="1079"/>
      <c r="AX1526" s="1079"/>
      <c r="AY1526" s="1079"/>
      <c r="AZ1526" s="1079"/>
      <c r="BA1526" s="1079"/>
      <c r="BB1526" s="1079"/>
      <c r="BC1526" s="1079"/>
      <c r="BD1526" s="1079"/>
      <c r="BE1526" s="985"/>
      <c r="BF1526" s="1079"/>
      <c r="BG1526" s="985"/>
      <c r="BH1526" s="1079"/>
      <c r="BI1526" s="1079"/>
      <c r="BJ1526" s="1079"/>
      <c r="BK1526" s="1079"/>
      <c r="BL1526" s="1079"/>
      <c r="BM1526" s="1079"/>
      <c r="BN1526" s="1079"/>
      <c r="BO1526" s="1079"/>
      <c r="BP1526" s="1079"/>
      <c r="BQ1526" s="1079"/>
      <c r="BR1526" s="1079"/>
      <c r="BS1526" s="1079"/>
      <c r="BT1526" s="1079"/>
      <c r="BU1526" s="1079"/>
    </row>
    <row r="1527" spans="1:73" s="980" customFormat="1" ht="26.25" customHeight="1">
      <c r="A1527" s="1074" t="s">
        <v>29490</v>
      </c>
      <c r="B1527" s="1075" t="s">
        <v>29491</v>
      </c>
      <c r="C1527" s="980" t="s">
        <v>3416</v>
      </c>
      <c r="D1527" s="1076" t="s">
        <v>29492</v>
      </c>
      <c r="E1527" s="1068" t="s">
        <v>163</v>
      </c>
      <c r="F1527" s="22" t="s">
        <v>2496</v>
      </c>
      <c r="G1527" s="980" t="s">
        <v>2764</v>
      </c>
      <c r="H1527" s="980" t="s">
        <v>179</v>
      </c>
      <c r="I1527" s="472"/>
      <c r="J1527" s="1068" t="s">
        <v>29493</v>
      </c>
      <c r="K1527" s="1068" t="s">
        <v>1183</v>
      </c>
      <c r="L1527" s="1068" t="s">
        <v>774</v>
      </c>
      <c r="M1527" s="980" t="s">
        <v>29494</v>
      </c>
      <c r="O1527" s="980" t="s">
        <v>2155</v>
      </c>
      <c r="P1527" s="1077" t="s">
        <v>29164</v>
      </c>
      <c r="Q1527" s="980" t="s">
        <v>29164</v>
      </c>
      <c r="R1527" s="983"/>
      <c r="S1527" s="984"/>
      <c r="T1527" s="1078" t="e">
        <f>IF([13]!Table54[[#This Row],[تاریخ اولین  احتساب حق بیمه]]="",1403,MID([13]!Table54[[#This Row],[تاریخ اولین  احتساب حق بیمه]],1,4))</f>
        <v>#REF!</v>
      </c>
      <c r="W1527" s="23"/>
      <c r="Y1527" s="1079"/>
      <c r="Z1527" s="1079"/>
      <c r="AA1527" s="1079"/>
      <c r="AB1527" s="1079"/>
      <c r="AC1527" s="1079"/>
      <c r="AD1527" s="1079"/>
      <c r="AE1527" s="1079"/>
      <c r="AF1527" s="1079"/>
      <c r="AG1527" s="1079"/>
      <c r="AH1527" s="1080"/>
      <c r="AI1527" s="1080"/>
      <c r="AJ1527" s="1080"/>
      <c r="AK1527" s="1080"/>
      <c r="AL1527" s="1079"/>
      <c r="AM1527" s="1079"/>
      <c r="AN1527" s="1079"/>
      <c r="AO1527" s="1079"/>
      <c r="AP1527" s="1079"/>
      <c r="AQ1527" s="1079"/>
      <c r="AR1527" s="1079"/>
      <c r="AS1527" s="1081"/>
      <c r="AT1527" s="1079"/>
      <c r="AU1527" s="1079"/>
      <c r="AV1527" s="1079"/>
      <c r="AW1527" s="1079"/>
      <c r="AX1527" s="1079"/>
      <c r="AY1527" s="1079"/>
      <c r="AZ1527" s="1079"/>
      <c r="BA1527" s="1079"/>
      <c r="BB1527" s="1079"/>
      <c r="BC1527" s="1079"/>
      <c r="BD1527" s="1079"/>
      <c r="BE1527" s="985"/>
      <c r="BF1527" s="1079"/>
      <c r="BG1527" s="985"/>
      <c r="BH1527" s="1079"/>
      <c r="BI1527" s="1079"/>
      <c r="BJ1527" s="1079"/>
      <c r="BK1527" s="1079"/>
      <c r="BL1527" s="1079"/>
      <c r="BM1527" s="1079"/>
      <c r="BN1527" s="1079"/>
      <c r="BO1527" s="1079"/>
      <c r="BP1527" s="1079"/>
      <c r="BQ1527" s="1079"/>
      <c r="BR1527" s="1079"/>
      <c r="BS1527" s="1079"/>
      <c r="BT1527" s="1079"/>
      <c r="BU1527" s="1079"/>
    </row>
    <row r="1528" spans="1:73" s="980" customFormat="1" ht="26.25" customHeight="1">
      <c r="A1528" s="1074" t="s">
        <v>29495</v>
      </c>
      <c r="B1528" s="1075" t="s">
        <v>29496</v>
      </c>
      <c r="C1528" s="980" t="s">
        <v>3416</v>
      </c>
      <c r="D1528" s="1076" t="s">
        <v>29497</v>
      </c>
      <c r="E1528" s="1068" t="s">
        <v>163</v>
      </c>
      <c r="F1528" s="22" t="s">
        <v>470</v>
      </c>
      <c r="G1528" s="980" t="s">
        <v>2764</v>
      </c>
      <c r="H1528" s="980" t="s">
        <v>179</v>
      </c>
      <c r="I1528" s="472"/>
      <c r="J1528" s="1068" t="s">
        <v>29498</v>
      </c>
      <c r="K1528" s="1068" t="s">
        <v>1183</v>
      </c>
      <c r="L1528" s="1068" t="s">
        <v>774</v>
      </c>
      <c r="M1528" s="980" t="s">
        <v>29499</v>
      </c>
      <c r="O1528" s="980" t="s">
        <v>2155</v>
      </c>
      <c r="P1528" s="1077" t="s">
        <v>29409</v>
      </c>
      <c r="Q1528" s="980" t="s">
        <v>29409</v>
      </c>
      <c r="R1528" s="983"/>
      <c r="S1528" s="984"/>
      <c r="T1528" s="1078" t="e">
        <f>IF([13]!Table54[[#This Row],[تاریخ اولین  احتساب حق بیمه]]="",1403,MID([13]!Table54[[#This Row],[تاریخ اولین  احتساب حق بیمه]],1,4))</f>
        <v>#REF!</v>
      </c>
      <c r="W1528" s="23"/>
      <c r="Y1528" s="1079"/>
      <c r="Z1528" s="1079"/>
      <c r="AA1528" s="1079"/>
      <c r="AB1528" s="1079"/>
      <c r="AC1528" s="1079"/>
      <c r="AD1528" s="1079"/>
      <c r="AE1528" s="1079"/>
      <c r="AF1528" s="1079"/>
      <c r="AG1528" s="1079"/>
      <c r="AH1528" s="1080"/>
      <c r="AI1528" s="1080"/>
      <c r="AJ1528" s="1080"/>
      <c r="AK1528" s="1080"/>
      <c r="AL1528" s="1079"/>
      <c r="AM1528" s="1079"/>
      <c r="AN1528" s="1079"/>
      <c r="AO1528" s="1079"/>
      <c r="AP1528" s="1079"/>
      <c r="AQ1528" s="1079"/>
      <c r="AR1528" s="1079"/>
      <c r="AS1528" s="1081"/>
      <c r="AT1528" s="1079"/>
      <c r="AU1528" s="1079"/>
      <c r="AV1528" s="1079"/>
      <c r="AW1528" s="1079"/>
      <c r="AX1528" s="1079"/>
      <c r="AY1528" s="1079"/>
      <c r="AZ1528" s="1079"/>
      <c r="BA1528" s="1079"/>
      <c r="BB1528" s="1079"/>
      <c r="BC1528" s="1079"/>
      <c r="BD1528" s="1079"/>
      <c r="BE1528" s="985"/>
      <c r="BF1528" s="1079"/>
      <c r="BG1528" s="985"/>
      <c r="BH1528" s="1079"/>
      <c r="BI1528" s="1079"/>
      <c r="BJ1528" s="1079"/>
      <c r="BK1528" s="1079"/>
      <c r="BL1528" s="1079"/>
      <c r="BM1528" s="1079"/>
      <c r="BN1528" s="1079"/>
      <c r="BO1528" s="1079"/>
      <c r="BP1528" s="1079"/>
      <c r="BQ1528" s="1079"/>
      <c r="BR1528" s="1079"/>
      <c r="BS1528" s="1079"/>
      <c r="BT1528" s="1079"/>
      <c r="BU1528" s="1079"/>
    </row>
    <row r="1529" spans="1:73" s="980" customFormat="1" ht="26.25" customHeight="1">
      <c r="A1529" s="1074" t="s">
        <v>29500</v>
      </c>
      <c r="B1529" s="1075" t="s">
        <v>29501</v>
      </c>
      <c r="C1529" s="980" t="s">
        <v>3416</v>
      </c>
      <c r="D1529" s="1076" t="s">
        <v>29502</v>
      </c>
      <c r="E1529" s="1068" t="s">
        <v>163</v>
      </c>
      <c r="F1529" s="22" t="s">
        <v>199</v>
      </c>
      <c r="G1529" s="980" t="s">
        <v>3352</v>
      </c>
      <c r="H1529" s="980" t="s">
        <v>180</v>
      </c>
      <c r="I1529" s="472" t="s">
        <v>5417</v>
      </c>
      <c r="J1529" s="1068" t="s">
        <v>29503</v>
      </c>
      <c r="K1529" s="1068" t="s">
        <v>1183</v>
      </c>
      <c r="L1529" s="1068" t="s">
        <v>1224</v>
      </c>
      <c r="M1529" s="980" t="s">
        <v>29504</v>
      </c>
      <c r="O1529" s="980" t="s">
        <v>2155</v>
      </c>
      <c r="P1529" s="1077" t="s">
        <v>28928</v>
      </c>
      <c r="Q1529" s="980" t="s">
        <v>28928</v>
      </c>
      <c r="R1529" s="983"/>
      <c r="S1529" s="984"/>
      <c r="T1529" s="1078" t="e">
        <f>IF([13]!Table54[[#This Row],[تاریخ اولین  احتساب حق بیمه]]="",1403,MID([13]!Table54[[#This Row],[تاریخ اولین  احتساب حق بیمه]],1,4))</f>
        <v>#REF!</v>
      </c>
      <c r="W1529" s="23"/>
      <c r="Y1529" s="1079"/>
      <c r="Z1529" s="1079"/>
      <c r="AA1529" s="1079"/>
      <c r="AB1529" s="1079"/>
      <c r="AC1529" s="1079"/>
      <c r="AD1529" s="1079"/>
      <c r="AE1529" s="1079"/>
      <c r="AF1529" s="1079"/>
      <c r="AG1529" s="1079"/>
      <c r="AH1529" s="1080"/>
      <c r="AI1529" s="1080"/>
      <c r="AJ1529" s="1080"/>
      <c r="AK1529" s="1080"/>
      <c r="AL1529" s="1079"/>
      <c r="AM1529" s="1079"/>
      <c r="AN1529" s="1079"/>
      <c r="AO1529" s="1079"/>
      <c r="AP1529" s="1079"/>
      <c r="AQ1529" s="1079"/>
      <c r="AR1529" s="1079"/>
      <c r="AS1529" s="1081"/>
      <c r="AT1529" s="1079"/>
      <c r="AU1529" s="1079"/>
      <c r="AV1529" s="1079"/>
      <c r="AW1529" s="1079"/>
      <c r="AX1529" s="1079"/>
      <c r="AY1529" s="1079"/>
      <c r="AZ1529" s="1079"/>
      <c r="BA1529" s="1079"/>
      <c r="BB1529" s="1079"/>
      <c r="BC1529" s="1079"/>
      <c r="BD1529" s="1079"/>
      <c r="BE1529" s="985"/>
      <c r="BF1529" s="1079"/>
      <c r="BG1529" s="985"/>
      <c r="BH1529" s="1079"/>
      <c r="BI1529" s="1079"/>
      <c r="BJ1529" s="1079"/>
      <c r="BK1529" s="1079"/>
      <c r="BL1529" s="1079"/>
      <c r="BM1529" s="1079"/>
      <c r="BN1529" s="1079"/>
      <c r="BO1529" s="1079"/>
      <c r="BP1529" s="1079"/>
      <c r="BQ1529" s="1079"/>
      <c r="BR1529" s="1079"/>
      <c r="BS1529" s="1079"/>
      <c r="BT1529" s="1079"/>
      <c r="BU1529" s="1079"/>
    </row>
    <row r="1530" spans="1:73" s="980" customFormat="1" ht="26.25" customHeight="1">
      <c r="A1530" s="1074"/>
      <c r="B1530" s="1075"/>
      <c r="D1530" s="1076"/>
      <c r="E1530" s="1068"/>
      <c r="F1530" s="22"/>
      <c r="I1530" s="18" t="s">
        <v>5417</v>
      </c>
      <c r="J1530" s="1068"/>
      <c r="K1530" s="1068"/>
      <c r="L1530" s="1068"/>
      <c r="P1530" s="1077"/>
      <c r="R1530" s="983"/>
      <c r="S1530" s="984"/>
      <c r="T1530" s="1078"/>
      <c r="W1530" s="23"/>
      <c r="Y1530" s="1079"/>
      <c r="Z1530" s="1079"/>
      <c r="AA1530" s="1079"/>
      <c r="AB1530" s="1079"/>
      <c r="AC1530" s="1079"/>
      <c r="AD1530" s="1079"/>
      <c r="AE1530" s="1079"/>
      <c r="AF1530" s="1079"/>
      <c r="AG1530" s="1079"/>
      <c r="AH1530" s="1080"/>
      <c r="AI1530" s="1080"/>
      <c r="AJ1530" s="1080"/>
      <c r="AK1530" s="1080"/>
      <c r="AL1530" s="1079"/>
      <c r="AM1530" s="1079"/>
      <c r="AN1530" s="1079"/>
      <c r="AO1530" s="1079"/>
      <c r="AP1530" s="1079"/>
      <c r="AQ1530" s="1079"/>
      <c r="AR1530" s="1079"/>
      <c r="AS1530" s="1081"/>
      <c r="AT1530" s="1079"/>
      <c r="AU1530" s="1079"/>
      <c r="AV1530" s="1079"/>
      <c r="AW1530" s="1079"/>
      <c r="AX1530" s="1079"/>
      <c r="AY1530" s="1079"/>
      <c r="AZ1530" s="1079"/>
      <c r="BA1530" s="1079"/>
      <c r="BB1530" s="1079"/>
      <c r="BC1530" s="1079"/>
      <c r="BD1530" s="1079"/>
      <c r="BE1530" s="985"/>
      <c r="BF1530" s="1079"/>
      <c r="BG1530" s="985"/>
      <c r="BH1530" s="1079"/>
      <c r="BI1530" s="1079"/>
      <c r="BJ1530" s="1079"/>
      <c r="BK1530" s="1079"/>
      <c r="BL1530" s="1079"/>
      <c r="BM1530" s="1079"/>
      <c r="BN1530" s="1079"/>
      <c r="BO1530" s="1079"/>
      <c r="BP1530" s="1079"/>
      <c r="BQ1530" s="1079"/>
      <c r="BR1530" s="1079"/>
      <c r="BS1530" s="1079"/>
      <c r="BT1530" s="1079"/>
      <c r="BU1530" s="1079"/>
    </row>
    <row r="1531" spans="1:73" s="830" customFormat="1" ht="24.75" customHeight="1">
      <c r="A1531" s="472"/>
      <c r="B1531" s="472"/>
      <c r="C1531" s="472"/>
      <c r="D1531" s="472"/>
      <c r="E1531" s="472"/>
      <c r="F1531" s="472"/>
      <c r="G1531" s="472"/>
      <c r="H1531" s="472"/>
      <c r="I1531" s="472" t="s">
        <v>5417</v>
      </c>
      <c r="J1531" s="472"/>
      <c r="K1531" s="472"/>
      <c r="L1531" s="472"/>
      <c r="M1531" s="472"/>
      <c r="N1531" s="472"/>
      <c r="O1531" s="472"/>
      <c r="P1531" s="472"/>
      <c r="Q1531" s="472"/>
      <c r="R1531" s="472"/>
      <c r="S1531" s="759"/>
      <c r="T1531" s="829"/>
      <c r="U1531" s="22"/>
      <c r="V1531" s="22"/>
      <c r="W1531" s="23"/>
      <c r="X1531" s="472"/>
      <c r="Y1531" s="472"/>
      <c r="Z1531" s="472"/>
      <c r="AA1531" s="472"/>
      <c r="AB1531" s="472"/>
      <c r="AC1531" s="472"/>
      <c r="AD1531" s="472"/>
      <c r="AE1531" s="472"/>
      <c r="AF1531" s="472"/>
      <c r="AG1531" s="472"/>
      <c r="AH1531" s="472"/>
      <c r="AI1531" s="472"/>
      <c r="AJ1531" s="472"/>
      <c r="AK1531" s="472"/>
      <c r="AL1531" s="472"/>
      <c r="AM1531" s="472"/>
      <c r="AN1531" s="472"/>
      <c r="AO1531" s="472"/>
      <c r="AP1531" s="472"/>
      <c r="AQ1531" s="472"/>
      <c r="AR1531" s="472"/>
      <c r="AS1531" s="472"/>
      <c r="AT1531" s="472"/>
      <c r="AU1531" s="472"/>
      <c r="AV1531" s="472"/>
      <c r="AW1531" s="472"/>
      <c r="AX1531" s="472"/>
      <c r="AY1531" s="472"/>
      <c r="AZ1531" s="472"/>
      <c r="BA1531" s="472"/>
      <c r="BB1531" s="472"/>
      <c r="BC1531" s="472"/>
      <c r="BD1531" s="472"/>
      <c r="BE1531" s="750"/>
      <c r="BG1531" s="750"/>
      <c r="BK1531" s="155"/>
      <c r="BL1531" s="155"/>
      <c r="BM1531" s="155"/>
      <c r="BN1531" s="155"/>
    </row>
    <row r="1532" spans="1:73" s="830" customFormat="1" ht="24.75" customHeight="1">
      <c r="A1532" s="472"/>
      <c r="B1532" s="472"/>
      <c r="C1532" s="472"/>
      <c r="D1532" s="472"/>
      <c r="E1532" s="472"/>
      <c r="F1532" s="472"/>
      <c r="G1532" s="472"/>
      <c r="H1532" s="472"/>
      <c r="I1532" s="472" t="s">
        <v>5417</v>
      </c>
      <c r="J1532" s="472"/>
      <c r="K1532" s="472"/>
      <c r="L1532" s="472"/>
      <c r="M1532" s="472"/>
      <c r="N1532" s="472"/>
      <c r="O1532" s="472"/>
      <c r="P1532" s="472"/>
      <c r="Q1532" s="472"/>
      <c r="R1532" s="472"/>
      <c r="S1532" s="759"/>
      <c r="T1532" s="829"/>
      <c r="U1532" s="22"/>
      <c r="V1532" s="22"/>
      <c r="W1532" s="23"/>
      <c r="X1532" s="472"/>
      <c r="Y1532" s="472"/>
      <c r="Z1532" s="472"/>
      <c r="AA1532" s="472"/>
      <c r="AB1532" s="472"/>
      <c r="AC1532" s="472"/>
      <c r="AD1532" s="472"/>
      <c r="AE1532" s="472"/>
      <c r="AF1532" s="472"/>
      <c r="AG1532" s="472"/>
      <c r="AH1532" s="472"/>
      <c r="AI1532" s="472"/>
      <c r="AJ1532" s="472"/>
      <c r="AK1532" s="472"/>
      <c r="AL1532" s="472"/>
      <c r="AM1532" s="472"/>
      <c r="AN1532" s="472"/>
      <c r="AO1532" s="472"/>
      <c r="AP1532" s="472"/>
      <c r="AQ1532" s="472"/>
      <c r="AR1532" s="472"/>
      <c r="AS1532" s="472"/>
      <c r="AT1532" s="472"/>
      <c r="AU1532" s="472"/>
      <c r="AV1532" s="472"/>
      <c r="AW1532" s="472"/>
      <c r="AX1532" s="472"/>
      <c r="AY1532" s="472"/>
      <c r="AZ1532" s="472"/>
      <c r="BA1532" s="472"/>
      <c r="BB1532" s="472"/>
      <c r="BC1532" s="472"/>
      <c r="BD1532" s="472"/>
      <c r="BE1532" s="750"/>
      <c r="BG1532" s="750"/>
      <c r="BK1532" s="155"/>
      <c r="BL1532" s="155"/>
      <c r="BM1532" s="155"/>
      <c r="BN1532" s="155"/>
    </row>
    <row r="1533" spans="1:73" s="830" customFormat="1" ht="24.75" customHeight="1">
      <c r="A1533" s="472"/>
      <c r="B1533" s="472"/>
      <c r="C1533" s="472"/>
      <c r="D1533" s="472"/>
      <c r="E1533" s="472"/>
      <c r="F1533" s="472"/>
      <c r="G1533" s="472"/>
      <c r="H1533" s="472"/>
      <c r="I1533" s="472" t="s">
        <v>5417</v>
      </c>
      <c r="J1533" s="472"/>
      <c r="K1533" s="472"/>
      <c r="L1533" s="472"/>
      <c r="M1533" s="472"/>
      <c r="N1533" s="472"/>
      <c r="O1533" s="472"/>
      <c r="P1533" s="472"/>
      <c r="Q1533" s="472"/>
      <c r="R1533" s="472"/>
      <c r="S1533" s="759"/>
      <c r="T1533" s="829"/>
      <c r="U1533" s="22"/>
      <c r="V1533" s="22"/>
      <c r="W1533" s="23"/>
      <c r="X1533" s="472"/>
      <c r="Y1533" s="472"/>
      <c r="Z1533" s="472"/>
      <c r="AA1533" s="472"/>
      <c r="AB1533" s="472"/>
      <c r="AC1533" s="472"/>
      <c r="AD1533" s="472"/>
      <c r="AE1533" s="472"/>
      <c r="AF1533" s="472"/>
      <c r="AG1533" s="472"/>
      <c r="AH1533" s="472"/>
      <c r="AI1533" s="472"/>
      <c r="AJ1533" s="472"/>
      <c r="AK1533" s="472"/>
      <c r="AL1533" s="472"/>
      <c r="AM1533" s="472"/>
      <c r="AN1533" s="472"/>
      <c r="AO1533" s="472"/>
      <c r="AP1533" s="472"/>
      <c r="AQ1533" s="472"/>
      <c r="AR1533" s="472"/>
      <c r="AS1533" s="472"/>
      <c r="AT1533" s="472"/>
      <c r="AU1533" s="472"/>
      <c r="AV1533" s="472"/>
      <c r="AW1533" s="472"/>
      <c r="AX1533" s="472"/>
      <c r="AY1533" s="472"/>
      <c r="AZ1533" s="472"/>
      <c r="BA1533" s="472"/>
      <c r="BB1533" s="472"/>
      <c r="BC1533" s="472"/>
      <c r="BD1533" s="472"/>
      <c r="BE1533" s="750"/>
      <c r="BG1533" s="750"/>
      <c r="BK1533" s="155"/>
      <c r="BL1533" s="155"/>
      <c r="BM1533" s="155"/>
      <c r="BN1533" s="155"/>
    </row>
    <row r="1534" spans="1:73" s="830" customFormat="1" ht="24.75" customHeight="1">
      <c r="A1534" s="472"/>
      <c r="B1534" s="472"/>
      <c r="C1534" s="472"/>
      <c r="D1534" s="472"/>
      <c r="E1534" s="472"/>
      <c r="F1534" s="472"/>
      <c r="G1534" s="472"/>
      <c r="H1534" s="472"/>
      <c r="I1534" s="472" t="s">
        <v>5417</v>
      </c>
      <c r="J1534" s="472"/>
      <c r="K1534" s="472"/>
      <c r="L1534" s="472"/>
      <c r="M1534" s="472"/>
      <c r="N1534" s="472"/>
      <c r="O1534" s="472"/>
      <c r="P1534" s="472"/>
      <c r="Q1534" s="472"/>
      <c r="R1534" s="472"/>
      <c r="S1534" s="759"/>
      <c r="T1534" s="829"/>
      <c r="U1534" s="22"/>
      <c r="V1534" s="22"/>
      <c r="W1534" s="23"/>
      <c r="X1534" s="472"/>
      <c r="Y1534" s="472"/>
      <c r="Z1534" s="472"/>
      <c r="AA1534" s="472"/>
      <c r="AB1534" s="472"/>
      <c r="AC1534" s="472"/>
      <c r="AD1534" s="472"/>
      <c r="AE1534" s="472"/>
      <c r="AF1534" s="472"/>
      <c r="AG1534" s="472"/>
      <c r="AH1534" s="472"/>
      <c r="AI1534" s="472"/>
      <c r="AJ1534" s="472"/>
      <c r="AK1534" s="472"/>
      <c r="AL1534" s="472"/>
      <c r="AM1534" s="472"/>
      <c r="AN1534" s="472"/>
      <c r="AO1534" s="472"/>
      <c r="AP1534" s="472"/>
      <c r="AQ1534" s="472"/>
      <c r="AR1534" s="472"/>
      <c r="AS1534" s="472"/>
      <c r="AT1534" s="472"/>
      <c r="AU1534" s="472"/>
      <c r="AV1534" s="472"/>
      <c r="AW1534" s="472"/>
      <c r="AX1534" s="472"/>
      <c r="AY1534" s="472"/>
      <c r="AZ1534" s="472"/>
      <c r="BA1534" s="472"/>
      <c r="BB1534" s="472"/>
      <c r="BC1534" s="472"/>
      <c r="BD1534" s="472"/>
      <c r="BE1534" s="750"/>
      <c r="BG1534" s="750"/>
      <c r="BK1534" s="155"/>
      <c r="BL1534" s="155"/>
      <c r="BM1534" s="155"/>
      <c r="BN1534" s="155"/>
    </row>
    <row r="1535" spans="1:73" s="750" customFormat="1" ht="24.75" customHeight="1">
      <c r="A1535" s="21" t="s">
        <v>5424</v>
      </c>
      <c r="B1535" s="20">
        <v>33005</v>
      </c>
      <c r="C1535" s="757" t="s">
        <v>4221</v>
      </c>
      <c r="D1535" s="20">
        <v>2581398302</v>
      </c>
      <c r="E1535" s="20" t="s">
        <v>163</v>
      </c>
      <c r="F1535" s="21" t="s">
        <v>117</v>
      </c>
      <c r="G1535" s="21" t="s">
        <v>1959</v>
      </c>
      <c r="H1535" s="21" t="s">
        <v>180</v>
      </c>
      <c r="I1535" s="19" t="s">
        <v>5417</v>
      </c>
      <c r="J1535" s="20">
        <v>9960539702</v>
      </c>
      <c r="K1535" s="20" t="s">
        <v>2226</v>
      </c>
      <c r="L1535" s="20" t="s">
        <v>1184</v>
      </c>
      <c r="M1535" s="758" t="s">
        <v>5425</v>
      </c>
      <c r="N1535" s="21"/>
      <c r="O1535" s="21" t="s">
        <v>2155</v>
      </c>
      <c r="P1535" s="21" t="s">
        <v>5426</v>
      </c>
      <c r="Q1535" s="21" t="s">
        <v>5426</v>
      </c>
      <c r="R1535" s="842" t="s">
        <v>22780</v>
      </c>
      <c r="S1535" s="759"/>
      <c r="T1535" s="760" t="str">
        <f>IF(Table54[[#This Row],[تاریخ اولین  احتساب حق بیمه]]="",1403,MID(Table54[[#This Row],[تاریخ اولین  احتساب حق بیمه]],1,4))</f>
        <v>1403</v>
      </c>
      <c r="U1535" s="21"/>
      <c r="V1535" s="21"/>
      <c r="W1535" s="20"/>
      <c r="X1535" s="21"/>
      <c r="Y1535" s="760"/>
      <c r="Z1535" s="760"/>
      <c r="AA1535" s="760"/>
      <c r="AB1535" s="760"/>
      <c r="AC1535" s="760"/>
      <c r="AD1535" s="760"/>
      <c r="AE1535" s="760"/>
      <c r="AF1535" s="760"/>
      <c r="AG1535" s="760"/>
      <c r="AH1535" s="761"/>
      <c r="AI1535" s="761"/>
      <c r="AJ1535" s="761"/>
      <c r="AK1535" s="761"/>
      <c r="AL1535" s="760"/>
      <c r="AM1535" s="760"/>
      <c r="AN1535" s="760"/>
      <c r="AO1535" s="760"/>
      <c r="AP1535" s="760"/>
      <c r="AQ1535" s="760"/>
      <c r="AR1535" s="760"/>
      <c r="AS1535" s="759"/>
      <c r="AT1535" s="760"/>
      <c r="AU1535" s="760"/>
      <c r="AV1535" s="760"/>
      <c r="AW1535" s="760"/>
      <c r="AX1535" s="760"/>
      <c r="AY1535" s="760"/>
      <c r="AZ1535" s="760"/>
      <c r="BA1535" s="760"/>
      <c r="BB1535" s="760"/>
      <c r="BJ1535" s="750">
        <v>50000000</v>
      </c>
      <c r="BK1535" s="155"/>
      <c r="BL1535" s="155"/>
      <c r="BM1535" s="155"/>
      <c r="BN1535" s="155"/>
    </row>
    <row r="1536" spans="1:73" s="750" customFormat="1" ht="24.75" customHeight="1">
      <c r="A1536" s="21" t="s">
        <v>26813</v>
      </c>
      <c r="B1536" s="20">
        <v>33009</v>
      </c>
      <c r="C1536" s="757" t="s">
        <v>4221</v>
      </c>
      <c r="D1536" s="20" t="s">
        <v>26814</v>
      </c>
      <c r="E1536" s="20" t="s">
        <v>163</v>
      </c>
      <c r="F1536" s="21" t="s">
        <v>794</v>
      </c>
      <c r="G1536" s="21" t="s">
        <v>26815</v>
      </c>
      <c r="H1536" s="21" t="s">
        <v>180</v>
      </c>
      <c r="I1536" s="19" t="s">
        <v>5417</v>
      </c>
      <c r="J1536" s="20" t="s">
        <v>26816</v>
      </c>
      <c r="K1536" s="20" t="s">
        <v>1183</v>
      </c>
      <c r="L1536" s="20" t="s">
        <v>1184</v>
      </c>
      <c r="M1536" s="758" t="s">
        <v>26817</v>
      </c>
      <c r="N1536" s="21"/>
      <c r="O1536" s="21" t="s">
        <v>2155</v>
      </c>
      <c r="P1536" s="21" t="s">
        <v>24825</v>
      </c>
      <c r="Q1536" s="21" t="s">
        <v>24825</v>
      </c>
      <c r="R1536" s="842" t="s">
        <v>25916</v>
      </c>
      <c r="S1536" s="759"/>
      <c r="T1536" s="760"/>
      <c r="U1536" s="21"/>
      <c r="V1536" s="21"/>
      <c r="W1536" s="20"/>
      <c r="X1536" s="21"/>
      <c r="Y1536" s="760"/>
      <c r="Z1536" s="760"/>
      <c r="AA1536" s="760"/>
      <c r="AB1536" s="760"/>
      <c r="AC1536" s="760"/>
      <c r="AD1536" s="760"/>
      <c r="AE1536" s="760"/>
      <c r="AF1536" s="760"/>
      <c r="AG1536" s="760"/>
      <c r="AH1536" s="761"/>
      <c r="AI1536" s="761"/>
      <c r="AJ1536" s="761"/>
      <c r="AK1536" s="761"/>
      <c r="AL1536" s="760"/>
      <c r="AM1536" s="760"/>
      <c r="AN1536" s="760"/>
      <c r="AO1536" s="760"/>
      <c r="AP1536" s="760"/>
      <c r="AQ1536" s="760"/>
      <c r="AR1536" s="760"/>
      <c r="AS1536" s="759"/>
      <c r="AT1536" s="760"/>
      <c r="AU1536" s="760"/>
      <c r="AV1536" s="760"/>
      <c r="AW1536" s="760"/>
      <c r="AX1536" s="760"/>
      <c r="AY1536" s="760"/>
      <c r="AZ1536" s="760"/>
      <c r="BA1536" s="760"/>
      <c r="BB1536" s="760"/>
      <c r="BK1536" s="155"/>
      <c r="BL1536" s="155"/>
      <c r="BM1536" s="155"/>
      <c r="BN1536" s="155"/>
    </row>
    <row r="1537" spans="1:66" s="757" customFormat="1" ht="27.75" customHeight="1">
      <c r="A1537" s="757" t="s">
        <v>27913</v>
      </c>
      <c r="B1537" s="757" t="s">
        <v>27914</v>
      </c>
      <c r="C1537" s="757" t="s">
        <v>4221</v>
      </c>
      <c r="D1537" s="757" t="s">
        <v>27915</v>
      </c>
      <c r="E1537" s="757" t="s">
        <v>163</v>
      </c>
      <c r="F1537" s="757" t="s">
        <v>200</v>
      </c>
      <c r="G1537" s="757" t="s">
        <v>26815</v>
      </c>
      <c r="H1537" s="757" t="s">
        <v>180</v>
      </c>
      <c r="I1537" s="19" t="s">
        <v>5417</v>
      </c>
      <c r="J1537" s="757" t="s">
        <v>27916</v>
      </c>
      <c r="K1537" s="757" t="s">
        <v>1183</v>
      </c>
      <c r="L1537" s="757" t="s">
        <v>1184</v>
      </c>
      <c r="M1537" s="757" t="s">
        <v>27917</v>
      </c>
      <c r="O1537" s="757" t="s">
        <v>2155</v>
      </c>
      <c r="P1537" s="757" t="s">
        <v>26026</v>
      </c>
      <c r="Q1537" s="757" t="s">
        <v>26493</v>
      </c>
      <c r="R1537" s="757" t="s">
        <v>26664</v>
      </c>
      <c r="BK1537" s="155"/>
      <c r="BL1537" s="155"/>
      <c r="BM1537" s="155"/>
      <c r="BN1537" s="155"/>
    </row>
    <row r="1538" spans="1:66" s="757" customFormat="1" ht="27.75" customHeight="1">
      <c r="BK1538" s="155"/>
      <c r="BL1538" s="155"/>
      <c r="BM1538" s="155"/>
      <c r="BN1538" s="155"/>
    </row>
    <row r="1539" spans="1:66" s="757" customFormat="1" ht="27.75" customHeight="1">
      <c r="BK1539" s="155"/>
      <c r="BL1539" s="155"/>
      <c r="BM1539" s="155"/>
      <c r="BN1539" s="155"/>
    </row>
    <row r="1540" spans="1:66" s="830" customFormat="1" ht="24.75" customHeight="1">
      <c r="A1540" s="472" t="s">
        <v>3751</v>
      </c>
      <c r="B1540" s="472" t="s">
        <v>2261</v>
      </c>
      <c r="C1540" s="472" t="s">
        <v>3746</v>
      </c>
      <c r="D1540" s="472" t="s">
        <v>3752</v>
      </c>
      <c r="E1540" s="472" t="s">
        <v>163</v>
      </c>
      <c r="F1540" s="472" t="s">
        <v>3753</v>
      </c>
      <c r="G1540" s="472"/>
      <c r="H1540" s="472" t="s">
        <v>180</v>
      </c>
      <c r="I1540" s="472" t="s">
        <v>5417</v>
      </c>
      <c r="J1540" s="472"/>
      <c r="K1540" s="472"/>
      <c r="L1540" s="472"/>
      <c r="M1540" s="472"/>
      <c r="N1540" s="472"/>
      <c r="O1540" s="472" t="s">
        <v>2155</v>
      </c>
      <c r="P1540" s="472" t="s">
        <v>1972</v>
      </c>
      <c r="Q1540" s="472" t="s">
        <v>1972</v>
      </c>
      <c r="R1540" s="472" t="s">
        <v>1972</v>
      </c>
      <c r="S1540" s="759"/>
      <c r="T1540" s="829" t="str">
        <f>IF(Table54[[#This Row],[تاریخ اولین  احتساب حق بیمه]]="",1403,MID(Table54[[#This Row],[تاریخ اولین  احتساب حق بیمه]],1,4))</f>
        <v>1401</v>
      </c>
      <c r="U1540" s="22"/>
      <c r="V1540" s="22"/>
      <c r="W1540" s="23"/>
      <c r="X1540" s="472"/>
      <c r="Y1540" s="472"/>
      <c r="Z1540" s="472"/>
      <c r="AA1540" s="472"/>
      <c r="AB1540" s="472"/>
      <c r="AC1540" s="472"/>
      <c r="AD1540" s="472"/>
      <c r="AE1540" s="472"/>
      <c r="AF1540" s="472"/>
      <c r="AG1540" s="472"/>
      <c r="AH1540" s="472"/>
      <c r="AI1540" s="472"/>
      <c r="AJ1540" s="472"/>
      <c r="AK1540" s="472"/>
      <c r="AL1540" s="472"/>
      <c r="AM1540" s="472"/>
      <c r="AN1540" s="472"/>
      <c r="AO1540" s="472"/>
      <c r="AP1540" s="472"/>
      <c r="AQ1540" s="472"/>
      <c r="AR1540" s="472"/>
      <c r="AS1540" s="472"/>
      <c r="AT1540" s="472"/>
      <c r="AU1540" s="472"/>
      <c r="AV1540" s="472"/>
      <c r="AW1540" s="472"/>
      <c r="AX1540" s="472"/>
      <c r="AY1540" s="472"/>
      <c r="AZ1540" s="472"/>
      <c r="BA1540" s="472"/>
      <c r="BB1540" s="472"/>
      <c r="BC1540" s="472">
        <v>32000000</v>
      </c>
      <c r="BD1540" s="472">
        <v>32000000</v>
      </c>
      <c r="BE1540" s="750">
        <v>32000000</v>
      </c>
      <c r="BG1540" s="750"/>
      <c r="BK1540" s="155"/>
      <c r="BL1540" s="155"/>
      <c r="BM1540" s="155"/>
      <c r="BN1540" s="155"/>
    </row>
    <row r="1541" spans="1:66" s="757" customFormat="1" ht="27.75" customHeight="1">
      <c r="A1541" s="757" t="s">
        <v>3777</v>
      </c>
      <c r="B1541" s="757">
        <v>33101</v>
      </c>
      <c r="C1541" s="757" t="s">
        <v>4209</v>
      </c>
      <c r="D1541" s="757" t="s">
        <v>3778</v>
      </c>
      <c r="E1541" s="757" t="s">
        <v>162</v>
      </c>
      <c r="F1541" s="757" t="s">
        <v>111</v>
      </c>
      <c r="G1541" s="757" t="s">
        <v>3779</v>
      </c>
      <c r="H1541" s="757" t="s">
        <v>179</v>
      </c>
      <c r="I1541" s="757" t="s">
        <v>5418</v>
      </c>
      <c r="J1541" s="757" t="s">
        <v>3780</v>
      </c>
      <c r="K1541" s="757" t="s">
        <v>2226</v>
      </c>
      <c r="L1541" s="757" t="s">
        <v>1184</v>
      </c>
      <c r="M1541" s="757" t="s">
        <v>3781</v>
      </c>
      <c r="O1541" s="757" t="s">
        <v>1551</v>
      </c>
      <c r="P1541" s="757" t="s">
        <v>2227</v>
      </c>
      <c r="R1541" s="757" t="s">
        <v>2227</v>
      </c>
      <c r="T1541" s="757" t="str">
        <f>IF(Table54[[#This Row],[تاریخ اولین  احتساب حق بیمه]]="",1403,MID(Table54[[#This Row],[تاریخ اولین  احتساب حق بیمه]],1,4))</f>
        <v>1396</v>
      </c>
      <c r="U1541" s="757" t="s">
        <v>5552</v>
      </c>
      <c r="BK1541" s="155"/>
      <c r="BL1541" s="155"/>
      <c r="BM1541" s="155"/>
      <c r="BN1541" s="155"/>
    </row>
    <row r="1542" spans="1:66" s="757" customFormat="1" ht="27.75" customHeight="1">
      <c r="A1542" s="757" t="s">
        <v>3782</v>
      </c>
      <c r="B1542" s="757">
        <v>33102</v>
      </c>
      <c r="C1542" s="757" t="s">
        <v>4209</v>
      </c>
      <c r="D1542" s="757" t="s">
        <v>3783</v>
      </c>
      <c r="E1542" s="757" t="s">
        <v>162</v>
      </c>
      <c r="F1542" s="757" t="s">
        <v>221</v>
      </c>
      <c r="G1542" s="757" t="s">
        <v>3784</v>
      </c>
      <c r="H1542" s="757" t="s">
        <v>179</v>
      </c>
      <c r="I1542" s="757" t="s">
        <v>5417</v>
      </c>
      <c r="K1542" s="757" t="s">
        <v>2226</v>
      </c>
      <c r="L1542" s="757" t="s">
        <v>1184</v>
      </c>
      <c r="M1542" s="757" t="s">
        <v>3781</v>
      </c>
      <c r="O1542" s="757" t="s">
        <v>1551</v>
      </c>
      <c r="P1542" s="757" t="s">
        <v>186</v>
      </c>
      <c r="R1542" s="757" t="s">
        <v>186</v>
      </c>
      <c r="T1542" s="757" t="str">
        <f>IF(Table54[[#This Row],[تاریخ اولین  احتساب حق بیمه]]="",1403,MID(Table54[[#This Row],[تاریخ اولین  احتساب حق بیمه]],1,4))</f>
        <v>1398</v>
      </c>
      <c r="U1542" s="757" t="s">
        <v>5598</v>
      </c>
      <c r="BK1542" s="155"/>
      <c r="BL1542" s="155"/>
      <c r="BM1542" s="155"/>
      <c r="BN1542" s="155"/>
    </row>
    <row r="1543" spans="1:66" s="757" customFormat="1" ht="27.75" customHeight="1">
      <c r="A1543" s="757" t="s">
        <v>3785</v>
      </c>
      <c r="B1543" s="757">
        <v>33103</v>
      </c>
      <c r="C1543" s="757" t="s">
        <v>4209</v>
      </c>
      <c r="D1543" s="757" t="s">
        <v>3786</v>
      </c>
      <c r="E1543" s="757" t="s">
        <v>162</v>
      </c>
      <c r="F1543" s="757" t="s">
        <v>311</v>
      </c>
      <c r="G1543" s="757" t="s">
        <v>3784</v>
      </c>
      <c r="H1543" s="757" t="s">
        <v>180</v>
      </c>
      <c r="I1543" s="757" t="s">
        <v>5417</v>
      </c>
      <c r="K1543" s="757" t="s">
        <v>2226</v>
      </c>
      <c r="L1543" s="757" t="s">
        <v>1221</v>
      </c>
      <c r="M1543" s="757" t="s">
        <v>3787</v>
      </c>
      <c r="O1543" s="757" t="s">
        <v>1551</v>
      </c>
      <c r="P1543" s="757" t="s">
        <v>1308</v>
      </c>
      <c r="R1543" s="757" t="s">
        <v>1308</v>
      </c>
      <c r="T1543" s="757" t="str">
        <f>IF(Table54[[#This Row],[تاریخ اولین  احتساب حق بیمه]]="",1403,MID(Table54[[#This Row],[تاریخ اولین  احتساب حق بیمه]],1,4))</f>
        <v>1391</v>
      </c>
      <c r="U1543" s="757" t="s">
        <v>5598</v>
      </c>
      <c r="BK1543" s="155"/>
      <c r="BL1543" s="155"/>
      <c r="BM1543" s="155"/>
      <c r="BN1543" s="155"/>
    </row>
    <row r="1544" spans="1:66" s="830" customFormat="1" ht="27.75" customHeight="1">
      <c r="A1544" s="843" t="s">
        <v>24591</v>
      </c>
      <c r="B1544" s="472">
        <v>33105</v>
      </c>
      <c r="C1544" s="472" t="s">
        <v>4209</v>
      </c>
      <c r="D1544" s="472" t="s">
        <v>24592</v>
      </c>
      <c r="E1544" s="472" t="s">
        <v>162</v>
      </c>
      <c r="F1544" s="472" t="s">
        <v>469</v>
      </c>
      <c r="G1544" s="472" t="s">
        <v>3779</v>
      </c>
      <c r="H1544" s="472" t="s">
        <v>179</v>
      </c>
      <c r="I1544" s="472" t="s">
        <v>5417</v>
      </c>
      <c r="J1544" s="472" t="s">
        <v>24593</v>
      </c>
      <c r="K1544" s="472" t="s">
        <v>2226</v>
      </c>
      <c r="L1544" s="472" t="s">
        <v>1184</v>
      </c>
      <c r="M1544" s="472" t="s">
        <v>3781</v>
      </c>
      <c r="N1544" s="472"/>
      <c r="O1544" s="472" t="s">
        <v>1551</v>
      </c>
      <c r="P1544" s="472" t="s">
        <v>2227</v>
      </c>
      <c r="Q1544" s="472"/>
      <c r="R1544" s="472" t="s">
        <v>2227</v>
      </c>
      <c r="S1544" s="472"/>
      <c r="T1544" s="829" t="e">
        <f>IF([14]!Table54[[#This Row],[تاریخ اولین  احتساب حق بیمه]]="",1403,MID([14]!Table54[[#This Row],[تاریخ اولین  احتساب حق بیمه]],1,4))</f>
        <v>#REF!</v>
      </c>
      <c r="U1544" s="472" t="s">
        <v>5552</v>
      </c>
      <c r="V1544" s="472"/>
      <c r="W1544" s="472"/>
      <c r="X1544" s="472"/>
      <c r="Y1544" s="472"/>
      <c r="Z1544" s="472"/>
      <c r="AA1544" s="472"/>
      <c r="AB1544" s="472"/>
      <c r="AC1544" s="472"/>
      <c r="AD1544" s="472"/>
      <c r="AE1544" s="472"/>
      <c r="AF1544" s="472"/>
      <c r="AG1544" s="472"/>
      <c r="AH1544" s="472"/>
      <c r="AI1544" s="472"/>
      <c r="AJ1544" s="472"/>
      <c r="AK1544" s="472"/>
      <c r="AL1544" s="472"/>
      <c r="AM1544" s="472"/>
      <c r="AN1544" s="472"/>
      <c r="AO1544" s="472"/>
      <c r="AP1544" s="472"/>
      <c r="AQ1544" s="472"/>
      <c r="AR1544" s="472"/>
      <c r="AS1544" s="472"/>
      <c r="AT1544" s="472"/>
      <c r="AU1544" s="472"/>
      <c r="AV1544" s="472"/>
      <c r="AW1544" s="472"/>
      <c r="AX1544" s="472"/>
      <c r="AY1544" s="472"/>
      <c r="AZ1544" s="472"/>
      <c r="BA1544" s="472"/>
      <c r="BB1544" s="472"/>
      <c r="BG1544" s="750"/>
      <c r="BK1544" s="155"/>
      <c r="BL1544" s="155"/>
      <c r="BM1544" s="155"/>
      <c r="BN1544" s="155"/>
    </row>
    <row r="1545" spans="1:66" s="757" customFormat="1" ht="27.75" customHeight="1">
      <c r="A1545" s="757" t="s">
        <v>3789</v>
      </c>
      <c r="B1545" s="757">
        <v>33106</v>
      </c>
      <c r="C1545" s="757" t="s">
        <v>4209</v>
      </c>
      <c r="D1545" s="757" t="s">
        <v>3790</v>
      </c>
      <c r="E1545" s="757" t="s">
        <v>162</v>
      </c>
      <c r="F1545" s="757" t="s">
        <v>102</v>
      </c>
      <c r="G1545" s="757" t="s">
        <v>3779</v>
      </c>
      <c r="H1545" s="757" t="s">
        <v>179</v>
      </c>
      <c r="I1545" s="757" t="s">
        <v>5417</v>
      </c>
      <c r="J1545" s="757" t="s">
        <v>3791</v>
      </c>
      <c r="K1545" s="757" t="s">
        <v>2226</v>
      </c>
      <c r="L1545" s="757" t="s">
        <v>3463</v>
      </c>
      <c r="M1545" s="757" t="s">
        <v>3792</v>
      </c>
      <c r="O1545" s="757" t="s">
        <v>1551</v>
      </c>
      <c r="P1545" s="757" t="s">
        <v>1113</v>
      </c>
      <c r="R1545" s="757" t="s">
        <v>1113</v>
      </c>
      <c r="T1545" s="757" t="str">
        <f>IF(Table54[[#This Row],[تاریخ اولین  احتساب حق بیمه]]="",1403,MID(Table54[[#This Row],[تاریخ اولین  احتساب حق بیمه]],1,4))</f>
        <v>1392</v>
      </c>
      <c r="U1545" s="757" t="s">
        <v>5552</v>
      </c>
      <c r="BK1545" s="155"/>
      <c r="BL1545" s="155"/>
      <c r="BM1545" s="155"/>
      <c r="BN1545" s="155"/>
    </row>
    <row r="1546" spans="1:66" s="757" customFormat="1" ht="27.75" customHeight="1">
      <c r="A1546" s="757" t="s">
        <v>3793</v>
      </c>
      <c r="B1546" s="757">
        <v>33107</v>
      </c>
      <c r="C1546" s="757" t="s">
        <v>4209</v>
      </c>
      <c r="D1546" s="757" t="s">
        <v>3794</v>
      </c>
      <c r="E1546" s="757" t="s">
        <v>162</v>
      </c>
      <c r="F1546" s="757" t="s">
        <v>2019</v>
      </c>
      <c r="G1546" s="757" t="s">
        <v>3795</v>
      </c>
      <c r="H1546" s="757" t="s">
        <v>179</v>
      </c>
      <c r="I1546" s="757" t="s">
        <v>5417</v>
      </c>
      <c r="J1546" s="757" t="s">
        <v>3796</v>
      </c>
      <c r="K1546" s="757" t="s">
        <v>2226</v>
      </c>
      <c r="L1546" s="757" t="s">
        <v>1184</v>
      </c>
      <c r="M1546" s="757" t="s">
        <v>3781</v>
      </c>
      <c r="O1546" s="757" t="s">
        <v>1551</v>
      </c>
      <c r="P1546" s="757" t="s">
        <v>1113</v>
      </c>
      <c r="R1546" s="757" t="s">
        <v>1113</v>
      </c>
      <c r="T1546" s="757" t="str">
        <f>IF(Table54[[#This Row],[تاریخ اولین  احتساب حق بیمه]]="",1403,MID(Table54[[#This Row],[تاریخ اولین  احتساب حق بیمه]],1,4))</f>
        <v>1392</v>
      </c>
      <c r="U1546" s="757" t="s">
        <v>5552</v>
      </c>
      <c r="BK1546" s="155"/>
      <c r="BL1546" s="155"/>
      <c r="BM1546" s="155"/>
      <c r="BN1546" s="155"/>
    </row>
    <row r="1547" spans="1:66" s="757" customFormat="1" ht="27.75" customHeight="1">
      <c r="A1547" s="757" t="s">
        <v>3797</v>
      </c>
      <c r="B1547" s="757">
        <v>33108</v>
      </c>
      <c r="C1547" s="757" t="s">
        <v>4209</v>
      </c>
      <c r="D1547" s="757" t="s">
        <v>3798</v>
      </c>
      <c r="E1547" s="757" t="s">
        <v>162</v>
      </c>
      <c r="F1547" s="757" t="s">
        <v>3799</v>
      </c>
      <c r="G1547" s="757" t="s">
        <v>3800</v>
      </c>
      <c r="H1547" s="757" t="s">
        <v>180</v>
      </c>
      <c r="I1547" s="757" t="s">
        <v>5417</v>
      </c>
      <c r="K1547" s="757" t="s">
        <v>2226</v>
      </c>
      <c r="L1547" s="757" t="s">
        <v>1184</v>
      </c>
      <c r="M1547" s="757" t="s">
        <v>3781</v>
      </c>
      <c r="O1547" s="757" t="s">
        <v>1551</v>
      </c>
      <c r="P1547" s="757" t="s">
        <v>768</v>
      </c>
      <c r="R1547" s="757" t="s">
        <v>768</v>
      </c>
      <c r="T1547" s="757" t="str">
        <f>IF(Table54[[#This Row],[تاریخ اولین  احتساب حق بیمه]]="",1403,MID(Table54[[#This Row],[تاریخ اولین  احتساب حق بیمه]],1,4))</f>
        <v>1400</v>
      </c>
      <c r="U1547" s="757" t="s">
        <v>5598</v>
      </c>
      <c r="BK1547" s="155"/>
      <c r="BL1547" s="155"/>
      <c r="BM1547" s="155"/>
      <c r="BN1547" s="155"/>
    </row>
    <row r="1548" spans="1:66" s="757" customFormat="1" ht="27.75" customHeight="1">
      <c r="A1548" s="757" t="s">
        <v>3801</v>
      </c>
      <c r="B1548" s="757">
        <v>33109</v>
      </c>
      <c r="C1548" s="757" t="s">
        <v>4209</v>
      </c>
      <c r="D1548" s="757" t="s">
        <v>3802</v>
      </c>
      <c r="E1548" s="757" t="s">
        <v>163</v>
      </c>
      <c r="F1548" s="757" t="s">
        <v>215</v>
      </c>
      <c r="G1548" s="757" t="s">
        <v>3779</v>
      </c>
      <c r="H1548" s="757" t="s">
        <v>179</v>
      </c>
      <c r="I1548" s="757" t="s">
        <v>5417</v>
      </c>
      <c r="K1548" s="757" t="s">
        <v>2226</v>
      </c>
      <c r="L1548" s="757" t="s">
        <v>1184</v>
      </c>
      <c r="M1548" s="757" t="s">
        <v>3781</v>
      </c>
      <c r="O1548" s="757" t="s">
        <v>1551</v>
      </c>
      <c r="P1548" s="757" t="s">
        <v>2227</v>
      </c>
      <c r="R1548" s="757" t="s">
        <v>2227</v>
      </c>
      <c r="T1548" s="757" t="str">
        <f>IF(Table54[[#This Row],[تاریخ اولین  احتساب حق بیمه]]="",1403,MID(Table54[[#This Row],[تاریخ اولین  احتساب حق بیمه]],1,4))</f>
        <v>1396</v>
      </c>
      <c r="U1548" s="757" t="s">
        <v>5552</v>
      </c>
      <c r="BK1548" s="155"/>
      <c r="BL1548" s="155"/>
      <c r="BM1548" s="155"/>
      <c r="BN1548" s="155"/>
    </row>
    <row r="1549" spans="1:66" s="757" customFormat="1" ht="27.75" customHeight="1">
      <c r="A1549" s="757" t="s">
        <v>3803</v>
      </c>
      <c r="B1549" s="757">
        <v>33110</v>
      </c>
      <c r="C1549" s="757" t="s">
        <v>4209</v>
      </c>
      <c r="D1549" s="757" t="s">
        <v>3804</v>
      </c>
      <c r="E1549" s="757" t="s">
        <v>162</v>
      </c>
      <c r="F1549" s="757" t="s">
        <v>2573</v>
      </c>
      <c r="G1549" s="757" t="s">
        <v>2672</v>
      </c>
      <c r="H1549" s="757" t="s">
        <v>180</v>
      </c>
      <c r="I1549" s="757" t="s">
        <v>5417</v>
      </c>
      <c r="K1549" s="757" t="s">
        <v>2226</v>
      </c>
      <c r="L1549" s="757" t="s">
        <v>1184</v>
      </c>
      <c r="M1549" s="757" t="s">
        <v>3781</v>
      </c>
      <c r="O1549" s="757" t="s">
        <v>1551</v>
      </c>
      <c r="P1549" s="757" t="s">
        <v>2675</v>
      </c>
      <c r="R1549" s="757" t="s">
        <v>2675</v>
      </c>
      <c r="T1549" s="757" t="str">
        <f>IF(Table54[[#This Row],[تاریخ اولین  احتساب حق بیمه]]="",1403,MID(Table54[[#This Row],[تاریخ اولین  احتساب حق بیمه]],1,4))</f>
        <v>1401</v>
      </c>
      <c r="U1549" s="757" t="s">
        <v>5598</v>
      </c>
      <c r="BK1549" s="155"/>
      <c r="BL1549" s="155"/>
      <c r="BM1549" s="155"/>
      <c r="BN1549" s="155"/>
    </row>
    <row r="1550" spans="1:66" s="757" customFormat="1" ht="27.75" customHeight="1">
      <c r="A1550" s="757" t="s">
        <v>3805</v>
      </c>
      <c r="B1550" s="757">
        <v>33111</v>
      </c>
      <c r="C1550" s="757" t="s">
        <v>4209</v>
      </c>
      <c r="D1550" s="757" t="s">
        <v>3806</v>
      </c>
      <c r="E1550" s="757" t="s">
        <v>162</v>
      </c>
      <c r="F1550" s="757" t="s">
        <v>308</v>
      </c>
      <c r="G1550" s="757" t="s">
        <v>3784</v>
      </c>
      <c r="H1550" s="757" t="s">
        <v>180</v>
      </c>
      <c r="I1550" s="757" t="s">
        <v>5417</v>
      </c>
      <c r="K1550" s="757" t="s">
        <v>2226</v>
      </c>
      <c r="L1550" s="757" t="s">
        <v>1184</v>
      </c>
      <c r="M1550" s="757" t="s">
        <v>3781</v>
      </c>
      <c r="O1550" s="757" t="s">
        <v>1551</v>
      </c>
      <c r="P1550" s="757" t="s">
        <v>611</v>
      </c>
      <c r="R1550" s="757" t="s">
        <v>611</v>
      </c>
      <c r="T1550" s="757" t="str">
        <f>IF(Table54[[#This Row],[تاریخ اولین  احتساب حق بیمه]]="",1403,MID(Table54[[#This Row],[تاریخ اولین  احتساب حق بیمه]],1,4))</f>
        <v>1397</v>
      </c>
      <c r="U1550" s="757" t="s">
        <v>5598</v>
      </c>
      <c r="BK1550" s="155"/>
      <c r="BL1550" s="155"/>
      <c r="BM1550" s="155"/>
      <c r="BN1550" s="155"/>
    </row>
    <row r="1551" spans="1:66" s="757" customFormat="1" ht="27.75" customHeight="1">
      <c r="A1551" s="757" t="s">
        <v>3807</v>
      </c>
      <c r="B1551" s="757">
        <v>33112</v>
      </c>
      <c r="C1551" s="757" t="s">
        <v>4209</v>
      </c>
      <c r="D1551" s="757" t="s">
        <v>3808</v>
      </c>
      <c r="E1551" s="757" t="s">
        <v>162</v>
      </c>
      <c r="F1551" s="757" t="s">
        <v>86</v>
      </c>
      <c r="G1551" s="757" t="s">
        <v>3779</v>
      </c>
      <c r="H1551" s="757" t="s">
        <v>179</v>
      </c>
      <c r="I1551" s="757" t="s">
        <v>5418</v>
      </c>
      <c r="J1551" s="757" t="s">
        <v>3809</v>
      </c>
      <c r="K1551" s="757" t="s">
        <v>2226</v>
      </c>
      <c r="L1551" s="757" t="s">
        <v>1184</v>
      </c>
      <c r="M1551" s="757" t="s">
        <v>3781</v>
      </c>
      <c r="O1551" s="757" t="s">
        <v>1551</v>
      </c>
      <c r="P1551" s="757" t="s">
        <v>710</v>
      </c>
      <c r="R1551" s="757" t="s">
        <v>710</v>
      </c>
      <c r="T1551" s="757" t="str">
        <f>IF(Table54[[#This Row],[تاریخ اولین  احتساب حق بیمه]]="",1403,MID(Table54[[#This Row],[تاریخ اولین  احتساب حق بیمه]],1,4))</f>
        <v>1390</v>
      </c>
      <c r="U1551" s="757" t="s">
        <v>5552</v>
      </c>
      <c r="BK1551" s="155"/>
      <c r="BL1551" s="155"/>
      <c r="BM1551" s="155"/>
      <c r="BN1551" s="155"/>
    </row>
    <row r="1552" spans="1:66" s="757" customFormat="1" ht="27.75" customHeight="1">
      <c r="A1552" s="757" t="s">
        <v>3810</v>
      </c>
      <c r="B1552" s="757">
        <v>33113</v>
      </c>
      <c r="C1552" s="757" t="s">
        <v>4209</v>
      </c>
      <c r="D1552" s="757" t="s">
        <v>3811</v>
      </c>
      <c r="E1552" s="757" t="s">
        <v>162</v>
      </c>
      <c r="F1552" s="757" t="s">
        <v>419</v>
      </c>
      <c r="G1552" s="757" t="s">
        <v>3795</v>
      </c>
      <c r="H1552" s="757" t="s">
        <v>180</v>
      </c>
      <c r="I1552" s="757" t="s">
        <v>5417</v>
      </c>
      <c r="K1552" s="757" t="s">
        <v>2226</v>
      </c>
      <c r="L1552" s="757" t="s">
        <v>1184</v>
      </c>
      <c r="M1552" s="757" t="s">
        <v>3781</v>
      </c>
      <c r="O1552" s="757" t="s">
        <v>1551</v>
      </c>
      <c r="P1552" s="757" t="s">
        <v>2252</v>
      </c>
      <c r="R1552" s="757" t="s">
        <v>2252</v>
      </c>
      <c r="T1552" s="757" t="str">
        <f>IF(Table54[[#This Row],[تاریخ اولین  احتساب حق بیمه]]="",1403,MID(Table54[[#This Row],[تاریخ اولین  احتساب حق بیمه]],1,4))</f>
        <v>1401</v>
      </c>
      <c r="U1552" s="757" t="s">
        <v>5552</v>
      </c>
      <c r="BK1552" s="155"/>
      <c r="BL1552" s="155"/>
      <c r="BM1552" s="155"/>
      <c r="BN1552" s="155"/>
    </row>
    <row r="1553" spans="1:66" s="757" customFormat="1" ht="27.75" customHeight="1">
      <c r="A1553" s="757" t="s">
        <v>3812</v>
      </c>
      <c r="B1553" s="757">
        <v>33114</v>
      </c>
      <c r="C1553" s="757" t="s">
        <v>4209</v>
      </c>
      <c r="D1553" s="757" t="s">
        <v>3813</v>
      </c>
      <c r="E1553" s="757" t="s">
        <v>162</v>
      </c>
      <c r="F1553" s="757" t="s">
        <v>198</v>
      </c>
      <c r="G1553" s="757" t="s">
        <v>3795</v>
      </c>
      <c r="H1553" s="757" t="s">
        <v>179</v>
      </c>
      <c r="I1553" s="757" t="s">
        <v>5417</v>
      </c>
      <c r="K1553" s="757" t="s">
        <v>2226</v>
      </c>
      <c r="L1553" s="757" t="s">
        <v>1184</v>
      </c>
      <c r="M1553" s="757" t="s">
        <v>3781</v>
      </c>
      <c r="O1553" s="757" t="s">
        <v>1551</v>
      </c>
      <c r="P1553" s="757" t="s">
        <v>1470</v>
      </c>
      <c r="R1553" s="757" t="s">
        <v>1470</v>
      </c>
      <c r="T1553" s="757" t="str">
        <f>IF(Table54[[#This Row],[تاریخ اولین  احتساب حق بیمه]]="",1403,MID(Table54[[#This Row],[تاریخ اولین  احتساب حق بیمه]],1,4))</f>
        <v>1395</v>
      </c>
      <c r="U1553" s="757" t="s">
        <v>3156</v>
      </c>
      <c r="BK1553" s="155"/>
      <c r="BL1553" s="155"/>
      <c r="BM1553" s="155"/>
      <c r="BN1553" s="155"/>
    </row>
    <row r="1554" spans="1:66" s="757" customFormat="1" ht="27.75" customHeight="1">
      <c r="A1554" s="757" t="s">
        <v>3814</v>
      </c>
      <c r="B1554" s="757">
        <v>33115</v>
      </c>
      <c r="C1554" s="757" t="s">
        <v>4209</v>
      </c>
      <c r="D1554" s="757" t="s">
        <v>3815</v>
      </c>
      <c r="E1554" s="757" t="s">
        <v>162</v>
      </c>
      <c r="F1554" s="757" t="s">
        <v>102</v>
      </c>
      <c r="G1554" s="757" t="s">
        <v>1288</v>
      </c>
      <c r="H1554" s="757" t="s">
        <v>179</v>
      </c>
      <c r="I1554" s="757" t="s">
        <v>5418</v>
      </c>
      <c r="J1554" s="757" t="s">
        <v>3816</v>
      </c>
      <c r="K1554" s="757" t="s">
        <v>2226</v>
      </c>
      <c r="L1554" s="757" t="s">
        <v>1488</v>
      </c>
      <c r="M1554" s="757" t="s">
        <v>3817</v>
      </c>
      <c r="O1554" s="757" t="s">
        <v>1551</v>
      </c>
      <c r="P1554" s="757" t="s">
        <v>1309</v>
      </c>
      <c r="R1554" s="757" t="s">
        <v>1309</v>
      </c>
      <c r="T1554" s="757" t="str">
        <f>IF(Table54[[#This Row],[تاریخ اولین  احتساب حق بیمه]]="",1403,MID(Table54[[#This Row],[تاریخ اولین  احتساب حق بیمه]],1,4))</f>
        <v>1401</v>
      </c>
      <c r="U1554" s="757" t="s">
        <v>5598</v>
      </c>
      <c r="BK1554" s="155"/>
      <c r="BL1554" s="155"/>
      <c r="BM1554" s="155"/>
      <c r="BN1554" s="155"/>
    </row>
    <row r="1555" spans="1:66" s="757" customFormat="1" ht="27.75" customHeight="1">
      <c r="A1555" s="757" t="s">
        <v>3818</v>
      </c>
      <c r="B1555" s="757">
        <v>33116</v>
      </c>
      <c r="C1555" s="757" t="s">
        <v>4209</v>
      </c>
      <c r="D1555" s="757" t="s">
        <v>3819</v>
      </c>
      <c r="E1555" s="757" t="s">
        <v>162</v>
      </c>
      <c r="F1555" s="757" t="s">
        <v>2524</v>
      </c>
      <c r="G1555" s="757" t="s">
        <v>2672</v>
      </c>
      <c r="H1555" s="757" t="s">
        <v>180</v>
      </c>
      <c r="I1555" s="757" t="s">
        <v>5417</v>
      </c>
      <c r="K1555" s="757" t="s">
        <v>2226</v>
      </c>
      <c r="L1555" s="757" t="s">
        <v>3463</v>
      </c>
      <c r="M1555" s="757" t="s">
        <v>3792</v>
      </c>
      <c r="O1555" s="757" t="s">
        <v>1551</v>
      </c>
      <c r="P1555" s="757" t="s">
        <v>2955</v>
      </c>
      <c r="R1555" s="757" t="s">
        <v>2955</v>
      </c>
      <c r="T1555" s="757" t="str">
        <f>IF(Table54[[#This Row],[تاریخ اولین  احتساب حق بیمه]]="",1403,MID(Table54[[#This Row],[تاریخ اولین  احتساب حق بیمه]],1,4))</f>
        <v>1402</v>
      </c>
      <c r="U1555" s="757" t="s">
        <v>5598</v>
      </c>
      <c r="BK1555" s="155"/>
      <c r="BL1555" s="155"/>
      <c r="BM1555" s="155"/>
      <c r="BN1555" s="155"/>
    </row>
    <row r="1556" spans="1:66" s="757" customFormat="1" ht="27.75" customHeight="1">
      <c r="A1556" s="757" t="s">
        <v>3820</v>
      </c>
      <c r="B1556" s="757">
        <v>33117</v>
      </c>
      <c r="C1556" s="757" t="s">
        <v>4209</v>
      </c>
      <c r="D1556" s="757" t="s">
        <v>3821</v>
      </c>
      <c r="E1556" s="757" t="s">
        <v>162</v>
      </c>
      <c r="F1556" s="757" t="s">
        <v>219</v>
      </c>
      <c r="G1556" s="757" t="s">
        <v>2672</v>
      </c>
      <c r="H1556" s="757" t="s">
        <v>180</v>
      </c>
      <c r="I1556" s="757" t="s">
        <v>5417</v>
      </c>
      <c r="K1556" s="757" t="s">
        <v>2226</v>
      </c>
      <c r="L1556" s="757" t="s">
        <v>3822</v>
      </c>
      <c r="M1556" s="757" t="s">
        <v>3823</v>
      </c>
      <c r="O1556" s="757" t="s">
        <v>1551</v>
      </c>
      <c r="P1556" s="757" t="s">
        <v>2955</v>
      </c>
      <c r="R1556" s="757" t="s">
        <v>2955</v>
      </c>
      <c r="T1556" s="757" t="str">
        <f>IF(Table54[[#This Row],[تاریخ اولین  احتساب حق بیمه]]="",1403,MID(Table54[[#This Row],[تاریخ اولین  احتساب حق بیمه]],1,4))</f>
        <v>1402</v>
      </c>
      <c r="U1556" s="757" t="s">
        <v>5598</v>
      </c>
      <c r="BK1556" s="155"/>
      <c r="BL1556" s="155"/>
      <c r="BM1556" s="155"/>
      <c r="BN1556" s="155"/>
    </row>
    <row r="1557" spans="1:66" s="757" customFormat="1" ht="27.75" customHeight="1">
      <c r="A1557" s="757" t="s">
        <v>3824</v>
      </c>
      <c r="B1557" s="757">
        <v>33118</v>
      </c>
      <c r="C1557" s="757" t="s">
        <v>4209</v>
      </c>
      <c r="D1557" s="757" t="s">
        <v>3825</v>
      </c>
      <c r="E1557" s="757" t="s">
        <v>163</v>
      </c>
      <c r="F1557" s="757" t="s">
        <v>1079</v>
      </c>
      <c r="G1557" s="757" t="s">
        <v>3826</v>
      </c>
      <c r="H1557" s="757" t="s">
        <v>179</v>
      </c>
      <c r="I1557" s="757" t="s">
        <v>5417</v>
      </c>
      <c r="J1557" s="757" t="s">
        <v>3827</v>
      </c>
      <c r="K1557" s="757" t="s">
        <v>2226</v>
      </c>
      <c r="L1557" s="757" t="s">
        <v>1184</v>
      </c>
      <c r="M1557" s="757" t="s">
        <v>3781</v>
      </c>
      <c r="O1557" s="757" t="s">
        <v>1551</v>
      </c>
      <c r="P1557" s="757" t="s">
        <v>1347</v>
      </c>
      <c r="R1557" s="757" t="s">
        <v>1347</v>
      </c>
      <c r="T1557" s="757" t="str">
        <f>IF(Table54[[#This Row],[تاریخ اولین  احتساب حق بیمه]]="",1403,MID(Table54[[#This Row],[تاریخ اولین  احتساب حق بیمه]],1,4))</f>
        <v>1397</v>
      </c>
      <c r="U1557" s="757" t="s">
        <v>5552</v>
      </c>
      <c r="BK1557" s="155"/>
      <c r="BL1557" s="155"/>
      <c r="BM1557" s="155"/>
      <c r="BN1557" s="155"/>
    </row>
    <row r="1558" spans="1:66" s="757" customFormat="1" ht="27.75" customHeight="1">
      <c r="A1558" s="757" t="s">
        <v>22814</v>
      </c>
      <c r="B1558" s="757">
        <v>33119</v>
      </c>
      <c r="C1558" s="757" t="s">
        <v>4209</v>
      </c>
      <c r="D1558" s="757" t="s">
        <v>3828</v>
      </c>
      <c r="E1558" s="757" t="s">
        <v>162</v>
      </c>
      <c r="F1558" s="757" t="s">
        <v>453</v>
      </c>
      <c r="G1558" s="757" t="s">
        <v>3784</v>
      </c>
      <c r="H1558" s="757" t="s">
        <v>179</v>
      </c>
      <c r="I1558" s="757" t="s">
        <v>5418</v>
      </c>
      <c r="J1558" s="757" t="s">
        <v>3829</v>
      </c>
      <c r="K1558" s="757" t="s">
        <v>2226</v>
      </c>
      <c r="L1558" s="757" t="s">
        <v>1184</v>
      </c>
      <c r="M1558" s="757" t="s">
        <v>3781</v>
      </c>
      <c r="O1558" s="757" t="s">
        <v>1551</v>
      </c>
      <c r="P1558" s="757" t="s">
        <v>710</v>
      </c>
      <c r="R1558" s="757" t="s">
        <v>710</v>
      </c>
      <c r="T1558" s="757" t="str">
        <f>IF(Table54[[#This Row],[تاریخ اولین  احتساب حق بیمه]]="",1403,MID(Table54[[#This Row],[تاریخ اولین  احتساب حق بیمه]],1,4))</f>
        <v>1390</v>
      </c>
      <c r="U1558" s="757" t="s">
        <v>5598</v>
      </c>
      <c r="BK1558" s="155"/>
      <c r="BL1558" s="155"/>
      <c r="BM1558" s="155"/>
      <c r="BN1558" s="155"/>
    </row>
    <row r="1559" spans="1:66" s="757" customFormat="1" ht="27.75" customHeight="1">
      <c r="A1559" s="757" t="s">
        <v>3830</v>
      </c>
      <c r="B1559" s="757">
        <v>33120</v>
      </c>
      <c r="C1559" s="757" t="s">
        <v>4209</v>
      </c>
      <c r="D1559" s="757" t="s">
        <v>3831</v>
      </c>
      <c r="E1559" s="757" t="s">
        <v>162</v>
      </c>
      <c r="F1559" s="757" t="s">
        <v>129</v>
      </c>
      <c r="G1559" s="757" t="s">
        <v>3832</v>
      </c>
      <c r="H1559" s="757" t="s">
        <v>179</v>
      </c>
      <c r="I1559" s="757" t="s">
        <v>5416</v>
      </c>
      <c r="K1559" s="757" t="s">
        <v>2226</v>
      </c>
      <c r="L1559" s="757" t="s">
        <v>1184</v>
      </c>
      <c r="M1559" s="757" t="s">
        <v>3781</v>
      </c>
      <c r="O1559" s="757" t="s">
        <v>1551</v>
      </c>
      <c r="P1559" s="757" t="s">
        <v>188</v>
      </c>
      <c r="R1559" s="757" t="s">
        <v>188</v>
      </c>
      <c r="T1559" s="757" t="str">
        <f>IF(Table54[[#This Row],[تاریخ اولین  احتساب حق بیمه]]="",1403,MID(Table54[[#This Row],[تاریخ اولین  احتساب حق بیمه]],1,4))</f>
        <v>1398</v>
      </c>
      <c r="U1559" s="757" t="s">
        <v>5598</v>
      </c>
      <c r="BK1559" s="155"/>
      <c r="BL1559" s="155"/>
      <c r="BM1559" s="155"/>
      <c r="BN1559" s="155"/>
    </row>
    <row r="1560" spans="1:66" s="757" customFormat="1" ht="27.75" customHeight="1">
      <c r="A1560" s="757" t="s">
        <v>3833</v>
      </c>
      <c r="B1560" s="757">
        <v>33121</v>
      </c>
      <c r="C1560" s="757" t="s">
        <v>4209</v>
      </c>
      <c r="D1560" s="757" t="s">
        <v>3834</v>
      </c>
      <c r="E1560" s="757" t="s">
        <v>162</v>
      </c>
      <c r="F1560" s="757" t="s">
        <v>815</v>
      </c>
      <c r="G1560" s="757" t="s">
        <v>1285</v>
      </c>
      <c r="H1560" s="757" t="s">
        <v>179</v>
      </c>
      <c r="I1560" s="757" t="s">
        <v>5416</v>
      </c>
      <c r="J1560" s="757" t="s">
        <v>3835</v>
      </c>
      <c r="K1560" s="757" t="s">
        <v>2226</v>
      </c>
      <c r="L1560" s="757" t="s">
        <v>1184</v>
      </c>
      <c r="M1560" s="757" t="s">
        <v>3781</v>
      </c>
      <c r="O1560" s="757" t="s">
        <v>1551</v>
      </c>
      <c r="P1560" s="757" t="s">
        <v>3836</v>
      </c>
      <c r="R1560" s="757" t="s">
        <v>3836</v>
      </c>
      <c r="T1560" s="757" t="str">
        <f>IF(Table54[[#This Row],[تاریخ اولین  احتساب حق بیمه]]="",1403,MID(Table54[[#This Row],[تاریخ اولین  احتساب حق بیمه]],1,4))</f>
        <v>1392</v>
      </c>
      <c r="U1560" s="757" t="s">
        <v>5552</v>
      </c>
      <c r="BK1560" s="155"/>
      <c r="BL1560" s="155"/>
      <c r="BM1560" s="155"/>
      <c r="BN1560" s="155"/>
    </row>
    <row r="1561" spans="1:66" s="757" customFormat="1" ht="27.75" customHeight="1">
      <c r="A1561" s="757" t="s">
        <v>3837</v>
      </c>
      <c r="B1561" s="757">
        <v>33122</v>
      </c>
      <c r="C1561" s="757" t="s">
        <v>4209</v>
      </c>
      <c r="D1561" s="757" t="s">
        <v>3838</v>
      </c>
      <c r="E1561" s="757" t="s">
        <v>162</v>
      </c>
      <c r="F1561" s="757" t="s">
        <v>3839</v>
      </c>
      <c r="G1561" s="757" t="s">
        <v>1863</v>
      </c>
      <c r="H1561" s="757" t="s">
        <v>179</v>
      </c>
      <c r="I1561" s="757" t="s">
        <v>5417</v>
      </c>
      <c r="J1561" s="757" t="s">
        <v>3840</v>
      </c>
      <c r="K1561" s="757" t="s">
        <v>2226</v>
      </c>
      <c r="L1561" s="757" t="s">
        <v>1184</v>
      </c>
      <c r="M1561" s="757" t="s">
        <v>3781</v>
      </c>
      <c r="O1561" s="757" t="s">
        <v>1551</v>
      </c>
      <c r="P1561" s="757" t="s">
        <v>3841</v>
      </c>
      <c r="R1561" s="757" t="s">
        <v>3841</v>
      </c>
      <c r="T1561" s="757" t="str">
        <f>IF(Table54[[#This Row],[تاریخ اولین  احتساب حق بیمه]]="",1403,MID(Table54[[#This Row],[تاریخ اولین  احتساب حق بیمه]],1,4))</f>
        <v>1389</v>
      </c>
      <c r="U1561" s="757" t="s">
        <v>5598</v>
      </c>
      <c r="BK1561" s="155"/>
      <c r="BL1561" s="155"/>
      <c r="BM1561" s="155"/>
      <c r="BN1561" s="155"/>
    </row>
    <row r="1562" spans="1:66" s="757" customFormat="1" ht="27.75" customHeight="1">
      <c r="A1562" s="757" t="s">
        <v>3842</v>
      </c>
      <c r="B1562" s="757">
        <v>33123</v>
      </c>
      <c r="C1562" s="757" t="s">
        <v>4209</v>
      </c>
      <c r="D1562" s="757" t="s">
        <v>3843</v>
      </c>
      <c r="E1562" s="757" t="s">
        <v>163</v>
      </c>
      <c r="F1562" s="757" t="s">
        <v>3844</v>
      </c>
      <c r="G1562" s="757" t="s">
        <v>3779</v>
      </c>
      <c r="H1562" s="757" t="s">
        <v>179</v>
      </c>
      <c r="I1562" s="757" t="s">
        <v>5417</v>
      </c>
      <c r="K1562" s="757" t="s">
        <v>2226</v>
      </c>
      <c r="L1562" s="757" t="s">
        <v>1184</v>
      </c>
      <c r="M1562" s="757" t="s">
        <v>3781</v>
      </c>
      <c r="O1562" s="757" t="s">
        <v>1551</v>
      </c>
      <c r="P1562" s="757" t="s">
        <v>710</v>
      </c>
      <c r="R1562" s="757" t="s">
        <v>710</v>
      </c>
      <c r="T1562" s="757" t="str">
        <f>IF(Table54[[#This Row],[تاریخ اولین  احتساب حق بیمه]]="",1403,MID(Table54[[#This Row],[تاریخ اولین  احتساب حق بیمه]],1,4))</f>
        <v>1390</v>
      </c>
      <c r="U1562" s="757" t="s">
        <v>5552</v>
      </c>
      <c r="BK1562" s="155"/>
      <c r="BL1562" s="155"/>
      <c r="BM1562" s="155"/>
      <c r="BN1562" s="155"/>
    </row>
    <row r="1563" spans="1:66" s="757" customFormat="1" ht="27.75" customHeight="1">
      <c r="A1563" s="757" t="s">
        <v>3845</v>
      </c>
      <c r="B1563" s="757">
        <v>33124</v>
      </c>
      <c r="C1563" s="757" t="s">
        <v>4209</v>
      </c>
      <c r="D1563" s="757">
        <v>59318139</v>
      </c>
      <c r="E1563" s="757" t="s">
        <v>163</v>
      </c>
      <c r="F1563" s="757" t="s">
        <v>114</v>
      </c>
      <c r="G1563" s="757" t="s">
        <v>3779</v>
      </c>
      <c r="H1563" s="757" t="s">
        <v>179</v>
      </c>
      <c r="I1563" s="757" t="s">
        <v>5417</v>
      </c>
      <c r="J1563" s="757">
        <v>9113375903</v>
      </c>
      <c r="K1563" s="757" t="s">
        <v>2226</v>
      </c>
      <c r="L1563" s="757" t="s">
        <v>1184</v>
      </c>
      <c r="M1563" s="757" t="s">
        <v>3781</v>
      </c>
      <c r="O1563" s="757" t="s">
        <v>1551</v>
      </c>
      <c r="P1563" s="757" t="s">
        <v>2227</v>
      </c>
      <c r="R1563" s="757" t="s">
        <v>2227</v>
      </c>
      <c r="T1563" s="757" t="str">
        <f>IF(Table54[[#This Row],[تاریخ اولین  احتساب حق بیمه]]="",1403,MID(Table54[[#This Row],[تاریخ اولین  احتساب حق بیمه]],1,4))</f>
        <v>1396</v>
      </c>
      <c r="U1563" s="757" t="s">
        <v>5552</v>
      </c>
      <c r="AW1563" s="757">
        <v>116016400</v>
      </c>
      <c r="AX1563" s="757">
        <v>116016400</v>
      </c>
      <c r="AY1563" s="757">
        <v>116016400</v>
      </c>
      <c r="AZ1563" s="757">
        <v>116016400</v>
      </c>
      <c r="BA1563" s="757">
        <v>116016400</v>
      </c>
      <c r="BB1563" s="757">
        <v>116016400</v>
      </c>
      <c r="BC1563" s="757">
        <v>116016400</v>
      </c>
      <c r="BD1563" s="757">
        <v>116016400</v>
      </c>
      <c r="BE1563" s="757">
        <v>116016400</v>
      </c>
      <c r="BF1563" s="757">
        <v>116016400</v>
      </c>
      <c r="BG1563" s="757">
        <v>116016400</v>
      </c>
      <c r="BH1563" s="757">
        <v>116016400</v>
      </c>
      <c r="BK1563" s="155"/>
      <c r="BL1563" s="155"/>
      <c r="BM1563" s="155"/>
      <c r="BN1563" s="155"/>
    </row>
    <row r="1564" spans="1:66" s="757" customFormat="1" ht="27.75" customHeight="1">
      <c r="A1564" s="757" t="s">
        <v>3846</v>
      </c>
      <c r="B1564" s="757">
        <v>33125</v>
      </c>
      <c r="C1564" s="757" t="s">
        <v>4209</v>
      </c>
      <c r="D1564" s="757" t="s">
        <v>3847</v>
      </c>
      <c r="E1564" s="757" t="s">
        <v>162</v>
      </c>
      <c r="F1564" s="757" t="s">
        <v>111</v>
      </c>
      <c r="G1564" s="757" t="s">
        <v>3784</v>
      </c>
      <c r="H1564" s="757" t="s">
        <v>180</v>
      </c>
      <c r="I1564" s="757" t="s">
        <v>5417</v>
      </c>
      <c r="K1564" s="757" t="s">
        <v>2226</v>
      </c>
      <c r="L1564" s="757" t="s">
        <v>1184</v>
      </c>
      <c r="M1564" s="757" t="s">
        <v>3781</v>
      </c>
      <c r="O1564" s="757" t="s">
        <v>1551</v>
      </c>
      <c r="P1564" s="757" t="s">
        <v>676</v>
      </c>
      <c r="R1564" s="757" t="s">
        <v>676</v>
      </c>
      <c r="T1564" s="757" t="str">
        <f>IF(Table54[[#This Row],[تاریخ اولین  احتساب حق بیمه]]="",1403,MID(Table54[[#This Row],[تاریخ اولین  احتساب حق بیمه]],1,4))</f>
        <v>1398</v>
      </c>
      <c r="U1564" s="757" t="s">
        <v>5598</v>
      </c>
      <c r="BK1564" s="155"/>
      <c r="BL1564" s="155"/>
      <c r="BM1564" s="155"/>
      <c r="BN1564" s="155"/>
    </row>
    <row r="1565" spans="1:66" s="757" customFormat="1" ht="27.75" customHeight="1">
      <c r="A1565" s="757" t="s">
        <v>3848</v>
      </c>
      <c r="B1565" s="757">
        <v>33126</v>
      </c>
      <c r="C1565" s="757" t="s">
        <v>4209</v>
      </c>
      <c r="D1565" s="757" t="s">
        <v>3849</v>
      </c>
      <c r="E1565" s="757" t="s">
        <v>162</v>
      </c>
      <c r="F1565" s="757" t="s">
        <v>138</v>
      </c>
      <c r="G1565" s="757" t="s">
        <v>3784</v>
      </c>
      <c r="H1565" s="757" t="s">
        <v>180</v>
      </c>
      <c r="I1565" s="757" t="s">
        <v>5417</v>
      </c>
      <c r="K1565" s="757" t="s">
        <v>2226</v>
      </c>
      <c r="L1565" s="757" t="s">
        <v>1184</v>
      </c>
      <c r="M1565" s="757" t="s">
        <v>3781</v>
      </c>
      <c r="O1565" s="757" t="s">
        <v>1551</v>
      </c>
      <c r="P1565" s="757" t="s">
        <v>577</v>
      </c>
      <c r="R1565" s="757" t="s">
        <v>577</v>
      </c>
      <c r="T1565" s="757" t="str">
        <f>IF(Table54[[#This Row],[تاریخ اولین  احتساب حق بیمه]]="",1403,MID(Table54[[#This Row],[تاریخ اولین  احتساب حق بیمه]],1,4))</f>
        <v>1400</v>
      </c>
      <c r="U1565" s="757" t="s">
        <v>5598</v>
      </c>
      <c r="BK1565" s="155"/>
      <c r="BL1565" s="155"/>
      <c r="BM1565" s="155"/>
      <c r="BN1565" s="155"/>
    </row>
    <row r="1566" spans="1:66" s="757" customFormat="1" ht="27.75" customHeight="1">
      <c r="A1566" s="757" t="s">
        <v>3850</v>
      </c>
      <c r="B1566" s="757">
        <v>33127</v>
      </c>
      <c r="C1566" s="757" t="s">
        <v>4209</v>
      </c>
      <c r="D1566" s="757" t="s">
        <v>3851</v>
      </c>
      <c r="E1566" s="757" t="s">
        <v>163</v>
      </c>
      <c r="F1566" s="757" t="s">
        <v>3852</v>
      </c>
      <c r="G1566" s="757" t="s">
        <v>3779</v>
      </c>
      <c r="H1566" s="757" t="s">
        <v>179</v>
      </c>
      <c r="I1566" s="757" t="s">
        <v>5418</v>
      </c>
      <c r="K1566" s="757" t="s">
        <v>2226</v>
      </c>
      <c r="L1566" s="757" t="s">
        <v>1184</v>
      </c>
      <c r="M1566" s="757" t="s">
        <v>3781</v>
      </c>
      <c r="O1566" s="757" t="s">
        <v>1551</v>
      </c>
      <c r="P1566" s="757" t="s">
        <v>189</v>
      </c>
      <c r="R1566" s="757" t="s">
        <v>189</v>
      </c>
      <c r="T1566" s="757" t="str">
        <f>IF(Table54[[#This Row],[تاریخ اولین  احتساب حق بیمه]]="",1403,MID(Table54[[#This Row],[تاریخ اولین  احتساب حق بیمه]],1,4))</f>
        <v>1395</v>
      </c>
      <c r="U1566" s="757" t="s">
        <v>5552</v>
      </c>
      <c r="BK1566" s="155"/>
      <c r="BL1566" s="155"/>
      <c r="BM1566" s="155"/>
      <c r="BN1566" s="155"/>
    </row>
    <row r="1567" spans="1:66" s="757" customFormat="1" ht="27.75" customHeight="1">
      <c r="A1567" s="757" t="s">
        <v>3853</v>
      </c>
      <c r="B1567" s="757">
        <v>33128</v>
      </c>
      <c r="C1567" s="757" t="s">
        <v>4209</v>
      </c>
      <c r="D1567" s="757" t="s">
        <v>3854</v>
      </c>
      <c r="E1567" s="757" t="s">
        <v>162</v>
      </c>
      <c r="F1567" s="757" t="s">
        <v>476</v>
      </c>
      <c r="H1567" s="757" t="s">
        <v>179</v>
      </c>
      <c r="I1567" s="757" t="s">
        <v>5418</v>
      </c>
      <c r="K1567" s="757" t="s">
        <v>2226</v>
      </c>
      <c r="L1567" s="757" t="s">
        <v>1184</v>
      </c>
      <c r="M1567" s="757" t="s">
        <v>3781</v>
      </c>
      <c r="O1567" s="757" t="s">
        <v>1551</v>
      </c>
      <c r="P1567" s="757" t="s">
        <v>1318</v>
      </c>
      <c r="R1567" s="757" t="s">
        <v>1318</v>
      </c>
      <c r="T1567" s="757" t="str">
        <f>IF(Table54[[#This Row],[تاریخ اولین  احتساب حق بیمه]]="",1403,MID(Table54[[#This Row],[تاریخ اولین  احتساب حق بیمه]],1,4))</f>
        <v>1399</v>
      </c>
      <c r="U1567" s="757" t="s">
        <v>3156</v>
      </c>
      <c r="BK1567" s="155"/>
      <c r="BL1567" s="155"/>
      <c r="BM1567" s="155"/>
      <c r="BN1567" s="155"/>
    </row>
    <row r="1568" spans="1:66" s="757" customFormat="1" ht="27.75" customHeight="1">
      <c r="A1568" s="757" t="s">
        <v>3855</v>
      </c>
      <c r="B1568" s="757">
        <v>33129</v>
      </c>
      <c r="C1568" s="757" t="s">
        <v>4209</v>
      </c>
      <c r="D1568" s="757" t="s">
        <v>3856</v>
      </c>
      <c r="E1568" s="757" t="s">
        <v>163</v>
      </c>
      <c r="F1568" s="757" t="s">
        <v>199</v>
      </c>
      <c r="G1568" s="757" t="s">
        <v>587</v>
      </c>
      <c r="H1568" s="757" t="s">
        <v>179</v>
      </c>
      <c r="I1568" s="757" t="s">
        <v>5418</v>
      </c>
      <c r="J1568" s="757" t="s">
        <v>3857</v>
      </c>
      <c r="K1568" s="757" t="s">
        <v>2226</v>
      </c>
      <c r="L1568" s="757" t="s">
        <v>1184</v>
      </c>
      <c r="M1568" s="757" t="s">
        <v>3781</v>
      </c>
      <c r="O1568" s="757" t="s">
        <v>1551</v>
      </c>
      <c r="P1568" s="757" t="s">
        <v>710</v>
      </c>
      <c r="R1568" s="757" t="s">
        <v>710</v>
      </c>
      <c r="T1568" s="757" t="str">
        <f>IF(Table54[[#This Row],[تاریخ اولین  احتساب حق بیمه]]="",1403,MID(Table54[[#This Row],[تاریخ اولین  احتساب حق بیمه]],1,4))</f>
        <v>1390</v>
      </c>
      <c r="U1568" s="757" t="s">
        <v>5598</v>
      </c>
      <c r="BK1568" s="155"/>
      <c r="BL1568" s="155"/>
      <c r="BM1568" s="155"/>
      <c r="BN1568" s="155"/>
    </row>
    <row r="1569" spans="1:66" s="757" customFormat="1" ht="27.75" customHeight="1">
      <c r="A1569" s="757" t="s">
        <v>3858</v>
      </c>
      <c r="B1569" s="757">
        <v>33130</v>
      </c>
      <c r="C1569" s="757" t="s">
        <v>4209</v>
      </c>
      <c r="D1569" s="757" t="s">
        <v>3859</v>
      </c>
      <c r="E1569" s="757" t="s">
        <v>162</v>
      </c>
      <c r="F1569" s="757" t="s">
        <v>111</v>
      </c>
      <c r="G1569" s="757" t="s">
        <v>1288</v>
      </c>
      <c r="H1569" s="757" t="s">
        <v>179</v>
      </c>
      <c r="I1569" s="757" t="s">
        <v>5418</v>
      </c>
      <c r="J1569" s="757" t="s">
        <v>3860</v>
      </c>
      <c r="K1569" s="757" t="s">
        <v>2226</v>
      </c>
      <c r="L1569" s="757" t="s">
        <v>1184</v>
      </c>
      <c r="M1569" s="757" t="s">
        <v>3781</v>
      </c>
      <c r="O1569" s="757" t="s">
        <v>1551</v>
      </c>
      <c r="P1569" s="757" t="s">
        <v>710</v>
      </c>
      <c r="R1569" s="757" t="s">
        <v>710</v>
      </c>
      <c r="T1569" s="757" t="str">
        <f>IF(Table54[[#This Row],[تاریخ اولین  احتساب حق بیمه]]="",1403,MID(Table54[[#This Row],[تاریخ اولین  احتساب حق بیمه]],1,4))</f>
        <v>1390</v>
      </c>
      <c r="U1569" s="757" t="s">
        <v>5598</v>
      </c>
      <c r="BK1569" s="155"/>
      <c r="BL1569" s="155"/>
      <c r="BM1569" s="155"/>
      <c r="BN1569" s="155"/>
    </row>
    <row r="1570" spans="1:66" s="757" customFormat="1" ht="27.75" customHeight="1">
      <c r="A1570" s="757" t="s">
        <v>3861</v>
      </c>
      <c r="B1570" s="757">
        <v>33131</v>
      </c>
      <c r="C1570" s="757" t="s">
        <v>4209</v>
      </c>
      <c r="D1570" s="757" t="s">
        <v>3862</v>
      </c>
      <c r="E1570" s="757" t="s">
        <v>162</v>
      </c>
      <c r="F1570" s="757" t="s">
        <v>198</v>
      </c>
      <c r="G1570" s="757" t="s">
        <v>3863</v>
      </c>
      <c r="H1570" s="757" t="s">
        <v>179</v>
      </c>
      <c r="I1570" s="757" t="s">
        <v>5418</v>
      </c>
      <c r="K1570" s="757" t="s">
        <v>2226</v>
      </c>
      <c r="L1570" s="757" t="s">
        <v>1184</v>
      </c>
      <c r="M1570" s="757" t="s">
        <v>3781</v>
      </c>
      <c r="O1570" s="757" t="s">
        <v>1551</v>
      </c>
      <c r="P1570" s="757" t="s">
        <v>1114</v>
      </c>
      <c r="R1570" s="757" t="s">
        <v>1114</v>
      </c>
      <c r="T1570" s="757" t="str">
        <f>IF(Table54[[#This Row],[تاریخ اولین  احتساب حق بیمه]]="",1403,MID(Table54[[#This Row],[تاریخ اولین  احتساب حق بیمه]],1,4))</f>
        <v>1398</v>
      </c>
      <c r="U1570" s="757" t="s">
        <v>5598</v>
      </c>
      <c r="BK1570" s="155"/>
      <c r="BL1570" s="155"/>
      <c r="BM1570" s="155"/>
      <c r="BN1570" s="155"/>
    </row>
    <row r="1571" spans="1:66" s="757" customFormat="1" ht="27.75" customHeight="1">
      <c r="A1571" s="757" t="s">
        <v>3864</v>
      </c>
      <c r="B1571" s="757">
        <v>33132</v>
      </c>
      <c r="C1571" s="757" t="s">
        <v>4209</v>
      </c>
      <c r="D1571" s="757" t="s">
        <v>3865</v>
      </c>
      <c r="E1571" s="757" t="s">
        <v>162</v>
      </c>
      <c r="F1571" s="757" t="s">
        <v>3866</v>
      </c>
      <c r="G1571" s="757" t="s">
        <v>3867</v>
      </c>
      <c r="H1571" s="757" t="s">
        <v>179</v>
      </c>
      <c r="I1571" s="757" t="s">
        <v>5417</v>
      </c>
      <c r="J1571" s="757" t="s">
        <v>3868</v>
      </c>
      <c r="K1571" s="757" t="s">
        <v>2226</v>
      </c>
      <c r="L1571" s="757" t="s">
        <v>1184</v>
      </c>
      <c r="M1571" s="757" t="s">
        <v>3781</v>
      </c>
      <c r="O1571" s="757" t="s">
        <v>1551</v>
      </c>
      <c r="P1571" s="757" t="s">
        <v>710</v>
      </c>
      <c r="R1571" s="757" t="s">
        <v>710</v>
      </c>
      <c r="T1571" s="757" t="str">
        <f>IF(Table54[[#This Row],[تاریخ اولین  احتساب حق بیمه]]="",1403,MID(Table54[[#This Row],[تاریخ اولین  احتساب حق بیمه]],1,4))</f>
        <v>1390</v>
      </c>
      <c r="U1571" s="757" t="s">
        <v>5598</v>
      </c>
      <c r="BK1571" s="155"/>
      <c r="BL1571" s="155"/>
      <c r="BM1571" s="155"/>
      <c r="BN1571" s="155"/>
    </row>
    <row r="1572" spans="1:66" s="757" customFormat="1" ht="27.75" customHeight="1">
      <c r="A1572" s="757" t="s">
        <v>3869</v>
      </c>
      <c r="B1572" s="757">
        <v>33133</v>
      </c>
      <c r="C1572" s="757" t="s">
        <v>4209</v>
      </c>
      <c r="D1572" s="757" t="s">
        <v>3870</v>
      </c>
      <c r="E1572" s="757" t="s">
        <v>162</v>
      </c>
      <c r="F1572" s="757" t="s">
        <v>1553</v>
      </c>
      <c r="G1572" s="757" t="s">
        <v>3832</v>
      </c>
      <c r="H1572" s="757" t="s">
        <v>179</v>
      </c>
      <c r="I1572" s="757" t="s">
        <v>5417</v>
      </c>
      <c r="K1572" s="757" t="s">
        <v>2226</v>
      </c>
      <c r="L1572" s="757" t="s">
        <v>1184</v>
      </c>
      <c r="M1572" s="757" t="s">
        <v>3781</v>
      </c>
      <c r="O1572" s="757" t="s">
        <v>1551</v>
      </c>
      <c r="P1572" s="757" t="s">
        <v>710</v>
      </c>
      <c r="R1572" s="757" t="s">
        <v>710</v>
      </c>
      <c r="T1572" s="757" t="str">
        <f>IF(Table54[[#This Row],[تاریخ اولین  احتساب حق بیمه]]="",1403,MID(Table54[[#This Row],[تاریخ اولین  احتساب حق بیمه]],1,4))</f>
        <v>1390</v>
      </c>
      <c r="U1572" s="757" t="s">
        <v>5598</v>
      </c>
      <c r="BK1572" s="155"/>
      <c r="BL1572" s="155"/>
      <c r="BM1572" s="155"/>
      <c r="BN1572" s="155"/>
    </row>
    <row r="1573" spans="1:66" s="757" customFormat="1" ht="27.75" customHeight="1">
      <c r="A1573" s="757" t="s">
        <v>3871</v>
      </c>
      <c r="B1573" s="757">
        <v>33134</v>
      </c>
      <c r="C1573" s="757" t="s">
        <v>4209</v>
      </c>
      <c r="D1573" s="757" t="s">
        <v>3872</v>
      </c>
      <c r="E1573" s="757" t="s">
        <v>162</v>
      </c>
      <c r="F1573" s="757" t="s">
        <v>793</v>
      </c>
      <c r="G1573" s="757" t="s">
        <v>2672</v>
      </c>
      <c r="H1573" s="757" t="s">
        <v>179</v>
      </c>
      <c r="I1573" s="757" t="s">
        <v>5418</v>
      </c>
      <c r="J1573" s="757" t="s">
        <v>3873</v>
      </c>
      <c r="K1573" s="757" t="s">
        <v>2226</v>
      </c>
      <c r="L1573" s="757" t="s">
        <v>1184</v>
      </c>
      <c r="M1573" s="757" t="s">
        <v>3781</v>
      </c>
      <c r="O1573" s="757" t="s">
        <v>1551</v>
      </c>
      <c r="P1573" s="757" t="s">
        <v>653</v>
      </c>
      <c r="R1573" s="757" t="s">
        <v>653</v>
      </c>
      <c r="T1573" s="757" t="str">
        <f>IF(Table54[[#This Row],[تاریخ اولین  احتساب حق بیمه]]="",1403,MID(Table54[[#This Row],[تاریخ اولین  احتساب حق بیمه]],1,4))</f>
        <v>1398</v>
      </c>
      <c r="U1573" s="757" t="s">
        <v>5598</v>
      </c>
      <c r="BK1573" s="155"/>
      <c r="BL1573" s="155"/>
      <c r="BM1573" s="155"/>
      <c r="BN1573" s="155"/>
    </row>
    <row r="1574" spans="1:66" s="757" customFormat="1" ht="27.75" customHeight="1">
      <c r="A1574" s="757" t="s">
        <v>3874</v>
      </c>
      <c r="B1574" s="757">
        <v>33136</v>
      </c>
      <c r="C1574" s="757" t="s">
        <v>4209</v>
      </c>
      <c r="D1574" s="757" t="s">
        <v>3875</v>
      </c>
      <c r="E1574" s="757" t="s">
        <v>163</v>
      </c>
      <c r="F1574" s="757" t="s">
        <v>176</v>
      </c>
      <c r="G1574" s="757" t="s">
        <v>3863</v>
      </c>
      <c r="H1574" s="757" t="s">
        <v>179</v>
      </c>
      <c r="I1574" s="757" t="s">
        <v>5418</v>
      </c>
      <c r="K1574" s="757" t="s">
        <v>2226</v>
      </c>
      <c r="L1574" s="757" t="s">
        <v>1184</v>
      </c>
      <c r="M1574" s="757" t="s">
        <v>3781</v>
      </c>
      <c r="O1574" s="757" t="s">
        <v>1551</v>
      </c>
      <c r="P1574" s="757" t="s">
        <v>710</v>
      </c>
      <c r="R1574" s="757" t="s">
        <v>710</v>
      </c>
      <c r="T1574" s="757" t="str">
        <f>IF(Table54[[#This Row],[تاریخ اولین  احتساب حق بیمه]]="",1403,MID(Table54[[#This Row],[تاریخ اولین  احتساب حق بیمه]],1,4))</f>
        <v>1390</v>
      </c>
      <c r="U1574" s="757" t="s">
        <v>3156</v>
      </c>
      <c r="BK1574" s="155"/>
      <c r="BL1574" s="155"/>
      <c r="BM1574" s="155"/>
      <c r="BN1574" s="155"/>
    </row>
    <row r="1575" spans="1:66" s="757" customFormat="1" ht="27.75" customHeight="1">
      <c r="A1575" s="757" t="s">
        <v>3876</v>
      </c>
      <c r="B1575" s="757">
        <v>33137</v>
      </c>
      <c r="C1575" s="757" t="s">
        <v>4209</v>
      </c>
      <c r="D1575" s="757" t="s">
        <v>3877</v>
      </c>
      <c r="E1575" s="757" t="s">
        <v>162</v>
      </c>
      <c r="F1575" s="757" t="s">
        <v>129</v>
      </c>
      <c r="G1575" s="757" t="s">
        <v>3867</v>
      </c>
      <c r="H1575" s="757" t="s">
        <v>180</v>
      </c>
      <c r="I1575" s="757" t="s">
        <v>5417</v>
      </c>
      <c r="J1575" s="757" t="s">
        <v>3878</v>
      </c>
      <c r="K1575" s="757" t="s">
        <v>2226</v>
      </c>
      <c r="L1575" s="757" t="s">
        <v>1184</v>
      </c>
      <c r="M1575" s="757" t="s">
        <v>3781</v>
      </c>
      <c r="O1575" s="757" t="s">
        <v>1551</v>
      </c>
      <c r="P1575" s="757" t="s">
        <v>1342</v>
      </c>
      <c r="R1575" s="757" t="s">
        <v>1342</v>
      </c>
      <c r="T1575" s="757" t="str">
        <f>IF(Table54[[#This Row],[تاریخ اولین  احتساب حق بیمه]]="",1403,MID(Table54[[#This Row],[تاریخ اولین  احتساب حق بیمه]],1,4))</f>
        <v>1397</v>
      </c>
      <c r="U1575" s="757" t="s">
        <v>5598</v>
      </c>
      <c r="BK1575" s="155"/>
      <c r="BL1575" s="155"/>
      <c r="BM1575" s="155"/>
      <c r="BN1575" s="155"/>
    </row>
    <row r="1576" spans="1:66" s="757" customFormat="1" ht="27.75" customHeight="1">
      <c r="A1576" s="757" t="s">
        <v>3879</v>
      </c>
      <c r="B1576" s="757">
        <v>33138</v>
      </c>
      <c r="C1576" s="757" t="s">
        <v>4209</v>
      </c>
      <c r="D1576" s="757" t="s">
        <v>3880</v>
      </c>
      <c r="E1576" s="757" t="s">
        <v>162</v>
      </c>
      <c r="F1576" s="757" t="s">
        <v>2774</v>
      </c>
      <c r="H1576" s="757" t="s">
        <v>179</v>
      </c>
      <c r="I1576" s="757" t="s">
        <v>5417</v>
      </c>
      <c r="K1576" s="757" t="s">
        <v>2226</v>
      </c>
      <c r="L1576" s="757" t="s">
        <v>1184</v>
      </c>
      <c r="M1576" s="757" t="s">
        <v>3792</v>
      </c>
      <c r="O1576" s="757" t="s">
        <v>1551</v>
      </c>
      <c r="P1576" s="757" t="s">
        <v>383</v>
      </c>
      <c r="R1576" s="757" t="s">
        <v>383</v>
      </c>
      <c r="T1576" s="757" t="str">
        <f>IF(Table54[[#This Row],[تاریخ اولین  احتساب حق بیمه]]="",1403,MID(Table54[[#This Row],[تاریخ اولین  احتساب حق بیمه]],1,4))</f>
        <v>1399</v>
      </c>
      <c r="U1576" s="757" t="s">
        <v>3156</v>
      </c>
      <c r="BK1576" s="155"/>
      <c r="BL1576" s="155"/>
      <c r="BM1576" s="155"/>
      <c r="BN1576" s="155"/>
    </row>
    <row r="1577" spans="1:66" s="757" customFormat="1" ht="27.75" customHeight="1">
      <c r="A1577" s="757" t="s">
        <v>3881</v>
      </c>
      <c r="B1577" s="757">
        <v>33139</v>
      </c>
      <c r="C1577" s="757" t="s">
        <v>4209</v>
      </c>
      <c r="D1577" s="757" t="s">
        <v>3882</v>
      </c>
      <c r="E1577" s="757" t="s">
        <v>162</v>
      </c>
      <c r="F1577" s="757" t="s">
        <v>262</v>
      </c>
      <c r="G1577" s="757" t="s">
        <v>3788</v>
      </c>
      <c r="H1577" s="757" t="s">
        <v>180</v>
      </c>
      <c r="I1577" s="757" t="s">
        <v>5417</v>
      </c>
      <c r="K1577" s="757" t="s">
        <v>2226</v>
      </c>
      <c r="L1577" s="757" t="s">
        <v>1184</v>
      </c>
      <c r="M1577" s="757" t="s">
        <v>3781</v>
      </c>
      <c r="O1577" s="757" t="s">
        <v>1551</v>
      </c>
      <c r="P1577" s="757" t="s">
        <v>347</v>
      </c>
      <c r="R1577" s="757" t="s">
        <v>347</v>
      </c>
      <c r="T1577" s="757" t="str">
        <f>IF(Table54[[#This Row],[تاریخ اولین  احتساب حق بیمه]]="",1403,MID(Table54[[#This Row],[تاریخ اولین  احتساب حق بیمه]],1,4))</f>
        <v>1400</v>
      </c>
      <c r="U1577" s="757" t="s">
        <v>5598</v>
      </c>
      <c r="BK1577" s="155"/>
      <c r="BL1577" s="155"/>
      <c r="BM1577" s="155"/>
      <c r="BN1577" s="155"/>
    </row>
    <row r="1578" spans="1:66" s="757" customFormat="1" ht="27.75" customHeight="1">
      <c r="A1578" s="757" t="s">
        <v>3883</v>
      </c>
      <c r="B1578" s="757">
        <v>33140</v>
      </c>
      <c r="C1578" s="757" t="s">
        <v>4209</v>
      </c>
      <c r="D1578" s="757" t="s">
        <v>3884</v>
      </c>
      <c r="E1578" s="757" t="s">
        <v>162</v>
      </c>
      <c r="F1578" s="757" t="s">
        <v>249</v>
      </c>
      <c r="G1578" s="757" t="s">
        <v>2672</v>
      </c>
      <c r="H1578" s="757" t="s">
        <v>179</v>
      </c>
      <c r="I1578" s="757" t="s">
        <v>5417</v>
      </c>
      <c r="K1578" s="757" t="s">
        <v>2226</v>
      </c>
      <c r="L1578" s="757" t="s">
        <v>1184</v>
      </c>
      <c r="M1578" s="757" t="s">
        <v>3781</v>
      </c>
      <c r="O1578" s="757" t="s">
        <v>1551</v>
      </c>
      <c r="P1578" s="757" t="s">
        <v>2955</v>
      </c>
      <c r="R1578" s="757" t="s">
        <v>2955</v>
      </c>
      <c r="T1578" s="757" t="str">
        <f>IF(Table54[[#This Row],[تاریخ اولین  احتساب حق بیمه]]="",1403,MID(Table54[[#This Row],[تاریخ اولین  احتساب حق بیمه]],1,4))</f>
        <v>1402</v>
      </c>
      <c r="U1578" s="757" t="s">
        <v>5598</v>
      </c>
      <c r="BK1578" s="155"/>
      <c r="BL1578" s="155"/>
      <c r="BM1578" s="155"/>
      <c r="BN1578" s="155"/>
    </row>
    <row r="1579" spans="1:66" s="757" customFormat="1" ht="27.75" customHeight="1">
      <c r="A1579" s="757" t="s">
        <v>3885</v>
      </c>
      <c r="B1579" s="757">
        <v>33141</v>
      </c>
      <c r="C1579" s="757" t="s">
        <v>4209</v>
      </c>
      <c r="D1579" s="757" t="s">
        <v>3886</v>
      </c>
      <c r="E1579" s="757" t="s">
        <v>162</v>
      </c>
      <c r="F1579" s="757" t="s">
        <v>1727</v>
      </c>
      <c r="G1579" s="757" t="s">
        <v>2672</v>
      </c>
      <c r="H1579" s="757" t="s">
        <v>180</v>
      </c>
      <c r="I1579" s="757" t="s">
        <v>5417</v>
      </c>
      <c r="K1579" s="757" t="s">
        <v>2226</v>
      </c>
      <c r="L1579" s="757" t="s">
        <v>1184</v>
      </c>
      <c r="M1579" s="757" t="s">
        <v>3781</v>
      </c>
      <c r="O1579" s="757" t="s">
        <v>1551</v>
      </c>
      <c r="P1579" s="757" t="s">
        <v>1027</v>
      </c>
      <c r="R1579" s="757" t="s">
        <v>1027</v>
      </c>
      <c r="T1579" s="757" t="str">
        <f>IF(Table54[[#This Row],[تاریخ اولین  احتساب حق بیمه]]="",1403,MID(Table54[[#This Row],[تاریخ اولین  احتساب حق بیمه]],1,4))</f>
        <v>1393</v>
      </c>
      <c r="U1579" s="757" t="s">
        <v>5598</v>
      </c>
      <c r="BK1579" s="155"/>
      <c r="BL1579" s="155"/>
      <c r="BM1579" s="155"/>
      <c r="BN1579" s="155"/>
    </row>
    <row r="1580" spans="1:66" s="757" customFormat="1" ht="27.75" customHeight="1">
      <c r="A1580" s="757" t="s">
        <v>1676</v>
      </c>
      <c r="B1580" s="757">
        <v>33142</v>
      </c>
      <c r="C1580" s="757" t="s">
        <v>4209</v>
      </c>
      <c r="D1580" s="757" t="s">
        <v>3887</v>
      </c>
      <c r="E1580" s="757" t="s">
        <v>162</v>
      </c>
      <c r="F1580" s="757" t="s">
        <v>199</v>
      </c>
      <c r="G1580" s="757" t="s">
        <v>2672</v>
      </c>
      <c r="H1580" s="757" t="s">
        <v>179</v>
      </c>
      <c r="I1580" s="757" t="s">
        <v>5418</v>
      </c>
      <c r="K1580" s="757" t="s">
        <v>2226</v>
      </c>
      <c r="L1580" s="757" t="s">
        <v>1184</v>
      </c>
      <c r="M1580" s="757" t="s">
        <v>3781</v>
      </c>
      <c r="O1580" s="757" t="s">
        <v>1551</v>
      </c>
      <c r="P1580" s="757" t="s">
        <v>2955</v>
      </c>
      <c r="R1580" s="757" t="s">
        <v>2955</v>
      </c>
      <c r="T1580" s="757" t="str">
        <f>IF(Table54[[#This Row],[تاریخ اولین  احتساب حق بیمه]]="",1403,MID(Table54[[#This Row],[تاریخ اولین  احتساب حق بیمه]],1,4))</f>
        <v>1402</v>
      </c>
      <c r="U1580" s="757" t="s">
        <v>5598</v>
      </c>
      <c r="BK1580" s="155"/>
      <c r="BL1580" s="155"/>
      <c r="BM1580" s="155"/>
      <c r="BN1580" s="155"/>
    </row>
    <row r="1581" spans="1:66" s="757" customFormat="1" ht="27.75" customHeight="1">
      <c r="A1581" s="757" t="s">
        <v>3888</v>
      </c>
      <c r="B1581" s="757">
        <v>33143</v>
      </c>
      <c r="C1581" s="757" t="s">
        <v>4209</v>
      </c>
      <c r="D1581" s="757" t="s">
        <v>3889</v>
      </c>
      <c r="E1581" s="757" t="s">
        <v>162</v>
      </c>
      <c r="F1581" s="757" t="s">
        <v>174</v>
      </c>
      <c r="G1581" s="757" t="s">
        <v>2672</v>
      </c>
      <c r="H1581" s="757" t="s">
        <v>180</v>
      </c>
      <c r="I1581" s="757" t="s">
        <v>5418</v>
      </c>
      <c r="J1581" s="757" t="s">
        <v>3890</v>
      </c>
      <c r="K1581" s="757" t="s">
        <v>2226</v>
      </c>
      <c r="L1581" s="757" t="s">
        <v>1184</v>
      </c>
      <c r="M1581" s="757" t="s">
        <v>3781</v>
      </c>
      <c r="O1581" s="757" t="s">
        <v>1551</v>
      </c>
      <c r="P1581" s="757" t="s">
        <v>710</v>
      </c>
      <c r="R1581" s="757" t="s">
        <v>710</v>
      </c>
      <c r="T1581" s="757" t="str">
        <f>IF(Table54[[#This Row],[تاریخ اولین  احتساب حق بیمه]]="",1403,MID(Table54[[#This Row],[تاریخ اولین  احتساب حق بیمه]],1,4))</f>
        <v>1390</v>
      </c>
      <c r="U1581" s="757" t="s">
        <v>5598</v>
      </c>
      <c r="BK1581" s="155"/>
      <c r="BL1581" s="155"/>
      <c r="BM1581" s="155"/>
      <c r="BN1581" s="155"/>
    </row>
    <row r="1582" spans="1:66" s="757" customFormat="1" ht="27.75" customHeight="1">
      <c r="A1582" s="757" t="s">
        <v>3891</v>
      </c>
      <c r="B1582" s="757">
        <v>33144</v>
      </c>
      <c r="C1582" s="757" t="s">
        <v>4209</v>
      </c>
      <c r="D1582" s="757" t="s">
        <v>3892</v>
      </c>
      <c r="E1582" s="757" t="s">
        <v>162</v>
      </c>
      <c r="F1582" s="757" t="s">
        <v>138</v>
      </c>
      <c r="G1582" s="757" t="s">
        <v>3863</v>
      </c>
      <c r="H1582" s="757" t="s">
        <v>179</v>
      </c>
      <c r="I1582" s="757" t="s">
        <v>5418</v>
      </c>
      <c r="J1582" s="757" t="s">
        <v>3893</v>
      </c>
      <c r="K1582" s="757" t="s">
        <v>2226</v>
      </c>
      <c r="L1582" s="757" t="s">
        <v>1184</v>
      </c>
      <c r="M1582" s="757" t="s">
        <v>3781</v>
      </c>
      <c r="O1582" s="757" t="s">
        <v>1551</v>
      </c>
      <c r="P1582" s="757" t="s">
        <v>3894</v>
      </c>
      <c r="R1582" s="757" t="s">
        <v>653</v>
      </c>
      <c r="T1582" s="757" t="str">
        <f>IF(Table54[[#This Row],[تاریخ اولین  احتساب حق بیمه]]="",1403,MID(Table54[[#This Row],[تاریخ اولین  احتساب حق بیمه]],1,4))</f>
        <v>1398</v>
      </c>
      <c r="U1582" s="757" t="s">
        <v>5598</v>
      </c>
      <c r="BK1582" s="155"/>
      <c r="BL1582" s="155"/>
      <c r="BM1582" s="155"/>
      <c r="BN1582" s="155"/>
    </row>
    <row r="1583" spans="1:66" s="757" customFormat="1" ht="27.75" customHeight="1">
      <c r="A1583" s="757" t="s">
        <v>3895</v>
      </c>
      <c r="B1583" s="757">
        <v>33145</v>
      </c>
      <c r="C1583" s="757" t="s">
        <v>4209</v>
      </c>
      <c r="D1583" s="757" t="s">
        <v>3896</v>
      </c>
      <c r="E1583" s="757" t="s">
        <v>162</v>
      </c>
      <c r="F1583" s="757" t="s">
        <v>473</v>
      </c>
      <c r="G1583" s="757" t="s">
        <v>1285</v>
      </c>
      <c r="H1583" s="757" t="s">
        <v>179</v>
      </c>
      <c r="I1583" s="757" t="s">
        <v>5417</v>
      </c>
      <c r="J1583" s="757" t="s">
        <v>3897</v>
      </c>
      <c r="K1583" s="757" t="s">
        <v>2226</v>
      </c>
      <c r="L1583" s="757" t="s">
        <v>1184</v>
      </c>
      <c r="M1583" s="757" t="s">
        <v>3781</v>
      </c>
      <c r="O1583" s="757" t="s">
        <v>1551</v>
      </c>
      <c r="P1583" s="757" t="s">
        <v>1347</v>
      </c>
      <c r="R1583" s="757" t="s">
        <v>1347</v>
      </c>
      <c r="T1583" s="757" t="str">
        <f>IF(Table54[[#This Row],[تاریخ اولین  احتساب حق بیمه]]="",1403,MID(Table54[[#This Row],[تاریخ اولین  احتساب حق بیمه]],1,4))</f>
        <v>1397</v>
      </c>
      <c r="U1583" s="757" t="s">
        <v>5552</v>
      </c>
      <c r="BK1583" s="155"/>
      <c r="BL1583" s="155"/>
      <c r="BM1583" s="155"/>
      <c r="BN1583" s="155"/>
    </row>
    <row r="1584" spans="1:66" s="757" customFormat="1" ht="27.75" customHeight="1">
      <c r="A1584" s="757" t="s">
        <v>3898</v>
      </c>
      <c r="B1584" s="757">
        <v>33147</v>
      </c>
      <c r="C1584" s="757" t="s">
        <v>4209</v>
      </c>
      <c r="D1584" s="757" t="s">
        <v>3899</v>
      </c>
      <c r="E1584" s="757" t="s">
        <v>162</v>
      </c>
      <c r="F1584" s="757" t="s">
        <v>1116</v>
      </c>
      <c r="G1584" s="757" t="s">
        <v>3788</v>
      </c>
      <c r="H1584" s="757" t="s">
        <v>180</v>
      </c>
      <c r="I1584" s="757" t="s">
        <v>5417</v>
      </c>
      <c r="J1584" s="757" t="s">
        <v>3900</v>
      </c>
      <c r="K1584" s="757" t="s">
        <v>2226</v>
      </c>
      <c r="L1584" s="757" t="s">
        <v>1184</v>
      </c>
      <c r="M1584" s="757" t="s">
        <v>3792</v>
      </c>
      <c r="O1584" s="757" t="s">
        <v>1551</v>
      </c>
      <c r="P1584" s="757" t="s">
        <v>3901</v>
      </c>
      <c r="R1584" s="757" t="s">
        <v>3901</v>
      </c>
      <c r="T1584" s="757" t="str">
        <f>IF(Table54[[#This Row],[تاریخ اولین  احتساب حق بیمه]]="",1403,MID(Table54[[#This Row],[تاریخ اولین  احتساب حق بیمه]],1,4))</f>
        <v>1395</v>
      </c>
      <c r="U1584" s="757" t="s">
        <v>5552</v>
      </c>
      <c r="BK1584" s="155"/>
      <c r="BL1584" s="155"/>
      <c r="BM1584" s="155"/>
      <c r="BN1584" s="155"/>
    </row>
    <row r="1585" spans="1:66" s="757" customFormat="1" ht="27.75" customHeight="1">
      <c r="A1585" s="757" t="s">
        <v>3902</v>
      </c>
      <c r="B1585" s="757">
        <v>33148</v>
      </c>
      <c r="C1585" s="757" t="s">
        <v>4209</v>
      </c>
      <c r="D1585" s="757" t="s">
        <v>3903</v>
      </c>
      <c r="E1585" s="757" t="s">
        <v>162</v>
      </c>
      <c r="F1585" s="757" t="s">
        <v>3904</v>
      </c>
      <c r="G1585" s="757" t="s">
        <v>2672</v>
      </c>
      <c r="H1585" s="757" t="s">
        <v>180</v>
      </c>
      <c r="I1585" s="757" t="s">
        <v>5417</v>
      </c>
      <c r="J1585" s="757" t="s">
        <v>3905</v>
      </c>
      <c r="K1585" s="757" t="s">
        <v>2226</v>
      </c>
      <c r="L1585" s="757" t="s">
        <v>1184</v>
      </c>
      <c r="M1585" s="757" t="s">
        <v>3781</v>
      </c>
      <c r="O1585" s="757" t="s">
        <v>1551</v>
      </c>
      <c r="P1585" s="757" t="s">
        <v>1025</v>
      </c>
      <c r="R1585" s="757" t="s">
        <v>1025</v>
      </c>
      <c r="T1585" s="757" t="str">
        <f>IF(Table54[[#This Row],[تاریخ اولین  احتساب حق بیمه]]="",1403,MID(Table54[[#This Row],[تاریخ اولین  احتساب حق بیمه]],1,4))</f>
        <v>1392</v>
      </c>
      <c r="U1585" s="757" t="s">
        <v>5598</v>
      </c>
      <c r="BK1585" s="155"/>
      <c r="BL1585" s="155"/>
      <c r="BM1585" s="155"/>
      <c r="BN1585" s="155"/>
    </row>
    <row r="1586" spans="1:66" s="757" customFormat="1" ht="27.75" customHeight="1">
      <c r="A1586" s="757" t="s">
        <v>3906</v>
      </c>
      <c r="B1586" s="757">
        <v>33149</v>
      </c>
      <c r="C1586" s="757" t="s">
        <v>4209</v>
      </c>
      <c r="D1586" s="757" t="s">
        <v>3907</v>
      </c>
      <c r="E1586" s="757" t="s">
        <v>162</v>
      </c>
      <c r="F1586" s="757" t="s">
        <v>3908</v>
      </c>
      <c r="G1586" s="757" t="s">
        <v>1288</v>
      </c>
      <c r="H1586" s="757" t="s">
        <v>179</v>
      </c>
      <c r="I1586" s="757" t="s">
        <v>5416</v>
      </c>
      <c r="J1586" s="757" t="s">
        <v>3909</v>
      </c>
      <c r="K1586" s="757" t="s">
        <v>2226</v>
      </c>
      <c r="L1586" s="757" t="s">
        <v>1184</v>
      </c>
      <c r="M1586" s="757" t="s">
        <v>3781</v>
      </c>
      <c r="O1586" s="757" t="s">
        <v>1551</v>
      </c>
      <c r="P1586" s="757" t="s">
        <v>710</v>
      </c>
      <c r="R1586" s="757" t="s">
        <v>710</v>
      </c>
      <c r="T1586" s="757" t="str">
        <f>IF(Table54[[#This Row],[تاریخ اولین  احتساب حق بیمه]]="",1403,MID(Table54[[#This Row],[تاریخ اولین  احتساب حق بیمه]],1,4))</f>
        <v>1390</v>
      </c>
      <c r="U1586" s="757" t="s">
        <v>5598</v>
      </c>
      <c r="BK1586" s="155"/>
      <c r="BL1586" s="155"/>
      <c r="BM1586" s="155"/>
      <c r="BN1586" s="155"/>
    </row>
    <row r="1587" spans="1:66" s="757" customFormat="1" ht="27.75" customHeight="1">
      <c r="A1587" s="757" t="s">
        <v>3910</v>
      </c>
      <c r="B1587" s="757">
        <v>33150</v>
      </c>
      <c r="C1587" s="757" t="s">
        <v>4209</v>
      </c>
      <c r="D1587" s="757" t="s">
        <v>3911</v>
      </c>
      <c r="E1587" s="757" t="s">
        <v>162</v>
      </c>
      <c r="F1587" s="757" t="s">
        <v>249</v>
      </c>
      <c r="G1587" s="757" t="s">
        <v>3795</v>
      </c>
      <c r="H1587" s="757" t="s">
        <v>179</v>
      </c>
      <c r="I1587" s="757" t="s">
        <v>5417</v>
      </c>
      <c r="J1587" s="757" t="s">
        <v>3912</v>
      </c>
      <c r="K1587" s="757" t="s">
        <v>2226</v>
      </c>
      <c r="L1587" s="757" t="s">
        <v>1184</v>
      </c>
      <c r="M1587" s="757" t="s">
        <v>3781</v>
      </c>
      <c r="O1587" s="757" t="s">
        <v>1551</v>
      </c>
      <c r="P1587" s="757" t="s">
        <v>3913</v>
      </c>
      <c r="R1587" s="757" t="s">
        <v>3913</v>
      </c>
      <c r="T1587" s="757" t="str">
        <f>IF(Table54[[#This Row],[تاریخ اولین  احتساب حق بیمه]]="",1403,MID(Table54[[#This Row],[تاریخ اولین  احتساب حق بیمه]],1,4))</f>
        <v>1392</v>
      </c>
      <c r="U1587" s="757" t="s">
        <v>5552</v>
      </c>
      <c r="BK1587" s="155"/>
      <c r="BL1587" s="155"/>
      <c r="BM1587" s="155"/>
      <c r="BN1587" s="155"/>
    </row>
    <row r="1588" spans="1:66" s="757" customFormat="1" ht="27.75" customHeight="1">
      <c r="A1588" s="757" t="s">
        <v>3914</v>
      </c>
      <c r="B1588" s="757">
        <v>33151</v>
      </c>
      <c r="C1588" s="757" t="s">
        <v>4209</v>
      </c>
      <c r="D1588" s="757" t="s">
        <v>3915</v>
      </c>
      <c r="E1588" s="757" t="s">
        <v>162</v>
      </c>
      <c r="F1588" s="757" t="s">
        <v>763</v>
      </c>
      <c r="G1588" s="757" t="s">
        <v>3916</v>
      </c>
      <c r="H1588" s="757" t="s">
        <v>179</v>
      </c>
      <c r="I1588" s="757" t="s">
        <v>5418</v>
      </c>
      <c r="J1588" s="757" t="s">
        <v>3917</v>
      </c>
      <c r="K1588" s="757" t="s">
        <v>2226</v>
      </c>
      <c r="L1588" s="757" t="s">
        <v>774</v>
      </c>
      <c r="M1588" s="757" t="s">
        <v>3918</v>
      </c>
      <c r="O1588" s="757" t="s">
        <v>1551</v>
      </c>
      <c r="P1588" s="757" t="s">
        <v>3919</v>
      </c>
      <c r="R1588" s="757" t="s">
        <v>3920</v>
      </c>
      <c r="T1588" s="757" t="str">
        <f>IF(Table54[[#This Row],[تاریخ اولین  احتساب حق بیمه]]="",1403,MID(Table54[[#This Row],[تاریخ اولین  احتساب حق بیمه]],1,4))</f>
        <v>1390</v>
      </c>
      <c r="U1588" s="757" t="s">
        <v>5598</v>
      </c>
      <c r="BK1588" s="155"/>
      <c r="BL1588" s="155"/>
      <c r="BM1588" s="155"/>
      <c r="BN1588" s="155"/>
    </row>
    <row r="1589" spans="1:66" s="757" customFormat="1" ht="27.75" customHeight="1">
      <c r="A1589" s="757" t="s">
        <v>3921</v>
      </c>
      <c r="B1589" s="757">
        <v>33152</v>
      </c>
      <c r="C1589" s="757" t="s">
        <v>4209</v>
      </c>
      <c r="D1589" s="757" t="s">
        <v>3922</v>
      </c>
      <c r="E1589" s="757" t="s">
        <v>162</v>
      </c>
      <c r="F1589" s="757" t="s">
        <v>251</v>
      </c>
      <c r="G1589" s="757" t="s">
        <v>586</v>
      </c>
      <c r="H1589" s="757" t="s">
        <v>180</v>
      </c>
      <c r="I1589" s="757" t="s">
        <v>5418</v>
      </c>
      <c r="J1589" s="757" t="s">
        <v>3923</v>
      </c>
      <c r="K1589" s="757" t="s">
        <v>2226</v>
      </c>
      <c r="L1589" s="757" t="s">
        <v>1184</v>
      </c>
      <c r="M1589" s="757" t="s">
        <v>3781</v>
      </c>
      <c r="O1589" s="757" t="s">
        <v>1551</v>
      </c>
      <c r="P1589" s="757" t="s">
        <v>710</v>
      </c>
      <c r="R1589" s="757" t="s">
        <v>710</v>
      </c>
      <c r="T1589" s="757" t="str">
        <f>IF(Table54[[#This Row],[تاریخ اولین  احتساب حق بیمه]]="",1403,MID(Table54[[#This Row],[تاریخ اولین  احتساب حق بیمه]],1,4))</f>
        <v>1390</v>
      </c>
      <c r="U1589" s="757" t="s">
        <v>5552</v>
      </c>
      <c r="BK1589" s="155"/>
      <c r="BL1589" s="155"/>
      <c r="BM1589" s="155"/>
      <c r="BN1589" s="155"/>
    </row>
    <row r="1590" spans="1:66" s="757" customFormat="1" ht="27.75" customHeight="1">
      <c r="A1590" s="757" t="s">
        <v>3924</v>
      </c>
      <c r="B1590" s="757">
        <v>33153</v>
      </c>
      <c r="C1590" s="757" t="s">
        <v>4209</v>
      </c>
      <c r="D1590" s="757" t="s">
        <v>3925</v>
      </c>
      <c r="E1590" s="757" t="s">
        <v>162</v>
      </c>
      <c r="F1590" s="757" t="s">
        <v>130</v>
      </c>
      <c r="G1590" s="757" t="s">
        <v>2672</v>
      </c>
      <c r="H1590" s="757" t="s">
        <v>179</v>
      </c>
      <c r="I1590" s="757" t="s">
        <v>5418</v>
      </c>
      <c r="K1590" s="757" t="s">
        <v>2226</v>
      </c>
      <c r="L1590" s="757" t="s">
        <v>1184</v>
      </c>
      <c r="M1590" s="757" t="s">
        <v>3781</v>
      </c>
      <c r="O1590" s="757" t="s">
        <v>1551</v>
      </c>
      <c r="P1590" s="757" t="s">
        <v>2955</v>
      </c>
      <c r="R1590" s="757" t="s">
        <v>2955</v>
      </c>
      <c r="T1590" s="757" t="str">
        <f>IF(Table54[[#This Row],[تاریخ اولین  احتساب حق بیمه]]="",1403,MID(Table54[[#This Row],[تاریخ اولین  احتساب حق بیمه]],1,4))</f>
        <v>1402</v>
      </c>
      <c r="U1590" s="757" t="s">
        <v>5598</v>
      </c>
      <c r="BK1590" s="155"/>
      <c r="BL1590" s="155"/>
      <c r="BM1590" s="155"/>
      <c r="BN1590" s="155"/>
    </row>
    <row r="1591" spans="1:66" s="757" customFormat="1" ht="27.75" customHeight="1">
      <c r="A1591" s="757" t="s">
        <v>3926</v>
      </c>
      <c r="B1591" s="757">
        <v>33154</v>
      </c>
      <c r="C1591" s="757" t="s">
        <v>4209</v>
      </c>
      <c r="D1591" s="757" t="s">
        <v>3927</v>
      </c>
      <c r="E1591" s="757" t="s">
        <v>162</v>
      </c>
      <c r="F1591" s="757" t="s">
        <v>123</v>
      </c>
      <c r="G1591" s="757" t="s">
        <v>2672</v>
      </c>
      <c r="H1591" s="757" t="s">
        <v>179</v>
      </c>
      <c r="I1591" s="757" t="s">
        <v>5418</v>
      </c>
      <c r="K1591" s="757" t="s">
        <v>2226</v>
      </c>
      <c r="L1591" s="757" t="s">
        <v>1184</v>
      </c>
      <c r="M1591" s="757" t="s">
        <v>3781</v>
      </c>
      <c r="O1591" s="757" t="s">
        <v>1551</v>
      </c>
      <c r="P1591" s="757" t="s">
        <v>710</v>
      </c>
      <c r="R1591" s="757" t="s">
        <v>710</v>
      </c>
      <c r="T1591" s="757" t="str">
        <f>IF(Table54[[#This Row],[تاریخ اولین  احتساب حق بیمه]]="",1403,MID(Table54[[#This Row],[تاریخ اولین  احتساب حق بیمه]],1,4))</f>
        <v>1390</v>
      </c>
      <c r="U1591" s="757" t="s">
        <v>5598</v>
      </c>
      <c r="BK1591" s="155"/>
      <c r="BL1591" s="155"/>
      <c r="BM1591" s="155"/>
      <c r="BN1591" s="155"/>
    </row>
    <row r="1592" spans="1:66" s="757" customFormat="1" ht="27.75" customHeight="1">
      <c r="A1592" s="757" t="s">
        <v>3928</v>
      </c>
      <c r="B1592" s="757">
        <v>33155</v>
      </c>
      <c r="C1592" s="757" t="s">
        <v>4209</v>
      </c>
      <c r="D1592" s="757" t="s">
        <v>3929</v>
      </c>
      <c r="E1592" s="757" t="s">
        <v>162</v>
      </c>
      <c r="F1592" s="757" t="s">
        <v>138</v>
      </c>
      <c r="G1592" s="757" t="s">
        <v>2672</v>
      </c>
      <c r="H1592" s="757" t="s">
        <v>179</v>
      </c>
      <c r="I1592" s="757" t="s">
        <v>5418</v>
      </c>
      <c r="J1592" s="757" t="s">
        <v>3930</v>
      </c>
      <c r="K1592" s="757" t="s">
        <v>2226</v>
      </c>
      <c r="L1592" s="757" t="s">
        <v>1184</v>
      </c>
      <c r="M1592" s="757" t="s">
        <v>3781</v>
      </c>
      <c r="O1592" s="757" t="s">
        <v>1551</v>
      </c>
      <c r="P1592" s="757" t="s">
        <v>710</v>
      </c>
      <c r="R1592" s="757" t="s">
        <v>710</v>
      </c>
      <c r="T1592" s="757" t="str">
        <f>IF(Table54[[#This Row],[تاریخ اولین  احتساب حق بیمه]]="",1403,MID(Table54[[#This Row],[تاریخ اولین  احتساب حق بیمه]],1,4))</f>
        <v>1390</v>
      </c>
      <c r="U1592" s="757" t="s">
        <v>5598</v>
      </c>
      <c r="BK1592" s="155"/>
      <c r="BL1592" s="155"/>
      <c r="BM1592" s="155"/>
      <c r="BN1592" s="155"/>
    </row>
    <row r="1593" spans="1:66" s="757" customFormat="1" ht="27.75" customHeight="1">
      <c r="A1593" s="757" t="s">
        <v>3931</v>
      </c>
      <c r="B1593" s="757">
        <v>33156</v>
      </c>
      <c r="C1593" s="757" t="s">
        <v>4209</v>
      </c>
      <c r="D1593" s="757" t="s">
        <v>3932</v>
      </c>
      <c r="E1593" s="757" t="s">
        <v>162</v>
      </c>
      <c r="F1593" s="757" t="s">
        <v>114</v>
      </c>
      <c r="G1593" s="757" t="s">
        <v>3784</v>
      </c>
      <c r="H1593" s="757" t="s">
        <v>180</v>
      </c>
      <c r="I1593" s="757" t="s">
        <v>5417</v>
      </c>
      <c r="K1593" s="757" t="s">
        <v>2226</v>
      </c>
      <c r="L1593" s="757" t="s">
        <v>1184</v>
      </c>
      <c r="M1593" s="757" t="s">
        <v>3781</v>
      </c>
      <c r="O1593" s="757" t="s">
        <v>1551</v>
      </c>
      <c r="P1593" s="757" t="s">
        <v>2864</v>
      </c>
      <c r="R1593" s="757" t="s">
        <v>2864</v>
      </c>
      <c r="T1593" s="757" t="str">
        <f>IF(Table54[[#This Row],[تاریخ اولین  احتساب حق بیمه]]="",1403,MID(Table54[[#This Row],[تاریخ اولین  احتساب حق بیمه]],1,4))</f>
        <v>1402</v>
      </c>
      <c r="U1593" s="757" t="s">
        <v>5598</v>
      </c>
      <c r="BK1593" s="155"/>
      <c r="BL1593" s="155"/>
      <c r="BM1593" s="155"/>
      <c r="BN1593" s="155"/>
    </row>
    <row r="1594" spans="1:66" s="757" customFormat="1" ht="27.75" customHeight="1">
      <c r="A1594" s="757" t="s">
        <v>3933</v>
      </c>
      <c r="B1594" s="757">
        <v>33157</v>
      </c>
      <c r="C1594" s="757" t="s">
        <v>4209</v>
      </c>
      <c r="D1594" s="757" t="s">
        <v>3934</v>
      </c>
      <c r="E1594" s="757" t="s">
        <v>162</v>
      </c>
      <c r="F1594" s="757" t="s">
        <v>3935</v>
      </c>
      <c r="G1594" s="757" t="s">
        <v>3863</v>
      </c>
      <c r="H1594" s="757" t="s">
        <v>180</v>
      </c>
      <c r="I1594" s="757" t="s">
        <v>5417</v>
      </c>
      <c r="K1594" s="757" t="s">
        <v>2226</v>
      </c>
      <c r="L1594" s="757" t="s">
        <v>1184</v>
      </c>
      <c r="M1594" s="757" t="s">
        <v>3781</v>
      </c>
      <c r="O1594" s="757" t="s">
        <v>1551</v>
      </c>
      <c r="P1594" s="757" t="s">
        <v>184</v>
      </c>
      <c r="R1594" s="757" t="s">
        <v>184</v>
      </c>
      <c r="T1594" s="757" t="str">
        <f>IF(Table54[[#This Row],[تاریخ اولین  احتساب حق بیمه]]="",1403,MID(Table54[[#This Row],[تاریخ اولین  احتساب حق بیمه]],1,4))</f>
        <v>1391</v>
      </c>
      <c r="U1594" s="757" t="s">
        <v>5598</v>
      </c>
      <c r="BK1594" s="155"/>
      <c r="BL1594" s="155"/>
      <c r="BM1594" s="155"/>
      <c r="BN1594" s="155"/>
    </row>
    <row r="1595" spans="1:66" s="757" customFormat="1" ht="27.75" customHeight="1">
      <c r="A1595" s="757" t="s">
        <v>3936</v>
      </c>
      <c r="B1595" s="757">
        <v>33158</v>
      </c>
      <c r="C1595" s="757" t="s">
        <v>4209</v>
      </c>
      <c r="D1595" s="757" t="s">
        <v>3937</v>
      </c>
      <c r="E1595" s="757" t="s">
        <v>162</v>
      </c>
      <c r="F1595" s="757" t="s">
        <v>3728</v>
      </c>
      <c r="G1595" s="757" t="s">
        <v>3795</v>
      </c>
      <c r="H1595" s="757" t="s">
        <v>179</v>
      </c>
      <c r="I1595" s="757" t="s">
        <v>5416</v>
      </c>
      <c r="K1595" s="757" t="s">
        <v>2226</v>
      </c>
      <c r="L1595" s="757" t="s">
        <v>1184</v>
      </c>
      <c r="M1595" s="757" t="s">
        <v>3781</v>
      </c>
      <c r="O1595" s="757" t="s">
        <v>1551</v>
      </c>
      <c r="P1595" s="757" t="s">
        <v>642</v>
      </c>
      <c r="R1595" s="757" t="s">
        <v>642</v>
      </c>
      <c r="T1595" s="757" t="str">
        <f>IF(Table54[[#This Row],[تاریخ اولین  احتساب حق بیمه]]="",1403,MID(Table54[[#This Row],[تاریخ اولین  احتساب حق بیمه]],1,4))</f>
        <v>1400</v>
      </c>
      <c r="U1595" s="757" t="s">
        <v>5552</v>
      </c>
      <c r="BK1595" s="155"/>
      <c r="BL1595" s="155"/>
      <c r="BM1595" s="155"/>
      <c r="BN1595" s="155"/>
    </row>
    <row r="1596" spans="1:66" s="757" customFormat="1" ht="27.75" customHeight="1">
      <c r="A1596" s="757" t="s">
        <v>3938</v>
      </c>
      <c r="B1596" s="757">
        <v>33159</v>
      </c>
      <c r="C1596" s="757" t="s">
        <v>4209</v>
      </c>
      <c r="D1596" s="757" t="s">
        <v>3939</v>
      </c>
      <c r="E1596" s="757" t="s">
        <v>162</v>
      </c>
      <c r="F1596" s="757" t="s">
        <v>270</v>
      </c>
      <c r="G1596" s="757" t="s">
        <v>2672</v>
      </c>
      <c r="H1596" s="757" t="s">
        <v>180</v>
      </c>
      <c r="I1596" s="757" t="s">
        <v>5417</v>
      </c>
      <c r="K1596" s="757" t="s">
        <v>2226</v>
      </c>
      <c r="L1596" s="757" t="s">
        <v>1184</v>
      </c>
      <c r="M1596" s="757" t="s">
        <v>3781</v>
      </c>
      <c r="O1596" s="757" t="s">
        <v>1551</v>
      </c>
      <c r="P1596" s="757" t="s">
        <v>2955</v>
      </c>
      <c r="R1596" s="757" t="s">
        <v>2955</v>
      </c>
      <c r="T1596" s="757" t="str">
        <f>IF(Table54[[#This Row],[تاریخ اولین  احتساب حق بیمه]]="",1403,MID(Table54[[#This Row],[تاریخ اولین  احتساب حق بیمه]],1,4))</f>
        <v>1402</v>
      </c>
      <c r="U1596" s="757" t="s">
        <v>5598</v>
      </c>
      <c r="BK1596" s="155"/>
      <c r="BL1596" s="155"/>
      <c r="BM1596" s="155"/>
      <c r="BN1596" s="155"/>
    </row>
    <row r="1597" spans="1:66" s="757" customFormat="1" ht="27.75" customHeight="1">
      <c r="A1597" s="757" t="s">
        <v>3940</v>
      </c>
      <c r="B1597" s="757">
        <v>33160</v>
      </c>
      <c r="C1597" s="757" t="s">
        <v>4209</v>
      </c>
      <c r="D1597" s="757">
        <v>2620254353</v>
      </c>
      <c r="E1597" s="757" t="s">
        <v>163</v>
      </c>
      <c r="F1597" s="757" t="s">
        <v>388</v>
      </c>
      <c r="G1597" s="757" t="s">
        <v>3779</v>
      </c>
      <c r="H1597" s="757" t="s">
        <v>179</v>
      </c>
      <c r="I1597" s="757" t="s">
        <v>5417</v>
      </c>
      <c r="K1597" s="757" t="s">
        <v>2226</v>
      </c>
      <c r="L1597" s="757" t="s">
        <v>1184</v>
      </c>
      <c r="M1597" s="757" t="s">
        <v>3781</v>
      </c>
      <c r="O1597" s="757" t="s">
        <v>1551</v>
      </c>
      <c r="P1597" s="757" t="s">
        <v>1037</v>
      </c>
      <c r="R1597" s="757" t="s">
        <v>1037</v>
      </c>
      <c r="T1597" s="757" t="str">
        <f>IF(Table54[[#This Row],[تاریخ اولین  احتساب حق بیمه]]="",1403,MID(Table54[[#This Row],[تاریخ اولین  احتساب حق بیمه]],1,4))</f>
        <v>1400</v>
      </c>
      <c r="U1597" s="757" t="s">
        <v>5552</v>
      </c>
      <c r="AW1597" s="757">
        <v>123056544</v>
      </c>
      <c r="AX1597" s="757">
        <v>123056544</v>
      </c>
      <c r="AY1597" s="757">
        <v>123056544</v>
      </c>
      <c r="AZ1597" s="757">
        <v>123056544</v>
      </c>
      <c r="BA1597" s="757">
        <v>123056544</v>
      </c>
      <c r="BB1597" s="757">
        <v>123056544</v>
      </c>
      <c r="BC1597" s="757">
        <v>123056544</v>
      </c>
      <c r="BD1597" s="757">
        <v>123056544</v>
      </c>
      <c r="BE1597" s="757">
        <v>123056544</v>
      </c>
      <c r="BF1597" s="757">
        <v>123056544</v>
      </c>
      <c r="BG1597" s="757">
        <v>123056544</v>
      </c>
      <c r="BH1597" s="757">
        <v>123056544</v>
      </c>
      <c r="BK1597" s="155"/>
      <c r="BL1597" s="155"/>
      <c r="BM1597" s="155"/>
      <c r="BN1597" s="155"/>
    </row>
    <row r="1598" spans="1:66" s="757" customFormat="1" ht="27.75" customHeight="1">
      <c r="A1598" s="757" t="s">
        <v>3941</v>
      </c>
      <c r="B1598" s="757">
        <v>33161</v>
      </c>
      <c r="C1598" s="757" t="s">
        <v>4209</v>
      </c>
      <c r="D1598" s="757" t="s">
        <v>3942</v>
      </c>
      <c r="E1598" s="757" t="s">
        <v>162</v>
      </c>
      <c r="F1598" s="757" t="s">
        <v>215</v>
      </c>
      <c r="G1598" s="757" t="s">
        <v>3795</v>
      </c>
      <c r="H1598" s="757" t="s">
        <v>180</v>
      </c>
      <c r="I1598" s="757" t="s">
        <v>5417</v>
      </c>
      <c r="J1598" s="757" t="s">
        <v>3943</v>
      </c>
      <c r="K1598" s="757" t="s">
        <v>2226</v>
      </c>
      <c r="L1598" s="757" t="s">
        <v>1184</v>
      </c>
      <c r="M1598" s="757" t="s">
        <v>3781</v>
      </c>
      <c r="O1598" s="757" t="s">
        <v>1551</v>
      </c>
      <c r="P1598" s="757" t="s">
        <v>2864</v>
      </c>
      <c r="R1598" s="757" t="s">
        <v>2864</v>
      </c>
      <c r="T1598" s="757" t="str">
        <f>IF(Table54[[#This Row],[تاریخ اولین  احتساب حق بیمه]]="",1403,MID(Table54[[#This Row],[تاریخ اولین  احتساب حق بیمه]],1,4))</f>
        <v>1402</v>
      </c>
      <c r="U1598" s="757" t="s">
        <v>5552</v>
      </c>
      <c r="BK1598" s="155"/>
      <c r="BL1598" s="155"/>
      <c r="BM1598" s="155"/>
      <c r="BN1598" s="155"/>
    </row>
    <row r="1599" spans="1:66" s="757" customFormat="1" ht="27.75" customHeight="1">
      <c r="A1599" s="757" t="s">
        <v>24605</v>
      </c>
      <c r="B1599" s="757">
        <v>33162</v>
      </c>
      <c r="C1599" s="757" t="s">
        <v>4209</v>
      </c>
      <c r="D1599" s="757" t="s">
        <v>24606</v>
      </c>
      <c r="E1599" s="757" t="s">
        <v>162</v>
      </c>
      <c r="F1599" s="757" t="s">
        <v>114</v>
      </c>
      <c r="G1599" s="757" t="s">
        <v>3779</v>
      </c>
      <c r="H1599" s="757" t="s">
        <v>179</v>
      </c>
      <c r="I1599" s="757" t="s">
        <v>5417</v>
      </c>
      <c r="K1599" s="757" t="s">
        <v>2226</v>
      </c>
      <c r="L1599" s="757" t="s">
        <v>1184</v>
      </c>
      <c r="M1599" s="757" t="s">
        <v>3781</v>
      </c>
      <c r="O1599" s="757" t="s">
        <v>1551</v>
      </c>
      <c r="P1599" s="757" t="s">
        <v>3435</v>
      </c>
      <c r="R1599" s="757" t="s">
        <v>3435</v>
      </c>
      <c r="T1599" s="757">
        <v>162341200</v>
      </c>
      <c r="U1599" s="757" t="s">
        <v>5552</v>
      </c>
      <c r="V1599" s="757" t="s">
        <v>24607</v>
      </c>
      <c r="W1599" s="757" t="s">
        <v>24608</v>
      </c>
      <c r="BK1599" s="155"/>
      <c r="BL1599" s="155"/>
      <c r="BM1599" s="155"/>
      <c r="BN1599" s="155"/>
    </row>
    <row r="1600" spans="1:66" s="757" customFormat="1" ht="27.75" customHeight="1">
      <c r="A1600" s="757" t="s">
        <v>3944</v>
      </c>
      <c r="B1600" s="757">
        <v>33163</v>
      </c>
      <c r="C1600" s="757" t="s">
        <v>4209</v>
      </c>
      <c r="D1600" s="757">
        <v>2737344607</v>
      </c>
      <c r="E1600" s="757" t="s">
        <v>163</v>
      </c>
      <c r="F1600" s="757" t="s">
        <v>554</v>
      </c>
      <c r="G1600" s="757" t="s">
        <v>3779</v>
      </c>
      <c r="H1600" s="757" t="s">
        <v>179</v>
      </c>
      <c r="I1600" s="757" t="s">
        <v>5417</v>
      </c>
      <c r="K1600" s="757" t="s">
        <v>2226</v>
      </c>
      <c r="L1600" s="757" t="s">
        <v>1184</v>
      </c>
      <c r="M1600" s="757" t="s">
        <v>3781</v>
      </c>
      <c r="O1600" s="757" t="s">
        <v>1551</v>
      </c>
      <c r="P1600" s="757" t="s">
        <v>2227</v>
      </c>
      <c r="R1600" s="757" t="s">
        <v>4913</v>
      </c>
      <c r="T1600" s="757" t="str">
        <f>IF(Table54[[#This Row],[تاریخ اولین  احتساب حق بیمه]]="",1403,MID(Table54[[#This Row],[تاریخ اولین  احتساب حق بیمه]],1,4))</f>
        <v>1396</v>
      </c>
      <c r="U1600" s="757" t="s">
        <v>5552</v>
      </c>
      <c r="AW1600" s="757">
        <v>241953981</v>
      </c>
      <c r="AX1600" s="757">
        <v>241953981</v>
      </c>
      <c r="AY1600" s="757">
        <v>241953981</v>
      </c>
      <c r="AZ1600" s="757">
        <v>241953981</v>
      </c>
      <c r="BA1600" s="757">
        <v>241953981</v>
      </c>
      <c r="BB1600" s="757">
        <v>241953981</v>
      </c>
      <c r="BC1600" s="757">
        <v>241953981</v>
      </c>
      <c r="BD1600" s="757">
        <v>241953981</v>
      </c>
      <c r="BE1600" s="757">
        <v>241953981</v>
      </c>
      <c r="BF1600" s="757">
        <v>241953981</v>
      </c>
      <c r="BG1600" s="757">
        <v>241953981</v>
      </c>
      <c r="BH1600" s="757">
        <v>241953981</v>
      </c>
      <c r="BK1600" s="155"/>
      <c r="BL1600" s="155"/>
      <c r="BM1600" s="155"/>
      <c r="BN1600" s="155"/>
    </row>
    <row r="1601" spans="1:66" s="757" customFormat="1" ht="27.75" customHeight="1">
      <c r="A1601" s="757" t="s">
        <v>3945</v>
      </c>
      <c r="B1601" s="757">
        <v>33164</v>
      </c>
      <c r="C1601" s="757" t="s">
        <v>4209</v>
      </c>
      <c r="D1601" s="757" t="s">
        <v>3946</v>
      </c>
      <c r="E1601" s="757" t="s">
        <v>163</v>
      </c>
      <c r="F1601" s="757" t="s">
        <v>114</v>
      </c>
      <c r="G1601" s="757" t="s">
        <v>3832</v>
      </c>
      <c r="H1601" s="757" t="s">
        <v>179</v>
      </c>
      <c r="I1601" s="757" t="s">
        <v>5418</v>
      </c>
      <c r="K1601" s="757" t="s">
        <v>2226</v>
      </c>
      <c r="L1601" s="757" t="s">
        <v>1184</v>
      </c>
      <c r="M1601" s="757" t="s">
        <v>3918</v>
      </c>
      <c r="O1601" s="757" t="s">
        <v>1551</v>
      </c>
      <c r="P1601" s="757" t="s">
        <v>2816</v>
      </c>
      <c r="R1601" s="757" t="s">
        <v>2816</v>
      </c>
      <c r="T1601" s="757" t="str">
        <f>IF(Table54[[#This Row],[تاریخ اولین  احتساب حق بیمه]]="",1403,MID(Table54[[#This Row],[تاریخ اولین  احتساب حق بیمه]],1,4))</f>
        <v>1393</v>
      </c>
      <c r="U1601" s="757" t="s">
        <v>5598</v>
      </c>
      <c r="BK1601" s="155"/>
      <c r="BL1601" s="155"/>
      <c r="BM1601" s="155"/>
      <c r="BN1601" s="155"/>
    </row>
    <row r="1602" spans="1:66" s="757" customFormat="1" ht="27.75" customHeight="1">
      <c r="A1602" s="757" t="s">
        <v>3947</v>
      </c>
      <c r="B1602" s="757">
        <v>33165</v>
      </c>
      <c r="C1602" s="757" t="s">
        <v>4209</v>
      </c>
      <c r="D1602" s="757" t="s">
        <v>3948</v>
      </c>
      <c r="E1602" s="757" t="s">
        <v>162</v>
      </c>
      <c r="F1602" s="757" t="s">
        <v>317</v>
      </c>
      <c r="G1602" s="757" t="s">
        <v>2672</v>
      </c>
      <c r="H1602" s="757" t="s">
        <v>180</v>
      </c>
      <c r="I1602" s="757" t="s">
        <v>5418</v>
      </c>
      <c r="J1602" s="757" t="s">
        <v>3949</v>
      </c>
      <c r="K1602" s="757" t="s">
        <v>2226</v>
      </c>
      <c r="L1602" s="757" t="s">
        <v>1184</v>
      </c>
      <c r="M1602" s="757" t="s">
        <v>3781</v>
      </c>
      <c r="O1602" s="757" t="s">
        <v>1551</v>
      </c>
      <c r="P1602" s="757" t="s">
        <v>2816</v>
      </c>
      <c r="R1602" s="757" t="s">
        <v>2816</v>
      </c>
      <c r="T1602" s="757" t="str">
        <f>IF(Table54[[#This Row],[تاریخ اولین  احتساب حق بیمه]]="",1403,MID(Table54[[#This Row],[تاریخ اولین  احتساب حق بیمه]],1,4))</f>
        <v>1393</v>
      </c>
      <c r="U1602" s="757" t="s">
        <v>5598</v>
      </c>
      <c r="BK1602" s="155"/>
      <c r="BL1602" s="155"/>
      <c r="BM1602" s="155"/>
      <c r="BN1602" s="155"/>
    </row>
    <row r="1603" spans="1:66" s="757" customFormat="1" ht="27.75" customHeight="1">
      <c r="A1603" s="757" t="s">
        <v>3950</v>
      </c>
      <c r="B1603" s="757">
        <v>33166</v>
      </c>
      <c r="C1603" s="757" t="s">
        <v>4209</v>
      </c>
      <c r="D1603" s="757" t="s">
        <v>3951</v>
      </c>
      <c r="E1603" s="757" t="s">
        <v>162</v>
      </c>
      <c r="F1603" s="757" t="s">
        <v>326</v>
      </c>
      <c r="G1603" s="757" t="s">
        <v>3800</v>
      </c>
      <c r="H1603" s="757" t="s">
        <v>179</v>
      </c>
      <c r="I1603" s="757" t="s">
        <v>5418</v>
      </c>
      <c r="K1603" s="757" t="s">
        <v>2226</v>
      </c>
      <c r="L1603" s="757" t="s">
        <v>1184</v>
      </c>
      <c r="M1603" s="757" t="s">
        <v>3781</v>
      </c>
      <c r="O1603" s="757" t="s">
        <v>1551</v>
      </c>
      <c r="P1603" s="757" t="s">
        <v>3952</v>
      </c>
      <c r="R1603" s="757" t="s">
        <v>3952</v>
      </c>
      <c r="T1603" s="757" t="str">
        <f>IF(Table54[[#This Row],[تاریخ اولین  احتساب حق بیمه]]="",1403,MID(Table54[[#This Row],[تاریخ اولین  احتساب حق بیمه]],1,4))</f>
        <v>1393</v>
      </c>
      <c r="U1603" s="757" t="s">
        <v>5598</v>
      </c>
      <c r="BK1603" s="155"/>
      <c r="BL1603" s="155"/>
      <c r="BM1603" s="155"/>
      <c r="BN1603" s="155"/>
    </row>
    <row r="1604" spans="1:66" s="757" customFormat="1" ht="27.75" customHeight="1">
      <c r="A1604" s="757" t="s">
        <v>4210</v>
      </c>
      <c r="B1604" s="757">
        <v>33168</v>
      </c>
      <c r="C1604" s="757" t="s">
        <v>4209</v>
      </c>
      <c r="D1604" s="757">
        <v>1630173096</v>
      </c>
      <c r="E1604" s="757" t="s">
        <v>162</v>
      </c>
      <c r="F1604" s="757" t="s">
        <v>114</v>
      </c>
      <c r="G1604" s="757" t="s">
        <v>3832</v>
      </c>
      <c r="H1604" s="757" t="s">
        <v>180</v>
      </c>
      <c r="I1604" s="757" t="s">
        <v>5417</v>
      </c>
      <c r="J1604" s="757">
        <v>9375011323</v>
      </c>
      <c r="K1604" s="757" t="s">
        <v>1183</v>
      </c>
      <c r="L1604" s="757" t="s">
        <v>1184</v>
      </c>
      <c r="M1604" s="757" t="s">
        <v>4216</v>
      </c>
      <c r="P1604" s="757" t="s">
        <v>3764</v>
      </c>
      <c r="R1604" s="757" t="s">
        <v>3764</v>
      </c>
      <c r="T1604" s="757" t="str">
        <f>IF(Table54[[#This Row],[تاریخ اولین  احتساب حق بیمه]]="",1403,MID(Table54[[#This Row],[تاریخ اولین  احتساب حق بیمه]],1,4))</f>
        <v>1402</v>
      </c>
      <c r="U1604" s="757" t="s">
        <v>5598</v>
      </c>
      <c r="BK1604" s="155"/>
      <c r="BL1604" s="155"/>
      <c r="BM1604" s="155"/>
      <c r="BN1604" s="155"/>
    </row>
    <row r="1605" spans="1:66" s="757" customFormat="1" ht="27.75" customHeight="1">
      <c r="A1605" s="757" t="s">
        <v>4211</v>
      </c>
      <c r="B1605" s="757">
        <v>33169</v>
      </c>
      <c r="C1605" s="757" t="s">
        <v>4209</v>
      </c>
      <c r="D1605" s="757">
        <v>2581370092</v>
      </c>
      <c r="E1605" s="757" t="s">
        <v>162</v>
      </c>
      <c r="F1605" s="757" t="s">
        <v>215</v>
      </c>
      <c r="G1605" s="757" t="s">
        <v>3795</v>
      </c>
      <c r="H1605" s="757" t="s">
        <v>180</v>
      </c>
      <c r="I1605" s="757" t="s">
        <v>5417</v>
      </c>
      <c r="J1605" s="757">
        <v>9057476970</v>
      </c>
      <c r="K1605" s="757" t="s">
        <v>2226</v>
      </c>
      <c r="L1605" s="757" t="s">
        <v>1184</v>
      </c>
      <c r="M1605" s="757" t="s">
        <v>4217</v>
      </c>
      <c r="P1605" s="757" t="s">
        <v>3764</v>
      </c>
      <c r="R1605" s="757" t="s">
        <v>3764</v>
      </c>
      <c r="T1605" s="757" t="str">
        <f>IF(Table54[[#This Row],[تاریخ اولین  احتساب حق بیمه]]="",1403,MID(Table54[[#This Row],[تاریخ اولین  احتساب حق بیمه]],1,4))</f>
        <v>1402</v>
      </c>
      <c r="U1605" s="757" t="s">
        <v>5552</v>
      </c>
      <c r="BK1605" s="155"/>
      <c r="BL1605" s="155"/>
      <c r="BM1605" s="155"/>
      <c r="BN1605" s="155"/>
    </row>
    <row r="1606" spans="1:66" s="757" customFormat="1" ht="27.75" customHeight="1">
      <c r="A1606" s="757" t="s">
        <v>4212</v>
      </c>
      <c r="B1606" s="757">
        <v>33170</v>
      </c>
      <c r="C1606" s="757" t="s">
        <v>4209</v>
      </c>
      <c r="D1606" s="757">
        <v>2710295539</v>
      </c>
      <c r="E1606" s="757" t="s">
        <v>162</v>
      </c>
      <c r="F1606" s="757" t="s">
        <v>138</v>
      </c>
      <c r="G1606" s="757" t="s">
        <v>3832</v>
      </c>
      <c r="H1606" s="757" t="s">
        <v>180</v>
      </c>
      <c r="I1606" s="757" t="s">
        <v>5417</v>
      </c>
      <c r="J1606" s="757">
        <v>9224307404</v>
      </c>
      <c r="K1606" s="757" t="s">
        <v>1183</v>
      </c>
      <c r="L1606" s="757" t="s">
        <v>1184</v>
      </c>
      <c r="M1606" s="757" t="s">
        <v>4218</v>
      </c>
      <c r="P1606" s="757" t="s">
        <v>3764</v>
      </c>
      <c r="R1606" s="757" t="s">
        <v>3764</v>
      </c>
      <c r="T1606" s="757" t="str">
        <f>IF(Table54[[#This Row],[تاریخ اولین  احتساب حق بیمه]]="",1403,MID(Table54[[#This Row],[تاریخ اولین  احتساب حق بیمه]],1,4))</f>
        <v>1402</v>
      </c>
      <c r="U1606" s="757" t="s">
        <v>5598</v>
      </c>
      <c r="BK1606" s="155"/>
      <c r="BL1606" s="155"/>
      <c r="BM1606" s="155"/>
      <c r="BN1606" s="155"/>
    </row>
    <row r="1607" spans="1:66" s="757" customFormat="1" ht="27.75" customHeight="1">
      <c r="A1607" s="757" t="s">
        <v>4767</v>
      </c>
      <c r="B1607" s="757">
        <v>33171</v>
      </c>
      <c r="C1607" s="757" t="s">
        <v>4209</v>
      </c>
      <c r="D1607" s="757">
        <v>461052001</v>
      </c>
      <c r="E1607" s="757" t="s">
        <v>163</v>
      </c>
      <c r="F1607" s="757" t="s">
        <v>4768</v>
      </c>
      <c r="G1607" s="757" t="s">
        <v>4769</v>
      </c>
      <c r="H1607" s="757" t="s">
        <v>180</v>
      </c>
      <c r="I1607" s="757" t="s">
        <v>5417</v>
      </c>
      <c r="J1607" s="757">
        <v>9394375207</v>
      </c>
      <c r="K1607" s="757" t="s">
        <v>1183</v>
      </c>
      <c r="L1607" s="757" t="s">
        <v>1184</v>
      </c>
      <c r="P1607" s="757" t="s">
        <v>4246</v>
      </c>
      <c r="Q1607" s="757" t="s">
        <v>4246</v>
      </c>
      <c r="R1607" s="757" t="s">
        <v>4246</v>
      </c>
      <c r="T1607" s="757" t="str">
        <f>IF(Table54[[#This Row],[تاریخ اولین  احتساب حق بیمه]]="",1403,MID(Table54[[#This Row],[تاریخ اولین  احتساب حق بیمه]],1,4))</f>
        <v>1402</v>
      </c>
      <c r="U1607" s="757" t="s">
        <v>5552</v>
      </c>
      <c r="BD1607" s="757">
        <v>93530949</v>
      </c>
      <c r="BE1607" s="757">
        <v>93530949</v>
      </c>
      <c r="BF1607" s="757">
        <v>93530949</v>
      </c>
      <c r="BG1607" s="757">
        <v>93530949</v>
      </c>
      <c r="BH1607" s="757">
        <v>93530949</v>
      </c>
      <c r="BK1607" s="155"/>
      <c r="BL1607" s="155"/>
      <c r="BM1607" s="155"/>
      <c r="BN1607" s="155"/>
    </row>
    <row r="1608" spans="1:66" s="757" customFormat="1" ht="27.75" customHeight="1">
      <c r="A1608" s="757" t="s">
        <v>22982</v>
      </c>
      <c r="B1608" s="757">
        <v>20001</v>
      </c>
      <c r="C1608" s="757" t="s">
        <v>4209</v>
      </c>
      <c r="D1608" s="757" t="s">
        <v>5389</v>
      </c>
      <c r="F1608" s="757" t="s">
        <v>509</v>
      </c>
      <c r="G1608" s="757" t="s">
        <v>5390</v>
      </c>
      <c r="I1608" s="757" t="s">
        <v>5417</v>
      </c>
      <c r="J1608" s="757">
        <v>9357924520</v>
      </c>
      <c r="K1608" s="757" t="s">
        <v>1183</v>
      </c>
      <c r="L1608" s="757" t="s">
        <v>1184</v>
      </c>
      <c r="M1608" s="757" t="s">
        <v>5391</v>
      </c>
      <c r="P1608" s="757" t="s">
        <v>5555</v>
      </c>
      <c r="R1608" s="757" t="s">
        <v>5555</v>
      </c>
      <c r="T1608" s="757" t="str">
        <f>IF(Table54[[#This Row],[تاریخ اولین  احتساب حق بیمه]]="",1403,MID(Table54[[#This Row],[تاریخ اولین  احتساب حق بیمه]],1,4))</f>
        <v>1402</v>
      </c>
      <c r="U1608" s="757" t="s">
        <v>3156</v>
      </c>
      <c r="BK1608" s="155"/>
      <c r="BL1608" s="155"/>
      <c r="BM1608" s="155"/>
      <c r="BN1608" s="155"/>
    </row>
    <row r="1609" spans="1:66" s="757" customFormat="1" ht="27.75" customHeight="1">
      <c r="A1609" s="757" t="s">
        <v>24609</v>
      </c>
      <c r="B1609" s="757">
        <v>33172</v>
      </c>
      <c r="C1609" s="757" t="s">
        <v>4209</v>
      </c>
      <c r="D1609" s="757">
        <v>5170092911</v>
      </c>
      <c r="E1609" s="757" t="s">
        <v>162</v>
      </c>
      <c r="F1609" s="757" t="s">
        <v>477</v>
      </c>
      <c r="H1609" s="757" t="s">
        <v>180</v>
      </c>
      <c r="I1609" s="757" t="s">
        <v>5417</v>
      </c>
      <c r="P1609" s="757" t="s">
        <v>4463</v>
      </c>
      <c r="R1609" s="757" t="s">
        <v>4463</v>
      </c>
      <c r="BK1609" s="155"/>
      <c r="BL1609" s="155"/>
      <c r="BM1609" s="155"/>
      <c r="BN1609" s="155"/>
    </row>
    <row r="1610" spans="1:66" s="757" customFormat="1" ht="27.75" customHeight="1">
      <c r="A1610" s="757" t="s">
        <v>24610</v>
      </c>
      <c r="B1610" s="757">
        <v>33173</v>
      </c>
      <c r="C1610" s="757" t="s">
        <v>4209</v>
      </c>
      <c r="D1610" s="757" t="s">
        <v>5392</v>
      </c>
      <c r="E1610" s="757" t="s">
        <v>163</v>
      </c>
      <c r="I1610" s="757" t="s">
        <v>5417</v>
      </c>
      <c r="P1610" s="757" t="s">
        <v>5393</v>
      </c>
      <c r="R1610" s="757" t="s">
        <v>5393</v>
      </c>
      <c r="T1610" s="757" t="str">
        <f>IF(Table54[[#This Row],[تاریخ اولین  احتساب حق بیمه]]="",1403,MID(Table54[[#This Row],[تاریخ اولین  احتساب حق بیمه]],1,4))</f>
        <v>1402</v>
      </c>
      <c r="U1610" s="757" t="s">
        <v>5598</v>
      </c>
      <c r="BK1610" s="155"/>
      <c r="BL1610" s="155"/>
      <c r="BM1610" s="155"/>
      <c r="BN1610" s="155"/>
    </row>
    <row r="1611" spans="1:66" s="757" customFormat="1" ht="27.75" customHeight="1">
      <c r="A1611" s="757" t="s">
        <v>5396</v>
      </c>
      <c r="B1611" s="757">
        <v>33174</v>
      </c>
      <c r="C1611" s="757" t="s">
        <v>4209</v>
      </c>
      <c r="D1611" s="757" t="s">
        <v>5394</v>
      </c>
      <c r="E1611" s="757" t="s">
        <v>162</v>
      </c>
      <c r="H1611" s="757" t="s">
        <v>180</v>
      </c>
      <c r="I1611" s="757" t="s">
        <v>5417</v>
      </c>
      <c r="P1611" s="757" t="s">
        <v>5395</v>
      </c>
      <c r="R1611" s="757" t="s">
        <v>5395</v>
      </c>
      <c r="T1611" s="757" t="str">
        <f>IF(Table54[[#This Row],[تاریخ اولین  احتساب حق بیمه]]="",1403,MID(Table54[[#This Row],[تاریخ اولین  احتساب حق بیمه]],1,4))</f>
        <v>1402</v>
      </c>
      <c r="U1611" s="757" t="s">
        <v>5598</v>
      </c>
      <c r="BK1611" s="155"/>
      <c r="BL1611" s="155"/>
      <c r="BM1611" s="155"/>
      <c r="BN1611" s="155"/>
    </row>
    <row r="1612" spans="1:66" s="757" customFormat="1" ht="27.75" customHeight="1">
      <c r="A1612" s="757" t="s">
        <v>22973</v>
      </c>
      <c r="B1612" s="757">
        <v>33173</v>
      </c>
      <c r="C1612" s="757" t="s">
        <v>4209</v>
      </c>
      <c r="D1612" s="757" t="s">
        <v>22974</v>
      </c>
      <c r="E1612" s="757" t="s">
        <v>162</v>
      </c>
      <c r="F1612" s="757" t="s">
        <v>122</v>
      </c>
      <c r="H1612" s="757" t="s">
        <v>180</v>
      </c>
      <c r="I1612" s="757" t="s">
        <v>5417</v>
      </c>
      <c r="P1612" s="757" t="s">
        <v>22975</v>
      </c>
      <c r="Q1612" s="757" t="s">
        <v>22975</v>
      </c>
      <c r="R1612" s="757" t="s">
        <v>5595</v>
      </c>
      <c r="BK1612" s="155"/>
      <c r="BL1612" s="155"/>
      <c r="BM1612" s="155"/>
      <c r="BN1612" s="155"/>
    </row>
    <row r="1613" spans="1:66" s="757" customFormat="1" ht="27.75" customHeight="1">
      <c r="A1613" s="757" t="s">
        <v>22976</v>
      </c>
      <c r="B1613" s="757">
        <v>33174</v>
      </c>
      <c r="C1613" s="757" t="s">
        <v>4209</v>
      </c>
      <c r="D1613" s="757" t="s">
        <v>22977</v>
      </c>
      <c r="E1613" s="757" t="s">
        <v>163</v>
      </c>
      <c r="F1613" s="757" t="s">
        <v>117</v>
      </c>
      <c r="H1613" s="757" t="s">
        <v>180</v>
      </c>
      <c r="I1613" s="757" t="s">
        <v>5417</v>
      </c>
      <c r="P1613" s="757" t="s">
        <v>22975</v>
      </c>
      <c r="Q1613" s="757" t="s">
        <v>22975</v>
      </c>
      <c r="BK1613" s="155"/>
      <c r="BL1613" s="155"/>
      <c r="BM1613" s="155"/>
      <c r="BN1613" s="155"/>
    </row>
    <row r="1614" spans="1:66" s="757" customFormat="1" ht="27.75" customHeight="1">
      <c r="A1614" s="757" t="s">
        <v>22978</v>
      </c>
      <c r="B1614" s="757">
        <v>33178</v>
      </c>
      <c r="C1614" s="757" t="s">
        <v>4209</v>
      </c>
      <c r="D1614" s="757" t="s">
        <v>22979</v>
      </c>
      <c r="E1614" s="757" t="s">
        <v>162</v>
      </c>
      <c r="F1614" s="757" t="s">
        <v>1118</v>
      </c>
      <c r="H1614" s="757" t="s">
        <v>180</v>
      </c>
      <c r="I1614" s="757" t="s">
        <v>5417</v>
      </c>
      <c r="P1614" s="757" t="s">
        <v>22975</v>
      </c>
      <c r="Q1614" s="757" t="s">
        <v>22975</v>
      </c>
      <c r="R1614" s="757" t="s">
        <v>5595</v>
      </c>
      <c r="BK1614" s="155"/>
      <c r="BL1614" s="155"/>
      <c r="BM1614" s="155"/>
      <c r="BN1614" s="155"/>
    </row>
    <row r="1615" spans="1:66" s="757" customFormat="1" ht="27.75" customHeight="1">
      <c r="A1615" s="757" t="s">
        <v>22980</v>
      </c>
      <c r="B1615" s="757">
        <v>33176</v>
      </c>
      <c r="C1615" s="757" t="s">
        <v>4209</v>
      </c>
      <c r="D1615" s="757" t="s">
        <v>22981</v>
      </c>
      <c r="E1615" s="757" t="s">
        <v>162</v>
      </c>
      <c r="F1615" s="757" t="s">
        <v>138</v>
      </c>
      <c r="H1615" s="757" t="s">
        <v>179</v>
      </c>
      <c r="I1615" s="757" t="s">
        <v>22456</v>
      </c>
      <c r="P1615" s="757" t="s">
        <v>22954</v>
      </c>
      <c r="Q1615" s="757" t="s">
        <v>22954</v>
      </c>
      <c r="R1615" s="757" t="s">
        <v>5586</v>
      </c>
      <c r="BK1615" s="155"/>
      <c r="BL1615" s="155"/>
      <c r="BM1615" s="155"/>
      <c r="BN1615" s="155"/>
    </row>
    <row r="1616" spans="1:66" s="757" customFormat="1" ht="27.75" customHeight="1">
      <c r="A1616" s="757" t="s">
        <v>23354</v>
      </c>
      <c r="B1616" s="757">
        <v>33179</v>
      </c>
      <c r="C1616" s="757" t="s">
        <v>4209</v>
      </c>
      <c r="D1616" s="757">
        <v>2581406968</v>
      </c>
      <c r="E1616" s="757" t="s">
        <v>162</v>
      </c>
      <c r="F1616" s="757" t="s">
        <v>23355</v>
      </c>
      <c r="H1616" s="757" t="s">
        <v>180</v>
      </c>
      <c r="I1616" s="757" t="s">
        <v>5417</v>
      </c>
      <c r="J1616" s="757">
        <v>9058214588</v>
      </c>
      <c r="K1616" s="757" t="s">
        <v>1183</v>
      </c>
      <c r="L1616" s="757" t="s">
        <v>1184</v>
      </c>
      <c r="M1616" s="757" t="s">
        <v>23356</v>
      </c>
      <c r="O1616" s="757" t="s">
        <v>1551</v>
      </c>
      <c r="P1616" s="757" t="s">
        <v>22780</v>
      </c>
      <c r="Q1616" s="757" t="s">
        <v>22780</v>
      </c>
      <c r="R1616" s="757" t="s">
        <v>22780</v>
      </c>
      <c r="BK1616" s="155"/>
      <c r="BL1616" s="155"/>
      <c r="BM1616" s="155"/>
      <c r="BN1616" s="155"/>
    </row>
    <row r="1617" spans="1:66" s="757" customFormat="1" ht="27.75" customHeight="1">
      <c r="A1617" s="757" t="s">
        <v>24988</v>
      </c>
      <c r="B1617" s="757">
        <v>33180</v>
      </c>
      <c r="C1617" s="757" t="s">
        <v>4209</v>
      </c>
      <c r="D1617" s="844">
        <v>2581262966</v>
      </c>
      <c r="E1617" s="757" t="s">
        <v>162</v>
      </c>
      <c r="F1617" s="757" t="s">
        <v>24989</v>
      </c>
      <c r="H1617" s="757" t="s">
        <v>180</v>
      </c>
      <c r="I1617" s="757" t="s">
        <v>5417</v>
      </c>
      <c r="P1617" s="757" t="s">
        <v>23272</v>
      </c>
      <c r="R1617" s="757" t="s">
        <v>23272</v>
      </c>
      <c r="T1617" s="757" t="str">
        <f>IF(Table54[[#This Row],[تاریخ اولین  احتساب حق بیمه]]="",1403,MID(Table54[[#This Row],[تاریخ اولین  احتساب حق بیمه]],1,4))</f>
        <v>1403</v>
      </c>
      <c r="BK1617" s="155"/>
      <c r="BL1617" s="155"/>
      <c r="BM1617" s="155"/>
      <c r="BN1617" s="155"/>
    </row>
    <row r="1618" spans="1:66" s="757" customFormat="1" ht="27.75" customHeight="1">
      <c r="A1618" s="757" t="s">
        <v>26318</v>
      </c>
      <c r="B1618" s="757">
        <v>33181</v>
      </c>
      <c r="C1618" s="757" t="s">
        <v>4209</v>
      </c>
      <c r="D1618" s="757" t="s">
        <v>26319</v>
      </c>
      <c r="E1618" s="757" t="s">
        <v>162</v>
      </c>
      <c r="F1618" s="757" t="s">
        <v>26320</v>
      </c>
      <c r="G1618" s="757" t="s">
        <v>3832</v>
      </c>
      <c r="H1618" s="757" t="s">
        <v>180</v>
      </c>
      <c r="I1618" s="757" t="s">
        <v>5417</v>
      </c>
      <c r="J1618" s="757" t="s">
        <v>26321</v>
      </c>
      <c r="K1618" s="757" t="s">
        <v>1183</v>
      </c>
      <c r="L1618" s="757" t="s">
        <v>1184</v>
      </c>
      <c r="M1618" s="757" t="s">
        <v>26322</v>
      </c>
      <c r="P1618" s="757" t="s">
        <v>22256</v>
      </c>
      <c r="Q1618" s="757" t="s">
        <v>22256</v>
      </c>
      <c r="R1618" s="757" t="s">
        <v>22256</v>
      </c>
      <c r="BK1618" s="155"/>
      <c r="BL1618" s="155"/>
      <c r="BM1618" s="155"/>
      <c r="BN1618" s="155"/>
    </row>
    <row r="1619" spans="1:66" s="757" customFormat="1" ht="27.75" customHeight="1">
      <c r="A1619" s="757" t="s">
        <v>26323</v>
      </c>
      <c r="B1619" s="757">
        <v>33182</v>
      </c>
      <c r="C1619" s="757" t="s">
        <v>4209</v>
      </c>
      <c r="D1619" s="757" t="s">
        <v>26324</v>
      </c>
      <c r="E1619" s="757" t="s">
        <v>162</v>
      </c>
      <c r="F1619" s="757" t="s">
        <v>910</v>
      </c>
      <c r="G1619" s="757" t="s">
        <v>3863</v>
      </c>
      <c r="H1619" s="757" t="s">
        <v>180</v>
      </c>
      <c r="I1619" s="757" t="s">
        <v>5417</v>
      </c>
      <c r="J1619" s="757" t="s">
        <v>26325</v>
      </c>
      <c r="K1619" s="757" t="s">
        <v>1183</v>
      </c>
      <c r="L1619" s="757" t="s">
        <v>1184</v>
      </c>
      <c r="P1619" s="757" t="s">
        <v>24862</v>
      </c>
      <c r="Q1619" s="757" t="s">
        <v>24862</v>
      </c>
      <c r="R1619" s="757" t="s">
        <v>24862</v>
      </c>
      <c r="BK1619" s="155"/>
      <c r="BL1619" s="155"/>
      <c r="BM1619" s="155"/>
      <c r="BN1619" s="155"/>
    </row>
    <row r="1620" spans="1:66" s="757" customFormat="1" ht="27.75" customHeight="1">
      <c r="A1620" s="757" t="s">
        <v>26326</v>
      </c>
      <c r="B1620" s="757" t="s">
        <v>26327</v>
      </c>
      <c r="C1620" s="757" t="s">
        <v>4209</v>
      </c>
      <c r="D1620" s="757" t="s">
        <v>26328</v>
      </c>
      <c r="E1620" s="757" t="s">
        <v>163</v>
      </c>
      <c r="F1620" s="757" t="s">
        <v>5223</v>
      </c>
      <c r="G1620" s="757" t="s">
        <v>2672</v>
      </c>
      <c r="H1620" s="757" t="s">
        <v>180</v>
      </c>
      <c r="I1620" s="757" t="s">
        <v>5417</v>
      </c>
      <c r="J1620" s="757" t="s">
        <v>26329</v>
      </c>
      <c r="K1620" s="757" t="s">
        <v>1183</v>
      </c>
      <c r="L1620" s="757" t="s">
        <v>1184</v>
      </c>
      <c r="M1620" s="757" t="s">
        <v>26330</v>
      </c>
      <c r="O1620" s="757" t="s">
        <v>2155</v>
      </c>
      <c r="P1620" s="757" t="s">
        <v>26055</v>
      </c>
      <c r="Q1620" s="757" t="s">
        <v>26055</v>
      </c>
      <c r="BK1620" s="155"/>
      <c r="BL1620" s="155"/>
      <c r="BM1620" s="155"/>
      <c r="BN1620" s="155"/>
    </row>
    <row r="1621" spans="1:66" s="757" customFormat="1" ht="27.75" customHeight="1">
      <c r="A1621" s="757" t="s">
        <v>26331</v>
      </c>
      <c r="B1621" s="757" t="s">
        <v>26332</v>
      </c>
      <c r="C1621" s="757" t="s">
        <v>4209</v>
      </c>
      <c r="D1621" s="757" t="s">
        <v>26333</v>
      </c>
      <c r="E1621" s="757" t="s">
        <v>163</v>
      </c>
      <c r="F1621" s="757" t="s">
        <v>26334</v>
      </c>
      <c r="G1621" s="757" t="s">
        <v>3795</v>
      </c>
      <c r="H1621" s="757" t="s">
        <v>180</v>
      </c>
      <c r="I1621" s="757" t="s">
        <v>5417</v>
      </c>
      <c r="J1621" s="757" t="s">
        <v>26335</v>
      </c>
      <c r="K1621" s="757" t="s">
        <v>1183</v>
      </c>
      <c r="L1621" s="757" t="s">
        <v>1184</v>
      </c>
      <c r="M1621" s="757" t="s">
        <v>26336</v>
      </c>
      <c r="O1621" s="757" t="s">
        <v>2155</v>
      </c>
      <c r="P1621" s="757" t="s">
        <v>26055</v>
      </c>
      <c r="Q1621" s="757" t="s">
        <v>26055</v>
      </c>
      <c r="BK1621" s="155"/>
      <c r="BL1621" s="155"/>
      <c r="BM1621" s="155"/>
      <c r="BN1621" s="155"/>
    </row>
    <row r="1622" spans="1:66" s="757" customFormat="1" ht="27.75" customHeight="1">
      <c r="A1622" s="757" t="s">
        <v>26337</v>
      </c>
      <c r="B1622" s="757" t="s">
        <v>26338</v>
      </c>
      <c r="C1622" s="757" t="s">
        <v>4209</v>
      </c>
      <c r="D1622" s="757" t="s">
        <v>26339</v>
      </c>
      <c r="E1622" s="757" t="s">
        <v>163</v>
      </c>
      <c r="F1622" s="757" t="s">
        <v>111</v>
      </c>
      <c r="G1622" s="757" t="s">
        <v>3795</v>
      </c>
      <c r="H1622" s="757" t="s">
        <v>180</v>
      </c>
      <c r="I1622" s="757" t="s">
        <v>5417</v>
      </c>
      <c r="J1622" s="757" t="s">
        <v>26340</v>
      </c>
      <c r="K1622" s="757" t="s">
        <v>1183</v>
      </c>
      <c r="L1622" s="757" t="s">
        <v>1184</v>
      </c>
      <c r="M1622" s="757" t="s">
        <v>26341</v>
      </c>
      <c r="O1622" s="757" t="s">
        <v>2155</v>
      </c>
      <c r="P1622" s="757" t="s">
        <v>26055</v>
      </c>
      <c r="Q1622" s="757" t="s">
        <v>26055</v>
      </c>
      <c r="BK1622" s="155"/>
      <c r="BL1622" s="155"/>
      <c r="BM1622" s="155"/>
      <c r="BN1622" s="155"/>
    </row>
    <row r="1623" spans="1:66" s="757" customFormat="1" ht="27.75" customHeight="1">
      <c r="A1623" s="757" t="s">
        <v>26342</v>
      </c>
      <c r="B1623" s="757">
        <v>33186</v>
      </c>
      <c r="C1623" s="757" t="s">
        <v>4209</v>
      </c>
      <c r="D1623" s="757" t="s">
        <v>26343</v>
      </c>
      <c r="E1623" s="757" t="s">
        <v>162</v>
      </c>
      <c r="F1623" s="757" t="s">
        <v>122</v>
      </c>
      <c r="G1623" s="757" t="s">
        <v>1288</v>
      </c>
      <c r="H1623" s="757" t="s">
        <v>180</v>
      </c>
      <c r="I1623" s="757" t="s">
        <v>5417</v>
      </c>
      <c r="K1623" s="757" t="s">
        <v>1183</v>
      </c>
      <c r="L1623" s="757" t="s">
        <v>1184</v>
      </c>
      <c r="P1623" s="757" t="s">
        <v>22256</v>
      </c>
      <c r="R1623" s="757" t="s">
        <v>22256</v>
      </c>
      <c r="T1623" s="757" t="str">
        <f>IF(Table54[[#This Row],[تاریخ اولین  احتساب حق بیمه]]="",1403,MID(Table54[[#This Row],[تاریخ اولین  احتساب حق بیمه]],1,4))</f>
        <v>1403</v>
      </c>
      <c r="BK1623" s="155"/>
      <c r="BL1623" s="155"/>
      <c r="BM1623" s="155"/>
      <c r="BN1623" s="155"/>
    </row>
    <row r="1624" spans="1:66" s="757" customFormat="1" ht="27.75" customHeight="1">
      <c r="A1624" s="757" t="s">
        <v>28799</v>
      </c>
      <c r="B1624" s="757">
        <v>33187</v>
      </c>
      <c r="C1624" s="757" t="s">
        <v>4209</v>
      </c>
      <c r="D1624" s="757">
        <v>2660294895</v>
      </c>
      <c r="E1624" s="757" t="s">
        <v>163</v>
      </c>
      <c r="F1624" s="757" t="s">
        <v>117</v>
      </c>
      <c r="G1624" s="757" t="s">
        <v>3784</v>
      </c>
      <c r="H1624" s="757" t="s">
        <v>180</v>
      </c>
      <c r="I1624" s="757" t="s">
        <v>5417</v>
      </c>
      <c r="J1624" s="757">
        <v>9119309249</v>
      </c>
      <c r="K1624" s="757" t="s">
        <v>1183</v>
      </c>
      <c r="L1624" s="757" t="s">
        <v>1184</v>
      </c>
      <c r="M1624" s="757" t="s">
        <v>28800</v>
      </c>
      <c r="O1624" s="757" t="s">
        <v>2155</v>
      </c>
      <c r="P1624" s="757" t="s">
        <v>26037</v>
      </c>
      <c r="Q1624" s="757" t="s">
        <v>26037</v>
      </c>
      <c r="T1624" s="757">
        <f>IF(Table54[[#This Row],[تاریخ اولین  احتساب حق بیمه]]="",1403,MID(Table54[[#This Row],[تاریخ اولین  احتساب حق بیمه]],1,4))</f>
        <v>1403</v>
      </c>
      <c r="BK1624" s="155"/>
      <c r="BL1624" s="155"/>
      <c r="BM1624" s="155"/>
      <c r="BN1624" s="155"/>
    </row>
    <row r="1625" spans="1:66" s="757" customFormat="1" ht="27.75" customHeight="1">
      <c r="A1625" s="757" t="s">
        <v>28801</v>
      </c>
      <c r="B1625" s="757">
        <v>33188</v>
      </c>
      <c r="C1625" s="757" t="s">
        <v>4209</v>
      </c>
      <c r="D1625" s="757">
        <v>2593945052</v>
      </c>
      <c r="E1625" s="757" t="s">
        <v>163</v>
      </c>
      <c r="F1625" s="757" t="s">
        <v>262</v>
      </c>
      <c r="G1625" s="757" t="s">
        <v>28802</v>
      </c>
      <c r="H1625" s="757" t="s">
        <v>179</v>
      </c>
      <c r="I1625" s="757" t="s">
        <v>5417</v>
      </c>
      <c r="J1625" s="757">
        <v>9118260824</v>
      </c>
      <c r="K1625" s="757" t="s">
        <v>1183</v>
      </c>
      <c r="L1625" s="757" t="s">
        <v>1184</v>
      </c>
      <c r="M1625" s="757" t="s">
        <v>28803</v>
      </c>
      <c r="O1625" s="757" t="s">
        <v>2155</v>
      </c>
      <c r="P1625" s="757" t="s">
        <v>28578</v>
      </c>
      <c r="Q1625" s="757" t="s">
        <v>28578</v>
      </c>
      <c r="T1625" s="757">
        <f>IF(Table54[[#This Row],[تاریخ اولین  احتساب حق بیمه]]="",1403,MID(Table54[[#This Row],[تاریخ اولین  احتساب حق بیمه]],1,4))</f>
        <v>1403</v>
      </c>
      <c r="BK1625" s="155"/>
      <c r="BL1625" s="155"/>
      <c r="BM1625" s="155"/>
      <c r="BN1625" s="155"/>
    </row>
    <row r="1626" spans="1:66" s="757" customFormat="1" ht="27.75" customHeight="1">
      <c r="A1626" s="757" t="s">
        <v>28804</v>
      </c>
      <c r="B1626" s="757">
        <v>33189</v>
      </c>
      <c r="C1626" s="757" t="s">
        <v>4209</v>
      </c>
      <c r="D1626" s="757">
        <v>2581367121</v>
      </c>
      <c r="E1626" s="757" t="s">
        <v>163</v>
      </c>
      <c r="F1626" s="757" t="s">
        <v>136</v>
      </c>
      <c r="G1626" s="757" t="s">
        <v>3795</v>
      </c>
      <c r="H1626" s="757" t="s">
        <v>180</v>
      </c>
      <c r="I1626" s="757" t="s">
        <v>5417</v>
      </c>
      <c r="J1626" s="757">
        <v>9115072600</v>
      </c>
      <c r="K1626" s="757" t="s">
        <v>1183</v>
      </c>
      <c r="L1626" s="757" t="s">
        <v>1184</v>
      </c>
      <c r="M1626" s="757" t="s">
        <v>28805</v>
      </c>
      <c r="O1626" s="757" t="s">
        <v>2155</v>
      </c>
      <c r="P1626" s="757" t="s">
        <v>28584</v>
      </c>
      <c r="Q1626" s="757" t="s">
        <v>28584</v>
      </c>
      <c r="T1626" s="757">
        <f>IF(Table54[[#This Row],[تاریخ اولین  احتساب حق بیمه]]="",1403,MID(Table54[[#This Row],[تاریخ اولین  احتساب حق بیمه]],1,4))</f>
        <v>1403</v>
      </c>
      <c r="BK1626" s="155"/>
      <c r="BL1626" s="155"/>
      <c r="BM1626" s="155"/>
      <c r="BN1626" s="155"/>
    </row>
    <row r="1627" spans="1:66" s="757" customFormat="1" ht="27.75" customHeight="1">
      <c r="A1627" s="757" t="s">
        <v>28806</v>
      </c>
      <c r="B1627" s="757">
        <v>33190</v>
      </c>
      <c r="C1627" s="757" t="s">
        <v>4209</v>
      </c>
      <c r="D1627" s="757">
        <v>2581066271</v>
      </c>
      <c r="E1627" s="757" t="s">
        <v>163</v>
      </c>
      <c r="F1627" s="757" t="s">
        <v>323</v>
      </c>
      <c r="G1627" s="757" t="s">
        <v>3795</v>
      </c>
      <c r="H1627" s="757" t="s">
        <v>180</v>
      </c>
      <c r="I1627" s="757" t="s">
        <v>5417</v>
      </c>
      <c r="J1627" s="757">
        <v>9335515374</v>
      </c>
      <c r="K1627" s="757" t="s">
        <v>1183</v>
      </c>
      <c r="L1627" s="757" t="s">
        <v>1184</v>
      </c>
      <c r="M1627" s="757" t="s">
        <v>28807</v>
      </c>
      <c r="O1627" s="757" t="s">
        <v>2155</v>
      </c>
      <c r="P1627" s="757" t="s">
        <v>28584</v>
      </c>
      <c r="Q1627" s="757" t="s">
        <v>28584</v>
      </c>
      <c r="T1627" s="757">
        <f>IF(Table54[[#This Row],[تاریخ اولین  احتساب حق بیمه]]="",1403,MID(Table54[[#This Row],[تاریخ اولین  احتساب حق بیمه]],1,4))</f>
        <v>1403</v>
      </c>
      <c r="BK1627" s="155"/>
      <c r="BL1627" s="155"/>
      <c r="BM1627" s="155"/>
      <c r="BN1627" s="155"/>
    </row>
    <row r="1628" spans="1:66" s="757" customFormat="1" ht="27.75" customHeight="1">
      <c r="I1628" s="757" t="s">
        <v>5417</v>
      </c>
      <c r="T1628" s="757">
        <f>IF(Table54[[#This Row],[تاریخ اولین  احتساب حق بیمه]]="",1403,MID(Table54[[#This Row],[تاریخ اولین  احتساب حق بیمه]],1,4))</f>
        <v>1403</v>
      </c>
      <c r="BK1628" s="155"/>
      <c r="BL1628" s="155"/>
      <c r="BM1628" s="155"/>
      <c r="BN1628" s="155"/>
    </row>
    <row r="1629" spans="1:66" s="830" customFormat="1" ht="24.75" customHeight="1">
      <c r="A1629" s="472"/>
      <c r="B1629" s="472"/>
      <c r="C1629" s="472"/>
      <c r="D1629" s="472"/>
      <c r="E1629" s="472"/>
      <c r="F1629" s="472"/>
      <c r="G1629" s="472"/>
      <c r="H1629" s="472"/>
      <c r="I1629" s="472" t="s">
        <v>5417</v>
      </c>
      <c r="J1629" s="472"/>
      <c r="K1629" s="472"/>
      <c r="L1629" s="472"/>
      <c r="M1629" s="472"/>
      <c r="N1629" s="472"/>
      <c r="O1629" s="472"/>
      <c r="P1629" s="472"/>
      <c r="Q1629" s="472"/>
      <c r="R1629" s="472"/>
      <c r="S1629" s="759"/>
      <c r="T1629" s="829">
        <f>IF(Table54[[#This Row],[تاریخ اولین  احتساب حق بیمه]]="",1403,MID(Table54[[#This Row],[تاریخ اولین  احتساب حق بیمه]],1,4))</f>
        <v>1403</v>
      </c>
      <c r="U1629" s="22"/>
      <c r="V1629" s="22"/>
      <c r="W1629" s="23"/>
      <c r="X1629" s="472"/>
      <c r="Y1629" s="472"/>
      <c r="Z1629" s="472"/>
      <c r="AA1629" s="472"/>
      <c r="AB1629" s="472"/>
      <c r="AC1629" s="472"/>
      <c r="AD1629" s="472"/>
      <c r="AE1629" s="472"/>
      <c r="AF1629" s="472"/>
      <c r="AG1629" s="472"/>
      <c r="AH1629" s="472"/>
      <c r="AI1629" s="472"/>
      <c r="AJ1629" s="472"/>
      <c r="AK1629" s="472"/>
      <c r="AL1629" s="472"/>
      <c r="AM1629" s="472"/>
      <c r="AN1629" s="472"/>
      <c r="AO1629" s="472"/>
      <c r="AP1629" s="472"/>
      <c r="AQ1629" s="472"/>
      <c r="AR1629" s="472"/>
      <c r="AS1629" s="472"/>
      <c r="AT1629" s="472"/>
      <c r="AU1629" s="472"/>
      <c r="AV1629" s="472"/>
      <c r="AW1629" s="472"/>
      <c r="AX1629" s="472"/>
      <c r="AY1629" s="472"/>
      <c r="AZ1629" s="472"/>
      <c r="BA1629" s="472"/>
      <c r="BB1629" s="472"/>
      <c r="BC1629" s="472"/>
      <c r="BD1629" s="472"/>
      <c r="BE1629" s="750"/>
      <c r="BG1629" s="750"/>
      <c r="BK1629" s="155"/>
      <c r="BL1629" s="155"/>
      <c r="BM1629" s="155"/>
      <c r="BN1629" s="155"/>
    </row>
    <row r="1630" spans="1:66" s="830" customFormat="1" ht="24.75" customHeight="1">
      <c r="A1630" s="472" t="s">
        <v>3424</v>
      </c>
      <c r="B1630" s="472" t="s">
        <v>3425</v>
      </c>
      <c r="C1630" s="472" t="s">
        <v>3420</v>
      </c>
      <c r="D1630" s="472" t="s">
        <v>3426</v>
      </c>
      <c r="E1630" s="472" t="s">
        <v>162</v>
      </c>
      <c r="F1630" s="472" t="s">
        <v>3427</v>
      </c>
      <c r="G1630" s="472"/>
      <c r="H1630" s="472" t="s">
        <v>180</v>
      </c>
      <c r="I1630" s="472" t="s">
        <v>5417</v>
      </c>
      <c r="J1630" s="472"/>
      <c r="K1630" s="472" t="s">
        <v>1183</v>
      </c>
      <c r="L1630" s="472" t="s">
        <v>774</v>
      </c>
      <c r="M1630" s="472"/>
      <c r="N1630" s="472"/>
      <c r="O1630" s="472" t="s">
        <v>1551</v>
      </c>
      <c r="P1630" s="472" t="s">
        <v>248</v>
      </c>
      <c r="Q1630" s="472"/>
      <c r="R1630" s="472" t="s">
        <v>248</v>
      </c>
      <c r="S1630" s="759"/>
      <c r="T1630" s="829" t="str">
        <f>IF(Table54[[#This Row],[تاریخ اولین  احتساب حق بیمه]]="",1403,MID(Table54[[#This Row],[تاریخ اولین  احتساب حق بیمه]],1,4))</f>
        <v>1400</v>
      </c>
      <c r="U1630" s="22" t="s">
        <v>3156</v>
      </c>
      <c r="V1630" s="22" t="s">
        <v>5378</v>
      </c>
      <c r="W1630" s="23"/>
      <c r="X1630" s="472" t="s">
        <v>3266</v>
      </c>
      <c r="Y1630" s="472"/>
      <c r="Z1630" s="472"/>
      <c r="AA1630" s="472"/>
      <c r="AB1630" s="472"/>
      <c r="AC1630" s="472"/>
      <c r="AD1630" s="472"/>
      <c r="AE1630" s="472"/>
      <c r="AF1630" s="472"/>
      <c r="AG1630" s="472"/>
      <c r="AH1630" s="472"/>
      <c r="AI1630" s="472"/>
      <c r="AJ1630" s="472"/>
      <c r="AK1630" s="472"/>
      <c r="AL1630" s="472"/>
      <c r="AM1630" s="472"/>
      <c r="AN1630" s="472"/>
      <c r="AO1630" s="472"/>
      <c r="AP1630" s="472"/>
      <c r="AQ1630" s="472"/>
      <c r="AR1630" s="472"/>
      <c r="AS1630" s="472"/>
      <c r="AT1630" s="472"/>
      <c r="AU1630" s="472"/>
      <c r="AV1630" s="472"/>
      <c r="AW1630" s="472"/>
      <c r="AX1630" s="472"/>
      <c r="AY1630" s="472"/>
      <c r="AZ1630" s="472"/>
      <c r="BA1630" s="472"/>
      <c r="BB1630" s="472"/>
      <c r="BC1630" s="472"/>
      <c r="BD1630" s="472"/>
      <c r="BE1630" s="750"/>
      <c r="BG1630" s="750"/>
      <c r="BK1630" s="155"/>
      <c r="BL1630" s="155"/>
      <c r="BM1630" s="155"/>
      <c r="BN1630" s="155"/>
    </row>
    <row r="1631" spans="1:66" s="830" customFormat="1" ht="24.75" customHeight="1">
      <c r="A1631" s="472" t="s">
        <v>4038</v>
      </c>
      <c r="B1631" s="472" t="s">
        <v>3673</v>
      </c>
      <c r="C1631" s="472" t="s">
        <v>3420</v>
      </c>
      <c r="D1631" s="472" t="s">
        <v>4039</v>
      </c>
      <c r="E1631" s="472" t="s">
        <v>162</v>
      </c>
      <c r="F1631" s="472" t="s">
        <v>4040</v>
      </c>
      <c r="G1631" s="472"/>
      <c r="H1631" s="472" t="s">
        <v>179</v>
      </c>
      <c r="I1631" s="472" t="s">
        <v>5418</v>
      </c>
      <c r="J1631" s="472" t="s">
        <v>21969</v>
      </c>
      <c r="K1631" s="472" t="s">
        <v>1183</v>
      </c>
      <c r="L1631" s="472" t="s">
        <v>774</v>
      </c>
      <c r="M1631" s="472" t="s">
        <v>21970</v>
      </c>
      <c r="N1631" s="472"/>
      <c r="O1631" s="472"/>
      <c r="P1631" s="472" t="s">
        <v>353</v>
      </c>
      <c r="Q1631" s="472"/>
      <c r="R1631" s="472" t="s">
        <v>353</v>
      </c>
      <c r="S1631" s="759"/>
      <c r="T1631" s="829" t="str">
        <f>IF(Table54[[#This Row],[تاریخ اولین  احتساب حق بیمه]]="",1403,MID(Table54[[#This Row],[تاریخ اولین  احتساب حق بیمه]],1,4))</f>
        <v>1400</v>
      </c>
      <c r="U1631" s="22" t="s">
        <v>3156</v>
      </c>
      <c r="V1631" s="22" t="s">
        <v>5378</v>
      </c>
      <c r="W1631" s="23"/>
      <c r="X1631" s="472"/>
      <c r="Y1631" s="472"/>
      <c r="Z1631" s="472"/>
      <c r="AA1631" s="472"/>
      <c r="AB1631" s="472"/>
      <c r="AC1631" s="472"/>
      <c r="AD1631" s="472"/>
      <c r="AE1631" s="472"/>
      <c r="AF1631" s="472"/>
      <c r="AG1631" s="472"/>
      <c r="AH1631" s="472"/>
      <c r="AI1631" s="472"/>
      <c r="AJ1631" s="472"/>
      <c r="AK1631" s="472"/>
      <c r="AL1631" s="472"/>
      <c r="AM1631" s="472"/>
      <c r="AN1631" s="472"/>
      <c r="AO1631" s="472"/>
      <c r="AP1631" s="472"/>
      <c r="AQ1631" s="472"/>
      <c r="AR1631" s="472"/>
      <c r="AS1631" s="472"/>
      <c r="AT1631" s="472"/>
      <c r="AU1631" s="472"/>
      <c r="AV1631" s="472"/>
      <c r="AW1631" s="472"/>
      <c r="AX1631" s="472"/>
      <c r="AY1631" s="472"/>
      <c r="AZ1631" s="472"/>
      <c r="BA1631" s="472"/>
      <c r="BB1631" s="472"/>
      <c r="BC1631" s="472"/>
      <c r="BD1631" s="472"/>
      <c r="BE1631" s="750"/>
      <c r="BG1631" s="750"/>
      <c r="BK1631" s="155"/>
      <c r="BL1631" s="155"/>
      <c r="BM1631" s="155"/>
      <c r="BN1631" s="155"/>
    </row>
    <row r="1632" spans="1:66" s="830" customFormat="1" ht="24.75" customHeight="1">
      <c r="A1632" s="472" t="s">
        <v>4041</v>
      </c>
      <c r="B1632" s="472" t="s">
        <v>4073</v>
      </c>
      <c r="C1632" s="472" t="s">
        <v>3420</v>
      </c>
      <c r="D1632" s="472">
        <v>67958109</v>
      </c>
      <c r="E1632" s="472" t="s">
        <v>163</v>
      </c>
      <c r="F1632" s="472" t="s">
        <v>123</v>
      </c>
      <c r="G1632" s="472"/>
      <c r="H1632" s="472" t="s">
        <v>179</v>
      </c>
      <c r="I1632" s="472" t="s">
        <v>5418</v>
      </c>
      <c r="J1632" s="472" t="s">
        <v>21971</v>
      </c>
      <c r="K1632" s="472" t="s">
        <v>1183</v>
      </c>
      <c r="L1632" s="472" t="s">
        <v>774</v>
      </c>
      <c r="M1632" s="472" t="s">
        <v>21972</v>
      </c>
      <c r="N1632" s="472"/>
      <c r="O1632" s="472"/>
      <c r="P1632" s="472" t="s">
        <v>613</v>
      </c>
      <c r="Q1632" s="472"/>
      <c r="R1632" s="472" t="s">
        <v>188</v>
      </c>
      <c r="S1632" s="759"/>
      <c r="T1632" s="829" t="str">
        <f>IF(Table54[[#This Row],[تاریخ اولین  احتساب حق بیمه]]="",1403,MID(Table54[[#This Row],[تاریخ اولین  احتساب حق بیمه]],1,4))</f>
        <v>1398</v>
      </c>
      <c r="U1632" s="22" t="s">
        <v>3156</v>
      </c>
      <c r="V1632" s="22" t="s">
        <v>3156</v>
      </c>
      <c r="W1632" s="23"/>
      <c r="X1632" s="472"/>
      <c r="Y1632" s="472"/>
      <c r="Z1632" s="472"/>
      <c r="AA1632" s="472"/>
      <c r="AB1632" s="472"/>
      <c r="AC1632" s="472"/>
      <c r="AD1632" s="472"/>
      <c r="AE1632" s="472"/>
      <c r="AF1632" s="472"/>
      <c r="AG1632" s="472"/>
      <c r="AH1632" s="472"/>
      <c r="AI1632" s="472"/>
      <c r="AJ1632" s="472"/>
      <c r="AK1632" s="472"/>
      <c r="AL1632" s="472"/>
      <c r="AM1632" s="472"/>
      <c r="AN1632" s="472"/>
      <c r="AO1632" s="472"/>
      <c r="AP1632" s="472"/>
      <c r="AQ1632" s="472"/>
      <c r="AR1632" s="472"/>
      <c r="AS1632" s="472"/>
      <c r="AT1632" s="472"/>
      <c r="AU1632" s="472"/>
      <c r="AV1632" s="472"/>
      <c r="AW1632" s="472"/>
      <c r="AX1632" s="472"/>
      <c r="AY1632" s="472"/>
      <c r="AZ1632" s="472"/>
      <c r="BA1632" s="472"/>
      <c r="BB1632" s="472"/>
      <c r="BC1632" s="472"/>
      <c r="BD1632" s="472"/>
      <c r="BE1632" s="750"/>
      <c r="BG1632" s="750"/>
      <c r="BK1632" s="155"/>
      <c r="BL1632" s="155"/>
      <c r="BM1632" s="155"/>
      <c r="BN1632" s="155"/>
    </row>
    <row r="1633" spans="1:66" s="830" customFormat="1" ht="24.75" customHeight="1">
      <c r="A1633" s="472" t="s">
        <v>4042</v>
      </c>
      <c r="B1633" s="472" t="s">
        <v>4074</v>
      </c>
      <c r="C1633" s="472" t="s">
        <v>3420</v>
      </c>
      <c r="D1633" s="472" t="s">
        <v>4043</v>
      </c>
      <c r="E1633" s="472" t="s">
        <v>162</v>
      </c>
      <c r="F1633" s="472" t="s">
        <v>1553</v>
      </c>
      <c r="G1633" s="472"/>
      <c r="H1633" s="472" t="s">
        <v>180</v>
      </c>
      <c r="I1633" s="472" t="s">
        <v>5417</v>
      </c>
      <c r="J1633" s="472" t="s">
        <v>21974</v>
      </c>
      <c r="K1633" s="472" t="s">
        <v>1183</v>
      </c>
      <c r="L1633" s="472" t="s">
        <v>774</v>
      </c>
      <c r="M1633" s="472" t="s">
        <v>21975</v>
      </c>
      <c r="N1633" s="472"/>
      <c r="O1633" s="472"/>
      <c r="P1633" s="472" t="s">
        <v>1320</v>
      </c>
      <c r="Q1633" s="472"/>
      <c r="R1633" s="472" t="s">
        <v>1320</v>
      </c>
      <c r="S1633" s="759"/>
      <c r="T1633" s="829" t="str">
        <f>IF(Table54[[#This Row],[تاریخ اولین  احتساب حق بیمه]]="",1403,MID(Table54[[#This Row],[تاریخ اولین  احتساب حق بیمه]],1,4))</f>
        <v>1399</v>
      </c>
      <c r="U1633" s="22" t="s">
        <v>3156</v>
      </c>
      <c r="V1633" s="22" t="s">
        <v>5378</v>
      </c>
      <c r="W1633" s="23"/>
      <c r="X1633" s="472"/>
      <c r="Y1633" s="472"/>
      <c r="Z1633" s="472"/>
      <c r="AA1633" s="472"/>
      <c r="AB1633" s="472"/>
      <c r="AC1633" s="472"/>
      <c r="AD1633" s="472"/>
      <c r="AE1633" s="472"/>
      <c r="AF1633" s="472"/>
      <c r="AG1633" s="472"/>
      <c r="AH1633" s="472"/>
      <c r="AI1633" s="472"/>
      <c r="AJ1633" s="472"/>
      <c r="AK1633" s="472"/>
      <c r="AL1633" s="472"/>
      <c r="AM1633" s="472"/>
      <c r="AN1633" s="472"/>
      <c r="AO1633" s="472"/>
      <c r="AP1633" s="472"/>
      <c r="AQ1633" s="472"/>
      <c r="AR1633" s="472"/>
      <c r="AS1633" s="472"/>
      <c r="AT1633" s="472"/>
      <c r="AU1633" s="472"/>
      <c r="AV1633" s="472"/>
      <c r="AW1633" s="472"/>
      <c r="AX1633" s="472"/>
      <c r="AY1633" s="472"/>
      <c r="AZ1633" s="472"/>
      <c r="BA1633" s="472"/>
      <c r="BB1633" s="472"/>
      <c r="BC1633" s="472"/>
      <c r="BD1633" s="472"/>
      <c r="BE1633" s="750"/>
      <c r="BG1633" s="750"/>
      <c r="BK1633" s="155"/>
      <c r="BL1633" s="155"/>
      <c r="BM1633" s="155"/>
      <c r="BN1633" s="155"/>
    </row>
    <row r="1634" spans="1:66" s="830" customFormat="1" ht="24.75" customHeight="1">
      <c r="A1634" s="472" t="s">
        <v>4044</v>
      </c>
      <c r="B1634" s="472" t="s">
        <v>4075</v>
      </c>
      <c r="C1634" s="472" t="s">
        <v>3420</v>
      </c>
      <c r="D1634" s="472">
        <v>2730293272</v>
      </c>
      <c r="E1634" s="472" t="s">
        <v>162</v>
      </c>
      <c r="F1634" s="472" t="s">
        <v>115</v>
      </c>
      <c r="G1634" s="472"/>
      <c r="H1634" s="472" t="s">
        <v>180</v>
      </c>
      <c r="I1634" s="472" t="s">
        <v>5417</v>
      </c>
      <c r="J1634" s="472" t="s">
        <v>21976</v>
      </c>
      <c r="K1634" s="472" t="s">
        <v>1183</v>
      </c>
      <c r="L1634" s="472" t="s">
        <v>21977</v>
      </c>
      <c r="M1634" s="472" t="s">
        <v>21978</v>
      </c>
      <c r="N1634" s="472"/>
      <c r="O1634" s="472"/>
      <c r="P1634" s="472" t="s">
        <v>1941</v>
      </c>
      <c r="Q1634" s="472"/>
      <c r="R1634" s="472" t="s">
        <v>1941</v>
      </c>
      <c r="S1634" s="759"/>
      <c r="T1634" s="829" t="str">
        <f>IF(Table54[[#This Row],[تاریخ اولین  احتساب حق بیمه]]="",1403,MID(Table54[[#This Row],[تاریخ اولین  احتساب حق بیمه]],1,4))</f>
        <v>1401</v>
      </c>
      <c r="U1634" s="22" t="s">
        <v>3156</v>
      </c>
      <c r="V1634" s="22" t="s">
        <v>5378</v>
      </c>
      <c r="W1634" s="23"/>
      <c r="X1634" s="472"/>
      <c r="Y1634" s="472"/>
      <c r="Z1634" s="472"/>
      <c r="AA1634" s="472"/>
      <c r="AB1634" s="472"/>
      <c r="AC1634" s="472"/>
      <c r="AD1634" s="472"/>
      <c r="AE1634" s="472"/>
      <c r="AF1634" s="472"/>
      <c r="AG1634" s="472"/>
      <c r="AH1634" s="472"/>
      <c r="AI1634" s="472"/>
      <c r="AJ1634" s="472"/>
      <c r="AK1634" s="472"/>
      <c r="AL1634" s="472"/>
      <c r="AM1634" s="472"/>
      <c r="AN1634" s="472"/>
      <c r="AO1634" s="472"/>
      <c r="AP1634" s="472"/>
      <c r="AQ1634" s="472"/>
      <c r="AR1634" s="472"/>
      <c r="AS1634" s="472"/>
      <c r="AT1634" s="472"/>
      <c r="AU1634" s="472"/>
      <c r="AV1634" s="472"/>
      <c r="AW1634" s="472"/>
      <c r="AX1634" s="472"/>
      <c r="AY1634" s="472"/>
      <c r="AZ1634" s="472"/>
      <c r="BA1634" s="472"/>
      <c r="BB1634" s="472"/>
      <c r="BC1634" s="472"/>
      <c r="BD1634" s="472"/>
      <c r="BE1634" s="750"/>
      <c r="BG1634" s="750"/>
      <c r="BK1634" s="155"/>
      <c r="BL1634" s="155"/>
      <c r="BM1634" s="155"/>
      <c r="BN1634" s="155"/>
    </row>
    <row r="1635" spans="1:66" s="830" customFormat="1" ht="24.75" customHeight="1">
      <c r="A1635" s="472" t="s">
        <v>4045</v>
      </c>
      <c r="B1635" s="472" t="s">
        <v>4076</v>
      </c>
      <c r="C1635" s="472" t="s">
        <v>3420</v>
      </c>
      <c r="D1635" s="472" t="s">
        <v>4046</v>
      </c>
      <c r="E1635" s="472" t="s">
        <v>162</v>
      </c>
      <c r="F1635" s="472" t="s">
        <v>138</v>
      </c>
      <c r="G1635" s="472"/>
      <c r="H1635" s="472" t="s">
        <v>179</v>
      </c>
      <c r="I1635" s="472" t="s">
        <v>5418</v>
      </c>
      <c r="J1635" s="472" t="s">
        <v>21979</v>
      </c>
      <c r="K1635" s="472" t="s">
        <v>1183</v>
      </c>
      <c r="L1635" s="472" t="s">
        <v>774</v>
      </c>
      <c r="M1635" s="472" t="s">
        <v>21980</v>
      </c>
      <c r="N1635" s="472"/>
      <c r="O1635" s="472"/>
      <c r="P1635" s="472" t="s">
        <v>1320</v>
      </c>
      <c r="Q1635" s="472"/>
      <c r="R1635" s="472" t="s">
        <v>1320</v>
      </c>
      <c r="S1635" s="759"/>
      <c r="T1635" s="829" t="str">
        <f>IF(Table54[[#This Row],[تاریخ اولین  احتساب حق بیمه]]="",1403,MID(Table54[[#This Row],[تاریخ اولین  احتساب حق بیمه]],1,4))</f>
        <v>1399</v>
      </c>
      <c r="U1635" s="22" t="s">
        <v>3156</v>
      </c>
      <c r="V1635" s="22" t="s">
        <v>3156</v>
      </c>
      <c r="W1635" s="23"/>
      <c r="X1635" s="472"/>
      <c r="Y1635" s="472"/>
      <c r="Z1635" s="472"/>
      <c r="AA1635" s="472"/>
      <c r="AB1635" s="472"/>
      <c r="AC1635" s="472"/>
      <c r="AD1635" s="472"/>
      <c r="AE1635" s="472"/>
      <c r="AF1635" s="472"/>
      <c r="AG1635" s="472"/>
      <c r="AH1635" s="472"/>
      <c r="AI1635" s="472"/>
      <c r="AJ1635" s="472"/>
      <c r="AK1635" s="472"/>
      <c r="AL1635" s="472"/>
      <c r="AM1635" s="472"/>
      <c r="AN1635" s="472"/>
      <c r="AO1635" s="472"/>
      <c r="AP1635" s="472"/>
      <c r="AQ1635" s="472"/>
      <c r="AR1635" s="472"/>
      <c r="AS1635" s="472"/>
      <c r="AT1635" s="472"/>
      <c r="AU1635" s="472"/>
      <c r="AV1635" s="472"/>
      <c r="AW1635" s="472"/>
      <c r="AX1635" s="472"/>
      <c r="AY1635" s="472"/>
      <c r="AZ1635" s="472"/>
      <c r="BA1635" s="472"/>
      <c r="BB1635" s="472"/>
      <c r="BC1635" s="472"/>
      <c r="BD1635" s="472"/>
      <c r="BE1635" s="750"/>
      <c r="BG1635" s="750"/>
      <c r="BK1635" s="155"/>
      <c r="BL1635" s="155"/>
      <c r="BM1635" s="155"/>
      <c r="BN1635" s="155"/>
    </row>
    <row r="1636" spans="1:66" s="830" customFormat="1" ht="24.75" customHeight="1">
      <c r="A1636" s="472" t="s">
        <v>4047</v>
      </c>
      <c r="B1636" s="472" t="s">
        <v>4077</v>
      </c>
      <c r="C1636" s="472" t="s">
        <v>3420</v>
      </c>
      <c r="D1636" s="472" t="s">
        <v>4048</v>
      </c>
      <c r="E1636" s="472" t="s">
        <v>162</v>
      </c>
      <c r="F1636" s="472" t="s">
        <v>404</v>
      </c>
      <c r="G1636" s="472"/>
      <c r="H1636" s="472" t="s">
        <v>180</v>
      </c>
      <c r="I1636" s="472" t="s">
        <v>5417</v>
      </c>
      <c r="J1636" s="472"/>
      <c r="K1636" s="472"/>
      <c r="L1636" s="472"/>
      <c r="M1636" s="472"/>
      <c r="N1636" s="472"/>
      <c r="O1636" s="472"/>
      <c r="P1636" s="472" t="s">
        <v>1037</v>
      </c>
      <c r="Q1636" s="472"/>
      <c r="R1636" s="472" t="s">
        <v>1037</v>
      </c>
      <c r="S1636" s="759"/>
      <c r="T1636" s="829" t="str">
        <f>IF(Table54[[#This Row],[تاریخ اولین  احتساب حق بیمه]]="",1403,MID(Table54[[#This Row],[تاریخ اولین  احتساب حق بیمه]],1,4))</f>
        <v>1400</v>
      </c>
      <c r="U1636" s="22" t="s">
        <v>3156</v>
      </c>
      <c r="V1636" s="22" t="s">
        <v>5378</v>
      </c>
      <c r="W1636" s="23"/>
      <c r="X1636" s="472"/>
      <c r="Y1636" s="472"/>
      <c r="Z1636" s="472"/>
      <c r="AA1636" s="472"/>
      <c r="AB1636" s="472"/>
      <c r="AC1636" s="472"/>
      <c r="AD1636" s="472"/>
      <c r="AE1636" s="472"/>
      <c r="AF1636" s="472"/>
      <c r="AG1636" s="472"/>
      <c r="AH1636" s="472"/>
      <c r="AI1636" s="472"/>
      <c r="AJ1636" s="472"/>
      <c r="AK1636" s="472"/>
      <c r="AL1636" s="472"/>
      <c r="AM1636" s="472"/>
      <c r="AN1636" s="472"/>
      <c r="AO1636" s="472"/>
      <c r="AP1636" s="472"/>
      <c r="AQ1636" s="472"/>
      <c r="AR1636" s="472"/>
      <c r="AS1636" s="472"/>
      <c r="AT1636" s="472"/>
      <c r="AU1636" s="472"/>
      <c r="AV1636" s="472"/>
      <c r="AW1636" s="472"/>
      <c r="AX1636" s="472"/>
      <c r="AY1636" s="472"/>
      <c r="AZ1636" s="472"/>
      <c r="BA1636" s="472"/>
      <c r="BB1636" s="472"/>
      <c r="BC1636" s="472"/>
      <c r="BD1636" s="472"/>
      <c r="BE1636" s="750"/>
      <c r="BG1636" s="750"/>
      <c r="BK1636" s="155"/>
      <c r="BL1636" s="155"/>
      <c r="BM1636" s="155"/>
      <c r="BN1636" s="155"/>
    </row>
    <row r="1637" spans="1:66" s="830" customFormat="1" ht="24.75" customHeight="1">
      <c r="A1637" s="472" t="s">
        <v>4049</v>
      </c>
      <c r="B1637" s="472" t="s">
        <v>4078</v>
      </c>
      <c r="C1637" s="472" t="s">
        <v>3420</v>
      </c>
      <c r="D1637" s="472" t="s">
        <v>4050</v>
      </c>
      <c r="E1637" s="472" t="s">
        <v>162</v>
      </c>
      <c r="F1637" s="472" t="s">
        <v>910</v>
      </c>
      <c r="G1637" s="472"/>
      <c r="H1637" s="472" t="s">
        <v>180</v>
      </c>
      <c r="I1637" s="472" t="s">
        <v>5417</v>
      </c>
      <c r="J1637" s="472" t="s">
        <v>21995</v>
      </c>
      <c r="K1637" s="472" t="s">
        <v>1183</v>
      </c>
      <c r="L1637" s="472" t="s">
        <v>774</v>
      </c>
      <c r="M1637" s="472" t="s">
        <v>21996</v>
      </c>
      <c r="N1637" s="472"/>
      <c r="O1637" s="472"/>
      <c r="P1637" s="472" t="s">
        <v>3093</v>
      </c>
      <c r="Q1637" s="472"/>
      <c r="R1637" s="472" t="s">
        <v>3093</v>
      </c>
      <c r="S1637" s="759"/>
      <c r="T1637" s="829" t="str">
        <f>IF(Table54[[#This Row],[تاریخ اولین  احتساب حق بیمه]]="",1403,MID(Table54[[#This Row],[تاریخ اولین  احتساب حق بیمه]],1,4))</f>
        <v>1402</v>
      </c>
      <c r="U1637" s="22" t="s">
        <v>3156</v>
      </c>
      <c r="V1637" s="22" t="s">
        <v>5378</v>
      </c>
      <c r="W1637" s="23"/>
      <c r="X1637" s="472"/>
      <c r="Y1637" s="472"/>
      <c r="Z1637" s="472"/>
      <c r="AA1637" s="472"/>
      <c r="AB1637" s="472"/>
      <c r="AC1637" s="472"/>
      <c r="AD1637" s="472"/>
      <c r="AE1637" s="472"/>
      <c r="AF1637" s="472"/>
      <c r="AG1637" s="472"/>
      <c r="AH1637" s="472"/>
      <c r="AI1637" s="472"/>
      <c r="AJ1637" s="472"/>
      <c r="AK1637" s="472"/>
      <c r="AL1637" s="472"/>
      <c r="AM1637" s="472"/>
      <c r="AN1637" s="472"/>
      <c r="AO1637" s="472"/>
      <c r="AP1637" s="472"/>
      <c r="AQ1637" s="472"/>
      <c r="AR1637" s="472"/>
      <c r="AS1637" s="472"/>
      <c r="AT1637" s="472"/>
      <c r="AU1637" s="472"/>
      <c r="AV1637" s="472"/>
      <c r="AW1637" s="472"/>
      <c r="AX1637" s="472"/>
      <c r="AY1637" s="472"/>
      <c r="AZ1637" s="472"/>
      <c r="BA1637" s="472"/>
      <c r="BB1637" s="472"/>
      <c r="BC1637" s="472"/>
      <c r="BD1637" s="472"/>
      <c r="BE1637" s="750"/>
      <c r="BG1637" s="750"/>
      <c r="BK1637" s="155"/>
      <c r="BL1637" s="155"/>
      <c r="BM1637" s="155"/>
      <c r="BN1637" s="155"/>
    </row>
    <row r="1638" spans="1:66" s="830" customFormat="1" ht="24.75" customHeight="1">
      <c r="A1638" s="472" t="s">
        <v>4051</v>
      </c>
      <c r="B1638" s="472" t="s">
        <v>4079</v>
      </c>
      <c r="C1638" s="472" t="s">
        <v>3420</v>
      </c>
      <c r="D1638" s="472" t="s">
        <v>4052</v>
      </c>
      <c r="E1638" s="472" t="s">
        <v>162</v>
      </c>
      <c r="F1638" s="472" t="s">
        <v>200</v>
      </c>
      <c r="G1638" s="472"/>
      <c r="H1638" s="472" t="s">
        <v>180</v>
      </c>
      <c r="I1638" s="472" t="s">
        <v>5417</v>
      </c>
      <c r="J1638" s="472" t="s">
        <v>21985</v>
      </c>
      <c r="K1638" s="472" t="s">
        <v>1183</v>
      </c>
      <c r="L1638" s="472" t="s">
        <v>774</v>
      </c>
      <c r="M1638" s="472" t="s">
        <v>21986</v>
      </c>
      <c r="N1638" s="472"/>
      <c r="O1638" s="472"/>
      <c r="P1638" s="472" t="s">
        <v>1320</v>
      </c>
      <c r="Q1638" s="472"/>
      <c r="R1638" s="472" t="s">
        <v>1320</v>
      </c>
      <c r="S1638" s="759"/>
      <c r="T1638" s="829" t="str">
        <f>IF(Table54[[#This Row],[تاریخ اولین  احتساب حق بیمه]]="",1403,MID(Table54[[#This Row],[تاریخ اولین  احتساب حق بیمه]],1,4))</f>
        <v>1399</v>
      </c>
      <c r="U1638" s="22" t="s">
        <v>3156</v>
      </c>
      <c r="V1638" s="22" t="s">
        <v>3156</v>
      </c>
      <c r="W1638" s="23"/>
      <c r="X1638" s="472"/>
      <c r="Y1638" s="472"/>
      <c r="Z1638" s="472"/>
      <c r="AA1638" s="472"/>
      <c r="AB1638" s="472"/>
      <c r="AC1638" s="472"/>
      <c r="AD1638" s="472"/>
      <c r="AE1638" s="472"/>
      <c r="AF1638" s="472"/>
      <c r="AG1638" s="472"/>
      <c r="AH1638" s="472"/>
      <c r="AI1638" s="472"/>
      <c r="AJ1638" s="472"/>
      <c r="AK1638" s="472"/>
      <c r="AL1638" s="472"/>
      <c r="AM1638" s="472"/>
      <c r="AN1638" s="472"/>
      <c r="AO1638" s="472"/>
      <c r="AP1638" s="472"/>
      <c r="AQ1638" s="472"/>
      <c r="AR1638" s="472"/>
      <c r="AS1638" s="472"/>
      <c r="AT1638" s="472"/>
      <c r="AU1638" s="472"/>
      <c r="AV1638" s="472"/>
      <c r="AW1638" s="472"/>
      <c r="AX1638" s="472"/>
      <c r="AY1638" s="472"/>
      <c r="AZ1638" s="472"/>
      <c r="BA1638" s="472"/>
      <c r="BB1638" s="472"/>
      <c r="BC1638" s="472"/>
      <c r="BD1638" s="472"/>
      <c r="BE1638" s="750"/>
      <c r="BG1638" s="750"/>
      <c r="BK1638" s="155"/>
      <c r="BL1638" s="155"/>
      <c r="BM1638" s="155"/>
      <c r="BN1638" s="155"/>
    </row>
    <row r="1639" spans="1:66" s="830" customFormat="1" ht="24.75" customHeight="1">
      <c r="A1639" s="472" t="s">
        <v>4053</v>
      </c>
      <c r="B1639" s="472" t="s">
        <v>4080</v>
      </c>
      <c r="C1639" s="472" t="s">
        <v>3420</v>
      </c>
      <c r="D1639" s="472" t="s">
        <v>4054</v>
      </c>
      <c r="E1639" s="472" t="s">
        <v>162</v>
      </c>
      <c r="F1639" s="472" t="s">
        <v>200</v>
      </c>
      <c r="G1639" s="472"/>
      <c r="H1639" s="472" t="s">
        <v>179</v>
      </c>
      <c r="I1639" s="472" t="s">
        <v>5417</v>
      </c>
      <c r="J1639" s="472" t="s">
        <v>21981</v>
      </c>
      <c r="K1639" s="472" t="s">
        <v>1183</v>
      </c>
      <c r="L1639" s="472" t="s">
        <v>774</v>
      </c>
      <c r="M1639" s="472" t="s">
        <v>21982</v>
      </c>
      <c r="N1639" s="472"/>
      <c r="O1639" s="472"/>
      <c r="P1639" s="472" t="s">
        <v>2270</v>
      </c>
      <c r="Q1639" s="472"/>
      <c r="R1639" s="472" t="s">
        <v>2270</v>
      </c>
      <c r="S1639" s="759"/>
      <c r="T1639" s="829" t="str">
        <f>IF(Table54[[#This Row],[تاریخ اولین  احتساب حق بیمه]]="",1403,MID(Table54[[#This Row],[تاریخ اولین  احتساب حق بیمه]],1,4))</f>
        <v>1401</v>
      </c>
      <c r="U1639" s="22" t="s">
        <v>3156</v>
      </c>
      <c r="V1639" s="22" t="s">
        <v>5378</v>
      </c>
      <c r="W1639" s="23"/>
      <c r="X1639" s="472"/>
      <c r="Y1639" s="472"/>
      <c r="Z1639" s="472"/>
      <c r="AA1639" s="472"/>
      <c r="AB1639" s="472"/>
      <c r="AC1639" s="472"/>
      <c r="AD1639" s="472"/>
      <c r="AE1639" s="472"/>
      <c r="AF1639" s="472"/>
      <c r="AG1639" s="472"/>
      <c r="AH1639" s="472"/>
      <c r="AI1639" s="472"/>
      <c r="AJ1639" s="472"/>
      <c r="AK1639" s="472"/>
      <c r="AL1639" s="472"/>
      <c r="AM1639" s="472"/>
      <c r="AN1639" s="472"/>
      <c r="AO1639" s="472"/>
      <c r="AP1639" s="472"/>
      <c r="AQ1639" s="472"/>
      <c r="AR1639" s="472"/>
      <c r="AS1639" s="472"/>
      <c r="AT1639" s="472"/>
      <c r="AU1639" s="472"/>
      <c r="AV1639" s="472"/>
      <c r="AW1639" s="472"/>
      <c r="AX1639" s="472"/>
      <c r="AY1639" s="472"/>
      <c r="AZ1639" s="472"/>
      <c r="BA1639" s="472"/>
      <c r="BB1639" s="472"/>
      <c r="BC1639" s="472"/>
      <c r="BD1639" s="472"/>
      <c r="BE1639" s="750"/>
      <c r="BG1639" s="750"/>
      <c r="BK1639" s="155"/>
      <c r="BL1639" s="155"/>
      <c r="BM1639" s="155"/>
      <c r="BN1639" s="155"/>
    </row>
    <row r="1640" spans="1:66" s="830" customFormat="1" ht="24.75" customHeight="1">
      <c r="A1640" s="472" t="s">
        <v>4055</v>
      </c>
      <c r="B1640" s="472" t="s">
        <v>4081</v>
      </c>
      <c r="C1640" s="472" t="s">
        <v>3420</v>
      </c>
      <c r="D1640" s="472" t="s">
        <v>4056</v>
      </c>
      <c r="E1640" s="472" t="s">
        <v>162</v>
      </c>
      <c r="F1640" s="472" t="s">
        <v>469</v>
      </c>
      <c r="G1640" s="472"/>
      <c r="H1640" s="472" t="s">
        <v>180</v>
      </c>
      <c r="I1640" s="472" t="s">
        <v>5417</v>
      </c>
      <c r="J1640" s="472" t="s">
        <v>21992</v>
      </c>
      <c r="K1640" s="472" t="s">
        <v>1183</v>
      </c>
      <c r="L1640" s="472" t="s">
        <v>21977</v>
      </c>
      <c r="M1640" s="472" t="s">
        <v>21993</v>
      </c>
      <c r="N1640" s="472"/>
      <c r="O1640" s="472"/>
      <c r="P1640" s="472" t="s">
        <v>1309</v>
      </c>
      <c r="Q1640" s="472"/>
      <c r="R1640" s="472" t="s">
        <v>1309</v>
      </c>
      <c r="S1640" s="759"/>
      <c r="T1640" s="829" t="str">
        <f>IF(Table54[[#This Row],[تاریخ اولین  احتساب حق بیمه]]="",1403,MID(Table54[[#This Row],[تاریخ اولین  احتساب حق بیمه]],1,4))</f>
        <v>1401</v>
      </c>
      <c r="U1640" s="22" t="s">
        <v>3156</v>
      </c>
      <c r="V1640" s="22" t="s">
        <v>5378</v>
      </c>
      <c r="W1640" s="23"/>
      <c r="X1640" s="472"/>
      <c r="Y1640" s="472"/>
      <c r="Z1640" s="472"/>
      <c r="AA1640" s="472"/>
      <c r="AB1640" s="472"/>
      <c r="AC1640" s="472"/>
      <c r="AD1640" s="472"/>
      <c r="AE1640" s="472"/>
      <c r="AF1640" s="472"/>
      <c r="AG1640" s="472"/>
      <c r="AH1640" s="472"/>
      <c r="AI1640" s="472"/>
      <c r="AJ1640" s="472"/>
      <c r="AK1640" s="472"/>
      <c r="AL1640" s="472"/>
      <c r="AM1640" s="472"/>
      <c r="AN1640" s="472"/>
      <c r="AO1640" s="472"/>
      <c r="AP1640" s="472"/>
      <c r="AQ1640" s="472"/>
      <c r="AR1640" s="472"/>
      <c r="AS1640" s="472"/>
      <c r="AT1640" s="472"/>
      <c r="AU1640" s="472"/>
      <c r="AV1640" s="472"/>
      <c r="AW1640" s="472"/>
      <c r="AX1640" s="472"/>
      <c r="AY1640" s="472"/>
      <c r="AZ1640" s="472"/>
      <c r="BA1640" s="472"/>
      <c r="BB1640" s="472"/>
      <c r="BC1640" s="472"/>
      <c r="BD1640" s="472"/>
      <c r="BE1640" s="750"/>
      <c r="BG1640" s="750"/>
      <c r="BK1640" s="155"/>
      <c r="BL1640" s="155"/>
      <c r="BM1640" s="155"/>
      <c r="BN1640" s="155"/>
    </row>
    <row r="1641" spans="1:66" s="830" customFormat="1" ht="24.75" customHeight="1">
      <c r="A1641" s="472" t="s">
        <v>26036</v>
      </c>
      <c r="B1641" s="472" t="s">
        <v>4082</v>
      </c>
      <c r="C1641" s="472" t="s">
        <v>3420</v>
      </c>
      <c r="D1641" s="472" t="s">
        <v>4057</v>
      </c>
      <c r="E1641" s="472" t="s">
        <v>163</v>
      </c>
      <c r="F1641" s="472" t="s">
        <v>98</v>
      </c>
      <c r="G1641" s="472"/>
      <c r="H1641" s="472" t="s">
        <v>179</v>
      </c>
      <c r="I1641" s="472" t="s">
        <v>22176</v>
      </c>
      <c r="J1641" s="472"/>
      <c r="K1641" s="472"/>
      <c r="L1641" s="472"/>
      <c r="M1641" s="472"/>
      <c r="N1641" s="472"/>
      <c r="O1641" s="472"/>
      <c r="P1641" s="472" t="s">
        <v>2709</v>
      </c>
      <c r="Q1641" s="472"/>
      <c r="R1641" s="472" t="s">
        <v>2709</v>
      </c>
      <c r="S1641" s="759"/>
      <c r="T1641" s="829" t="str">
        <f>IF(Table54[[#This Row],[تاریخ اولین  احتساب حق بیمه]]="",1403,MID(Table54[[#This Row],[تاریخ اولین  احتساب حق بیمه]],1,4))</f>
        <v>1401</v>
      </c>
      <c r="U1641" s="22" t="s">
        <v>3156</v>
      </c>
      <c r="V1641" s="22" t="s">
        <v>5378</v>
      </c>
      <c r="W1641" s="23"/>
      <c r="X1641" s="472"/>
      <c r="Y1641" s="472"/>
      <c r="Z1641" s="472"/>
      <c r="AA1641" s="472"/>
      <c r="AB1641" s="472"/>
      <c r="AC1641" s="472"/>
      <c r="AD1641" s="472"/>
      <c r="AE1641" s="472"/>
      <c r="AF1641" s="472"/>
      <c r="AG1641" s="472"/>
      <c r="AH1641" s="472"/>
      <c r="AI1641" s="472"/>
      <c r="AJ1641" s="472"/>
      <c r="AK1641" s="472"/>
      <c r="AL1641" s="472"/>
      <c r="AM1641" s="472"/>
      <c r="AN1641" s="472"/>
      <c r="AO1641" s="472"/>
      <c r="AP1641" s="472"/>
      <c r="AQ1641" s="472"/>
      <c r="AR1641" s="472"/>
      <c r="AS1641" s="472"/>
      <c r="AT1641" s="472"/>
      <c r="AU1641" s="472"/>
      <c r="AV1641" s="472"/>
      <c r="AW1641" s="472"/>
      <c r="AX1641" s="472"/>
      <c r="AY1641" s="472"/>
      <c r="AZ1641" s="472"/>
      <c r="BA1641" s="472"/>
      <c r="BB1641" s="472"/>
      <c r="BC1641" s="472"/>
      <c r="BD1641" s="472"/>
      <c r="BE1641" s="750"/>
      <c r="BG1641" s="750"/>
      <c r="BK1641" s="155"/>
      <c r="BL1641" s="155"/>
      <c r="BM1641" s="155"/>
      <c r="BN1641" s="155"/>
    </row>
    <row r="1642" spans="1:66" s="830" customFormat="1" ht="24.75" customHeight="1">
      <c r="A1642" s="472" t="s">
        <v>4058</v>
      </c>
      <c r="B1642" s="472" t="s">
        <v>4083</v>
      </c>
      <c r="C1642" s="472" t="s">
        <v>3420</v>
      </c>
      <c r="D1642" s="472">
        <v>5179083605</v>
      </c>
      <c r="E1642" s="472" t="s">
        <v>162</v>
      </c>
      <c r="F1642" s="472" t="s">
        <v>4059</v>
      </c>
      <c r="G1642" s="472"/>
      <c r="H1642" s="472" t="s">
        <v>179</v>
      </c>
      <c r="I1642" s="472" t="s">
        <v>5416</v>
      </c>
      <c r="J1642" s="472" t="s">
        <v>21990</v>
      </c>
      <c r="K1642" s="472" t="s">
        <v>1183</v>
      </c>
      <c r="L1642" s="472" t="s">
        <v>774</v>
      </c>
      <c r="M1642" s="472" t="s">
        <v>21991</v>
      </c>
      <c r="N1642" s="472"/>
      <c r="O1642" s="472"/>
      <c r="P1642" s="472" t="s">
        <v>768</v>
      </c>
      <c r="Q1642" s="472"/>
      <c r="R1642" s="472" t="s">
        <v>768</v>
      </c>
      <c r="S1642" s="759"/>
      <c r="T1642" s="829" t="str">
        <f>IF(Table54[[#This Row],[تاریخ اولین  احتساب حق بیمه]]="",1403,MID(Table54[[#This Row],[تاریخ اولین  احتساب حق بیمه]],1,4))</f>
        <v>1400</v>
      </c>
      <c r="U1642" s="22" t="s">
        <v>3156</v>
      </c>
      <c r="V1642" s="22" t="s">
        <v>5378</v>
      </c>
      <c r="W1642" s="23"/>
      <c r="X1642" s="472"/>
      <c r="Y1642" s="472"/>
      <c r="Z1642" s="472"/>
      <c r="AA1642" s="472"/>
      <c r="AB1642" s="472"/>
      <c r="AC1642" s="472"/>
      <c r="AD1642" s="472"/>
      <c r="AE1642" s="472"/>
      <c r="AF1642" s="472"/>
      <c r="AG1642" s="472"/>
      <c r="AH1642" s="472"/>
      <c r="AI1642" s="472"/>
      <c r="AJ1642" s="472"/>
      <c r="AK1642" s="472"/>
      <c r="AL1642" s="472"/>
      <c r="AM1642" s="472"/>
      <c r="AN1642" s="472"/>
      <c r="AO1642" s="472"/>
      <c r="AP1642" s="472"/>
      <c r="AQ1642" s="472"/>
      <c r="AR1642" s="472"/>
      <c r="AS1642" s="472"/>
      <c r="AT1642" s="472"/>
      <c r="AU1642" s="472"/>
      <c r="AV1642" s="472"/>
      <c r="AW1642" s="472"/>
      <c r="AX1642" s="472"/>
      <c r="AY1642" s="472"/>
      <c r="AZ1642" s="472"/>
      <c r="BA1642" s="472"/>
      <c r="BB1642" s="472"/>
      <c r="BC1642" s="472"/>
      <c r="BD1642" s="472"/>
      <c r="BE1642" s="750"/>
      <c r="BG1642" s="750"/>
      <c r="BK1642" s="155"/>
      <c r="BL1642" s="155"/>
      <c r="BM1642" s="155"/>
      <c r="BN1642" s="155"/>
    </row>
    <row r="1643" spans="1:66" s="830" customFormat="1" ht="24.75" customHeight="1">
      <c r="A1643" s="472" t="s">
        <v>4060</v>
      </c>
      <c r="B1643" s="472" t="s">
        <v>4084</v>
      </c>
      <c r="C1643" s="472" t="s">
        <v>3420</v>
      </c>
      <c r="D1643" s="472" t="s">
        <v>4061</v>
      </c>
      <c r="E1643" s="472" t="s">
        <v>162</v>
      </c>
      <c r="F1643" s="472" t="s">
        <v>4062</v>
      </c>
      <c r="G1643" s="472"/>
      <c r="H1643" s="472" t="s">
        <v>180</v>
      </c>
      <c r="I1643" s="472" t="s">
        <v>5416</v>
      </c>
      <c r="J1643" s="472" t="s">
        <v>21987</v>
      </c>
      <c r="K1643" s="472" t="s">
        <v>1183</v>
      </c>
      <c r="L1643" s="472" t="s">
        <v>774</v>
      </c>
      <c r="M1643" s="472" t="s">
        <v>21988</v>
      </c>
      <c r="N1643" s="472"/>
      <c r="O1643" s="472"/>
      <c r="P1643" s="472" t="s">
        <v>1320</v>
      </c>
      <c r="Q1643" s="472"/>
      <c r="R1643" s="472" t="s">
        <v>1320</v>
      </c>
      <c r="S1643" s="759"/>
      <c r="T1643" s="829" t="str">
        <f>IF(Table54[[#This Row],[تاریخ اولین  احتساب حق بیمه]]="",1403,MID(Table54[[#This Row],[تاریخ اولین  احتساب حق بیمه]],1,4))</f>
        <v>1399</v>
      </c>
      <c r="U1643" s="22" t="s">
        <v>3156</v>
      </c>
      <c r="V1643" s="22" t="s">
        <v>5378</v>
      </c>
      <c r="W1643" s="23"/>
      <c r="X1643" s="472"/>
      <c r="Y1643" s="472"/>
      <c r="Z1643" s="472"/>
      <c r="AA1643" s="472"/>
      <c r="AB1643" s="472"/>
      <c r="AC1643" s="472"/>
      <c r="AD1643" s="472"/>
      <c r="AE1643" s="472"/>
      <c r="AF1643" s="472"/>
      <c r="AG1643" s="472"/>
      <c r="AH1643" s="472"/>
      <c r="AI1643" s="472"/>
      <c r="AJ1643" s="472"/>
      <c r="AK1643" s="472"/>
      <c r="AL1643" s="472"/>
      <c r="AM1643" s="472"/>
      <c r="AN1643" s="472"/>
      <c r="AO1643" s="472"/>
      <c r="AP1643" s="472"/>
      <c r="AQ1643" s="472"/>
      <c r="AR1643" s="472"/>
      <c r="AS1643" s="472"/>
      <c r="AT1643" s="472"/>
      <c r="AU1643" s="472"/>
      <c r="AV1643" s="472"/>
      <c r="AW1643" s="472"/>
      <c r="AX1643" s="472"/>
      <c r="AY1643" s="472"/>
      <c r="AZ1643" s="472"/>
      <c r="BA1643" s="472"/>
      <c r="BB1643" s="472"/>
      <c r="BC1643" s="472"/>
      <c r="BD1643" s="472"/>
      <c r="BE1643" s="750"/>
      <c r="BG1643" s="750"/>
      <c r="BK1643" s="155"/>
      <c r="BL1643" s="155"/>
      <c r="BM1643" s="155"/>
      <c r="BN1643" s="155"/>
    </row>
    <row r="1644" spans="1:66" s="830" customFormat="1" ht="24.75" customHeight="1">
      <c r="A1644" s="472" t="s">
        <v>4063</v>
      </c>
      <c r="B1644" s="472" t="s">
        <v>4085</v>
      </c>
      <c r="C1644" s="472" t="s">
        <v>3420</v>
      </c>
      <c r="D1644" s="472" t="s">
        <v>4064</v>
      </c>
      <c r="E1644" s="472" t="s">
        <v>162</v>
      </c>
      <c r="F1644" s="472" t="s">
        <v>606</v>
      </c>
      <c r="G1644" s="472"/>
      <c r="H1644" s="472" t="s">
        <v>180</v>
      </c>
      <c r="I1644" s="472" t="s">
        <v>5417</v>
      </c>
      <c r="J1644" s="472" t="s">
        <v>21983</v>
      </c>
      <c r="K1644" s="472" t="s">
        <v>1183</v>
      </c>
      <c r="L1644" s="472" t="s">
        <v>774</v>
      </c>
      <c r="M1644" s="472" t="s">
        <v>21984</v>
      </c>
      <c r="N1644" s="472"/>
      <c r="O1644" s="472"/>
      <c r="P1644" s="472" t="s">
        <v>1320</v>
      </c>
      <c r="Q1644" s="472"/>
      <c r="R1644" s="472" t="s">
        <v>1320</v>
      </c>
      <c r="S1644" s="759"/>
      <c r="T1644" s="829" t="str">
        <f>IF(Table54[[#This Row],[تاریخ اولین  احتساب حق بیمه]]="",1403,MID(Table54[[#This Row],[تاریخ اولین  احتساب حق بیمه]],1,4))</f>
        <v>1399</v>
      </c>
      <c r="U1644" s="22" t="s">
        <v>3156</v>
      </c>
      <c r="V1644" s="22" t="s">
        <v>5378</v>
      </c>
      <c r="W1644" s="23"/>
      <c r="X1644" s="472"/>
      <c r="Y1644" s="472"/>
      <c r="Z1644" s="472"/>
      <c r="AA1644" s="472"/>
      <c r="AB1644" s="472"/>
      <c r="AC1644" s="472"/>
      <c r="AD1644" s="472"/>
      <c r="AE1644" s="472"/>
      <c r="AF1644" s="472"/>
      <c r="AG1644" s="472"/>
      <c r="AH1644" s="472"/>
      <c r="AI1644" s="472"/>
      <c r="AJ1644" s="472"/>
      <c r="AK1644" s="472"/>
      <c r="AL1644" s="472"/>
      <c r="AM1644" s="472"/>
      <c r="AN1644" s="472"/>
      <c r="AO1644" s="472"/>
      <c r="AP1644" s="472"/>
      <c r="AQ1644" s="472"/>
      <c r="AR1644" s="472"/>
      <c r="AS1644" s="472"/>
      <c r="AT1644" s="472"/>
      <c r="AU1644" s="472"/>
      <c r="AV1644" s="472"/>
      <c r="AW1644" s="472"/>
      <c r="AX1644" s="472"/>
      <c r="AY1644" s="472"/>
      <c r="AZ1644" s="472"/>
      <c r="BA1644" s="472"/>
      <c r="BB1644" s="472"/>
      <c r="BC1644" s="472"/>
      <c r="BD1644" s="472"/>
      <c r="BE1644" s="750"/>
      <c r="BG1644" s="750"/>
      <c r="BK1644" s="155"/>
      <c r="BL1644" s="155"/>
      <c r="BM1644" s="155"/>
      <c r="BN1644" s="155"/>
    </row>
    <row r="1645" spans="1:66" s="830" customFormat="1" ht="24.75" customHeight="1">
      <c r="A1645" s="472" t="s">
        <v>4065</v>
      </c>
      <c r="B1645" s="472" t="s">
        <v>4086</v>
      </c>
      <c r="C1645" s="472" t="s">
        <v>3420</v>
      </c>
      <c r="D1645" s="472" t="s">
        <v>4066</v>
      </c>
      <c r="E1645" s="472" t="s">
        <v>162</v>
      </c>
      <c r="F1645" s="472" t="s">
        <v>509</v>
      </c>
      <c r="G1645" s="472"/>
      <c r="H1645" s="472" t="s">
        <v>180</v>
      </c>
      <c r="I1645" s="472" t="s">
        <v>5417</v>
      </c>
      <c r="J1645" s="472">
        <v>9031682640</v>
      </c>
      <c r="K1645" s="472" t="s">
        <v>1183</v>
      </c>
      <c r="L1645" s="472" t="s">
        <v>21977</v>
      </c>
      <c r="M1645" s="472" t="s">
        <v>21994</v>
      </c>
      <c r="N1645" s="472"/>
      <c r="O1645" s="472"/>
      <c r="P1645" s="472" t="s">
        <v>1941</v>
      </c>
      <c r="Q1645" s="472"/>
      <c r="R1645" s="472" t="s">
        <v>1941</v>
      </c>
      <c r="S1645" s="759"/>
      <c r="T1645" s="829" t="str">
        <f>IF(Table54[[#This Row],[تاریخ اولین  احتساب حق بیمه]]="",1403,MID(Table54[[#This Row],[تاریخ اولین  احتساب حق بیمه]],1,4))</f>
        <v>1401</v>
      </c>
      <c r="U1645" s="22" t="s">
        <v>3156</v>
      </c>
      <c r="V1645" s="22" t="s">
        <v>3156</v>
      </c>
      <c r="W1645" s="23"/>
      <c r="X1645" s="472"/>
      <c r="Y1645" s="472"/>
      <c r="Z1645" s="472"/>
      <c r="AA1645" s="472"/>
      <c r="AB1645" s="472"/>
      <c r="AC1645" s="472"/>
      <c r="AD1645" s="472"/>
      <c r="AE1645" s="472"/>
      <c r="AF1645" s="472"/>
      <c r="AG1645" s="472"/>
      <c r="AH1645" s="472"/>
      <c r="AI1645" s="472"/>
      <c r="AJ1645" s="472"/>
      <c r="AK1645" s="472"/>
      <c r="AL1645" s="472"/>
      <c r="AM1645" s="472"/>
      <c r="AN1645" s="472"/>
      <c r="AO1645" s="472"/>
      <c r="AP1645" s="472"/>
      <c r="AQ1645" s="472"/>
      <c r="AR1645" s="472"/>
      <c r="AS1645" s="472"/>
      <c r="AT1645" s="472"/>
      <c r="AU1645" s="472"/>
      <c r="AV1645" s="472"/>
      <c r="AW1645" s="472"/>
      <c r="AX1645" s="472"/>
      <c r="AY1645" s="472"/>
      <c r="AZ1645" s="472"/>
      <c r="BA1645" s="472"/>
      <c r="BB1645" s="472"/>
      <c r="BC1645" s="472"/>
      <c r="BD1645" s="472"/>
      <c r="BE1645" s="750"/>
      <c r="BG1645" s="750"/>
      <c r="BK1645" s="155"/>
      <c r="BL1645" s="155"/>
      <c r="BM1645" s="155"/>
      <c r="BN1645" s="155"/>
    </row>
    <row r="1646" spans="1:66" s="830" customFormat="1" ht="24.75" customHeight="1">
      <c r="A1646" s="472" t="s">
        <v>4067</v>
      </c>
      <c r="B1646" s="472" t="s">
        <v>4087</v>
      </c>
      <c r="C1646" s="472" t="s">
        <v>3420</v>
      </c>
      <c r="D1646" s="472">
        <v>20700687</v>
      </c>
      <c r="E1646" s="472" t="s">
        <v>163</v>
      </c>
      <c r="F1646" s="472" t="s">
        <v>3023</v>
      </c>
      <c r="G1646" s="472"/>
      <c r="H1646" s="472" t="s">
        <v>180</v>
      </c>
      <c r="I1646" s="472" t="s">
        <v>5417</v>
      </c>
      <c r="J1646" s="472" t="s">
        <v>21989</v>
      </c>
      <c r="K1646" s="472" t="s">
        <v>1183</v>
      </c>
      <c r="L1646" s="472" t="s">
        <v>774</v>
      </c>
      <c r="M1646" s="472" t="s">
        <v>21994</v>
      </c>
      <c r="N1646" s="472"/>
      <c r="O1646" s="472"/>
      <c r="P1646" s="472" t="s">
        <v>2853</v>
      </c>
      <c r="Q1646" s="472"/>
      <c r="R1646" s="472" t="s">
        <v>1319</v>
      </c>
      <c r="S1646" s="759"/>
      <c r="T1646" s="829" t="str">
        <f>IF(Table54[[#This Row],[تاریخ اولین  احتساب حق بیمه]]="",1403,MID(Table54[[#This Row],[تاریخ اولین  احتساب حق بیمه]],1,4))</f>
        <v>1399</v>
      </c>
      <c r="U1646" s="22" t="s">
        <v>3156</v>
      </c>
      <c r="V1646" s="22" t="s">
        <v>5378</v>
      </c>
      <c r="W1646" s="23"/>
      <c r="X1646" s="472"/>
      <c r="Y1646" s="472"/>
      <c r="Z1646" s="472"/>
      <c r="AA1646" s="472"/>
      <c r="AB1646" s="472"/>
      <c r="AC1646" s="472"/>
      <c r="AD1646" s="472"/>
      <c r="AE1646" s="472"/>
      <c r="AF1646" s="472"/>
      <c r="AG1646" s="472"/>
      <c r="AH1646" s="472"/>
      <c r="AI1646" s="472"/>
      <c r="AJ1646" s="472"/>
      <c r="AK1646" s="472"/>
      <c r="AL1646" s="472"/>
      <c r="AM1646" s="472"/>
      <c r="AN1646" s="472"/>
      <c r="AO1646" s="472"/>
      <c r="AP1646" s="472"/>
      <c r="AQ1646" s="472"/>
      <c r="AR1646" s="472"/>
      <c r="AS1646" s="472"/>
      <c r="AT1646" s="472"/>
      <c r="AU1646" s="472"/>
      <c r="AV1646" s="472"/>
      <c r="AW1646" s="472"/>
      <c r="AX1646" s="472"/>
      <c r="AY1646" s="472"/>
      <c r="AZ1646" s="472"/>
      <c r="BA1646" s="472"/>
      <c r="BB1646" s="472"/>
      <c r="BC1646" s="472"/>
      <c r="BD1646" s="472"/>
      <c r="BE1646" s="750"/>
      <c r="BG1646" s="750"/>
      <c r="BK1646" s="155"/>
      <c r="BL1646" s="155"/>
      <c r="BM1646" s="155"/>
      <c r="BN1646" s="155"/>
    </row>
    <row r="1647" spans="1:66" s="830" customFormat="1" ht="24.75" customHeight="1">
      <c r="A1647" s="472" t="s">
        <v>4068</v>
      </c>
      <c r="B1647" s="472" t="s">
        <v>4088</v>
      </c>
      <c r="C1647" s="472" t="s">
        <v>3420</v>
      </c>
      <c r="D1647" s="472" t="s">
        <v>4069</v>
      </c>
      <c r="E1647" s="472" t="s">
        <v>162</v>
      </c>
      <c r="F1647" s="472" t="s">
        <v>114</v>
      </c>
      <c r="G1647" s="472"/>
      <c r="H1647" s="472" t="s">
        <v>180</v>
      </c>
      <c r="I1647" s="472" t="s">
        <v>5417</v>
      </c>
      <c r="J1647" s="472"/>
      <c r="K1647" s="472"/>
      <c r="L1647" s="472"/>
      <c r="M1647" s="472"/>
      <c r="N1647" s="472"/>
      <c r="O1647" s="472"/>
      <c r="P1647" s="472" t="s">
        <v>183</v>
      </c>
      <c r="Q1647" s="472"/>
      <c r="R1647" s="472" t="s">
        <v>24862</v>
      </c>
      <c r="S1647" s="759"/>
      <c r="T1647" s="829" t="str">
        <f>IF(Table54[[#This Row],[تاریخ اولین  احتساب حق بیمه]]="",1403,MID(Table54[[#This Row],[تاریخ اولین  احتساب حق بیمه]],1,4))</f>
        <v>1403</v>
      </c>
      <c r="U1647" s="22" t="s">
        <v>3156</v>
      </c>
      <c r="V1647" s="22" t="s">
        <v>5378</v>
      </c>
      <c r="W1647" s="23"/>
      <c r="X1647" s="472"/>
      <c r="Y1647" s="472"/>
      <c r="Z1647" s="472"/>
      <c r="AA1647" s="472"/>
      <c r="AB1647" s="472"/>
      <c r="AC1647" s="472"/>
      <c r="AD1647" s="472"/>
      <c r="AE1647" s="472"/>
      <c r="AF1647" s="472"/>
      <c r="AG1647" s="472"/>
      <c r="AH1647" s="472"/>
      <c r="AI1647" s="472"/>
      <c r="AJ1647" s="472"/>
      <c r="AK1647" s="472"/>
      <c r="AL1647" s="472"/>
      <c r="AM1647" s="472"/>
      <c r="AN1647" s="472"/>
      <c r="AO1647" s="472"/>
      <c r="AP1647" s="472"/>
      <c r="AQ1647" s="472"/>
      <c r="AR1647" s="472"/>
      <c r="AS1647" s="472"/>
      <c r="AT1647" s="472"/>
      <c r="AU1647" s="472"/>
      <c r="AV1647" s="472"/>
      <c r="AW1647" s="472"/>
      <c r="AX1647" s="472"/>
      <c r="AY1647" s="472"/>
      <c r="AZ1647" s="472"/>
      <c r="BA1647" s="472"/>
      <c r="BB1647" s="472"/>
      <c r="BC1647" s="472"/>
      <c r="BD1647" s="472"/>
      <c r="BE1647" s="750"/>
      <c r="BG1647" s="750"/>
      <c r="BK1647" s="155"/>
      <c r="BL1647" s="155"/>
      <c r="BM1647" s="155"/>
      <c r="BN1647" s="155"/>
    </row>
    <row r="1648" spans="1:66" s="830" customFormat="1" ht="24.75" customHeight="1">
      <c r="A1648" s="472" t="s">
        <v>4070</v>
      </c>
      <c r="B1648" s="472" t="s">
        <v>4089</v>
      </c>
      <c r="C1648" s="472" t="s">
        <v>3420</v>
      </c>
      <c r="D1648" s="472" t="s">
        <v>4071</v>
      </c>
      <c r="E1648" s="472" t="s">
        <v>162</v>
      </c>
      <c r="F1648" s="472" t="s">
        <v>559</v>
      </c>
      <c r="G1648" s="472"/>
      <c r="H1648" s="472" t="s">
        <v>180</v>
      </c>
      <c r="I1648" s="472" t="s">
        <v>5417</v>
      </c>
      <c r="J1648" s="472" t="s">
        <v>21997</v>
      </c>
      <c r="K1648" s="472" t="s">
        <v>1183</v>
      </c>
      <c r="L1648" s="472" t="s">
        <v>774</v>
      </c>
      <c r="M1648" s="472" t="s">
        <v>21998</v>
      </c>
      <c r="N1648" s="472"/>
      <c r="O1648" s="472"/>
      <c r="P1648" s="472" t="s">
        <v>2955</v>
      </c>
      <c r="Q1648" s="472"/>
      <c r="R1648" s="472" t="s">
        <v>2955</v>
      </c>
      <c r="S1648" s="759"/>
      <c r="T1648" s="829" t="str">
        <f>IF(Table54[[#This Row],[تاریخ اولین  احتساب حق بیمه]]="",1403,MID(Table54[[#This Row],[تاریخ اولین  احتساب حق بیمه]],1,4))</f>
        <v>1402</v>
      </c>
      <c r="U1648" s="22" t="s">
        <v>3156</v>
      </c>
      <c r="V1648" s="22" t="s">
        <v>3156</v>
      </c>
      <c r="W1648" s="23"/>
      <c r="X1648" s="472"/>
      <c r="Y1648" s="472"/>
      <c r="Z1648" s="472"/>
      <c r="AA1648" s="472"/>
      <c r="AB1648" s="472"/>
      <c r="AC1648" s="472"/>
      <c r="AD1648" s="472"/>
      <c r="AE1648" s="472"/>
      <c r="AF1648" s="472"/>
      <c r="AG1648" s="472"/>
      <c r="AH1648" s="472"/>
      <c r="AI1648" s="472"/>
      <c r="AJ1648" s="472"/>
      <c r="AK1648" s="472"/>
      <c r="AL1648" s="472"/>
      <c r="AM1648" s="472"/>
      <c r="AN1648" s="472"/>
      <c r="AO1648" s="472"/>
      <c r="AP1648" s="472"/>
      <c r="AQ1648" s="472"/>
      <c r="AR1648" s="472"/>
      <c r="AS1648" s="472"/>
      <c r="AT1648" s="472"/>
      <c r="AU1648" s="472"/>
      <c r="AV1648" s="472"/>
      <c r="AW1648" s="472"/>
      <c r="AX1648" s="472"/>
      <c r="AY1648" s="472"/>
      <c r="AZ1648" s="472"/>
      <c r="BA1648" s="472"/>
      <c r="BB1648" s="472"/>
      <c r="BC1648" s="472"/>
      <c r="BD1648" s="472"/>
      <c r="BE1648" s="750"/>
      <c r="BG1648" s="750"/>
      <c r="BK1648" s="155"/>
      <c r="BL1648" s="155"/>
      <c r="BM1648" s="155"/>
      <c r="BN1648" s="155"/>
    </row>
    <row r="1649" spans="1:66" s="830" customFormat="1" ht="24.75" customHeight="1">
      <c r="A1649" s="472" t="s">
        <v>4072</v>
      </c>
      <c r="B1649" s="472" t="s">
        <v>4090</v>
      </c>
      <c r="C1649" s="472" t="s">
        <v>3420</v>
      </c>
      <c r="D1649" s="472">
        <v>2710408181</v>
      </c>
      <c r="E1649" s="472" t="s">
        <v>162</v>
      </c>
      <c r="F1649" s="472" t="s">
        <v>2604</v>
      </c>
      <c r="G1649" s="472"/>
      <c r="H1649" s="472" t="s">
        <v>180</v>
      </c>
      <c r="I1649" s="472" t="s">
        <v>5417</v>
      </c>
      <c r="J1649" s="472"/>
      <c r="K1649" s="472"/>
      <c r="L1649" s="472"/>
      <c r="M1649" s="472"/>
      <c r="N1649" s="472"/>
      <c r="O1649" s="472"/>
      <c r="P1649" s="472" t="s">
        <v>3093</v>
      </c>
      <c r="Q1649" s="472"/>
      <c r="R1649" s="472" t="s">
        <v>22871</v>
      </c>
      <c r="S1649" s="759"/>
      <c r="T1649" s="829" t="str">
        <f>IF(Table54[[#This Row],[تاریخ اولین  احتساب حق بیمه]]="",1403,MID(Table54[[#This Row],[تاریخ اولین  احتساب حق بیمه]],1,4))</f>
        <v>1403</v>
      </c>
      <c r="U1649" s="22" t="s">
        <v>3156</v>
      </c>
      <c r="V1649" s="22" t="s">
        <v>5378</v>
      </c>
      <c r="W1649" s="23"/>
      <c r="X1649" s="472"/>
      <c r="Y1649" s="472"/>
      <c r="Z1649" s="472"/>
      <c r="AA1649" s="472"/>
      <c r="AB1649" s="472"/>
      <c r="AC1649" s="472"/>
      <c r="AD1649" s="472"/>
      <c r="AE1649" s="472"/>
      <c r="AF1649" s="472"/>
      <c r="AG1649" s="472"/>
      <c r="AH1649" s="472"/>
      <c r="AI1649" s="472"/>
      <c r="AJ1649" s="472"/>
      <c r="AK1649" s="472"/>
      <c r="AL1649" s="472"/>
      <c r="AM1649" s="472"/>
      <c r="AN1649" s="472"/>
      <c r="AO1649" s="472"/>
      <c r="AP1649" s="472"/>
      <c r="AQ1649" s="472"/>
      <c r="AR1649" s="472"/>
      <c r="AS1649" s="472"/>
      <c r="AT1649" s="472"/>
      <c r="AU1649" s="472"/>
      <c r="AV1649" s="472"/>
      <c r="AW1649" s="472"/>
      <c r="AX1649" s="472"/>
      <c r="AY1649" s="472"/>
      <c r="AZ1649" s="472"/>
      <c r="BA1649" s="472"/>
      <c r="BB1649" s="472"/>
      <c r="BC1649" s="472"/>
      <c r="BD1649" s="472"/>
      <c r="BE1649" s="750"/>
      <c r="BG1649" s="750"/>
      <c r="BK1649" s="155"/>
      <c r="BL1649" s="155"/>
      <c r="BM1649" s="155"/>
      <c r="BN1649" s="155"/>
    </row>
    <row r="1650" spans="1:66" s="830" customFormat="1" ht="24.75" customHeight="1">
      <c r="A1650" s="472" t="s">
        <v>21999</v>
      </c>
      <c r="B1650" s="472" t="s">
        <v>22131</v>
      </c>
      <c r="C1650" s="472" t="s">
        <v>3420</v>
      </c>
      <c r="D1650" s="472">
        <v>2722375583</v>
      </c>
      <c r="E1650" s="472" t="s">
        <v>162</v>
      </c>
      <c r="F1650" s="472" t="s">
        <v>117</v>
      </c>
      <c r="G1650" s="472"/>
      <c r="H1650" s="472" t="s">
        <v>179</v>
      </c>
      <c r="I1650" s="472" t="s">
        <v>5416</v>
      </c>
      <c r="J1650" s="472" t="s">
        <v>22000</v>
      </c>
      <c r="K1650" s="472" t="s">
        <v>1183</v>
      </c>
      <c r="L1650" s="472" t="s">
        <v>774</v>
      </c>
      <c r="M1650" s="472" t="s">
        <v>22001</v>
      </c>
      <c r="N1650" s="472">
        <v>4414917975</v>
      </c>
      <c r="O1650" s="472" t="s">
        <v>21973</v>
      </c>
      <c r="P1650" s="472" t="s">
        <v>22002</v>
      </c>
      <c r="Q1650" s="472" t="s">
        <v>22003</v>
      </c>
      <c r="R1650" s="472"/>
      <c r="S1650" s="759" t="s">
        <v>854</v>
      </c>
      <c r="T1650" s="829" t="s">
        <v>22005</v>
      </c>
      <c r="U1650" s="22" t="s">
        <v>3156</v>
      </c>
      <c r="V1650" s="22" t="s">
        <v>5378</v>
      </c>
      <c r="W1650" s="23" t="s">
        <v>22006</v>
      </c>
      <c r="X1650" s="472"/>
      <c r="Y1650" s="472"/>
      <c r="Z1650" s="472"/>
      <c r="AA1650" s="472"/>
      <c r="AB1650" s="472"/>
      <c r="AC1650" s="472"/>
      <c r="AD1650" s="472"/>
      <c r="AE1650" s="472"/>
      <c r="AF1650" s="472"/>
      <c r="AG1650" s="472"/>
      <c r="AH1650" s="472"/>
      <c r="AI1650" s="472"/>
      <c r="AJ1650" s="472"/>
      <c r="AK1650" s="472"/>
      <c r="AL1650" s="472"/>
      <c r="AM1650" s="472"/>
      <c r="AN1650" s="472"/>
      <c r="AO1650" s="472"/>
      <c r="AP1650" s="472"/>
      <c r="AQ1650" s="472"/>
      <c r="AR1650" s="472"/>
      <c r="AS1650" s="472"/>
      <c r="AT1650" s="472"/>
      <c r="AU1650" s="472"/>
      <c r="AV1650" s="472"/>
      <c r="AW1650" s="472"/>
      <c r="AX1650" s="472"/>
      <c r="AY1650" s="472"/>
      <c r="AZ1650" s="472"/>
      <c r="BA1650" s="472"/>
      <c r="BB1650" s="472"/>
      <c r="BC1650" s="472"/>
      <c r="BD1650" s="472"/>
      <c r="BE1650" s="750"/>
      <c r="BG1650" s="750"/>
      <c r="BK1650" s="155"/>
      <c r="BL1650" s="155"/>
      <c r="BM1650" s="155"/>
      <c r="BN1650" s="155"/>
    </row>
    <row r="1651" spans="1:66" s="830" customFormat="1" ht="24.75" customHeight="1">
      <c r="A1651" s="472" t="s">
        <v>22007</v>
      </c>
      <c r="B1651" s="472" t="s">
        <v>22132</v>
      </c>
      <c r="C1651" s="472" t="s">
        <v>3420</v>
      </c>
      <c r="D1651" s="472">
        <v>2730352872</v>
      </c>
      <c r="E1651" s="472" t="s">
        <v>163</v>
      </c>
      <c r="F1651" s="472" t="s">
        <v>199</v>
      </c>
      <c r="G1651" s="472"/>
      <c r="H1651" s="472" t="s">
        <v>180</v>
      </c>
      <c r="I1651" s="472" t="s">
        <v>5417</v>
      </c>
      <c r="J1651" s="472" t="s">
        <v>22008</v>
      </c>
      <c r="K1651" s="472" t="s">
        <v>1183</v>
      </c>
      <c r="L1651" s="472" t="s">
        <v>774</v>
      </c>
      <c r="M1651" s="472" t="s">
        <v>22009</v>
      </c>
      <c r="N1651" s="472">
        <v>4414885171</v>
      </c>
      <c r="O1651" s="472" t="s">
        <v>21973</v>
      </c>
      <c r="P1651" s="472" t="s">
        <v>22010</v>
      </c>
      <c r="Q1651" s="472" t="s">
        <v>1916</v>
      </c>
      <c r="R1651" s="472" t="s">
        <v>5337</v>
      </c>
      <c r="S1651" s="759" t="s">
        <v>3443</v>
      </c>
      <c r="T1651" s="829" t="s">
        <v>22011</v>
      </c>
      <c r="U1651" s="22" t="s">
        <v>3156</v>
      </c>
      <c r="V1651" s="22" t="s">
        <v>5378</v>
      </c>
      <c r="W1651" s="23"/>
      <c r="X1651" s="472"/>
      <c r="Y1651" s="472"/>
      <c r="Z1651" s="472"/>
      <c r="AA1651" s="472"/>
      <c r="AB1651" s="472"/>
      <c r="AC1651" s="472"/>
      <c r="AD1651" s="472"/>
      <c r="AE1651" s="472"/>
      <c r="AF1651" s="472"/>
      <c r="AG1651" s="472"/>
      <c r="AH1651" s="472"/>
      <c r="AI1651" s="472"/>
      <c r="AJ1651" s="472"/>
      <c r="AK1651" s="472"/>
      <c r="AL1651" s="472"/>
      <c r="AM1651" s="472"/>
      <c r="AN1651" s="472"/>
      <c r="AO1651" s="472"/>
      <c r="AP1651" s="472"/>
      <c r="AQ1651" s="472"/>
      <c r="AR1651" s="472"/>
      <c r="AS1651" s="472"/>
      <c r="AT1651" s="472"/>
      <c r="AU1651" s="472"/>
      <c r="AV1651" s="472"/>
      <c r="AW1651" s="472"/>
      <c r="AX1651" s="472"/>
      <c r="AY1651" s="472"/>
      <c r="AZ1651" s="472"/>
      <c r="BA1651" s="472"/>
      <c r="BB1651" s="472"/>
      <c r="BC1651" s="472"/>
      <c r="BD1651" s="472"/>
      <c r="BE1651" s="750"/>
      <c r="BG1651" s="750"/>
      <c r="BK1651" s="155"/>
      <c r="BL1651" s="155"/>
      <c r="BM1651" s="155"/>
      <c r="BN1651" s="155"/>
    </row>
    <row r="1652" spans="1:66" s="830" customFormat="1" ht="24.75" customHeight="1">
      <c r="A1652" s="472" t="s">
        <v>22012</v>
      </c>
      <c r="B1652" s="472" t="s">
        <v>22133</v>
      </c>
      <c r="C1652" s="472" t="s">
        <v>3420</v>
      </c>
      <c r="D1652" s="472">
        <v>2710365707</v>
      </c>
      <c r="E1652" s="472" t="s">
        <v>163</v>
      </c>
      <c r="F1652" s="472" t="s">
        <v>198</v>
      </c>
      <c r="G1652" s="472"/>
      <c r="H1652" s="472" t="s">
        <v>180</v>
      </c>
      <c r="I1652" s="472" t="s">
        <v>5417</v>
      </c>
      <c r="J1652" s="472" t="s">
        <v>22013</v>
      </c>
      <c r="K1652" s="472" t="s">
        <v>1183</v>
      </c>
      <c r="L1652" s="472" t="s">
        <v>774</v>
      </c>
      <c r="M1652" s="472" t="s">
        <v>22014</v>
      </c>
      <c r="N1652" s="472"/>
      <c r="O1652" s="472" t="s">
        <v>21973</v>
      </c>
      <c r="P1652" s="472" t="s">
        <v>22015</v>
      </c>
      <c r="Q1652" s="472" t="s">
        <v>1996</v>
      </c>
      <c r="R1652" s="472"/>
      <c r="S1652" s="759" t="s">
        <v>3443</v>
      </c>
      <c r="T1652" s="829" t="s">
        <v>22016</v>
      </c>
      <c r="U1652" s="22" t="s">
        <v>3156</v>
      </c>
      <c r="V1652" s="22" t="s">
        <v>5378</v>
      </c>
      <c r="W1652" s="23"/>
      <c r="X1652" s="472"/>
      <c r="Y1652" s="472"/>
      <c r="Z1652" s="472"/>
      <c r="AA1652" s="472"/>
      <c r="AB1652" s="472"/>
      <c r="AC1652" s="472"/>
      <c r="AD1652" s="472"/>
      <c r="AE1652" s="472"/>
      <c r="AF1652" s="472"/>
      <c r="AG1652" s="472"/>
      <c r="AH1652" s="472"/>
      <c r="AI1652" s="472"/>
      <c r="AJ1652" s="472"/>
      <c r="AK1652" s="472"/>
      <c r="AL1652" s="472"/>
      <c r="AM1652" s="472"/>
      <c r="AN1652" s="472"/>
      <c r="AO1652" s="472"/>
      <c r="AP1652" s="472"/>
      <c r="AQ1652" s="472"/>
      <c r="AR1652" s="472"/>
      <c r="AS1652" s="472"/>
      <c r="AT1652" s="472"/>
      <c r="AU1652" s="472"/>
      <c r="AV1652" s="472"/>
      <c r="AW1652" s="472"/>
      <c r="AX1652" s="472"/>
      <c r="AY1652" s="472"/>
      <c r="AZ1652" s="472"/>
      <c r="BA1652" s="472"/>
      <c r="BB1652" s="472"/>
      <c r="BC1652" s="472"/>
      <c r="BD1652" s="472"/>
      <c r="BE1652" s="750"/>
      <c r="BG1652" s="750"/>
      <c r="BK1652" s="155"/>
      <c r="BL1652" s="155"/>
      <c r="BM1652" s="155"/>
      <c r="BN1652" s="155"/>
    </row>
    <row r="1653" spans="1:66" s="830" customFormat="1" ht="24.75" customHeight="1">
      <c r="A1653" s="472" t="s">
        <v>22017</v>
      </c>
      <c r="B1653" s="472" t="s">
        <v>22134</v>
      </c>
      <c r="C1653" s="472" t="s">
        <v>3420</v>
      </c>
      <c r="D1653" s="472" t="s">
        <v>22018</v>
      </c>
      <c r="E1653" s="472" t="s">
        <v>163</v>
      </c>
      <c r="F1653" s="472" t="s">
        <v>927</v>
      </c>
      <c r="G1653" s="472"/>
      <c r="H1653" s="472" t="s">
        <v>180</v>
      </c>
      <c r="I1653" s="472" t="s">
        <v>5417</v>
      </c>
      <c r="J1653" s="472" t="s">
        <v>22019</v>
      </c>
      <c r="K1653" s="472" t="s">
        <v>1183</v>
      </c>
      <c r="L1653" s="472" t="s">
        <v>774</v>
      </c>
      <c r="M1653" s="472" t="s">
        <v>22020</v>
      </c>
      <c r="N1653" s="472"/>
      <c r="O1653" s="472" t="s">
        <v>21973</v>
      </c>
      <c r="P1653" s="472" t="s">
        <v>22021</v>
      </c>
      <c r="Q1653" s="472" t="s">
        <v>2508</v>
      </c>
      <c r="R1653" s="472"/>
      <c r="S1653" s="759" t="s">
        <v>854</v>
      </c>
      <c r="T1653" s="829" t="s">
        <v>22022</v>
      </c>
      <c r="U1653" s="22" t="s">
        <v>3156</v>
      </c>
      <c r="V1653" s="22" t="s">
        <v>5378</v>
      </c>
      <c r="W1653" s="23" t="s">
        <v>22023</v>
      </c>
      <c r="X1653" s="472"/>
      <c r="Y1653" s="472"/>
      <c r="Z1653" s="472"/>
      <c r="AA1653" s="472"/>
      <c r="AB1653" s="472"/>
      <c r="AC1653" s="472"/>
      <c r="AD1653" s="472"/>
      <c r="AE1653" s="472"/>
      <c r="AF1653" s="472"/>
      <c r="AG1653" s="472"/>
      <c r="AH1653" s="472"/>
      <c r="AI1653" s="472"/>
      <c r="AJ1653" s="472"/>
      <c r="AK1653" s="472"/>
      <c r="AL1653" s="472"/>
      <c r="AM1653" s="472"/>
      <c r="AN1653" s="472"/>
      <c r="AO1653" s="472"/>
      <c r="AP1653" s="472"/>
      <c r="AQ1653" s="472"/>
      <c r="AR1653" s="472"/>
      <c r="AS1653" s="472"/>
      <c r="AT1653" s="472"/>
      <c r="AU1653" s="472"/>
      <c r="AV1653" s="472"/>
      <c r="AW1653" s="472"/>
      <c r="AX1653" s="472"/>
      <c r="AY1653" s="472"/>
      <c r="AZ1653" s="472"/>
      <c r="BA1653" s="472"/>
      <c r="BB1653" s="472"/>
      <c r="BC1653" s="472"/>
      <c r="BD1653" s="472"/>
      <c r="BE1653" s="750"/>
      <c r="BG1653" s="750"/>
      <c r="BK1653" s="155"/>
      <c r="BL1653" s="155"/>
      <c r="BM1653" s="155"/>
      <c r="BN1653" s="155"/>
    </row>
    <row r="1654" spans="1:66" s="830" customFormat="1" ht="24.75" customHeight="1">
      <c r="A1654" s="472" t="s">
        <v>22024</v>
      </c>
      <c r="B1654" s="472" t="s">
        <v>22135</v>
      </c>
      <c r="C1654" s="472" t="s">
        <v>3420</v>
      </c>
      <c r="D1654" s="472">
        <v>2710415798</v>
      </c>
      <c r="E1654" s="472" t="s">
        <v>162</v>
      </c>
      <c r="F1654" s="472" t="s">
        <v>477</v>
      </c>
      <c r="G1654" s="472"/>
      <c r="H1654" s="472" t="s">
        <v>180</v>
      </c>
      <c r="I1654" s="472" t="s">
        <v>5417</v>
      </c>
      <c r="J1654" s="472" t="s">
        <v>22025</v>
      </c>
      <c r="K1654" s="472" t="s">
        <v>1183</v>
      </c>
      <c r="L1654" s="472" t="s">
        <v>774</v>
      </c>
      <c r="M1654" s="472" t="s">
        <v>22026</v>
      </c>
      <c r="N1654" s="472"/>
      <c r="O1654" s="472" t="s">
        <v>21973</v>
      </c>
      <c r="P1654" s="472" t="s">
        <v>22027</v>
      </c>
      <c r="Q1654" s="472" t="s">
        <v>3217</v>
      </c>
      <c r="R1654" s="472" t="s">
        <v>3273</v>
      </c>
      <c r="S1654" s="759" t="s">
        <v>854</v>
      </c>
      <c r="T1654" s="829" t="s">
        <v>22028</v>
      </c>
      <c r="U1654" s="22" t="s">
        <v>3156</v>
      </c>
      <c r="V1654" s="22" t="s">
        <v>5378</v>
      </c>
      <c r="W1654" s="23" t="s">
        <v>22029</v>
      </c>
      <c r="X1654" s="472"/>
      <c r="Y1654" s="472"/>
      <c r="Z1654" s="472"/>
      <c r="AA1654" s="472"/>
      <c r="AB1654" s="472"/>
      <c r="AC1654" s="472"/>
      <c r="AD1654" s="472"/>
      <c r="AE1654" s="472"/>
      <c r="AF1654" s="472"/>
      <c r="AG1654" s="472"/>
      <c r="AH1654" s="472"/>
      <c r="AI1654" s="472"/>
      <c r="AJ1654" s="472"/>
      <c r="AK1654" s="472"/>
      <c r="AL1654" s="472"/>
      <c r="AM1654" s="472"/>
      <c r="AN1654" s="472"/>
      <c r="AO1654" s="472"/>
      <c r="AP1654" s="472"/>
      <c r="AQ1654" s="472"/>
      <c r="AR1654" s="472"/>
      <c r="AS1654" s="472"/>
      <c r="AT1654" s="472"/>
      <c r="AU1654" s="472"/>
      <c r="AV1654" s="472"/>
      <c r="AW1654" s="472"/>
      <c r="AX1654" s="472"/>
      <c r="AY1654" s="472"/>
      <c r="AZ1654" s="472"/>
      <c r="BA1654" s="472"/>
      <c r="BB1654" s="472"/>
      <c r="BC1654" s="472"/>
      <c r="BD1654" s="472"/>
      <c r="BE1654" s="750"/>
      <c r="BG1654" s="750"/>
      <c r="BK1654" s="155"/>
      <c r="BL1654" s="155"/>
      <c r="BM1654" s="155"/>
      <c r="BN1654" s="155"/>
    </row>
    <row r="1655" spans="1:66" s="830" customFormat="1" ht="24.75" customHeight="1">
      <c r="A1655" s="472" t="s">
        <v>22392</v>
      </c>
      <c r="B1655" s="472" t="s">
        <v>22136</v>
      </c>
      <c r="C1655" s="472" t="s">
        <v>3420</v>
      </c>
      <c r="D1655" s="472">
        <v>2710431823</v>
      </c>
      <c r="E1655" s="472" t="s">
        <v>162</v>
      </c>
      <c r="F1655" s="472" t="s">
        <v>111</v>
      </c>
      <c r="G1655" s="472"/>
      <c r="H1655" s="472" t="s">
        <v>180</v>
      </c>
      <c r="I1655" s="472" t="s">
        <v>5417</v>
      </c>
      <c r="J1655" s="472" t="s">
        <v>22030</v>
      </c>
      <c r="K1655" s="472" t="s">
        <v>1183</v>
      </c>
      <c r="L1655" s="472" t="s">
        <v>774</v>
      </c>
      <c r="M1655" s="472" t="s">
        <v>22031</v>
      </c>
      <c r="N1655" s="472"/>
      <c r="O1655" s="472" t="s">
        <v>21973</v>
      </c>
      <c r="P1655" s="472" t="s">
        <v>3273</v>
      </c>
      <c r="Q1655" s="472" t="s">
        <v>3663</v>
      </c>
      <c r="R1655" s="472" t="s">
        <v>3764</v>
      </c>
      <c r="S1655" s="759" t="s">
        <v>854</v>
      </c>
      <c r="T1655" s="829" t="s">
        <v>22032</v>
      </c>
      <c r="U1655" s="22" t="s">
        <v>3156</v>
      </c>
      <c r="V1655" s="22" t="s">
        <v>3156</v>
      </c>
      <c r="W1655" s="23" t="s">
        <v>22033</v>
      </c>
      <c r="X1655" s="472"/>
      <c r="Y1655" s="472"/>
      <c r="Z1655" s="472"/>
      <c r="AA1655" s="472"/>
      <c r="AB1655" s="472"/>
      <c r="AC1655" s="472"/>
      <c r="AD1655" s="472"/>
      <c r="AE1655" s="472"/>
      <c r="AF1655" s="472"/>
      <c r="AG1655" s="472"/>
      <c r="AH1655" s="472"/>
      <c r="AI1655" s="472"/>
      <c r="AJ1655" s="472"/>
      <c r="AK1655" s="472"/>
      <c r="AL1655" s="472"/>
      <c r="AM1655" s="472"/>
      <c r="AN1655" s="472"/>
      <c r="AO1655" s="472"/>
      <c r="AP1655" s="472"/>
      <c r="AQ1655" s="472"/>
      <c r="AR1655" s="472"/>
      <c r="AS1655" s="472"/>
      <c r="AT1655" s="472"/>
      <c r="AU1655" s="472"/>
      <c r="AV1655" s="472"/>
      <c r="AW1655" s="472"/>
      <c r="AX1655" s="472"/>
      <c r="AY1655" s="472"/>
      <c r="AZ1655" s="472"/>
      <c r="BA1655" s="472"/>
      <c r="BB1655" s="472"/>
      <c r="BC1655" s="472"/>
      <c r="BD1655" s="472"/>
      <c r="BE1655" s="750"/>
      <c r="BG1655" s="750"/>
      <c r="BK1655" s="155"/>
      <c r="BL1655" s="155"/>
      <c r="BM1655" s="155"/>
      <c r="BN1655" s="155"/>
    </row>
    <row r="1656" spans="1:66" s="830" customFormat="1" ht="24.75" customHeight="1">
      <c r="A1656" s="472" t="s">
        <v>22034</v>
      </c>
      <c r="B1656" s="472" t="s">
        <v>22137</v>
      </c>
      <c r="C1656" s="472" t="s">
        <v>3420</v>
      </c>
      <c r="D1656" s="472">
        <v>2710478935</v>
      </c>
      <c r="E1656" s="472" t="s">
        <v>162</v>
      </c>
      <c r="F1656" s="472" t="s">
        <v>454</v>
      </c>
      <c r="G1656" s="472"/>
      <c r="H1656" s="472" t="s">
        <v>180</v>
      </c>
      <c r="I1656" s="472" t="s">
        <v>5417</v>
      </c>
      <c r="J1656" s="472" t="s">
        <v>22035</v>
      </c>
      <c r="K1656" s="472" t="s">
        <v>1183</v>
      </c>
      <c r="L1656" s="472" t="s">
        <v>774</v>
      </c>
      <c r="M1656" s="472" t="s">
        <v>22036</v>
      </c>
      <c r="N1656" s="472">
        <v>4436191955</v>
      </c>
      <c r="O1656" s="472" t="s">
        <v>21973</v>
      </c>
      <c r="P1656" s="472" t="s">
        <v>3435</v>
      </c>
      <c r="Q1656" s="472" t="s">
        <v>22037</v>
      </c>
      <c r="R1656" s="472" t="s">
        <v>4293</v>
      </c>
      <c r="S1656" s="759" t="s">
        <v>854</v>
      </c>
      <c r="T1656" s="829" t="s">
        <v>22038</v>
      </c>
      <c r="U1656" s="22" t="s">
        <v>3156</v>
      </c>
      <c r="V1656" s="22" t="s">
        <v>5378</v>
      </c>
      <c r="W1656" s="23" t="s">
        <v>22039</v>
      </c>
      <c r="X1656" s="472"/>
      <c r="Y1656" s="472"/>
      <c r="Z1656" s="472"/>
      <c r="AA1656" s="472"/>
      <c r="AB1656" s="472"/>
      <c r="AC1656" s="472"/>
      <c r="AD1656" s="472"/>
      <c r="AE1656" s="472"/>
      <c r="AF1656" s="472"/>
      <c r="AG1656" s="472"/>
      <c r="AH1656" s="472"/>
      <c r="AI1656" s="472"/>
      <c r="AJ1656" s="472"/>
      <c r="AK1656" s="472"/>
      <c r="AL1656" s="472"/>
      <c r="AM1656" s="472"/>
      <c r="AN1656" s="472"/>
      <c r="AO1656" s="472"/>
      <c r="AP1656" s="472"/>
      <c r="AQ1656" s="472"/>
      <c r="AR1656" s="472"/>
      <c r="AS1656" s="472"/>
      <c r="AT1656" s="472"/>
      <c r="AU1656" s="472"/>
      <c r="AV1656" s="472"/>
      <c r="AW1656" s="472"/>
      <c r="AX1656" s="472"/>
      <c r="AY1656" s="472"/>
      <c r="AZ1656" s="472"/>
      <c r="BA1656" s="472"/>
      <c r="BB1656" s="472"/>
      <c r="BC1656" s="472"/>
      <c r="BD1656" s="472"/>
      <c r="BE1656" s="750"/>
      <c r="BG1656" s="750"/>
      <c r="BK1656" s="155"/>
      <c r="BL1656" s="155"/>
      <c r="BM1656" s="155"/>
      <c r="BN1656" s="155"/>
    </row>
    <row r="1657" spans="1:66" s="830" customFormat="1" ht="24.75" customHeight="1">
      <c r="A1657" s="472" t="s">
        <v>22040</v>
      </c>
      <c r="B1657" s="472" t="s">
        <v>22138</v>
      </c>
      <c r="C1657" s="472" t="s">
        <v>3420</v>
      </c>
      <c r="D1657" s="472">
        <v>2721954113</v>
      </c>
      <c r="E1657" s="472" t="s">
        <v>163</v>
      </c>
      <c r="F1657" s="472" t="s">
        <v>4133</v>
      </c>
      <c r="G1657" s="472"/>
      <c r="H1657" s="472" t="s">
        <v>179</v>
      </c>
      <c r="I1657" s="472" t="s">
        <v>5418</v>
      </c>
      <c r="J1657" s="472" t="s">
        <v>22041</v>
      </c>
      <c r="K1657" s="472" t="s">
        <v>1183</v>
      </c>
      <c r="L1657" s="472" t="s">
        <v>774</v>
      </c>
      <c r="M1657" s="472" t="s">
        <v>22042</v>
      </c>
      <c r="N1657" s="472"/>
      <c r="O1657" s="472" t="s">
        <v>21973</v>
      </c>
      <c r="P1657" s="472" t="s">
        <v>3435</v>
      </c>
      <c r="Q1657" s="472" t="s">
        <v>3973</v>
      </c>
      <c r="R1657" s="472"/>
      <c r="S1657" s="759" t="s">
        <v>3443</v>
      </c>
      <c r="T1657" s="829" t="s">
        <v>22043</v>
      </c>
      <c r="U1657" s="22" t="s">
        <v>3156</v>
      </c>
      <c r="V1657" s="22" t="s">
        <v>5378</v>
      </c>
      <c r="W1657" s="23"/>
      <c r="X1657" s="472"/>
      <c r="Y1657" s="472"/>
      <c r="Z1657" s="472"/>
      <c r="AA1657" s="472"/>
      <c r="AB1657" s="472"/>
      <c r="AC1657" s="472"/>
      <c r="AD1657" s="472"/>
      <c r="AE1657" s="472"/>
      <c r="AF1657" s="472"/>
      <c r="AG1657" s="472"/>
      <c r="AH1657" s="472"/>
      <c r="AI1657" s="472"/>
      <c r="AJ1657" s="472"/>
      <c r="AK1657" s="472"/>
      <c r="AL1657" s="472"/>
      <c r="AM1657" s="472"/>
      <c r="AN1657" s="472"/>
      <c r="AO1657" s="472"/>
      <c r="AP1657" s="472"/>
      <c r="AQ1657" s="472"/>
      <c r="AR1657" s="472"/>
      <c r="AS1657" s="472"/>
      <c r="AT1657" s="472"/>
      <c r="AU1657" s="472"/>
      <c r="AV1657" s="472"/>
      <c r="AW1657" s="472"/>
      <c r="AX1657" s="472"/>
      <c r="AY1657" s="472"/>
      <c r="AZ1657" s="472"/>
      <c r="BA1657" s="472"/>
      <c r="BB1657" s="472"/>
      <c r="BC1657" s="472"/>
      <c r="BD1657" s="472"/>
      <c r="BE1657" s="750"/>
      <c r="BG1657" s="750"/>
      <c r="BK1657" s="155"/>
      <c r="BL1657" s="155"/>
      <c r="BM1657" s="155"/>
      <c r="BN1657" s="155"/>
    </row>
    <row r="1658" spans="1:66" s="830" customFormat="1" ht="24.75" customHeight="1">
      <c r="A1658" s="472" t="s">
        <v>22044</v>
      </c>
      <c r="B1658" s="472" t="s">
        <v>22139</v>
      </c>
      <c r="C1658" s="472" t="s">
        <v>3420</v>
      </c>
      <c r="D1658" s="472">
        <v>23941472</v>
      </c>
      <c r="E1658" s="472" t="s">
        <v>162</v>
      </c>
      <c r="F1658" s="472" t="s">
        <v>1119</v>
      </c>
      <c r="G1658" s="472"/>
      <c r="H1658" s="472" t="s">
        <v>180</v>
      </c>
      <c r="I1658" s="472" t="s">
        <v>5417</v>
      </c>
      <c r="J1658" s="472" t="s">
        <v>22045</v>
      </c>
      <c r="K1658" s="472" t="s">
        <v>1183</v>
      </c>
      <c r="L1658" s="472" t="s">
        <v>774</v>
      </c>
      <c r="M1658" s="472" t="s">
        <v>22046</v>
      </c>
      <c r="N1658" s="472"/>
      <c r="O1658" s="472" t="s">
        <v>21973</v>
      </c>
      <c r="P1658" s="472" t="s">
        <v>3435</v>
      </c>
      <c r="Q1658" s="472" t="s">
        <v>22037</v>
      </c>
      <c r="R1658" s="472" t="s">
        <v>4128</v>
      </c>
      <c r="S1658" s="759" t="s">
        <v>854</v>
      </c>
      <c r="T1658" s="829" t="s">
        <v>22047</v>
      </c>
      <c r="U1658" s="22" t="s">
        <v>3156</v>
      </c>
      <c r="V1658" s="22" t="s">
        <v>5378</v>
      </c>
      <c r="W1658" s="23" t="s">
        <v>22048</v>
      </c>
      <c r="X1658" s="472"/>
      <c r="Y1658" s="472"/>
      <c r="Z1658" s="472"/>
      <c r="AA1658" s="472"/>
      <c r="AB1658" s="472"/>
      <c r="AC1658" s="472"/>
      <c r="AD1658" s="472"/>
      <c r="AE1658" s="472"/>
      <c r="AF1658" s="472"/>
      <c r="AG1658" s="472"/>
      <c r="AH1658" s="472"/>
      <c r="AI1658" s="472"/>
      <c r="AJ1658" s="472"/>
      <c r="AK1658" s="472"/>
      <c r="AL1658" s="472"/>
      <c r="AM1658" s="472"/>
      <c r="AN1658" s="472"/>
      <c r="AO1658" s="472"/>
      <c r="AP1658" s="472"/>
      <c r="AQ1658" s="472"/>
      <c r="AR1658" s="472"/>
      <c r="AS1658" s="472"/>
      <c r="AT1658" s="472"/>
      <c r="AU1658" s="472"/>
      <c r="AV1658" s="472"/>
      <c r="AW1658" s="472"/>
      <c r="AX1658" s="472"/>
      <c r="AY1658" s="472"/>
      <c r="AZ1658" s="472"/>
      <c r="BA1658" s="472"/>
      <c r="BB1658" s="472"/>
      <c r="BC1658" s="472"/>
      <c r="BD1658" s="472"/>
      <c r="BE1658" s="750"/>
      <c r="BG1658" s="750"/>
      <c r="BK1658" s="155"/>
      <c r="BL1658" s="155"/>
      <c r="BM1658" s="155"/>
      <c r="BN1658" s="155"/>
    </row>
    <row r="1659" spans="1:66" s="830" customFormat="1" ht="24.75" customHeight="1">
      <c r="A1659" s="472" t="s">
        <v>22049</v>
      </c>
      <c r="B1659" s="472" t="s">
        <v>22140</v>
      </c>
      <c r="C1659" s="472" t="s">
        <v>3420</v>
      </c>
      <c r="D1659" s="472">
        <v>6309751360</v>
      </c>
      <c r="E1659" s="472" t="s">
        <v>162</v>
      </c>
      <c r="F1659" s="472" t="s">
        <v>123</v>
      </c>
      <c r="G1659" s="472"/>
      <c r="H1659" s="472" t="s">
        <v>180</v>
      </c>
      <c r="I1659" s="472" t="s">
        <v>5417</v>
      </c>
      <c r="J1659" s="472" t="s">
        <v>22050</v>
      </c>
      <c r="K1659" s="472" t="s">
        <v>1183</v>
      </c>
      <c r="L1659" s="472" t="s">
        <v>774</v>
      </c>
      <c r="M1659" s="472" t="s">
        <v>22051</v>
      </c>
      <c r="N1659" s="472"/>
      <c r="O1659" s="472" t="s">
        <v>21973</v>
      </c>
      <c r="P1659" s="472" t="s">
        <v>3672</v>
      </c>
      <c r="Q1659" s="472" t="s">
        <v>4324</v>
      </c>
      <c r="R1659" s="472" t="s">
        <v>4128</v>
      </c>
      <c r="S1659" s="759" t="s">
        <v>854</v>
      </c>
      <c r="T1659" s="829" t="s">
        <v>22052</v>
      </c>
      <c r="U1659" s="22" t="s">
        <v>3156</v>
      </c>
      <c r="V1659" s="22" t="s">
        <v>3156</v>
      </c>
      <c r="W1659" s="23" t="s">
        <v>22053</v>
      </c>
      <c r="X1659" s="472"/>
      <c r="Y1659" s="472"/>
      <c r="Z1659" s="472"/>
      <c r="AA1659" s="472"/>
      <c r="AB1659" s="472"/>
      <c r="AC1659" s="472"/>
      <c r="AD1659" s="472"/>
      <c r="AE1659" s="472"/>
      <c r="AF1659" s="472"/>
      <c r="AG1659" s="472"/>
      <c r="AH1659" s="472"/>
      <c r="AI1659" s="472"/>
      <c r="AJ1659" s="472"/>
      <c r="AK1659" s="472"/>
      <c r="AL1659" s="472"/>
      <c r="AM1659" s="472"/>
      <c r="AN1659" s="472"/>
      <c r="AO1659" s="472"/>
      <c r="AP1659" s="472"/>
      <c r="AQ1659" s="472"/>
      <c r="AR1659" s="472"/>
      <c r="AS1659" s="472"/>
      <c r="AT1659" s="472"/>
      <c r="AU1659" s="472"/>
      <c r="AV1659" s="472"/>
      <c r="AW1659" s="472"/>
      <c r="AX1659" s="472"/>
      <c r="AY1659" s="472"/>
      <c r="AZ1659" s="472"/>
      <c r="BA1659" s="472"/>
      <c r="BB1659" s="472"/>
      <c r="BC1659" s="472"/>
      <c r="BD1659" s="472"/>
      <c r="BE1659" s="750"/>
      <c r="BG1659" s="750"/>
      <c r="BK1659" s="155"/>
      <c r="BL1659" s="155"/>
      <c r="BM1659" s="155"/>
      <c r="BN1659" s="155"/>
    </row>
    <row r="1660" spans="1:66" s="847" customFormat="1" ht="24.75" customHeight="1">
      <c r="A1660" s="845" t="s">
        <v>22054</v>
      </c>
      <c r="B1660" s="845" t="s">
        <v>22141</v>
      </c>
      <c r="C1660" s="845" t="s">
        <v>3420</v>
      </c>
      <c r="D1660" s="845">
        <v>2721528149</v>
      </c>
      <c r="E1660" s="845" t="s">
        <v>163</v>
      </c>
      <c r="F1660" s="845" t="s">
        <v>313</v>
      </c>
      <c r="G1660" s="845" t="s">
        <v>1767</v>
      </c>
      <c r="H1660" s="845" t="s">
        <v>179</v>
      </c>
      <c r="I1660" s="845" t="s">
        <v>5418</v>
      </c>
      <c r="J1660" s="845" t="s">
        <v>22055</v>
      </c>
      <c r="K1660" s="845" t="s">
        <v>1183</v>
      </c>
      <c r="L1660" s="845" t="s">
        <v>774</v>
      </c>
      <c r="M1660" s="845" t="s">
        <v>22056</v>
      </c>
      <c r="N1660" s="845"/>
      <c r="O1660" s="845" t="s">
        <v>21973</v>
      </c>
      <c r="P1660" s="845" t="s">
        <v>653</v>
      </c>
      <c r="Q1660" s="845" t="s">
        <v>22057</v>
      </c>
      <c r="R1660" s="845"/>
      <c r="S1660" s="846" t="s">
        <v>3443</v>
      </c>
      <c r="T1660" s="847" t="s">
        <v>22058</v>
      </c>
      <c r="U1660" s="848" t="s">
        <v>3156</v>
      </c>
      <c r="V1660" s="848" t="s">
        <v>5378</v>
      </c>
      <c r="W1660" s="436"/>
      <c r="X1660" s="845"/>
      <c r="Y1660" s="845"/>
      <c r="Z1660" s="845"/>
      <c r="AA1660" s="845"/>
      <c r="AB1660" s="845"/>
      <c r="AC1660" s="845"/>
      <c r="AD1660" s="845"/>
      <c r="AE1660" s="845"/>
      <c r="AF1660" s="845"/>
      <c r="AG1660" s="845"/>
      <c r="AH1660" s="845"/>
      <c r="AI1660" s="845"/>
      <c r="AJ1660" s="845"/>
      <c r="AK1660" s="845"/>
      <c r="AL1660" s="845"/>
      <c r="AM1660" s="845"/>
      <c r="AN1660" s="845"/>
      <c r="AO1660" s="845"/>
      <c r="AP1660" s="845"/>
      <c r="AQ1660" s="845"/>
      <c r="AR1660" s="845"/>
      <c r="AS1660" s="845"/>
      <c r="AT1660" s="845"/>
      <c r="AU1660" s="845"/>
      <c r="AV1660" s="845"/>
      <c r="AW1660" s="845"/>
      <c r="AX1660" s="845"/>
      <c r="AY1660" s="845"/>
      <c r="AZ1660" s="845"/>
      <c r="BA1660" s="845"/>
      <c r="BB1660" s="845"/>
      <c r="BC1660" s="845"/>
      <c r="BD1660" s="845"/>
      <c r="BE1660" s="849"/>
      <c r="BG1660" s="849"/>
      <c r="BK1660" s="155"/>
      <c r="BL1660" s="155"/>
      <c r="BM1660" s="155"/>
      <c r="BN1660" s="155"/>
    </row>
    <row r="1661" spans="1:66" s="847" customFormat="1" ht="24.75" customHeight="1">
      <c r="A1661" s="845" t="s">
        <v>22060</v>
      </c>
      <c r="B1661" s="845" t="s">
        <v>22142</v>
      </c>
      <c r="C1661" s="845" t="s">
        <v>3420</v>
      </c>
      <c r="D1661" s="845">
        <v>2739875411</v>
      </c>
      <c r="E1661" s="845" t="s">
        <v>163</v>
      </c>
      <c r="F1661" s="845" t="s">
        <v>111</v>
      </c>
      <c r="G1661" s="845" t="s">
        <v>1767</v>
      </c>
      <c r="H1661" s="845" t="s">
        <v>179</v>
      </c>
      <c r="I1661" s="845" t="s">
        <v>5418</v>
      </c>
      <c r="J1661" s="845" t="s">
        <v>22061</v>
      </c>
      <c r="K1661" s="845" t="s">
        <v>1183</v>
      </c>
      <c r="L1661" s="845" t="s">
        <v>774</v>
      </c>
      <c r="M1661" s="845" t="s">
        <v>22062</v>
      </c>
      <c r="N1661" s="845">
        <v>4419696745</v>
      </c>
      <c r="O1661" s="845" t="s">
        <v>21973</v>
      </c>
      <c r="P1661" s="845" t="s">
        <v>866</v>
      </c>
      <c r="Q1661" s="845" t="s">
        <v>22063</v>
      </c>
      <c r="R1661" s="845"/>
      <c r="S1661" s="846" t="s">
        <v>3443</v>
      </c>
      <c r="T1661" s="847" t="s">
        <v>22064</v>
      </c>
      <c r="U1661" s="848" t="s">
        <v>3156</v>
      </c>
      <c r="V1661" s="848" t="s">
        <v>5378</v>
      </c>
      <c r="W1661" s="436"/>
      <c r="X1661" s="845"/>
      <c r="Y1661" s="845"/>
      <c r="Z1661" s="845"/>
      <c r="AA1661" s="845"/>
      <c r="AB1661" s="845"/>
      <c r="AC1661" s="845"/>
      <c r="AD1661" s="845"/>
      <c r="AE1661" s="845"/>
      <c r="AF1661" s="845"/>
      <c r="AG1661" s="845"/>
      <c r="AH1661" s="845"/>
      <c r="AI1661" s="845"/>
      <c r="AJ1661" s="845"/>
      <c r="AK1661" s="845"/>
      <c r="AL1661" s="845"/>
      <c r="AM1661" s="845"/>
      <c r="AN1661" s="845"/>
      <c r="AO1661" s="845"/>
      <c r="AP1661" s="845"/>
      <c r="AQ1661" s="845"/>
      <c r="AR1661" s="845"/>
      <c r="AS1661" s="845"/>
      <c r="AT1661" s="845"/>
      <c r="AU1661" s="845"/>
      <c r="AV1661" s="845"/>
      <c r="AW1661" s="845"/>
      <c r="AX1661" s="845"/>
      <c r="AY1661" s="845"/>
      <c r="AZ1661" s="845"/>
      <c r="BA1661" s="845"/>
      <c r="BB1661" s="845"/>
      <c r="BC1661" s="845"/>
      <c r="BD1661" s="845"/>
      <c r="BE1661" s="849"/>
      <c r="BG1661" s="849"/>
      <c r="BK1661" s="155"/>
      <c r="BL1661" s="155"/>
      <c r="BM1661" s="155"/>
      <c r="BN1661" s="155"/>
    </row>
    <row r="1662" spans="1:66" s="847" customFormat="1" ht="24.75" customHeight="1">
      <c r="A1662" s="845" t="s">
        <v>22065</v>
      </c>
      <c r="B1662" s="845" t="s">
        <v>22143</v>
      </c>
      <c r="C1662" s="845" t="s">
        <v>3420</v>
      </c>
      <c r="D1662" s="845">
        <v>2721519239</v>
      </c>
      <c r="E1662" s="845" t="s">
        <v>163</v>
      </c>
      <c r="F1662" s="845" t="s">
        <v>313</v>
      </c>
      <c r="G1662" s="845" t="s">
        <v>1767</v>
      </c>
      <c r="H1662" s="845" t="s">
        <v>179</v>
      </c>
      <c r="I1662" s="845" t="s">
        <v>5418</v>
      </c>
      <c r="J1662" s="845" t="s">
        <v>22066</v>
      </c>
      <c r="K1662" s="845" t="s">
        <v>1183</v>
      </c>
      <c r="L1662" s="845" t="s">
        <v>774</v>
      </c>
      <c r="M1662" s="845" t="s">
        <v>22067</v>
      </c>
      <c r="N1662" s="845"/>
      <c r="O1662" s="845" t="s">
        <v>21973</v>
      </c>
      <c r="P1662" s="845" t="s">
        <v>248</v>
      </c>
      <c r="Q1662" s="845" t="s">
        <v>1916</v>
      </c>
      <c r="R1662" s="845"/>
      <c r="S1662" s="846" t="s">
        <v>3443</v>
      </c>
      <c r="T1662" s="847" t="s">
        <v>22068</v>
      </c>
      <c r="U1662" s="848" t="s">
        <v>3156</v>
      </c>
      <c r="V1662" s="848" t="s">
        <v>5378</v>
      </c>
      <c r="W1662" s="436"/>
      <c r="X1662" s="845"/>
      <c r="Y1662" s="845"/>
      <c r="Z1662" s="845"/>
      <c r="AA1662" s="845"/>
      <c r="AB1662" s="845"/>
      <c r="AC1662" s="845"/>
      <c r="AD1662" s="845"/>
      <c r="AE1662" s="845"/>
      <c r="AF1662" s="845"/>
      <c r="AG1662" s="845"/>
      <c r="AH1662" s="845"/>
      <c r="AI1662" s="845"/>
      <c r="AJ1662" s="845"/>
      <c r="AK1662" s="845"/>
      <c r="AL1662" s="845"/>
      <c r="AM1662" s="845"/>
      <c r="AN1662" s="845"/>
      <c r="AO1662" s="845"/>
      <c r="AP1662" s="845"/>
      <c r="AQ1662" s="845"/>
      <c r="AR1662" s="845"/>
      <c r="AS1662" s="845"/>
      <c r="AT1662" s="845"/>
      <c r="AU1662" s="845"/>
      <c r="AV1662" s="845"/>
      <c r="AW1662" s="845"/>
      <c r="AX1662" s="845"/>
      <c r="AY1662" s="845"/>
      <c r="AZ1662" s="845"/>
      <c r="BA1662" s="845"/>
      <c r="BB1662" s="845"/>
      <c r="BC1662" s="845"/>
      <c r="BD1662" s="845"/>
      <c r="BE1662" s="849"/>
      <c r="BG1662" s="849"/>
      <c r="BK1662" s="155"/>
      <c r="BL1662" s="155"/>
      <c r="BM1662" s="155"/>
      <c r="BN1662" s="155"/>
    </row>
    <row r="1663" spans="1:66" s="847" customFormat="1" ht="24.75" customHeight="1">
      <c r="A1663" s="845" t="s">
        <v>22069</v>
      </c>
      <c r="B1663" s="845" t="s">
        <v>22144</v>
      </c>
      <c r="C1663" s="845" t="s">
        <v>3420</v>
      </c>
      <c r="D1663" s="845">
        <v>2721507869</v>
      </c>
      <c r="E1663" s="845" t="s">
        <v>163</v>
      </c>
      <c r="F1663" s="845" t="s">
        <v>22059</v>
      </c>
      <c r="G1663" s="845" t="s">
        <v>1767</v>
      </c>
      <c r="H1663" s="845" t="s">
        <v>179</v>
      </c>
      <c r="I1663" s="845" t="s">
        <v>5418</v>
      </c>
      <c r="J1663" s="845" t="s">
        <v>22070</v>
      </c>
      <c r="K1663" s="845" t="s">
        <v>1183</v>
      </c>
      <c r="L1663" s="845" t="s">
        <v>774</v>
      </c>
      <c r="M1663" s="845" t="s">
        <v>22071</v>
      </c>
      <c r="N1663" s="845">
        <v>4414734457</v>
      </c>
      <c r="O1663" s="845" t="s">
        <v>21973</v>
      </c>
      <c r="P1663" s="845"/>
      <c r="Q1663" s="845" t="s">
        <v>652</v>
      </c>
      <c r="R1663" s="845"/>
      <c r="S1663" s="846" t="s">
        <v>22072</v>
      </c>
      <c r="U1663" s="848" t="s">
        <v>3156</v>
      </c>
      <c r="V1663" s="848" t="s">
        <v>5378</v>
      </c>
      <c r="W1663" s="436"/>
      <c r="X1663" s="845"/>
      <c r="Y1663" s="845"/>
      <c r="Z1663" s="845"/>
      <c r="AA1663" s="845"/>
      <c r="AB1663" s="845"/>
      <c r="AC1663" s="845"/>
      <c r="AD1663" s="845"/>
      <c r="AE1663" s="845"/>
      <c r="AF1663" s="845"/>
      <c r="AG1663" s="845"/>
      <c r="AH1663" s="845"/>
      <c r="AI1663" s="845"/>
      <c r="AJ1663" s="845"/>
      <c r="AK1663" s="845"/>
      <c r="AL1663" s="845"/>
      <c r="AM1663" s="845"/>
      <c r="AN1663" s="845"/>
      <c r="AO1663" s="845"/>
      <c r="AP1663" s="845"/>
      <c r="AQ1663" s="845"/>
      <c r="AR1663" s="845"/>
      <c r="AS1663" s="845"/>
      <c r="AT1663" s="845"/>
      <c r="AU1663" s="845"/>
      <c r="AV1663" s="845"/>
      <c r="AW1663" s="845"/>
      <c r="AX1663" s="845"/>
      <c r="AY1663" s="845"/>
      <c r="AZ1663" s="845"/>
      <c r="BA1663" s="845"/>
      <c r="BB1663" s="845"/>
      <c r="BC1663" s="845"/>
      <c r="BD1663" s="845"/>
      <c r="BE1663" s="849"/>
      <c r="BG1663" s="849"/>
      <c r="BK1663" s="155"/>
      <c r="BL1663" s="155"/>
      <c r="BM1663" s="155"/>
      <c r="BN1663" s="155"/>
    </row>
    <row r="1664" spans="1:66" s="847" customFormat="1" ht="24.75" customHeight="1">
      <c r="A1664" s="845" t="s">
        <v>22073</v>
      </c>
      <c r="B1664" s="845" t="s">
        <v>22145</v>
      </c>
      <c r="C1664" s="845" t="s">
        <v>3420</v>
      </c>
      <c r="D1664" s="845">
        <v>2710123355</v>
      </c>
      <c r="E1664" s="845" t="s">
        <v>163</v>
      </c>
      <c r="F1664" s="845" t="s">
        <v>115</v>
      </c>
      <c r="G1664" s="845" t="s">
        <v>1767</v>
      </c>
      <c r="H1664" s="845" t="s">
        <v>180</v>
      </c>
      <c r="I1664" s="845" t="s">
        <v>5417</v>
      </c>
      <c r="J1664" s="845" t="s">
        <v>22074</v>
      </c>
      <c r="K1664" s="845" t="s">
        <v>1183</v>
      </c>
      <c r="L1664" s="845" t="s">
        <v>774</v>
      </c>
      <c r="M1664" s="845" t="s">
        <v>22075</v>
      </c>
      <c r="N1664" s="845"/>
      <c r="O1664" s="845" t="s">
        <v>21973</v>
      </c>
      <c r="P1664" s="845" t="s">
        <v>2864</v>
      </c>
      <c r="Q1664" s="845" t="s">
        <v>3217</v>
      </c>
      <c r="R1664" s="845"/>
      <c r="S1664" s="846" t="s">
        <v>3443</v>
      </c>
      <c r="T1664" s="847" t="s">
        <v>22076</v>
      </c>
      <c r="U1664" s="848" t="s">
        <v>3156</v>
      </c>
      <c r="V1664" s="848" t="s">
        <v>5378</v>
      </c>
      <c r="W1664" s="436" t="s">
        <v>22077</v>
      </c>
      <c r="X1664" s="845"/>
      <c r="Y1664" s="845"/>
      <c r="Z1664" s="845"/>
      <c r="AA1664" s="845"/>
      <c r="AB1664" s="845"/>
      <c r="AC1664" s="845"/>
      <c r="AD1664" s="845"/>
      <c r="AE1664" s="845"/>
      <c r="AF1664" s="845"/>
      <c r="AG1664" s="845"/>
      <c r="AH1664" s="845"/>
      <c r="AI1664" s="845"/>
      <c r="AJ1664" s="845"/>
      <c r="AK1664" s="845"/>
      <c r="AL1664" s="845"/>
      <c r="AM1664" s="845"/>
      <c r="AN1664" s="845"/>
      <c r="AO1664" s="845"/>
      <c r="AP1664" s="845"/>
      <c r="AQ1664" s="845"/>
      <c r="AR1664" s="845"/>
      <c r="AS1664" s="845"/>
      <c r="AT1664" s="845"/>
      <c r="AU1664" s="845"/>
      <c r="AV1664" s="845"/>
      <c r="AW1664" s="845"/>
      <c r="AX1664" s="845"/>
      <c r="AY1664" s="845"/>
      <c r="AZ1664" s="845"/>
      <c r="BA1664" s="845"/>
      <c r="BB1664" s="845"/>
      <c r="BC1664" s="845"/>
      <c r="BD1664" s="845"/>
      <c r="BE1664" s="849"/>
      <c r="BG1664" s="849"/>
      <c r="BK1664" s="155"/>
      <c r="BL1664" s="155"/>
      <c r="BM1664" s="155"/>
      <c r="BN1664" s="155"/>
    </row>
    <row r="1665" spans="1:66" s="847" customFormat="1" ht="24.75" customHeight="1">
      <c r="A1665" s="845" t="s">
        <v>22078</v>
      </c>
      <c r="B1665" s="845" t="s">
        <v>22146</v>
      </c>
      <c r="C1665" s="845" t="s">
        <v>3420</v>
      </c>
      <c r="D1665" s="845">
        <v>2721606212</v>
      </c>
      <c r="E1665" s="845" t="s">
        <v>163</v>
      </c>
      <c r="F1665" s="845" t="s">
        <v>312</v>
      </c>
      <c r="G1665" s="845" t="s">
        <v>1767</v>
      </c>
      <c r="H1665" s="845" t="s">
        <v>179</v>
      </c>
      <c r="I1665" s="845" t="s">
        <v>5416</v>
      </c>
      <c r="J1665" s="845" t="s">
        <v>22079</v>
      </c>
      <c r="K1665" s="845" t="s">
        <v>1183</v>
      </c>
      <c r="L1665" s="845" t="s">
        <v>774</v>
      </c>
      <c r="M1665" s="845" t="s">
        <v>22080</v>
      </c>
      <c r="N1665" s="845"/>
      <c r="O1665" s="845" t="s">
        <v>21973</v>
      </c>
      <c r="P1665" s="845" t="s">
        <v>2864</v>
      </c>
      <c r="Q1665" s="845" t="s">
        <v>3217</v>
      </c>
      <c r="R1665" s="845"/>
      <c r="S1665" s="846" t="s">
        <v>3443</v>
      </c>
      <c r="T1665" s="847" t="s">
        <v>22081</v>
      </c>
      <c r="U1665" s="848" t="s">
        <v>3156</v>
      </c>
      <c r="V1665" s="848" t="s">
        <v>5378</v>
      </c>
      <c r="W1665" s="436"/>
      <c r="X1665" s="845"/>
      <c r="Y1665" s="845"/>
      <c r="Z1665" s="845"/>
      <c r="AA1665" s="845"/>
      <c r="AB1665" s="845"/>
      <c r="AC1665" s="845"/>
      <c r="AD1665" s="845"/>
      <c r="AE1665" s="845"/>
      <c r="AF1665" s="845"/>
      <c r="AG1665" s="845"/>
      <c r="AH1665" s="845"/>
      <c r="AI1665" s="845"/>
      <c r="AJ1665" s="845"/>
      <c r="AK1665" s="845"/>
      <c r="AL1665" s="845"/>
      <c r="AM1665" s="845"/>
      <c r="AN1665" s="845"/>
      <c r="AO1665" s="845"/>
      <c r="AP1665" s="845"/>
      <c r="AQ1665" s="845"/>
      <c r="AR1665" s="845"/>
      <c r="AS1665" s="845"/>
      <c r="AT1665" s="845"/>
      <c r="AU1665" s="845"/>
      <c r="AV1665" s="845"/>
      <c r="AW1665" s="845"/>
      <c r="AX1665" s="845"/>
      <c r="AY1665" s="845"/>
      <c r="AZ1665" s="845"/>
      <c r="BA1665" s="845"/>
      <c r="BB1665" s="845"/>
      <c r="BC1665" s="845"/>
      <c r="BD1665" s="845"/>
      <c r="BE1665" s="849"/>
      <c r="BG1665" s="849"/>
      <c r="BK1665" s="155"/>
      <c r="BL1665" s="155"/>
      <c r="BM1665" s="155"/>
      <c r="BN1665" s="155"/>
    </row>
    <row r="1666" spans="1:66" s="847" customFormat="1" ht="24.75" customHeight="1">
      <c r="A1666" s="845" t="s">
        <v>22082</v>
      </c>
      <c r="B1666" s="845" t="s">
        <v>22147</v>
      </c>
      <c r="C1666" s="845" t="s">
        <v>3420</v>
      </c>
      <c r="D1666" s="845">
        <v>2700203577</v>
      </c>
      <c r="E1666" s="845" t="s">
        <v>163</v>
      </c>
      <c r="F1666" s="845" t="s">
        <v>89</v>
      </c>
      <c r="G1666" s="845" t="s">
        <v>1767</v>
      </c>
      <c r="H1666" s="845" t="s">
        <v>180</v>
      </c>
      <c r="I1666" s="845" t="s">
        <v>5417</v>
      </c>
      <c r="J1666" s="845" t="s">
        <v>22083</v>
      </c>
      <c r="K1666" s="845" t="s">
        <v>1183</v>
      </c>
      <c r="L1666" s="845" t="s">
        <v>1224</v>
      </c>
      <c r="M1666" s="845" t="s">
        <v>22084</v>
      </c>
      <c r="N1666" s="845"/>
      <c r="O1666" s="845" t="s">
        <v>21973</v>
      </c>
      <c r="P1666" s="845" t="s">
        <v>3093</v>
      </c>
      <c r="Q1666" s="845" t="s">
        <v>3308</v>
      </c>
      <c r="R1666" s="845"/>
      <c r="S1666" s="846" t="s">
        <v>3443</v>
      </c>
      <c r="T1666" s="847" t="s">
        <v>22085</v>
      </c>
      <c r="U1666" s="848" t="s">
        <v>3156</v>
      </c>
      <c r="V1666" s="848" t="s">
        <v>5378</v>
      </c>
      <c r="W1666" s="436"/>
      <c r="X1666" s="845"/>
      <c r="Y1666" s="845"/>
      <c r="Z1666" s="845"/>
      <c r="AA1666" s="845"/>
      <c r="AB1666" s="845"/>
      <c r="AC1666" s="845"/>
      <c r="AD1666" s="845"/>
      <c r="AE1666" s="845"/>
      <c r="AF1666" s="845"/>
      <c r="AG1666" s="845"/>
      <c r="AH1666" s="845"/>
      <c r="AI1666" s="845"/>
      <c r="AJ1666" s="845"/>
      <c r="AK1666" s="845"/>
      <c r="AL1666" s="845"/>
      <c r="AM1666" s="845"/>
      <c r="AN1666" s="845"/>
      <c r="AO1666" s="845"/>
      <c r="AP1666" s="845"/>
      <c r="AQ1666" s="845"/>
      <c r="AR1666" s="845"/>
      <c r="AS1666" s="845"/>
      <c r="AT1666" s="845"/>
      <c r="AU1666" s="845"/>
      <c r="AV1666" s="845"/>
      <c r="AW1666" s="845"/>
      <c r="AX1666" s="845"/>
      <c r="AY1666" s="845"/>
      <c r="AZ1666" s="845"/>
      <c r="BA1666" s="845"/>
      <c r="BB1666" s="845"/>
      <c r="BC1666" s="845"/>
      <c r="BD1666" s="845"/>
      <c r="BE1666" s="849"/>
      <c r="BG1666" s="849"/>
      <c r="BK1666" s="155"/>
      <c r="BL1666" s="155"/>
      <c r="BM1666" s="155"/>
      <c r="BN1666" s="155"/>
    </row>
    <row r="1667" spans="1:66" s="847" customFormat="1" ht="24" customHeight="1">
      <c r="A1667" s="845" t="s">
        <v>22086</v>
      </c>
      <c r="B1667" s="845" t="s">
        <v>22148</v>
      </c>
      <c r="C1667" s="845" t="s">
        <v>3420</v>
      </c>
      <c r="D1667" s="845">
        <v>2581217723</v>
      </c>
      <c r="E1667" s="845" t="s">
        <v>163</v>
      </c>
      <c r="F1667" s="845" t="s">
        <v>559</v>
      </c>
      <c r="G1667" s="845" t="s">
        <v>1767</v>
      </c>
      <c r="H1667" s="845" t="s">
        <v>180</v>
      </c>
      <c r="I1667" s="845" t="s">
        <v>5417</v>
      </c>
      <c r="J1667" s="845" t="s">
        <v>22087</v>
      </c>
      <c r="K1667" s="845" t="s">
        <v>1183</v>
      </c>
      <c r="L1667" s="845" t="s">
        <v>21977</v>
      </c>
      <c r="M1667" s="845" t="s">
        <v>22088</v>
      </c>
      <c r="N1667" s="845"/>
      <c r="O1667" s="845" t="s">
        <v>21973</v>
      </c>
      <c r="P1667" s="845" t="s">
        <v>4452</v>
      </c>
      <c r="Q1667" s="845" t="s">
        <v>2728</v>
      </c>
      <c r="R1667" s="845"/>
      <c r="S1667" s="846" t="s">
        <v>3443</v>
      </c>
      <c r="T1667" s="847" t="s">
        <v>22089</v>
      </c>
      <c r="U1667" s="848" t="s">
        <v>3156</v>
      </c>
      <c r="V1667" s="848" t="s">
        <v>5378</v>
      </c>
      <c r="W1667" s="436"/>
      <c r="X1667" s="845"/>
      <c r="Y1667" s="845"/>
      <c r="Z1667" s="845"/>
      <c r="AA1667" s="845"/>
      <c r="AB1667" s="845"/>
      <c r="AC1667" s="845"/>
      <c r="AD1667" s="845"/>
      <c r="AE1667" s="845"/>
      <c r="AF1667" s="845"/>
      <c r="AG1667" s="845"/>
      <c r="AH1667" s="845"/>
      <c r="AI1667" s="845"/>
      <c r="AJ1667" s="845"/>
      <c r="AK1667" s="845"/>
      <c r="AL1667" s="845"/>
      <c r="AM1667" s="845"/>
      <c r="AN1667" s="845"/>
      <c r="AO1667" s="845"/>
      <c r="AP1667" s="845"/>
      <c r="AQ1667" s="845"/>
      <c r="AR1667" s="845"/>
      <c r="AS1667" s="845"/>
      <c r="AT1667" s="845"/>
      <c r="AU1667" s="845"/>
      <c r="AV1667" s="845"/>
      <c r="AW1667" s="845"/>
      <c r="AX1667" s="845"/>
      <c r="AY1667" s="845"/>
      <c r="AZ1667" s="845"/>
      <c r="BA1667" s="845"/>
      <c r="BB1667" s="845"/>
      <c r="BC1667" s="845"/>
      <c r="BD1667" s="845"/>
      <c r="BE1667" s="849"/>
      <c r="BG1667" s="849"/>
      <c r="BK1667" s="155"/>
      <c r="BL1667" s="155"/>
      <c r="BM1667" s="155"/>
      <c r="BN1667" s="155"/>
    </row>
    <row r="1668" spans="1:66" s="830" customFormat="1" ht="24.75" customHeight="1">
      <c r="A1668" s="472" t="s">
        <v>24990</v>
      </c>
      <c r="B1668" s="472" t="s">
        <v>22149</v>
      </c>
      <c r="C1668" s="472" t="s">
        <v>3420</v>
      </c>
      <c r="D1668" s="472">
        <v>5560585981</v>
      </c>
      <c r="E1668" s="472" t="s">
        <v>162</v>
      </c>
      <c r="F1668" s="472" t="s">
        <v>129</v>
      </c>
      <c r="G1668" s="472"/>
      <c r="H1668" s="472" t="s">
        <v>180</v>
      </c>
      <c r="I1668" s="472" t="s">
        <v>5417</v>
      </c>
      <c r="J1668" s="472" t="s">
        <v>22090</v>
      </c>
      <c r="K1668" s="472" t="s">
        <v>1183</v>
      </c>
      <c r="L1668" s="472" t="s">
        <v>774</v>
      </c>
      <c r="M1668" s="472" t="s">
        <v>22091</v>
      </c>
      <c r="N1668" s="472"/>
      <c r="O1668" s="472" t="s">
        <v>21973</v>
      </c>
      <c r="P1668" s="472" t="s">
        <v>3672</v>
      </c>
      <c r="Q1668" s="472" t="s">
        <v>4324</v>
      </c>
      <c r="R1668" s="472" t="s">
        <v>4293</v>
      </c>
      <c r="S1668" s="759" t="s">
        <v>854</v>
      </c>
      <c r="T1668" s="829" t="s">
        <v>22092</v>
      </c>
      <c r="U1668" s="22" t="s">
        <v>3156</v>
      </c>
      <c r="V1668" s="22" t="s">
        <v>5378</v>
      </c>
      <c r="W1668" s="23" t="s">
        <v>22093</v>
      </c>
      <c r="X1668" s="472"/>
      <c r="Y1668" s="472"/>
      <c r="Z1668" s="472"/>
      <c r="AA1668" s="472"/>
      <c r="AB1668" s="472"/>
      <c r="AC1668" s="472"/>
      <c r="AD1668" s="472"/>
      <c r="AE1668" s="472"/>
      <c r="AF1668" s="472"/>
      <c r="AG1668" s="472"/>
      <c r="AH1668" s="472"/>
      <c r="AI1668" s="472"/>
      <c r="AJ1668" s="472"/>
      <c r="AK1668" s="472"/>
      <c r="AL1668" s="472"/>
      <c r="AM1668" s="472"/>
      <c r="AN1668" s="472"/>
      <c r="AO1668" s="472"/>
      <c r="AP1668" s="472"/>
      <c r="AQ1668" s="472"/>
      <c r="AR1668" s="472"/>
      <c r="AS1668" s="472"/>
      <c r="AT1668" s="472"/>
      <c r="AU1668" s="472"/>
      <c r="AV1668" s="472"/>
      <c r="AW1668" s="472"/>
      <c r="AX1668" s="472"/>
      <c r="AY1668" s="472"/>
      <c r="AZ1668" s="472"/>
      <c r="BA1668" s="472"/>
      <c r="BB1668" s="472"/>
      <c r="BC1668" s="472"/>
      <c r="BD1668" s="472"/>
      <c r="BE1668" s="750"/>
      <c r="BG1668" s="750"/>
      <c r="BK1668" s="155"/>
      <c r="BL1668" s="155"/>
      <c r="BM1668" s="155"/>
      <c r="BN1668" s="155"/>
    </row>
    <row r="1669" spans="1:66" s="830" customFormat="1" ht="24.75" customHeight="1">
      <c r="A1669" s="472" t="s">
        <v>22094</v>
      </c>
      <c r="B1669" s="472" t="s">
        <v>22150</v>
      </c>
      <c r="C1669" s="472" t="s">
        <v>3420</v>
      </c>
      <c r="D1669" s="472">
        <v>2730277791</v>
      </c>
      <c r="E1669" s="472" t="s">
        <v>163</v>
      </c>
      <c r="F1669" s="472" t="s">
        <v>604</v>
      </c>
      <c r="G1669" s="472"/>
      <c r="H1669" s="472" t="s">
        <v>180</v>
      </c>
      <c r="I1669" s="472" t="s">
        <v>5417</v>
      </c>
      <c r="J1669" s="472" t="s">
        <v>22095</v>
      </c>
      <c r="K1669" s="472" t="s">
        <v>1183</v>
      </c>
      <c r="L1669" s="472" t="s">
        <v>774</v>
      </c>
      <c r="M1669" s="472" t="s">
        <v>22096</v>
      </c>
      <c r="N1669" s="472">
        <v>4417995755</v>
      </c>
      <c r="O1669" s="472" t="s">
        <v>21973</v>
      </c>
      <c r="P1669" s="472" t="s">
        <v>353</v>
      </c>
      <c r="Q1669" s="472" t="s">
        <v>22097</v>
      </c>
      <c r="R1669" s="472" t="s">
        <v>4463</v>
      </c>
      <c r="S1669" s="759" t="s">
        <v>854</v>
      </c>
      <c r="T1669" s="829" t="s">
        <v>22098</v>
      </c>
      <c r="U1669" s="22" t="s">
        <v>3156</v>
      </c>
      <c r="V1669" s="22" t="s">
        <v>5378</v>
      </c>
      <c r="W1669" s="23" t="s">
        <v>22099</v>
      </c>
      <c r="X1669" s="472"/>
      <c r="Y1669" s="472"/>
      <c r="Z1669" s="472"/>
      <c r="AA1669" s="472"/>
      <c r="AB1669" s="472"/>
      <c r="AC1669" s="472"/>
      <c r="AD1669" s="472"/>
      <c r="AE1669" s="472"/>
      <c r="AF1669" s="472"/>
      <c r="AG1669" s="472"/>
      <c r="AH1669" s="472"/>
      <c r="AI1669" s="472"/>
      <c r="AJ1669" s="472"/>
      <c r="AK1669" s="472"/>
      <c r="AL1669" s="472"/>
      <c r="AM1669" s="472"/>
      <c r="AN1669" s="472"/>
      <c r="AO1669" s="472"/>
      <c r="AP1669" s="472"/>
      <c r="AQ1669" s="472"/>
      <c r="AR1669" s="472"/>
      <c r="AS1669" s="472"/>
      <c r="AT1669" s="472"/>
      <c r="AU1669" s="472"/>
      <c r="AV1669" s="472"/>
      <c r="AW1669" s="472"/>
      <c r="AX1669" s="472"/>
      <c r="AY1669" s="472"/>
      <c r="AZ1669" s="472"/>
      <c r="BA1669" s="472"/>
      <c r="BB1669" s="472"/>
      <c r="BC1669" s="472"/>
      <c r="BD1669" s="472"/>
      <c r="BE1669" s="750"/>
      <c r="BG1669" s="750"/>
      <c r="BK1669" s="155"/>
      <c r="BL1669" s="155"/>
      <c r="BM1669" s="155"/>
      <c r="BN1669" s="155"/>
    </row>
    <row r="1670" spans="1:66" s="830" customFormat="1" ht="24.75" customHeight="1">
      <c r="A1670" s="472" t="s">
        <v>22101</v>
      </c>
      <c r="B1670" s="472" t="s">
        <v>22151</v>
      </c>
      <c r="C1670" s="472" t="s">
        <v>3420</v>
      </c>
      <c r="D1670" s="472">
        <v>2722704978</v>
      </c>
      <c r="E1670" s="472" t="s">
        <v>163</v>
      </c>
      <c r="F1670" s="472" t="s">
        <v>123</v>
      </c>
      <c r="G1670" s="472"/>
      <c r="H1670" s="472" t="s">
        <v>179</v>
      </c>
      <c r="I1670" s="472" t="s">
        <v>22176</v>
      </c>
      <c r="J1670" s="472" t="s">
        <v>22102</v>
      </c>
      <c r="K1670" s="472" t="s">
        <v>1183</v>
      </c>
      <c r="L1670" s="472" t="s">
        <v>774</v>
      </c>
      <c r="M1670" s="472" t="s">
        <v>22036</v>
      </c>
      <c r="N1670" s="472">
        <v>4436191955</v>
      </c>
      <c r="O1670" s="472" t="s">
        <v>21973</v>
      </c>
      <c r="P1670" s="472" t="s">
        <v>4128</v>
      </c>
      <c r="Q1670" s="472" t="s">
        <v>4374</v>
      </c>
      <c r="R1670" s="472" t="s">
        <v>22004</v>
      </c>
      <c r="S1670" s="759" t="s">
        <v>3443</v>
      </c>
      <c r="T1670" s="829" t="s">
        <v>22103</v>
      </c>
      <c r="U1670" s="22" t="s">
        <v>3156</v>
      </c>
      <c r="V1670" s="22" t="s">
        <v>5378</v>
      </c>
      <c r="W1670" s="23"/>
      <c r="X1670" s="472"/>
      <c r="Y1670" s="472"/>
      <c r="Z1670" s="472"/>
      <c r="AA1670" s="472"/>
      <c r="AB1670" s="472"/>
      <c r="AC1670" s="472"/>
      <c r="AD1670" s="472"/>
      <c r="AE1670" s="472"/>
      <c r="AF1670" s="472"/>
      <c r="AG1670" s="472"/>
      <c r="AH1670" s="472"/>
      <c r="AI1670" s="472"/>
      <c r="AJ1670" s="472"/>
      <c r="AK1670" s="472"/>
      <c r="AL1670" s="472"/>
      <c r="AM1670" s="472"/>
      <c r="AN1670" s="472"/>
      <c r="AO1670" s="472"/>
      <c r="AP1670" s="472"/>
      <c r="AQ1670" s="472"/>
      <c r="AR1670" s="472"/>
      <c r="AS1670" s="472"/>
      <c r="AT1670" s="472"/>
      <c r="AU1670" s="472"/>
      <c r="AV1670" s="472"/>
      <c r="AW1670" s="472"/>
      <c r="AX1670" s="472"/>
      <c r="AY1670" s="472"/>
      <c r="AZ1670" s="472"/>
      <c r="BA1670" s="472"/>
      <c r="BB1670" s="472"/>
      <c r="BC1670" s="472"/>
      <c r="BD1670" s="472"/>
      <c r="BE1670" s="750"/>
      <c r="BG1670" s="750"/>
      <c r="BK1670" s="155"/>
      <c r="BL1670" s="155"/>
      <c r="BM1670" s="155"/>
      <c r="BN1670" s="155"/>
    </row>
    <row r="1671" spans="1:66" s="830" customFormat="1" ht="24.75" customHeight="1">
      <c r="A1671" s="472" t="s">
        <v>22104</v>
      </c>
      <c r="B1671" s="472" t="s">
        <v>22152</v>
      </c>
      <c r="C1671" s="472" t="s">
        <v>3420</v>
      </c>
      <c r="D1671" s="472">
        <v>2709596229</v>
      </c>
      <c r="E1671" s="472" t="s">
        <v>162</v>
      </c>
      <c r="F1671" s="472" t="s">
        <v>199</v>
      </c>
      <c r="G1671" s="472"/>
      <c r="H1671" s="472" t="s">
        <v>179</v>
      </c>
      <c r="I1671" s="472" t="s">
        <v>5416</v>
      </c>
      <c r="J1671" s="472" t="s">
        <v>22105</v>
      </c>
      <c r="K1671" s="472" t="s">
        <v>1183</v>
      </c>
      <c r="L1671" s="472" t="s">
        <v>774</v>
      </c>
      <c r="M1671" s="472" t="s">
        <v>22106</v>
      </c>
      <c r="N1671" s="472"/>
      <c r="O1671" s="472" t="s">
        <v>21973</v>
      </c>
      <c r="P1671" s="472" t="s">
        <v>4128</v>
      </c>
      <c r="Q1671" s="472" t="s">
        <v>4374</v>
      </c>
      <c r="R1671" s="472" t="s">
        <v>4463</v>
      </c>
      <c r="S1671" s="759" t="s">
        <v>3443</v>
      </c>
      <c r="T1671" s="829" t="s">
        <v>22107</v>
      </c>
      <c r="U1671" s="22" t="s">
        <v>3156</v>
      </c>
      <c r="V1671" s="22" t="s">
        <v>3156</v>
      </c>
      <c r="W1671" s="23"/>
      <c r="X1671" s="472"/>
      <c r="Y1671" s="472"/>
      <c r="Z1671" s="472"/>
      <c r="AA1671" s="472"/>
      <c r="AB1671" s="472"/>
      <c r="AC1671" s="472"/>
      <c r="AD1671" s="472"/>
      <c r="AE1671" s="472"/>
      <c r="AF1671" s="472"/>
      <c r="AG1671" s="472"/>
      <c r="AH1671" s="472"/>
      <c r="AI1671" s="472"/>
      <c r="AJ1671" s="472"/>
      <c r="AK1671" s="472"/>
      <c r="AL1671" s="472"/>
      <c r="AM1671" s="472"/>
      <c r="AN1671" s="472"/>
      <c r="AO1671" s="472"/>
      <c r="AP1671" s="472"/>
      <c r="AQ1671" s="472"/>
      <c r="AR1671" s="472"/>
      <c r="AS1671" s="472"/>
      <c r="AT1671" s="472"/>
      <c r="AU1671" s="472"/>
      <c r="AV1671" s="472"/>
      <c r="AW1671" s="472"/>
      <c r="AX1671" s="472"/>
      <c r="AY1671" s="472"/>
      <c r="AZ1671" s="472"/>
      <c r="BA1671" s="472"/>
      <c r="BB1671" s="472"/>
      <c r="BC1671" s="472"/>
      <c r="BD1671" s="472"/>
      <c r="BE1671" s="750"/>
      <c r="BG1671" s="750"/>
      <c r="BK1671" s="155"/>
      <c r="BL1671" s="155"/>
      <c r="BM1671" s="155"/>
      <c r="BN1671" s="155"/>
    </row>
    <row r="1672" spans="1:66" s="830" customFormat="1" ht="24.75" customHeight="1">
      <c r="A1672" s="472" t="s">
        <v>22108</v>
      </c>
      <c r="B1672" s="472" t="s">
        <v>22153</v>
      </c>
      <c r="C1672" s="472" t="s">
        <v>3420</v>
      </c>
      <c r="D1672" s="472">
        <v>2710359715</v>
      </c>
      <c r="E1672" s="472" t="s">
        <v>163</v>
      </c>
      <c r="F1672" s="472" t="s">
        <v>323</v>
      </c>
      <c r="G1672" s="472"/>
      <c r="H1672" s="472" t="s">
        <v>180</v>
      </c>
      <c r="I1672" s="472" t="s">
        <v>5417</v>
      </c>
      <c r="J1672" s="472" t="s">
        <v>22109</v>
      </c>
      <c r="K1672" s="472" t="s">
        <v>1183</v>
      </c>
      <c r="L1672" s="472" t="s">
        <v>774</v>
      </c>
      <c r="M1672" s="472" t="s">
        <v>22110</v>
      </c>
      <c r="N1672" s="472"/>
      <c r="O1672" s="472" t="s">
        <v>21973</v>
      </c>
      <c r="P1672" s="472" t="s">
        <v>182</v>
      </c>
      <c r="Q1672" s="472" t="s">
        <v>22111</v>
      </c>
      <c r="R1672" s="472" t="s">
        <v>3654</v>
      </c>
      <c r="S1672" s="759" t="s">
        <v>854</v>
      </c>
      <c r="T1672" s="829" t="s">
        <v>22112</v>
      </c>
      <c r="U1672" s="22" t="s">
        <v>3156</v>
      </c>
      <c r="V1672" s="22" t="s">
        <v>3156</v>
      </c>
      <c r="W1672" s="23" t="s">
        <v>22113</v>
      </c>
      <c r="X1672" s="472"/>
      <c r="Y1672" s="472"/>
      <c r="Z1672" s="472"/>
      <c r="AA1672" s="472"/>
      <c r="AB1672" s="472"/>
      <c r="AC1672" s="472"/>
      <c r="AD1672" s="472"/>
      <c r="AE1672" s="472"/>
      <c r="AF1672" s="472"/>
      <c r="AG1672" s="472"/>
      <c r="AH1672" s="472"/>
      <c r="AI1672" s="472"/>
      <c r="AJ1672" s="472"/>
      <c r="AK1672" s="472"/>
      <c r="AL1672" s="472"/>
      <c r="AM1672" s="472"/>
      <c r="AN1672" s="472"/>
      <c r="AO1672" s="472"/>
      <c r="AP1672" s="472"/>
      <c r="AQ1672" s="472"/>
      <c r="AR1672" s="472"/>
      <c r="AS1672" s="472"/>
      <c r="AT1672" s="472"/>
      <c r="AU1672" s="472"/>
      <c r="AV1672" s="472"/>
      <c r="AW1672" s="472"/>
      <c r="AX1672" s="472"/>
      <c r="AY1672" s="472"/>
      <c r="AZ1672" s="472"/>
      <c r="BA1672" s="472"/>
      <c r="BB1672" s="472"/>
      <c r="BC1672" s="472"/>
      <c r="BD1672" s="472"/>
      <c r="BE1672" s="750"/>
      <c r="BG1672" s="750"/>
      <c r="BK1672" s="155"/>
      <c r="BL1672" s="155"/>
      <c r="BM1672" s="155"/>
      <c r="BN1672" s="155"/>
    </row>
    <row r="1673" spans="1:66" s="830" customFormat="1" ht="24.75" customHeight="1">
      <c r="A1673" s="472" t="s">
        <v>22114</v>
      </c>
      <c r="B1673" s="472" t="s">
        <v>22154</v>
      </c>
      <c r="C1673" s="472" t="s">
        <v>3420</v>
      </c>
      <c r="D1673" s="472" t="s">
        <v>22115</v>
      </c>
      <c r="E1673" s="472" t="s">
        <v>162</v>
      </c>
      <c r="F1673" s="472" t="s">
        <v>136</v>
      </c>
      <c r="G1673" s="472"/>
      <c r="H1673" s="472" t="s">
        <v>179</v>
      </c>
      <c r="I1673" s="472" t="s">
        <v>5417</v>
      </c>
      <c r="J1673" s="472"/>
      <c r="K1673" s="472" t="s">
        <v>1183</v>
      </c>
      <c r="L1673" s="472" t="s">
        <v>774</v>
      </c>
      <c r="M1673" s="472" t="s">
        <v>22116</v>
      </c>
      <c r="N1673" s="472"/>
      <c r="O1673" s="472" t="s">
        <v>21973</v>
      </c>
      <c r="P1673" s="472" t="s">
        <v>3093</v>
      </c>
      <c r="Q1673" s="472" t="s">
        <v>3234</v>
      </c>
      <c r="R1673" s="472" t="s">
        <v>23307</v>
      </c>
      <c r="S1673" s="759" t="s">
        <v>3443</v>
      </c>
      <c r="T1673" s="829" t="s">
        <v>22117</v>
      </c>
      <c r="U1673" s="22" t="s">
        <v>3156</v>
      </c>
      <c r="V1673" s="22" t="s">
        <v>5378</v>
      </c>
      <c r="W1673" s="23"/>
      <c r="X1673" s="472"/>
      <c r="Y1673" s="472"/>
      <c r="Z1673" s="472"/>
      <c r="AA1673" s="472"/>
      <c r="AB1673" s="472"/>
      <c r="AC1673" s="472"/>
      <c r="AD1673" s="472"/>
      <c r="AE1673" s="472"/>
      <c r="AF1673" s="472"/>
      <c r="AG1673" s="472"/>
      <c r="AH1673" s="472"/>
      <c r="AI1673" s="472"/>
      <c r="AJ1673" s="472"/>
      <c r="AK1673" s="472"/>
      <c r="AL1673" s="472"/>
      <c r="AM1673" s="472"/>
      <c r="AN1673" s="472"/>
      <c r="AO1673" s="472"/>
      <c r="AP1673" s="472"/>
      <c r="AQ1673" s="472"/>
      <c r="AR1673" s="472"/>
      <c r="AS1673" s="472"/>
      <c r="AT1673" s="472"/>
      <c r="AU1673" s="472"/>
      <c r="AV1673" s="472"/>
      <c r="AW1673" s="472"/>
      <c r="AX1673" s="472"/>
      <c r="AY1673" s="472"/>
      <c r="AZ1673" s="472"/>
      <c r="BA1673" s="472"/>
      <c r="BB1673" s="472"/>
      <c r="BC1673" s="472"/>
      <c r="BD1673" s="472"/>
      <c r="BE1673" s="750"/>
      <c r="BG1673" s="750"/>
      <c r="BK1673" s="155"/>
      <c r="BL1673" s="155"/>
      <c r="BM1673" s="155"/>
      <c r="BN1673" s="155"/>
    </row>
    <row r="1674" spans="1:66" s="830" customFormat="1" ht="24.75" customHeight="1">
      <c r="A1674" s="472" t="s">
        <v>22118</v>
      </c>
      <c r="B1674" s="472" t="s">
        <v>22155</v>
      </c>
      <c r="C1674" s="472" t="s">
        <v>3420</v>
      </c>
      <c r="D1674" s="472">
        <v>2710218704</v>
      </c>
      <c r="E1674" s="472" t="s">
        <v>162</v>
      </c>
      <c r="F1674" s="472" t="s">
        <v>22100</v>
      </c>
      <c r="G1674" s="472"/>
      <c r="H1674" s="472" t="s">
        <v>179</v>
      </c>
      <c r="I1674" s="472" t="s">
        <v>5417</v>
      </c>
      <c r="J1674" s="472" t="s">
        <v>22119</v>
      </c>
      <c r="K1674" s="472" t="s">
        <v>1183</v>
      </c>
      <c r="L1674" s="472" t="s">
        <v>774</v>
      </c>
      <c r="M1674" s="472" t="s">
        <v>22120</v>
      </c>
      <c r="N1674" s="472"/>
      <c r="O1674" s="472" t="s">
        <v>21973</v>
      </c>
      <c r="P1674" s="472" t="s">
        <v>642</v>
      </c>
      <c r="Q1674" s="472" t="s">
        <v>812</v>
      </c>
      <c r="R1674" s="472" t="s">
        <v>3435</v>
      </c>
      <c r="S1674" s="759" t="s">
        <v>854</v>
      </c>
      <c r="T1674" s="829" t="s">
        <v>22121</v>
      </c>
      <c r="U1674" s="22" t="s">
        <v>3156</v>
      </c>
      <c r="V1674" s="22" t="s">
        <v>5378</v>
      </c>
      <c r="W1674" s="23" t="s">
        <v>22122</v>
      </c>
      <c r="X1674" s="472"/>
      <c r="Y1674" s="472"/>
      <c r="Z1674" s="472"/>
      <c r="AA1674" s="472"/>
      <c r="AB1674" s="472"/>
      <c r="AC1674" s="472"/>
      <c r="AD1674" s="472"/>
      <c r="AE1674" s="472"/>
      <c r="AF1674" s="472"/>
      <c r="AG1674" s="472"/>
      <c r="AH1674" s="472"/>
      <c r="AI1674" s="472"/>
      <c r="AJ1674" s="472"/>
      <c r="AK1674" s="472"/>
      <c r="AL1674" s="472"/>
      <c r="AM1674" s="472"/>
      <c r="AN1674" s="472"/>
      <c r="AO1674" s="472"/>
      <c r="AP1674" s="472"/>
      <c r="AQ1674" s="472"/>
      <c r="AR1674" s="472"/>
      <c r="AS1674" s="472"/>
      <c r="AT1674" s="472"/>
      <c r="AU1674" s="472"/>
      <c r="AV1674" s="472"/>
      <c r="AW1674" s="472"/>
      <c r="AX1674" s="472"/>
      <c r="AY1674" s="472"/>
      <c r="AZ1674" s="472"/>
      <c r="BA1674" s="472"/>
      <c r="BB1674" s="472"/>
      <c r="BC1674" s="472"/>
      <c r="BD1674" s="472"/>
      <c r="BE1674" s="750"/>
      <c r="BG1674" s="750"/>
      <c r="BK1674" s="155"/>
      <c r="BL1674" s="155"/>
      <c r="BM1674" s="155"/>
      <c r="BN1674" s="155"/>
    </row>
    <row r="1675" spans="1:66" s="830" customFormat="1" ht="24.75" customHeight="1">
      <c r="A1675" s="472" t="s">
        <v>22123</v>
      </c>
      <c r="B1675" s="472" t="s">
        <v>22156</v>
      </c>
      <c r="C1675" s="472" t="s">
        <v>3420</v>
      </c>
      <c r="D1675" s="472">
        <v>2710283611</v>
      </c>
      <c r="E1675" s="472" t="s">
        <v>162</v>
      </c>
      <c r="F1675" s="472" t="s">
        <v>404</v>
      </c>
      <c r="G1675" s="472"/>
      <c r="H1675" s="472" t="s">
        <v>180</v>
      </c>
      <c r="I1675" s="472" t="s">
        <v>5417</v>
      </c>
      <c r="J1675" s="472" t="s">
        <v>22124</v>
      </c>
      <c r="K1675" s="472" t="s">
        <v>1183</v>
      </c>
      <c r="L1675" s="472" t="s">
        <v>774</v>
      </c>
      <c r="M1675" s="472" t="s">
        <v>22125</v>
      </c>
      <c r="N1675" s="472"/>
      <c r="O1675" s="472" t="s">
        <v>21973</v>
      </c>
      <c r="P1675" s="472" t="s">
        <v>768</v>
      </c>
      <c r="Q1675" s="472" t="s">
        <v>1321</v>
      </c>
      <c r="R1675" s="472" t="s">
        <v>1037</v>
      </c>
      <c r="S1675" s="759" t="s">
        <v>854</v>
      </c>
      <c r="T1675" s="829" t="s">
        <v>22126</v>
      </c>
      <c r="U1675" s="22" t="s">
        <v>3156</v>
      </c>
      <c r="V1675" s="22" t="s">
        <v>5378</v>
      </c>
      <c r="W1675" s="23"/>
      <c r="X1675" s="472"/>
      <c r="Y1675" s="472"/>
      <c r="Z1675" s="472"/>
      <c r="AA1675" s="472"/>
      <c r="AB1675" s="472"/>
      <c r="AC1675" s="472"/>
      <c r="AD1675" s="472"/>
      <c r="AE1675" s="472"/>
      <c r="AF1675" s="472"/>
      <c r="AG1675" s="472"/>
      <c r="AH1675" s="472"/>
      <c r="AI1675" s="472"/>
      <c r="AJ1675" s="472"/>
      <c r="AK1675" s="472"/>
      <c r="AL1675" s="472"/>
      <c r="AM1675" s="472"/>
      <c r="AN1675" s="472"/>
      <c r="AO1675" s="472"/>
      <c r="AP1675" s="472"/>
      <c r="AQ1675" s="472"/>
      <c r="AR1675" s="472"/>
      <c r="AS1675" s="472"/>
      <c r="AT1675" s="472"/>
      <c r="AU1675" s="472"/>
      <c r="AV1675" s="472"/>
      <c r="AW1675" s="472"/>
      <c r="AX1675" s="472"/>
      <c r="AY1675" s="472"/>
      <c r="AZ1675" s="472"/>
      <c r="BA1675" s="472"/>
      <c r="BB1675" s="472"/>
      <c r="BC1675" s="472"/>
      <c r="BD1675" s="472"/>
      <c r="BE1675" s="750"/>
      <c r="BG1675" s="750"/>
      <c r="BK1675" s="155"/>
      <c r="BL1675" s="155"/>
      <c r="BM1675" s="155"/>
      <c r="BN1675" s="155"/>
    </row>
    <row r="1676" spans="1:66" s="830" customFormat="1" ht="24.75" customHeight="1">
      <c r="A1676" s="472" t="s">
        <v>22127</v>
      </c>
      <c r="B1676" s="472" t="s">
        <v>22157</v>
      </c>
      <c r="C1676" s="472" t="s">
        <v>3420</v>
      </c>
      <c r="D1676" s="472">
        <v>2710366878</v>
      </c>
      <c r="E1676" s="472" t="s">
        <v>162</v>
      </c>
      <c r="F1676" s="472" t="s">
        <v>138</v>
      </c>
      <c r="G1676" s="472"/>
      <c r="H1676" s="472" t="s">
        <v>180</v>
      </c>
      <c r="I1676" s="472" t="s">
        <v>5417</v>
      </c>
      <c r="J1676" s="472" t="s">
        <v>22128</v>
      </c>
      <c r="K1676" s="472" t="s">
        <v>1183</v>
      </c>
      <c r="L1676" s="472" t="s">
        <v>774</v>
      </c>
      <c r="M1676" s="472" t="s">
        <v>22129</v>
      </c>
      <c r="N1676" s="472"/>
      <c r="O1676" s="472" t="s">
        <v>21973</v>
      </c>
      <c r="P1676" s="472" t="s">
        <v>4452</v>
      </c>
      <c r="Q1676" s="472" t="s">
        <v>4972</v>
      </c>
      <c r="R1676" s="472" t="s">
        <v>5337</v>
      </c>
      <c r="S1676" s="759" t="s">
        <v>3443</v>
      </c>
      <c r="T1676" s="829" t="s">
        <v>22130</v>
      </c>
      <c r="U1676" s="22" t="s">
        <v>3156</v>
      </c>
      <c r="V1676" s="22" t="s">
        <v>5378</v>
      </c>
      <c r="W1676" s="23"/>
      <c r="X1676" s="472"/>
      <c r="Y1676" s="472"/>
      <c r="Z1676" s="472"/>
      <c r="AA1676" s="472"/>
      <c r="AB1676" s="472"/>
      <c r="AC1676" s="472"/>
      <c r="AD1676" s="472"/>
      <c r="AE1676" s="472"/>
      <c r="AF1676" s="472"/>
      <c r="AG1676" s="472"/>
      <c r="AH1676" s="472"/>
      <c r="AI1676" s="472"/>
      <c r="AJ1676" s="472"/>
      <c r="AK1676" s="472"/>
      <c r="AL1676" s="472"/>
      <c r="AM1676" s="472"/>
      <c r="AN1676" s="472"/>
      <c r="AO1676" s="472"/>
      <c r="AP1676" s="472"/>
      <c r="AQ1676" s="472"/>
      <c r="AR1676" s="472"/>
      <c r="AS1676" s="472"/>
      <c r="AT1676" s="472"/>
      <c r="AU1676" s="472"/>
      <c r="AV1676" s="472"/>
      <c r="AW1676" s="472"/>
      <c r="AX1676" s="472"/>
      <c r="AY1676" s="472"/>
      <c r="AZ1676" s="472"/>
      <c r="BA1676" s="472"/>
      <c r="BB1676" s="472"/>
      <c r="BC1676" s="472"/>
      <c r="BD1676" s="472"/>
      <c r="BE1676" s="750"/>
      <c r="BG1676" s="750"/>
      <c r="BK1676" s="155"/>
      <c r="BL1676" s="155"/>
      <c r="BM1676" s="155"/>
      <c r="BN1676" s="155"/>
    </row>
    <row r="1677" spans="1:66" s="830" customFormat="1" ht="24.75" customHeight="1">
      <c r="A1677" s="472" t="s">
        <v>22158</v>
      </c>
      <c r="B1677" s="472">
        <v>32693</v>
      </c>
      <c r="C1677" s="472" t="s">
        <v>3420</v>
      </c>
      <c r="D1677" s="472" t="s">
        <v>22159</v>
      </c>
      <c r="E1677" s="472" t="s">
        <v>162</v>
      </c>
      <c r="F1677" s="472" t="s">
        <v>22160</v>
      </c>
      <c r="G1677" s="472"/>
      <c r="H1677" s="472" t="s">
        <v>180</v>
      </c>
      <c r="I1677" s="472" t="s">
        <v>5417</v>
      </c>
      <c r="J1677" s="472"/>
      <c r="K1677" s="472" t="s">
        <v>1183</v>
      </c>
      <c r="L1677" s="472" t="s">
        <v>774</v>
      </c>
      <c r="M1677" s="472"/>
      <c r="N1677" s="472"/>
      <c r="O1677" s="472" t="s">
        <v>1551</v>
      </c>
      <c r="P1677" s="472" t="s">
        <v>5337</v>
      </c>
      <c r="Q1677" s="472"/>
      <c r="R1677" s="472" t="s">
        <v>5337</v>
      </c>
      <c r="S1677" s="759"/>
      <c r="T1677" s="829" t="str">
        <f>IF(Table54[[#This Row],[تاریخ اولین  احتساب حق بیمه]]="",1403,MID(Table54[[#This Row],[تاریخ اولین  احتساب حق بیمه]],1,4))</f>
        <v>1403</v>
      </c>
      <c r="U1677" s="22" t="s">
        <v>3156</v>
      </c>
      <c r="V1677" s="22" t="s">
        <v>3156</v>
      </c>
      <c r="W1677" s="23"/>
      <c r="X1677" s="472"/>
      <c r="Y1677" s="472"/>
      <c r="Z1677" s="472"/>
      <c r="AA1677" s="472"/>
      <c r="AB1677" s="472"/>
      <c r="AC1677" s="472"/>
      <c r="AD1677" s="472"/>
      <c r="AE1677" s="472"/>
      <c r="AF1677" s="472"/>
      <c r="AG1677" s="472"/>
      <c r="AH1677" s="472"/>
      <c r="AI1677" s="472"/>
      <c r="AJ1677" s="472"/>
      <c r="AK1677" s="472"/>
      <c r="AL1677" s="472"/>
      <c r="AM1677" s="472"/>
      <c r="AN1677" s="472"/>
      <c r="AO1677" s="472"/>
      <c r="AP1677" s="472"/>
      <c r="AQ1677" s="472"/>
      <c r="AR1677" s="472"/>
      <c r="AS1677" s="472"/>
      <c r="AT1677" s="472"/>
      <c r="AU1677" s="472"/>
      <c r="AV1677" s="472"/>
      <c r="AW1677" s="472"/>
      <c r="AX1677" s="472"/>
      <c r="AY1677" s="472"/>
      <c r="AZ1677" s="472"/>
      <c r="BA1677" s="472"/>
      <c r="BB1677" s="472"/>
      <c r="BC1677" s="472"/>
      <c r="BD1677" s="472"/>
      <c r="BE1677" s="750"/>
      <c r="BG1677" s="750"/>
      <c r="BK1677" s="155"/>
      <c r="BL1677" s="155"/>
      <c r="BM1677" s="155"/>
      <c r="BN1677" s="155"/>
    </row>
    <row r="1678" spans="1:66" s="830" customFormat="1" ht="24.75" customHeight="1">
      <c r="A1678" s="472" t="s">
        <v>22161</v>
      </c>
      <c r="B1678" s="472">
        <v>32694</v>
      </c>
      <c r="C1678" s="472" t="s">
        <v>3420</v>
      </c>
      <c r="D1678" s="472" t="s">
        <v>22162</v>
      </c>
      <c r="E1678" s="472" t="s">
        <v>162</v>
      </c>
      <c r="F1678" s="472" t="s">
        <v>141</v>
      </c>
      <c r="G1678" s="472"/>
      <c r="H1678" s="472" t="s">
        <v>180</v>
      </c>
      <c r="I1678" s="472" t="s">
        <v>5417</v>
      </c>
      <c r="J1678" s="472"/>
      <c r="K1678" s="472"/>
      <c r="L1678" s="472"/>
      <c r="M1678" s="472"/>
      <c r="N1678" s="472"/>
      <c r="O1678" s="472"/>
      <c r="P1678" s="472" t="s">
        <v>5595</v>
      </c>
      <c r="Q1678" s="472"/>
      <c r="R1678" s="472" t="s">
        <v>5595</v>
      </c>
      <c r="S1678" s="759"/>
      <c r="T1678" s="829" t="str">
        <f>IF(Table54[[#This Row],[تاریخ اولین  احتساب حق بیمه]]="",1403,MID(Table54[[#This Row],[تاریخ اولین  احتساب حق بیمه]],1,4))</f>
        <v>1403</v>
      </c>
      <c r="U1678" s="22" t="s">
        <v>3156</v>
      </c>
      <c r="V1678" s="22" t="s">
        <v>5378</v>
      </c>
      <c r="W1678" s="23"/>
      <c r="X1678" s="472"/>
      <c r="Y1678" s="472"/>
      <c r="Z1678" s="472"/>
      <c r="AA1678" s="472"/>
      <c r="AB1678" s="472"/>
      <c r="AC1678" s="472"/>
      <c r="AD1678" s="472"/>
      <c r="AE1678" s="472"/>
      <c r="AF1678" s="472"/>
      <c r="AG1678" s="472"/>
      <c r="AH1678" s="472"/>
      <c r="AI1678" s="472"/>
      <c r="AJ1678" s="472"/>
      <c r="AK1678" s="472"/>
      <c r="AL1678" s="472"/>
      <c r="AM1678" s="472"/>
      <c r="AN1678" s="472"/>
      <c r="AO1678" s="472"/>
      <c r="AP1678" s="472"/>
      <c r="AQ1678" s="472"/>
      <c r="AR1678" s="472"/>
      <c r="AS1678" s="472"/>
      <c r="AT1678" s="472"/>
      <c r="AU1678" s="472"/>
      <c r="AV1678" s="472"/>
      <c r="AW1678" s="472"/>
      <c r="AX1678" s="472"/>
      <c r="AY1678" s="472"/>
      <c r="AZ1678" s="472"/>
      <c r="BA1678" s="472"/>
      <c r="BB1678" s="472"/>
      <c r="BC1678" s="472"/>
      <c r="BD1678" s="472"/>
      <c r="BE1678" s="750"/>
      <c r="BG1678" s="750"/>
      <c r="BK1678" s="155"/>
      <c r="BL1678" s="155"/>
      <c r="BM1678" s="155"/>
      <c r="BN1678" s="155"/>
    </row>
    <row r="1679" spans="1:66" s="830" customFormat="1" ht="24.75" customHeight="1">
      <c r="A1679" s="472" t="s">
        <v>22163</v>
      </c>
      <c r="B1679" s="472">
        <v>32695</v>
      </c>
      <c r="C1679" s="472" t="s">
        <v>3420</v>
      </c>
      <c r="D1679" s="472" t="s">
        <v>22165</v>
      </c>
      <c r="E1679" s="472" t="s">
        <v>162</v>
      </c>
      <c r="F1679" s="472" t="s">
        <v>86</v>
      </c>
      <c r="G1679" s="472"/>
      <c r="H1679" s="472" t="s">
        <v>180</v>
      </c>
      <c r="I1679" s="472" t="s">
        <v>5417</v>
      </c>
      <c r="J1679" s="472"/>
      <c r="K1679" s="472"/>
      <c r="L1679" s="472"/>
      <c r="M1679" s="472"/>
      <c r="N1679" s="472"/>
      <c r="O1679" s="472"/>
      <c r="P1679" s="472" t="s">
        <v>5586</v>
      </c>
      <c r="Q1679" s="472"/>
      <c r="R1679" s="472" t="s">
        <v>5586</v>
      </c>
      <c r="S1679" s="759"/>
      <c r="T1679" s="829" t="str">
        <f>IF(Table54[[#This Row],[تاریخ اولین  احتساب حق بیمه]]="",1403,MID(Table54[[#This Row],[تاریخ اولین  احتساب حق بیمه]],1,4))</f>
        <v>1403</v>
      </c>
      <c r="U1679" s="22" t="s">
        <v>3156</v>
      </c>
      <c r="V1679" s="22" t="s">
        <v>5378</v>
      </c>
      <c r="W1679" s="23"/>
      <c r="X1679" s="472"/>
      <c r="Y1679" s="472"/>
      <c r="Z1679" s="472"/>
      <c r="AA1679" s="472"/>
      <c r="AB1679" s="472"/>
      <c r="AC1679" s="472"/>
      <c r="AD1679" s="472"/>
      <c r="AE1679" s="472"/>
      <c r="AF1679" s="472"/>
      <c r="AG1679" s="472"/>
      <c r="AH1679" s="472"/>
      <c r="AI1679" s="472"/>
      <c r="AJ1679" s="472"/>
      <c r="AK1679" s="472"/>
      <c r="AL1679" s="472"/>
      <c r="AM1679" s="472"/>
      <c r="AN1679" s="472"/>
      <c r="AO1679" s="472"/>
      <c r="AP1679" s="472"/>
      <c r="AQ1679" s="472"/>
      <c r="AR1679" s="472"/>
      <c r="AS1679" s="472"/>
      <c r="AT1679" s="472"/>
      <c r="AU1679" s="472"/>
      <c r="AV1679" s="472"/>
      <c r="AW1679" s="472"/>
      <c r="AX1679" s="472"/>
      <c r="AY1679" s="472"/>
      <c r="AZ1679" s="472"/>
      <c r="BA1679" s="472"/>
      <c r="BB1679" s="472"/>
      <c r="BC1679" s="472"/>
      <c r="BD1679" s="472"/>
      <c r="BE1679" s="750"/>
      <c r="BG1679" s="750"/>
      <c r="BK1679" s="155"/>
      <c r="BL1679" s="155"/>
      <c r="BM1679" s="155"/>
      <c r="BN1679" s="155"/>
    </row>
    <row r="1680" spans="1:66" s="830" customFormat="1" ht="24.75" customHeight="1">
      <c r="A1680" s="472" t="s">
        <v>22164</v>
      </c>
      <c r="B1680" s="472">
        <v>32696</v>
      </c>
      <c r="C1680" s="472" t="s">
        <v>3420</v>
      </c>
      <c r="D1680" s="472" t="s">
        <v>22166</v>
      </c>
      <c r="E1680" s="472" t="s">
        <v>162</v>
      </c>
      <c r="F1680" s="472" t="s">
        <v>86</v>
      </c>
      <c r="G1680" s="472"/>
      <c r="H1680" s="472" t="s">
        <v>180</v>
      </c>
      <c r="I1680" s="472" t="s">
        <v>5417</v>
      </c>
      <c r="J1680" s="472"/>
      <c r="K1680" s="472"/>
      <c r="L1680" s="472"/>
      <c r="M1680" s="472"/>
      <c r="N1680" s="472"/>
      <c r="O1680" s="472"/>
      <c r="P1680" s="472" t="s">
        <v>5595</v>
      </c>
      <c r="Q1680" s="472"/>
      <c r="R1680" s="472" t="s">
        <v>5595</v>
      </c>
      <c r="S1680" s="759"/>
      <c r="T1680" s="829" t="str">
        <f>IF(Table54[[#This Row],[تاریخ اولین  احتساب حق بیمه]]="",1403,MID(Table54[[#This Row],[تاریخ اولین  احتساب حق بیمه]],1,4))</f>
        <v>1403</v>
      </c>
      <c r="U1680" s="22" t="s">
        <v>3156</v>
      </c>
      <c r="V1680" s="22" t="s">
        <v>5378</v>
      </c>
      <c r="W1680" s="23"/>
      <c r="X1680" s="472"/>
      <c r="Y1680" s="472"/>
      <c r="Z1680" s="472"/>
      <c r="AA1680" s="472"/>
      <c r="AB1680" s="472"/>
      <c r="AC1680" s="472"/>
      <c r="AD1680" s="472"/>
      <c r="AE1680" s="472"/>
      <c r="AF1680" s="472"/>
      <c r="AG1680" s="472"/>
      <c r="AH1680" s="472"/>
      <c r="AI1680" s="472"/>
      <c r="AJ1680" s="472"/>
      <c r="AK1680" s="472"/>
      <c r="AL1680" s="472"/>
      <c r="AM1680" s="472"/>
      <c r="AN1680" s="472"/>
      <c r="AO1680" s="472"/>
      <c r="AP1680" s="472"/>
      <c r="AQ1680" s="472"/>
      <c r="AR1680" s="472"/>
      <c r="AS1680" s="472"/>
      <c r="AT1680" s="472"/>
      <c r="AU1680" s="472"/>
      <c r="AV1680" s="472"/>
      <c r="AW1680" s="472"/>
      <c r="AX1680" s="472"/>
      <c r="AY1680" s="472"/>
      <c r="AZ1680" s="472"/>
      <c r="BA1680" s="472"/>
      <c r="BB1680" s="472"/>
      <c r="BC1680" s="472"/>
      <c r="BD1680" s="472"/>
      <c r="BE1680" s="750"/>
      <c r="BG1680" s="750"/>
      <c r="BK1680" s="155"/>
      <c r="BL1680" s="155"/>
      <c r="BM1680" s="155"/>
      <c r="BN1680" s="155"/>
    </row>
    <row r="1681" spans="1:66" s="830" customFormat="1" ht="24.75" customHeight="1">
      <c r="A1681" s="472" t="s">
        <v>22167</v>
      </c>
      <c r="B1681" s="472">
        <v>32697</v>
      </c>
      <c r="C1681" s="472" t="s">
        <v>3420</v>
      </c>
      <c r="D1681" s="472" t="s">
        <v>22168</v>
      </c>
      <c r="E1681" s="472" t="s">
        <v>163</v>
      </c>
      <c r="F1681" s="472" t="s">
        <v>320</v>
      </c>
      <c r="G1681" s="472"/>
      <c r="H1681" s="472" t="s">
        <v>180</v>
      </c>
      <c r="I1681" s="472" t="s">
        <v>5417</v>
      </c>
      <c r="J1681" s="472"/>
      <c r="K1681" s="472"/>
      <c r="L1681" s="472"/>
      <c r="M1681" s="472"/>
      <c r="N1681" s="472"/>
      <c r="O1681" s="472"/>
      <c r="P1681" s="472" t="s">
        <v>5586</v>
      </c>
      <c r="Q1681" s="472"/>
      <c r="R1681" s="472" t="s">
        <v>5586</v>
      </c>
      <c r="S1681" s="759"/>
      <c r="T1681" s="829" t="str">
        <f>IF(Table54[[#This Row],[تاریخ اولین  احتساب حق بیمه]]="",1403,MID(Table54[[#This Row],[تاریخ اولین  احتساب حق بیمه]],1,4))</f>
        <v>1403</v>
      </c>
      <c r="U1681" s="22" t="s">
        <v>3156</v>
      </c>
      <c r="V1681" s="22" t="s">
        <v>5378</v>
      </c>
      <c r="W1681" s="23"/>
      <c r="X1681" s="472"/>
      <c r="Y1681" s="472"/>
      <c r="Z1681" s="472"/>
      <c r="AA1681" s="472"/>
      <c r="AB1681" s="472"/>
      <c r="AC1681" s="472"/>
      <c r="AD1681" s="472"/>
      <c r="AE1681" s="472"/>
      <c r="AF1681" s="472"/>
      <c r="AG1681" s="472"/>
      <c r="AH1681" s="472"/>
      <c r="AI1681" s="472"/>
      <c r="AJ1681" s="472"/>
      <c r="AK1681" s="472"/>
      <c r="AL1681" s="472"/>
      <c r="AM1681" s="472"/>
      <c r="AN1681" s="472"/>
      <c r="AO1681" s="472"/>
      <c r="AP1681" s="472"/>
      <c r="AQ1681" s="472"/>
      <c r="AR1681" s="472"/>
      <c r="AS1681" s="472"/>
      <c r="AT1681" s="472"/>
      <c r="AU1681" s="472"/>
      <c r="AV1681" s="472"/>
      <c r="AW1681" s="472"/>
      <c r="AX1681" s="472"/>
      <c r="AY1681" s="472"/>
      <c r="AZ1681" s="472"/>
      <c r="BA1681" s="472"/>
      <c r="BB1681" s="472"/>
      <c r="BC1681" s="472"/>
      <c r="BD1681" s="472"/>
      <c r="BE1681" s="750"/>
      <c r="BG1681" s="750"/>
      <c r="BK1681" s="155"/>
      <c r="BL1681" s="155"/>
      <c r="BM1681" s="155"/>
      <c r="BN1681" s="155"/>
    </row>
    <row r="1682" spans="1:66" s="830" customFormat="1" ht="24.75" customHeight="1">
      <c r="A1682" s="472" t="s">
        <v>22170</v>
      </c>
      <c r="B1682" s="472">
        <v>326100</v>
      </c>
      <c r="C1682" s="472" t="s">
        <v>3420</v>
      </c>
      <c r="D1682" s="472" t="s">
        <v>22171</v>
      </c>
      <c r="E1682" s="472" t="s">
        <v>162</v>
      </c>
      <c r="F1682" s="472" t="s">
        <v>199</v>
      </c>
      <c r="G1682" s="472"/>
      <c r="H1682" s="472" t="s">
        <v>179</v>
      </c>
      <c r="I1682" s="472" t="s">
        <v>5417</v>
      </c>
      <c r="J1682" s="472"/>
      <c r="K1682" s="472"/>
      <c r="L1682" s="472"/>
      <c r="M1682" s="472"/>
      <c r="N1682" s="472"/>
      <c r="O1682" s="472"/>
      <c r="P1682" s="472" t="s">
        <v>5337</v>
      </c>
      <c r="Q1682" s="472"/>
      <c r="R1682" s="472" t="s">
        <v>25353</v>
      </c>
      <c r="S1682" s="759"/>
      <c r="T1682" s="829" t="str">
        <f>IF(Table54[[#This Row],[تاریخ اولین  احتساب حق بیمه]]="",1403,MID(Table54[[#This Row],[تاریخ اولین  احتساب حق بیمه]],1,4))</f>
        <v>1404</v>
      </c>
      <c r="U1682" s="22" t="s">
        <v>3156</v>
      </c>
      <c r="V1682" s="22" t="s">
        <v>5378</v>
      </c>
      <c r="W1682" s="23"/>
      <c r="X1682" s="472"/>
      <c r="Y1682" s="472"/>
      <c r="Z1682" s="472"/>
      <c r="AA1682" s="472"/>
      <c r="AB1682" s="472"/>
      <c r="AC1682" s="472"/>
      <c r="AD1682" s="472"/>
      <c r="AE1682" s="472"/>
      <c r="AF1682" s="472"/>
      <c r="AG1682" s="472"/>
      <c r="AH1682" s="472"/>
      <c r="AI1682" s="472"/>
      <c r="AJ1682" s="472"/>
      <c r="AK1682" s="472"/>
      <c r="AL1682" s="472"/>
      <c r="AM1682" s="472"/>
      <c r="AN1682" s="472"/>
      <c r="AO1682" s="472"/>
      <c r="AP1682" s="472"/>
      <c r="AQ1682" s="472"/>
      <c r="AR1682" s="472"/>
      <c r="AS1682" s="472"/>
      <c r="AT1682" s="472"/>
      <c r="AU1682" s="472"/>
      <c r="AV1682" s="472"/>
      <c r="AW1682" s="472"/>
      <c r="AX1682" s="472"/>
      <c r="AY1682" s="472"/>
      <c r="AZ1682" s="472"/>
      <c r="BA1682" s="472"/>
      <c r="BB1682" s="472"/>
      <c r="BC1682" s="472"/>
      <c r="BD1682" s="472"/>
      <c r="BE1682" s="750"/>
      <c r="BG1682" s="750"/>
      <c r="BK1682" s="155"/>
      <c r="BL1682" s="155"/>
      <c r="BM1682" s="155"/>
      <c r="BN1682" s="155"/>
    </row>
    <row r="1683" spans="1:66" s="830" customFormat="1" ht="24.75" customHeight="1">
      <c r="A1683" s="472" t="s">
        <v>22172</v>
      </c>
      <c r="B1683" s="472">
        <v>326101</v>
      </c>
      <c r="C1683" s="472" t="s">
        <v>3420</v>
      </c>
      <c r="D1683" s="472">
        <v>2730215778</v>
      </c>
      <c r="E1683" s="472" t="s">
        <v>163</v>
      </c>
      <c r="F1683" s="472" t="s">
        <v>22173</v>
      </c>
      <c r="G1683" s="472"/>
      <c r="H1683" s="472" t="s">
        <v>180</v>
      </c>
      <c r="I1683" s="472" t="s">
        <v>5417</v>
      </c>
      <c r="J1683" s="472"/>
      <c r="K1683" s="472"/>
      <c r="L1683" s="472"/>
      <c r="M1683" s="472"/>
      <c r="N1683" s="472"/>
      <c r="O1683" s="472"/>
      <c r="P1683" s="472" t="s">
        <v>5595</v>
      </c>
      <c r="Q1683" s="472"/>
      <c r="R1683" s="472" t="s">
        <v>5595</v>
      </c>
      <c r="S1683" s="759"/>
      <c r="T1683" s="829" t="str">
        <f>IF(Table54[[#This Row],[تاریخ اولین  احتساب حق بیمه]]="",1403,MID(Table54[[#This Row],[تاریخ اولین  احتساب حق بیمه]],1,4))</f>
        <v>1403</v>
      </c>
      <c r="U1683" s="22" t="s">
        <v>3156</v>
      </c>
      <c r="V1683" s="22" t="s">
        <v>5378</v>
      </c>
      <c r="W1683" s="23"/>
      <c r="X1683" s="472"/>
      <c r="Y1683" s="472"/>
      <c r="Z1683" s="472"/>
      <c r="AA1683" s="472"/>
      <c r="AB1683" s="472"/>
      <c r="AC1683" s="472"/>
      <c r="AD1683" s="472"/>
      <c r="AE1683" s="472"/>
      <c r="AF1683" s="472"/>
      <c r="AG1683" s="472"/>
      <c r="AH1683" s="472"/>
      <c r="AI1683" s="472"/>
      <c r="AJ1683" s="472"/>
      <c r="AK1683" s="472"/>
      <c r="AL1683" s="472"/>
      <c r="AM1683" s="472"/>
      <c r="AN1683" s="472"/>
      <c r="AO1683" s="472"/>
      <c r="AP1683" s="472"/>
      <c r="AQ1683" s="472"/>
      <c r="AR1683" s="472"/>
      <c r="AS1683" s="472"/>
      <c r="AT1683" s="472"/>
      <c r="AU1683" s="472"/>
      <c r="AV1683" s="472"/>
      <c r="AW1683" s="472"/>
      <c r="AX1683" s="472"/>
      <c r="AY1683" s="472"/>
      <c r="AZ1683" s="472"/>
      <c r="BA1683" s="472"/>
      <c r="BB1683" s="472"/>
      <c r="BC1683" s="472"/>
      <c r="BD1683" s="472"/>
      <c r="BE1683" s="750"/>
      <c r="BG1683" s="750"/>
      <c r="BK1683" s="155"/>
      <c r="BL1683" s="155"/>
      <c r="BM1683" s="155"/>
      <c r="BN1683" s="155"/>
    </row>
    <row r="1684" spans="1:66" s="830" customFormat="1" ht="24.75" customHeight="1">
      <c r="A1684" s="472" t="s">
        <v>24991</v>
      </c>
      <c r="B1684" s="472">
        <v>326102</v>
      </c>
      <c r="C1684" s="472" t="s">
        <v>3420</v>
      </c>
      <c r="D1684" s="472" t="s">
        <v>22174</v>
      </c>
      <c r="E1684" s="472" t="s">
        <v>162</v>
      </c>
      <c r="F1684" s="472" t="s">
        <v>22175</v>
      </c>
      <c r="G1684" s="472"/>
      <c r="H1684" s="472" t="s">
        <v>180</v>
      </c>
      <c r="I1684" s="472" t="s">
        <v>5417</v>
      </c>
      <c r="J1684" s="472"/>
      <c r="K1684" s="472"/>
      <c r="L1684" s="472"/>
      <c r="M1684" s="472"/>
      <c r="N1684" s="472"/>
      <c r="O1684" s="472"/>
      <c r="P1684" s="472" t="s">
        <v>3273</v>
      </c>
      <c r="Q1684" s="472"/>
      <c r="R1684" s="472" t="s">
        <v>3273</v>
      </c>
      <c r="S1684" s="759"/>
      <c r="T1684" s="829" t="str">
        <f>IF(Table54[[#This Row],[تاریخ اولین  احتساب حق بیمه]]="",1403,MID(Table54[[#This Row],[تاریخ اولین  احتساب حق بیمه]],1,4))</f>
        <v>1402</v>
      </c>
      <c r="U1684" s="22" t="s">
        <v>3156</v>
      </c>
      <c r="V1684" s="22" t="s">
        <v>5378</v>
      </c>
      <c r="W1684" s="23"/>
      <c r="X1684" s="472"/>
      <c r="Y1684" s="472"/>
      <c r="Z1684" s="472"/>
      <c r="AA1684" s="472"/>
      <c r="AB1684" s="472"/>
      <c r="AC1684" s="472"/>
      <c r="AD1684" s="472"/>
      <c r="AE1684" s="472"/>
      <c r="AF1684" s="472"/>
      <c r="AG1684" s="472"/>
      <c r="AH1684" s="472"/>
      <c r="AI1684" s="472"/>
      <c r="AJ1684" s="472"/>
      <c r="AK1684" s="472"/>
      <c r="AL1684" s="472"/>
      <c r="AM1684" s="472"/>
      <c r="AN1684" s="472"/>
      <c r="AO1684" s="472"/>
      <c r="AP1684" s="472"/>
      <c r="AQ1684" s="472"/>
      <c r="AR1684" s="472"/>
      <c r="AS1684" s="472"/>
      <c r="AT1684" s="472"/>
      <c r="AU1684" s="472"/>
      <c r="AV1684" s="472"/>
      <c r="AW1684" s="472"/>
      <c r="AX1684" s="472"/>
      <c r="AY1684" s="472"/>
      <c r="AZ1684" s="472"/>
      <c r="BA1684" s="472"/>
      <c r="BB1684" s="472"/>
      <c r="BC1684" s="472"/>
      <c r="BD1684" s="472"/>
      <c r="BE1684" s="750"/>
      <c r="BG1684" s="750"/>
      <c r="BK1684" s="155"/>
      <c r="BL1684" s="155"/>
      <c r="BM1684" s="155"/>
      <c r="BN1684" s="155"/>
    </row>
    <row r="1685" spans="1:66" s="830" customFormat="1" ht="24.75" customHeight="1">
      <c r="A1685" s="472" t="s">
        <v>22331</v>
      </c>
      <c r="B1685" s="472">
        <v>326103</v>
      </c>
      <c r="C1685" s="472" t="s">
        <v>3420</v>
      </c>
      <c r="D1685" s="472">
        <v>2710112582</v>
      </c>
      <c r="E1685" s="472" t="s">
        <v>162</v>
      </c>
      <c r="F1685" s="472" t="s">
        <v>22332</v>
      </c>
      <c r="G1685" s="472"/>
      <c r="H1685" s="472" t="s">
        <v>179</v>
      </c>
      <c r="I1685" s="472" t="s">
        <v>5418</v>
      </c>
      <c r="J1685" s="472"/>
      <c r="K1685" s="472"/>
      <c r="L1685" s="472"/>
      <c r="M1685" s="472"/>
      <c r="N1685" s="472"/>
      <c r="O1685" s="472"/>
      <c r="P1685" s="472" t="s">
        <v>5337</v>
      </c>
      <c r="Q1685" s="472" t="s">
        <v>5337</v>
      </c>
      <c r="R1685" s="472" t="s">
        <v>23272</v>
      </c>
      <c r="S1685" s="759"/>
      <c r="T1685" s="829" t="e">
        <v>#REF!</v>
      </c>
      <c r="U1685" s="22"/>
      <c r="V1685" s="22"/>
      <c r="W1685" s="23"/>
      <c r="X1685" s="472"/>
      <c r="Y1685" s="472"/>
      <c r="Z1685" s="472"/>
      <c r="AA1685" s="472"/>
      <c r="AB1685" s="472"/>
      <c r="AC1685" s="472"/>
      <c r="AD1685" s="472"/>
      <c r="AE1685" s="472"/>
      <c r="AF1685" s="472"/>
      <c r="AG1685" s="472"/>
      <c r="AH1685" s="472"/>
      <c r="AI1685" s="472"/>
      <c r="AJ1685" s="472"/>
      <c r="AK1685" s="472"/>
      <c r="AL1685" s="472"/>
      <c r="AM1685" s="472"/>
      <c r="AN1685" s="472"/>
      <c r="AO1685" s="472"/>
      <c r="AP1685" s="472"/>
      <c r="AQ1685" s="472"/>
      <c r="AR1685" s="472"/>
      <c r="AS1685" s="472"/>
      <c r="AT1685" s="472"/>
      <c r="AU1685" s="472"/>
      <c r="AV1685" s="472"/>
      <c r="AW1685" s="472"/>
      <c r="AX1685" s="472"/>
      <c r="AY1685" s="472"/>
      <c r="AZ1685" s="472"/>
      <c r="BA1685" s="472"/>
      <c r="BB1685" s="472"/>
      <c r="BC1685" s="472"/>
      <c r="BD1685" s="472"/>
      <c r="BE1685" s="750"/>
      <c r="BG1685" s="750"/>
      <c r="BK1685" s="155"/>
      <c r="BL1685" s="155">
        <v>62700000</v>
      </c>
      <c r="BM1685" s="155"/>
      <c r="BN1685" s="155"/>
    </row>
    <row r="1686" spans="1:66" s="830" customFormat="1" ht="24.75" customHeight="1">
      <c r="A1686" s="472" t="s">
        <v>22333</v>
      </c>
      <c r="B1686" s="472">
        <v>326104</v>
      </c>
      <c r="C1686" s="472" t="s">
        <v>3420</v>
      </c>
      <c r="D1686" s="472" t="s">
        <v>22334</v>
      </c>
      <c r="E1686" s="472" t="s">
        <v>162</v>
      </c>
      <c r="F1686" s="472" t="s">
        <v>140</v>
      </c>
      <c r="G1686" s="472"/>
      <c r="H1686" s="472" t="s">
        <v>179</v>
      </c>
      <c r="I1686" s="472" t="s">
        <v>5418</v>
      </c>
      <c r="J1686" s="472"/>
      <c r="K1686" s="472"/>
      <c r="L1686" s="472"/>
      <c r="M1686" s="472"/>
      <c r="N1686" s="472"/>
      <c r="O1686" s="472"/>
      <c r="P1686" s="472" t="s">
        <v>5337</v>
      </c>
      <c r="Q1686" s="472" t="s">
        <v>5337</v>
      </c>
      <c r="R1686" s="472"/>
      <c r="S1686" s="759"/>
      <c r="T1686" s="829" t="e">
        <v>#REF!</v>
      </c>
      <c r="U1686" s="22"/>
      <c r="V1686" s="22"/>
      <c r="W1686" s="23"/>
      <c r="X1686" s="472"/>
      <c r="Y1686" s="472"/>
      <c r="Z1686" s="472"/>
      <c r="AA1686" s="472"/>
      <c r="AB1686" s="472"/>
      <c r="AC1686" s="472"/>
      <c r="AD1686" s="472"/>
      <c r="AE1686" s="472"/>
      <c r="AF1686" s="472"/>
      <c r="AG1686" s="472"/>
      <c r="AH1686" s="472"/>
      <c r="AI1686" s="472"/>
      <c r="AJ1686" s="472"/>
      <c r="AK1686" s="472"/>
      <c r="AL1686" s="472"/>
      <c r="AM1686" s="472"/>
      <c r="AN1686" s="472"/>
      <c r="AO1686" s="472"/>
      <c r="AP1686" s="472"/>
      <c r="AQ1686" s="472"/>
      <c r="AR1686" s="472"/>
      <c r="AS1686" s="472"/>
      <c r="AT1686" s="472"/>
      <c r="AU1686" s="472"/>
      <c r="AV1686" s="472"/>
      <c r="AW1686" s="472"/>
      <c r="AX1686" s="472"/>
      <c r="AY1686" s="472"/>
      <c r="AZ1686" s="472"/>
      <c r="BA1686" s="472"/>
      <c r="BB1686" s="472"/>
      <c r="BC1686" s="472"/>
      <c r="BD1686" s="472"/>
      <c r="BE1686" s="750"/>
      <c r="BG1686" s="750"/>
      <c r="BK1686" s="155"/>
      <c r="BL1686" s="155">
        <v>278627000</v>
      </c>
      <c r="BM1686" s="155"/>
      <c r="BN1686" s="155"/>
    </row>
    <row r="1687" spans="1:66" s="830" customFormat="1" ht="24.75" customHeight="1">
      <c r="A1687" s="472" t="s">
        <v>22335</v>
      </c>
      <c r="B1687" s="472" t="s">
        <v>22336</v>
      </c>
      <c r="C1687" s="472" t="s">
        <v>3420</v>
      </c>
      <c r="D1687" s="472">
        <v>4902149842</v>
      </c>
      <c r="E1687" s="472" t="s">
        <v>162</v>
      </c>
      <c r="F1687" s="472" t="s">
        <v>22337</v>
      </c>
      <c r="G1687" s="472"/>
      <c r="H1687" s="472" t="s">
        <v>180</v>
      </c>
      <c r="I1687" s="472" t="s">
        <v>5417</v>
      </c>
      <c r="J1687" s="472" t="s">
        <v>22338</v>
      </c>
      <c r="K1687" s="472"/>
      <c r="L1687" s="472"/>
      <c r="M1687" s="472"/>
      <c r="N1687" s="472"/>
      <c r="O1687" s="472"/>
      <c r="P1687" s="472" t="s">
        <v>5595</v>
      </c>
      <c r="Q1687" s="472" t="s">
        <v>5595</v>
      </c>
      <c r="R1687" s="472" t="s">
        <v>24862</v>
      </c>
      <c r="S1687" s="759"/>
      <c r="T1687" s="829"/>
      <c r="U1687" s="22"/>
      <c r="V1687" s="22"/>
      <c r="W1687" s="23"/>
      <c r="X1687" s="472"/>
      <c r="Y1687" s="472"/>
      <c r="Z1687" s="472"/>
      <c r="AA1687" s="472"/>
      <c r="AB1687" s="472"/>
      <c r="AC1687" s="472"/>
      <c r="AD1687" s="472"/>
      <c r="AE1687" s="472"/>
      <c r="AF1687" s="472"/>
      <c r="AG1687" s="472"/>
      <c r="AH1687" s="472"/>
      <c r="AI1687" s="472"/>
      <c r="AJ1687" s="472"/>
      <c r="AK1687" s="472"/>
      <c r="AL1687" s="472"/>
      <c r="AM1687" s="472"/>
      <c r="AN1687" s="472"/>
      <c r="AO1687" s="472"/>
      <c r="AP1687" s="472"/>
      <c r="AQ1687" s="472"/>
      <c r="AR1687" s="472"/>
      <c r="AS1687" s="472"/>
      <c r="AT1687" s="472"/>
      <c r="AU1687" s="472"/>
      <c r="AV1687" s="472"/>
      <c r="AW1687" s="472"/>
      <c r="AX1687" s="472"/>
      <c r="AY1687" s="472"/>
      <c r="AZ1687" s="472"/>
      <c r="BA1687" s="472"/>
      <c r="BB1687" s="472"/>
      <c r="BC1687" s="472"/>
      <c r="BD1687" s="472"/>
      <c r="BE1687" s="750"/>
      <c r="BG1687" s="750"/>
      <c r="BK1687" s="155"/>
      <c r="BL1687" s="155"/>
      <c r="BM1687" s="155"/>
      <c r="BN1687" s="155"/>
    </row>
    <row r="1688" spans="1:66" s="830" customFormat="1" ht="24.75" customHeight="1">
      <c r="A1688" s="472" t="s">
        <v>22339</v>
      </c>
      <c r="B1688" s="472" t="s">
        <v>22340</v>
      </c>
      <c r="C1688" s="472" t="s">
        <v>3420</v>
      </c>
      <c r="D1688" s="472">
        <v>2721630830</v>
      </c>
      <c r="E1688" s="472" t="s">
        <v>162</v>
      </c>
      <c r="F1688" s="472" t="s">
        <v>145</v>
      </c>
      <c r="G1688" s="472"/>
      <c r="H1688" s="472" t="s">
        <v>179</v>
      </c>
      <c r="I1688" s="472" t="s">
        <v>5416</v>
      </c>
      <c r="J1688" s="472"/>
      <c r="K1688" s="472"/>
      <c r="L1688" s="472"/>
      <c r="M1688" s="472"/>
      <c r="N1688" s="472"/>
      <c r="O1688" s="472"/>
      <c r="P1688" s="472" t="s">
        <v>5337</v>
      </c>
      <c r="Q1688" s="472" t="s">
        <v>5337</v>
      </c>
      <c r="R1688" s="472" t="s">
        <v>22287</v>
      </c>
      <c r="S1688" s="759"/>
      <c r="T1688" s="829"/>
      <c r="U1688" s="22"/>
      <c r="V1688" s="22"/>
      <c r="W1688" s="23"/>
      <c r="X1688" s="472"/>
      <c r="Y1688" s="472"/>
      <c r="Z1688" s="472"/>
      <c r="AA1688" s="472"/>
      <c r="AB1688" s="472"/>
      <c r="AC1688" s="472"/>
      <c r="AD1688" s="472"/>
      <c r="AE1688" s="472"/>
      <c r="AF1688" s="472"/>
      <c r="AG1688" s="472"/>
      <c r="AH1688" s="472"/>
      <c r="AI1688" s="472"/>
      <c r="AJ1688" s="472"/>
      <c r="AK1688" s="472"/>
      <c r="AL1688" s="472"/>
      <c r="AM1688" s="472"/>
      <c r="AN1688" s="472"/>
      <c r="AO1688" s="472"/>
      <c r="AP1688" s="472"/>
      <c r="AQ1688" s="472"/>
      <c r="AR1688" s="472"/>
      <c r="AS1688" s="472"/>
      <c r="AT1688" s="472"/>
      <c r="AU1688" s="472"/>
      <c r="AV1688" s="472"/>
      <c r="AW1688" s="472"/>
      <c r="AX1688" s="472"/>
      <c r="AY1688" s="472"/>
      <c r="AZ1688" s="472"/>
      <c r="BA1688" s="472"/>
      <c r="BB1688" s="472"/>
      <c r="BC1688" s="472"/>
      <c r="BD1688" s="472"/>
      <c r="BE1688" s="750"/>
      <c r="BG1688" s="750"/>
      <c r="BK1688" s="155"/>
      <c r="BL1688" s="155"/>
      <c r="BM1688" s="155"/>
      <c r="BN1688" s="155"/>
    </row>
    <row r="1689" spans="1:66" s="830" customFormat="1" ht="24.75" customHeight="1">
      <c r="A1689" s="472" t="s">
        <v>26061</v>
      </c>
      <c r="B1689" s="472" t="s">
        <v>22341</v>
      </c>
      <c r="C1689" s="472" t="s">
        <v>3420</v>
      </c>
      <c r="D1689" s="472">
        <v>6300107442</v>
      </c>
      <c r="E1689" s="472" t="s">
        <v>162</v>
      </c>
      <c r="F1689" s="472" t="s">
        <v>22342</v>
      </c>
      <c r="G1689" s="472"/>
      <c r="H1689" s="472" t="s">
        <v>180</v>
      </c>
      <c r="I1689" s="472" t="s">
        <v>5417</v>
      </c>
      <c r="J1689" s="472" t="s">
        <v>22343</v>
      </c>
      <c r="K1689" s="472"/>
      <c r="L1689" s="472"/>
      <c r="M1689" s="472"/>
      <c r="N1689" s="472"/>
      <c r="O1689" s="472"/>
      <c r="P1689" s="472" t="s">
        <v>5595</v>
      </c>
      <c r="Q1689" s="472" t="s">
        <v>5595</v>
      </c>
      <c r="R1689" s="472" t="s">
        <v>22871</v>
      </c>
      <c r="S1689" s="759"/>
      <c r="T1689" s="829"/>
      <c r="U1689" s="22"/>
      <c r="V1689" s="22"/>
      <c r="W1689" s="23"/>
      <c r="X1689" s="472"/>
      <c r="Y1689" s="472"/>
      <c r="Z1689" s="472"/>
      <c r="AA1689" s="472"/>
      <c r="AB1689" s="472"/>
      <c r="AC1689" s="472"/>
      <c r="AD1689" s="472"/>
      <c r="AE1689" s="472"/>
      <c r="AF1689" s="472"/>
      <c r="AG1689" s="472"/>
      <c r="AH1689" s="472"/>
      <c r="AI1689" s="472"/>
      <c r="AJ1689" s="472"/>
      <c r="AK1689" s="472"/>
      <c r="AL1689" s="472"/>
      <c r="AM1689" s="472"/>
      <c r="AN1689" s="472"/>
      <c r="AO1689" s="472"/>
      <c r="AP1689" s="472"/>
      <c r="AQ1689" s="472"/>
      <c r="AR1689" s="472"/>
      <c r="AS1689" s="472"/>
      <c r="AT1689" s="472"/>
      <c r="AU1689" s="472"/>
      <c r="AV1689" s="472"/>
      <c r="AW1689" s="472"/>
      <c r="AX1689" s="472"/>
      <c r="AY1689" s="472"/>
      <c r="AZ1689" s="472"/>
      <c r="BA1689" s="472"/>
      <c r="BB1689" s="472"/>
      <c r="BC1689" s="472"/>
      <c r="BD1689" s="472"/>
      <c r="BE1689" s="750"/>
      <c r="BG1689" s="750"/>
      <c r="BK1689" s="155"/>
      <c r="BL1689" s="155"/>
      <c r="BM1689" s="155"/>
      <c r="BN1689" s="155"/>
    </row>
    <row r="1690" spans="1:66" s="830" customFormat="1" ht="24.75" customHeight="1">
      <c r="A1690" s="472" t="s">
        <v>22344</v>
      </c>
      <c r="B1690" s="472" t="s">
        <v>22345</v>
      </c>
      <c r="C1690" s="472" t="s">
        <v>3420</v>
      </c>
      <c r="D1690" s="472" t="s">
        <v>22346</v>
      </c>
      <c r="E1690" s="472" t="s">
        <v>162</v>
      </c>
      <c r="F1690" s="472" t="s">
        <v>198</v>
      </c>
      <c r="G1690" s="472"/>
      <c r="H1690" s="472" t="s">
        <v>180</v>
      </c>
      <c r="I1690" s="472" t="s">
        <v>5417</v>
      </c>
      <c r="J1690" s="472"/>
      <c r="K1690" s="472"/>
      <c r="L1690" s="472"/>
      <c r="M1690" s="472"/>
      <c r="N1690" s="472"/>
      <c r="O1690" s="472"/>
      <c r="P1690" s="472" t="s">
        <v>22297</v>
      </c>
      <c r="Q1690" s="472" t="s">
        <v>22297</v>
      </c>
      <c r="R1690" s="472" t="s">
        <v>22871</v>
      </c>
      <c r="S1690" s="759"/>
      <c r="T1690" s="829"/>
      <c r="U1690" s="22"/>
      <c r="V1690" s="22"/>
      <c r="W1690" s="23"/>
      <c r="X1690" s="472"/>
      <c r="Y1690" s="472"/>
      <c r="Z1690" s="472"/>
      <c r="AA1690" s="472"/>
      <c r="AB1690" s="472"/>
      <c r="AC1690" s="472"/>
      <c r="AD1690" s="472"/>
      <c r="AE1690" s="472"/>
      <c r="AF1690" s="472"/>
      <c r="AG1690" s="472"/>
      <c r="AH1690" s="472"/>
      <c r="AI1690" s="472"/>
      <c r="AJ1690" s="472"/>
      <c r="AK1690" s="472"/>
      <c r="AL1690" s="472"/>
      <c r="AM1690" s="472"/>
      <c r="AN1690" s="472"/>
      <c r="AO1690" s="472"/>
      <c r="AP1690" s="472"/>
      <c r="AQ1690" s="472"/>
      <c r="AR1690" s="472"/>
      <c r="AS1690" s="472"/>
      <c r="AT1690" s="472"/>
      <c r="AU1690" s="472"/>
      <c r="AV1690" s="472"/>
      <c r="AW1690" s="472"/>
      <c r="AX1690" s="472"/>
      <c r="AY1690" s="472"/>
      <c r="AZ1690" s="472"/>
      <c r="BA1690" s="472"/>
      <c r="BB1690" s="472"/>
      <c r="BC1690" s="472"/>
      <c r="BD1690" s="472"/>
      <c r="BE1690" s="750"/>
      <c r="BG1690" s="750"/>
      <c r="BK1690" s="155"/>
      <c r="BL1690" s="155"/>
      <c r="BM1690" s="155"/>
      <c r="BN1690" s="155"/>
    </row>
    <row r="1691" spans="1:66" s="830" customFormat="1" ht="24.75" customHeight="1">
      <c r="A1691" s="472" t="s">
        <v>22347</v>
      </c>
      <c r="B1691" s="472" t="s">
        <v>22348</v>
      </c>
      <c r="C1691" s="472" t="s">
        <v>3420</v>
      </c>
      <c r="D1691" s="472" t="s">
        <v>22349</v>
      </c>
      <c r="E1691" s="472" t="s">
        <v>386</v>
      </c>
      <c r="F1691" s="472" t="s">
        <v>22350</v>
      </c>
      <c r="G1691" s="472"/>
      <c r="H1691" s="472" t="s">
        <v>372</v>
      </c>
      <c r="I1691" s="472" t="s">
        <v>22176</v>
      </c>
      <c r="J1691" s="472"/>
      <c r="K1691" s="472"/>
      <c r="L1691" s="472"/>
      <c r="M1691" s="472"/>
      <c r="N1691" s="472"/>
      <c r="O1691" s="472"/>
      <c r="P1691" s="472" t="s">
        <v>5169</v>
      </c>
      <c r="Q1691" s="472" t="s">
        <v>5337</v>
      </c>
      <c r="R1691" s="472"/>
      <c r="S1691" s="759"/>
      <c r="T1691" s="829"/>
      <c r="U1691" s="22"/>
      <c r="V1691" s="22"/>
      <c r="W1691" s="23"/>
      <c r="X1691" s="472"/>
      <c r="Y1691" s="472"/>
      <c r="Z1691" s="472"/>
      <c r="AA1691" s="472"/>
      <c r="AB1691" s="472"/>
      <c r="AC1691" s="472"/>
      <c r="AD1691" s="472"/>
      <c r="AE1691" s="472"/>
      <c r="AF1691" s="472"/>
      <c r="AG1691" s="472"/>
      <c r="AH1691" s="472"/>
      <c r="AI1691" s="472"/>
      <c r="AJ1691" s="472"/>
      <c r="AK1691" s="472"/>
      <c r="AL1691" s="472"/>
      <c r="AM1691" s="472"/>
      <c r="AN1691" s="472"/>
      <c r="AO1691" s="472"/>
      <c r="AP1691" s="472"/>
      <c r="AQ1691" s="472"/>
      <c r="AR1691" s="472"/>
      <c r="AS1691" s="472"/>
      <c r="AT1691" s="472"/>
      <c r="AU1691" s="472"/>
      <c r="AV1691" s="472"/>
      <c r="AW1691" s="472"/>
      <c r="AX1691" s="472"/>
      <c r="AY1691" s="472"/>
      <c r="AZ1691" s="472"/>
      <c r="BA1691" s="472"/>
      <c r="BB1691" s="472"/>
      <c r="BC1691" s="472"/>
      <c r="BD1691" s="472"/>
      <c r="BE1691" s="750"/>
      <c r="BG1691" s="750"/>
      <c r="BK1691" s="155"/>
      <c r="BL1691" s="155"/>
      <c r="BM1691" s="155"/>
      <c r="BN1691" s="155"/>
    </row>
    <row r="1692" spans="1:66" s="830" customFormat="1" ht="24.75" customHeight="1">
      <c r="A1692" s="472" t="s">
        <v>22351</v>
      </c>
      <c r="B1692" s="472">
        <v>326114</v>
      </c>
      <c r="C1692" s="472" t="s">
        <v>3420</v>
      </c>
      <c r="D1692" s="472" t="s">
        <v>22352</v>
      </c>
      <c r="E1692" s="472" t="s">
        <v>163</v>
      </c>
      <c r="F1692" s="472" t="s">
        <v>199</v>
      </c>
      <c r="G1692" s="472"/>
      <c r="H1692" s="472" t="s">
        <v>180</v>
      </c>
      <c r="I1692" s="472" t="s">
        <v>5417</v>
      </c>
      <c r="J1692" s="472" t="s">
        <v>22353</v>
      </c>
      <c r="K1692" s="472" t="s">
        <v>1183</v>
      </c>
      <c r="L1692" s="472" t="s">
        <v>1184</v>
      </c>
      <c r="M1692" s="472" t="s">
        <v>22354</v>
      </c>
      <c r="N1692" s="472"/>
      <c r="O1692" s="472"/>
      <c r="P1692" s="472" t="s">
        <v>5562</v>
      </c>
      <c r="Q1692" s="472" t="s">
        <v>5562</v>
      </c>
      <c r="R1692" s="472" t="s">
        <v>24808</v>
      </c>
      <c r="S1692" s="759"/>
      <c r="T1692" s="829"/>
      <c r="U1692" s="22"/>
      <c r="V1692" s="22"/>
      <c r="W1692" s="23"/>
      <c r="X1692" s="472"/>
      <c r="Y1692" s="472"/>
      <c r="Z1692" s="472"/>
      <c r="AA1692" s="472"/>
      <c r="AB1692" s="472"/>
      <c r="AC1692" s="472"/>
      <c r="AD1692" s="472"/>
      <c r="AE1692" s="472"/>
      <c r="AF1692" s="472"/>
      <c r="AG1692" s="472"/>
      <c r="AH1692" s="472"/>
      <c r="AI1692" s="472"/>
      <c r="AJ1692" s="472"/>
      <c r="AK1692" s="472"/>
      <c r="AL1692" s="472"/>
      <c r="AM1692" s="472"/>
      <c r="AN1692" s="472"/>
      <c r="AO1692" s="472"/>
      <c r="AP1692" s="472"/>
      <c r="AQ1692" s="472"/>
      <c r="AR1692" s="472"/>
      <c r="AS1692" s="472"/>
      <c r="AT1692" s="472"/>
      <c r="AU1692" s="472"/>
      <c r="AV1692" s="472"/>
      <c r="AW1692" s="472"/>
      <c r="AX1692" s="472"/>
      <c r="AY1692" s="472"/>
      <c r="AZ1692" s="472"/>
      <c r="BA1692" s="472"/>
      <c r="BB1692" s="472"/>
      <c r="BC1692" s="472"/>
      <c r="BD1692" s="472"/>
      <c r="BE1692" s="750"/>
      <c r="BG1692" s="750"/>
      <c r="BK1692" s="155"/>
      <c r="BL1692" s="155"/>
      <c r="BM1692" s="155"/>
      <c r="BN1692" s="155"/>
    </row>
    <row r="1693" spans="1:66" s="830" customFormat="1" ht="24.75" customHeight="1">
      <c r="A1693" s="472" t="s">
        <v>22355</v>
      </c>
      <c r="B1693" s="472" t="s">
        <v>22356</v>
      </c>
      <c r="C1693" s="472" t="s">
        <v>3420</v>
      </c>
      <c r="D1693" s="472" t="s">
        <v>22357</v>
      </c>
      <c r="E1693" s="472" t="s">
        <v>162</v>
      </c>
      <c r="F1693" s="472" t="s">
        <v>138</v>
      </c>
      <c r="G1693" s="472"/>
      <c r="H1693" s="472" t="s">
        <v>179</v>
      </c>
      <c r="I1693" s="472" t="s">
        <v>5418</v>
      </c>
      <c r="J1693" s="472" t="s">
        <v>22358</v>
      </c>
      <c r="K1693" s="472"/>
      <c r="L1693" s="472"/>
      <c r="M1693" s="472"/>
      <c r="N1693" s="472"/>
      <c r="O1693" s="472"/>
      <c r="P1693" s="472" t="s">
        <v>22276</v>
      </c>
      <c r="Q1693" s="472" t="s">
        <v>22276</v>
      </c>
      <c r="R1693" s="472" t="s">
        <v>22871</v>
      </c>
      <c r="S1693" s="759"/>
      <c r="T1693" s="829"/>
      <c r="U1693" s="22"/>
      <c r="V1693" s="22"/>
      <c r="W1693" s="23"/>
      <c r="X1693" s="472"/>
      <c r="Y1693" s="472"/>
      <c r="Z1693" s="472"/>
      <c r="AA1693" s="472"/>
      <c r="AB1693" s="472"/>
      <c r="AC1693" s="472"/>
      <c r="AD1693" s="472"/>
      <c r="AE1693" s="472"/>
      <c r="AF1693" s="472"/>
      <c r="AG1693" s="472"/>
      <c r="AH1693" s="472"/>
      <c r="AI1693" s="472"/>
      <c r="AJ1693" s="472"/>
      <c r="AK1693" s="472"/>
      <c r="AL1693" s="472"/>
      <c r="AM1693" s="472"/>
      <c r="AN1693" s="472"/>
      <c r="AO1693" s="472"/>
      <c r="AP1693" s="472"/>
      <c r="AQ1693" s="472"/>
      <c r="AR1693" s="472"/>
      <c r="AS1693" s="472"/>
      <c r="AT1693" s="472"/>
      <c r="AU1693" s="472"/>
      <c r="AV1693" s="472"/>
      <c r="AW1693" s="472"/>
      <c r="AX1693" s="472"/>
      <c r="AY1693" s="472"/>
      <c r="AZ1693" s="472"/>
      <c r="BA1693" s="472"/>
      <c r="BB1693" s="472"/>
      <c r="BC1693" s="472"/>
      <c r="BD1693" s="472"/>
      <c r="BE1693" s="750"/>
      <c r="BG1693" s="750"/>
      <c r="BK1693" s="155"/>
      <c r="BL1693" s="155"/>
      <c r="BM1693" s="155"/>
      <c r="BN1693" s="155"/>
    </row>
    <row r="1694" spans="1:66" s="830" customFormat="1" ht="24.75" customHeight="1">
      <c r="A1694" s="472" t="s">
        <v>22360</v>
      </c>
      <c r="B1694" s="472" t="s">
        <v>22361</v>
      </c>
      <c r="C1694" s="472" t="s">
        <v>3420</v>
      </c>
      <c r="D1694" s="472" t="s">
        <v>22362</v>
      </c>
      <c r="E1694" s="472" t="s">
        <v>162</v>
      </c>
      <c r="F1694" s="472" t="s">
        <v>177</v>
      </c>
      <c r="G1694" s="472"/>
      <c r="H1694" s="472" t="s">
        <v>179</v>
      </c>
      <c r="I1694" s="472" t="s">
        <v>5417</v>
      </c>
      <c r="J1694" s="472" t="s">
        <v>22363</v>
      </c>
      <c r="K1694" s="472" t="s">
        <v>1183</v>
      </c>
      <c r="L1694" s="472" t="s">
        <v>1224</v>
      </c>
      <c r="M1694" s="472" t="s">
        <v>22364</v>
      </c>
      <c r="N1694" s="472"/>
      <c r="O1694" s="472"/>
      <c r="P1694" s="472" t="s">
        <v>5337</v>
      </c>
      <c r="Q1694" s="472" t="s">
        <v>5337</v>
      </c>
      <c r="R1694" s="472" t="s">
        <v>22287</v>
      </c>
      <c r="S1694" s="759"/>
      <c r="T1694" s="829"/>
      <c r="U1694" s="22"/>
      <c r="V1694" s="22"/>
      <c r="W1694" s="23"/>
      <c r="X1694" s="472"/>
      <c r="Y1694" s="472"/>
      <c r="Z1694" s="472"/>
      <c r="AA1694" s="472"/>
      <c r="AB1694" s="472"/>
      <c r="AC1694" s="472"/>
      <c r="AD1694" s="472"/>
      <c r="AE1694" s="472"/>
      <c r="AF1694" s="472"/>
      <c r="AG1694" s="472"/>
      <c r="AH1694" s="472"/>
      <c r="AI1694" s="472"/>
      <c r="AJ1694" s="472"/>
      <c r="AK1694" s="472"/>
      <c r="AL1694" s="472"/>
      <c r="AM1694" s="472"/>
      <c r="AN1694" s="472"/>
      <c r="AO1694" s="472"/>
      <c r="AP1694" s="472"/>
      <c r="AQ1694" s="472"/>
      <c r="AR1694" s="472"/>
      <c r="AS1694" s="472"/>
      <c r="AT1694" s="472"/>
      <c r="AU1694" s="472"/>
      <c r="AV1694" s="472"/>
      <c r="AW1694" s="472"/>
      <c r="AX1694" s="472"/>
      <c r="AY1694" s="472"/>
      <c r="AZ1694" s="472"/>
      <c r="BA1694" s="472"/>
      <c r="BB1694" s="472"/>
      <c r="BC1694" s="472"/>
      <c r="BD1694" s="472"/>
      <c r="BE1694" s="750"/>
      <c r="BG1694" s="750"/>
      <c r="BK1694" s="155"/>
      <c r="BL1694" s="155"/>
      <c r="BM1694" s="155"/>
      <c r="BN1694" s="155"/>
    </row>
    <row r="1695" spans="1:66" s="830" customFormat="1" ht="24.75" customHeight="1">
      <c r="A1695" s="472" t="s">
        <v>22365</v>
      </c>
      <c r="B1695" s="472" t="s">
        <v>22366</v>
      </c>
      <c r="C1695" s="472" t="s">
        <v>3420</v>
      </c>
      <c r="D1695" s="472" t="s">
        <v>22367</v>
      </c>
      <c r="E1695" s="472" t="s">
        <v>163</v>
      </c>
      <c r="F1695" s="472" t="s">
        <v>22368</v>
      </c>
      <c r="G1695" s="472"/>
      <c r="H1695" s="472" t="s">
        <v>629</v>
      </c>
      <c r="I1695" s="472" t="s">
        <v>5416</v>
      </c>
      <c r="J1695" s="472" t="s">
        <v>22369</v>
      </c>
      <c r="K1695" s="472" t="s">
        <v>1183</v>
      </c>
      <c r="L1695" s="472" t="s">
        <v>774</v>
      </c>
      <c r="M1695" s="472" t="s">
        <v>22370</v>
      </c>
      <c r="N1695" s="472"/>
      <c r="O1695" s="472"/>
      <c r="P1695" s="472" t="s">
        <v>22270</v>
      </c>
      <c r="Q1695" s="472" t="s">
        <v>22270</v>
      </c>
      <c r="R1695" s="472"/>
      <c r="S1695" s="759"/>
      <c r="T1695" s="829"/>
      <c r="U1695" s="22"/>
      <c r="V1695" s="22"/>
      <c r="W1695" s="23"/>
      <c r="X1695" s="472"/>
      <c r="Y1695" s="472"/>
      <c r="Z1695" s="472"/>
      <c r="AA1695" s="472"/>
      <c r="AB1695" s="472"/>
      <c r="AC1695" s="472"/>
      <c r="AD1695" s="472"/>
      <c r="AE1695" s="472"/>
      <c r="AF1695" s="472"/>
      <c r="AG1695" s="472"/>
      <c r="AH1695" s="472"/>
      <c r="AI1695" s="472"/>
      <c r="AJ1695" s="472"/>
      <c r="AK1695" s="472"/>
      <c r="AL1695" s="472"/>
      <c r="AM1695" s="472"/>
      <c r="AN1695" s="472"/>
      <c r="AO1695" s="472"/>
      <c r="AP1695" s="472"/>
      <c r="AQ1695" s="472"/>
      <c r="AR1695" s="472"/>
      <c r="AS1695" s="472"/>
      <c r="AT1695" s="472"/>
      <c r="AU1695" s="472"/>
      <c r="AV1695" s="472"/>
      <c r="AW1695" s="472"/>
      <c r="AX1695" s="472"/>
      <c r="AY1695" s="472"/>
      <c r="AZ1695" s="472"/>
      <c r="BA1695" s="472"/>
      <c r="BB1695" s="472"/>
      <c r="BC1695" s="472"/>
      <c r="BD1695" s="472"/>
      <c r="BE1695" s="750"/>
      <c r="BG1695" s="750"/>
      <c r="BK1695" s="155"/>
      <c r="BL1695" s="155"/>
      <c r="BM1695" s="155"/>
      <c r="BN1695" s="155"/>
    </row>
    <row r="1696" spans="1:66" s="830" customFormat="1" ht="24.75" customHeight="1">
      <c r="A1696" s="472" t="s">
        <v>22371</v>
      </c>
      <c r="B1696" s="472" t="s">
        <v>22372</v>
      </c>
      <c r="C1696" s="472" t="s">
        <v>3420</v>
      </c>
      <c r="D1696" s="472" t="s">
        <v>22373</v>
      </c>
      <c r="E1696" s="472" t="s">
        <v>162</v>
      </c>
      <c r="F1696" s="472" t="s">
        <v>22374</v>
      </c>
      <c r="G1696" s="472"/>
      <c r="H1696" s="472" t="s">
        <v>179</v>
      </c>
      <c r="I1696" s="472" t="s">
        <v>5416</v>
      </c>
      <c r="J1696" s="472" t="s">
        <v>22375</v>
      </c>
      <c r="K1696" s="472" t="s">
        <v>1183</v>
      </c>
      <c r="L1696" s="472" t="s">
        <v>774</v>
      </c>
      <c r="M1696" s="472" t="s">
        <v>22376</v>
      </c>
      <c r="N1696" s="472"/>
      <c r="O1696" s="472"/>
      <c r="P1696" s="472" t="s">
        <v>22297</v>
      </c>
      <c r="Q1696" s="472" t="s">
        <v>22297</v>
      </c>
      <c r="R1696" s="472" t="s">
        <v>22871</v>
      </c>
      <c r="S1696" s="759"/>
      <c r="T1696" s="829"/>
      <c r="U1696" s="22"/>
      <c r="V1696" s="22"/>
      <c r="W1696" s="23"/>
      <c r="X1696" s="472"/>
      <c r="Y1696" s="472"/>
      <c r="Z1696" s="472"/>
      <c r="AA1696" s="472"/>
      <c r="AB1696" s="472"/>
      <c r="AC1696" s="472"/>
      <c r="AD1696" s="472"/>
      <c r="AE1696" s="472"/>
      <c r="AF1696" s="472"/>
      <c r="AG1696" s="472"/>
      <c r="AH1696" s="472"/>
      <c r="AI1696" s="472"/>
      <c r="AJ1696" s="472"/>
      <c r="AK1696" s="472"/>
      <c r="AL1696" s="472"/>
      <c r="AM1696" s="472"/>
      <c r="AN1696" s="472"/>
      <c r="AO1696" s="472"/>
      <c r="AP1696" s="472"/>
      <c r="AQ1696" s="472"/>
      <c r="AR1696" s="472"/>
      <c r="AS1696" s="472"/>
      <c r="AT1696" s="472"/>
      <c r="AU1696" s="472"/>
      <c r="AV1696" s="472"/>
      <c r="AW1696" s="472"/>
      <c r="AX1696" s="472"/>
      <c r="AY1696" s="472"/>
      <c r="AZ1696" s="472"/>
      <c r="BA1696" s="472"/>
      <c r="BB1696" s="472"/>
      <c r="BC1696" s="472"/>
      <c r="BD1696" s="472"/>
      <c r="BE1696" s="750"/>
      <c r="BG1696" s="750"/>
      <c r="BK1696" s="155"/>
      <c r="BL1696" s="155"/>
      <c r="BM1696" s="155"/>
      <c r="BN1696" s="155"/>
    </row>
    <row r="1697" spans="1:66" s="830" customFormat="1" ht="24.75" customHeight="1">
      <c r="A1697" s="472" t="s">
        <v>22378</v>
      </c>
      <c r="B1697" s="472" t="s">
        <v>22379</v>
      </c>
      <c r="C1697" s="472" t="s">
        <v>3420</v>
      </c>
      <c r="D1697" s="472" t="s">
        <v>22380</v>
      </c>
      <c r="E1697" s="472" t="s">
        <v>163</v>
      </c>
      <c r="F1697" s="472" t="s">
        <v>177</v>
      </c>
      <c r="G1697" s="472"/>
      <c r="H1697" s="472" t="s">
        <v>481</v>
      </c>
      <c r="I1697" s="472" t="s">
        <v>5417</v>
      </c>
      <c r="J1697" s="472" t="s">
        <v>22381</v>
      </c>
      <c r="K1697" s="472" t="s">
        <v>1183</v>
      </c>
      <c r="L1697" s="472" t="s">
        <v>774</v>
      </c>
      <c r="M1697" s="472" t="s">
        <v>22382</v>
      </c>
      <c r="N1697" s="472"/>
      <c r="O1697" s="472" t="s">
        <v>1551</v>
      </c>
      <c r="P1697" s="472" t="s">
        <v>5337</v>
      </c>
      <c r="Q1697" s="472" t="s">
        <v>5337</v>
      </c>
      <c r="R1697" s="472" t="s">
        <v>22287</v>
      </c>
      <c r="S1697" s="759"/>
      <c r="T1697" s="829"/>
      <c r="U1697" s="22"/>
      <c r="V1697" s="22"/>
      <c r="W1697" s="23"/>
      <c r="X1697" s="472"/>
      <c r="Y1697" s="472"/>
      <c r="Z1697" s="472"/>
      <c r="AA1697" s="472"/>
      <c r="AB1697" s="472"/>
      <c r="AC1697" s="472"/>
      <c r="AD1697" s="472"/>
      <c r="AE1697" s="472"/>
      <c r="AF1697" s="472"/>
      <c r="AG1697" s="472"/>
      <c r="AH1697" s="472"/>
      <c r="AI1697" s="472"/>
      <c r="AJ1697" s="472"/>
      <c r="AK1697" s="472"/>
      <c r="AL1697" s="472"/>
      <c r="AM1697" s="472"/>
      <c r="AN1697" s="472"/>
      <c r="AO1697" s="472"/>
      <c r="AP1697" s="472"/>
      <c r="AQ1697" s="472"/>
      <c r="AR1697" s="472"/>
      <c r="AS1697" s="472"/>
      <c r="AT1697" s="472"/>
      <c r="AU1697" s="472"/>
      <c r="AV1697" s="472"/>
      <c r="AW1697" s="472"/>
      <c r="AX1697" s="472"/>
      <c r="AY1697" s="472"/>
      <c r="AZ1697" s="472"/>
      <c r="BA1697" s="472"/>
      <c r="BB1697" s="472"/>
      <c r="BC1697" s="472"/>
      <c r="BD1697" s="472"/>
      <c r="BE1697" s="750"/>
      <c r="BG1697" s="750"/>
      <c r="BK1697" s="155"/>
      <c r="BL1697" s="155"/>
      <c r="BM1697" s="155"/>
      <c r="BN1697" s="155"/>
    </row>
    <row r="1698" spans="1:66" s="830" customFormat="1" ht="24.75" customHeight="1">
      <c r="A1698" s="472" t="s">
        <v>22383</v>
      </c>
      <c r="B1698" s="472" t="s">
        <v>22384</v>
      </c>
      <c r="C1698" s="472" t="s">
        <v>3420</v>
      </c>
      <c r="D1698" s="472" t="s">
        <v>22385</v>
      </c>
      <c r="E1698" s="472" t="s">
        <v>162</v>
      </c>
      <c r="F1698" s="472" t="s">
        <v>22386</v>
      </c>
      <c r="G1698" s="472"/>
      <c r="H1698" s="472" t="s">
        <v>180</v>
      </c>
      <c r="I1698" s="472" t="s">
        <v>5417</v>
      </c>
      <c r="J1698" s="472" t="s">
        <v>22387</v>
      </c>
      <c r="K1698" s="472" t="s">
        <v>1183</v>
      </c>
      <c r="L1698" s="472" t="s">
        <v>774</v>
      </c>
      <c r="M1698" s="472" t="s">
        <v>22388</v>
      </c>
      <c r="N1698" s="472"/>
      <c r="O1698" s="472"/>
      <c r="P1698" s="472" t="s">
        <v>22389</v>
      </c>
      <c r="Q1698" s="472" t="s">
        <v>22389</v>
      </c>
      <c r="R1698" s="472" t="s">
        <v>22871</v>
      </c>
      <c r="S1698" s="759"/>
      <c r="T1698" s="829"/>
      <c r="U1698" s="22"/>
      <c r="V1698" s="22"/>
      <c r="W1698" s="23"/>
      <c r="X1698" s="472"/>
      <c r="Y1698" s="472"/>
      <c r="Z1698" s="472"/>
      <c r="AA1698" s="472"/>
      <c r="AB1698" s="472"/>
      <c r="AC1698" s="472"/>
      <c r="AD1698" s="472"/>
      <c r="AE1698" s="472"/>
      <c r="AF1698" s="472"/>
      <c r="AG1698" s="472"/>
      <c r="AH1698" s="472"/>
      <c r="AI1698" s="472"/>
      <c r="AJ1698" s="472"/>
      <c r="AK1698" s="472"/>
      <c r="AL1698" s="472"/>
      <c r="AM1698" s="472"/>
      <c r="AN1698" s="472"/>
      <c r="AO1698" s="472"/>
      <c r="AP1698" s="472"/>
      <c r="AQ1698" s="472"/>
      <c r="AR1698" s="472"/>
      <c r="AS1698" s="472"/>
      <c r="AT1698" s="472"/>
      <c r="AU1698" s="472"/>
      <c r="AV1698" s="472"/>
      <c r="AW1698" s="472"/>
      <c r="AX1698" s="472"/>
      <c r="AY1698" s="472"/>
      <c r="AZ1698" s="472"/>
      <c r="BA1698" s="472"/>
      <c r="BB1698" s="472"/>
      <c r="BC1698" s="472"/>
      <c r="BD1698" s="472"/>
      <c r="BE1698" s="750"/>
      <c r="BG1698" s="750"/>
      <c r="BK1698" s="155"/>
      <c r="BL1698" s="155"/>
      <c r="BM1698" s="155"/>
      <c r="BN1698" s="155"/>
    </row>
    <row r="1699" spans="1:66" s="830" customFormat="1" ht="24.75" customHeight="1">
      <c r="A1699" s="472" t="s">
        <v>22933</v>
      </c>
      <c r="B1699" s="472" t="s">
        <v>22934</v>
      </c>
      <c r="C1699" s="472" t="s">
        <v>3420</v>
      </c>
      <c r="D1699" s="472" t="s">
        <v>22935</v>
      </c>
      <c r="E1699" s="472" t="s">
        <v>163</v>
      </c>
      <c r="F1699" s="472" t="s">
        <v>320</v>
      </c>
      <c r="G1699" s="472"/>
      <c r="H1699" s="472" t="s">
        <v>180</v>
      </c>
      <c r="I1699" s="472" t="s">
        <v>5417</v>
      </c>
      <c r="J1699" s="472" t="s">
        <v>22936</v>
      </c>
      <c r="K1699" s="472" t="s">
        <v>1183</v>
      </c>
      <c r="L1699" s="472"/>
      <c r="M1699" s="472" t="s">
        <v>22937</v>
      </c>
      <c r="N1699" s="472"/>
      <c r="O1699" s="472"/>
      <c r="P1699" s="472" t="s">
        <v>22938</v>
      </c>
      <c r="Q1699" s="472" t="s">
        <v>22938</v>
      </c>
      <c r="R1699" s="472"/>
      <c r="S1699" s="759"/>
      <c r="T1699" s="829"/>
      <c r="U1699" s="22"/>
      <c r="V1699" s="22"/>
      <c r="W1699" s="23"/>
      <c r="X1699" s="472"/>
      <c r="Y1699" s="472"/>
      <c r="Z1699" s="472"/>
      <c r="AA1699" s="472"/>
      <c r="AB1699" s="472"/>
      <c r="AC1699" s="472"/>
      <c r="AD1699" s="472"/>
      <c r="AE1699" s="472"/>
      <c r="AF1699" s="472"/>
      <c r="AG1699" s="472"/>
      <c r="AH1699" s="472"/>
      <c r="AI1699" s="472"/>
      <c r="AJ1699" s="472"/>
      <c r="AK1699" s="472"/>
      <c r="AL1699" s="472"/>
      <c r="AM1699" s="472"/>
      <c r="AN1699" s="472"/>
      <c r="AO1699" s="472"/>
      <c r="AP1699" s="472"/>
      <c r="AQ1699" s="472"/>
      <c r="AR1699" s="472"/>
      <c r="AS1699" s="472"/>
      <c r="AT1699" s="472"/>
      <c r="AU1699" s="472"/>
      <c r="AV1699" s="472"/>
      <c r="AW1699" s="472"/>
      <c r="AX1699" s="472"/>
      <c r="AY1699" s="472"/>
      <c r="AZ1699" s="472"/>
      <c r="BA1699" s="472"/>
      <c r="BB1699" s="472"/>
      <c r="BC1699" s="472"/>
      <c r="BD1699" s="472"/>
      <c r="BE1699" s="750"/>
      <c r="BG1699" s="750"/>
      <c r="BK1699" s="155"/>
      <c r="BL1699" s="155"/>
      <c r="BM1699" s="155"/>
      <c r="BN1699" s="155"/>
    </row>
    <row r="1700" spans="1:66" s="830" customFormat="1" ht="24.75" customHeight="1">
      <c r="A1700" s="472" t="s">
        <v>22222</v>
      </c>
      <c r="B1700" s="472" t="s">
        <v>22939</v>
      </c>
      <c r="C1700" s="472" t="s">
        <v>3420</v>
      </c>
      <c r="D1700" s="472" t="s">
        <v>22940</v>
      </c>
      <c r="E1700" s="472" t="s">
        <v>162</v>
      </c>
      <c r="F1700" s="472" t="s">
        <v>571</v>
      </c>
      <c r="G1700" s="472"/>
      <c r="H1700" s="472" t="s">
        <v>180</v>
      </c>
      <c r="I1700" s="472" t="s">
        <v>5418</v>
      </c>
      <c r="J1700" s="472" t="s">
        <v>22941</v>
      </c>
      <c r="K1700" s="472" t="s">
        <v>1183</v>
      </c>
      <c r="L1700" s="472" t="s">
        <v>774</v>
      </c>
      <c r="M1700" s="472" t="s">
        <v>22942</v>
      </c>
      <c r="N1700" s="472"/>
      <c r="O1700" s="472"/>
      <c r="P1700" s="472" t="s">
        <v>22571</v>
      </c>
      <c r="Q1700" s="472" t="s">
        <v>22571</v>
      </c>
      <c r="R1700" s="472" t="s">
        <v>22780</v>
      </c>
      <c r="S1700" s="759"/>
      <c r="T1700" s="829"/>
      <c r="U1700" s="22"/>
      <c r="V1700" s="22"/>
      <c r="W1700" s="23"/>
      <c r="X1700" s="472"/>
      <c r="Y1700" s="472"/>
      <c r="Z1700" s="472"/>
      <c r="AA1700" s="472"/>
      <c r="AB1700" s="472"/>
      <c r="AC1700" s="472"/>
      <c r="AD1700" s="472"/>
      <c r="AE1700" s="472"/>
      <c r="AF1700" s="472"/>
      <c r="AG1700" s="472"/>
      <c r="AH1700" s="472"/>
      <c r="AI1700" s="472"/>
      <c r="AJ1700" s="472"/>
      <c r="AK1700" s="472"/>
      <c r="AL1700" s="472"/>
      <c r="AM1700" s="472"/>
      <c r="AN1700" s="472"/>
      <c r="AO1700" s="472"/>
      <c r="AP1700" s="472"/>
      <c r="AQ1700" s="472"/>
      <c r="AR1700" s="472"/>
      <c r="AS1700" s="472"/>
      <c r="AT1700" s="472"/>
      <c r="AU1700" s="472"/>
      <c r="AV1700" s="472"/>
      <c r="AW1700" s="472"/>
      <c r="AX1700" s="472"/>
      <c r="AY1700" s="472"/>
      <c r="AZ1700" s="472"/>
      <c r="BA1700" s="472"/>
      <c r="BB1700" s="472"/>
      <c r="BC1700" s="472"/>
      <c r="BD1700" s="472"/>
      <c r="BE1700" s="750"/>
      <c r="BG1700" s="750"/>
      <c r="BK1700" s="155"/>
      <c r="BL1700" s="155"/>
      <c r="BM1700" s="155"/>
      <c r="BN1700" s="155"/>
    </row>
    <row r="1701" spans="1:66" s="830" customFormat="1" ht="24.75" customHeight="1">
      <c r="A1701" s="472" t="s">
        <v>22943</v>
      </c>
      <c r="B1701" s="472" t="s">
        <v>22944</v>
      </c>
      <c r="C1701" s="472" t="s">
        <v>3420</v>
      </c>
      <c r="D1701" s="472" t="s">
        <v>22945</v>
      </c>
      <c r="E1701" s="472" t="s">
        <v>163</v>
      </c>
      <c r="F1701" s="472" t="s">
        <v>123</v>
      </c>
      <c r="G1701" s="472"/>
      <c r="H1701" s="472" t="s">
        <v>180</v>
      </c>
      <c r="I1701" s="472" t="s">
        <v>5417</v>
      </c>
      <c r="J1701" s="472" t="s">
        <v>22946</v>
      </c>
      <c r="K1701" s="472" t="s">
        <v>1183</v>
      </c>
      <c r="L1701" s="472" t="s">
        <v>774</v>
      </c>
      <c r="M1701" s="472" t="s">
        <v>22947</v>
      </c>
      <c r="N1701" s="472"/>
      <c r="O1701" s="472"/>
      <c r="P1701" s="472" t="s">
        <v>22948</v>
      </c>
      <c r="Q1701" s="472" t="s">
        <v>22948</v>
      </c>
      <c r="R1701" s="472" t="s">
        <v>22871</v>
      </c>
      <c r="S1701" s="759"/>
      <c r="T1701" s="829"/>
      <c r="U1701" s="22"/>
      <c r="V1701" s="22"/>
      <c r="W1701" s="23"/>
      <c r="X1701" s="472"/>
      <c r="Y1701" s="472"/>
      <c r="Z1701" s="472"/>
      <c r="AA1701" s="472"/>
      <c r="AB1701" s="472"/>
      <c r="AC1701" s="472"/>
      <c r="AD1701" s="472"/>
      <c r="AE1701" s="472"/>
      <c r="AF1701" s="472"/>
      <c r="AG1701" s="472"/>
      <c r="AH1701" s="472"/>
      <c r="AI1701" s="472"/>
      <c r="AJ1701" s="472"/>
      <c r="AK1701" s="472"/>
      <c r="AL1701" s="472"/>
      <c r="AM1701" s="472"/>
      <c r="AN1701" s="472"/>
      <c r="AO1701" s="472"/>
      <c r="AP1701" s="472"/>
      <c r="AQ1701" s="472"/>
      <c r="AR1701" s="472"/>
      <c r="AS1701" s="472"/>
      <c r="AT1701" s="472"/>
      <c r="AU1701" s="472"/>
      <c r="AV1701" s="472"/>
      <c r="AW1701" s="472"/>
      <c r="AX1701" s="472"/>
      <c r="AY1701" s="472"/>
      <c r="AZ1701" s="472"/>
      <c r="BA1701" s="472"/>
      <c r="BB1701" s="472"/>
      <c r="BC1701" s="472"/>
      <c r="BD1701" s="472"/>
      <c r="BE1701" s="750"/>
      <c r="BG1701" s="750"/>
      <c r="BK1701" s="155"/>
      <c r="BL1701" s="155"/>
      <c r="BM1701" s="155"/>
      <c r="BN1701" s="155"/>
    </row>
    <row r="1702" spans="1:66" s="830" customFormat="1" ht="24.75" customHeight="1">
      <c r="A1702" s="472" t="s">
        <v>4029</v>
      </c>
      <c r="B1702" s="472" t="s">
        <v>22949</v>
      </c>
      <c r="C1702" s="472" t="s">
        <v>3420</v>
      </c>
      <c r="D1702" s="472">
        <v>2722699087</v>
      </c>
      <c r="E1702" s="472" t="s">
        <v>162</v>
      </c>
      <c r="F1702" s="472" t="s">
        <v>138</v>
      </c>
      <c r="G1702" s="472"/>
      <c r="H1702" s="472" t="s">
        <v>179</v>
      </c>
      <c r="I1702" s="472" t="s">
        <v>5417</v>
      </c>
      <c r="J1702" s="472">
        <v>9191781889</v>
      </c>
      <c r="K1702" s="472" t="s">
        <v>1183</v>
      </c>
      <c r="L1702" s="472" t="s">
        <v>774</v>
      </c>
      <c r="M1702" s="472" t="s">
        <v>4030</v>
      </c>
      <c r="N1702" s="472"/>
      <c r="O1702" s="472" t="s">
        <v>1551</v>
      </c>
      <c r="P1702" s="472" t="s">
        <v>3672</v>
      </c>
      <c r="Q1702" s="472" t="s">
        <v>4452</v>
      </c>
      <c r="R1702" s="472" t="s">
        <v>22871</v>
      </c>
      <c r="S1702" s="759" t="s">
        <v>5378</v>
      </c>
      <c r="T1702" s="829" t="s">
        <v>5435</v>
      </c>
      <c r="U1702" s="22" t="s">
        <v>3156</v>
      </c>
      <c r="V1702" s="22" t="s">
        <v>3156</v>
      </c>
      <c r="W1702" s="23" t="s">
        <v>5378</v>
      </c>
      <c r="X1702" s="472"/>
      <c r="Y1702" s="472"/>
      <c r="Z1702" s="472"/>
      <c r="AA1702" s="472"/>
      <c r="AB1702" s="472"/>
      <c r="AC1702" s="472"/>
      <c r="AD1702" s="472"/>
      <c r="AE1702" s="472"/>
      <c r="AF1702" s="472"/>
      <c r="AG1702" s="472"/>
      <c r="AH1702" s="472"/>
      <c r="AI1702" s="472"/>
      <c r="AJ1702" s="472"/>
      <c r="AK1702" s="472"/>
      <c r="AL1702" s="472"/>
      <c r="AM1702" s="472"/>
      <c r="AN1702" s="472"/>
      <c r="AO1702" s="472"/>
      <c r="AP1702" s="472"/>
      <c r="AQ1702" s="472"/>
      <c r="AR1702" s="472"/>
      <c r="AS1702" s="472"/>
      <c r="AT1702" s="472"/>
      <c r="AU1702" s="472"/>
      <c r="AV1702" s="472"/>
      <c r="AW1702" s="472"/>
      <c r="AX1702" s="472"/>
      <c r="AY1702" s="472"/>
      <c r="AZ1702" s="472"/>
      <c r="BA1702" s="472"/>
      <c r="BB1702" s="472">
        <v>87780000</v>
      </c>
      <c r="BC1702" s="472">
        <v>77941281</v>
      </c>
      <c r="BD1702" s="472">
        <v>59326836</v>
      </c>
      <c r="BE1702" s="750">
        <v>73326836</v>
      </c>
      <c r="BF1702" s="830">
        <v>54604614</v>
      </c>
      <c r="BG1702" s="750">
        <v>73493503</v>
      </c>
      <c r="BH1702" s="830">
        <v>132170424</v>
      </c>
      <c r="BJ1702" s="830">
        <v>92354936</v>
      </c>
      <c r="BK1702" s="155"/>
      <c r="BL1702" s="155"/>
      <c r="BM1702" s="155"/>
      <c r="BN1702" s="155"/>
    </row>
    <row r="1703" spans="1:66" s="830" customFormat="1" ht="24.75" customHeight="1">
      <c r="A1703" s="472" t="s">
        <v>23219</v>
      </c>
      <c r="B1703" s="472" t="s">
        <v>22949</v>
      </c>
      <c r="C1703" s="472" t="s">
        <v>3420</v>
      </c>
      <c r="D1703" s="472" t="s">
        <v>23220</v>
      </c>
      <c r="E1703" s="472" t="s">
        <v>163</v>
      </c>
      <c r="F1703" s="472" t="s">
        <v>2497</v>
      </c>
      <c r="G1703" s="472"/>
      <c r="H1703" s="472" t="s">
        <v>180</v>
      </c>
      <c r="I1703" s="472" t="s">
        <v>5417</v>
      </c>
      <c r="J1703" s="472" t="s">
        <v>23221</v>
      </c>
      <c r="K1703" s="472" t="s">
        <v>1183</v>
      </c>
      <c r="L1703" s="472" t="s">
        <v>1224</v>
      </c>
      <c r="M1703" s="472" t="s">
        <v>23222</v>
      </c>
      <c r="N1703" s="472"/>
      <c r="O1703" s="472" t="s">
        <v>2155</v>
      </c>
      <c r="P1703" s="472" t="s">
        <v>22877</v>
      </c>
      <c r="Q1703" s="472" t="s">
        <v>22877</v>
      </c>
      <c r="R1703" s="472" t="s">
        <v>23272</v>
      </c>
      <c r="S1703" s="759"/>
      <c r="T1703" s="829"/>
      <c r="U1703" s="22"/>
      <c r="V1703" s="22"/>
      <c r="W1703" s="23"/>
      <c r="X1703" s="472"/>
      <c r="Y1703" s="472"/>
      <c r="Z1703" s="472"/>
      <c r="AA1703" s="472"/>
      <c r="AB1703" s="472"/>
      <c r="AC1703" s="472"/>
      <c r="AD1703" s="472"/>
      <c r="AE1703" s="472"/>
      <c r="AF1703" s="472"/>
      <c r="AG1703" s="472"/>
      <c r="AH1703" s="472"/>
      <c r="AI1703" s="472"/>
      <c r="AJ1703" s="472"/>
      <c r="AK1703" s="472"/>
      <c r="AL1703" s="472"/>
      <c r="AM1703" s="472"/>
      <c r="AN1703" s="472"/>
      <c r="AO1703" s="472"/>
      <c r="AP1703" s="472"/>
      <c r="AQ1703" s="472"/>
      <c r="AR1703" s="472"/>
      <c r="AS1703" s="472"/>
      <c r="AT1703" s="472"/>
      <c r="AU1703" s="472"/>
      <c r="AV1703" s="472"/>
      <c r="AW1703" s="472"/>
      <c r="AX1703" s="472"/>
      <c r="AY1703" s="472"/>
      <c r="AZ1703" s="472"/>
      <c r="BA1703" s="472"/>
      <c r="BB1703" s="472"/>
      <c r="BC1703" s="472"/>
      <c r="BD1703" s="472"/>
      <c r="BE1703" s="750"/>
      <c r="BG1703" s="750"/>
      <c r="BK1703" s="155"/>
      <c r="BL1703" s="155"/>
      <c r="BM1703" s="155"/>
      <c r="BN1703" s="155"/>
    </row>
    <row r="1704" spans="1:66" s="830" customFormat="1" ht="24.75" customHeight="1">
      <c r="A1704" s="472" t="s">
        <v>23223</v>
      </c>
      <c r="B1704" s="472" t="s">
        <v>23224</v>
      </c>
      <c r="C1704" s="472" t="s">
        <v>3420</v>
      </c>
      <c r="D1704" s="472" t="s">
        <v>23225</v>
      </c>
      <c r="E1704" s="472" t="s">
        <v>163</v>
      </c>
      <c r="F1704" s="472" t="s">
        <v>23226</v>
      </c>
      <c r="G1704" s="472"/>
      <c r="H1704" s="472" t="s">
        <v>180</v>
      </c>
      <c r="I1704" s="472" t="s">
        <v>5417</v>
      </c>
      <c r="J1704" s="472" t="s">
        <v>23227</v>
      </c>
      <c r="K1704" s="472" t="s">
        <v>1183</v>
      </c>
      <c r="L1704" s="472" t="s">
        <v>1224</v>
      </c>
      <c r="M1704" s="472" t="s">
        <v>23228</v>
      </c>
      <c r="N1704" s="472"/>
      <c r="O1704" s="472" t="s">
        <v>2155</v>
      </c>
      <c r="P1704" s="472" t="s">
        <v>22877</v>
      </c>
      <c r="Q1704" s="472" t="s">
        <v>22877</v>
      </c>
      <c r="R1704" s="472" t="s">
        <v>23272</v>
      </c>
      <c r="S1704" s="759"/>
      <c r="T1704" s="829"/>
      <c r="U1704" s="22"/>
      <c r="V1704" s="22"/>
      <c r="W1704" s="23"/>
      <c r="X1704" s="472"/>
      <c r="Y1704" s="472"/>
      <c r="Z1704" s="472"/>
      <c r="AA1704" s="472"/>
      <c r="AB1704" s="472"/>
      <c r="AC1704" s="472"/>
      <c r="AD1704" s="472"/>
      <c r="AE1704" s="472"/>
      <c r="AF1704" s="472"/>
      <c r="AG1704" s="472"/>
      <c r="AH1704" s="472"/>
      <c r="AI1704" s="472"/>
      <c r="AJ1704" s="472"/>
      <c r="AK1704" s="472"/>
      <c r="AL1704" s="472"/>
      <c r="AM1704" s="472"/>
      <c r="AN1704" s="472"/>
      <c r="AO1704" s="472"/>
      <c r="AP1704" s="472"/>
      <c r="AQ1704" s="472"/>
      <c r="AR1704" s="472"/>
      <c r="AS1704" s="472"/>
      <c r="AT1704" s="472"/>
      <c r="AU1704" s="472"/>
      <c r="AV1704" s="472"/>
      <c r="AW1704" s="472"/>
      <c r="AX1704" s="472"/>
      <c r="AY1704" s="472"/>
      <c r="AZ1704" s="472"/>
      <c r="BA1704" s="472"/>
      <c r="BB1704" s="472"/>
      <c r="BC1704" s="472"/>
      <c r="BD1704" s="472"/>
      <c r="BE1704" s="750"/>
      <c r="BG1704" s="750"/>
      <c r="BK1704" s="155"/>
      <c r="BL1704" s="155"/>
      <c r="BM1704" s="155"/>
      <c r="BN1704" s="155"/>
    </row>
    <row r="1705" spans="1:66" s="830" customFormat="1" ht="24.75" customHeight="1">
      <c r="A1705" s="472" t="s">
        <v>23229</v>
      </c>
      <c r="B1705" s="472" t="s">
        <v>23230</v>
      </c>
      <c r="C1705" s="472" t="s">
        <v>3420</v>
      </c>
      <c r="D1705" s="472" t="s">
        <v>23231</v>
      </c>
      <c r="E1705" s="472" t="s">
        <v>163</v>
      </c>
      <c r="F1705" s="472" t="s">
        <v>114</v>
      </c>
      <c r="G1705" s="472"/>
      <c r="H1705" s="472" t="s">
        <v>180</v>
      </c>
      <c r="I1705" s="472" t="s">
        <v>5417</v>
      </c>
      <c r="J1705" s="472" t="s">
        <v>23232</v>
      </c>
      <c r="K1705" s="472" t="s">
        <v>1183</v>
      </c>
      <c r="L1705" s="472" t="s">
        <v>774</v>
      </c>
      <c r="M1705" s="472" t="s">
        <v>23233</v>
      </c>
      <c r="N1705" s="472"/>
      <c r="O1705" s="472" t="s">
        <v>2155</v>
      </c>
      <c r="P1705" s="472" t="s">
        <v>22893</v>
      </c>
      <c r="Q1705" s="472" t="s">
        <v>22893</v>
      </c>
      <c r="R1705" s="472" t="s">
        <v>23272</v>
      </c>
      <c r="S1705" s="759"/>
      <c r="T1705" s="829"/>
      <c r="U1705" s="22"/>
      <c r="V1705" s="22"/>
      <c r="W1705" s="23"/>
      <c r="X1705" s="472"/>
      <c r="Y1705" s="472"/>
      <c r="Z1705" s="472"/>
      <c r="AA1705" s="472"/>
      <c r="AB1705" s="472"/>
      <c r="AC1705" s="472"/>
      <c r="AD1705" s="472"/>
      <c r="AE1705" s="472"/>
      <c r="AF1705" s="472"/>
      <c r="AG1705" s="472"/>
      <c r="AH1705" s="472"/>
      <c r="AI1705" s="472"/>
      <c r="AJ1705" s="472"/>
      <c r="AK1705" s="472"/>
      <c r="AL1705" s="472"/>
      <c r="AM1705" s="472"/>
      <c r="AN1705" s="472"/>
      <c r="AO1705" s="472"/>
      <c r="AP1705" s="472"/>
      <c r="AQ1705" s="472"/>
      <c r="AR1705" s="472"/>
      <c r="AS1705" s="472"/>
      <c r="AT1705" s="472"/>
      <c r="AU1705" s="472"/>
      <c r="AV1705" s="472"/>
      <c r="AW1705" s="472"/>
      <c r="AX1705" s="472"/>
      <c r="AY1705" s="472"/>
      <c r="AZ1705" s="472"/>
      <c r="BA1705" s="472"/>
      <c r="BB1705" s="472"/>
      <c r="BC1705" s="472"/>
      <c r="BD1705" s="472"/>
      <c r="BE1705" s="750"/>
      <c r="BG1705" s="750"/>
      <c r="BK1705" s="155"/>
      <c r="BL1705" s="155"/>
      <c r="BM1705" s="155"/>
      <c r="BN1705" s="155"/>
    </row>
    <row r="1706" spans="1:66" s="1274" customFormat="1" ht="24.75" customHeight="1">
      <c r="A1706" s="788" t="s">
        <v>23234</v>
      </c>
      <c r="B1706" s="788" t="s">
        <v>23235</v>
      </c>
      <c r="C1706" s="788" t="s">
        <v>3420</v>
      </c>
      <c r="D1706" s="788">
        <v>2722077711</v>
      </c>
      <c r="E1706" s="788" t="s">
        <v>163</v>
      </c>
      <c r="F1706" s="788" t="s">
        <v>608</v>
      </c>
      <c r="G1706" s="788"/>
      <c r="H1706" s="788" t="s">
        <v>179</v>
      </c>
      <c r="I1706" s="788" t="s">
        <v>5417</v>
      </c>
      <c r="J1706" s="788" t="s">
        <v>23236</v>
      </c>
      <c r="K1706" s="788" t="s">
        <v>1183</v>
      </c>
      <c r="L1706" s="788" t="s">
        <v>774</v>
      </c>
      <c r="M1706" s="788" t="s">
        <v>23237</v>
      </c>
      <c r="N1706" s="788"/>
      <c r="O1706" s="788" t="s">
        <v>2155</v>
      </c>
      <c r="P1706" s="788" t="s">
        <v>23182</v>
      </c>
      <c r="Q1706" s="788" t="s">
        <v>23182</v>
      </c>
      <c r="R1706" s="788"/>
      <c r="S1706" s="790"/>
      <c r="U1706" s="478"/>
      <c r="V1706" s="478"/>
      <c r="W1706" s="724"/>
      <c r="X1706" s="788"/>
      <c r="Y1706" s="788"/>
      <c r="Z1706" s="788"/>
      <c r="AA1706" s="788"/>
      <c r="AB1706" s="788"/>
      <c r="AC1706" s="788"/>
      <c r="AD1706" s="788"/>
      <c r="AE1706" s="788"/>
      <c r="AF1706" s="788"/>
      <c r="AG1706" s="788"/>
      <c r="AH1706" s="788"/>
      <c r="AI1706" s="788"/>
      <c r="AJ1706" s="788"/>
      <c r="AK1706" s="788"/>
      <c r="AL1706" s="788"/>
      <c r="AM1706" s="788"/>
      <c r="AN1706" s="788"/>
      <c r="AO1706" s="788"/>
      <c r="AP1706" s="788"/>
      <c r="AQ1706" s="788"/>
      <c r="AR1706" s="788"/>
      <c r="AS1706" s="788"/>
      <c r="AT1706" s="788"/>
      <c r="AU1706" s="788"/>
      <c r="AV1706" s="788"/>
      <c r="AW1706" s="788"/>
      <c r="AX1706" s="788"/>
      <c r="AY1706" s="788"/>
      <c r="AZ1706" s="788"/>
      <c r="BA1706" s="788"/>
      <c r="BB1706" s="788"/>
      <c r="BC1706" s="788"/>
      <c r="BD1706" s="788"/>
      <c r="BE1706" s="791"/>
      <c r="BG1706" s="791"/>
      <c r="BK1706" s="478"/>
      <c r="BL1706" s="478"/>
      <c r="BM1706" s="478"/>
      <c r="BN1706" s="478"/>
    </row>
    <row r="1707" spans="1:66" s="847" customFormat="1" ht="24.75" customHeight="1">
      <c r="A1707" s="845" t="s">
        <v>23239</v>
      </c>
      <c r="B1707" s="845" t="s">
        <v>23240</v>
      </c>
      <c r="C1707" s="845" t="s">
        <v>3420</v>
      </c>
      <c r="D1707" s="845" t="s">
        <v>23241</v>
      </c>
      <c r="E1707" s="845" t="s">
        <v>163</v>
      </c>
      <c r="F1707" s="845" t="s">
        <v>1102</v>
      </c>
      <c r="G1707" s="845"/>
      <c r="H1707" s="845" t="s">
        <v>180</v>
      </c>
      <c r="I1707" s="845" t="s">
        <v>5417</v>
      </c>
      <c r="J1707" s="845" t="s">
        <v>23242</v>
      </c>
      <c r="K1707" s="845" t="s">
        <v>1183</v>
      </c>
      <c r="L1707" s="845" t="s">
        <v>1336</v>
      </c>
      <c r="M1707" s="845" t="s">
        <v>23243</v>
      </c>
      <c r="N1707" s="845">
        <v>4441838843</v>
      </c>
      <c r="O1707" s="845" t="s">
        <v>2155</v>
      </c>
      <c r="P1707" s="845" t="s">
        <v>23238</v>
      </c>
      <c r="Q1707" s="845" t="s">
        <v>23238</v>
      </c>
      <c r="R1707" s="845"/>
      <c r="S1707" s="846"/>
      <c r="U1707" s="848"/>
      <c r="V1707" s="848"/>
      <c r="W1707" s="436"/>
      <c r="X1707" s="845"/>
      <c r="Y1707" s="845"/>
      <c r="Z1707" s="845"/>
      <c r="AA1707" s="845"/>
      <c r="AB1707" s="845"/>
      <c r="AC1707" s="845"/>
      <c r="AD1707" s="845"/>
      <c r="AE1707" s="845"/>
      <c r="AF1707" s="845"/>
      <c r="AG1707" s="845"/>
      <c r="AH1707" s="845"/>
      <c r="AI1707" s="845"/>
      <c r="AJ1707" s="845"/>
      <c r="AK1707" s="845"/>
      <c r="AL1707" s="845"/>
      <c r="AM1707" s="845"/>
      <c r="AN1707" s="845"/>
      <c r="AO1707" s="845"/>
      <c r="AP1707" s="845"/>
      <c r="AQ1707" s="845"/>
      <c r="AR1707" s="845"/>
      <c r="AS1707" s="845"/>
      <c r="AT1707" s="845"/>
      <c r="AU1707" s="845"/>
      <c r="AV1707" s="845"/>
      <c r="AW1707" s="845"/>
      <c r="AX1707" s="845"/>
      <c r="AY1707" s="845"/>
      <c r="AZ1707" s="845"/>
      <c r="BA1707" s="845"/>
      <c r="BB1707" s="845"/>
      <c r="BC1707" s="845"/>
      <c r="BD1707" s="845"/>
      <c r="BE1707" s="849"/>
      <c r="BG1707" s="849"/>
      <c r="BK1707" s="155"/>
      <c r="BL1707" s="155"/>
      <c r="BM1707" s="155"/>
      <c r="BN1707" s="155"/>
    </row>
    <row r="1708" spans="1:66" s="830" customFormat="1" ht="24.75" customHeight="1">
      <c r="A1708" s="472" t="s">
        <v>23244</v>
      </c>
      <c r="B1708" s="472" t="s">
        <v>23245</v>
      </c>
      <c r="C1708" s="472" t="s">
        <v>3420</v>
      </c>
      <c r="D1708" s="472" t="s">
        <v>23246</v>
      </c>
      <c r="E1708" s="472" t="s">
        <v>163</v>
      </c>
      <c r="F1708" s="472" t="s">
        <v>102</v>
      </c>
      <c r="G1708" s="472"/>
      <c r="H1708" s="472" t="s">
        <v>180</v>
      </c>
      <c r="I1708" s="472" t="s">
        <v>5417</v>
      </c>
      <c r="J1708" s="472" t="s">
        <v>23247</v>
      </c>
      <c r="K1708" s="472" t="s">
        <v>1183</v>
      </c>
      <c r="L1708" s="472" t="s">
        <v>774</v>
      </c>
      <c r="M1708" s="472" t="s">
        <v>23248</v>
      </c>
      <c r="N1708" s="472"/>
      <c r="O1708" s="472" t="s">
        <v>2155</v>
      </c>
      <c r="P1708" s="472" t="s">
        <v>23249</v>
      </c>
      <c r="Q1708" s="472" t="s">
        <v>23249</v>
      </c>
      <c r="R1708" s="472"/>
      <c r="S1708" s="759"/>
      <c r="T1708" s="829" t="e">
        <v>#REF!</v>
      </c>
      <c r="U1708" s="22"/>
      <c r="V1708" s="22"/>
      <c r="W1708" s="23"/>
      <c r="X1708" s="472"/>
      <c r="Y1708" s="472"/>
      <c r="Z1708" s="472"/>
      <c r="AA1708" s="472"/>
      <c r="AB1708" s="472"/>
      <c r="AC1708" s="472"/>
      <c r="AD1708" s="472"/>
      <c r="AE1708" s="472"/>
      <c r="AF1708" s="472"/>
      <c r="AG1708" s="472"/>
      <c r="AH1708" s="472"/>
      <c r="AI1708" s="472"/>
      <c r="AJ1708" s="472"/>
      <c r="AK1708" s="472"/>
      <c r="AL1708" s="472"/>
      <c r="AM1708" s="472"/>
      <c r="AN1708" s="472"/>
      <c r="AO1708" s="472"/>
      <c r="AP1708" s="472"/>
      <c r="AQ1708" s="472"/>
      <c r="AR1708" s="472"/>
      <c r="AS1708" s="472"/>
      <c r="AT1708" s="472"/>
      <c r="AU1708" s="472"/>
      <c r="AV1708" s="472"/>
      <c r="AW1708" s="472"/>
      <c r="AX1708" s="472"/>
      <c r="AY1708" s="472"/>
      <c r="AZ1708" s="472"/>
      <c r="BA1708" s="472"/>
      <c r="BB1708" s="472"/>
      <c r="BC1708" s="472"/>
      <c r="BD1708" s="472"/>
      <c r="BE1708" s="750"/>
      <c r="BG1708" s="750"/>
      <c r="BK1708" s="155"/>
      <c r="BL1708" s="155"/>
      <c r="BM1708" s="155"/>
      <c r="BN1708" s="155"/>
    </row>
    <row r="1709" spans="1:66" s="830" customFormat="1" ht="24.75" customHeight="1">
      <c r="A1709" s="472" t="s">
        <v>23250</v>
      </c>
      <c r="B1709" s="472" t="s">
        <v>23251</v>
      </c>
      <c r="C1709" s="472" t="s">
        <v>3420</v>
      </c>
      <c r="D1709" s="472" t="s">
        <v>23252</v>
      </c>
      <c r="E1709" s="472" t="s">
        <v>162</v>
      </c>
      <c r="F1709" s="472" t="s">
        <v>23253</v>
      </c>
      <c r="G1709" s="472"/>
      <c r="H1709" s="472" t="s">
        <v>180</v>
      </c>
      <c r="I1709" s="472" t="s">
        <v>5417</v>
      </c>
      <c r="J1709" s="472" t="s">
        <v>23254</v>
      </c>
      <c r="K1709" s="472" t="s">
        <v>1183</v>
      </c>
      <c r="L1709" s="472" t="s">
        <v>774</v>
      </c>
      <c r="M1709" s="472" t="s">
        <v>23255</v>
      </c>
      <c r="N1709" s="472"/>
      <c r="O1709" s="472" t="s">
        <v>1551</v>
      </c>
      <c r="P1709" s="472" t="s">
        <v>23052</v>
      </c>
      <c r="Q1709" s="472" t="s">
        <v>23052</v>
      </c>
      <c r="R1709" s="472" t="s">
        <v>23079</v>
      </c>
      <c r="S1709" s="759"/>
      <c r="T1709" s="829" t="e">
        <v>#REF!</v>
      </c>
      <c r="U1709" s="22"/>
      <c r="V1709" s="22"/>
      <c r="W1709" s="23"/>
      <c r="X1709" s="472"/>
      <c r="Y1709" s="472"/>
      <c r="Z1709" s="472"/>
      <c r="AA1709" s="472"/>
      <c r="AB1709" s="472"/>
      <c r="AC1709" s="472"/>
      <c r="AD1709" s="472"/>
      <c r="AE1709" s="472"/>
      <c r="AF1709" s="472"/>
      <c r="AG1709" s="472"/>
      <c r="AH1709" s="472"/>
      <c r="AI1709" s="472"/>
      <c r="AJ1709" s="472"/>
      <c r="AK1709" s="472"/>
      <c r="AL1709" s="472"/>
      <c r="AM1709" s="472"/>
      <c r="AN1709" s="472"/>
      <c r="AO1709" s="472"/>
      <c r="AP1709" s="472"/>
      <c r="AQ1709" s="472"/>
      <c r="AR1709" s="472"/>
      <c r="AS1709" s="472"/>
      <c r="AT1709" s="472"/>
      <c r="AU1709" s="472"/>
      <c r="AV1709" s="472"/>
      <c r="AW1709" s="472"/>
      <c r="AX1709" s="472"/>
      <c r="AY1709" s="472"/>
      <c r="AZ1709" s="472"/>
      <c r="BA1709" s="472"/>
      <c r="BB1709" s="472"/>
      <c r="BC1709" s="472"/>
      <c r="BD1709" s="472"/>
      <c r="BE1709" s="750"/>
      <c r="BG1709" s="750"/>
      <c r="BK1709" s="155"/>
      <c r="BL1709" s="155"/>
      <c r="BM1709" s="155"/>
      <c r="BN1709" s="155"/>
    </row>
    <row r="1710" spans="1:66" s="830" customFormat="1" ht="24.75" customHeight="1">
      <c r="A1710" s="472" t="s">
        <v>23256</v>
      </c>
      <c r="B1710" s="472" t="s">
        <v>23257</v>
      </c>
      <c r="C1710" s="472" t="s">
        <v>3420</v>
      </c>
      <c r="D1710" s="472" t="s">
        <v>23258</v>
      </c>
      <c r="E1710" s="472" t="s">
        <v>163</v>
      </c>
      <c r="F1710" s="472" t="s">
        <v>2468</v>
      </c>
      <c r="G1710" s="472"/>
      <c r="H1710" s="472" t="s">
        <v>180</v>
      </c>
      <c r="I1710" s="472" t="s">
        <v>5417</v>
      </c>
      <c r="J1710" s="472" t="s">
        <v>23259</v>
      </c>
      <c r="K1710" s="472" t="s">
        <v>1183</v>
      </c>
      <c r="L1710" s="472" t="s">
        <v>774</v>
      </c>
      <c r="M1710" s="472" t="s">
        <v>23260</v>
      </c>
      <c r="N1710" s="472"/>
      <c r="O1710" s="472" t="s">
        <v>2155</v>
      </c>
      <c r="P1710" s="472" t="s">
        <v>23261</v>
      </c>
      <c r="Q1710" s="472" t="s">
        <v>23261</v>
      </c>
      <c r="R1710" s="472"/>
      <c r="S1710" s="759"/>
      <c r="T1710" s="829" t="e">
        <v>#REF!</v>
      </c>
      <c r="U1710" s="22"/>
      <c r="V1710" s="22"/>
      <c r="W1710" s="23"/>
      <c r="X1710" s="472"/>
      <c r="Y1710" s="472"/>
      <c r="Z1710" s="472"/>
      <c r="AA1710" s="472"/>
      <c r="AB1710" s="472"/>
      <c r="AC1710" s="472"/>
      <c r="AD1710" s="472"/>
      <c r="AE1710" s="472"/>
      <c r="AF1710" s="472"/>
      <c r="AG1710" s="472"/>
      <c r="AH1710" s="472"/>
      <c r="AI1710" s="472"/>
      <c r="AJ1710" s="472"/>
      <c r="AK1710" s="472"/>
      <c r="AL1710" s="472"/>
      <c r="AM1710" s="472"/>
      <c r="AN1710" s="472"/>
      <c r="AO1710" s="472"/>
      <c r="AP1710" s="472"/>
      <c r="AQ1710" s="472"/>
      <c r="AR1710" s="472"/>
      <c r="AS1710" s="472"/>
      <c r="AT1710" s="472"/>
      <c r="AU1710" s="472"/>
      <c r="AV1710" s="472"/>
      <c r="AW1710" s="472"/>
      <c r="AX1710" s="472"/>
      <c r="AY1710" s="472"/>
      <c r="AZ1710" s="472"/>
      <c r="BA1710" s="472"/>
      <c r="BB1710" s="472"/>
      <c r="BC1710" s="472"/>
      <c r="BD1710" s="472"/>
      <c r="BE1710" s="750"/>
      <c r="BG1710" s="750"/>
      <c r="BK1710" s="155"/>
      <c r="BL1710" s="155"/>
      <c r="BM1710" s="155"/>
      <c r="BN1710" s="155"/>
    </row>
    <row r="1711" spans="1:66" s="847" customFormat="1" ht="24.75" customHeight="1">
      <c r="A1711" s="845" t="s">
        <v>23262</v>
      </c>
      <c r="B1711" s="845" t="s">
        <v>23263</v>
      </c>
      <c r="C1711" s="845" t="s">
        <v>3420</v>
      </c>
      <c r="D1711" s="845" t="s">
        <v>23264</v>
      </c>
      <c r="E1711" s="845" t="s">
        <v>163</v>
      </c>
      <c r="F1711" s="845" t="s">
        <v>219</v>
      </c>
      <c r="G1711" s="845"/>
      <c r="H1711" s="845" t="s">
        <v>179</v>
      </c>
      <c r="I1711" s="845">
        <v>4</v>
      </c>
      <c r="J1711" s="845" t="s">
        <v>23265</v>
      </c>
      <c r="K1711" s="845" t="s">
        <v>1183</v>
      </c>
      <c r="L1711" s="845" t="s">
        <v>774</v>
      </c>
      <c r="M1711" s="845" t="s">
        <v>23266</v>
      </c>
      <c r="N1711" s="845"/>
      <c r="O1711" s="845" t="s">
        <v>2155</v>
      </c>
      <c r="P1711" s="845" t="s">
        <v>23267</v>
      </c>
      <c r="Q1711" s="845" t="s">
        <v>23267</v>
      </c>
      <c r="R1711" s="845"/>
      <c r="S1711" s="846"/>
      <c r="T1711" s="847" t="e">
        <v>#REF!</v>
      </c>
      <c r="U1711" s="848"/>
      <c r="V1711" s="848"/>
      <c r="W1711" s="436"/>
      <c r="X1711" s="845"/>
      <c r="Y1711" s="845"/>
      <c r="Z1711" s="845"/>
      <c r="AA1711" s="845"/>
      <c r="AB1711" s="845"/>
      <c r="AC1711" s="845"/>
      <c r="AD1711" s="845"/>
      <c r="AE1711" s="845"/>
      <c r="AF1711" s="845"/>
      <c r="AG1711" s="845"/>
      <c r="AH1711" s="845"/>
      <c r="AI1711" s="845"/>
      <c r="AJ1711" s="845"/>
      <c r="AK1711" s="845"/>
      <c r="AL1711" s="845"/>
      <c r="AM1711" s="845"/>
      <c r="AN1711" s="845"/>
      <c r="AO1711" s="845"/>
      <c r="AP1711" s="845"/>
      <c r="AQ1711" s="845"/>
      <c r="AR1711" s="845"/>
      <c r="AS1711" s="845"/>
      <c r="AT1711" s="845"/>
      <c r="AU1711" s="845"/>
      <c r="AV1711" s="845"/>
      <c r="AW1711" s="845"/>
      <c r="AX1711" s="845"/>
      <c r="AY1711" s="845"/>
      <c r="AZ1711" s="845"/>
      <c r="BA1711" s="845"/>
      <c r="BB1711" s="845"/>
      <c r="BC1711" s="845"/>
      <c r="BD1711" s="845"/>
      <c r="BE1711" s="849"/>
      <c r="BG1711" s="849"/>
      <c r="BK1711" s="155"/>
      <c r="BL1711" s="155"/>
      <c r="BM1711" s="155"/>
      <c r="BN1711" s="155"/>
    </row>
    <row r="1712" spans="1:66" s="830" customFormat="1" ht="24.75" customHeight="1">
      <c r="A1712" s="472" t="s">
        <v>23268</v>
      </c>
      <c r="B1712" s="472" t="s">
        <v>23269</v>
      </c>
      <c r="C1712" s="472" t="s">
        <v>3420</v>
      </c>
      <c r="D1712" s="472">
        <v>2710492334</v>
      </c>
      <c r="E1712" s="845" t="s">
        <v>163</v>
      </c>
      <c r="F1712" s="472" t="s">
        <v>606</v>
      </c>
      <c r="G1712" s="472"/>
      <c r="H1712" s="472" t="s">
        <v>180</v>
      </c>
      <c r="I1712" s="472" t="s">
        <v>5417</v>
      </c>
      <c r="J1712" s="472" t="s">
        <v>23270</v>
      </c>
      <c r="K1712" s="472" t="s">
        <v>1183</v>
      </c>
      <c r="L1712" s="472"/>
      <c r="M1712" s="472" t="s">
        <v>23271</v>
      </c>
      <c r="N1712" s="472"/>
      <c r="O1712" s="472" t="s">
        <v>2155</v>
      </c>
      <c r="P1712" s="472" t="s">
        <v>23272</v>
      </c>
      <c r="Q1712" s="472" t="s">
        <v>23272</v>
      </c>
      <c r="R1712" s="472" t="s">
        <v>24862</v>
      </c>
      <c r="S1712" s="759"/>
      <c r="T1712" s="829" t="e">
        <v>#REF!</v>
      </c>
      <c r="U1712" s="22"/>
      <c r="V1712" s="22"/>
      <c r="W1712" s="23"/>
      <c r="X1712" s="472"/>
      <c r="Y1712" s="472"/>
      <c r="Z1712" s="472"/>
      <c r="AA1712" s="472"/>
      <c r="AB1712" s="472"/>
      <c r="AC1712" s="472"/>
      <c r="AD1712" s="472"/>
      <c r="AE1712" s="472"/>
      <c r="AF1712" s="472"/>
      <c r="AG1712" s="472"/>
      <c r="AH1712" s="472"/>
      <c r="AI1712" s="472"/>
      <c r="AJ1712" s="472"/>
      <c r="AK1712" s="472"/>
      <c r="AL1712" s="472"/>
      <c r="AM1712" s="472"/>
      <c r="AN1712" s="472"/>
      <c r="AO1712" s="472"/>
      <c r="AP1712" s="472"/>
      <c r="AQ1712" s="472"/>
      <c r="AR1712" s="472"/>
      <c r="AS1712" s="472"/>
      <c r="AT1712" s="472"/>
      <c r="AU1712" s="472"/>
      <c r="AV1712" s="472"/>
      <c r="AW1712" s="472"/>
      <c r="AX1712" s="472"/>
      <c r="AY1712" s="472"/>
      <c r="AZ1712" s="472"/>
      <c r="BA1712" s="472"/>
      <c r="BB1712" s="472"/>
      <c r="BC1712" s="472"/>
      <c r="BD1712" s="472"/>
      <c r="BE1712" s="750"/>
      <c r="BG1712" s="750"/>
      <c r="BK1712" s="155"/>
      <c r="BL1712" s="155"/>
      <c r="BM1712" s="155"/>
      <c r="BN1712" s="155"/>
    </row>
    <row r="1713" spans="1:66" s="830" customFormat="1" ht="24.75" customHeight="1">
      <c r="A1713" s="472" t="s">
        <v>23273</v>
      </c>
      <c r="B1713" s="472" t="s">
        <v>23274</v>
      </c>
      <c r="C1713" s="472" t="s">
        <v>3420</v>
      </c>
      <c r="D1713" s="472" t="s">
        <v>23275</v>
      </c>
      <c r="E1713" s="472" t="s">
        <v>162</v>
      </c>
      <c r="F1713" s="472" t="s">
        <v>2636</v>
      </c>
      <c r="G1713" s="472"/>
      <c r="H1713" s="472" t="s">
        <v>179</v>
      </c>
      <c r="I1713" s="472" t="s">
        <v>5418</v>
      </c>
      <c r="J1713" s="472" t="s">
        <v>23276</v>
      </c>
      <c r="K1713" s="472" t="s">
        <v>1183</v>
      </c>
      <c r="L1713" s="472" t="s">
        <v>774</v>
      </c>
      <c r="M1713" s="472" t="s">
        <v>23277</v>
      </c>
      <c r="N1713" s="472"/>
      <c r="O1713" s="472" t="s">
        <v>1551</v>
      </c>
      <c r="P1713" s="472" t="s">
        <v>23079</v>
      </c>
      <c r="Q1713" s="472" t="s">
        <v>23079</v>
      </c>
      <c r="R1713" s="472" t="s">
        <v>23079</v>
      </c>
      <c r="S1713" s="759"/>
      <c r="T1713" s="829" t="e">
        <v>#REF!</v>
      </c>
      <c r="U1713" s="22"/>
      <c r="V1713" s="22"/>
      <c r="W1713" s="23"/>
      <c r="X1713" s="472"/>
      <c r="Y1713" s="472"/>
      <c r="Z1713" s="472"/>
      <c r="AA1713" s="472"/>
      <c r="AB1713" s="472"/>
      <c r="AC1713" s="472"/>
      <c r="AD1713" s="472"/>
      <c r="AE1713" s="472"/>
      <c r="AF1713" s="472"/>
      <c r="AG1713" s="472"/>
      <c r="AH1713" s="472"/>
      <c r="AI1713" s="472"/>
      <c r="AJ1713" s="472"/>
      <c r="AK1713" s="472"/>
      <c r="AL1713" s="472"/>
      <c r="AM1713" s="472"/>
      <c r="AN1713" s="472"/>
      <c r="AO1713" s="472"/>
      <c r="AP1713" s="472"/>
      <c r="AQ1713" s="472"/>
      <c r="AR1713" s="472"/>
      <c r="AS1713" s="472"/>
      <c r="AT1713" s="472"/>
      <c r="AU1713" s="472"/>
      <c r="AV1713" s="472"/>
      <c r="AW1713" s="472"/>
      <c r="AX1713" s="472"/>
      <c r="AY1713" s="472"/>
      <c r="AZ1713" s="472"/>
      <c r="BA1713" s="472"/>
      <c r="BB1713" s="472"/>
      <c r="BC1713" s="472"/>
      <c r="BD1713" s="472"/>
      <c r="BE1713" s="750"/>
      <c r="BG1713" s="750"/>
      <c r="BK1713" s="155"/>
      <c r="BL1713" s="155"/>
      <c r="BM1713" s="155"/>
      <c r="BN1713" s="155"/>
    </row>
    <row r="1714" spans="1:66" s="847" customFormat="1" ht="24.75" customHeight="1">
      <c r="A1714" s="845" t="s">
        <v>23610</v>
      </c>
      <c r="B1714" s="845" t="s">
        <v>23611</v>
      </c>
      <c r="C1714" s="845" t="s">
        <v>3420</v>
      </c>
      <c r="D1714" s="845" t="s">
        <v>23612</v>
      </c>
      <c r="E1714" s="845" t="s">
        <v>163</v>
      </c>
      <c r="F1714" s="845" t="s">
        <v>1119</v>
      </c>
      <c r="G1714" s="845"/>
      <c r="H1714" s="845" t="s">
        <v>179</v>
      </c>
      <c r="I1714" s="845" t="s">
        <v>5417</v>
      </c>
      <c r="J1714" s="845" t="s">
        <v>23613</v>
      </c>
      <c r="K1714" s="845" t="s">
        <v>1183</v>
      </c>
      <c r="L1714" s="845" t="s">
        <v>774</v>
      </c>
      <c r="M1714" s="845" t="s">
        <v>23614</v>
      </c>
      <c r="N1714" s="845"/>
      <c r="O1714" s="845" t="s">
        <v>2876</v>
      </c>
      <c r="P1714" s="845" t="s">
        <v>23079</v>
      </c>
      <c r="Q1714" s="845" t="s">
        <v>23079</v>
      </c>
      <c r="R1714" s="845"/>
      <c r="S1714" s="846"/>
      <c r="U1714" s="848"/>
      <c r="V1714" s="848"/>
      <c r="W1714" s="436"/>
      <c r="X1714" s="845"/>
      <c r="Y1714" s="845"/>
      <c r="Z1714" s="845"/>
      <c r="AA1714" s="845"/>
      <c r="AB1714" s="845"/>
      <c r="AC1714" s="845"/>
      <c r="AD1714" s="845"/>
      <c r="AE1714" s="845"/>
      <c r="AF1714" s="845"/>
      <c r="AG1714" s="845"/>
      <c r="AH1714" s="845"/>
      <c r="AI1714" s="845"/>
      <c r="AJ1714" s="845"/>
      <c r="AK1714" s="845"/>
      <c r="AL1714" s="845"/>
      <c r="AM1714" s="845"/>
      <c r="AN1714" s="845"/>
      <c r="AO1714" s="845"/>
      <c r="AP1714" s="845"/>
      <c r="AQ1714" s="845"/>
      <c r="AR1714" s="845"/>
      <c r="AS1714" s="845"/>
      <c r="AT1714" s="845"/>
      <c r="AU1714" s="845"/>
      <c r="AV1714" s="845"/>
      <c r="AW1714" s="845"/>
      <c r="AX1714" s="845"/>
      <c r="AY1714" s="845"/>
      <c r="AZ1714" s="845"/>
      <c r="BA1714" s="845"/>
      <c r="BB1714" s="845"/>
      <c r="BC1714" s="845"/>
      <c r="BD1714" s="845"/>
      <c r="BE1714" s="849"/>
      <c r="BG1714" s="849"/>
      <c r="BK1714" s="155"/>
      <c r="BL1714" s="155"/>
      <c r="BM1714" s="155"/>
      <c r="BN1714" s="155"/>
    </row>
    <row r="1715" spans="1:66" s="830" customFormat="1" ht="24.75" customHeight="1">
      <c r="A1715" s="472" t="s">
        <v>23610</v>
      </c>
      <c r="B1715" s="472" t="s">
        <v>23611</v>
      </c>
      <c r="C1715" s="472" t="s">
        <v>3420</v>
      </c>
      <c r="D1715" s="472" t="s">
        <v>23612</v>
      </c>
      <c r="E1715" s="472" t="s">
        <v>163</v>
      </c>
      <c r="F1715" s="472" t="s">
        <v>1119</v>
      </c>
      <c r="G1715" s="472"/>
      <c r="H1715" s="472" t="s">
        <v>179</v>
      </c>
      <c r="I1715" s="472" t="s">
        <v>5417</v>
      </c>
      <c r="J1715" s="472" t="s">
        <v>23613</v>
      </c>
      <c r="K1715" s="472" t="s">
        <v>1183</v>
      </c>
      <c r="L1715" s="472" t="s">
        <v>774</v>
      </c>
      <c r="M1715" s="472" t="s">
        <v>23614</v>
      </c>
      <c r="N1715" s="472"/>
      <c r="O1715" s="472" t="s">
        <v>2876</v>
      </c>
      <c r="P1715" s="472" t="s">
        <v>23079</v>
      </c>
      <c r="Q1715" s="472" t="s">
        <v>23079</v>
      </c>
      <c r="R1715" s="472"/>
      <c r="S1715" s="759"/>
      <c r="T1715" s="829"/>
      <c r="U1715" s="22"/>
      <c r="V1715" s="22"/>
      <c r="W1715" s="23"/>
      <c r="X1715" s="472"/>
      <c r="Y1715" s="472"/>
      <c r="Z1715" s="472"/>
      <c r="AA1715" s="472"/>
      <c r="AB1715" s="472"/>
      <c r="AC1715" s="472"/>
      <c r="AD1715" s="472"/>
      <c r="AE1715" s="472"/>
      <c r="AF1715" s="472"/>
      <c r="AG1715" s="472"/>
      <c r="AH1715" s="472"/>
      <c r="AI1715" s="472"/>
      <c r="AJ1715" s="472"/>
      <c r="AK1715" s="472"/>
      <c r="AL1715" s="472"/>
      <c r="AM1715" s="472"/>
      <c r="AN1715" s="472"/>
      <c r="AO1715" s="472"/>
      <c r="AP1715" s="472"/>
      <c r="AQ1715" s="472"/>
      <c r="AR1715" s="472"/>
      <c r="AS1715" s="472"/>
      <c r="AT1715" s="472"/>
      <c r="AU1715" s="472"/>
      <c r="AV1715" s="472"/>
      <c r="AW1715" s="472"/>
      <c r="AX1715" s="472"/>
      <c r="AY1715" s="472"/>
      <c r="AZ1715" s="472"/>
      <c r="BA1715" s="472"/>
      <c r="BB1715" s="472"/>
      <c r="BC1715" s="472"/>
      <c r="BD1715" s="472"/>
      <c r="BE1715" s="750"/>
      <c r="BG1715" s="750"/>
      <c r="BK1715" s="155"/>
      <c r="BL1715" s="155"/>
      <c r="BM1715" s="155"/>
      <c r="BN1715" s="155"/>
    </row>
    <row r="1716" spans="1:66" s="830" customFormat="1" ht="24.75" customHeight="1">
      <c r="A1716" s="472" t="s">
        <v>24868</v>
      </c>
      <c r="B1716" s="472" t="s">
        <v>24869</v>
      </c>
      <c r="C1716" s="472" t="s">
        <v>3420</v>
      </c>
      <c r="D1716" s="472" t="s">
        <v>24870</v>
      </c>
      <c r="E1716" s="472" t="s">
        <v>163</v>
      </c>
      <c r="F1716" s="472" t="s">
        <v>86</v>
      </c>
      <c r="G1716" s="472"/>
      <c r="H1716" s="472" t="s">
        <v>180</v>
      </c>
      <c r="I1716" s="472" t="s">
        <v>5417</v>
      </c>
      <c r="J1716" s="472" t="s">
        <v>24871</v>
      </c>
      <c r="K1716" s="472" t="s">
        <v>1183</v>
      </c>
      <c r="L1716" s="472" t="s">
        <v>774</v>
      </c>
      <c r="M1716" s="472" t="s">
        <v>24872</v>
      </c>
      <c r="N1716" s="472"/>
      <c r="O1716" s="472" t="s">
        <v>2155</v>
      </c>
      <c r="P1716" s="472" t="s">
        <v>24808</v>
      </c>
      <c r="Q1716" s="472" t="s">
        <v>24808</v>
      </c>
      <c r="R1716" s="472"/>
      <c r="S1716" s="759"/>
      <c r="T1716" s="829"/>
      <c r="U1716" s="22"/>
      <c r="V1716" s="22"/>
      <c r="W1716" s="23"/>
      <c r="X1716" s="472"/>
      <c r="Y1716" s="472"/>
      <c r="Z1716" s="472"/>
      <c r="AA1716" s="472"/>
      <c r="AB1716" s="472"/>
      <c r="AC1716" s="472"/>
      <c r="AD1716" s="472"/>
      <c r="AE1716" s="472"/>
      <c r="AF1716" s="472"/>
      <c r="AG1716" s="472"/>
      <c r="AH1716" s="472"/>
      <c r="AI1716" s="472"/>
      <c r="AJ1716" s="472"/>
      <c r="AK1716" s="472"/>
      <c r="AL1716" s="472"/>
      <c r="AM1716" s="472"/>
      <c r="AN1716" s="472"/>
      <c r="AO1716" s="472"/>
      <c r="AP1716" s="472"/>
      <c r="AQ1716" s="472"/>
      <c r="AR1716" s="472"/>
      <c r="AS1716" s="472"/>
      <c r="AT1716" s="472"/>
      <c r="AU1716" s="472"/>
      <c r="AV1716" s="472"/>
      <c r="AW1716" s="472"/>
      <c r="AX1716" s="472"/>
      <c r="AY1716" s="472"/>
      <c r="AZ1716" s="472"/>
      <c r="BA1716" s="472"/>
      <c r="BB1716" s="472"/>
      <c r="BC1716" s="472"/>
      <c r="BD1716" s="472"/>
      <c r="BE1716" s="750"/>
      <c r="BG1716" s="750"/>
      <c r="BK1716" s="155"/>
      <c r="BL1716" s="155"/>
      <c r="BM1716" s="155"/>
      <c r="BN1716" s="155"/>
    </row>
    <row r="1717" spans="1:66" s="830" customFormat="1" ht="24.75" customHeight="1">
      <c r="A1717" s="472" t="s">
        <v>24873</v>
      </c>
      <c r="B1717" s="472" t="s">
        <v>24874</v>
      </c>
      <c r="C1717" s="472" t="s">
        <v>3420</v>
      </c>
      <c r="D1717" s="472" t="s">
        <v>24875</v>
      </c>
      <c r="E1717" s="472" t="s">
        <v>163</v>
      </c>
      <c r="F1717" s="472" t="s">
        <v>201</v>
      </c>
      <c r="G1717" s="472"/>
      <c r="H1717" s="472" t="s">
        <v>180</v>
      </c>
      <c r="I1717" s="472" t="s">
        <v>5417</v>
      </c>
      <c r="J1717" s="472" t="s">
        <v>24877</v>
      </c>
      <c r="K1717" s="472" t="s">
        <v>1183</v>
      </c>
      <c r="L1717" s="472" t="s">
        <v>1336</v>
      </c>
      <c r="M1717" s="472" t="s">
        <v>24878</v>
      </c>
      <c r="N1717" s="472"/>
      <c r="O1717" s="472" t="s">
        <v>2155</v>
      </c>
      <c r="P1717" s="472" t="s">
        <v>24879</v>
      </c>
      <c r="Q1717" s="472" t="s">
        <v>24879</v>
      </c>
      <c r="R1717" s="472" t="s">
        <v>25353</v>
      </c>
      <c r="S1717" s="759"/>
      <c r="T1717" s="829"/>
      <c r="U1717" s="22"/>
      <c r="V1717" s="22"/>
      <c r="W1717" s="23"/>
      <c r="X1717" s="472"/>
      <c r="Y1717" s="472"/>
      <c r="Z1717" s="472"/>
      <c r="AA1717" s="472"/>
      <c r="AB1717" s="472"/>
      <c r="AC1717" s="472"/>
      <c r="AD1717" s="472"/>
      <c r="AE1717" s="472"/>
      <c r="AF1717" s="472"/>
      <c r="AG1717" s="472"/>
      <c r="AH1717" s="472"/>
      <c r="AI1717" s="472"/>
      <c r="AJ1717" s="472"/>
      <c r="AK1717" s="472"/>
      <c r="AL1717" s="472"/>
      <c r="AM1717" s="472"/>
      <c r="AN1717" s="472"/>
      <c r="AO1717" s="472"/>
      <c r="AP1717" s="472"/>
      <c r="AQ1717" s="472"/>
      <c r="AR1717" s="472"/>
      <c r="AS1717" s="472"/>
      <c r="AT1717" s="472"/>
      <c r="AU1717" s="472"/>
      <c r="AV1717" s="472"/>
      <c r="AW1717" s="472"/>
      <c r="AX1717" s="472"/>
      <c r="AY1717" s="472"/>
      <c r="AZ1717" s="472"/>
      <c r="BA1717" s="472"/>
      <c r="BB1717" s="472"/>
      <c r="BC1717" s="472"/>
      <c r="BD1717" s="472"/>
      <c r="BE1717" s="750"/>
      <c r="BG1717" s="750"/>
      <c r="BK1717" s="155"/>
      <c r="BL1717" s="155"/>
      <c r="BM1717" s="155"/>
      <c r="BN1717" s="155"/>
    </row>
    <row r="1718" spans="1:66" s="830" customFormat="1" ht="24.75" customHeight="1">
      <c r="A1718" s="472" t="s">
        <v>24880</v>
      </c>
      <c r="B1718" s="472" t="s">
        <v>24881</v>
      </c>
      <c r="C1718" s="472" t="s">
        <v>3420</v>
      </c>
      <c r="D1718" s="472" t="s">
        <v>24882</v>
      </c>
      <c r="E1718" s="472" t="s">
        <v>163</v>
      </c>
      <c r="F1718" s="472" t="s">
        <v>24883</v>
      </c>
      <c r="G1718" s="472"/>
      <c r="H1718" s="472" t="s">
        <v>179</v>
      </c>
      <c r="I1718" s="472" t="s">
        <v>5418</v>
      </c>
      <c r="J1718" s="472" t="s">
        <v>24884</v>
      </c>
      <c r="K1718" s="472" t="s">
        <v>1183</v>
      </c>
      <c r="L1718" s="472" t="s">
        <v>1224</v>
      </c>
      <c r="M1718" s="472" t="s">
        <v>24885</v>
      </c>
      <c r="N1718" s="472"/>
      <c r="O1718" s="472" t="s">
        <v>2155</v>
      </c>
      <c r="P1718" s="472" t="s">
        <v>24879</v>
      </c>
      <c r="Q1718" s="472" t="s">
        <v>24879</v>
      </c>
      <c r="R1718" s="472"/>
      <c r="S1718" s="759"/>
      <c r="T1718" s="829"/>
      <c r="U1718" s="22"/>
      <c r="V1718" s="22"/>
      <c r="W1718" s="23"/>
      <c r="X1718" s="472"/>
      <c r="Y1718" s="472"/>
      <c r="Z1718" s="472"/>
      <c r="AA1718" s="472"/>
      <c r="AB1718" s="472"/>
      <c r="AC1718" s="472"/>
      <c r="AD1718" s="472"/>
      <c r="AE1718" s="472"/>
      <c r="AF1718" s="472"/>
      <c r="AG1718" s="472"/>
      <c r="AH1718" s="472"/>
      <c r="AI1718" s="472"/>
      <c r="AJ1718" s="472"/>
      <c r="AK1718" s="472"/>
      <c r="AL1718" s="472"/>
      <c r="AM1718" s="472"/>
      <c r="AN1718" s="472"/>
      <c r="AO1718" s="472"/>
      <c r="AP1718" s="472"/>
      <c r="AQ1718" s="472"/>
      <c r="AR1718" s="472"/>
      <c r="AS1718" s="472"/>
      <c r="AT1718" s="472"/>
      <c r="AU1718" s="472"/>
      <c r="AV1718" s="472"/>
      <c r="AW1718" s="472"/>
      <c r="AX1718" s="472"/>
      <c r="AY1718" s="472"/>
      <c r="AZ1718" s="472"/>
      <c r="BA1718" s="472"/>
      <c r="BB1718" s="472"/>
      <c r="BC1718" s="472"/>
      <c r="BD1718" s="472"/>
      <c r="BE1718" s="750"/>
      <c r="BG1718" s="750"/>
      <c r="BK1718" s="155"/>
      <c r="BL1718" s="155"/>
      <c r="BM1718" s="155"/>
      <c r="BN1718" s="155"/>
    </row>
    <row r="1719" spans="1:66" s="830" customFormat="1" ht="24.75" customHeight="1">
      <c r="A1719" s="472" t="s">
        <v>24886</v>
      </c>
      <c r="B1719" s="472" t="s">
        <v>24887</v>
      </c>
      <c r="C1719" s="472" t="s">
        <v>3420</v>
      </c>
      <c r="D1719" s="472" t="s">
        <v>24888</v>
      </c>
      <c r="E1719" s="472" t="s">
        <v>163</v>
      </c>
      <c r="F1719" s="472" t="s">
        <v>123</v>
      </c>
      <c r="G1719" s="472"/>
      <c r="H1719" s="472" t="s">
        <v>179</v>
      </c>
      <c r="I1719" s="472" t="s">
        <v>5417</v>
      </c>
      <c r="J1719" s="472" t="s">
        <v>24889</v>
      </c>
      <c r="K1719" s="472" t="s">
        <v>1183</v>
      </c>
      <c r="L1719" s="472" t="s">
        <v>774</v>
      </c>
      <c r="M1719" s="472" t="s">
        <v>24890</v>
      </c>
      <c r="N1719" s="472"/>
      <c r="O1719" s="472" t="s">
        <v>2155</v>
      </c>
      <c r="P1719" s="472" t="s">
        <v>24879</v>
      </c>
      <c r="Q1719" s="472" t="s">
        <v>24879</v>
      </c>
      <c r="R1719" s="472"/>
      <c r="S1719" s="759"/>
      <c r="T1719" s="829"/>
      <c r="U1719" s="22"/>
      <c r="V1719" s="22"/>
      <c r="W1719" s="23"/>
      <c r="X1719" s="472"/>
      <c r="Y1719" s="472"/>
      <c r="Z1719" s="472"/>
      <c r="AA1719" s="472"/>
      <c r="AB1719" s="472"/>
      <c r="AC1719" s="472"/>
      <c r="AD1719" s="472"/>
      <c r="AE1719" s="472"/>
      <c r="AF1719" s="472"/>
      <c r="AG1719" s="472"/>
      <c r="AH1719" s="472"/>
      <c r="AI1719" s="472"/>
      <c r="AJ1719" s="472"/>
      <c r="AK1719" s="472"/>
      <c r="AL1719" s="472"/>
      <c r="AM1719" s="472"/>
      <c r="AN1719" s="472"/>
      <c r="AO1719" s="472"/>
      <c r="AP1719" s="472"/>
      <c r="AQ1719" s="472"/>
      <c r="AR1719" s="472"/>
      <c r="AS1719" s="472"/>
      <c r="AT1719" s="472"/>
      <c r="AU1719" s="472"/>
      <c r="AV1719" s="472"/>
      <c r="AW1719" s="472"/>
      <c r="AX1719" s="472"/>
      <c r="AY1719" s="472"/>
      <c r="AZ1719" s="472"/>
      <c r="BA1719" s="472"/>
      <c r="BB1719" s="472"/>
      <c r="BC1719" s="472"/>
      <c r="BD1719" s="472"/>
      <c r="BE1719" s="750"/>
      <c r="BG1719" s="750"/>
      <c r="BK1719" s="155"/>
      <c r="BL1719" s="155"/>
      <c r="BM1719" s="155"/>
      <c r="BN1719" s="155"/>
    </row>
    <row r="1720" spans="1:66" s="830" customFormat="1" ht="24.75" customHeight="1">
      <c r="A1720" s="472" t="s">
        <v>24891</v>
      </c>
      <c r="B1720" s="472" t="s">
        <v>24892</v>
      </c>
      <c r="C1720" s="472" t="s">
        <v>3420</v>
      </c>
      <c r="D1720" s="472" t="s">
        <v>24893</v>
      </c>
      <c r="E1720" s="472" t="s">
        <v>163</v>
      </c>
      <c r="F1720" s="472" t="s">
        <v>345</v>
      </c>
      <c r="G1720" s="472"/>
      <c r="H1720" s="472" t="s">
        <v>180</v>
      </c>
      <c r="I1720" s="472" t="s">
        <v>5418</v>
      </c>
      <c r="J1720" s="472" t="s">
        <v>24894</v>
      </c>
      <c r="K1720" s="472" t="s">
        <v>1183</v>
      </c>
      <c r="L1720" s="472" t="s">
        <v>774</v>
      </c>
      <c r="M1720" s="472" t="s">
        <v>24895</v>
      </c>
      <c r="N1720" s="472"/>
      <c r="O1720" s="472" t="s">
        <v>2155</v>
      </c>
      <c r="P1720" s="472" t="s">
        <v>24831</v>
      </c>
      <c r="Q1720" s="472" t="s">
        <v>24831</v>
      </c>
      <c r="R1720" s="472"/>
      <c r="S1720" s="759"/>
      <c r="T1720" s="829"/>
      <c r="U1720" s="22"/>
      <c r="V1720" s="22"/>
      <c r="W1720" s="23"/>
      <c r="X1720" s="472"/>
      <c r="Y1720" s="472"/>
      <c r="Z1720" s="472"/>
      <c r="AA1720" s="472"/>
      <c r="AB1720" s="472"/>
      <c r="AC1720" s="472"/>
      <c r="AD1720" s="472"/>
      <c r="AE1720" s="472"/>
      <c r="AF1720" s="472"/>
      <c r="AG1720" s="472"/>
      <c r="AH1720" s="472"/>
      <c r="AI1720" s="472"/>
      <c r="AJ1720" s="472"/>
      <c r="AK1720" s="472"/>
      <c r="AL1720" s="472"/>
      <c r="AM1720" s="472"/>
      <c r="AN1720" s="472"/>
      <c r="AO1720" s="472"/>
      <c r="AP1720" s="472"/>
      <c r="AQ1720" s="472"/>
      <c r="AR1720" s="472"/>
      <c r="AS1720" s="472"/>
      <c r="AT1720" s="472"/>
      <c r="AU1720" s="472"/>
      <c r="AV1720" s="472"/>
      <c r="AW1720" s="472"/>
      <c r="AX1720" s="472"/>
      <c r="AY1720" s="472"/>
      <c r="AZ1720" s="472"/>
      <c r="BA1720" s="472"/>
      <c r="BB1720" s="472"/>
      <c r="BC1720" s="472"/>
      <c r="BD1720" s="472"/>
      <c r="BE1720" s="750"/>
      <c r="BG1720" s="750"/>
      <c r="BK1720" s="155"/>
      <c r="BL1720" s="155"/>
      <c r="BM1720" s="155"/>
      <c r="BN1720" s="155"/>
    </row>
    <row r="1721" spans="1:66" s="830" customFormat="1" ht="24.75" customHeight="1">
      <c r="A1721" s="472" t="s">
        <v>24896</v>
      </c>
      <c r="B1721" s="472" t="s">
        <v>24897</v>
      </c>
      <c r="C1721" s="472" t="s">
        <v>3420</v>
      </c>
      <c r="D1721" s="472" t="s">
        <v>24898</v>
      </c>
      <c r="E1721" s="472" t="s">
        <v>163</v>
      </c>
      <c r="F1721" s="472" t="s">
        <v>114</v>
      </c>
      <c r="G1721" s="472"/>
      <c r="H1721" s="472" t="s">
        <v>180</v>
      </c>
      <c r="I1721" s="472" t="s">
        <v>5417</v>
      </c>
      <c r="J1721" s="472" t="s">
        <v>24899</v>
      </c>
      <c r="K1721" s="472" t="s">
        <v>1183</v>
      </c>
      <c r="L1721" s="472" t="s">
        <v>1336</v>
      </c>
      <c r="M1721" s="472" t="s">
        <v>24900</v>
      </c>
      <c r="N1721" s="472"/>
      <c r="O1721" s="472" t="s">
        <v>2155</v>
      </c>
      <c r="P1721" s="472" t="s">
        <v>24862</v>
      </c>
      <c r="Q1721" s="472" t="s">
        <v>24862</v>
      </c>
      <c r="R1721" s="472"/>
      <c r="S1721" s="759"/>
      <c r="T1721" s="829"/>
      <c r="U1721" s="22"/>
      <c r="V1721" s="22"/>
      <c r="W1721" s="23"/>
      <c r="X1721" s="472"/>
      <c r="Y1721" s="472"/>
      <c r="Z1721" s="472"/>
      <c r="AA1721" s="472"/>
      <c r="AB1721" s="472"/>
      <c r="AC1721" s="472"/>
      <c r="AD1721" s="472"/>
      <c r="AE1721" s="472"/>
      <c r="AF1721" s="472"/>
      <c r="AG1721" s="472"/>
      <c r="AH1721" s="472"/>
      <c r="AI1721" s="472"/>
      <c r="AJ1721" s="472"/>
      <c r="AK1721" s="472"/>
      <c r="AL1721" s="472"/>
      <c r="AM1721" s="472"/>
      <c r="AN1721" s="472"/>
      <c r="AO1721" s="472"/>
      <c r="AP1721" s="472"/>
      <c r="AQ1721" s="472"/>
      <c r="AR1721" s="472"/>
      <c r="AS1721" s="472"/>
      <c r="AT1721" s="472"/>
      <c r="AU1721" s="472"/>
      <c r="AV1721" s="472"/>
      <c r="AW1721" s="472"/>
      <c r="AX1721" s="472"/>
      <c r="AY1721" s="472"/>
      <c r="AZ1721" s="472"/>
      <c r="BA1721" s="472"/>
      <c r="BB1721" s="472"/>
      <c r="BC1721" s="472"/>
      <c r="BD1721" s="472"/>
      <c r="BE1721" s="750"/>
      <c r="BG1721" s="750"/>
      <c r="BK1721" s="155"/>
      <c r="BL1721" s="155"/>
      <c r="BM1721" s="155"/>
      <c r="BN1721" s="155"/>
    </row>
    <row r="1722" spans="1:66" s="830" customFormat="1" ht="24.75" customHeight="1">
      <c r="A1722" s="472" t="s">
        <v>25690</v>
      </c>
      <c r="B1722" s="472" t="s">
        <v>25691</v>
      </c>
      <c r="C1722" s="472" t="s">
        <v>3420</v>
      </c>
      <c r="D1722" s="472" t="s">
        <v>25692</v>
      </c>
      <c r="E1722" s="472" t="s">
        <v>163</v>
      </c>
      <c r="F1722" s="472" t="s">
        <v>403</v>
      </c>
      <c r="G1722" s="472"/>
      <c r="H1722" s="472" t="s">
        <v>179</v>
      </c>
      <c r="I1722" s="472" t="s">
        <v>5416</v>
      </c>
      <c r="J1722" s="472" t="s">
        <v>25693</v>
      </c>
      <c r="K1722" s="472" t="s">
        <v>1183</v>
      </c>
      <c r="L1722" s="472" t="s">
        <v>774</v>
      </c>
      <c r="M1722" s="472" t="s">
        <v>25694</v>
      </c>
      <c r="N1722" s="472"/>
      <c r="O1722" s="472" t="s">
        <v>2155</v>
      </c>
      <c r="P1722" s="472" t="s">
        <v>25695</v>
      </c>
      <c r="Q1722" s="472" t="s">
        <v>25695</v>
      </c>
      <c r="R1722" s="472"/>
      <c r="S1722" s="759"/>
      <c r="T1722" s="829"/>
      <c r="U1722" s="22"/>
      <c r="V1722" s="22"/>
      <c r="W1722" s="23"/>
      <c r="X1722" s="472"/>
      <c r="Y1722" s="472"/>
      <c r="Z1722" s="472"/>
      <c r="AA1722" s="472"/>
      <c r="AB1722" s="472"/>
      <c r="AC1722" s="472"/>
      <c r="AD1722" s="472"/>
      <c r="AE1722" s="472"/>
      <c r="AF1722" s="472"/>
      <c r="AG1722" s="472"/>
      <c r="AH1722" s="472"/>
      <c r="AI1722" s="472"/>
      <c r="AJ1722" s="472"/>
      <c r="AK1722" s="472"/>
      <c r="AL1722" s="472"/>
      <c r="AM1722" s="472"/>
      <c r="AN1722" s="472"/>
      <c r="AO1722" s="472"/>
      <c r="AP1722" s="472"/>
      <c r="AQ1722" s="472"/>
      <c r="AR1722" s="472"/>
      <c r="AS1722" s="472"/>
      <c r="AT1722" s="472"/>
      <c r="AU1722" s="472"/>
      <c r="AV1722" s="472"/>
      <c r="AW1722" s="472"/>
      <c r="AX1722" s="472"/>
      <c r="AY1722" s="472"/>
      <c r="AZ1722" s="472"/>
      <c r="BA1722" s="472"/>
      <c r="BB1722" s="472"/>
      <c r="BC1722" s="472"/>
      <c r="BD1722" s="472"/>
      <c r="BE1722" s="750"/>
      <c r="BG1722" s="750"/>
      <c r="BK1722" s="155"/>
      <c r="BL1722" s="155"/>
      <c r="BM1722" s="155"/>
      <c r="BN1722" s="155"/>
    </row>
    <row r="1723" spans="1:66" s="830" customFormat="1" ht="24.75" customHeight="1">
      <c r="A1723" s="472" t="s">
        <v>25696</v>
      </c>
      <c r="B1723" s="472" t="s">
        <v>25697</v>
      </c>
      <c r="C1723" s="472" t="s">
        <v>3420</v>
      </c>
      <c r="D1723" s="472" t="s">
        <v>25698</v>
      </c>
      <c r="E1723" s="472" t="s">
        <v>162</v>
      </c>
      <c r="F1723" s="472" t="s">
        <v>86</v>
      </c>
      <c r="G1723" s="472"/>
      <c r="H1723" s="472" t="s">
        <v>180</v>
      </c>
      <c r="I1723" s="472" t="s">
        <v>5417</v>
      </c>
      <c r="J1723" s="472" t="s">
        <v>25699</v>
      </c>
      <c r="K1723" s="472" t="s">
        <v>1183</v>
      </c>
      <c r="L1723" s="472" t="s">
        <v>774</v>
      </c>
      <c r="M1723" s="472" t="s">
        <v>25700</v>
      </c>
      <c r="N1723" s="472"/>
      <c r="O1723" s="472" t="s">
        <v>2155</v>
      </c>
      <c r="P1723" s="472" t="s">
        <v>25287</v>
      </c>
      <c r="Q1723" s="472" t="s">
        <v>25287</v>
      </c>
      <c r="R1723" s="472" t="s">
        <v>25353</v>
      </c>
      <c r="S1723" s="759"/>
      <c r="T1723" s="829"/>
      <c r="U1723" s="22"/>
      <c r="V1723" s="22"/>
      <c r="W1723" s="23"/>
      <c r="X1723" s="472"/>
      <c r="Y1723" s="472"/>
      <c r="Z1723" s="472"/>
      <c r="AA1723" s="472"/>
      <c r="AB1723" s="472"/>
      <c r="AC1723" s="472"/>
      <c r="AD1723" s="472"/>
      <c r="AE1723" s="472"/>
      <c r="AF1723" s="472"/>
      <c r="AG1723" s="472"/>
      <c r="AH1723" s="472"/>
      <c r="AI1723" s="472"/>
      <c r="AJ1723" s="472"/>
      <c r="AK1723" s="472"/>
      <c r="AL1723" s="472"/>
      <c r="AM1723" s="472"/>
      <c r="AN1723" s="472"/>
      <c r="AO1723" s="472"/>
      <c r="AP1723" s="472"/>
      <c r="AQ1723" s="472"/>
      <c r="AR1723" s="472"/>
      <c r="AS1723" s="472"/>
      <c r="AT1723" s="472"/>
      <c r="AU1723" s="472"/>
      <c r="AV1723" s="472"/>
      <c r="AW1723" s="472"/>
      <c r="AX1723" s="472"/>
      <c r="AY1723" s="472"/>
      <c r="AZ1723" s="472"/>
      <c r="BA1723" s="472"/>
      <c r="BB1723" s="472"/>
      <c r="BC1723" s="472"/>
      <c r="BD1723" s="472"/>
      <c r="BE1723" s="750"/>
      <c r="BG1723" s="750"/>
      <c r="BK1723" s="155"/>
      <c r="BL1723" s="155"/>
      <c r="BM1723" s="155"/>
      <c r="BN1723" s="155"/>
    </row>
    <row r="1724" spans="1:66" s="830" customFormat="1" ht="24.75" customHeight="1">
      <c r="A1724" s="472" t="s">
        <v>25701</v>
      </c>
      <c r="B1724" s="472" t="s">
        <v>25702</v>
      </c>
      <c r="C1724" s="472" t="s">
        <v>3420</v>
      </c>
      <c r="D1724" s="472" t="s">
        <v>25703</v>
      </c>
      <c r="E1724" s="472" t="s">
        <v>163</v>
      </c>
      <c r="F1724" s="472" t="s">
        <v>571</v>
      </c>
      <c r="G1724" s="472"/>
      <c r="H1724" s="472" t="s">
        <v>180</v>
      </c>
      <c r="I1724" s="472" t="s">
        <v>5417</v>
      </c>
      <c r="J1724" s="472" t="s">
        <v>25704</v>
      </c>
      <c r="K1724" s="472" t="s">
        <v>1183</v>
      </c>
      <c r="L1724" s="472" t="s">
        <v>774</v>
      </c>
      <c r="M1724" s="472" t="s">
        <v>25705</v>
      </c>
      <c r="N1724" s="472"/>
      <c r="O1724" s="472" t="s">
        <v>2155</v>
      </c>
      <c r="P1724" s="472" t="s">
        <v>25287</v>
      </c>
      <c r="Q1724" s="472" t="s">
        <v>25287</v>
      </c>
      <c r="R1724" s="472"/>
      <c r="S1724" s="759"/>
      <c r="T1724" s="829"/>
      <c r="U1724" s="22"/>
      <c r="V1724" s="22"/>
      <c r="W1724" s="23"/>
      <c r="X1724" s="472"/>
      <c r="Y1724" s="472"/>
      <c r="Z1724" s="472"/>
      <c r="AA1724" s="472"/>
      <c r="AB1724" s="472"/>
      <c r="AC1724" s="472"/>
      <c r="AD1724" s="472"/>
      <c r="AE1724" s="472"/>
      <c r="AF1724" s="472"/>
      <c r="AG1724" s="472"/>
      <c r="AH1724" s="472"/>
      <c r="AI1724" s="472"/>
      <c r="AJ1724" s="472"/>
      <c r="AK1724" s="472"/>
      <c r="AL1724" s="472"/>
      <c r="AM1724" s="472"/>
      <c r="AN1724" s="472"/>
      <c r="AO1724" s="472"/>
      <c r="AP1724" s="472"/>
      <c r="AQ1724" s="472"/>
      <c r="AR1724" s="472"/>
      <c r="AS1724" s="472"/>
      <c r="AT1724" s="472"/>
      <c r="AU1724" s="472"/>
      <c r="AV1724" s="472"/>
      <c r="AW1724" s="472"/>
      <c r="AX1724" s="472"/>
      <c r="AY1724" s="472"/>
      <c r="AZ1724" s="472"/>
      <c r="BA1724" s="472"/>
      <c r="BB1724" s="472"/>
      <c r="BC1724" s="472"/>
      <c r="BD1724" s="472"/>
      <c r="BE1724" s="750"/>
      <c r="BG1724" s="750"/>
      <c r="BK1724" s="155"/>
      <c r="BL1724" s="155"/>
      <c r="BM1724" s="155"/>
      <c r="BN1724" s="155"/>
    </row>
    <row r="1725" spans="1:66" s="830" customFormat="1" ht="24.75" customHeight="1">
      <c r="A1725" s="472" t="s">
        <v>25706</v>
      </c>
      <c r="B1725" s="472" t="s">
        <v>25707</v>
      </c>
      <c r="C1725" s="472" t="s">
        <v>3420</v>
      </c>
      <c r="D1725" s="472" t="s">
        <v>25708</v>
      </c>
      <c r="E1725" s="472" t="s">
        <v>163</v>
      </c>
      <c r="F1725" s="472" t="s">
        <v>571</v>
      </c>
      <c r="G1725" s="472"/>
      <c r="H1725" s="472" t="s">
        <v>180</v>
      </c>
      <c r="I1725" s="472" t="s">
        <v>5417</v>
      </c>
      <c r="J1725" s="472" t="s">
        <v>25709</v>
      </c>
      <c r="K1725" s="472" t="s">
        <v>1183</v>
      </c>
      <c r="L1725" s="472" t="s">
        <v>774</v>
      </c>
      <c r="M1725" s="472" t="s">
        <v>25710</v>
      </c>
      <c r="N1725" s="472"/>
      <c r="O1725" s="472" t="s">
        <v>2155</v>
      </c>
      <c r="P1725" s="472" t="s">
        <v>25287</v>
      </c>
      <c r="Q1725" s="472" t="s">
        <v>25287</v>
      </c>
      <c r="R1725" s="472"/>
      <c r="S1725" s="759"/>
      <c r="T1725" s="829"/>
      <c r="U1725" s="22"/>
      <c r="V1725" s="22"/>
      <c r="W1725" s="23"/>
      <c r="X1725" s="472"/>
      <c r="Y1725" s="472"/>
      <c r="Z1725" s="472"/>
      <c r="AA1725" s="472"/>
      <c r="AB1725" s="472"/>
      <c r="AC1725" s="472"/>
      <c r="AD1725" s="472"/>
      <c r="AE1725" s="472"/>
      <c r="AF1725" s="472"/>
      <c r="AG1725" s="472"/>
      <c r="AH1725" s="472"/>
      <c r="AI1725" s="472"/>
      <c r="AJ1725" s="472"/>
      <c r="AK1725" s="472"/>
      <c r="AL1725" s="472"/>
      <c r="AM1725" s="472"/>
      <c r="AN1725" s="472"/>
      <c r="AO1725" s="472"/>
      <c r="AP1725" s="472"/>
      <c r="AQ1725" s="472"/>
      <c r="AR1725" s="472"/>
      <c r="AS1725" s="472"/>
      <c r="AT1725" s="472"/>
      <c r="AU1725" s="472"/>
      <c r="AV1725" s="472"/>
      <c r="AW1725" s="472"/>
      <c r="AX1725" s="472"/>
      <c r="AY1725" s="472"/>
      <c r="AZ1725" s="472"/>
      <c r="BA1725" s="472"/>
      <c r="BB1725" s="472"/>
      <c r="BC1725" s="472"/>
      <c r="BD1725" s="472"/>
      <c r="BE1725" s="750"/>
      <c r="BG1725" s="750"/>
      <c r="BK1725" s="155"/>
      <c r="BL1725" s="155"/>
      <c r="BM1725" s="155"/>
      <c r="BN1725" s="155"/>
    </row>
    <row r="1726" spans="1:66" s="830" customFormat="1" ht="24.75" customHeight="1">
      <c r="A1726" s="472" t="s">
        <v>25711</v>
      </c>
      <c r="B1726" s="472" t="s">
        <v>25712</v>
      </c>
      <c r="C1726" s="472" t="s">
        <v>3420</v>
      </c>
      <c r="D1726" s="472" t="s">
        <v>25713</v>
      </c>
      <c r="E1726" s="472" t="s">
        <v>163</v>
      </c>
      <c r="F1726" s="472" t="s">
        <v>199</v>
      </c>
      <c r="G1726" s="472"/>
      <c r="H1726" s="472" t="s">
        <v>180</v>
      </c>
      <c r="I1726" s="472" t="s">
        <v>5418</v>
      </c>
      <c r="J1726" s="472" t="s">
        <v>25714</v>
      </c>
      <c r="K1726" s="472" t="s">
        <v>1183</v>
      </c>
      <c r="L1726" s="472" t="s">
        <v>774</v>
      </c>
      <c r="M1726" s="472" t="s">
        <v>25715</v>
      </c>
      <c r="N1726" s="472"/>
      <c r="O1726" s="472" t="s">
        <v>2155</v>
      </c>
      <c r="P1726" s="472" t="s">
        <v>25287</v>
      </c>
      <c r="Q1726" s="472" t="s">
        <v>25287</v>
      </c>
      <c r="R1726" s="472"/>
      <c r="S1726" s="759"/>
      <c r="T1726" s="829"/>
      <c r="U1726" s="22"/>
      <c r="V1726" s="22"/>
      <c r="W1726" s="23"/>
      <c r="X1726" s="472"/>
      <c r="Y1726" s="472"/>
      <c r="Z1726" s="472"/>
      <c r="AA1726" s="472"/>
      <c r="AB1726" s="472"/>
      <c r="AC1726" s="472"/>
      <c r="AD1726" s="472"/>
      <c r="AE1726" s="472"/>
      <c r="AF1726" s="472"/>
      <c r="AG1726" s="472"/>
      <c r="AH1726" s="472"/>
      <c r="AI1726" s="472"/>
      <c r="AJ1726" s="472"/>
      <c r="AK1726" s="472"/>
      <c r="AL1726" s="472"/>
      <c r="AM1726" s="472"/>
      <c r="AN1726" s="472"/>
      <c r="AO1726" s="472"/>
      <c r="AP1726" s="472"/>
      <c r="AQ1726" s="472"/>
      <c r="AR1726" s="472"/>
      <c r="AS1726" s="472"/>
      <c r="AT1726" s="472"/>
      <c r="AU1726" s="472"/>
      <c r="AV1726" s="472"/>
      <c r="AW1726" s="472"/>
      <c r="AX1726" s="472"/>
      <c r="AY1726" s="472"/>
      <c r="AZ1726" s="472"/>
      <c r="BA1726" s="472"/>
      <c r="BB1726" s="472"/>
      <c r="BC1726" s="472"/>
      <c r="BD1726" s="472"/>
      <c r="BE1726" s="750"/>
      <c r="BG1726" s="750"/>
      <c r="BK1726" s="155"/>
      <c r="BL1726" s="155"/>
      <c r="BM1726" s="155"/>
      <c r="BN1726" s="155"/>
    </row>
    <row r="1727" spans="1:66" s="830" customFormat="1" ht="24.75" customHeight="1">
      <c r="A1727" s="472" t="s">
        <v>25716</v>
      </c>
      <c r="B1727" s="472" t="s">
        <v>25717</v>
      </c>
      <c r="C1727" s="472" t="s">
        <v>3420</v>
      </c>
      <c r="D1727" s="472" t="s">
        <v>25718</v>
      </c>
      <c r="E1727" s="472" t="s">
        <v>163</v>
      </c>
      <c r="F1727" s="472" t="s">
        <v>745</v>
      </c>
      <c r="G1727" s="472"/>
      <c r="H1727" s="472" t="s">
        <v>180</v>
      </c>
      <c r="I1727" s="472" t="s">
        <v>5417</v>
      </c>
      <c r="J1727" s="472" t="s">
        <v>25719</v>
      </c>
      <c r="K1727" s="472" t="s">
        <v>1183</v>
      </c>
      <c r="L1727" s="472" t="s">
        <v>774</v>
      </c>
      <c r="M1727" s="472" t="s">
        <v>25720</v>
      </c>
      <c r="N1727" s="472"/>
      <c r="O1727" s="472" t="s">
        <v>2155</v>
      </c>
      <c r="P1727" s="472" t="s">
        <v>25202</v>
      </c>
      <c r="Q1727" s="472" t="s">
        <v>25202</v>
      </c>
      <c r="R1727" s="472"/>
      <c r="S1727" s="759"/>
      <c r="T1727" s="829"/>
      <c r="U1727" s="22"/>
      <c r="V1727" s="22"/>
      <c r="W1727" s="23"/>
      <c r="X1727" s="472"/>
      <c r="Y1727" s="472"/>
      <c r="Z1727" s="472"/>
      <c r="AA1727" s="472"/>
      <c r="AB1727" s="472"/>
      <c r="AC1727" s="472"/>
      <c r="AD1727" s="472"/>
      <c r="AE1727" s="472"/>
      <c r="AF1727" s="472"/>
      <c r="AG1727" s="472"/>
      <c r="AH1727" s="472"/>
      <c r="AI1727" s="472"/>
      <c r="AJ1727" s="472"/>
      <c r="AK1727" s="472"/>
      <c r="AL1727" s="472"/>
      <c r="AM1727" s="472"/>
      <c r="AN1727" s="472"/>
      <c r="AO1727" s="472"/>
      <c r="AP1727" s="472"/>
      <c r="AQ1727" s="472"/>
      <c r="AR1727" s="472"/>
      <c r="AS1727" s="472"/>
      <c r="AT1727" s="472"/>
      <c r="AU1727" s="472"/>
      <c r="AV1727" s="472"/>
      <c r="AW1727" s="472"/>
      <c r="AX1727" s="472"/>
      <c r="AY1727" s="472"/>
      <c r="AZ1727" s="472"/>
      <c r="BA1727" s="472"/>
      <c r="BB1727" s="472"/>
      <c r="BC1727" s="472"/>
      <c r="BD1727" s="472"/>
      <c r="BE1727" s="750"/>
      <c r="BG1727" s="750"/>
      <c r="BK1727" s="155"/>
      <c r="BL1727" s="155"/>
      <c r="BM1727" s="155"/>
      <c r="BN1727" s="155"/>
    </row>
    <row r="1728" spans="1:66" s="830" customFormat="1" ht="24.75" customHeight="1">
      <c r="A1728" s="472" t="s">
        <v>25721</v>
      </c>
      <c r="B1728" s="472" t="s">
        <v>25722</v>
      </c>
      <c r="C1728" s="472" t="s">
        <v>3420</v>
      </c>
      <c r="D1728" s="472" t="s">
        <v>25723</v>
      </c>
      <c r="E1728" s="472" t="s">
        <v>163</v>
      </c>
      <c r="F1728" s="472" t="s">
        <v>122</v>
      </c>
      <c r="G1728" s="472"/>
      <c r="H1728" s="472" t="s">
        <v>180</v>
      </c>
      <c r="I1728" s="472" t="s">
        <v>5417</v>
      </c>
      <c r="J1728" s="472" t="s">
        <v>25724</v>
      </c>
      <c r="K1728" s="472" t="s">
        <v>1183</v>
      </c>
      <c r="L1728" s="472" t="s">
        <v>774</v>
      </c>
      <c r="M1728" s="472" t="s">
        <v>25725</v>
      </c>
      <c r="N1728" s="472"/>
      <c r="O1728" s="472" t="s">
        <v>1551</v>
      </c>
      <c r="P1728" s="472" t="s">
        <v>25202</v>
      </c>
      <c r="Q1728" s="472" t="s">
        <v>25202</v>
      </c>
      <c r="R1728" s="472" t="s">
        <v>26037</v>
      </c>
      <c r="S1728" s="759"/>
      <c r="T1728" s="829"/>
      <c r="U1728" s="22"/>
      <c r="V1728" s="22"/>
      <c r="W1728" s="23"/>
      <c r="X1728" s="472"/>
      <c r="Y1728" s="472"/>
      <c r="Z1728" s="472"/>
      <c r="AA1728" s="472"/>
      <c r="AB1728" s="472"/>
      <c r="AC1728" s="472"/>
      <c r="AD1728" s="472"/>
      <c r="AE1728" s="472"/>
      <c r="AF1728" s="472"/>
      <c r="AG1728" s="472"/>
      <c r="AH1728" s="472"/>
      <c r="AI1728" s="472"/>
      <c r="AJ1728" s="472"/>
      <c r="AK1728" s="472"/>
      <c r="AL1728" s="472"/>
      <c r="AM1728" s="472"/>
      <c r="AN1728" s="472"/>
      <c r="AO1728" s="472"/>
      <c r="AP1728" s="472"/>
      <c r="AQ1728" s="472"/>
      <c r="AR1728" s="472"/>
      <c r="AS1728" s="472"/>
      <c r="AT1728" s="472"/>
      <c r="AU1728" s="472"/>
      <c r="AV1728" s="472"/>
      <c r="AW1728" s="472"/>
      <c r="AX1728" s="472"/>
      <c r="AY1728" s="472"/>
      <c r="AZ1728" s="472"/>
      <c r="BA1728" s="472"/>
      <c r="BB1728" s="472"/>
      <c r="BC1728" s="472"/>
      <c r="BD1728" s="472"/>
      <c r="BE1728" s="750"/>
      <c r="BG1728" s="750"/>
      <c r="BK1728" s="155"/>
      <c r="BL1728" s="155"/>
      <c r="BM1728" s="155"/>
      <c r="BN1728" s="155"/>
    </row>
    <row r="1729" spans="1:66" s="830" customFormat="1" ht="24.75" customHeight="1">
      <c r="A1729" s="472" t="s">
        <v>25726</v>
      </c>
      <c r="B1729" s="472" t="s">
        <v>25727</v>
      </c>
      <c r="C1729" s="472" t="s">
        <v>3420</v>
      </c>
      <c r="D1729" s="472" t="s">
        <v>25728</v>
      </c>
      <c r="E1729" s="472" t="s">
        <v>163</v>
      </c>
      <c r="F1729" s="472" t="s">
        <v>86</v>
      </c>
      <c r="G1729" s="472"/>
      <c r="H1729" s="472" t="s">
        <v>180</v>
      </c>
      <c r="I1729" s="472" t="s">
        <v>5417</v>
      </c>
      <c r="J1729" s="472" t="s">
        <v>25729</v>
      </c>
      <c r="K1729" s="472" t="s">
        <v>1183</v>
      </c>
      <c r="L1729" s="472" t="s">
        <v>774</v>
      </c>
      <c r="M1729" s="472" t="s">
        <v>25730</v>
      </c>
      <c r="N1729" s="472"/>
      <c r="O1729" s="472" t="s">
        <v>2155</v>
      </c>
      <c r="P1729" s="472" t="s">
        <v>25202</v>
      </c>
      <c r="Q1729" s="472" t="s">
        <v>25202</v>
      </c>
      <c r="R1729" s="472"/>
      <c r="S1729" s="759"/>
      <c r="T1729" s="829"/>
      <c r="U1729" s="22"/>
      <c r="V1729" s="22"/>
      <c r="W1729" s="23"/>
      <c r="X1729" s="472"/>
      <c r="Y1729" s="472"/>
      <c r="Z1729" s="472"/>
      <c r="AA1729" s="472"/>
      <c r="AB1729" s="472"/>
      <c r="AC1729" s="472"/>
      <c r="AD1729" s="472"/>
      <c r="AE1729" s="472"/>
      <c r="AF1729" s="472"/>
      <c r="AG1729" s="472"/>
      <c r="AH1729" s="472"/>
      <c r="AI1729" s="472"/>
      <c r="AJ1729" s="472"/>
      <c r="AK1729" s="472"/>
      <c r="AL1729" s="472"/>
      <c r="AM1729" s="472"/>
      <c r="AN1729" s="472"/>
      <c r="AO1729" s="472"/>
      <c r="AP1729" s="472"/>
      <c r="AQ1729" s="472"/>
      <c r="AR1729" s="472"/>
      <c r="AS1729" s="472"/>
      <c r="AT1729" s="472"/>
      <c r="AU1729" s="472"/>
      <c r="AV1729" s="472"/>
      <c r="AW1729" s="472"/>
      <c r="AX1729" s="472"/>
      <c r="AY1729" s="472"/>
      <c r="AZ1729" s="472"/>
      <c r="BA1729" s="472"/>
      <c r="BB1729" s="472"/>
      <c r="BC1729" s="472"/>
      <c r="BD1729" s="472"/>
      <c r="BE1729" s="750"/>
      <c r="BG1729" s="750"/>
      <c r="BK1729" s="155"/>
      <c r="BL1729" s="155"/>
      <c r="BM1729" s="155"/>
      <c r="BN1729" s="155"/>
    </row>
    <row r="1730" spans="1:66" s="830" customFormat="1" ht="24.75" customHeight="1">
      <c r="A1730" s="472" t="s">
        <v>25731</v>
      </c>
      <c r="B1730" s="472" t="s">
        <v>25732</v>
      </c>
      <c r="C1730" s="472" t="s">
        <v>3420</v>
      </c>
      <c r="D1730" s="472" t="s">
        <v>25733</v>
      </c>
      <c r="E1730" s="472" t="s">
        <v>163</v>
      </c>
      <c r="F1730" s="472" t="s">
        <v>345</v>
      </c>
      <c r="G1730" s="472"/>
      <c r="H1730" s="472" t="s">
        <v>180</v>
      </c>
      <c r="I1730" s="472" t="s">
        <v>5417</v>
      </c>
      <c r="J1730" s="472" t="s">
        <v>25734</v>
      </c>
      <c r="K1730" s="472" t="s">
        <v>1183</v>
      </c>
      <c r="L1730" s="472" t="s">
        <v>774</v>
      </c>
      <c r="M1730" s="472" t="s">
        <v>25735</v>
      </c>
      <c r="N1730" s="472"/>
      <c r="O1730" s="472" t="s">
        <v>2155</v>
      </c>
      <c r="P1730" s="472" t="s">
        <v>25736</v>
      </c>
      <c r="Q1730" s="472" t="s">
        <v>25736</v>
      </c>
      <c r="R1730" s="472"/>
      <c r="S1730" s="759"/>
      <c r="T1730" s="829"/>
      <c r="U1730" s="22"/>
      <c r="V1730" s="22"/>
      <c r="W1730" s="23"/>
      <c r="X1730" s="472"/>
      <c r="Y1730" s="472"/>
      <c r="Z1730" s="472"/>
      <c r="AA1730" s="472"/>
      <c r="AB1730" s="472"/>
      <c r="AC1730" s="472"/>
      <c r="AD1730" s="472"/>
      <c r="AE1730" s="472"/>
      <c r="AF1730" s="472"/>
      <c r="AG1730" s="472"/>
      <c r="AH1730" s="472"/>
      <c r="AI1730" s="472"/>
      <c r="AJ1730" s="472"/>
      <c r="AK1730" s="472"/>
      <c r="AL1730" s="472"/>
      <c r="AM1730" s="472"/>
      <c r="AN1730" s="472"/>
      <c r="AO1730" s="472"/>
      <c r="AP1730" s="472"/>
      <c r="AQ1730" s="472"/>
      <c r="AR1730" s="472"/>
      <c r="AS1730" s="472"/>
      <c r="AT1730" s="472"/>
      <c r="AU1730" s="472"/>
      <c r="AV1730" s="472"/>
      <c r="AW1730" s="472"/>
      <c r="AX1730" s="472"/>
      <c r="AY1730" s="472"/>
      <c r="AZ1730" s="472"/>
      <c r="BA1730" s="472"/>
      <c r="BB1730" s="472"/>
      <c r="BC1730" s="472"/>
      <c r="BD1730" s="472"/>
      <c r="BE1730" s="750"/>
      <c r="BG1730" s="750"/>
      <c r="BK1730" s="155"/>
      <c r="BL1730" s="155"/>
      <c r="BM1730" s="155"/>
      <c r="BN1730" s="155"/>
    </row>
    <row r="1731" spans="1:66" s="830" customFormat="1" ht="24.75" customHeight="1">
      <c r="A1731" s="472" t="s">
        <v>25737</v>
      </c>
      <c r="B1731" s="472" t="s">
        <v>25738</v>
      </c>
      <c r="C1731" s="472" t="s">
        <v>3420</v>
      </c>
      <c r="D1731" s="472" t="s">
        <v>25739</v>
      </c>
      <c r="E1731" s="472" t="s">
        <v>162</v>
      </c>
      <c r="F1731" s="472" t="s">
        <v>345</v>
      </c>
      <c r="G1731" s="472"/>
      <c r="H1731" s="472" t="s">
        <v>179</v>
      </c>
      <c r="I1731" s="472" t="s">
        <v>5416</v>
      </c>
      <c r="J1731" s="472" t="s">
        <v>25740</v>
      </c>
      <c r="K1731" s="472" t="s">
        <v>1183</v>
      </c>
      <c r="L1731" s="472" t="s">
        <v>774</v>
      </c>
      <c r="M1731" s="472" t="s">
        <v>25741</v>
      </c>
      <c r="N1731" s="472"/>
      <c r="O1731" s="472" t="s">
        <v>1551</v>
      </c>
      <c r="P1731" s="472" t="s">
        <v>24862</v>
      </c>
      <c r="Q1731" s="472" t="s">
        <v>24862</v>
      </c>
      <c r="R1731" s="472" t="s">
        <v>25353</v>
      </c>
      <c r="S1731" s="759"/>
      <c r="T1731" s="829"/>
      <c r="U1731" s="22"/>
      <c r="V1731" s="22"/>
      <c r="W1731" s="23"/>
      <c r="X1731" s="472"/>
      <c r="Y1731" s="472"/>
      <c r="Z1731" s="472"/>
      <c r="AA1731" s="472"/>
      <c r="AB1731" s="472"/>
      <c r="AC1731" s="472"/>
      <c r="AD1731" s="472"/>
      <c r="AE1731" s="472"/>
      <c r="AF1731" s="472"/>
      <c r="AG1731" s="472"/>
      <c r="AH1731" s="472"/>
      <c r="AI1731" s="472"/>
      <c r="AJ1731" s="472"/>
      <c r="AK1731" s="472"/>
      <c r="AL1731" s="472"/>
      <c r="AM1731" s="472"/>
      <c r="AN1731" s="472"/>
      <c r="AO1731" s="472"/>
      <c r="AP1731" s="472"/>
      <c r="AQ1731" s="472"/>
      <c r="AR1731" s="472"/>
      <c r="AS1731" s="472"/>
      <c r="AT1731" s="472"/>
      <c r="AU1731" s="472"/>
      <c r="AV1731" s="472"/>
      <c r="AW1731" s="472"/>
      <c r="AX1731" s="472"/>
      <c r="AY1731" s="472"/>
      <c r="AZ1731" s="472"/>
      <c r="BA1731" s="472"/>
      <c r="BB1731" s="472"/>
      <c r="BC1731" s="472"/>
      <c r="BD1731" s="472"/>
      <c r="BE1731" s="750"/>
      <c r="BG1731" s="750"/>
      <c r="BK1731" s="155"/>
      <c r="BL1731" s="155"/>
      <c r="BM1731" s="155"/>
      <c r="BN1731" s="155"/>
    </row>
    <row r="1732" spans="1:66" s="830" customFormat="1" ht="24.75" customHeight="1">
      <c r="A1732" s="472" t="s">
        <v>25742</v>
      </c>
      <c r="B1732" s="472" t="s">
        <v>25743</v>
      </c>
      <c r="C1732" s="472" t="s">
        <v>3420</v>
      </c>
      <c r="D1732" s="472" t="s">
        <v>25744</v>
      </c>
      <c r="E1732" s="472" t="s">
        <v>162</v>
      </c>
      <c r="F1732" s="472" t="s">
        <v>281</v>
      </c>
      <c r="G1732" s="472"/>
      <c r="H1732" s="472" t="s">
        <v>180</v>
      </c>
      <c r="I1732" s="472" t="s">
        <v>5417</v>
      </c>
      <c r="J1732" s="472" t="s">
        <v>25745</v>
      </c>
      <c r="K1732" s="472" t="s">
        <v>1183</v>
      </c>
      <c r="L1732" s="472" t="s">
        <v>1224</v>
      </c>
      <c r="M1732" s="472" t="s">
        <v>25746</v>
      </c>
      <c r="N1732" s="472"/>
      <c r="O1732" s="472" t="s">
        <v>1551</v>
      </c>
      <c r="P1732" s="472" t="s">
        <v>25747</v>
      </c>
      <c r="Q1732" s="472" t="s">
        <v>25747</v>
      </c>
      <c r="R1732" s="472" t="s">
        <v>25353</v>
      </c>
      <c r="S1732" s="759"/>
      <c r="T1732" s="829"/>
      <c r="U1732" s="22"/>
      <c r="V1732" s="22"/>
      <c r="W1732" s="23"/>
      <c r="X1732" s="472"/>
      <c r="Y1732" s="472"/>
      <c r="Z1732" s="472"/>
      <c r="AA1732" s="472"/>
      <c r="AB1732" s="472"/>
      <c r="AC1732" s="472"/>
      <c r="AD1732" s="472"/>
      <c r="AE1732" s="472"/>
      <c r="AF1732" s="472"/>
      <c r="AG1732" s="472"/>
      <c r="AH1732" s="472"/>
      <c r="AI1732" s="472"/>
      <c r="AJ1732" s="472"/>
      <c r="AK1732" s="472"/>
      <c r="AL1732" s="472"/>
      <c r="AM1732" s="472"/>
      <c r="AN1732" s="472"/>
      <c r="AO1732" s="472"/>
      <c r="AP1732" s="472"/>
      <c r="AQ1732" s="472"/>
      <c r="AR1732" s="472"/>
      <c r="AS1732" s="472"/>
      <c r="AT1732" s="472"/>
      <c r="AU1732" s="472"/>
      <c r="AV1732" s="472"/>
      <c r="AW1732" s="472"/>
      <c r="AX1732" s="472"/>
      <c r="AY1732" s="472"/>
      <c r="AZ1732" s="472"/>
      <c r="BA1732" s="472"/>
      <c r="BB1732" s="472"/>
      <c r="BC1732" s="472"/>
      <c r="BD1732" s="472"/>
      <c r="BE1732" s="750"/>
      <c r="BG1732" s="750"/>
      <c r="BK1732" s="155"/>
      <c r="BL1732" s="155"/>
      <c r="BM1732" s="155"/>
      <c r="BN1732" s="155"/>
    </row>
    <row r="1733" spans="1:66" s="830" customFormat="1" ht="24.75" customHeight="1">
      <c r="A1733" s="472" t="s">
        <v>25748</v>
      </c>
      <c r="B1733" s="472" t="s">
        <v>25749</v>
      </c>
      <c r="C1733" s="472" t="s">
        <v>3420</v>
      </c>
      <c r="D1733" s="472" t="s">
        <v>25750</v>
      </c>
      <c r="E1733" s="472" t="s">
        <v>163</v>
      </c>
      <c r="F1733" s="472" t="s">
        <v>3578</v>
      </c>
      <c r="G1733" s="472"/>
      <c r="H1733" s="472" t="s">
        <v>180</v>
      </c>
      <c r="I1733" s="472" t="s">
        <v>5417</v>
      </c>
      <c r="J1733" s="472" t="s">
        <v>25751</v>
      </c>
      <c r="K1733" s="472" t="s">
        <v>1183</v>
      </c>
      <c r="L1733" s="472" t="s">
        <v>774</v>
      </c>
      <c r="M1733" s="472" t="s">
        <v>25752</v>
      </c>
      <c r="N1733" s="472"/>
      <c r="O1733" s="472" t="s">
        <v>2155</v>
      </c>
      <c r="P1733" s="472" t="s">
        <v>25753</v>
      </c>
      <c r="Q1733" s="472" t="s">
        <v>25753</v>
      </c>
      <c r="R1733" s="472"/>
      <c r="S1733" s="759"/>
      <c r="T1733" s="829"/>
      <c r="U1733" s="22"/>
      <c r="V1733" s="22"/>
      <c r="W1733" s="23"/>
      <c r="X1733" s="472"/>
      <c r="Y1733" s="472"/>
      <c r="Z1733" s="472"/>
      <c r="AA1733" s="472"/>
      <c r="AB1733" s="472"/>
      <c r="AC1733" s="472"/>
      <c r="AD1733" s="472"/>
      <c r="AE1733" s="472"/>
      <c r="AF1733" s="472"/>
      <c r="AG1733" s="472"/>
      <c r="AH1733" s="472"/>
      <c r="AI1733" s="472"/>
      <c r="AJ1733" s="472"/>
      <c r="AK1733" s="472"/>
      <c r="AL1733" s="472"/>
      <c r="AM1733" s="472"/>
      <c r="AN1733" s="472"/>
      <c r="AO1733" s="472"/>
      <c r="AP1733" s="472"/>
      <c r="AQ1733" s="472"/>
      <c r="AR1733" s="472"/>
      <c r="AS1733" s="472"/>
      <c r="AT1733" s="472"/>
      <c r="AU1733" s="472"/>
      <c r="AV1733" s="472"/>
      <c r="AW1733" s="472"/>
      <c r="AX1733" s="472"/>
      <c r="AY1733" s="472"/>
      <c r="AZ1733" s="472"/>
      <c r="BA1733" s="472"/>
      <c r="BB1733" s="472"/>
      <c r="BC1733" s="472"/>
      <c r="BD1733" s="472"/>
      <c r="BE1733" s="750"/>
      <c r="BG1733" s="750"/>
      <c r="BK1733" s="155"/>
      <c r="BL1733" s="155"/>
      <c r="BM1733" s="155"/>
      <c r="BN1733" s="155"/>
    </row>
    <row r="1734" spans="1:66" s="830" customFormat="1" ht="24.75" customHeight="1">
      <c r="A1734" s="472" t="s">
        <v>25754</v>
      </c>
      <c r="B1734" s="472" t="s">
        <v>25755</v>
      </c>
      <c r="C1734" s="472" t="s">
        <v>3420</v>
      </c>
      <c r="D1734" s="472" t="s">
        <v>25756</v>
      </c>
      <c r="E1734" s="472" t="s">
        <v>163</v>
      </c>
      <c r="F1734" s="472" t="s">
        <v>508</v>
      </c>
      <c r="G1734" s="472"/>
      <c r="H1734" s="472" t="s">
        <v>180</v>
      </c>
      <c r="I1734" s="472" t="s">
        <v>5417</v>
      </c>
      <c r="J1734" s="472" t="s">
        <v>25757</v>
      </c>
      <c r="K1734" s="472" t="s">
        <v>1183</v>
      </c>
      <c r="L1734" s="472" t="s">
        <v>1224</v>
      </c>
      <c r="M1734" s="472" t="s">
        <v>25758</v>
      </c>
      <c r="N1734" s="472"/>
      <c r="O1734" s="472" t="s">
        <v>1551</v>
      </c>
      <c r="P1734" s="472" t="s">
        <v>25252</v>
      </c>
      <c r="Q1734" s="472" t="s">
        <v>25252</v>
      </c>
      <c r="R1734" s="472" t="s">
        <v>25916</v>
      </c>
      <c r="S1734" s="759"/>
      <c r="T1734" s="829"/>
      <c r="U1734" s="22"/>
      <c r="V1734" s="22"/>
      <c r="W1734" s="23"/>
      <c r="X1734" s="472"/>
      <c r="Y1734" s="472"/>
      <c r="Z1734" s="472"/>
      <c r="AA1734" s="472"/>
      <c r="AB1734" s="472"/>
      <c r="AC1734" s="472"/>
      <c r="AD1734" s="472"/>
      <c r="AE1734" s="472"/>
      <c r="AF1734" s="472"/>
      <c r="AG1734" s="472"/>
      <c r="AH1734" s="472"/>
      <c r="AI1734" s="472"/>
      <c r="AJ1734" s="472"/>
      <c r="AK1734" s="472"/>
      <c r="AL1734" s="472"/>
      <c r="AM1734" s="472"/>
      <c r="AN1734" s="472"/>
      <c r="AO1734" s="472"/>
      <c r="AP1734" s="472"/>
      <c r="AQ1734" s="472"/>
      <c r="AR1734" s="472"/>
      <c r="AS1734" s="472"/>
      <c r="AT1734" s="472"/>
      <c r="AU1734" s="472"/>
      <c r="AV1734" s="472"/>
      <c r="AW1734" s="472"/>
      <c r="AX1734" s="472"/>
      <c r="AY1734" s="472"/>
      <c r="AZ1734" s="472"/>
      <c r="BA1734" s="472"/>
      <c r="BB1734" s="472"/>
      <c r="BC1734" s="472"/>
      <c r="BD1734" s="472"/>
      <c r="BE1734" s="750"/>
      <c r="BG1734" s="750"/>
      <c r="BK1734" s="155"/>
      <c r="BL1734" s="155"/>
      <c r="BM1734" s="155"/>
      <c r="BN1734" s="155"/>
    </row>
    <row r="1735" spans="1:66" s="830" customFormat="1" ht="24.75" customHeight="1">
      <c r="A1735" s="472" t="s">
        <v>25759</v>
      </c>
      <c r="B1735" s="472" t="s">
        <v>25760</v>
      </c>
      <c r="C1735" s="472" t="s">
        <v>3420</v>
      </c>
      <c r="D1735" s="472" t="s">
        <v>25761</v>
      </c>
      <c r="E1735" s="472" t="s">
        <v>162</v>
      </c>
      <c r="F1735" s="472" t="s">
        <v>607</v>
      </c>
      <c r="G1735" s="472"/>
      <c r="H1735" s="472" t="s">
        <v>180</v>
      </c>
      <c r="I1735" s="472" t="s">
        <v>5417</v>
      </c>
      <c r="J1735" s="472" t="s">
        <v>25762</v>
      </c>
      <c r="K1735" s="472" t="s">
        <v>1183</v>
      </c>
      <c r="L1735" s="472" t="s">
        <v>774</v>
      </c>
      <c r="M1735" s="472" t="s">
        <v>25763</v>
      </c>
      <c r="N1735" s="472"/>
      <c r="O1735" s="472" t="s">
        <v>2155</v>
      </c>
      <c r="P1735" s="472" t="s">
        <v>25764</v>
      </c>
      <c r="Q1735" s="472" t="s">
        <v>25764</v>
      </c>
      <c r="R1735" s="472" t="s">
        <v>26493</v>
      </c>
      <c r="S1735" s="759"/>
      <c r="T1735" s="829"/>
      <c r="U1735" s="22"/>
      <c r="V1735" s="22"/>
      <c r="W1735" s="23"/>
      <c r="X1735" s="472"/>
      <c r="Y1735" s="472"/>
      <c r="Z1735" s="472"/>
      <c r="AA1735" s="472"/>
      <c r="AB1735" s="472"/>
      <c r="AC1735" s="472"/>
      <c r="AD1735" s="472"/>
      <c r="AE1735" s="472"/>
      <c r="AF1735" s="472"/>
      <c r="AG1735" s="472"/>
      <c r="AH1735" s="472"/>
      <c r="AI1735" s="472"/>
      <c r="AJ1735" s="472"/>
      <c r="AK1735" s="472"/>
      <c r="AL1735" s="472"/>
      <c r="AM1735" s="472"/>
      <c r="AN1735" s="472"/>
      <c r="AO1735" s="472"/>
      <c r="AP1735" s="472"/>
      <c r="AQ1735" s="472"/>
      <c r="AR1735" s="472"/>
      <c r="AS1735" s="472"/>
      <c r="AT1735" s="472"/>
      <c r="AU1735" s="472"/>
      <c r="AV1735" s="472"/>
      <c r="AW1735" s="472"/>
      <c r="AX1735" s="472"/>
      <c r="AY1735" s="472"/>
      <c r="AZ1735" s="472"/>
      <c r="BA1735" s="472"/>
      <c r="BB1735" s="472"/>
      <c r="BC1735" s="472"/>
      <c r="BD1735" s="472"/>
      <c r="BE1735" s="750"/>
      <c r="BG1735" s="750"/>
      <c r="BK1735" s="155"/>
      <c r="BL1735" s="155"/>
      <c r="BM1735" s="155"/>
      <c r="BN1735" s="155"/>
    </row>
    <row r="1736" spans="1:66" s="830" customFormat="1" ht="24.75" customHeight="1">
      <c r="A1736" s="472" t="s">
        <v>26038</v>
      </c>
      <c r="B1736" s="472" t="s">
        <v>26039</v>
      </c>
      <c r="C1736" s="472" t="s">
        <v>3420</v>
      </c>
      <c r="D1736" s="472" t="s">
        <v>26040</v>
      </c>
      <c r="E1736" s="472" t="s">
        <v>162</v>
      </c>
      <c r="F1736" s="472" t="s">
        <v>88</v>
      </c>
      <c r="G1736" s="472"/>
      <c r="H1736" s="472" t="s">
        <v>179</v>
      </c>
      <c r="I1736" s="472" t="s">
        <v>5416</v>
      </c>
      <c r="J1736" s="472" t="s">
        <v>26041</v>
      </c>
      <c r="K1736" s="472" t="s">
        <v>1183</v>
      </c>
      <c r="L1736" s="472" t="s">
        <v>774</v>
      </c>
      <c r="M1736" s="472" t="s">
        <v>26042</v>
      </c>
      <c r="N1736" s="472"/>
      <c r="O1736" s="472" t="s">
        <v>1551</v>
      </c>
      <c r="P1736" s="472" t="s">
        <v>26043</v>
      </c>
      <c r="Q1736" s="472" t="s">
        <v>26043</v>
      </c>
      <c r="R1736" s="472" t="s">
        <v>26037</v>
      </c>
      <c r="S1736" s="759"/>
      <c r="T1736" s="829"/>
      <c r="U1736" s="22"/>
      <c r="V1736" s="22"/>
      <c r="W1736" s="23"/>
      <c r="X1736" s="472"/>
      <c r="Y1736" s="472"/>
      <c r="Z1736" s="472"/>
      <c r="AA1736" s="472"/>
      <c r="AB1736" s="472"/>
      <c r="AC1736" s="472"/>
      <c r="AD1736" s="472"/>
      <c r="AE1736" s="472"/>
      <c r="AF1736" s="472"/>
      <c r="AG1736" s="472"/>
      <c r="AH1736" s="472"/>
      <c r="AI1736" s="472"/>
      <c r="AJ1736" s="472"/>
      <c r="AK1736" s="472"/>
      <c r="AL1736" s="472"/>
      <c r="AM1736" s="472"/>
      <c r="AN1736" s="472"/>
      <c r="AO1736" s="472"/>
      <c r="AP1736" s="472"/>
      <c r="AQ1736" s="472"/>
      <c r="AR1736" s="472"/>
      <c r="AS1736" s="472"/>
      <c r="AT1736" s="472"/>
      <c r="AU1736" s="472"/>
      <c r="AV1736" s="472"/>
      <c r="AW1736" s="472"/>
      <c r="AX1736" s="472"/>
      <c r="AY1736" s="472"/>
      <c r="AZ1736" s="472"/>
      <c r="BA1736" s="472"/>
      <c r="BB1736" s="472"/>
      <c r="BC1736" s="472"/>
      <c r="BD1736" s="472"/>
      <c r="BE1736" s="750"/>
      <c r="BG1736" s="750"/>
      <c r="BK1736" s="155"/>
      <c r="BL1736" s="155"/>
      <c r="BM1736" s="155"/>
      <c r="BN1736" s="155"/>
    </row>
    <row r="1737" spans="1:66" s="830" customFormat="1" ht="24.75" customHeight="1">
      <c r="A1737" s="472" t="s">
        <v>26044</v>
      </c>
      <c r="B1737" s="472" t="s">
        <v>26045</v>
      </c>
      <c r="C1737" s="472" t="s">
        <v>3420</v>
      </c>
      <c r="D1737" s="472" t="s">
        <v>26046</v>
      </c>
      <c r="E1737" s="472" t="s">
        <v>163</v>
      </c>
      <c r="F1737" s="472" t="s">
        <v>26047</v>
      </c>
      <c r="G1737" s="472"/>
      <c r="H1737" s="472" t="s">
        <v>180</v>
      </c>
      <c r="I1737" s="472" t="s">
        <v>5417</v>
      </c>
      <c r="J1737" s="472" t="s">
        <v>26048</v>
      </c>
      <c r="K1737" s="472" t="s">
        <v>1183</v>
      </c>
      <c r="L1737" s="472" t="s">
        <v>774</v>
      </c>
      <c r="M1737" s="472" t="s">
        <v>26049</v>
      </c>
      <c r="N1737" s="472"/>
      <c r="O1737" s="472" t="s">
        <v>2155</v>
      </c>
      <c r="P1737" s="472" t="s">
        <v>25921</v>
      </c>
      <c r="Q1737" s="472" t="s">
        <v>25921</v>
      </c>
      <c r="R1737" s="472"/>
      <c r="S1737" s="759"/>
      <c r="T1737" s="829"/>
      <c r="U1737" s="22"/>
      <c r="V1737" s="22"/>
      <c r="W1737" s="23"/>
      <c r="X1737" s="472"/>
      <c r="Y1737" s="472"/>
      <c r="Z1737" s="472"/>
      <c r="AA1737" s="472"/>
      <c r="AB1737" s="472"/>
      <c r="AC1737" s="472"/>
      <c r="AD1737" s="472"/>
      <c r="AE1737" s="472"/>
      <c r="AF1737" s="472"/>
      <c r="AG1737" s="472"/>
      <c r="AH1737" s="472"/>
      <c r="AI1737" s="472"/>
      <c r="AJ1737" s="472"/>
      <c r="AK1737" s="472"/>
      <c r="AL1737" s="472"/>
      <c r="AM1737" s="472"/>
      <c r="AN1737" s="472"/>
      <c r="AO1737" s="472"/>
      <c r="AP1737" s="472"/>
      <c r="AQ1737" s="472"/>
      <c r="AR1737" s="472"/>
      <c r="AS1737" s="472"/>
      <c r="AT1737" s="472"/>
      <c r="AU1737" s="472"/>
      <c r="AV1737" s="472"/>
      <c r="AW1737" s="472"/>
      <c r="AX1737" s="472"/>
      <c r="AY1737" s="472"/>
      <c r="AZ1737" s="472"/>
      <c r="BA1737" s="472"/>
      <c r="BB1737" s="472"/>
      <c r="BC1737" s="472"/>
      <c r="BD1737" s="472"/>
      <c r="BE1737" s="750"/>
      <c r="BG1737" s="750"/>
      <c r="BK1737" s="155"/>
      <c r="BL1737" s="155"/>
      <c r="BM1737" s="155"/>
      <c r="BN1737" s="155"/>
    </row>
    <row r="1738" spans="1:66" s="830" customFormat="1" ht="24.75" customHeight="1">
      <c r="A1738" s="472" t="s">
        <v>26050</v>
      </c>
      <c r="B1738" s="472" t="s">
        <v>26051</v>
      </c>
      <c r="C1738" s="472" t="s">
        <v>3420</v>
      </c>
      <c r="D1738" s="472">
        <v>2730143742</v>
      </c>
      <c r="E1738" s="472" t="s">
        <v>162</v>
      </c>
      <c r="F1738" s="472" t="s">
        <v>111</v>
      </c>
      <c r="G1738" s="472"/>
      <c r="H1738" s="472" t="s">
        <v>179</v>
      </c>
      <c r="I1738" s="472"/>
      <c r="J1738" s="472" t="s">
        <v>26053</v>
      </c>
      <c r="K1738" s="472" t="s">
        <v>1183</v>
      </c>
      <c r="L1738" s="472" t="s">
        <v>1336</v>
      </c>
      <c r="M1738" s="472" t="s">
        <v>26054</v>
      </c>
      <c r="N1738" s="472"/>
      <c r="O1738" s="472" t="s">
        <v>2155</v>
      </c>
      <c r="P1738" s="472" t="s">
        <v>26055</v>
      </c>
      <c r="Q1738" s="472" t="s">
        <v>26055</v>
      </c>
      <c r="R1738" s="472" t="s">
        <v>26664</v>
      </c>
      <c r="S1738" s="759"/>
      <c r="T1738" s="829"/>
      <c r="U1738" s="22"/>
      <c r="V1738" s="22"/>
      <c r="W1738" s="23"/>
      <c r="X1738" s="472"/>
      <c r="Y1738" s="472"/>
      <c r="Z1738" s="472"/>
      <c r="AA1738" s="472"/>
      <c r="AB1738" s="472"/>
      <c r="AC1738" s="472"/>
      <c r="AD1738" s="472"/>
      <c r="AE1738" s="472"/>
      <c r="AF1738" s="472"/>
      <c r="AG1738" s="472"/>
      <c r="AH1738" s="472"/>
      <c r="AI1738" s="472"/>
      <c r="AJ1738" s="472"/>
      <c r="AK1738" s="472"/>
      <c r="AL1738" s="472"/>
      <c r="AM1738" s="472"/>
      <c r="AN1738" s="472"/>
      <c r="AO1738" s="472"/>
      <c r="AP1738" s="472"/>
      <c r="AQ1738" s="472"/>
      <c r="AR1738" s="472"/>
      <c r="AS1738" s="472"/>
      <c r="AT1738" s="472"/>
      <c r="AU1738" s="472"/>
      <c r="AV1738" s="472"/>
      <c r="AW1738" s="472"/>
      <c r="AX1738" s="472"/>
      <c r="AY1738" s="472"/>
      <c r="AZ1738" s="472"/>
      <c r="BA1738" s="472"/>
      <c r="BB1738" s="472"/>
      <c r="BC1738" s="472"/>
      <c r="BD1738" s="472"/>
      <c r="BE1738" s="750"/>
      <c r="BG1738" s="750"/>
      <c r="BK1738" s="155"/>
      <c r="BL1738" s="155"/>
      <c r="BM1738" s="155"/>
      <c r="BN1738" s="155"/>
    </row>
    <row r="1739" spans="1:66" s="830" customFormat="1" ht="24.75" customHeight="1">
      <c r="A1739" s="472" t="s">
        <v>26056</v>
      </c>
      <c r="B1739" s="472" t="s">
        <v>26057</v>
      </c>
      <c r="C1739" s="472" t="s">
        <v>3420</v>
      </c>
      <c r="D1739" s="472" t="s">
        <v>26058</v>
      </c>
      <c r="E1739" s="472" t="s">
        <v>163</v>
      </c>
      <c r="F1739" s="472" t="s">
        <v>311</v>
      </c>
      <c r="G1739" s="472"/>
      <c r="H1739" s="472" t="s">
        <v>180</v>
      </c>
      <c r="I1739" s="472">
        <v>1</v>
      </c>
      <c r="J1739" s="472" t="s">
        <v>26059</v>
      </c>
      <c r="K1739" s="472" t="s">
        <v>1183</v>
      </c>
      <c r="L1739" s="472" t="s">
        <v>774</v>
      </c>
      <c r="M1739" s="472" t="s">
        <v>26060</v>
      </c>
      <c r="N1739" s="472"/>
      <c r="O1739" s="472" t="s">
        <v>2155</v>
      </c>
      <c r="P1739" s="472" t="s">
        <v>25933</v>
      </c>
      <c r="Q1739" s="472" t="s">
        <v>25933</v>
      </c>
      <c r="R1739" s="472"/>
      <c r="S1739" s="759"/>
      <c r="T1739" s="829"/>
      <c r="U1739" s="22"/>
      <c r="V1739" s="22"/>
      <c r="W1739" s="23"/>
      <c r="X1739" s="472"/>
      <c r="Y1739" s="472"/>
      <c r="Z1739" s="472"/>
      <c r="AA1739" s="472"/>
      <c r="AB1739" s="472"/>
      <c r="AC1739" s="472"/>
      <c r="AD1739" s="472"/>
      <c r="AE1739" s="472"/>
      <c r="AF1739" s="472"/>
      <c r="AG1739" s="472"/>
      <c r="AH1739" s="472"/>
      <c r="AI1739" s="472"/>
      <c r="AJ1739" s="472"/>
      <c r="AK1739" s="472"/>
      <c r="AL1739" s="472"/>
      <c r="AM1739" s="472"/>
      <c r="AN1739" s="472"/>
      <c r="AO1739" s="472"/>
      <c r="AP1739" s="472"/>
      <c r="AQ1739" s="472"/>
      <c r="AR1739" s="472"/>
      <c r="AS1739" s="472"/>
      <c r="AT1739" s="472"/>
      <c r="AU1739" s="472"/>
      <c r="AV1739" s="472"/>
      <c r="AW1739" s="472"/>
      <c r="AX1739" s="472"/>
      <c r="AY1739" s="472"/>
      <c r="AZ1739" s="472"/>
      <c r="BA1739" s="472"/>
      <c r="BB1739" s="472"/>
      <c r="BC1739" s="472"/>
      <c r="BD1739" s="472"/>
      <c r="BE1739" s="750"/>
      <c r="BG1739" s="750"/>
      <c r="BK1739" s="155"/>
      <c r="BL1739" s="155"/>
      <c r="BM1739" s="155"/>
      <c r="BN1739" s="155"/>
    </row>
    <row r="1740" spans="1:66" s="830" customFormat="1" ht="24.75" customHeight="1">
      <c r="A1740" s="472" t="s">
        <v>27467</v>
      </c>
      <c r="B1740" s="472" t="s">
        <v>27468</v>
      </c>
      <c r="C1740" s="472" t="s">
        <v>3420</v>
      </c>
      <c r="D1740" s="472" t="s">
        <v>27469</v>
      </c>
      <c r="E1740" s="472" t="s">
        <v>163</v>
      </c>
      <c r="F1740" s="472" t="s">
        <v>27470</v>
      </c>
      <c r="G1740" s="472" t="s">
        <v>3401</v>
      </c>
      <c r="H1740" s="472" t="s">
        <v>179</v>
      </c>
      <c r="I1740" s="472">
        <v>1</v>
      </c>
      <c r="J1740" s="472" t="s">
        <v>27471</v>
      </c>
      <c r="K1740" s="472" t="s">
        <v>1183</v>
      </c>
      <c r="L1740" s="472" t="s">
        <v>774</v>
      </c>
      <c r="M1740" s="472" t="s">
        <v>27472</v>
      </c>
      <c r="N1740" s="472"/>
      <c r="O1740" s="472" t="s">
        <v>2155</v>
      </c>
      <c r="P1740" s="472" t="s">
        <v>27473</v>
      </c>
      <c r="Q1740" s="472" t="s">
        <v>27473</v>
      </c>
      <c r="R1740" s="472"/>
      <c r="S1740" s="759"/>
      <c r="T1740" s="829"/>
      <c r="U1740" s="22"/>
      <c r="V1740" s="22"/>
      <c r="W1740" s="23"/>
      <c r="X1740" s="472"/>
      <c r="Y1740" s="472"/>
      <c r="Z1740" s="472"/>
      <c r="AA1740" s="472"/>
      <c r="AB1740" s="472"/>
      <c r="AC1740" s="472"/>
      <c r="AD1740" s="472"/>
      <c r="AE1740" s="472"/>
      <c r="AF1740" s="472"/>
      <c r="AG1740" s="472"/>
      <c r="AH1740" s="472"/>
      <c r="AI1740" s="472"/>
      <c r="AJ1740" s="472"/>
      <c r="AK1740" s="472"/>
      <c r="AL1740" s="472"/>
      <c r="AM1740" s="472"/>
      <c r="AN1740" s="472"/>
      <c r="AO1740" s="472"/>
      <c r="AP1740" s="472"/>
      <c r="AQ1740" s="472"/>
      <c r="AR1740" s="472"/>
      <c r="AS1740" s="472"/>
      <c r="AT1740" s="472"/>
      <c r="AU1740" s="472"/>
      <c r="AV1740" s="472"/>
      <c r="AW1740" s="472"/>
      <c r="AX1740" s="472"/>
      <c r="AY1740" s="472"/>
      <c r="AZ1740" s="472"/>
      <c r="BA1740" s="472"/>
      <c r="BB1740" s="472"/>
      <c r="BC1740" s="472"/>
      <c r="BD1740" s="472"/>
      <c r="BE1740" s="750"/>
      <c r="BG1740" s="750"/>
      <c r="BK1740" s="155"/>
      <c r="BL1740" s="155"/>
      <c r="BM1740" s="155"/>
      <c r="BN1740" s="155"/>
    </row>
    <row r="1741" spans="1:66" s="830" customFormat="1" ht="24.75" customHeight="1">
      <c r="A1741" s="472" t="s">
        <v>27474</v>
      </c>
      <c r="B1741" s="472" t="s">
        <v>27475</v>
      </c>
      <c r="C1741" s="472" t="s">
        <v>3420</v>
      </c>
      <c r="D1741" s="472" t="s">
        <v>27476</v>
      </c>
      <c r="E1741" s="472" t="s">
        <v>162</v>
      </c>
      <c r="F1741" s="472" t="s">
        <v>123</v>
      </c>
      <c r="G1741" s="472" t="s">
        <v>2877</v>
      </c>
      <c r="H1741" s="472" t="s">
        <v>180</v>
      </c>
      <c r="I1741" s="472">
        <v>0</v>
      </c>
      <c r="J1741" s="472" t="s">
        <v>27477</v>
      </c>
      <c r="K1741" s="472" t="s">
        <v>1183</v>
      </c>
      <c r="L1741" s="472" t="s">
        <v>1460</v>
      </c>
      <c r="M1741" s="472" t="s">
        <v>27478</v>
      </c>
      <c r="N1741" s="472"/>
      <c r="O1741" s="472" t="s">
        <v>2155</v>
      </c>
      <c r="P1741" s="472" t="s">
        <v>26198</v>
      </c>
      <c r="Q1741" s="472" t="s">
        <v>26198</v>
      </c>
      <c r="R1741" s="472" t="s">
        <v>26664</v>
      </c>
      <c r="S1741" s="759"/>
      <c r="T1741" s="829"/>
      <c r="U1741" s="22"/>
      <c r="V1741" s="22"/>
      <c r="W1741" s="23"/>
      <c r="X1741" s="472"/>
      <c r="Y1741" s="472"/>
      <c r="Z1741" s="472"/>
      <c r="AA1741" s="472"/>
      <c r="AB1741" s="472"/>
      <c r="AC1741" s="472"/>
      <c r="AD1741" s="472"/>
      <c r="AE1741" s="472"/>
      <c r="AF1741" s="472"/>
      <c r="AG1741" s="472"/>
      <c r="AH1741" s="472"/>
      <c r="AI1741" s="472"/>
      <c r="AJ1741" s="472"/>
      <c r="AK1741" s="472"/>
      <c r="AL1741" s="472"/>
      <c r="AM1741" s="472"/>
      <c r="AN1741" s="472"/>
      <c r="AO1741" s="472"/>
      <c r="AP1741" s="472"/>
      <c r="AQ1741" s="472"/>
      <c r="AR1741" s="472"/>
      <c r="AS1741" s="472"/>
      <c r="AT1741" s="472"/>
      <c r="AU1741" s="472"/>
      <c r="AV1741" s="472"/>
      <c r="AW1741" s="472"/>
      <c r="AX1741" s="472"/>
      <c r="AY1741" s="472"/>
      <c r="AZ1741" s="472"/>
      <c r="BA1741" s="472"/>
      <c r="BB1741" s="472"/>
      <c r="BC1741" s="472"/>
      <c r="BD1741" s="472"/>
      <c r="BE1741" s="750"/>
      <c r="BG1741" s="750"/>
      <c r="BK1741" s="155"/>
      <c r="BL1741" s="155"/>
      <c r="BM1741" s="155"/>
      <c r="BN1741" s="155"/>
    </row>
    <row r="1742" spans="1:66" s="830" customFormat="1" ht="24.75" customHeight="1">
      <c r="A1742" s="472" t="s">
        <v>27479</v>
      </c>
      <c r="B1742" s="472" t="s">
        <v>27480</v>
      </c>
      <c r="C1742" s="472" t="s">
        <v>3420</v>
      </c>
      <c r="D1742" s="472" t="s">
        <v>27481</v>
      </c>
      <c r="E1742" s="472" t="s">
        <v>162</v>
      </c>
      <c r="F1742" s="472" t="s">
        <v>27482</v>
      </c>
      <c r="G1742" s="472" t="s">
        <v>2877</v>
      </c>
      <c r="H1742" s="472" t="s">
        <v>180</v>
      </c>
      <c r="I1742" s="472">
        <v>0</v>
      </c>
      <c r="J1742" s="472" t="s">
        <v>27483</v>
      </c>
      <c r="K1742" s="472" t="s">
        <v>1183</v>
      </c>
      <c r="L1742" s="472" t="s">
        <v>774</v>
      </c>
      <c r="M1742" s="472" t="s">
        <v>27484</v>
      </c>
      <c r="N1742" s="472"/>
      <c r="O1742" s="472" t="s">
        <v>2155</v>
      </c>
      <c r="P1742" s="472" t="s">
        <v>27485</v>
      </c>
      <c r="Q1742" s="472" t="s">
        <v>27485</v>
      </c>
      <c r="R1742" s="472" t="s">
        <v>28650</v>
      </c>
      <c r="S1742" s="759"/>
      <c r="T1742" s="829"/>
      <c r="U1742" s="22"/>
      <c r="V1742" s="22"/>
      <c r="W1742" s="23"/>
      <c r="X1742" s="472"/>
      <c r="Y1742" s="472"/>
      <c r="Z1742" s="472"/>
      <c r="AA1742" s="472"/>
      <c r="AB1742" s="472"/>
      <c r="AC1742" s="472"/>
      <c r="AD1742" s="472"/>
      <c r="AE1742" s="472"/>
      <c r="AF1742" s="472"/>
      <c r="AG1742" s="472"/>
      <c r="AH1742" s="472"/>
      <c r="AI1742" s="472"/>
      <c r="AJ1742" s="472"/>
      <c r="AK1742" s="472"/>
      <c r="AL1742" s="472"/>
      <c r="AM1742" s="472"/>
      <c r="AN1742" s="472"/>
      <c r="AO1742" s="472"/>
      <c r="AP1742" s="472"/>
      <c r="AQ1742" s="472"/>
      <c r="AR1742" s="472"/>
      <c r="AS1742" s="472"/>
      <c r="AT1742" s="472"/>
      <c r="AU1742" s="472"/>
      <c r="AV1742" s="472"/>
      <c r="AW1742" s="472"/>
      <c r="AX1742" s="472"/>
      <c r="AY1742" s="472"/>
      <c r="AZ1742" s="472"/>
      <c r="BA1742" s="472"/>
      <c r="BB1742" s="472"/>
      <c r="BC1742" s="472"/>
      <c r="BD1742" s="472"/>
      <c r="BE1742" s="750"/>
      <c r="BG1742" s="750"/>
      <c r="BK1742" s="155"/>
      <c r="BL1742" s="155"/>
      <c r="BM1742" s="155"/>
      <c r="BN1742" s="155"/>
    </row>
    <row r="1743" spans="1:66" s="830" customFormat="1" ht="24.75" customHeight="1">
      <c r="A1743" s="472" t="s">
        <v>27486</v>
      </c>
      <c r="B1743" s="472" t="s">
        <v>27487</v>
      </c>
      <c r="C1743" s="472" t="s">
        <v>3420</v>
      </c>
      <c r="D1743" s="472" t="s">
        <v>27488</v>
      </c>
      <c r="E1743" s="472" t="s">
        <v>162</v>
      </c>
      <c r="F1743" s="472" t="s">
        <v>122</v>
      </c>
      <c r="G1743" s="472" t="s">
        <v>24876</v>
      </c>
      <c r="H1743" s="472" t="s">
        <v>180</v>
      </c>
      <c r="I1743" s="472">
        <v>0</v>
      </c>
      <c r="J1743" s="472" t="s">
        <v>27489</v>
      </c>
      <c r="K1743" s="472" t="s">
        <v>1183</v>
      </c>
      <c r="L1743" s="472" t="s">
        <v>774</v>
      </c>
      <c r="M1743" s="472" t="s">
        <v>27490</v>
      </c>
      <c r="N1743" s="472"/>
      <c r="O1743" s="472" t="s">
        <v>2155</v>
      </c>
      <c r="P1743" s="472" t="s">
        <v>27491</v>
      </c>
      <c r="Q1743" s="472" t="s">
        <v>27491</v>
      </c>
      <c r="R1743" s="472" t="s">
        <v>27673</v>
      </c>
      <c r="S1743" s="759"/>
      <c r="T1743" s="829"/>
      <c r="U1743" s="22"/>
      <c r="V1743" s="22"/>
      <c r="W1743" s="23"/>
      <c r="X1743" s="472"/>
      <c r="Y1743" s="472"/>
      <c r="Z1743" s="472"/>
      <c r="AA1743" s="472"/>
      <c r="AB1743" s="472"/>
      <c r="AC1743" s="472"/>
      <c r="AD1743" s="472"/>
      <c r="AE1743" s="472"/>
      <c r="AF1743" s="472"/>
      <c r="AG1743" s="472"/>
      <c r="AH1743" s="472"/>
      <c r="AI1743" s="472"/>
      <c r="AJ1743" s="472"/>
      <c r="AK1743" s="472"/>
      <c r="AL1743" s="472"/>
      <c r="AM1743" s="472"/>
      <c r="AN1743" s="472"/>
      <c r="AO1743" s="472"/>
      <c r="AP1743" s="472"/>
      <c r="AQ1743" s="472"/>
      <c r="AR1743" s="472"/>
      <c r="AS1743" s="472"/>
      <c r="AT1743" s="472"/>
      <c r="AU1743" s="472"/>
      <c r="AV1743" s="472"/>
      <c r="AW1743" s="472"/>
      <c r="AX1743" s="472"/>
      <c r="AY1743" s="472"/>
      <c r="AZ1743" s="472"/>
      <c r="BA1743" s="472"/>
      <c r="BB1743" s="472"/>
      <c r="BC1743" s="472"/>
      <c r="BD1743" s="472"/>
      <c r="BE1743" s="750"/>
      <c r="BG1743" s="750"/>
      <c r="BK1743" s="155"/>
      <c r="BL1743" s="155"/>
      <c r="BM1743" s="155"/>
      <c r="BN1743" s="155"/>
    </row>
    <row r="1744" spans="1:66" s="830" customFormat="1" ht="24.75" customHeight="1">
      <c r="A1744" s="472" t="s">
        <v>27492</v>
      </c>
      <c r="B1744" s="472" t="s">
        <v>27493</v>
      </c>
      <c r="C1744" s="472" t="s">
        <v>3420</v>
      </c>
      <c r="D1744" s="472" t="s">
        <v>27494</v>
      </c>
      <c r="E1744" s="472" t="s">
        <v>163</v>
      </c>
      <c r="F1744" s="472" t="s">
        <v>199</v>
      </c>
      <c r="G1744" s="472" t="s">
        <v>2877</v>
      </c>
      <c r="H1744" s="472" t="s">
        <v>180</v>
      </c>
      <c r="I1744" s="472">
        <v>0</v>
      </c>
      <c r="J1744" s="472" t="s">
        <v>27495</v>
      </c>
      <c r="K1744" s="472" t="s">
        <v>1183</v>
      </c>
      <c r="L1744" s="472" t="s">
        <v>774</v>
      </c>
      <c r="M1744" s="472" t="s">
        <v>27496</v>
      </c>
      <c r="N1744" s="472"/>
      <c r="O1744" s="472" t="s">
        <v>2155</v>
      </c>
      <c r="P1744" s="472" t="s">
        <v>26275</v>
      </c>
      <c r="Q1744" s="472" t="s">
        <v>26275</v>
      </c>
      <c r="R1744" s="472"/>
      <c r="S1744" s="759"/>
      <c r="T1744" s="829"/>
      <c r="U1744" s="22"/>
      <c r="V1744" s="22"/>
      <c r="W1744" s="23"/>
      <c r="X1744" s="472"/>
      <c r="Y1744" s="472"/>
      <c r="Z1744" s="472"/>
      <c r="AA1744" s="472"/>
      <c r="AB1744" s="472"/>
      <c r="AC1744" s="472"/>
      <c r="AD1744" s="472"/>
      <c r="AE1744" s="472"/>
      <c r="AF1744" s="472"/>
      <c r="AG1744" s="472"/>
      <c r="AH1744" s="472"/>
      <c r="AI1744" s="472"/>
      <c r="AJ1744" s="472"/>
      <c r="AK1744" s="472"/>
      <c r="AL1744" s="472"/>
      <c r="AM1744" s="472"/>
      <c r="AN1744" s="472"/>
      <c r="AO1744" s="472"/>
      <c r="AP1744" s="472"/>
      <c r="AQ1744" s="472"/>
      <c r="AR1744" s="472"/>
      <c r="AS1744" s="472"/>
      <c r="AT1744" s="472"/>
      <c r="AU1744" s="472"/>
      <c r="AV1744" s="472"/>
      <c r="AW1744" s="472"/>
      <c r="AX1744" s="472"/>
      <c r="AY1744" s="472"/>
      <c r="AZ1744" s="472"/>
      <c r="BA1744" s="472"/>
      <c r="BB1744" s="472"/>
      <c r="BC1744" s="472"/>
      <c r="BD1744" s="472"/>
      <c r="BE1744" s="750"/>
      <c r="BG1744" s="750"/>
      <c r="BK1744" s="155"/>
      <c r="BL1744" s="155"/>
      <c r="BM1744" s="155"/>
      <c r="BN1744" s="155"/>
    </row>
    <row r="1745" spans="1:66" s="830" customFormat="1" ht="24.75" customHeight="1">
      <c r="A1745" s="472" t="s">
        <v>27497</v>
      </c>
      <c r="B1745" s="472" t="s">
        <v>27498</v>
      </c>
      <c r="C1745" s="472" t="s">
        <v>3420</v>
      </c>
      <c r="D1745" s="472" t="s">
        <v>27499</v>
      </c>
      <c r="E1745" s="472" t="s">
        <v>163</v>
      </c>
      <c r="F1745" s="472" t="s">
        <v>24346</v>
      </c>
      <c r="G1745" s="472" t="s">
        <v>1767</v>
      </c>
      <c r="H1745" s="472" t="s">
        <v>180</v>
      </c>
      <c r="I1745" s="472">
        <v>0</v>
      </c>
      <c r="J1745" s="472" t="s">
        <v>27500</v>
      </c>
      <c r="K1745" s="472" t="s">
        <v>1183</v>
      </c>
      <c r="L1745" s="472" t="s">
        <v>1336</v>
      </c>
      <c r="M1745" s="472" t="s">
        <v>27501</v>
      </c>
      <c r="N1745" s="472"/>
      <c r="O1745" s="472" t="s">
        <v>2155</v>
      </c>
      <c r="P1745" s="472" t="s">
        <v>27502</v>
      </c>
      <c r="Q1745" s="472" t="s">
        <v>27502</v>
      </c>
      <c r="R1745" s="472"/>
      <c r="S1745" s="759"/>
      <c r="T1745" s="829"/>
      <c r="U1745" s="22"/>
      <c r="V1745" s="22"/>
      <c r="W1745" s="23"/>
      <c r="X1745" s="472"/>
      <c r="Y1745" s="472"/>
      <c r="Z1745" s="472"/>
      <c r="AA1745" s="472"/>
      <c r="AB1745" s="472"/>
      <c r="AC1745" s="472"/>
      <c r="AD1745" s="472"/>
      <c r="AE1745" s="472"/>
      <c r="AF1745" s="472"/>
      <c r="AG1745" s="472"/>
      <c r="AH1745" s="472"/>
      <c r="AI1745" s="472"/>
      <c r="AJ1745" s="472"/>
      <c r="AK1745" s="472"/>
      <c r="AL1745" s="472"/>
      <c r="AM1745" s="472"/>
      <c r="AN1745" s="472"/>
      <c r="AO1745" s="472"/>
      <c r="AP1745" s="472"/>
      <c r="AQ1745" s="472"/>
      <c r="AR1745" s="472"/>
      <c r="AS1745" s="472"/>
      <c r="AT1745" s="472"/>
      <c r="AU1745" s="472"/>
      <c r="AV1745" s="472"/>
      <c r="AW1745" s="472"/>
      <c r="AX1745" s="472"/>
      <c r="AY1745" s="472"/>
      <c r="AZ1745" s="472"/>
      <c r="BA1745" s="472"/>
      <c r="BB1745" s="472"/>
      <c r="BC1745" s="472"/>
      <c r="BD1745" s="472"/>
      <c r="BE1745" s="750"/>
      <c r="BG1745" s="750"/>
      <c r="BK1745" s="155"/>
      <c r="BL1745" s="155"/>
      <c r="BM1745" s="155"/>
      <c r="BN1745" s="155"/>
    </row>
    <row r="1746" spans="1:66" s="830" customFormat="1" ht="24.75" customHeight="1">
      <c r="A1746" s="472" t="s">
        <v>29921</v>
      </c>
      <c r="B1746" s="472">
        <v>326201</v>
      </c>
      <c r="C1746" s="472" t="s">
        <v>3420</v>
      </c>
      <c r="D1746" s="472">
        <v>4902149842</v>
      </c>
      <c r="E1746" s="472" t="s">
        <v>163</v>
      </c>
      <c r="F1746" s="472" t="s">
        <v>473</v>
      </c>
      <c r="G1746" s="472"/>
      <c r="H1746" s="472" t="s">
        <v>180</v>
      </c>
      <c r="I1746" s="472" t="s">
        <v>5509</v>
      </c>
      <c r="J1746" s="472"/>
      <c r="K1746" s="472" t="s">
        <v>1183</v>
      </c>
      <c r="L1746" s="472" t="s">
        <v>774</v>
      </c>
      <c r="M1746" s="472" t="s">
        <v>29922</v>
      </c>
      <c r="N1746" s="472"/>
      <c r="O1746" s="472" t="s">
        <v>5459</v>
      </c>
      <c r="P1746" s="472" t="s">
        <v>29923</v>
      </c>
      <c r="Q1746" s="472" t="s">
        <v>29923</v>
      </c>
      <c r="R1746" s="472" t="s">
        <v>29923</v>
      </c>
      <c r="S1746" s="759"/>
      <c r="T1746" s="829"/>
      <c r="U1746" s="22"/>
      <c r="V1746" s="22"/>
      <c r="W1746" s="23"/>
      <c r="X1746" s="472"/>
      <c r="Y1746" s="472"/>
      <c r="Z1746" s="472"/>
      <c r="AA1746" s="472"/>
      <c r="AB1746" s="472"/>
      <c r="AC1746" s="472"/>
      <c r="AD1746" s="472"/>
      <c r="AE1746" s="472"/>
      <c r="AF1746" s="472"/>
      <c r="AG1746" s="472"/>
      <c r="AH1746" s="472"/>
      <c r="AI1746" s="472"/>
      <c r="AJ1746" s="472"/>
      <c r="AK1746" s="472"/>
      <c r="AL1746" s="472"/>
      <c r="AM1746" s="472"/>
      <c r="AN1746" s="472"/>
      <c r="AO1746" s="472"/>
      <c r="AP1746" s="472"/>
      <c r="AQ1746" s="472"/>
      <c r="AR1746" s="472"/>
      <c r="AS1746" s="472"/>
      <c r="AT1746" s="472"/>
      <c r="AU1746" s="472"/>
      <c r="AV1746" s="472"/>
      <c r="AW1746" s="472"/>
      <c r="AX1746" s="472"/>
      <c r="AY1746" s="472"/>
      <c r="AZ1746" s="472"/>
      <c r="BA1746" s="472"/>
      <c r="BB1746" s="472"/>
      <c r="BC1746" s="472"/>
      <c r="BD1746" s="472"/>
      <c r="BE1746" s="750"/>
      <c r="BG1746" s="750"/>
      <c r="BK1746" s="155"/>
      <c r="BL1746" s="155"/>
      <c r="BM1746" s="155"/>
      <c r="BN1746" s="155"/>
    </row>
    <row r="1747" spans="1:66" s="830" customFormat="1" ht="24.75" customHeight="1">
      <c r="A1747" s="472"/>
      <c r="B1747" s="472"/>
      <c r="C1747" s="472"/>
      <c r="D1747" s="472"/>
      <c r="E1747" s="472"/>
      <c r="F1747" s="472"/>
      <c r="G1747" s="472"/>
      <c r="H1747" s="472"/>
      <c r="I1747" s="472"/>
      <c r="J1747" s="472"/>
      <c r="K1747" s="472"/>
      <c r="L1747" s="472"/>
      <c r="M1747" s="472"/>
      <c r="N1747" s="472"/>
      <c r="O1747" s="472"/>
      <c r="P1747" s="472"/>
      <c r="Q1747" s="472"/>
      <c r="R1747" s="472"/>
      <c r="S1747" s="759"/>
      <c r="T1747" s="829"/>
      <c r="U1747" s="22"/>
      <c r="V1747" s="22"/>
      <c r="W1747" s="23"/>
      <c r="X1747" s="472"/>
      <c r="Y1747" s="472"/>
      <c r="Z1747" s="472"/>
      <c r="AA1747" s="472"/>
      <c r="AB1747" s="472"/>
      <c r="AC1747" s="472"/>
      <c r="AD1747" s="472"/>
      <c r="AE1747" s="472"/>
      <c r="AF1747" s="472"/>
      <c r="AG1747" s="472"/>
      <c r="AH1747" s="472"/>
      <c r="AI1747" s="472"/>
      <c r="AJ1747" s="472"/>
      <c r="AK1747" s="472"/>
      <c r="AL1747" s="472"/>
      <c r="AM1747" s="472"/>
      <c r="AN1747" s="472"/>
      <c r="AO1747" s="472"/>
      <c r="AP1747" s="472"/>
      <c r="AQ1747" s="472"/>
      <c r="AR1747" s="472"/>
      <c r="AS1747" s="472"/>
      <c r="AT1747" s="472"/>
      <c r="AU1747" s="472"/>
      <c r="AV1747" s="472"/>
      <c r="AW1747" s="472"/>
      <c r="AX1747" s="472"/>
      <c r="AY1747" s="472"/>
      <c r="AZ1747" s="472"/>
      <c r="BA1747" s="472"/>
      <c r="BB1747" s="472"/>
      <c r="BC1747" s="472"/>
      <c r="BD1747" s="472"/>
      <c r="BE1747" s="750"/>
      <c r="BG1747" s="750"/>
      <c r="BK1747" s="155"/>
      <c r="BL1747" s="155"/>
      <c r="BM1747" s="155"/>
      <c r="BN1747" s="155"/>
    </row>
    <row r="1748" spans="1:66" s="750" customFormat="1" ht="24.75" customHeight="1">
      <c r="A1748" s="21" t="s">
        <v>4391</v>
      </c>
      <c r="B1748" s="20" t="s">
        <v>4400</v>
      </c>
      <c r="C1748" s="850" t="s">
        <v>4397</v>
      </c>
      <c r="D1748" s="20" t="s">
        <v>4393</v>
      </c>
      <c r="E1748" s="20" t="s">
        <v>163</v>
      </c>
      <c r="F1748" s="21" t="s">
        <v>935</v>
      </c>
      <c r="G1748" s="21" t="s">
        <v>1577</v>
      </c>
      <c r="H1748" s="21" t="s">
        <v>180</v>
      </c>
      <c r="I1748" s="19" t="s">
        <v>5417</v>
      </c>
      <c r="J1748" s="20" t="s">
        <v>4394</v>
      </c>
      <c r="K1748" s="20" t="s">
        <v>1183</v>
      </c>
      <c r="L1748" s="20" t="s">
        <v>1184</v>
      </c>
      <c r="M1748" s="758" t="s">
        <v>4395</v>
      </c>
      <c r="N1748" s="21"/>
      <c r="O1748" s="21" t="s">
        <v>1551</v>
      </c>
      <c r="P1748" s="21" t="s">
        <v>4128</v>
      </c>
      <c r="Q1748" s="21"/>
      <c r="R1748" s="21" t="s">
        <v>4128</v>
      </c>
      <c r="S1748" s="759"/>
      <c r="T1748" s="760" t="str">
        <f>IF(Table54[[#This Row],[تاریخ اولین  احتساب حق بیمه]]="",1403,MID(Table54[[#This Row],[تاریخ اولین  احتساب حق بیمه]],1,4))</f>
        <v>1402</v>
      </c>
      <c r="U1748" s="21"/>
      <c r="V1748" s="21"/>
      <c r="W1748" s="20"/>
      <c r="X1748" s="21" t="s">
        <v>4396</v>
      </c>
      <c r="Y1748" s="760"/>
      <c r="Z1748" s="760"/>
      <c r="AA1748" s="760"/>
      <c r="AB1748" s="760"/>
      <c r="AC1748" s="760"/>
      <c r="AD1748" s="760"/>
      <c r="AE1748" s="760"/>
      <c r="AF1748" s="760"/>
      <c r="AG1748" s="760"/>
      <c r="AH1748" s="761"/>
      <c r="AI1748" s="761"/>
      <c r="AJ1748" s="761"/>
      <c r="AK1748" s="761"/>
      <c r="AL1748" s="760"/>
      <c r="AM1748" s="760"/>
      <c r="AN1748" s="760"/>
      <c r="AO1748" s="760"/>
      <c r="AP1748" s="760"/>
      <c r="AQ1748" s="760"/>
      <c r="AR1748" s="760"/>
      <c r="AS1748" s="759"/>
      <c r="AT1748" s="760"/>
      <c r="AU1748" s="760"/>
      <c r="AV1748" s="760"/>
      <c r="AW1748" s="760"/>
      <c r="AX1748" s="760"/>
      <c r="AY1748" s="760"/>
      <c r="AZ1748" s="760"/>
      <c r="BA1748" s="760"/>
      <c r="BB1748" s="760"/>
      <c r="BC1748" s="760"/>
      <c r="BD1748" s="760">
        <v>50000000</v>
      </c>
      <c r="BE1748" s="760">
        <v>50000000</v>
      </c>
      <c r="BF1748" s="760"/>
      <c r="BG1748" s="760"/>
      <c r="BH1748" s="760"/>
      <c r="BI1748" s="760"/>
      <c r="BK1748" s="155"/>
      <c r="BL1748" s="155"/>
      <c r="BM1748" s="155"/>
      <c r="BN1748" s="155"/>
    </row>
    <row r="1749" spans="1:66" s="750" customFormat="1" ht="24.75" customHeight="1">
      <c r="A1749" s="21" t="s">
        <v>22394</v>
      </c>
      <c r="B1749" s="20" t="s">
        <v>22395</v>
      </c>
      <c r="C1749" s="850" t="s">
        <v>4397</v>
      </c>
      <c r="D1749" s="20" t="s">
        <v>22396</v>
      </c>
      <c r="E1749" s="20" t="s">
        <v>163</v>
      </c>
      <c r="F1749" s="21" t="s">
        <v>220</v>
      </c>
      <c r="G1749" s="21" t="s">
        <v>5278</v>
      </c>
      <c r="H1749" s="21" t="s">
        <v>179</v>
      </c>
      <c r="I1749" s="19" t="s">
        <v>5418</v>
      </c>
      <c r="J1749" s="20" t="s">
        <v>22397</v>
      </c>
      <c r="K1749" s="20" t="s">
        <v>1183</v>
      </c>
      <c r="L1749" s="20" t="s">
        <v>1184</v>
      </c>
      <c r="M1749" s="758" t="s">
        <v>22398</v>
      </c>
      <c r="N1749" s="21"/>
      <c r="O1749" s="21" t="s">
        <v>1551</v>
      </c>
      <c r="P1749" s="21" t="s">
        <v>22393</v>
      </c>
      <c r="Q1749" s="21" t="s">
        <v>22393</v>
      </c>
      <c r="R1749" s="21" t="s">
        <v>22560</v>
      </c>
      <c r="S1749" s="759"/>
      <c r="T1749" s="760"/>
      <c r="U1749" s="21"/>
      <c r="V1749" s="21"/>
      <c r="W1749" s="20"/>
      <c r="X1749" s="21"/>
      <c r="Y1749" s="760"/>
      <c r="Z1749" s="760"/>
      <c r="AA1749" s="760"/>
      <c r="AB1749" s="760"/>
      <c r="AC1749" s="760"/>
      <c r="AD1749" s="760"/>
      <c r="AE1749" s="760"/>
      <c r="AF1749" s="760"/>
      <c r="AG1749" s="760"/>
      <c r="AH1749" s="761"/>
      <c r="AI1749" s="761"/>
      <c r="AJ1749" s="761"/>
      <c r="AK1749" s="761"/>
      <c r="AL1749" s="760"/>
      <c r="AM1749" s="760"/>
      <c r="AN1749" s="760"/>
      <c r="AO1749" s="760"/>
      <c r="AP1749" s="760"/>
      <c r="AQ1749" s="760"/>
      <c r="AR1749" s="760"/>
      <c r="AS1749" s="759"/>
      <c r="AT1749" s="760"/>
      <c r="AU1749" s="760"/>
      <c r="AV1749" s="760"/>
      <c r="AW1749" s="760"/>
      <c r="AX1749" s="760"/>
      <c r="AY1749" s="760"/>
      <c r="AZ1749" s="760"/>
      <c r="BA1749" s="760"/>
      <c r="BB1749" s="760"/>
      <c r="BC1749" s="760"/>
      <c r="BD1749" s="760"/>
      <c r="BE1749" s="760"/>
      <c r="BF1749" s="760"/>
      <c r="BG1749" s="760"/>
      <c r="BH1749" s="760"/>
      <c r="BI1749" s="760"/>
      <c r="BK1749" s="155"/>
      <c r="BL1749" s="155"/>
      <c r="BM1749" s="155"/>
      <c r="BN1749" s="155"/>
    </row>
    <row r="1750" spans="1:66" s="830" customFormat="1" ht="24.75" customHeight="1">
      <c r="A1750" s="472" t="s">
        <v>911</v>
      </c>
      <c r="B1750" s="472" t="s">
        <v>4821</v>
      </c>
      <c r="C1750" s="472" t="s">
        <v>4406</v>
      </c>
      <c r="D1750" s="472" t="s">
        <v>912</v>
      </c>
      <c r="E1750" s="472" t="s">
        <v>163</v>
      </c>
      <c r="F1750" s="472" t="s">
        <v>913</v>
      </c>
      <c r="G1750" s="472" t="s">
        <v>2452</v>
      </c>
      <c r="H1750" s="472" t="s">
        <v>180</v>
      </c>
      <c r="I1750" s="472" t="s">
        <v>5417</v>
      </c>
      <c r="J1750" s="472" t="s">
        <v>915</v>
      </c>
      <c r="K1750" s="472" t="s">
        <v>1183</v>
      </c>
      <c r="L1750" s="472" t="s">
        <v>1184</v>
      </c>
      <c r="M1750" s="472" t="s">
        <v>914</v>
      </c>
      <c r="N1750" s="472">
        <v>4139616399</v>
      </c>
      <c r="O1750" s="472" t="s">
        <v>2414</v>
      </c>
      <c r="P1750" s="472" t="s">
        <v>4316</v>
      </c>
      <c r="Q1750" s="472" t="s">
        <v>4316</v>
      </c>
      <c r="R1750" s="472"/>
      <c r="S1750" s="759"/>
      <c r="T1750" s="829" t="e">
        <v>#REF!</v>
      </c>
      <c r="U1750" s="22"/>
      <c r="V1750" s="22"/>
      <c r="W1750" s="23"/>
      <c r="X1750" s="472"/>
      <c r="Y1750" s="472"/>
      <c r="Z1750" s="472"/>
      <c r="AA1750" s="472"/>
      <c r="AB1750" s="472"/>
      <c r="AC1750" s="472"/>
      <c r="AD1750" s="472"/>
      <c r="AE1750" s="472"/>
      <c r="AF1750" s="472"/>
      <c r="AG1750" s="472"/>
      <c r="AH1750" s="472"/>
      <c r="AI1750" s="472"/>
      <c r="AJ1750" s="472"/>
      <c r="AK1750" s="472"/>
      <c r="AL1750" s="472"/>
      <c r="AM1750" s="472"/>
      <c r="AN1750" s="472"/>
      <c r="AO1750" s="472"/>
      <c r="AP1750" s="472"/>
      <c r="AQ1750" s="472"/>
      <c r="AR1750" s="472"/>
      <c r="AS1750" s="472"/>
      <c r="AT1750" s="472"/>
      <c r="AU1750" s="472"/>
      <c r="AV1750" s="472"/>
      <c r="AW1750" s="472"/>
      <c r="AX1750" s="472"/>
      <c r="AY1750" s="472"/>
      <c r="AZ1750" s="472"/>
      <c r="BA1750" s="472"/>
      <c r="BB1750" s="472"/>
      <c r="BC1750" s="472"/>
      <c r="BD1750" s="472">
        <v>50750000</v>
      </c>
      <c r="BE1750" s="750">
        <v>63900000</v>
      </c>
      <c r="BF1750" s="830">
        <v>61000000</v>
      </c>
      <c r="BG1750" s="750"/>
      <c r="BH1750" s="830">
        <v>70760000</v>
      </c>
      <c r="BJ1750" s="830">
        <v>43680000</v>
      </c>
      <c r="BK1750" s="155">
        <v>68190000</v>
      </c>
      <c r="BL1750" s="155"/>
      <c r="BM1750" s="155"/>
      <c r="BN1750" s="155"/>
    </row>
    <row r="1751" spans="1:66" s="830" customFormat="1" ht="24.75" customHeight="1">
      <c r="A1751" s="472" t="s">
        <v>294</v>
      </c>
      <c r="B1751" s="472" t="s">
        <v>4910</v>
      </c>
      <c r="C1751" s="472" t="s">
        <v>4406</v>
      </c>
      <c r="D1751" s="472" t="s">
        <v>2459</v>
      </c>
      <c r="E1751" s="472" t="s">
        <v>163</v>
      </c>
      <c r="F1751" s="472" t="s">
        <v>315</v>
      </c>
      <c r="G1751" s="472" t="s">
        <v>4912</v>
      </c>
      <c r="H1751" s="472" t="s">
        <v>180</v>
      </c>
      <c r="I1751" s="472" t="s">
        <v>5417</v>
      </c>
      <c r="J1751" s="472" t="s">
        <v>329</v>
      </c>
      <c r="K1751" s="472" t="s">
        <v>1183</v>
      </c>
      <c r="L1751" s="472" t="s">
        <v>1184</v>
      </c>
      <c r="M1751" s="472" t="s">
        <v>2460</v>
      </c>
      <c r="N1751" s="472"/>
      <c r="O1751" s="472"/>
      <c r="P1751" s="472" t="s">
        <v>4374</v>
      </c>
      <c r="Q1751" s="472" t="s">
        <v>4374</v>
      </c>
      <c r="R1751" s="472"/>
      <c r="S1751" s="759"/>
      <c r="T1751" s="829" t="e">
        <v>#REF!</v>
      </c>
      <c r="U1751" s="22"/>
      <c r="V1751" s="22"/>
      <c r="W1751" s="23"/>
      <c r="X1751" s="472"/>
      <c r="Y1751" s="472"/>
      <c r="Z1751" s="472"/>
      <c r="AA1751" s="472"/>
      <c r="AB1751" s="472"/>
      <c r="AC1751" s="472"/>
      <c r="AD1751" s="472"/>
      <c r="AE1751" s="472"/>
      <c r="AF1751" s="472"/>
      <c r="AG1751" s="472"/>
      <c r="AH1751" s="472"/>
      <c r="AI1751" s="472"/>
      <c r="AJ1751" s="472"/>
      <c r="AK1751" s="472"/>
      <c r="AL1751" s="472"/>
      <c r="AM1751" s="472"/>
      <c r="AN1751" s="472"/>
      <c r="AO1751" s="472"/>
      <c r="AP1751" s="472"/>
      <c r="AQ1751" s="472"/>
      <c r="AR1751" s="472"/>
      <c r="AS1751" s="472"/>
      <c r="AT1751" s="472"/>
      <c r="AU1751" s="472"/>
      <c r="AV1751" s="472"/>
      <c r="AW1751" s="472"/>
      <c r="AX1751" s="472"/>
      <c r="AY1751" s="472"/>
      <c r="AZ1751" s="472"/>
      <c r="BA1751" s="472"/>
      <c r="BB1751" s="472"/>
      <c r="BC1751" s="472"/>
      <c r="BD1751" s="472"/>
      <c r="BE1751" s="750">
        <v>89950000</v>
      </c>
      <c r="BF1751" s="830">
        <v>79100000</v>
      </c>
      <c r="BG1751" s="750"/>
      <c r="BH1751" s="830">
        <v>77430000</v>
      </c>
      <c r="BJ1751" s="830">
        <v>70460000</v>
      </c>
      <c r="BK1751" s="155">
        <v>95430000</v>
      </c>
      <c r="BL1751" s="155"/>
      <c r="BM1751" s="155"/>
      <c r="BN1751" s="155"/>
    </row>
    <row r="1752" spans="1:66" s="830" customFormat="1" ht="24.75" customHeight="1">
      <c r="A1752" s="472" t="s">
        <v>23615</v>
      </c>
      <c r="B1752" s="472">
        <v>34336</v>
      </c>
      <c r="C1752" s="472" t="s">
        <v>4406</v>
      </c>
      <c r="D1752" s="472">
        <v>22596593</v>
      </c>
      <c r="E1752" s="472" t="s">
        <v>163</v>
      </c>
      <c r="F1752" s="472" t="s">
        <v>111</v>
      </c>
      <c r="G1752" s="472" t="s">
        <v>1890</v>
      </c>
      <c r="H1752" s="472" t="s">
        <v>180</v>
      </c>
      <c r="I1752" s="472" t="s">
        <v>5417</v>
      </c>
      <c r="J1752" s="472">
        <v>9109843835</v>
      </c>
      <c r="K1752" s="472" t="s">
        <v>1183</v>
      </c>
      <c r="L1752" s="472" t="s">
        <v>1184</v>
      </c>
      <c r="M1752" s="472" t="s">
        <v>23616</v>
      </c>
      <c r="N1752" s="472"/>
      <c r="O1752" s="472" t="s">
        <v>2155</v>
      </c>
      <c r="P1752" s="472" t="s">
        <v>22179</v>
      </c>
      <c r="Q1752" s="472" t="s">
        <v>22179</v>
      </c>
      <c r="R1752" s="472"/>
      <c r="S1752" s="759"/>
      <c r="T1752" s="829"/>
      <c r="U1752" s="22"/>
      <c r="V1752" s="22"/>
      <c r="W1752" s="23"/>
      <c r="X1752" s="472"/>
      <c r="Y1752" s="472"/>
      <c r="Z1752" s="472"/>
      <c r="AA1752" s="472"/>
      <c r="AB1752" s="472"/>
      <c r="AC1752" s="472"/>
      <c r="AD1752" s="472"/>
      <c r="AE1752" s="472"/>
      <c r="AF1752" s="472"/>
      <c r="AG1752" s="472"/>
      <c r="AH1752" s="472"/>
      <c r="AI1752" s="472"/>
      <c r="AJ1752" s="472"/>
      <c r="AK1752" s="472"/>
      <c r="AL1752" s="472"/>
      <c r="AM1752" s="472"/>
      <c r="AN1752" s="472"/>
      <c r="AO1752" s="472"/>
      <c r="AP1752" s="472"/>
      <c r="AQ1752" s="472"/>
      <c r="AR1752" s="472"/>
      <c r="AS1752" s="472"/>
      <c r="AT1752" s="472"/>
      <c r="AU1752" s="472"/>
      <c r="AV1752" s="472"/>
      <c r="AW1752" s="472"/>
      <c r="AX1752" s="472"/>
      <c r="AY1752" s="472"/>
      <c r="AZ1752" s="472"/>
      <c r="BA1752" s="472"/>
      <c r="BB1752" s="472"/>
      <c r="BC1752" s="472"/>
      <c r="BD1752" s="472"/>
      <c r="BE1752" s="750"/>
      <c r="BG1752" s="750"/>
      <c r="BK1752" s="155">
        <v>75800000</v>
      </c>
      <c r="BL1752" s="155"/>
      <c r="BM1752" s="155"/>
      <c r="BN1752" s="155"/>
    </row>
    <row r="1753" spans="1:66" s="830" customFormat="1" ht="24.75" customHeight="1">
      <c r="A1753" s="472" t="s">
        <v>23617</v>
      </c>
      <c r="B1753" s="472">
        <v>34337</v>
      </c>
      <c r="C1753" s="472" t="s">
        <v>4406</v>
      </c>
      <c r="D1753" s="472">
        <v>19437935</v>
      </c>
      <c r="E1753" s="472" t="s">
        <v>163</v>
      </c>
      <c r="F1753" s="472" t="s">
        <v>2495</v>
      </c>
      <c r="G1753" s="472" t="s">
        <v>4334</v>
      </c>
      <c r="H1753" s="472" t="s">
        <v>180</v>
      </c>
      <c r="I1753" s="472" t="s">
        <v>5417</v>
      </c>
      <c r="J1753" s="472">
        <v>9361870112</v>
      </c>
      <c r="K1753" s="472" t="s">
        <v>1183</v>
      </c>
      <c r="L1753" s="472" t="s">
        <v>1184</v>
      </c>
      <c r="M1753" s="472" t="s">
        <v>23618</v>
      </c>
      <c r="N1753" s="472"/>
      <c r="O1753" s="472" t="s">
        <v>2155</v>
      </c>
      <c r="P1753" s="472" t="s">
        <v>23493</v>
      </c>
      <c r="Q1753" s="472" t="s">
        <v>23493</v>
      </c>
      <c r="R1753" s="472"/>
      <c r="S1753" s="759"/>
      <c r="T1753" s="829"/>
      <c r="U1753" s="22"/>
      <c r="V1753" s="22"/>
      <c r="W1753" s="23"/>
      <c r="X1753" s="472" t="s">
        <v>5586</v>
      </c>
      <c r="Y1753" s="472"/>
      <c r="Z1753" s="472"/>
      <c r="AA1753" s="472"/>
      <c r="AB1753" s="472"/>
      <c r="AC1753" s="472"/>
      <c r="AD1753" s="472"/>
      <c r="AE1753" s="472"/>
      <c r="AF1753" s="472"/>
      <c r="AG1753" s="472"/>
      <c r="AH1753" s="472"/>
      <c r="AI1753" s="472"/>
      <c r="AJ1753" s="472"/>
      <c r="AK1753" s="472"/>
      <c r="AL1753" s="472"/>
      <c r="AM1753" s="472"/>
      <c r="AN1753" s="472"/>
      <c r="AO1753" s="472"/>
      <c r="AP1753" s="472"/>
      <c r="AQ1753" s="472"/>
      <c r="AR1753" s="472"/>
      <c r="AS1753" s="472"/>
      <c r="AT1753" s="472"/>
      <c r="AU1753" s="472"/>
      <c r="AV1753" s="472"/>
      <c r="AW1753" s="472"/>
      <c r="AX1753" s="472"/>
      <c r="AY1753" s="472"/>
      <c r="AZ1753" s="472"/>
      <c r="BA1753" s="472"/>
      <c r="BB1753" s="472"/>
      <c r="BC1753" s="472"/>
      <c r="BD1753" s="472"/>
      <c r="BE1753" s="750"/>
      <c r="BG1753" s="750"/>
      <c r="BK1753" s="155">
        <v>73470000</v>
      </c>
      <c r="BL1753" s="155"/>
      <c r="BM1753" s="155"/>
      <c r="BN1753" s="155"/>
    </row>
    <row r="1754" spans="1:66" s="830" customFormat="1" ht="24.75" customHeight="1">
      <c r="A1754" s="472" t="s">
        <v>23619</v>
      </c>
      <c r="B1754" s="472">
        <v>34341</v>
      </c>
      <c r="C1754" s="472" t="s">
        <v>4406</v>
      </c>
      <c r="D1754" s="472">
        <v>2582179515</v>
      </c>
      <c r="E1754" s="472" t="s">
        <v>163</v>
      </c>
      <c r="F1754" s="472" t="s">
        <v>138</v>
      </c>
      <c r="G1754" s="472" t="s">
        <v>2448</v>
      </c>
      <c r="H1754" s="472" t="s">
        <v>180</v>
      </c>
      <c r="I1754" s="472" t="s">
        <v>5417</v>
      </c>
      <c r="J1754" s="472">
        <v>9387894402</v>
      </c>
      <c r="K1754" s="472" t="s">
        <v>1183</v>
      </c>
      <c r="L1754" s="472" t="s">
        <v>1184</v>
      </c>
      <c r="M1754" s="472" t="s">
        <v>23620</v>
      </c>
      <c r="N1754" s="472"/>
      <c r="O1754" s="472" t="s">
        <v>2155</v>
      </c>
      <c r="P1754" s="472" t="s">
        <v>23621</v>
      </c>
      <c r="Q1754" s="472" t="s">
        <v>23621</v>
      </c>
      <c r="R1754" s="472" t="s">
        <v>26708</v>
      </c>
      <c r="S1754" s="759"/>
      <c r="T1754" s="829"/>
      <c r="U1754" s="22"/>
      <c r="V1754" s="22"/>
      <c r="W1754" s="23"/>
      <c r="X1754" s="472"/>
      <c r="Y1754" s="472"/>
      <c r="Z1754" s="472"/>
      <c r="AA1754" s="472"/>
      <c r="AB1754" s="472"/>
      <c r="AC1754" s="472"/>
      <c r="AD1754" s="472"/>
      <c r="AE1754" s="472"/>
      <c r="AF1754" s="472"/>
      <c r="AG1754" s="472"/>
      <c r="AH1754" s="472"/>
      <c r="AI1754" s="472"/>
      <c r="AJ1754" s="472"/>
      <c r="AK1754" s="472"/>
      <c r="AL1754" s="472"/>
      <c r="AM1754" s="472"/>
      <c r="AN1754" s="472"/>
      <c r="AO1754" s="472"/>
      <c r="AP1754" s="472"/>
      <c r="AQ1754" s="472"/>
      <c r="AR1754" s="472"/>
      <c r="AS1754" s="472"/>
      <c r="AT1754" s="472"/>
      <c r="AU1754" s="472"/>
      <c r="AV1754" s="472"/>
      <c r="AW1754" s="472"/>
      <c r="AX1754" s="472"/>
      <c r="AY1754" s="472"/>
      <c r="AZ1754" s="472"/>
      <c r="BA1754" s="472"/>
      <c r="BB1754" s="472"/>
      <c r="BC1754" s="472"/>
      <c r="BD1754" s="472"/>
      <c r="BE1754" s="750"/>
      <c r="BG1754" s="750"/>
      <c r="BK1754" s="155"/>
      <c r="BL1754" s="155"/>
      <c r="BM1754" s="155"/>
      <c r="BN1754" s="155"/>
    </row>
    <row r="1755" spans="1:66" s="830" customFormat="1" ht="24.75" customHeight="1">
      <c r="A1755" s="472" t="s">
        <v>23622</v>
      </c>
      <c r="B1755" s="472">
        <v>34344</v>
      </c>
      <c r="C1755" s="472" t="s">
        <v>4406</v>
      </c>
      <c r="D1755" s="472">
        <v>4490222475</v>
      </c>
      <c r="E1755" s="472" t="s">
        <v>163</v>
      </c>
      <c r="F1755" s="472" t="s">
        <v>506</v>
      </c>
      <c r="G1755" s="472" t="s">
        <v>2448</v>
      </c>
      <c r="H1755" s="472" t="s">
        <v>180</v>
      </c>
      <c r="I1755" s="472" t="s">
        <v>5417</v>
      </c>
      <c r="J1755" s="472">
        <v>9370275233</v>
      </c>
      <c r="K1755" s="472" t="s">
        <v>1183</v>
      </c>
      <c r="L1755" s="472" t="s">
        <v>1184</v>
      </c>
      <c r="M1755" s="472" t="s">
        <v>23623</v>
      </c>
      <c r="N1755" s="472"/>
      <c r="O1755" s="472" t="s">
        <v>2155</v>
      </c>
      <c r="P1755" s="472" t="s">
        <v>23159</v>
      </c>
      <c r="Q1755" s="472" t="s">
        <v>23159</v>
      </c>
      <c r="R1755" s="472"/>
      <c r="S1755" s="759"/>
      <c r="T1755" s="829"/>
      <c r="U1755" s="22"/>
      <c r="V1755" s="22"/>
      <c r="W1755" s="23"/>
      <c r="X1755" s="472"/>
      <c r="Y1755" s="472"/>
      <c r="Z1755" s="472"/>
      <c r="AA1755" s="472"/>
      <c r="AB1755" s="472"/>
      <c r="AC1755" s="472"/>
      <c r="AD1755" s="472"/>
      <c r="AE1755" s="472"/>
      <c r="AF1755" s="472"/>
      <c r="AG1755" s="472"/>
      <c r="AH1755" s="472"/>
      <c r="AI1755" s="472"/>
      <c r="AJ1755" s="472"/>
      <c r="AK1755" s="472"/>
      <c r="AL1755" s="472"/>
      <c r="AM1755" s="472"/>
      <c r="AN1755" s="472"/>
      <c r="AO1755" s="472"/>
      <c r="AP1755" s="472"/>
      <c r="AQ1755" s="472"/>
      <c r="AR1755" s="472"/>
      <c r="AS1755" s="472"/>
      <c r="AT1755" s="472"/>
      <c r="AU1755" s="472"/>
      <c r="AV1755" s="472"/>
      <c r="AW1755" s="472"/>
      <c r="AX1755" s="472"/>
      <c r="AY1755" s="472"/>
      <c r="AZ1755" s="472"/>
      <c r="BA1755" s="472"/>
      <c r="BB1755" s="472"/>
      <c r="BC1755" s="472"/>
      <c r="BD1755" s="472"/>
      <c r="BE1755" s="750"/>
      <c r="BG1755" s="750"/>
      <c r="BK1755" s="155"/>
      <c r="BL1755" s="155"/>
      <c r="BM1755" s="155"/>
      <c r="BN1755" s="155"/>
    </row>
    <row r="1756" spans="1:66" s="830" customFormat="1" ht="24.75" customHeight="1">
      <c r="A1756" s="472" t="s">
        <v>23624</v>
      </c>
      <c r="B1756" s="472">
        <v>34348</v>
      </c>
      <c r="C1756" s="472" t="s">
        <v>4406</v>
      </c>
      <c r="D1756" s="472">
        <v>924152427</v>
      </c>
      <c r="E1756" s="472" t="s">
        <v>163</v>
      </c>
      <c r="F1756" s="472" t="s">
        <v>4472</v>
      </c>
      <c r="G1756" s="472" t="s">
        <v>4334</v>
      </c>
      <c r="H1756" s="472" t="s">
        <v>180</v>
      </c>
      <c r="I1756" s="472" t="s">
        <v>5417</v>
      </c>
      <c r="J1756" s="472">
        <v>9301530892</v>
      </c>
      <c r="K1756" s="472" t="s">
        <v>1183</v>
      </c>
      <c r="L1756" s="472" t="s">
        <v>1184</v>
      </c>
      <c r="M1756" s="472" t="s">
        <v>23625</v>
      </c>
      <c r="N1756" s="472"/>
      <c r="O1756" s="472" t="s">
        <v>2155</v>
      </c>
      <c r="P1756" s="472" t="s">
        <v>23542</v>
      </c>
      <c r="Q1756" s="472" t="s">
        <v>23542</v>
      </c>
      <c r="R1756" s="472"/>
      <c r="S1756" s="759"/>
      <c r="T1756" s="829"/>
      <c r="U1756" s="22"/>
      <c r="V1756" s="22"/>
      <c r="W1756" s="23"/>
      <c r="X1756" s="472"/>
      <c r="Y1756" s="472"/>
      <c r="Z1756" s="472"/>
      <c r="AA1756" s="472"/>
      <c r="AB1756" s="472"/>
      <c r="AC1756" s="472"/>
      <c r="AD1756" s="472"/>
      <c r="AE1756" s="472"/>
      <c r="AF1756" s="472"/>
      <c r="AG1756" s="472"/>
      <c r="AH1756" s="472"/>
      <c r="AI1756" s="472"/>
      <c r="AJ1756" s="472"/>
      <c r="AK1756" s="472"/>
      <c r="AL1756" s="472"/>
      <c r="AM1756" s="472"/>
      <c r="AN1756" s="472"/>
      <c r="AO1756" s="472"/>
      <c r="AP1756" s="472"/>
      <c r="AQ1756" s="472"/>
      <c r="AR1756" s="472"/>
      <c r="AS1756" s="472"/>
      <c r="AT1756" s="472"/>
      <c r="AU1756" s="472"/>
      <c r="AV1756" s="472"/>
      <c r="AW1756" s="472"/>
      <c r="AX1756" s="472"/>
      <c r="AY1756" s="472"/>
      <c r="AZ1756" s="472"/>
      <c r="BA1756" s="472"/>
      <c r="BB1756" s="472"/>
      <c r="BC1756" s="472"/>
      <c r="BD1756" s="472"/>
      <c r="BE1756" s="750"/>
      <c r="BG1756" s="750"/>
      <c r="BK1756" s="155"/>
      <c r="BL1756" s="155"/>
      <c r="BM1756" s="155"/>
      <c r="BN1756" s="155"/>
    </row>
    <row r="1757" spans="1:66" s="830" customFormat="1" ht="24.75" customHeight="1">
      <c r="A1757" s="472" t="s">
        <v>23626</v>
      </c>
      <c r="B1757" s="472">
        <v>34349</v>
      </c>
      <c r="C1757" s="472" t="s">
        <v>4406</v>
      </c>
      <c r="D1757" s="472">
        <v>2582036536</v>
      </c>
      <c r="E1757" s="472" t="s">
        <v>163</v>
      </c>
      <c r="F1757" s="472" t="s">
        <v>320</v>
      </c>
      <c r="G1757" s="472" t="s">
        <v>4334</v>
      </c>
      <c r="H1757" s="472" t="s">
        <v>180</v>
      </c>
      <c r="I1757" s="472" t="s">
        <v>5417</v>
      </c>
      <c r="J1757" s="472">
        <v>9391468553</v>
      </c>
      <c r="K1757" s="472" t="s">
        <v>1183</v>
      </c>
      <c r="L1757" s="472" t="s">
        <v>1184</v>
      </c>
      <c r="M1757" s="472" t="s">
        <v>23627</v>
      </c>
      <c r="N1757" s="472"/>
      <c r="O1757" s="472" t="s">
        <v>2155</v>
      </c>
      <c r="P1757" s="472" t="s">
        <v>23628</v>
      </c>
      <c r="Q1757" s="472" t="s">
        <v>23628</v>
      </c>
      <c r="R1757" s="472"/>
      <c r="S1757" s="759"/>
      <c r="T1757" s="829"/>
      <c r="U1757" s="22"/>
      <c r="V1757" s="22"/>
      <c r="W1757" s="23"/>
      <c r="X1757" s="472"/>
      <c r="Y1757" s="472"/>
      <c r="Z1757" s="472"/>
      <c r="AA1757" s="472"/>
      <c r="AB1757" s="472"/>
      <c r="AC1757" s="472"/>
      <c r="AD1757" s="472"/>
      <c r="AE1757" s="472"/>
      <c r="AF1757" s="472"/>
      <c r="AG1757" s="472"/>
      <c r="AH1757" s="472"/>
      <c r="AI1757" s="472"/>
      <c r="AJ1757" s="472"/>
      <c r="AK1757" s="472"/>
      <c r="AL1757" s="472"/>
      <c r="AM1757" s="472"/>
      <c r="AN1757" s="472"/>
      <c r="AO1757" s="472"/>
      <c r="AP1757" s="472"/>
      <c r="AQ1757" s="472"/>
      <c r="AR1757" s="472"/>
      <c r="AS1757" s="472"/>
      <c r="AT1757" s="472"/>
      <c r="AU1757" s="472"/>
      <c r="AV1757" s="472"/>
      <c r="AW1757" s="472"/>
      <c r="AX1757" s="472"/>
      <c r="AY1757" s="472"/>
      <c r="AZ1757" s="472"/>
      <c r="BA1757" s="472"/>
      <c r="BB1757" s="472"/>
      <c r="BC1757" s="472"/>
      <c r="BD1757" s="472"/>
      <c r="BE1757" s="750"/>
      <c r="BG1757" s="750"/>
      <c r="BK1757" s="155"/>
      <c r="BL1757" s="155"/>
      <c r="BM1757" s="155"/>
      <c r="BN1757" s="155"/>
    </row>
    <row r="1758" spans="1:66" s="830" customFormat="1" ht="24.75" customHeight="1">
      <c r="A1758" s="472" t="s">
        <v>23629</v>
      </c>
      <c r="B1758" s="472">
        <v>34350</v>
      </c>
      <c r="C1758" s="472" t="s">
        <v>4406</v>
      </c>
      <c r="D1758" s="472">
        <v>2581407931</v>
      </c>
      <c r="E1758" s="472" t="s">
        <v>163</v>
      </c>
      <c r="F1758" s="472" t="s">
        <v>114</v>
      </c>
      <c r="G1758" s="472" t="s">
        <v>2448</v>
      </c>
      <c r="H1758" s="472" t="s">
        <v>180</v>
      </c>
      <c r="I1758" s="472" t="s">
        <v>5417</v>
      </c>
      <c r="J1758" s="472">
        <v>9383488101</v>
      </c>
      <c r="K1758" s="472" t="s">
        <v>1183</v>
      </c>
      <c r="L1758" s="472" t="s">
        <v>1184</v>
      </c>
      <c r="M1758" s="472" t="s">
        <v>23630</v>
      </c>
      <c r="N1758" s="472"/>
      <c r="O1758" s="472" t="s">
        <v>2155</v>
      </c>
      <c r="P1758" s="472" t="s">
        <v>23631</v>
      </c>
      <c r="Q1758" s="472" t="s">
        <v>23631</v>
      </c>
      <c r="R1758" s="472"/>
      <c r="S1758" s="759"/>
      <c r="T1758" s="829"/>
      <c r="U1758" s="22"/>
      <c r="V1758" s="22"/>
      <c r="W1758" s="23"/>
      <c r="X1758" s="472"/>
      <c r="Y1758" s="472"/>
      <c r="Z1758" s="472"/>
      <c r="AA1758" s="472"/>
      <c r="AB1758" s="472"/>
      <c r="AC1758" s="472"/>
      <c r="AD1758" s="472"/>
      <c r="AE1758" s="472"/>
      <c r="AF1758" s="472"/>
      <c r="AG1758" s="472"/>
      <c r="AH1758" s="472"/>
      <c r="AI1758" s="472"/>
      <c r="AJ1758" s="472"/>
      <c r="AK1758" s="472"/>
      <c r="AL1758" s="472"/>
      <c r="AM1758" s="472"/>
      <c r="AN1758" s="472"/>
      <c r="AO1758" s="472"/>
      <c r="AP1758" s="472"/>
      <c r="AQ1758" s="472"/>
      <c r="AR1758" s="472"/>
      <c r="AS1758" s="472"/>
      <c r="AT1758" s="472"/>
      <c r="AU1758" s="472"/>
      <c r="AV1758" s="472"/>
      <c r="AW1758" s="472"/>
      <c r="AX1758" s="472"/>
      <c r="AY1758" s="472"/>
      <c r="AZ1758" s="472"/>
      <c r="BA1758" s="472"/>
      <c r="BB1758" s="472"/>
      <c r="BC1758" s="472"/>
      <c r="BD1758" s="472"/>
      <c r="BE1758" s="750"/>
      <c r="BG1758" s="750"/>
      <c r="BK1758" s="155"/>
      <c r="BL1758" s="155"/>
      <c r="BM1758" s="155"/>
      <c r="BN1758" s="155"/>
    </row>
    <row r="1759" spans="1:66" s="830" customFormat="1" ht="24.75" customHeight="1">
      <c r="A1759" s="472" t="s">
        <v>23632</v>
      </c>
      <c r="B1759" s="472">
        <v>34351</v>
      </c>
      <c r="C1759" s="472" t="s">
        <v>4406</v>
      </c>
      <c r="D1759" s="472">
        <v>5690073202</v>
      </c>
      <c r="E1759" s="472" t="s">
        <v>163</v>
      </c>
      <c r="F1759" s="472" t="s">
        <v>140</v>
      </c>
      <c r="G1759" s="472" t="s">
        <v>23633</v>
      </c>
      <c r="H1759" s="472" t="s">
        <v>180</v>
      </c>
      <c r="I1759" s="472" t="s">
        <v>5417</v>
      </c>
      <c r="J1759" s="472">
        <v>9991222618</v>
      </c>
      <c r="K1759" s="472" t="s">
        <v>1183</v>
      </c>
      <c r="L1759" s="472" t="s">
        <v>1184</v>
      </c>
      <c r="M1759" s="472" t="s">
        <v>23634</v>
      </c>
      <c r="N1759" s="472"/>
      <c r="O1759" s="472" t="s">
        <v>2155</v>
      </c>
      <c r="P1759" s="472" t="s">
        <v>23442</v>
      </c>
      <c r="Q1759" s="472" t="s">
        <v>23442</v>
      </c>
      <c r="R1759" s="472"/>
      <c r="S1759" s="759"/>
      <c r="T1759" s="829"/>
      <c r="U1759" s="22"/>
      <c r="V1759" s="22"/>
      <c r="W1759" s="23"/>
      <c r="X1759" s="472"/>
      <c r="Y1759" s="472"/>
      <c r="Z1759" s="472"/>
      <c r="AA1759" s="472"/>
      <c r="AB1759" s="472"/>
      <c r="AC1759" s="472"/>
      <c r="AD1759" s="472"/>
      <c r="AE1759" s="472"/>
      <c r="AF1759" s="472"/>
      <c r="AG1759" s="472"/>
      <c r="AH1759" s="472"/>
      <c r="AI1759" s="472"/>
      <c r="AJ1759" s="472"/>
      <c r="AK1759" s="472"/>
      <c r="AL1759" s="472"/>
      <c r="AM1759" s="472"/>
      <c r="AN1759" s="472"/>
      <c r="AO1759" s="472"/>
      <c r="AP1759" s="472"/>
      <c r="AQ1759" s="472"/>
      <c r="AR1759" s="472"/>
      <c r="AS1759" s="472"/>
      <c r="AT1759" s="472"/>
      <c r="AU1759" s="472"/>
      <c r="AV1759" s="472"/>
      <c r="AW1759" s="472"/>
      <c r="AX1759" s="472"/>
      <c r="AY1759" s="472"/>
      <c r="AZ1759" s="472"/>
      <c r="BA1759" s="472"/>
      <c r="BB1759" s="472"/>
      <c r="BC1759" s="472"/>
      <c r="BD1759" s="472"/>
      <c r="BE1759" s="750"/>
      <c r="BG1759" s="750"/>
      <c r="BK1759" s="155"/>
      <c r="BL1759" s="155"/>
      <c r="BM1759" s="155"/>
      <c r="BN1759" s="155"/>
    </row>
    <row r="1760" spans="1:66" s="830" customFormat="1" ht="24.75" customHeight="1">
      <c r="A1760" s="472" t="s">
        <v>193</v>
      </c>
      <c r="B1760" s="472">
        <v>34366</v>
      </c>
      <c r="C1760" s="472" t="s">
        <v>4406</v>
      </c>
      <c r="D1760" s="472">
        <v>2580867155</v>
      </c>
      <c r="E1760" s="472" t="s">
        <v>162</v>
      </c>
      <c r="F1760" s="472" t="s">
        <v>111</v>
      </c>
      <c r="G1760" s="472"/>
      <c r="H1760" s="472" t="s">
        <v>180</v>
      </c>
      <c r="I1760" s="472" t="s">
        <v>5417</v>
      </c>
      <c r="J1760" s="472" t="s">
        <v>203</v>
      </c>
      <c r="K1760" s="472" t="s">
        <v>1183</v>
      </c>
      <c r="L1760" s="472" t="s">
        <v>1184</v>
      </c>
      <c r="M1760" s="472" t="s">
        <v>1315</v>
      </c>
      <c r="N1760" s="472">
        <v>4154113133</v>
      </c>
      <c r="O1760" s="472" t="s">
        <v>87</v>
      </c>
      <c r="P1760" s="472" t="s">
        <v>676</v>
      </c>
      <c r="Q1760" s="472" t="s">
        <v>3764</v>
      </c>
      <c r="R1760" s="472" t="s">
        <v>25916</v>
      </c>
      <c r="S1760" s="759" t="s">
        <v>226</v>
      </c>
      <c r="T1760" s="829" t="s">
        <v>25316</v>
      </c>
      <c r="U1760" s="22"/>
      <c r="V1760" s="22"/>
      <c r="W1760" s="23" t="s">
        <v>677</v>
      </c>
      <c r="X1760" s="472"/>
      <c r="Y1760" s="472"/>
      <c r="Z1760" s="472"/>
      <c r="AA1760" s="472"/>
      <c r="AB1760" s="472"/>
      <c r="AC1760" s="472"/>
      <c r="AD1760" s="472"/>
      <c r="AE1760" s="472"/>
      <c r="AF1760" s="472"/>
      <c r="AG1760" s="472">
        <v>40000000</v>
      </c>
      <c r="AH1760" s="472">
        <v>41335000</v>
      </c>
      <c r="AI1760" s="472">
        <v>35280000</v>
      </c>
      <c r="AJ1760" s="472">
        <v>44540000</v>
      </c>
      <c r="AK1760" s="472">
        <v>63200000</v>
      </c>
      <c r="AL1760" s="472">
        <v>43000000</v>
      </c>
      <c r="AM1760" s="472">
        <v>34250000</v>
      </c>
      <c r="AN1760" s="472">
        <v>39750000</v>
      </c>
      <c r="AO1760" s="472">
        <v>40930000</v>
      </c>
      <c r="AP1760" s="472">
        <v>47550000</v>
      </c>
      <c r="AQ1760" s="472">
        <v>43600000</v>
      </c>
      <c r="AR1760" s="472">
        <v>41250000</v>
      </c>
      <c r="AS1760" s="472">
        <v>47700000</v>
      </c>
      <c r="AT1760" s="472">
        <v>44800000</v>
      </c>
      <c r="AU1760" s="472">
        <v>44150000</v>
      </c>
      <c r="AV1760" s="472">
        <v>57200000</v>
      </c>
      <c r="AW1760" s="472">
        <v>65000000</v>
      </c>
      <c r="AX1760" s="472">
        <v>48100000</v>
      </c>
      <c r="AY1760" s="472">
        <v>61350000</v>
      </c>
      <c r="AZ1760" s="472">
        <v>55350000</v>
      </c>
      <c r="BA1760" s="472">
        <v>60050000</v>
      </c>
      <c r="BB1760" s="472">
        <v>62500000</v>
      </c>
      <c r="BC1760" s="472">
        <v>67950000</v>
      </c>
      <c r="BD1760" s="472">
        <v>64800000</v>
      </c>
      <c r="BE1760" s="750">
        <v>65950000</v>
      </c>
      <c r="BF1760" s="830">
        <v>60940000</v>
      </c>
      <c r="BG1760" s="750">
        <v>61770000</v>
      </c>
      <c r="BH1760" s="830">
        <v>57090000</v>
      </c>
      <c r="BK1760" s="155"/>
      <c r="BL1760" s="155"/>
      <c r="BM1760" s="155"/>
      <c r="BN1760" s="155"/>
    </row>
    <row r="1761" spans="1:66" s="830" customFormat="1" ht="24.75" customHeight="1">
      <c r="A1761" s="472" t="s">
        <v>192</v>
      </c>
      <c r="B1761" s="472">
        <v>34365</v>
      </c>
      <c r="C1761" s="472" t="s">
        <v>4406</v>
      </c>
      <c r="D1761" s="472">
        <v>2593321717</v>
      </c>
      <c r="E1761" s="472" t="s">
        <v>163</v>
      </c>
      <c r="F1761" s="472" t="s">
        <v>120</v>
      </c>
      <c r="G1761" s="472"/>
      <c r="H1761" s="472" t="s">
        <v>179</v>
      </c>
      <c r="I1761" s="472" t="s">
        <v>5418</v>
      </c>
      <c r="J1761" s="472" t="s">
        <v>202</v>
      </c>
      <c r="K1761" s="472" t="s">
        <v>1183</v>
      </c>
      <c r="L1761" s="472" t="s">
        <v>1184</v>
      </c>
      <c r="M1761" s="472" t="s">
        <v>1304</v>
      </c>
      <c r="N1761" s="472">
        <v>4187843598</v>
      </c>
      <c r="O1761" s="472" t="s">
        <v>1551</v>
      </c>
      <c r="P1761" s="472" t="s">
        <v>674</v>
      </c>
      <c r="Q1761" s="472" t="s">
        <v>2864</v>
      </c>
      <c r="R1761" s="472" t="s">
        <v>25916</v>
      </c>
      <c r="S1761" s="759" t="s">
        <v>226</v>
      </c>
      <c r="T1761" s="829" t="s">
        <v>24405</v>
      </c>
      <c r="U1761" s="22"/>
      <c r="V1761" s="22"/>
      <c r="W1761" s="23" t="s">
        <v>675</v>
      </c>
      <c r="X1761" s="472"/>
      <c r="Y1761" s="472"/>
      <c r="Z1761" s="472"/>
      <c r="AA1761" s="472"/>
      <c r="AB1761" s="472"/>
      <c r="AC1761" s="472"/>
      <c r="AD1761" s="472"/>
      <c r="AE1761" s="472"/>
      <c r="AF1761" s="472"/>
      <c r="AG1761" s="472">
        <v>64790000</v>
      </c>
      <c r="AH1761" s="472">
        <v>57655000</v>
      </c>
      <c r="AI1761" s="472">
        <v>63655000</v>
      </c>
      <c r="AJ1761" s="472">
        <v>57815000</v>
      </c>
      <c r="AK1761" s="472">
        <v>78300000</v>
      </c>
      <c r="AL1761" s="472">
        <v>61900000</v>
      </c>
      <c r="AM1761" s="472">
        <v>57550000</v>
      </c>
      <c r="AN1761" s="472">
        <v>55550000</v>
      </c>
      <c r="AO1761" s="472">
        <v>62900000</v>
      </c>
      <c r="AP1761" s="472">
        <v>60300000</v>
      </c>
      <c r="AQ1761" s="472">
        <v>62650000</v>
      </c>
      <c r="AR1761" s="472">
        <v>64400000</v>
      </c>
      <c r="AS1761" s="472">
        <v>68650000</v>
      </c>
      <c r="AT1761" s="472">
        <v>54400000</v>
      </c>
      <c r="AU1761" s="472">
        <v>92250000</v>
      </c>
      <c r="AV1761" s="472">
        <v>63750000</v>
      </c>
      <c r="AW1761" s="472">
        <v>63250000</v>
      </c>
      <c r="AX1761" s="472">
        <v>106050000</v>
      </c>
      <c r="AY1761" s="472">
        <v>56600000</v>
      </c>
      <c r="AZ1761" s="472">
        <v>88500000</v>
      </c>
      <c r="BA1761" s="472">
        <v>82450000</v>
      </c>
      <c r="BB1761" s="472">
        <v>80650000</v>
      </c>
      <c r="BC1761" s="472"/>
      <c r="BD1761" s="472">
        <v>86450000</v>
      </c>
      <c r="BE1761" s="750">
        <v>91300000</v>
      </c>
      <c r="BF1761" s="830">
        <v>93590000</v>
      </c>
      <c r="BG1761" s="750"/>
      <c r="BH1761" s="830">
        <v>80570000</v>
      </c>
      <c r="BK1761" s="155"/>
      <c r="BL1761" s="155"/>
      <c r="BM1761" s="155"/>
      <c r="BN1761" s="155"/>
    </row>
    <row r="1762" spans="1:66" s="852" customFormat="1" ht="24.75" customHeight="1">
      <c r="A1762" s="766" t="s">
        <v>26709</v>
      </c>
      <c r="B1762" s="851">
        <v>34362</v>
      </c>
      <c r="C1762" s="472" t="s">
        <v>4406</v>
      </c>
      <c r="D1762" s="851">
        <v>2581331879</v>
      </c>
      <c r="E1762" s="766" t="s">
        <v>163</v>
      </c>
      <c r="F1762" s="766" t="s">
        <v>769</v>
      </c>
      <c r="G1762" s="766" t="s">
        <v>4142</v>
      </c>
      <c r="H1762" s="766" t="s">
        <v>180</v>
      </c>
      <c r="I1762" s="766">
        <v>0</v>
      </c>
      <c r="J1762" s="851">
        <v>9117599151</v>
      </c>
      <c r="K1762" s="766" t="s">
        <v>1183</v>
      </c>
      <c r="L1762" s="766" t="s">
        <v>1447</v>
      </c>
      <c r="M1762" s="766" t="s">
        <v>26710</v>
      </c>
      <c r="N1762" s="766"/>
      <c r="O1762" s="766" t="s">
        <v>2155</v>
      </c>
      <c r="P1762" s="766" t="s">
        <v>26711</v>
      </c>
      <c r="Q1762" s="766" t="s">
        <v>26711</v>
      </c>
      <c r="R1762" s="766" t="s">
        <v>26708</v>
      </c>
      <c r="S1762" s="766"/>
      <c r="T1762" s="766"/>
      <c r="U1762" s="766"/>
      <c r="V1762" s="766"/>
      <c r="W1762" s="766"/>
      <c r="X1762" s="766"/>
      <c r="Y1762" s="766"/>
      <c r="Z1762" s="766"/>
      <c r="AA1762" s="766"/>
      <c r="AB1762" s="766"/>
      <c r="AC1762" s="766"/>
      <c r="AD1762" s="766"/>
      <c r="AE1762" s="766"/>
      <c r="AF1762" s="766"/>
      <c r="AG1762" s="766"/>
      <c r="AH1762" s="766"/>
      <c r="AI1762" s="766"/>
      <c r="AJ1762" s="766"/>
      <c r="AK1762" s="766"/>
      <c r="AL1762" s="766"/>
      <c r="AM1762" s="766"/>
      <c r="AN1762" s="766"/>
      <c r="AO1762" s="766"/>
      <c r="AP1762" s="766"/>
      <c r="AQ1762" s="766"/>
      <c r="AR1762" s="766"/>
      <c r="AS1762" s="766"/>
      <c r="AT1762" s="766"/>
      <c r="AU1762" s="766"/>
      <c r="AV1762" s="766"/>
      <c r="AW1762" s="766"/>
      <c r="AX1762" s="766"/>
      <c r="AY1762" s="766"/>
      <c r="AZ1762" s="766"/>
      <c r="BA1762" s="766"/>
      <c r="BB1762" s="766"/>
      <c r="BC1762" s="780"/>
      <c r="BD1762" s="780"/>
      <c r="BE1762" s="780"/>
      <c r="BF1762" s="780"/>
      <c r="BG1762" s="768"/>
      <c r="BH1762" s="766"/>
    </row>
    <row r="1763" spans="1:66" s="750" customFormat="1" ht="24.75" customHeight="1">
      <c r="A1763" s="21" t="s">
        <v>4416</v>
      </c>
      <c r="B1763" s="20" t="s">
        <v>4655</v>
      </c>
      <c r="C1763" s="850" t="s">
        <v>5078</v>
      </c>
      <c r="D1763" s="20" t="s">
        <v>4417</v>
      </c>
      <c r="E1763" s="20" t="s">
        <v>162</v>
      </c>
      <c r="F1763" s="21" t="s">
        <v>3046</v>
      </c>
      <c r="G1763" s="21" t="s">
        <v>22259</v>
      </c>
      <c r="H1763" s="21" t="s">
        <v>179</v>
      </c>
      <c r="I1763" s="19" t="s">
        <v>5418</v>
      </c>
      <c r="J1763" s="20" t="s">
        <v>4418</v>
      </c>
      <c r="K1763" s="20" t="s">
        <v>1183</v>
      </c>
      <c r="L1763" s="20" t="s">
        <v>1184</v>
      </c>
      <c r="M1763" s="758" t="s">
        <v>4419</v>
      </c>
      <c r="N1763" s="21">
        <v>4174935515</v>
      </c>
      <c r="O1763" s="21" t="s">
        <v>1551</v>
      </c>
      <c r="P1763" s="21" t="s">
        <v>383</v>
      </c>
      <c r="Q1763" s="21"/>
      <c r="R1763" s="21" t="s">
        <v>348</v>
      </c>
      <c r="S1763" s="759" t="s">
        <v>5378</v>
      </c>
      <c r="T1763" s="760" t="str">
        <f>IF(Table54[[#This Row],[تاریخ اولین  احتساب حق بیمه]]="",1403,MID(Table54[[#This Row],[تاریخ اولین  احتساب حق بیمه]],1,4))</f>
        <v>1400</v>
      </c>
      <c r="U1763" s="21" t="s">
        <v>3156</v>
      </c>
      <c r="V1763" s="21" t="s">
        <v>3156</v>
      </c>
      <c r="W1763" s="20" t="s">
        <v>5378</v>
      </c>
      <c r="X1763" s="21"/>
      <c r="Y1763" s="760"/>
      <c r="Z1763" s="760"/>
      <c r="AA1763" s="760"/>
      <c r="AB1763" s="760"/>
      <c r="AC1763" s="760"/>
      <c r="AD1763" s="760"/>
      <c r="AE1763" s="760"/>
      <c r="AF1763" s="760"/>
      <c r="AG1763" s="760"/>
      <c r="AH1763" s="761"/>
      <c r="AI1763" s="761"/>
      <c r="AJ1763" s="761"/>
      <c r="AK1763" s="761"/>
      <c r="AL1763" s="760"/>
      <c r="AM1763" s="760"/>
      <c r="AN1763" s="760"/>
      <c r="AO1763" s="760"/>
      <c r="AP1763" s="760"/>
      <c r="AQ1763" s="760"/>
      <c r="AR1763" s="760"/>
      <c r="AS1763" s="759"/>
      <c r="AT1763" s="760"/>
      <c r="AU1763" s="760"/>
      <c r="AV1763" s="760"/>
      <c r="AW1763" s="760"/>
      <c r="AX1763" s="760"/>
      <c r="AY1763" s="760"/>
      <c r="AZ1763" s="760"/>
      <c r="BA1763" s="760"/>
      <c r="BB1763" s="760"/>
      <c r="BC1763" s="760"/>
      <c r="BD1763" s="760"/>
      <c r="BE1763" s="760"/>
      <c r="BF1763" s="760"/>
      <c r="BG1763" s="760"/>
      <c r="BH1763" s="760"/>
      <c r="BI1763" s="760"/>
      <c r="BJ1763" s="750">
        <v>132767460</v>
      </c>
      <c r="BK1763" s="155"/>
      <c r="BL1763" s="155"/>
      <c r="BM1763" s="155"/>
      <c r="BN1763" s="155"/>
    </row>
    <row r="1764" spans="1:66" s="750" customFormat="1" ht="24.75" customHeight="1">
      <c r="A1764" s="21" t="s">
        <v>4420</v>
      </c>
      <c r="B1764" s="20" t="s">
        <v>4656</v>
      </c>
      <c r="C1764" s="850" t="s">
        <v>5078</v>
      </c>
      <c r="D1764" s="20" t="s">
        <v>4421</v>
      </c>
      <c r="E1764" s="20" t="s">
        <v>162</v>
      </c>
      <c r="F1764" s="21" t="s">
        <v>573</v>
      </c>
      <c r="G1764" s="21" t="s">
        <v>3988</v>
      </c>
      <c r="H1764" s="21" t="s">
        <v>180</v>
      </c>
      <c r="I1764" s="19" t="s">
        <v>5418</v>
      </c>
      <c r="J1764" s="20" t="s">
        <v>4422</v>
      </c>
      <c r="K1764" s="20" t="s">
        <v>1183</v>
      </c>
      <c r="L1764" s="20" t="s">
        <v>1184</v>
      </c>
      <c r="M1764" s="758" t="s">
        <v>4423</v>
      </c>
      <c r="N1764" s="21">
        <v>4156896967</v>
      </c>
      <c r="O1764" s="21" t="s">
        <v>1551</v>
      </c>
      <c r="P1764" s="21" t="s">
        <v>4424</v>
      </c>
      <c r="Q1764" s="21"/>
      <c r="R1764" s="21" t="s">
        <v>2864</v>
      </c>
      <c r="S1764" s="759" t="s">
        <v>5378</v>
      </c>
      <c r="T1764" s="760" t="str">
        <f>IF(Table54[[#This Row],[تاریخ اولین  احتساب حق بیمه]]="",1403,MID(Table54[[#This Row],[تاریخ اولین  احتساب حق بیمه]],1,4))</f>
        <v>1402</v>
      </c>
      <c r="U1764" s="21" t="s">
        <v>3156</v>
      </c>
      <c r="V1764" s="21" t="s">
        <v>3156</v>
      </c>
      <c r="W1764" s="20" t="s">
        <v>5378</v>
      </c>
      <c r="X1764" s="21"/>
      <c r="Y1764" s="760"/>
      <c r="Z1764" s="760"/>
      <c r="AA1764" s="760"/>
      <c r="AB1764" s="760"/>
      <c r="AC1764" s="760"/>
      <c r="AD1764" s="760"/>
      <c r="AE1764" s="760"/>
      <c r="AF1764" s="760"/>
      <c r="AG1764" s="760"/>
      <c r="AH1764" s="761"/>
      <c r="AI1764" s="761"/>
      <c r="AJ1764" s="761"/>
      <c r="AK1764" s="761"/>
      <c r="AL1764" s="760"/>
      <c r="AM1764" s="760"/>
      <c r="AN1764" s="760"/>
      <c r="AO1764" s="760"/>
      <c r="AP1764" s="760"/>
      <c r="AQ1764" s="760"/>
      <c r="AR1764" s="760"/>
      <c r="AS1764" s="759"/>
      <c r="AT1764" s="760"/>
      <c r="AU1764" s="760"/>
      <c r="AV1764" s="760"/>
      <c r="AW1764" s="760"/>
      <c r="AX1764" s="760"/>
      <c r="AY1764" s="760"/>
      <c r="AZ1764" s="760"/>
      <c r="BA1764" s="760"/>
      <c r="BB1764" s="760"/>
      <c r="BC1764" s="760"/>
      <c r="BD1764" s="760"/>
      <c r="BE1764" s="760"/>
      <c r="BF1764" s="760"/>
      <c r="BG1764" s="760"/>
      <c r="BH1764" s="760"/>
      <c r="BI1764" s="760"/>
      <c r="BJ1764" s="750">
        <v>113440850</v>
      </c>
      <c r="BK1764" s="155"/>
      <c r="BL1764" s="155"/>
      <c r="BM1764" s="155"/>
      <c r="BN1764" s="155"/>
    </row>
    <row r="1765" spans="1:66" s="750" customFormat="1" ht="24.75" customHeight="1">
      <c r="A1765" s="21" t="s">
        <v>4425</v>
      </c>
      <c r="B1765" s="20" t="s">
        <v>4657</v>
      </c>
      <c r="C1765" s="850" t="s">
        <v>5078</v>
      </c>
      <c r="D1765" s="20" t="s">
        <v>4426</v>
      </c>
      <c r="E1765" s="20" t="s">
        <v>162</v>
      </c>
      <c r="F1765" s="21" t="s">
        <v>469</v>
      </c>
      <c r="G1765" s="21" t="s">
        <v>22257</v>
      </c>
      <c r="H1765" s="21" t="s">
        <v>180</v>
      </c>
      <c r="I1765" s="19" t="s">
        <v>5418</v>
      </c>
      <c r="J1765" s="20" t="s">
        <v>4427</v>
      </c>
      <c r="K1765" s="20" t="s">
        <v>1183</v>
      </c>
      <c r="L1765" s="20" t="s">
        <v>1184</v>
      </c>
      <c r="M1765" s="758" t="s">
        <v>4428</v>
      </c>
      <c r="N1765" s="21">
        <v>4184644553</v>
      </c>
      <c r="O1765" s="21" t="s">
        <v>1551</v>
      </c>
      <c r="P1765" s="21" t="s">
        <v>3665</v>
      </c>
      <c r="Q1765" s="21"/>
      <c r="R1765" s="21" t="s">
        <v>3672</v>
      </c>
      <c r="S1765" s="759" t="s">
        <v>5378</v>
      </c>
      <c r="T1765" s="760" t="str">
        <f>IF(Table54[[#This Row],[تاریخ اولین  احتساب حق بیمه]]="",1403,MID(Table54[[#This Row],[تاریخ اولین  احتساب حق بیمه]],1,4))</f>
        <v>1402</v>
      </c>
      <c r="U1765" s="21" t="s">
        <v>3156</v>
      </c>
      <c r="V1765" s="21" t="s">
        <v>3156</v>
      </c>
      <c r="W1765" s="20" t="s">
        <v>5378</v>
      </c>
      <c r="X1765" s="21"/>
      <c r="Y1765" s="760"/>
      <c r="Z1765" s="760"/>
      <c r="AA1765" s="760"/>
      <c r="AB1765" s="760"/>
      <c r="AC1765" s="760"/>
      <c r="AD1765" s="760"/>
      <c r="AE1765" s="760"/>
      <c r="AF1765" s="760"/>
      <c r="AG1765" s="760"/>
      <c r="AH1765" s="761"/>
      <c r="AI1765" s="761"/>
      <c r="AJ1765" s="761"/>
      <c r="AK1765" s="761"/>
      <c r="AL1765" s="760"/>
      <c r="AM1765" s="760"/>
      <c r="AN1765" s="760"/>
      <c r="AO1765" s="760"/>
      <c r="AP1765" s="760"/>
      <c r="AQ1765" s="760"/>
      <c r="AR1765" s="760"/>
      <c r="AS1765" s="759"/>
      <c r="AT1765" s="760"/>
      <c r="AU1765" s="760"/>
      <c r="AV1765" s="760"/>
      <c r="AW1765" s="760"/>
      <c r="AX1765" s="760"/>
      <c r="AY1765" s="760"/>
      <c r="AZ1765" s="760"/>
      <c r="BA1765" s="760"/>
      <c r="BB1765" s="760"/>
      <c r="BC1765" s="760"/>
      <c r="BD1765" s="760"/>
      <c r="BE1765" s="760"/>
      <c r="BF1765" s="760"/>
      <c r="BG1765" s="760"/>
      <c r="BH1765" s="760"/>
      <c r="BI1765" s="760"/>
      <c r="BJ1765" s="750">
        <v>104220490</v>
      </c>
      <c r="BK1765" s="155"/>
      <c r="BL1765" s="155"/>
      <c r="BM1765" s="155"/>
      <c r="BN1765" s="155"/>
    </row>
    <row r="1766" spans="1:66" s="750" customFormat="1" ht="24.75" customHeight="1">
      <c r="A1766" s="21" t="s">
        <v>4429</v>
      </c>
      <c r="B1766" s="20" t="s">
        <v>4658</v>
      </c>
      <c r="C1766" s="850" t="s">
        <v>5078</v>
      </c>
      <c r="D1766" s="20" t="s">
        <v>4430</v>
      </c>
      <c r="E1766" s="20" t="s">
        <v>162</v>
      </c>
      <c r="F1766" s="21" t="s">
        <v>138</v>
      </c>
      <c r="G1766" s="21" t="s">
        <v>22257</v>
      </c>
      <c r="H1766" s="21" t="s">
        <v>180</v>
      </c>
      <c r="I1766" s="19" t="s">
        <v>5417</v>
      </c>
      <c r="J1766" s="20" t="s">
        <v>4431</v>
      </c>
      <c r="K1766" s="20" t="s">
        <v>1183</v>
      </c>
      <c r="L1766" s="20" t="s">
        <v>1184</v>
      </c>
      <c r="M1766" s="758" t="s">
        <v>4432</v>
      </c>
      <c r="N1766" s="21">
        <v>4347145831</v>
      </c>
      <c r="O1766" s="21" t="s">
        <v>1551</v>
      </c>
      <c r="P1766" s="21" t="s">
        <v>3483</v>
      </c>
      <c r="Q1766" s="21"/>
      <c r="R1766" s="21" t="s">
        <v>3435</v>
      </c>
      <c r="S1766" s="759" t="s">
        <v>5378</v>
      </c>
      <c r="T1766" s="760" t="str">
        <f>IF(Table54[[#This Row],[تاریخ اولین  احتساب حق بیمه]]="",1403,MID(Table54[[#This Row],[تاریخ اولین  احتساب حق بیمه]],1,4))</f>
        <v>1402</v>
      </c>
      <c r="U1766" s="21" t="s">
        <v>3156</v>
      </c>
      <c r="V1766" s="21" t="s">
        <v>3156</v>
      </c>
      <c r="W1766" s="20" t="s">
        <v>5378</v>
      </c>
      <c r="X1766" s="21"/>
      <c r="Y1766" s="760"/>
      <c r="Z1766" s="760"/>
      <c r="AA1766" s="760"/>
      <c r="AB1766" s="760"/>
      <c r="AC1766" s="760"/>
      <c r="AD1766" s="760"/>
      <c r="AE1766" s="760"/>
      <c r="AF1766" s="760"/>
      <c r="AG1766" s="760"/>
      <c r="AH1766" s="761"/>
      <c r="AI1766" s="761"/>
      <c r="AJ1766" s="761"/>
      <c r="AK1766" s="761"/>
      <c r="AL1766" s="760"/>
      <c r="AM1766" s="760"/>
      <c r="AN1766" s="760"/>
      <c r="AO1766" s="760"/>
      <c r="AP1766" s="760"/>
      <c r="AQ1766" s="760"/>
      <c r="AR1766" s="760"/>
      <c r="AS1766" s="759"/>
      <c r="AT1766" s="760"/>
      <c r="AU1766" s="760"/>
      <c r="AV1766" s="760"/>
      <c r="AW1766" s="760"/>
      <c r="AX1766" s="760"/>
      <c r="AY1766" s="760"/>
      <c r="AZ1766" s="760"/>
      <c r="BA1766" s="760"/>
      <c r="BB1766" s="760"/>
      <c r="BC1766" s="760"/>
      <c r="BD1766" s="760"/>
      <c r="BE1766" s="760"/>
      <c r="BF1766" s="760"/>
      <c r="BG1766" s="760"/>
      <c r="BH1766" s="760"/>
      <c r="BI1766" s="760"/>
      <c r="BJ1766" s="750">
        <v>93817820</v>
      </c>
      <c r="BK1766" s="155"/>
      <c r="BL1766" s="155"/>
      <c r="BM1766" s="155"/>
      <c r="BN1766" s="155"/>
    </row>
    <row r="1767" spans="1:66" s="750" customFormat="1" ht="24.75" customHeight="1">
      <c r="A1767" s="21" t="s">
        <v>4433</v>
      </c>
      <c r="B1767" s="20" t="s">
        <v>4659</v>
      </c>
      <c r="C1767" s="850" t="s">
        <v>5078</v>
      </c>
      <c r="D1767" s="20" t="s">
        <v>4434</v>
      </c>
      <c r="E1767" s="20" t="s">
        <v>162</v>
      </c>
      <c r="F1767" s="21" t="s">
        <v>111</v>
      </c>
      <c r="G1767" s="21" t="s">
        <v>22257</v>
      </c>
      <c r="H1767" s="21" t="s">
        <v>179</v>
      </c>
      <c r="I1767" s="19" t="s">
        <v>5416</v>
      </c>
      <c r="J1767" s="20" t="s">
        <v>4435</v>
      </c>
      <c r="K1767" s="20" t="s">
        <v>1183</v>
      </c>
      <c r="L1767" s="20" t="s">
        <v>1184</v>
      </c>
      <c r="M1767" s="758" t="s">
        <v>4436</v>
      </c>
      <c r="N1767" s="21"/>
      <c r="O1767" s="21" t="s">
        <v>1551</v>
      </c>
      <c r="P1767" s="21" t="s">
        <v>2080</v>
      </c>
      <c r="Q1767" s="21"/>
      <c r="R1767" s="21" t="s">
        <v>2061</v>
      </c>
      <c r="S1767" s="759" t="s">
        <v>5378</v>
      </c>
      <c r="T1767" s="760" t="str">
        <f>IF(Table54[[#This Row],[تاریخ اولین  احتساب حق بیمه]]="",1403,MID(Table54[[#This Row],[تاریخ اولین  احتساب حق بیمه]],1,4))</f>
        <v>1401</v>
      </c>
      <c r="U1767" s="21" t="s">
        <v>3156</v>
      </c>
      <c r="V1767" s="21" t="s">
        <v>3156</v>
      </c>
      <c r="W1767" s="20" t="s">
        <v>5378</v>
      </c>
      <c r="X1767" s="21"/>
      <c r="Y1767" s="760"/>
      <c r="Z1767" s="760"/>
      <c r="AA1767" s="760"/>
      <c r="AB1767" s="760"/>
      <c r="AC1767" s="760"/>
      <c r="AD1767" s="760"/>
      <c r="AE1767" s="760"/>
      <c r="AF1767" s="760"/>
      <c r="AG1767" s="760"/>
      <c r="AH1767" s="761"/>
      <c r="AI1767" s="761"/>
      <c r="AJ1767" s="761"/>
      <c r="AK1767" s="761"/>
      <c r="AL1767" s="760"/>
      <c r="AM1767" s="760"/>
      <c r="AN1767" s="760"/>
      <c r="AO1767" s="760"/>
      <c r="AP1767" s="760"/>
      <c r="AQ1767" s="760"/>
      <c r="AR1767" s="760"/>
      <c r="AS1767" s="759"/>
      <c r="AT1767" s="760"/>
      <c r="AU1767" s="760"/>
      <c r="AV1767" s="760"/>
      <c r="AW1767" s="760"/>
      <c r="AX1767" s="760"/>
      <c r="AY1767" s="760"/>
      <c r="AZ1767" s="760"/>
      <c r="BA1767" s="760"/>
      <c r="BB1767" s="760"/>
      <c r="BC1767" s="760"/>
      <c r="BD1767" s="760"/>
      <c r="BE1767" s="760"/>
      <c r="BF1767" s="760"/>
      <c r="BG1767" s="760"/>
      <c r="BH1767" s="760"/>
      <c r="BI1767" s="760"/>
      <c r="BJ1767" s="750">
        <v>108669690</v>
      </c>
      <c r="BK1767" s="155"/>
      <c r="BL1767" s="155"/>
      <c r="BM1767" s="155"/>
      <c r="BN1767" s="155"/>
    </row>
    <row r="1768" spans="1:66" s="750" customFormat="1" ht="24.75" customHeight="1">
      <c r="A1768" s="21" t="s">
        <v>4437</v>
      </c>
      <c r="B1768" s="20" t="s">
        <v>4660</v>
      </c>
      <c r="C1768" s="850" t="s">
        <v>5078</v>
      </c>
      <c r="D1768" s="20" t="s">
        <v>4438</v>
      </c>
      <c r="E1768" s="20" t="s">
        <v>162</v>
      </c>
      <c r="F1768" s="21" t="s">
        <v>117</v>
      </c>
      <c r="G1768" s="21" t="s">
        <v>22258</v>
      </c>
      <c r="H1768" s="21" t="s">
        <v>180</v>
      </c>
      <c r="I1768" s="19" t="s">
        <v>5417</v>
      </c>
      <c r="J1768" s="20" t="s">
        <v>4439</v>
      </c>
      <c r="K1768" s="20" t="s">
        <v>1183</v>
      </c>
      <c r="L1768" s="20" t="s">
        <v>1184</v>
      </c>
      <c r="M1768" s="758" t="s">
        <v>4440</v>
      </c>
      <c r="N1768" s="21">
        <v>4135675783</v>
      </c>
      <c r="O1768" s="21" t="s">
        <v>1551</v>
      </c>
      <c r="P1768" s="21" t="s">
        <v>1972</v>
      </c>
      <c r="Q1768" s="21"/>
      <c r="R1768" s="21" t="s">
        <v>1584</v>
      </c>
      <c r="S1768" s="759" t="s">
        <v>5378</v>
      </c>
      <c r="T1768" s="760" t="str">
        <f>IF(Table54[[#This Row],[تاریخ اولین  احتساب حق بیمه]]="",1403,MID(Table54[[#This Row],[تاریخ اولین  احتساب حق بیمه]],1,4))</f>
        <v>1401</v>
      </c>
      <c r="U1768" s="21" t="s">
        <v>3156</v>
      </c>
      <c r="V1768" s="21" t="s">
        <v>3156</v>
      </c>
      <c r="W1768" s="20" t="s">
        <v>5378</v>
      </c>
      <c r="X1768" s="21"/>
      <c r="Y1768" s="760"/>
      <c r="Z1768" s="760"/>
      <c r="AA1768" s="760"/>
      <c r="AB1768" s="760"/>
      <c r="AC1768" s="760"/>
      <c r="AD1768" s="760"/>
      <c r="AE1768" s="760"/>
      <c r="AF1768" s="760"/>
      <c r="AG1768" s="760"/>
      <c r="AH1768" s="761"/>
      <c r="AI1768" s="761"/>
      <c r="AJ1768" s="761"/>
      <c r="AK1768" s="761"/>
      <c r="AL1768" s="760"/>
      <c r="AM1768" s="760"/>
      <c r="AN1768" s="760"/>
      <c r="AO1768" s="760"/>
      <c r="AP1768" s="760"/>
      <c r="AQ1768" s="760"/>
      <c r="AR1768" s="760"/>
      <c r="AS1768" s="759"/>
      <c r="AT1768" s="760"/>
      <c r="AU1768" s="760"/>
      <c r="AV1768" s="760"/>
      <c r="AW1768" s="760"/>
      <c r="AX1768" s="760"/>
      <c r="AY1768" s="760"/>
      <c r="AZ1768" s="760"/>
      <c r="BA1768" s="760"/>
      <c r="BB1768" s="760"/>
      <c r="BC1768" s="760"/>
      <c r="BD1768" s="760"/>
      <c r="BE1768" s="760"/>
      <c r="BF1768" s="760"/>
      <c r="BG1768" s="760"/>
      <c r="BH1768" s="760"/>
      <c r="BI1768" s="760"/>
      <c r="BJ1768" s="750">
        <v>91618970</v>
      </c>
      <c r="BK1768" s="155"/>
      <c r="BL1768" s="155"/>
      <c r="BM1768" s="155"/>
      <c r="BN1768" s="155"/>
    </row>
    <row r="1769" spans="1:66" s="750" customFormat="1" ht="24.75" customHeight="1">
      <c r="A1769" s="21" t="s">
        <v>4441</v>
      </c>
      <c r="B1769" s="20" t="s">
        <v>4661</v>
      </c>
      <c r="C1769" s="850" t="s">
        <v>5078</v>
      </c>
      <c r="D1769" s="20" t="s">
        <v>4442</v>
      </c>
      <c r="E1769" s="20" t="s">
        <v>162</v>
      </c>
      <c r="F1769" s="21" t="s">
        <v>4443</v>
      </c>
      <c r="G1769" s="21" t="s">
        <v>22258</v>
      </c>
      <c r="H1769" s="21" t="s">
        <v>179</v>
      </c>
      <c r="I1769" s="19" t="s">
        <v>5417</v>
      </c>
      <c r="J1769" s="20" t="s">
        <v>4444</v>
      </c>
      <c r="K1769" s="20" t="s">
        <v>1183</v>
      </c>
      <c r="L1769" s="20" t="s">
        <v>1184</v>
      </c>
      <c r="M1769" s="758" t="s">
        <v>4445</v>
      </c>
      <c r="N1769" s="21">
        <v>4176743637</v>
      </c>
      <c r="O1769" s="21" t="s">
        <v>1551</v>
      </c>
      <c r="P1769" s="21" t="s">
        <v>4446</v>
      </c>
      <c r="Q1769" s="21"/>
      <c r="R1769" s="21" t="s">
        <v>2061</v>
      </c>
      <c r="S1769" s="759" t="s">
        <v>5378</v>
      </c>
      <c r="T1769" s="760" t="str">
        <f>IF(Table54[[#This Row],[تاریخ اولین  احتساب حق بیمه]]="",1403,MID(Table54[[#This Row],[تاریخ اولین  احتساب حق بیمه]],1,4))</f>
        <v>1401</v>
      </c>
      <c r="U1769" s="21" t="s">
        <v>3156</v>
      </c>
      <c r="V1769" s="21" t="s">
        <v>3156</v>
      </c>
      <c r="W1769" s="20" t="s">
        <v>5378</v>
      </c>
      <c r="X1769" s="21"/>
      <c r="Y1769" s="760"/>
      <c r="Z1769" s="760"/>
      <c r="AA1769" s="760"/>
      <c r="AB1769" s="760"/>
      <c r="AC1769" s="760"/>
      <c r="AD1769" s="760"/>
      <c r="AE1769" s="760"/>
      <c r="AF1769" s="760"/>
      <c r="AG1769" s="760"/>
      <c r="AH1769" s="761"/>
      <c r="AI1769" s="761"/>
      <c r="AJ1769" s="761"/>
      <c r="AK1769" s="761"/>
      <c r="AL1769" s="760"/>
      <c r="AM1769" s="760"/>
      <c r="AN1769" s="760"/>
      <c r="AO1769" s="760"/>
      <c r="AP1769" s="760"/>
      <c r="AQ1769" s="760"/>
      <c r="AR1769" s="760"/>
      <c r="AS1769" s="759"/>
      <c r="AT1769" s="760"/>
      <c r="AU1769" s="760"/>
      <c r="AV1769" s="760"/>
      <c r="AW1769" s="760"/>
      <c r="AX1769" s="760"/>
      <c r="AY1769" s="760"/>
      <c r="AZ1769" s="760"/>
      <c r="BA1769" s="760"/>
      <c r="BB1769" s="760"/>
      <c r="BC1769" s="760"/>
      <c r="BD1769" s="760"/>
      <c r="BE1769" s="760"/>
      <c r="BF1769" s="760"/>
      <c r="BG1769" s="760"/>
      <c r="BH1769" s="760"/>
      <c r="BI1769" s="760"/>
      <c r="BJ1769" s="750">
        <v>97824390</v>
      </c>
      <c r="BK1769" s="155"/>
      <c r="BL1769" s="155"/>
      <c r="BM1769" s="155"/>
      <c r="BN1769" s="155"/>
    </row>
    <row r="1770" spans="1:66" s="750" customFormat="1" ht="24.75" customHeight="1">
      <c r="A1770" s="21" t="s">
        <v>4447</v>
      </c>
      <c r="B1770" s="20" t="s">
        <v>4662</v>
      </c>
      <c r="C1770" s="850" t="s">
        <v>5078</v>
      </c>
      <c r="D1770" s="20" t="s">
        <v>4448</v>
      </c>
      <c r="E1770" s="20" t="s">
        <v>162</v>
      </c>
      <c r="F1770" s="21" t="s">
        <v>111</v>
      </c>
      <c r="G1770" s="21" t="s">
        <v>3352</v>
      </c>
      <c r="H1770" s="21" t="s">
        <v>180</v>
      </c>
      <c r="I1770" s="19" t="s">
        <v>5509</v>
      </c>
      <c r="J1770" s="20" t="s">
        <v>4449</v>
      </c>
      <c r="K1770" s="20" t="s">
        <v>1183</v>
      </c>
      <c r="L1770" s="20" t="s">
        <v>1184</v>
      </c>
      <c r="M1770" s="758" t="s">
        <v>4450</v>
      </c>
      <c r="N1770" s="21">
        <v>4157685249</v>
      </c>
      <c r="O1770" s="21" t="s">
        <v>1551</v>
      </c>
      <c r="P1770" s="21" t="s">
        <v>4451</v>
      </c>
      <c r="Q1770" s="21"/>
      <c r="R1770" s="21" t="s">
        <v>2864</v>
      </c>
      <c r="S1770" s="759" t="s">
        <v>5378</v>
      </c>
      <c r="T1770" s="760" t="str">
        <f>IF(Table54[[#This Row],[تاریخ اولین  احتساب حق بیمه]]="",1403,MID(Table54[[#This Row],[تاریخ اولین  احتساب حق بیمه]],1,4))</f>
        <v>1402</v>
      </c>
      <c r="U1770" s="21" t="s">
        <v>3156</v>
      </c>
      <c r="V1770" s="21" t="s">
        <v>3156</v>
      </c>
      <c r="W1770" s="20" t="s">
        <v>5378</v>
      </c>
      <c r="X1770" s="21"/>
      <c r="Y1770" s="760"/>
      <c r="Z1770" s="760"/>
      <c r="AA1770" s="760"/>
      <c r="AB1770" s="760"/>
      <c r="AC1770" s="760"/>
      <c r="AD1770" s="760"/>
      <c r="AE1770" s="760"/>
      <c r="AF1770" s="760"/>
      <c r="AG1770" s="760"/>
      <c r="AH1770" s="761"/>
      <c r="AI1770" s="761"/>
      <c r="AJ1770" s="761"/>
      <c r="AK1770" s="761"/>
      <c r="AL1770" s="760"/>
      <c r="AM1770" s="760"/>
      <c r="AN1770" s="760"/>
      <c r="AO1770" s="760"/>
      <c r="AP1770" s="760"/>
      <c r="AQ1770" s="760"/>
      <c r="AR1770" s="760"/>
      <c r="AS1770" s="759"/>
      <c r="AT1770" s="760"/>
      <c r="AU1770" s="760"/>
      <c r="AV1770" s="760"/>
      <c r="AW1770" s="760"/>
      <c r="AX1770" s="760"/>
      <c r="AY1770" s="760"/>
      <c r="AZ1770" s="760"/>
      <c r="BA1770" s="760"/>
      <c r="BB1770" s="760"/>
      <c r="BC1770" s="760"/>
      <c r="BD1770" s="760"/>
      <c r="BE1770" s="760"/>
      <c r="BF1770" s="760"/>
      <c r="BG1770" s="760"/>
      <c r="BH1770" s="760"/>
      <c r="BI1770" s="760"/>
      <c r="BJ1770" s="750">
        <v>73675950</v>
      </c>
      <c r="BK1770" s="155"/>
      <c r="BL1770" s="155"/>
      <c r="BM1770" s="155"/>
      <c r="BN1770" s="155"/>
    </row>
    <row r="1771" spans="1:66" s="750" customFormat="1" ht="24.75" customHeight="1">
      <c r="A1771" s="21" t="s">
        <v>26304</v>
      </c>
      <c r="B1771" s="20" t="s">
        <v>25800</v>
      </c>
      <c r="C1771" s="850" t="s">
        <v>5078</v>
      </c>
      <c r="D1771" s="20" t="s">
        <v>25801</v>
      </c>
      <c r="E1771" s="20" t="s">
        <v>163</v>
      </c>
      <c r="F1771" s="21"/>
      <c r="G1771" s="21"/>
      <c r="H1771" s="21" t="s">
        <v>179</v>
      </c>
      <c r="I1771" s="19" t="s">
        <v>5418</v>
      </c>
      <c r="J1771" s="20"/>
      <c r="K1771" s="20"/>
      <c r="L1771" s="20"/>
      <c r="M1771" s="758"/>
      <c r="N1771" s="21"/>
      <c r="O1771" s="21"/>
      <c r="P1771" s="21"/>
      <c r="Q1771" s="21"/>
      <c r="R1771" s="21" t="s">
        <v>1309</v>
      </c>
      <c r="S1771" s="759"/>
      <c r="T1771" s="760" t="str">
        <f>IF(Table54[[#This Row],[تاریخ اولین  احتساب حق بیمه]]="",1403,MID(Table54[[#This Row],[تاریخ اولین  احتساب حق بیمه]],1,4))</f>
        <v>1401</v>
      </c>
      <c r="U1771" s="21"/>
      <c r="V1771" s="21"/>
      <c r="W1771" s="20"/>
      <c r="X1771" s="21"/>
      <c r="Y1771" s="760"/>
      <c r="Z1771" s="760"/>
      <c r="AA1771" s="760"/>
      <c r="AB1771" s="760"/>
      <c r="AC1771" s="760"/>
      <c r="AD1771" s="760"/>
      <c r="AE1771" s="760"/>
      <c r="AF1771" s="760"/>
      <c r="AG1771" s="760"/>
      <c r="AH1771" s="761"/>
      <c r="AI1771" s="761"/>
      <c r="AJ1771" s="761"/>
      <c r="AK1771" s="761"/>
      <c r="AL1771" s="760"/>
      <c r="AM1771" s="760"/>
      <c r="AN1771" s="760"/>
      <c r="AO1771" s="760"/>
      <c r="AP1771" s="760"/>
      <c r="AQ1771" s="760"/>
      <c r="AR1771" s="760"/>
      <c r="AS1771" s="759"/>
      <c r="AT1771" s="760"/>
      <c r="AU1771" s="760"/>
      <c r="AV1771" s="760"/>
      <c r="AW1771" s="760"/>
      <c r="AX1771" s="760"/>
      <c r="AY1771" s="760"/>
      <c r="AZ1771" s="760"/>
      <c r="BA1771" s="760"/>
      <c r="BB1771" s="760"/>
      <c r="BC1771" s="760"/>
      <c r="BD1771" s="760"/>
      <c r="BE1771" s="760"/>
      <c r="BF1771" s="760"/>
      <c r="BG1771" s="760"/>
      <c r="BH1771" s="760"/>
      <c r="BI1771" s="760"/>
      <c r="BK1771" s="155"/>
      <c r="BL1771" s="155"/>
      <c r="BM1771" s="155"/>
      <c r="BN1771" s="155"/>
    </row>
    <row r="1772" spans="1:66" s="750" customFormat="1" ht="24.75" customHeight="1">
      <c r="A1772" s="21" t="s">
        <v>28324</v>
      </c>
      <c r="B1772" s="20" t="s">
        <v>26619</v>
      </c>
      <c r="C1772" s="850" t="s">
        <v>5078</v>
      </c>
      <c r="D1772" s="20" t="s">
        <v>26620</v>
      </c>
      <c r="E1772" s="20" t="s">
        <v>162</v>
      </c>
      <c r="F1772" s="21" t="s">
        <v>826</v>
      </c>
      <c r="G1772" s="21"/>
      <c r="H1772" s="21" t="s">
        <v>179</v>
      </c>
      <c r="I1772" s="19" t="s">
        <v>5417</v>
      </c>
      <c r="J1772" s="20"/>
      <c r="K1772" s="20"/>
      <c r="L1772" s="20"/>
      <c r="M1772" s="758"/>
      <c r="N1772" s="21"/>
      <c r="O1772" s="21"/>
      <c r="P1772" s="21" t="s">
        <v>23079</v>
      </c>
      <c r="Q1772" s="21"/>
      <c r="R1772" s="21" t="s">
        <v>23079</v>
      </c>
      <c r="S1772" s="759"/>
      <c r="T1772" s="760" t="str">
        <f>IF(Table54[[#This Row],[تاریخ اولین  احتساب حق بیمه]]="",1403,MID(Table54[[#This Row],[تاریخ اولین  احتساب حق بیمه]],1,4))</f>
        <v>1403</v>
      </c>
      <c r="U1772" s="21"/>
      <c r="V1772" s="21"/>
      <c r="W1772" s="20"/>
      <c r="X1772" s="21"/>
      <c r="Y1772" s="760"/>
      <c r="Z1772" s="760"/>
      <c r="AA1772" s="760"/>
      <c r="AB1772" s="760"/>
      <c r="AC1772" s="760"/>
      <c r="AD1772" s="760"/>
      <c r="AE1772" s="760"/>
      <c r="AF1772" s="760"/>
      <c r="AG1772" s="760"/>
      <c r="AH1772" s="761"/>
      <c r="AI1772" s="761"/>
      <c r="AJ1772" s="761"/>
      <c r="AK1772" s="761"/>
      <c r="AL1772" s="760"/>
      <c r="AM1772" s="760"/>
      <c r="AN1772" s="760"/>
      <c r="AO1772" s="760"/>
      <c r="AP1772" s="760"/>
      <c r="AQ1772" s="760"/>
      <c r="AR1772" s="760"/>
      <c r="AS1772" s="759"/>
      <c r="AT1772" s="760"/>
      <c r="AU1772" s="760"/>
      <c r="AV1772" s="760"/>
      <c r="AW1772" s="760"/>
      <c r="AX1772" s="760"/>
      <c r="AY1772" s="760"/>
      <c r="AZ1772" s="760"/>
      <c r="BA1772" s="760"/>
      <c r="BB1772" s="760"/>
      <c r="BC1772" s="760"/>
      <c r="BD1772" s="760"/>
      <c r="BE1772" s="760"/>
      <c r="BF1772" s="760"/>
      <c r="BG1772" s="760"/>
      <c r="BH1772" s="760"/>
      <c r="BI1772" s="760"/>
      <c r="BK1772" s="155"/>
      <c r="BL1772" s="155"/>
      <c r="BM1772" s="155"/>
      <c r="BN1772" s="155"/>
    </row>
    <row r="1773" spans="1:66" s="750" customFormat="1" ht="24.75" customHeight="1">
      <c r="A1773" s="21"/>
      <c r="B1773" s="20"/>
      <c r="C1773" s="850"/>
      <c r="D1773" s="20"/>
      <c r="E1773" s="20"/>
      <c r="F1773" s="21"/>
      <c r="G1773" s="21"/>
      <c r="H1773" s="21"/>
      <c r="I1773" s="19" t="s">
        <v>5417</v>
      </c>
      <c r="J1773" s="20"/>
      <c r="K1773" s="20"/>
      <c r="L1773" s="20"/>
      <c r="M1773" s="758"/>
      <c r="N1773" s="21"/>
      <c r="O1773" s="21"/>
      <c r="P1773" s="21"/>
      <c r="Q1773" s="21"/>
      <c r="R1773" s="21"/>
      <c r="S1773" s="759"/>
      <c r="T1773" s="760">
        <f>IF(Table54[[#This Row],[تاریخ اولین  احتساب حق بیمه]]="",1403,MID(Table54[[#This Row],[تاریخ اولین  احتساب حق بیمه]],1,4))</f>
        <v>1403</v>
      </c>
      <c r="U1773" s="21"/>
      <c r="V1773" s="21"/>
      <c r="W1773" s="20"/>
      <c r="X1773" s="21"/>
      <c r="Y1773" s="760"/>
      <c r="Z1773" s="760"/>
      <c r="AA1773" s="760"/>
      <c r="AB1773" s="760"/>
      <c r="AC1773" s="760"/>
      <c r="AD1773" s="760"/>
      <c r="AE1773" s="760"/>
      <c r="AF1773" s="760"/>
      <c r="AG1773" s="760"/>
      <c r="AH1773" s="761"/>
      <c r="AI1773" s="761"/>
      <c r="AJ1773" s="761"/>
      <c r="AK1773" s="761"/>
      <c r="AL1773" s="760"/>
      <c r="AM1773" s="760"/>
      <c r="AN1773" s="760"/>
      <c r="AO1773" s="760"/>
      <c r="AP1773" s="760"/>
      <c r="AQ1773" s="760"/>
      <c r="AR1773" s="760"/>
      <c r="AS1773" s="759"/>
      <c r="AT1773" s="760"/>
      <c r="AU1773" s="760"/>
      <c r="AV1773" s="760"/>
      <c r="AW1773" s="760"/>
      <c r="AX1773" s="760"/>
      <c r="AY1773" s="760"/>
      <c r="AZ1773" s="760"/>
      <c r="BA1773" s="760"/>
      <c r="BB1773" s="760"/>
      <c r="BC1773" s="760"/>
      <c r="BD1773" s="760"/>
      <c r="BE1773" s="760"/>
      <c r="BF1773" s="760"/>
      <c r="BG1773" s="760"/>
      <c r="BH1773" s="760"/>
      <c r="BI1773" s="760"/>
      <c r="BK1773" s="155"/>
      <c r="BL1773" s="155"/>
      <c r="BM1773" s="155"/>
      <c r="BN1773" s="155"/>
    </row>
    <row r="1774" spans="1:66" s="830" customFormat="1" ht="24.75" customHeight="1">
      <c r="A1774" s="472" t="s">
        <v>4470</v>
      </c>
      <c r="B1774" s="472" t="s">
        <v>4693</v>
      </c>
      <c r="C1774" s="472" t="s">
        <v>5176</v>
      </c>
      <c r="D1774" s="472" t="s">
        <v>4471</v>
      </c>
      <c r="E1774" s="472" t="s">
        <v>162</v>
      </c>
      <c r="F1774" s="472" t="s">
        <v>4472</v>
      </c>
      <c r="G1774" s="472" t="s">
        <v>3784</v>
      </c>
      <c r="H1774" s="472" t="s">
        <v>179</v>
      </c>
      <c r="I1774" s="472" t="s">
        <v>5417</v>
      </c>
      <c r="J1774" s="472" t="s">
        <v>4473</v>
      </c>
      <c r="K1774" s="472" t="s">
        <v>1183</v>
      </c>
      <c r="L1774" s="472" t="s">
        <v>1184</v>
      </c>
      <c r="M1774" s="472" t="s">
        <v>4474</v>
      </c>
      <c r="N1774" s="472">
        <v>4166813515</v>
      </c>
      <c r="O1774" s="472" t="s">
        <v>4475</v>
      </c>
      <c r="P1774" s="472" t="s">
        <v>4476</v>
      </c>
      <c r="Q1774" s="472"/>
      <c r="R1774" s="472" t="s">
        <v>1478</v>
      </c>
      <c r="S1774" s="759" t="s">
        <v>868</v>
      </c>
      <c r="T1774" s="829" t="str">
        <f>IF(Table54[[#This Row],[تاریخ اولین  احتساب حق بیمه]]="",1403,MID(Table54[[#This Row],[تاریخ اولین  احتساب حق بیمه]],1,4))</f>
        <v>1388</v>
      </c>
      <c r="U1774" s="22"/>
      <c r="V1774" s="22"/>
      <c r="W1774" s="23"/>
      <c r="X1774" s="472"/>
      <c r="Y1774" s="472"/>
      <c r="Z1774" s="472"/>
      <c r="AA1774" s="472"/>
      <c r="AB1774" s="472"/>
      <c r="AC1774" s="472"/>
      <c r="AD1774" s="472"/>
      <c r="AE1774" s="472"/>
      <c r="AF1774" s="472"/>
      <c r="AG1774" s="472"/>
      <c r="AH1774" s="472"/>
      <c r="AI1774" s="472"/>
      <c r="AJ1774" s="472"/>
      <c r="AK1774" s="472"/>
      <c r="AL1774" s="472"/>
      <c r="AM1774" s="472"/>
      <c r="AN1774" s="472"/>
      <c r="AO1774" s="472"/>
      <c r="AP1774" s="472"/>
      <c r="AQ1774" s="472"/>
      <c r="AR1774" s="472"/>
      <c r="AS1774" s="472"/>
      <c r="AT1774" s="472"/>
      <c r="AU1774" s="472"/>
      <c r="AV1774" s="472"/>
      <c r="AW1774" s="472">
        <v>50000000</v>
      </c>
      <c r="AX1774" s="472">
        <v>50000000</v>
      </c>
      <c r="AY1774" s="472">
        <v>60000000</v>
      </c>
      <c r="AZ1774" s="472">
        <v>60000000</v>
      </c>
      <c r="BA1774" s="472">
        <v>60000000</v>
      </c>
      <c r="BB1774" s="472">
        <v>60000000</v>
      </c>
      <c r="BC1774" s="472">
        <v>60000000</v>
      </c>
      <c r="BD1774" s="472">
        <v>60000000</v>
      </c>
      <c r="BE1774" s="750">
        <v>60000000</v>
      </c>
      <c r="BF1774" s="830">
        <v>60000000</v>
      </c>
      <c r="BG1774" s="750">
        <v>64660000</v>
      </c>
      <c r="BH1774" s="830">
        <v>60000000</v>
      </c>
      <c r="BK1774" s="155"/>
      <c r="BL1774" s="155"/>
      <c r="BM1774" s="155"/>
      <c r="BN1774" s="155"/>
    </row>
    <row r="1775" spans="1:66" s="830" customFormat="1" ht="24.75" customHeight="1">
      <c r="A1775" s="472" t="s">
        <v>4477</v>
      </c>
      <c r="B1775" s="472" t="s">
        <v>4694</v>
      </c>
      <c r="C1775" s="472" t="s">
        <v>5176</v>
      </c>
      <c r="D1775" s="472" t="s">
        <v>4478</v>
      </c>
      <c r="E1775" s="472" t="s">
        <v>162</v>
      </c>
      <c r="F1775" s="472" t="s">
        <v>114</v>
      </c>
      <c r="G1775" s="472" t="s">
        <v>3784</v>
      </c>
      <c r="H1775" s="472" t="s">
        <v>180</v>
      </c>
      <c r="I1775" s="472" t="s">
        <v>5418</v>
      </c>
      <c r="J1775" s="472" t="s">
        <v>4479</v>
      </c>
      <c r="K1775" s="472" t="s">
        <v>1183</v>
      </c>
      <c r="L1775" s="472" t="s">
        <v>1184</v>
      </c>
      <c r="M1775" s="472" t="s">
        <v>4480</v>
      </c>
      <c r="N1775" s="472">
        <v>0</v>
      </c>
      <c r="O1775" s="472" t="s">
        <v>4481</v>
      </c>
      <c r="P1775" s="472" t="s">
        <v>4375</v>
      </c>
      <c r="Q1775" s="472"/>
      <c r="R1775" s="472" t="s">
        <v>4375</v>
      </c>
      <c r="S1775" s="759" t="s">
        <v>868</v>
      </c>
      <c r="T1775" s="829" t="str">
        <f>IF(Table54[[#This Row],[تاریخ اولین  احتساب حق بیمه]]="",1403,MID(Table54[[#This Row],[تاریخ اولین  احتساب حق بیمه]],1,4))</f>
        <v>1397</v>
      </c>
      <c r="U1775" s="22"/>
      <c r="V1775" s="22"/>
      <c r="W1775" s="23"/>
      <c r="X1775" s="472"/>
      <c r="Y1775" s="472"/>
      <c r="Z1775" s="472"/>
      <c r="AA1775" s="472"/>
      <c r="AB1775" s="472"/>
      <c r="AC1775" s="472"/>
      <c r="AD1775" s="472"/>
      <c r="AE1775" s="472"/>
      <c r="AF1775" s="472"/>
      <c r="AG1775" s="472"/>
      <c r="AH1775" s="472"/>
      <c r="AI1775" s="472"/>
      <c r="AJ1775" s="472"/>
      <c r="AK1775" s="472"/>
      <c r="AL1775" s="472"/>
      <c r="AM1775" s="472"/>
      <c r="AN1775" s="472"/>
      <c r="AO1775" s="472"/>
      <c r="AP1775" s="472"/>
      <c r="AQ1775" s="472"/>
      <c r="AR1775" s="472"/>
      <c r="AS1775" s="472"/>
      <c r="AT1775" s="472"/>
      <c r="AU1775" s="472"/>
      <c r="AV1775" s="472"/>
      <c r="AW1775" s="472">
        <v>54270000</v>
      </c>
      <c r="AX1775" s="472">
        <v>54270000</v>
      </c>
      <c r="AY1775" s="472">
        <v>60000000</v>
      </c>
      <c r="AZ1775" s="472">
        <v>60000000</v>
      </c>
      <c r="BA1775" s="472">
        <v>60000000</v>
      </c>
      <c r="BB1775" s="472">
        <v>64000000</v>
      </c>
      <c r="BC1775" s="472">
        <v>64000000</v>
      </c>
      <c r="BD1775" s="472">
        <v>64000000</v>
      </c>
      <c r="BE1775" s="750">
        <v>64000000</v>
      </c>
      <c r="BF1775" s="830">
        <v>64000000</v>
      </c>
      <c r="BG1775" s="750">
        <v>65660000</v>
      </c>
      <c r="BK1775" s="155"/>
      <c r="BL1775" s="155"/>
      <c r="BM1775" s="155"/>
      <c r="BN1775" s="155"/>
    </row>
    <row r="1776" spans="1:66" s="830" customFormat="1" ht="24.75" customHeight="1">
      <c r="A1776" s="472" t="s">
        <v>4482</v>
      </c>
      <c r="B1776" s="472" t="s">
        <v>4695</v>
      </c>
      <c r="C1776" s="472" t="s">
        <v>5176</v>
      </c>
      <c r="D1776" s="472" t="s">
        <v>4483</v>
      </c>
      <c r="E1776" s="472" t="s">
        <v>162</v>
      </c>
      <c r="F1776" s="472" t="s">
        <v>4484</v>
      </c>
      <c r="G1776" s="472" t="s">
        <v>3784</v>
      </c>
      <c r="H1776" s="472" t="s">
        <v>180</v>
      </c>
      <c r="I1776" s="472" t="s">
        <v>5417</v>
      </c>
      <c r="J1776" s="472" t="s">
        <v>4485</v>
      </c>
      <c r="K1776" s="472" t="s">
        <v>1183</v>
      </c>
      <c r="L1776" s="472" t="s">
        <v>1184</v>
      </c>
      <c r="M1776" s="472" t="s">
        <v>4486</v>
      </c>
      <c r="N1776" s="472">
        <v>4155696373</v>
      </c>
      <c r="O1776" s="472" t="s">
        <v>4475</v>
      </c>
      <c r="P1776" s="472" t="s">
        <v>668</v>
      </c>
      <c r="Q1776" s="472"/>
      <c r="R1776" s="472" t="s">
        <v>668</v>
      </c>
      <c r="S1776" s="759" t="s">
        <v>868</v>
      </c>
      <c r="T1776" s="829" t="str">
        <f>IF(Table54[[#This Row],[تاریخ اولین  احتساب حق بیمه]]="",1403,MID(Table54[[#This Row],[تاریخ اولین  احتساب حق بیمه]],1,4))</f>
        <v>1399</v>
      </c>
      <c r="U1776" s="22"/>
      <c r="V1776" s="22"/>
      <c r="W1776" s="23"/>
      <c r="X1776" s="472"/>
      <c r="Y1776" s="472"/>
      <c r="Z1776" s="472"/>
      <c r="AA1776" s="472"/>
      <c r="AB1776" s="472"/>
      <c r="AC1776" s="472"/>
      <c r="AD1776" s="472"/>
      <c r="AE1776" s="472"/>
      <c r="AF1776" s="472"/>
      <c r="AG1776" s="472"/>
      <c r="AH1776" s="472"/>
      <c r="AI1776" s="472"/>
      <c r="AJ1776" s="472"/>
      <c r="AK1776" s="472"/>
      <c r="AL1776" s="472"/>
      <c r="AM1776" s="472"/>
      <c r="AN1776" s="472"/>
      <c r="AO1776" s="472"/>
      <c r="AP1776" s="472"/>
      <c r="AQ1776" s="472"/>
      <c r="AR1776" s="472"/>
      <c r="AS1776" s="472"/>
      <c r="AT1776" s="472"/>
      <c r="AU1776" s="472"/>
      <c r="AV1776" s="472"/>
      <c r="AW1776" s="472">
        <v>50000000</v>
      </c>
      <c r="AX1776" s="472">
        <v>50000000</v>
      </c>
      <c r="AY1776" s="472">
        <v>60000000</v>
      </c>
      <c r="AZ1776" s="472">
        <v>60000000</v>
      </c>
      <c r="BA1776" s="472"/>
      <c r="BB1776" s="472">
        <v>60000000</v>
      </c>
      <c r="BC1776" s="472">
        <v>60000000</v>
      </c>
      <c r="BD1776" s="472">
        <v>60000000</v>
      </c>
      <c r="BE1776" s="750">
        <v>60000000</v>
      </c>
      <c r="BF1776" s="830">
        <v>60000000</v>
      </c>
      <c r="BG1776" s="750">
        <v>64660000</v>
      </c>
      <c r="BK1776" s="155"/>
      <c r="BL1776" s="155"/>
      <c r="BM1776" s="155"/>
      <c r="BN1776" s="155"/>
    </row>
    <row r="1777" spans="1:66" s="855" customFormat="1" ht="24.75" customHeight="1">
      <c r="A1777" s="853" t="s">
        <v>4487</v>
      </c>
      <c r="B1777" s="853" t="s">
        <v>4696</v>
      </c>
      <c r="C1777" s="853" t="s">
        <v>5176</v>
      </c>
      <c r="D1777" s="853" t="s">
        <v>4488</v>
      </c>
      <c r="E1777" s="853" t="s">
        <v>162</v>
      </c>
      <c r="F1777" s="853" t="s">
        <v>852</v>
      </c>
      <c r="G1777" s="853" t="s">
        <v>4489</v>
      </c>
      <c r="H1777" s="853" t="s">
        <v>179</v>
      </c>
      <c r="I1777" s="853" t="s">
        <v>5418</v>
      </c>
      <c r="J1777" s="853" t="s">
        <v>4490</v>
      </c>
      <c r="K1777" s="853" t="s">
        <v>1183</v>
      </c>
      <c r="L1777" s="853" t="s">
        <v>1184</v>
      </c>
      <c r="M1777" s="853" t="s">
        <v>4491</v>
      </c>
      <c r="N1777" s="853">
        <v>4146734641</v>
      </c>
      <c r="O1777" s="853" t="s">
        <v>4475</v>
      </c>
      <c r="P1777" s="853" t="s">
        <v>4492</v>
      </c>
      <c r="Q1777" s="853"/>
      <c r="R1777" s="853" t="s">
        <v>4492</v>
      </c>
      <c r="S1777" s="854" t="s">
        <v>868</v>
      </c>
      <c r="T1777" s="855" t="str">
        <f>IF(Table54[[#This Row],[تاریخ اولین  احتساب حق بیمه]]="",1403,MID(Table54[[#This Row],[تاریخ اولین  احتساب حق بیمه]],1,4))</f>
        <v>1383</v>
      </c>
      <c r="U1777" s="856"/>
      <c r="V1777" s="856"/>
      <c r="W1777" s="477"/>
      <c r="X1777" s="853"/>
      <c r="Y1777" s="853"/>
      <c r="Z1777" s="853"/>
      <c r="AA1777" s="853"/>
      <c r="AB1777" s="853"/>
      <c r="AC1777" s="853"/>
      <c r="AD1777" s="853"/>
      <c r="AE1777" s="853"/>
      <c r="AF1777" s="853"/>
      <c r="AG1777" s="853"/>
      <c r="AH1777" s="853"/>
      <c r="AI1777" s="853"/>
      <c r="AJ1777" s="853"/>
      <c r="AK1777" s="853"/>
      <c r="AL1777" s="853"/>
      <c r="AM1777" s="853"/>
      <c r="AN1777" s="853"/>
      <c r="AO1777" s="853"/>
      <c r="AP1777" s="853"/>
      <c r="AQ1777" s="853"/>
      <c r="AR1777" s="853"/>
      <c r="AS1777" s="853"/>
      <c r="AT1777" s="853"/>
      <c r="AU1777" s="853"/>
      <c r="AV1777" s="853"/>
      <c r="AW1777" s="853">
        <v>82300000</v>
      </c>
      <c r="AX1777" s="853">
        <v>82300000</v>
      </c>
      <c r="AY1777" s="853">
        <v>90000000</v>
      </c>
      <c r="AZ1777" s="853">
        <v>90000000</v>
      </c>
      <c r="BA1777" s="853"/>
      <c r="BB1777" s="853">
        <v>92000000</v>
      </c>
      <c r="BC1777" s="853">
        <v>92000000</v>
      </c>
      <c r="BD1777" s="853">
        <v>92000000</v>
      </c>
      <c r="BE1777" s="857">
        <v>92000000</v>
      </c>
      <c r="BF1777" s="855">
        <v>95000000</v>
      </c>
      <c r="BG1777" s="857">
        <v>95000000</v>
      </c>
      <c r="BK1777" s="155"/>
      <c r="BL1777" s="155"/>
      <c r="BM1777" s="155"/>
      <c r="BN1777" s="155"/>
    </row>
    <row r="1778" spans="1:66" s="830" customFormat="1" ht="24.75" customHeight="1">
      <c r="A1778" s="472" t="s">
        <v>4493</v>
      </c>
      <c r="B1778" s="472" t="s">
        <v>4697</v>
      </c>
      <c r="C1778" s="472" t="s">
        <v>5176</v>
      </c>
      <c r="D1778" s="472" t="s">
        <v>4494</v>
      </c>
      <c r="E1778" s="472" t="s">
        <v>162</v>
      </c>
      <c r="F1778" s="472" t="s">
        <v>2190</v>
      </c>
      <c r="G1778" s="472" t="s">
        <v>4495</v>
      </c>
      <c r="H1778" s="472" t="s">
        <v>180</v>
      </c>
      <c r="I1778" s="472" t="s">
        <v>5417</v>
      </c>
      <c r="J1778" s="472" t="s">
        <v>4496</v>
      </c>
      <c r="K1778" s="472" t="s">
        <v>1183</v>
      </c>
      <c r="L1778" s="472" t="s">
        <v>1184</v>
      </c>
      <c r="M1778" s="472" t="s">
        <v>4497</v>
      </c>
      <c r="N1778" s="472">
        <v>4174936437</v>
      </c>
      <c r="O1778" s="472" t="s">
        <v>4475</v>
      </c>
      <c r="P1778" s="472" t="s">
        <v>3093</v>
      </c>
      <c r="Q1778" s="472"/>
      <c r="R1778" s="472" t="s">
        <v>3093</v>
      </c>
      <c r="S1778" s="759" t="s">
        <v>868</v>
      </c>
      <c r="T1778" s="829" t="str">
        <f>IF(Table54[[#This Row],[تاریخ اولین  احتساب حق بیمه]]="",1403,MID(Table54[[#This Row],[تاریخ اولین  احتساب حق بیمه]],1,4))</f>
        <v>1402</v>
      </c>
      <c r="U1778" s="22"/>
      <c r="V1778" s="22"/>
      <c r="W1778" s="23"/>
      <c r="X1778" s="472"/>
      <c r="Y1778" s="472"/>
      <c r="Z1778" s="472"/>
      <c r="AA1778" s="472"/>
      <c r="AB1778" s="472"/>
      <c r="AC1778" s="472"/>
      <c r="AD1778" s="472"/>
      <c r="AE1778" s="472"/>
      <c r="AF1778" s="472"/>
      <c r="AG1778" s="472"/>
      <c r="AH1778" s="472"/>
      <c r="AI1778" s="472"/>
      <c r="AJ1778" s="472"/>
      <c r="AK1778" s="472"/>
      <c r="AL1778" s="472"/>
      <c r="AM1778" s="472"/>
      <c r="AN1778" s="472"/>
      <c r="AO1778" s="472"/>
      <c r="AP1778" s="472"/>
      <c r="AQ1778" s="472"/>
      <c r="AR1778" s="472"/>
      <c r="AS1778" s="472"/>
      <c r="AT1778" s="472"/>
      <c r="AU1778" s="472"/>
      <c r="AV1778" s="472"/>
      <c r="AW1778" s="472"/>
      <c r="AX1778" s="472"/>
      <c r="AY1778" s="472"/>
      <c r="AZ1778" s="472">
        <v>60000000</v>
      </c>
      <c r="BA1778" s="472"/>
      <c r="BB1778" s="472">
        <v>65000000</v>
      </c>
      <c r="BC1778" s="472">
        <v>65000000</v>
      </c>
      <c r="BD1778" s="472">
        <v>65000000</v>
      </c>
      <c r="BE1778" s="750">
        <v>65000000</v>
      </c>
      <c r="BF1778" s="830">
        <v>70000000</v>
      </c>
      <c r="BG1778" s="750"/>
      <c r="BK1778" s="155"/>
      <c r="BL1778" s="155"/>
      <c r="BM1778" s="155"/>
      <c r="BN1778" s="155"/>
    </row>
    <row r="1779" spans="1:66" s="830" customFormat="1" ht="24.75" customHeight="1">
      <c r="A1779" s="472" t="s">
        <v>4498</v>
      </c>
      <c r="B1779" s="472" t="s">
        <v>4698</v>
      </c>
      <c r="C1779" s="472" t="s">
        <v>5176</v>
      </c>
      <c r="D1779" s="472" t="s">
        <v>4499</v>
      </c>
      <c r="E1779" s="472" t="s">
        <v>162</v>
      </c>
      <c r="F1779" s="472" t="s">
        <v>199</v>
      </c>
      <c r="G1779" s="472" t="s">
        <v>4495</v>
      </c>
      <c r="H1779" s="472" t="s">
        <v>180</v>
      </c>
      <c r="I1779" s="472" t="s">
        <v>5417</v>
      </c>
      <c r="J1779" s="472" t="s">
        <v>4500</v>
      </c>
      <c r="K1779" s="472" t="s">
        <v>1183</v>
      </c>
      <c r="L1779" s="472" t="s">
        <v>1184</v>
      </c>
      <c r="M1779" s="472" t="s">
        <v>4501</v>
      </c>
      <c r="N1779" s="472">
        <v>43551038178</v>
      </c>
      <c r="O1779" s="472" t="s">
        <v>4475</v>
      </c>
      <c r="P1779" s="472" t="s">
        <v>3435</v>
      </c>
      <c r="Q1779" s="472"/>
      <c r="R1779" s="472" t="s">
        <v>3435</v>
      </c>
      <c r="S1779" s="759" t="s">
        <v>868</v>
      </c>
      <c r="T1779" s="829" t="str">
        <f>IF(Table54[[#This Row],[تاریخ اولین  احتساب حق بیمه]]="",1403,MID(Table54[[#This Row],[تاریخ اولین  احتساب حق بیمه]],1,4))</f>
        <v>1402</v>
      </c>
      <c r="U1779" s="22"/>
      <c r="V1779" s="22"/>
      <c r="W1779" s="23"/>
      <c r="X1779" s="472"/>
      <c r="Y1779" s="472"/>
      <c r="Z1779" s="472"/>
      <c r="AA1779" s="472"/>
      <c r="AB1779" s="472"/>
      <c r="AC1779" s="472"/>
      <c r="AD1779" s="472"/>
      <c r="AE1779" s="472"/>
      <c r="AF1779" s="472"/>
      <c r="AG1779" s="472"/>
      <c r="AH1779" s="472"/>
      <c r="AI1779" s="472"/>
      <c r="AJ1779" s="472"/>
      <c r="AK1779" s="472"/>
      <c r="AL1779" s="472"/>
      <c r="AM1779" s="472"/>
      <c r="AN1779" s="472"/>
      <c r="AO1779" s="472"/>
      <c r="AP1779" s="472"/>
      <c r="AQ1779" s="472"/>
      <c r="AR1779" s="472"/>
      <c r="AS1779" s="472"/>
      <c r="AT1779" s="472"/>
      <c r="AU1779" s="472"/>
      <c r="AV1779" s="472"/>
      <c r="AW1779" s="472"/>
      <c r="AX1779" s="472"/>
      <c r="AY1779" s="472"/>
      <c r="AZ1779" s="472"/>
      <c r="BA1779" s="472"/>
      <c r="BB1779" s="472">
        <v>65000000</v>
      </c>
      <c r="BC1779" s="472">
        <v>65000000</v>
      </c>
      <c r="BD1779" s="472">
        <v>65000000</v>
      </c>
      <c r="BE1779" s="750">
        <v>65000000</v>
      </c>
      <c r="BF1779" s="830">
        <v>70000000</v>
      </c>
      <c r="BG1779" s="750"/>
      <c r="BK1779" s="155"/>
      <c r="BL1779" s="155"/>
      <c r="BM1779" s="155"/>
      <c r="BN1779" s="155"/>
    </row>
    <row r="1780" spans="1:66" s="830" customFormat="1" ht="24.75" customHeight="1">
      <c r="A1780" s="472" t="s">
        <v>4502</v>
      </c>
      <c r="B1780" s="472" t="s">
        <v>4699</v>
      </c>
      <c r="C1780" s="472" t="s">
        <v>5176</v>
      </c>
      <c r="D1780" s="472" t="s">
        <v>4503</v>
      </c>
      <c r="E1780" s="472" t="s">
        <v>162</v>
      </c>
      <c r="F1780" s="472" t="s">
        <v>608</v>
      </c>
      <c r="G1780" s="472" t="s">
        <v>4495</v>
      </c>
      <c r="H1780" s="472" t="s">
        <v>179</v>
      </c>
      <c r="I1780" s="472" t="s">
        <v>5417</v>
      </c>
      <c r="J1780" s="472" t="s">
        <v>4504</v>
      </c>
      <c r="K1780" s="472" t="s">
        <v>1183</v>
      </c>
      <c r="L1780" s="472" t="s">
        <v>1184</v>
      </c>
      <c r="M1780" s="472" t="s">
        <v>4505</v>
      </c>
      <c r="N1780" s="472">
        <v>4154814959</v>
      </c>
      <c r="O1780" s="472" t="s">
        <v>4475</v>
      </c>
      <c r="P1780" s="472" t="s">
        <v>1029</v>
      </c>
      <c r="Q1780" s="472"/>
      <c r="R1780" s="472" t="s">
        <v>1029</v>
      </c>
      <c r="S1780" s="759" t="s">
        <v>868</v>
      </c>
      <c r="T1780" s="829" t="str">
        <f>IF(Table54[[#This Row],[تاریخ اولین  احتساب حق بیمه]]="",1403,MID(Table54[[#This Row],[تاریخ اولین  احتساب حق بیمه]],1,4))</f>
        <v>1395</v>
      </c>
      <c r="U1780" s="22"/>
      <c r="V1780" s="22"/>
      <c r="W1780" s="23"/>
      <c r="X1780" s="472"/>
      <c r="Y1780" s="472"/>
      <c r="Z1780" s="472"/>
      <c r="AA1780" s="472"/>
      <c r="AB1780" s="472"/>
      <c r="AC1780" s="472"/>
      <c r="AD1780" s="472"/>
      <c r="AE1780" s="472"/>
      <c r="AF1780" s="472"/>
      <c r="AG1780" s="472"/>
      <c r="AH1780" s="472"/>
      <c r="AI1780" s="472"/>
      <c r="AJ1780" s="472"/>
      <c r="AK1780" s="472"/>
      <c r="AL1780" s="472"/>
      <c r="AM1780" s="472"/>
      <c r="AN1780" s="472"/>
      <c r="AO1780" s="472"/>
      <c r="AP1780" s="472"/>
      <c r="AQ1780" s="472"/>
      <c r="AR1780" s="472"/>
      <c r="AS1780" s="472"/>
      <c r="AT1780" s="472"/>
      <c r="AU1780" s="472"/>
      <c r="AV1780" s="472"/>
      <c r="AW1780" s="472">
        <v>63300000</v>
      </c>
      <c r="AX1780" s="472">
        <v>63300000</v>
      </c>
      <c r="AY1780" s="472">
        <v>70000000</v>
      </c>
      <c r="AZ1780" s="472">
        <v>75000000</v>
      </c>
      <c r="BA1780" s="472"/>
      <c r="BB1780" s="472">
        <v>76000000</v>
      </c>
      <c r="BC1780" s="472">
        <v>76000000</v>
      </c>
      <c r="BD1780" s="472">
        <v>76000000</v>
      </c>
      <c r="BE1780" s="750">
        <v>76000000</v>
      </c>
      <c r="BF1780" s="830">
        <v>76000000</v>
      </c>
      <c r="BG1780" s="750"/>
      <c r="BK1780" s="155"/>
      <c r="BL1780" s="155"/>
      <c r="BM1780" s="155"/>
      <c r="BN1780" s="155"/>
    </row>
    <row r="1781" spans="1:66" s="855" customFormat="1" ht="24.75" customHeight="1">
      <c r="A1781" s="853" t="s">
        <v>4506</v>
      </c>
      <c r="B1781" s="853" t="s">
        <v>4700</v>
      </c>
      <c r="C1781" s="853" t="s">
        <v>5176</v>
      </c>
      <c r="D1781" s="853" t="s">
        <v>4507</v>
      </c>
      <c r="E1781" s="853" t="s">
        <v>163</v>
      </c>
      <c r="F1781" s="853" t="s">
        <v>281</v>
      </c>
      <c r="G1781" s="853" t="s">
        <v>4495</v>
      </c>
      <c r="H1781" s="853" t="s">
        <v>179</v>
      </c>
      <c r="I1781" s="853" t="s">
        <v>5416</v>
      </c>
      <c r="J1781" s="853" t="s">
        <v>4508</v>
      </c>
      <c r="K1781" s="853" t="s">
        <v>1183</v>
      </c>
      <c r="L1781" s="853" t="s">
        <v>1184</v>
      </c>
      <c r="M1781" s="853" t="s">
        <v>4509</v>
      </c>
      <c r="N1781" s="853">
        <v>4194944175</v>
      </c>
      <c r="O1781" s="853" t="s">
        <v>4510</v>
      </c>
      <c r="P1781" s="853" t="s">
        <v>4511</v>
      </c>
      <c r="Q1781" s="853"/>
      <c r="R1781" s="853" t="s">
        <v>4511</v>
      </c>
      <c r="S1781" s="854" t="s">
        <v>868</v>
      </c>
      <c r="T1781" s="855" t="str">
        <f>IF(Table54[[#This Row],[تاریخ اولین  احتساب حق بیمه]]="",1403,MID(Table54[[#This Row],[تاریخ اولین  احتساب حق بیمه]],1,4))</f>
        <v>1381</v>
      </c>
      <c r="U1781" s="856"/>
      <c r="V1781" s="856"/>
      <c r="W1781" s="477"/>
      <c r="X1781" s="853"/>
      <c r="Y1781" s="853"/>
      <c r="Z1781" s="853"/>
      <c r="AA1781" s="853"/>
      <c r="AB1781" s="853"/>
      <c r="AC1781" s="853"/>
      <c r="AD1781" s="853"/>
      <c r="AE1781" s="853"/>
      <c r="AF1781" s="853"/>
      <c r="AG1781" s="853"/>
      <c r="AH1781" s="853"/>
      <c r="AI1781" s="853"/>
      <c r="AJ1781" s="853"/>
      <c r="AK1781" s="853"/>
      <c r="AL1781" s="853"/>
      <c r="AM1781" s="853"/>
      <c r="AN1781" s="853"/>
      <c r="AO1781" s="853"/>
      <c r="AP1781" s="853"/>
      <c r="AQ1781" s="853"/>
      <c r="AR1781" s="853"/>
      <c r="AS1781" s="853"/>
      <c r="AT1781" s="853"/>
      <c r="AU1781" s="853"/>
      <c r="AV1781" s="853"/>
      <c r="AW1781" s="853">
        <v>54270000</v>
      </c>
      <c r="AX1781" s="853">
        <v>54270000</v>
      </c>
      <c r="AY1781" s="853">
        <v>70000000</v>
      </c>
      <c r="AZ1781" s="853">
        <v>70000000</v>
      </c>
      <c r="BA1781" s="853"/>
      <c r="BB1781" s="853">
        <v>70000000</v>
      </c>
      <c r="BC1781" s="853">
        <v>70000000</v>
      </c>
      <c r="BD1781" s="853">
        <v>70000000</v>
      </c>
      <c r="BE1781" s="857">
        <v>70000000</v>
      </c>
      <c r="BF1781" s="855">
        <v>75000000</v>
      </c>
      <c r="BG1781" s="857"/>
      <c r="BK1781" s="155"/>
      <c r="BL1781" s="155"/>
      <c r="BM1781" s="155"/>
      <c r="BN1781" s="155"/>
    </row>
    <row r="1782" spans="1:66" s="830" customFormat="1" ht="24.75" customHeight="1">
      <c r="A1782" s="472" t="s">
        <v>4512</v>
      </c>
      <c r="B1782" s="472" t="s">
        <v>5180</v>
      </c>
      <c r="C1782" s="472" t="s">
        <v>5176</v>
      </c>
      <c r="D1782" s="472" t="s">
        <v>4513</v>
      </c>
      <c r="E1782" s="472" t="s">
        <v>163</v>
      </c>
      <c r="F1782" s="472" t="s">
        <v>88</v>
      </c>
      <c r="G1782" s="472" t="s">
        <v>4495</v>
      </c>
      <c r="H1782" s="472" t="s">
        <v>179</v>
      </c>
      <c r="I1782" s="472" t="s">
        <v>5418</v>
      </c>
      <c r="J1782" s="472" t="s">
        <v>4514</v>
      </c>
      <c r="K1782" s="472" t="s">
        <v>1183</v>
      </c>
      <c r="L1782" s="472" t="s">
        <v>1184</v>
      </c>
      <c r="M1782" s="472" t="s">
        <v>4515</v>
      </c>
      <c r="N1782" s="472">
        <v>4133717563</v>
      </c>
      <c r="O1782" s="472" t="s">
        <v>4475</v>
      </c>
      <c r="P1782" s="472" t="s">
        <v>3230</v>
      </c>
      <c r="Q1782" s="472"/>
      <c r="R1782" s="472" t="s">
        <v>3230</v>
      </c>
      <c r="S1782" s="759" t="s">
        <v>868</v>
      </c>
      <c r="T1782" s="829" t="str">
        <f>IF(Table54[[#This Row],[تاریخ اولین  احتساب حق بیمه]]="",1403,MID(Table54[[#This Row],[تاریخ اولین  احتساب حق بیمه]],1,4))</f>
        <v>1384</v>
      </c>
      <c r="U1782" s="22"/>
      <c r="V1782" s="22"/>
      <c r="W1782" s="23"/>
      <c r="X1782" s="472"/>
      <c r="Y1782" s="472"/>
      <c r="Z1782" s="472"/>
      <c r="AA1782" s="472"/>
      <c r="AB1782" s="472"/>
      <c r="AC1782" s="472"/>
      <c r="AD1782" s="472"/>
      <c r="AE1782" s="472"/>
      <c r="AF1782" s="472"/>
      <c r="AG1782" s="472"/>
      <c r="AH1782" s="472"/>
      <c r="AI1782" s="472"/>
      <c r="AJ1782" s="472"/>
      <c r="AK1782" s="472"/>
      <c r="AL1782" s="472"/>
      <c r="AM1782" s="472"/>
      <c r="AN1782" s="472"/>
      <c r="AO1782" s="472"/>
      <c r="AP1782" s="472"/>
      <c r="AQ1782" s="472"/>
      <c r="AR1782" s="472"/>
      <c r="AS1782" s="472"/>
      <c r="AT1782" s="472"/>
      <c r="AU1782" s="472"/>
      <c r="AV1782" s="472"/>
      <c r="AW1782" s="472">
        <v>43500000</v>
      </c>
      <c r="AX1782" s="472">
        <v>35000000</v>
      </c>
      <c r="AY1782" s="472">
        <v>40000000</v>
      </c>
      <c r="AZ1782" s="472">
        <v>40000000</v>
      </c>
      <c r="BA1782" s="472"/>
      <c r="BB1782" s="472">
        <v>45000000</v>
      </c>
      <c r="BC1782" s="472">
        <v>45000000</v>
      </c>
      <c r="BD1782" s="472">
        <v>45000000</v>
      </c>
      <c r="BE1782" s="750">
        <v>45000000</v>
      </c>
      <c r="BF1782" s="830">
        <v>45000000</v>
      </c>
      <c r="BG1782" s="750"/>
      <c r="BK1782" s="155"/>
      <c r="BL1782" s="155"/>
      <c r="BM1782" s="155"/>
      <c r="BN1782" s="155"/>
    </row>
    <row r="1783" spans="1:66" s="855" customFormat="1" ht="24.75" customHeight="1">
      <c r="A1783" s="853" t="s">
        <v>4516</v>
      </c>
      <c r="B1783" s="853" t="s">
        <v>5181</v>
      </c>
      <c r="C1783" s="853" t="s">
        <v>5176</v>
      </c>
      <c r="D1783" s="853" t="s">
        <v>4517</v>
      </c>
      <c r="E1783" s="853" t="s">
        <v>163</v>
      </c>
      <c r="F1783" s="853" t="s">
        <v>3023</v>
      </c>
      <c r="G1783" s="853" t="s">
        <v>4518</v>
      </c>
      <c r="H1783" s="853" t="s">
        <v>179</v>
      </c>
      <c r="I1783" s="853" t="s">
        <v>5416</v>
      </c>
      <c r="J1783" s="853" t="s">
        <v>4519</v>
      </c>
      <c r="K1783" s="853" t="s">
        <v>1183</v>
      </c>
      <c r="L1783" s="853" t="s">
        <v>1184</v>
      </c>
      <c r="M1783" s="853" t="s">
        <v>4520</v>
      </c>
      <c r="N1783" s="853">
        <v>4176797451</v>
      </c>
      <c r="O1783" s="853" t="s">
        <v>4510</v>
      </c>
      <c r="P1783" s="853"/>
      <c r="Q1783" s="853"/>
      <c r="R1783" s="853"/>
      <c r="S1783" s="854" t="s">
        <v>868</v>
      </c>
      <c r="T1783" s="855">
        <f>IF(Table54[[#This Row],[تاریخ اولین  احتساب حق بیمه]]="",1403,MID(Table54[[#This Row],[تاریخ اولین  احتساب حق بیمه]],1,4))</f>
        <v>1403</v>
      </c>
      <c r="U1783" s="856"/>
      <c r="V1783" s="856"/>
      <c r="W1783" s="477"/>
      <c r="X1783" s="853"/>
      <c r="Y1783" s="853"/>
      <c r="Z1783" s="853"/>
      <c r="AA1783" s="853"/>
      <c r="AB1783" s="853"/>
      <c r="AC1783" s="853"/>
      <c r="AD1783" s="853"/>
      <c r="AE1783" s="853"/>
      <c r="AF1783" s="853"/>
      <c r="AG1783" s="853"/>
      <c r="AH1783" s="853"/>
      <c r="AI1783" s="853"/>
      <c r="AJ1783" s="853"/>
      <c r="AK1783" s="853"/>
      <c r="AL1783" s="853"/>
      <c r="AM1783" s="853"/>
      <c r="AN1783" s="853"/>
      <c r="AO1783" s="853"/>
      <c r="AP1783" s="853"/>
      <c r="AQ1783" s="853"/>
      <c r="AR1783" s="853"/>
      <c r="AS1783" s="853"/>
      <c r="AT1783" s="853"/>
      <c r="AU1783" s="853"/>
      <c r="AV1783" s="853"/>
      <c r="AW1783" s="853">
        <v>50450000</v>
      </c>
      <c r="AX1783" s="853">
        <v>50450000</v>
      </c>
      <c r="AY1783" s="853">
        <v>54000000</v>
      </c>
      <c r="AZ1783" s="853">
        <v>54000000</v>
      </c>
      <c r="BA1783" s="853"/>
      <c r="BB1783" s="853">
        <v>55000000</v>
      </c>
      <c r="BC1783" s="853">
        <v>55000000</v>
      </c>
      <c r="BD1783" s="853">
        <v>55000000</v>
      </c>
      <c r="BE1783" s="857">
        <v>55000000</v>
      </c>
      <c r="BF1783" s="855">
        <v>60000000</v>
      </c>
      <c r="BG1783" s="857"/>
      <c r="BK1783" s="155"/>
      <c r="BL1783" s="155"/>
      <c r="BM1783" s="155"/>
      <c r="BN1783" s="155"/>
    </row>
    <row r="1784" spans="1:66" s="1002" customFormat="1" ht="24.75" customHeight="1">
      <c r="A1784" s="1002" t="s">
        <v>28235</v>
      </c>
      <c r="B1784" s="1002">
        <v>41401</v>
      </c>
      <c r="C1784" s="1002" t="s">
        <v>28236</v>
      </c>
      <c r="D1784" s="1002">
        <v>2581375965</v>
      </c>
      <c r="E1784" s="1003" t="s">
        <v>162</v>
      </c>
      <c r="F1784" s="1002" t="s">
        <v>4059</v>
      </c>
      <c r="G1784" s="1002" t="s">
        <v>1577</v>
      </c>
      <c r="H1784" s="1002" t="s">
        <v>180</v>
      </c>
      <c r="I1784" s="479" t="s">
        <v>5417</v>
      </c>
      <c r="J1784" s="1002">
        <v>9114680184</v>
      </c>
      <c r="K1784" s="1002" t="s">
        <v>1183</v>
      </c>
      <c r="L1784" s="1002" t="s">
        <v>1184</v>
      </c>
      <c r="M1784" s="1002" t="s">
        <v>28237</v>
      </c>
      <c r="O1784" s="1002" t="s">
        <v>1551</v>
      </c>
      <c r="P1784" s="1002" t="s">
        <v>25916</v>
      </c>
      <c r="Q1784" s="1002" t="s">
        <v>25916</v>
      </c>
      <c r="R1784" s="1002" t="s">
        <v>25916</v>
      </c>
      <c r="T1784" s="1004" t="e">
        <f>IF([15]!Table54[[#This Row],[تاریخ اولین  احتساب حق بیمه]]="",1403,MID([15]!Table54[[#This Row],[تاریخ اولین  احتساب حق بیمه]],1,4))</f>
        <v>#REF!</v>
      </c>
    </row>
    <row r="1785" spans="1:66" s="750" customFormat="1" ht="24.75" customHeight="1">
      <c r="A1785" s="155"/>
      <c r="B1785" s="154"/>
      <c r="C1785" s="154"/>
      <c r="D1785" s="154"/>
      <c r="E1785" s="154"/>
      <c r="F1785" s="155"/>
      <c r="G1785" s="155"/>
      <c r="H1785" s="155"/>
      <c r="I1785" s="11" t="s">
        <v>5417</v>
      </c>
      <c r="J1785" s="154"/>
      <c r="K1785" s="154"/>
      <c r="L1785" s="154"/>
      <c r="M1785" s="801"/>
      <c r="N1785" s="155"/>
      <c r="O1785" s="155"/>
      <c r="P1785" s="155"/>
      <c r="Q1785" s="155"/>
      <c r="R1785" s="825"/>
      <c r="S1785" s="802"/>
      <c r="T1785" s="750">
        <f>IF(Table54[[#This Row],[تاریخ اولین  احتساب حق بیمه]]="",1403,MID(Table54[[#This Row],[تاریخ اولین  احتساب حق بیمه]],1,4))</f>
        <v>1403</v>
      </c>
      <c r="U1785" s="155"/>
      <c r="V1785" s="155"/>
      <c r="W1785" s="154"/>
      <c r="X1785" s="155"/>
      <c r="AH1785" s="803"/>
      <c r="AI1785" s="803"/>
      <c r="AJ1785" s="803"/>
      <c r="AK1785" s="803"/>
      <c r="AS1785" s="802"/>
      <c r="BK1785" s="155"/>
      <c r="BL1785" s="155"/>
      <c r="BM1785" s="155"/>
      <c r="BN1785" s="155"/>
    </row>
    <row r="1786" spans="1:66" s="750" customFormat="1" ht="24.75" customHeight="1">
      <c r="A1786" s="21" t="s">
        <v>1828</v>
      </c>
      <c r="B1786" s="20" t="s">
        <v>4668</v>
      </c>
      <c r="C1786" s="850" t="s">
        <v>4663</v>
      </c>
      <c r="D1786" s="20" t="s">
        <v>4521</v>
      </c>
      <c r="E1786" s="20" t="s">
        <v>163</v>
      </c>
      <c r="F1786" s="21" t="s">
        <v>153</v>
      </c>
      <c r="G1786" s="21" t="s">
        <v>2552</v>
      </c>
      <c r="H1786" s="21" t="s">
        <v>179</v>
      </c>
      <c r="I1786" s="19" t="s">
        <v>5418</v>
      </c>
      <c r="J1786" s="20" t="s">
        <v>4522</v>
      </c>
      <c r="K1786" s="20" t="s">
        <v>2226</v>
      </c>
      <c r="L1786" s="20" t="s">
        <v>1184</v>
      </c>
      <c r="M1786" s="758" t="s">
        <v>4523</v>
      </c>
      <c r="N1786" s="21">
        <v>4172533425</v>
      </c>
      <c r="O1786" s="21" t="s">
        <v>2155</v>
      </c>
      <c r="P1786" s="21" t="s">
        <v>4680</v>
      </c>
      <c r="Q1786" s="21"/>
      <c r="R1786" s="21" t="s">
        <v>4680</v>
      </c>
      <c r="S1786" s="759" t="s">
        <v>3582</v>
      </c>
      <c r="T1786" s="760">
        <v>1392</v>
      </c>
      <c r="U1786" s="21"/>
      <c r="V1786" s="21" t="s">
        <v>235</v>
      </c>
      <c r="W1786" s="20">
        <v>114057529008</v>
      </c>
      <c r="X1786" s="21"/>
      <c r="Y1786" s="760"/>
      <c r="Z1786" s="760"/>
      <c r="AA1786" s="760"/>
      <c r="AB1786" s="760"/>
      <c r="AC1786" s="760"/>
      <c r="AD1786" s="760"/>
      <c r="AE1786" s="760"/>
      <c r="AF1786" s="760"/>
      <c r="AG1786" s="760"/>
      <c r="AH1786" s="761"/>
      <c r="AI1786" s="761"/>
      <c r="AJ1786" s="761"/>
      <c r="AK1786" s="761"/>
      <c r="AL1786" s="760"/>
      <c r="AM1786" s="760"/>
      <c r="AN1786" s="760"/>
      <c r="AO1786" s="760"/>
      <c r="AP1786" s="760"/>
      <c r="AQ1786" s="760"/>
      <c r="AR1786" s="760"/>
      <c r="AS1786" s="759"/>
      <c r="AT1786" s="760"/>
      <c r="AU1786" s="760"/>
      <c r="AV1786" s="760"/>
      <c r="AW1786" s="760"/>
      <c r="AX1786" s="760"/>
      <c r="AY1786" s="760"/>
      <c r="AZ1786" s="760"/>
      <c r="BA1786" s="760"/>
      <c r="BB1786" s="760"/>
      <c r="BC1786" s="760"/>
      <c r="BD1786" s="760"/>
      <c r="BE1786" s="760"/>
      <c r="BF1786" s="760"/>
      <c r="BG1786" s="760"/>
      <c r="BH1786" s="760"/>
      <c r="BI1786" s="760"/>
      <c r="BK1786" s="155"/>
      <c r="BL1786" s="155"/>
      <c r="BM1786" s="155"/>
      <c r="BN1786" s="155"/>
    </row>
    <row r="1787" spans="1:66" s="750" customFormat="1" ht="24.75" customHeight="1">
      <c r="A1787" s="21" t="s">
        <v>4524</v>
      </c>
      <c r="B1787" s="20" t="s">
        <v>4669</v>
      </c>
      <c r="C1787" s="850" t="s">
        <v>4663</v>
      </c>
      <c r="D1787" s="20" t="s">
        <v>4525</v>
      </c>
      <c r="E1787" s="20" t="s">
        <v>163</v>
      </c>
      <c r="F1787" s="21" t="s">
        <v>4526</v>
      </c>
      <c r="G1787" s="21" t="s">
        <v>2552</v>
      </c>
      <c r="H1787" s="21" t="s">
        <v>179</v>
      </c>
      <c r="I1787" s="19" t="s">
        <v>5416</v>
      </c>
      <c r="J1787" s="20" t="s">
        <v>4527</v>
      </c>
      <c r="K1787" s="20" t="s">
        <v>2226</v>
      </c>
      <c r="L1787" s="20" t="s">
        <v>1184</v>
      </c>
      <c r="M1787" s="758" t="s">
        <v>4528</v>
      </c>
      <c r="N1787" s="21">
        <v>4172533492</v>
      </c>
      <c r="O1787" s="21" t="s">
        <v>2155</v>
      </c>
      <c r="P1787" s="21" t="s">
        <v>4681</v>
      </c>
      <c r="Q1787" s="21"/>
      <c r="R1787" s="21" t="s">
        <v>4681</v>
      </c>
      <c r="S1787" s="759" t="s">
        <v>3582</v>
      </c>
      <c r="T1787" s="760">
        <v>1386</v>
      </c>
      <c r="U1787" s="21"/>
      <c r="V1787" s="21" t="s">
        <v>235</v>
      </c>
      <c r="W1787" s="20">
        <v>215406825000</v>
      </c>
      <c r="X1787" s="21"/>
      <c r="Y1787" s="760"/>
      <c r="Z1787" s="760"/>
      <c r="AA1787" s="760"/>
      <c r="AB1787" s="760"/>
      <c r="AC1787" s="760"/>
      <c r="AD1787" s="760"/>
      <c r="AE1787" s="760"/>
      <c r="AF1787" s="760"/>
      <c r="AG1787" s="760"/>
      <c r="AH1787" s="761"/>
      <c r="AI1787" s="761"/>
      <c r="AJ1787" s="761"/>
      <c r="AK1787" s="761"/>
      <c r="AL1787" s="760"/>
      <c r="AM1787" s="760"/>
      <c r="AN1787" s="760"/>
      <c r="AO1787" s="760"/>
      <c r="AP1787" s="760"/>
      <c r="AQ1787" s="760"/>
      <c r="AR1787" s="760"/>
      <c r="AS1787" s="759"/>
      <c r="AT1787" s="760"/>
      <c r="AU1787" s="760"/>
      <c r="AV1787" s="760"/>
      <c r="AW1787" s="760"/>
      <c r="AX1787" s="760"/>
      <c r="AY1787" s="760"/>
      <c r="AZ1787" s="760"/>
      <c r="BA1787" s="760"/>
      <c r="BB1787" s="760"/>
      <c r="BC1787" s="760"/>
      <c r="BD1787" s="760"/>
      <c r="BE1787" s="760"/>
      <c r="BF1787" s="760"/>
      <c r="BG1787" s="760"/>
      <c r="BH1787" s="760"/>
      <c r="BI1787" s="760"/>
      <c r="BK1787" s="155"/>
      <c r="BL1787" s="155"/>
      <c r="BM1787" s="155"/>
      <c r="BN1787" s="155"/>
    </row>
    <row r="1788" spans="1:66" s="750" customFormat="1" ht="24.75" customHeight="1">
      <c r="A1788" s="21" t="s">
        <v>4529</v>
      </c>
      <c r="B1788" s="20" t="s">
        <v>4670</v>
      </c>
      <c r="C1788" s="850" t="s">
        <v>4663</v>
      </c>
      <c r="D1788" s="20" t="s">
        <v>4530</v>
      </c>
      <c r="E1788" s="20" t="s">
        <v>163</v>
      </c>
      <c r="F1788" s="21" t="s">
        <v>4531</v>
      </c>
      <c r="G1788" s="21" t="s">
        <v>2552</v>
      </c>
      <c r="H1788" s="21" t="s">
        <v>179</v>
      </c>
      <c r="I1788" s="19" t="s">
        <v>5416</v>
      </c>
      <c r="J1788" s="20" t="s">
        <v>4532</v>
      </c>
      <c r="K1788" s="20" t="s">
        <v>2226</v>
      </c>
      <c r="L1788" s="20" t="s">
        <v>1184</v>
      </c>
      <c r="M1788" s="758" t="s">
        <v>4533</v>
      </c>
      <c r="N1788" s="21">
        <v>4198619916</v>
      </c>
      <c r="O1788" s="21" t="s">
        <v>2155</v>
      </c>
      <c r="P1788" s="21" t="s">
        <v>3972</v>
      </c>
      <c r="Q1788" s="21"/>
      <c r="R1788" s="21" t="s">
        <v>3956</v>
      </c>
      <c r="S1788" s="759" t="s">
        <v>3582</v>
      </c>
      <c r="T1788" s="760">
        <v>1402</v>
      </c>
      <c r="U1788" s="21"/>
      <c r="V1788" s="21" t="s">
        <v>235</v>
      </c>
      <c r="W1788" s="20">
        <v>104441315001</v>
      </c>
      <c r="X1788" s="21"/>
      <c r="Y1788" s="760"/>
      <c r="Z1788" s="760"/>
      <c r="AA1788" s="760"/>
      <c r="AB1788" s="760"/>
      <c r="AC1788" s="760"/>
      <c r="AD1788" s="760"/>
      <c r="AE1788" s="760"/>
      <c r="AF1788" s="760"/>
      <c r="AG1788" s="760"/>
      <c r="AH1788" s="761"/>
      <c r="AI1788" s="761"/>
      <c r="AJ1788" s="761"/>
      <c r="AK1788" s="761"/>
      <c r="AL1788" s="760"/>
      <c r="AM1788" s="760"/>
      <c r="AN1788" s="760"/>
      <c r="AO1788" s="760"/>
      <c r="AP1788" s="760"/>
      <c r="AQ1788" s="760"/>
      <c r="AR1788" s="760"/>
      <c r="AS1788" s="759"/>
      <c r="AT1788" s="760"/>
      <c r="AU1788" s="760"/>
      <c r="AV1788" s="760"/>
      <c r="AW1788" s="760"/>
      <c r="AX1788" s="760"/>
      <c r="AY1788" s="760"/>
      <c r="AZ1788" s="760"/>
      <c r="BA1788" s="760"/>
      <c r="BB1788" s="760"/>
      <c r="BC1788" s="760"/>
      <c r="BD1788" s="760"/>
      <c r="BE1788" s="760"/>
      <c r="BF1788" s="760"/>
      <c r="BG1788" s="760"/>
      <c r="BH1788" s="760"/>
      <c r="BI1788" s="760"/>
      <c r="BK1788" s="155"/>
      <c r="BL1788" s="155"/>
      <c r="BM1788" s="155"/>
      <c r="BN1788" s="155"/>
    </row>
    <row r="1789" spans="1:66" s="750" customFormat="1" ht="24.75" customHeight="1">
      <c r="A1789" s="21" t="s">
        <v>4534</v>
      </c>
      <c r="B1789" s="20" t="s">
        <v>4671</v>
      </c>
      <c r="C1789" s="850" t="s">
        <v>4663</v>
      </c>
      <c r="D1789" s="20" t="s">
        <v>4535</v>
      </c>
      <c r="E1789" s="20" t="s">
        <v>163</v>
      </c>
      <c r="F1789" s="21" t="s">
        <v>123</v>
      </c>
      <c r="G1789" s="21" t="s">
        <v>2552</v>
      </c>
      <c r="H1789" s="21" t="s">
        <v>179</v>
      </c>
      <c r="I1789" s="19" t="s">
        <v>5417</v>
      </c>
      <c r="J1789" s="20" t="s">
        <v>4536</v>
      </c>
      <c r="K1789" s="20" t="s">
        <v>2226</v>
      </c>
      <c r="L1789" s="20" t="s">
        <v>1184</v>
      </c>
      <c r="M1789" s="758" t="s">
        <v>4537</v>
      </c>
      <c r="N1789" s="21">
        <v>4137531722</v>
      </c>
      <c r="O1789" s="21" t="s">
        <v>2155</v>
      </c>
      <c r="P1789" s="21" t="s">
        <v>2917</v>
      </c>
      <c r="Q1789" s="21"/>
      <c r="R1789" s="21" t="s">
        <v>2917</v>
      </c>
      <c r="S1789" s="759" t="s">
        <v>3582</v>
      </c>
      <c r="T1789" s="760">
        <v>1402</v>
      </c>
      <c r="U1789" s="21"/>
      <c r="V1789" s="21" t="s">
        <v>235</v>
      </c>
      <c r="W1789" s="20">
        <v>34020339004</v>
      </c>
      <c r="X1789" s="21"/>
      <c r="Y1789" s="760"/>
      <c r="Z1789" s="760"/>
      <c r="AA1789" s="760"/>
      <c r="AB1789" s="760"/>
      <c r="AC1789" s="760"/>
      <c r="AD1789" s="760"/>
      <c r="AE1789" s="760"/>
      <c r="AF1789" s="760"/>
      <c r="AG1789" s="760"/>
      <c r="AH1789" s="761"/>
      <c r="AI1789" s="761"/>
      <c r="AJ1789" s="761"/>
      <c r="AK1789" s="761"/>
      <c r="AL1789" s="760"/>
      <c r="AM1789" s="760"/>
      <c r="AN1789" s="760"/>
      <c r="AO1789" s="760"/>
      <c r="AP1789" s="760"/>
      <c r="AQ1789" s="760"/>
      <c r="AR1789" s="760"/>
      <c r="AS1789" s="759"/>
      <c r="AT1789" s="760"/>
      <c r="AU1789" s="760"/>
      <c r="AV1789" s="760"/>
      <c r="AW1789" s="760"/>
      <c r="AX1789" s="760"/>
      <c r="AY1789" s="760"/>
      <c r="AZ1789" s="760"/>
      <c r="BA1789" s="760"/>
      <c r="BB1789" s="760"/>
      <c r="BC1789" s="760"/>
      <c r="BD1789" s="760"/>
      <c r="BE1789" s="760"/>
      <c r="BF1789" s="760"/>
      <c r="BG1789" s="760"/>
      <c r="BH1789" s="760"/>
      <c r="BI1789" s="760"/>
      <c r="BK1789" s="155"/>
      <c r="BL1789" s="155"/>
      <c r="BM1789" s="155"/>
      <c r="BN1789" s="155"/>
    </row>
    <row r="1790" spans="1:66" s="750" customFormat="1" ht="24.75" customHeight="1">
      <c r="A1790" s="21" t="s">
        <v>4538</v>
      </c>
      <c r="B1790" s="20" t="s">
        <v>4672</v>
      </c>
      <c r="C1790" s="850" t="s">
        <v>4663</v>
      </c>
      <c r="D1790" s="20" t="s">
        <v>4539</v>
      </c>
      <c r="E1790" s="20" t="s">
        <v>163</v>
      </c>
      <c r="F1790" s="21" t="s">
        <v>4540</v>
      </c>
      <c r="G1790" s="21" t="s">
        <v>2552</v>
      </c>
      <c r="H1790" s="21" t="s">
        <v>179</v>
      </c>
      <c r="I1790" s="19" t="s">
        <v>5418</v>
      </c>
      <c r="J1790" s="20" t="s">
        <v>4541</v>
      </c>
      <c r="K1790" s="20" t="s">
        <v>2226</v>
      </c>
      <c r="L1790" s="20" t="s">
        <v>1184</v>
      </c>
      <c r="M1790" s="758" t="s">
        <v>4542</v>
      </c>
      <c r="N1790" s="21">
        <v>4137953325</v>
      </c>
      <c r="O1790" s="21" t="s">
        <v>2155</v>
      </c>
      <c r="P1790" s="21" t="s">
        <v>4682</v>
      </c>
      <c r="Q1790" s="21"/>
      <c r="R1790" s="21" t="s">
        <v>4682</v>
      </c>
      <c r="S1790" s="759" t="s">
        <v>3582</v>
      </c>
      <c r="T1790" s="760">
        <v>1384</v>
      </c>
      <c r="U1790" s="21"/>
      <c r="V1790" s="21" t="s">
        <v>235</v>
      </c>
      <c r="W1790" s="20">
        <v>342456317007</v>
      </c>
      <c r="X1790" s="21"/>
      <c r="Y1790" s="760"/>
      <c r="Z1790" s="760"/>
      <c r="AA1790" s="760"/>
      <c r="AB1790" s="760"/>
      <c r="AC1790" s="760"/>
      <c r="AD1790" s="760"/>
      <c r="AE1790" s="760"/>
      <c r="AF1790" s="760"/>
      <c r="AG1790" s="760"/>
      <c r="AH1790" s="761"/>
      <c r="AI1790" s="761"/>
      <c r="AJ1790" s="761"/>
      <c r="AK1790" s="761"/>
      <c r="AL1790" s="760"/>
      <c r="AM1790" s="760"/>
      <c r="AN1790" s="760"/>
      <c r="AO1790" s="760"/>
      <c r="AP1790" s="760"/>
      <c r="AQ1790" s="760"/>
      <c r="AR1790" s="760"/>
      <c r="AS1790" s="759"/>
      <c r="AT1790" s="760"/>
      <c r="AU1790" s="760"/>
      <c r="AV1790" s="760"/>
      <c r="AW1790" s="760"/>
      <c r="AX1790" s="760"/>
      <c r="AY1790" s="760"/>
      <c r="AZ1790" s="760"/>
      <c r="BA1790" s="760"/>
      <c r="BB1790" s="760"/>
      <c r="BC1790" s="760"/>
      <c r="BD1790" s="760"/>
      <c r="BE1790" s="760"/>
      <c r="BF1790" s="760"/>
      <c r="BG1790" s="760"/>
      <c r="BH1790" s="760"/>
      <c r="BI1790" s="760"/>
      <c r="BK1790" s="155"/>
      <c r="BL1790" s="155"/>
      <c r="BM1790" s="155"/>
      <c r="BN1790" s="155"/>
    </row>
    <row r="1791" spans="1:66" s="750" customFormat="1" ht="24.75" customHeight="1">
      <c r="A1791" s="21" t="s">
        <v>4543</v>
      </c>
      <c r="B1791" s="20" t="s">
        <v>4673</v>
      </c>
      <c r="C1791" s="850" t="s">
        <v>4663</v>
      </c>
      <c r="D1791" s="20" t="s">
        <v>4544</v>
      </c>
      <c r="E1791" s="20" t="s">
        <v>163</v>
      </c>
      <c r="F1791" s="21" t="s">
        <v>199</v>
      </c>
      <c r="G1791" s="21" t="s">
        <v>2552</v>
      </c>
      <c r="H1791" s="21" t="s">
        <v>179</v>
      </c>
      <c r="I1791" s="19" t="s">
        <v>5418</v>
      </c>
      <c r="J1791" s="20" t="s">
        <v>4545</v>
      </c>
      <c r="K1791" s="20" t="s">
        <v>2226</v>
      </c>
      <c r="L1791" s="20" t="s">
        <v>1184</v>
      </c>
      <c r="M1791" s="758" t="s">
        <v>4546</v>
      </c>
      <c r="N1791" s="21">
        <v>4177733569</v>
      </c>
      <c r="O1791" s="21" t="s">
        <v>2155</v>
      </c>
      <c r="P1791" s="21" t="s">
        <v>4683</v>
      </c>
      <c r="Q1791" s="21"/>
      <c r="R1791" s="21" t="s">
        <v>4683</v>
      </c>
      <c r="S1791" s="759" t="s">
        <v>3582</v>
      </c>
      <c r="T1791" s="760">
        <v>1392</v>
      </c>
      <c r="U1791" s="21"/>
      <c r="V1791" s="21" t="s">
        <v>235</v>
      </c>
      <c r="W1791" s="20">
        <v>215568041007</v>
      </c>
      <c r="X1791" s="21"/>
      <c r="Y1791" s="760"/>
      <c r="Z1791" s="760"/>
      <c r="AA1791" s="760"/>
      <c r="AB1791" s="760"/>
      <c r="AC1791" s="760"/>
      <c r="AD1791" s="760"/>
      <c r="AE1791" s="760"/>
      <c r="AF1791" s="760"/>
      <c r="AG1791" s="760"/>
      <c r="AH1791" s="761"/>
      <c r="AI1791" s="761"/>
      <c r="AJ1791" s="761"/>
      <c r="AK1791" s="761"/>
      <c r="AL1791" s="760"/>
      <c r="AM1791" s="760"/>
      <c r="AN1791" s="760"/>
      <c r="AO1791" s="760"/>
      <c r="AP1791" s="760"/>
      <c r="AQ1791" s="760"/>
      <c r="AR1791" s="760"/>
      <c r="AS1791" s="759"/>
      <c r="AT1791" s="760"/>
      <c r="AU1791" s="760"/>
      <c r="AV1791" s="760"/>
      <c r="AW1791" s="760"/>
      <c r="AX1791" s="760"/>
      <c r="AY1791" s="760"/>
      <c r="AZ1791" s="760"/>
      <c r="BA1791" s="760"/>
      <c r="BB1791" s="760"/>
      <c r="BC1791" s="760"/>
      <c r="BD1791" s="760"/>
      <c r="BE1791" s="760"/>
      <c r="BF1791" s="760"/>
      <c r="BG1791" s="760"/>
      <c r="BH1791" s="760"/>
      <c r="BI1791" s="760"/>
      <c r="BK1791" s="155"/>
      <c r="BL1791" s="155"/>
      <c r="BM1791" s="155"/>
      <c r="BN1791" s="155"/>
    </row>
    <row r="1792" spans="1:66" s="750" customFormat="1" ht="24.75" customHeight="1">
      <c r="A1792" s="21" t="s">
        <v>4547</v>
      </c>
      <c r="B1792" s="20" t="s">
        <v>4674</v>
      </c>
      <c r="C1792" s="850" t="s">
        <v>4663</v>
      </c>
      <c r="D1792" s="20" t="s">
        <v>4548</v>
      </c>
      <c r="E1792" s="20" t="s">
        <v>163</v>
      </c>
      <c r="F1792" s="21" t="s">
        <v>118</v>
      </c>
      <c r="G1792" s="21" t="s">
        <v>4549</v>
      </c>
      <c r="H1792" s="21" t="s">
        <v>179</v>
      </c>
      <c r="I1792" s="19" t="s">
        <v>5418</v>
      </c>
      <c r="J1792" s="20" t="s">
        <v>4550</v>
      </c>
      <c r="K1792" s="20" t="s">
        <v>2226</v>
      </c>
      <c r="L1792" s="20" t="s">
        <v>1184</v>
      </c>
      <c r="M1792" s="758" t="s">
        <v>4551</v>
      </c>
      <c r="N1792" s="21">
        <v>4157687951</v>
      </c>
      <c r="O1792" s="21" t="s">
        <v>2155</v>
      </c>
      <c r="P1792" s="21" t="s">
        <v>4684</v>
      </c>
      <c r="Q1792" s="21"/>
      <c r="R1792" s="21" t="s">
        <v>4684</v>
      </c>
      <c r="S1792" s="759" t="s">
        <v>3582</v>
      </c>
      <c r="T1792" s="760">
        <v>1401</v>
      </c>
      <c r="U1792" s="21"/>
      <c r="V1792" s="21" t="s">
        <v>235</v>
      </c>
      <c r="W1792" s="20">
        <v>339813536000</v>
      </c>
      <c r="X1792" s="21"/>
      <c r="Y1792" s="760"/>
      <c r="Z1792" s="760"/>
      <c r="AA1792" s="760"/>
      <c r="AB1792" s="760"/>
      <c r="AC1792" s="760"/>
      <c r="AD1792" s="760"/>
      <c r="AE1792" s="760"/>
      <c r="AF1792" s="760"/>
      <c r="AG1792" s="760"/>
      <c r="AH1792" s="761"/>
      <c r="AI1792" s="761"/>
      <c r="AJ1792" s="761"/>
      <c r="AK1792" s="761"/>
      <c r="AL1792" s="760"/>
      <c r="AM1792" s="760"/>
      <c r="AN1792" s="760"/>
      <c r="AO1792" s="760"/>
      <c r="AP1792" s="760"/>
      <c r="AQ1792" s="760"/>
      <c r="AR1792" s="760"/>
      <c r="AS1792" s="759"/>
      <c r="AT1792" s="760"/>
      <c r="AU1792" s="760"/>
      <c r="AV1792" s="760"/>
      <c r="AW1792" s="760"/>
      <c r="AX1792" s="760"/>
      <c r="AY1792" s="760"/>
      <c r="AZ1792" s="760"/>
      <c r="BA1792" s="760"/>
      <c r="BB1792" s="760"/>
      <c r="BC1792" s="760"/>
      <c r="BD1792" s="760"/>
      <c r="BE1792" s="760"/>
      <c r="BF1792" s="760"/>
      <c r="BG1792" s="760"/>
      <c r="BH1792" s="760"/>
      <c r="BI1792" s="760"/>
      <c r="BK1792" s="155"/>
      <c r="BL1792" s="155"/>
      <c r="BM1792" s="155"/>
      <c r="BN1792" s="155"/>
    </row>
    <row r="1793" spans="1:66" s="750" customFormat="1" ht="24.75" customHeight="1">
      <c r="A1793" s="21" t="s">
        <v>4552</v>
      </c>
      <c r="B1793" s="20" t="s">
        <v>4675</v>
      </c>
      <c r="C1793" s="850" t="s">
        <v>4663</v>
      </c>
      <c r="D1793" s="20" t="s">
        <v>4553</v>
      </c>
      <c r="E1793" s="20" t="s">
        <v>163</v>
      </c>
      <c r="F1793" s="21" t="s">
        <v>123</v>
      </c>
      <c r="G1793" s="21" t="s">
        <v>2552</v>
      </c>
      <c r="H1793" s="21" t="s">
        <v>179</v>
      </c>
      <c r="I1793" s="19" t="s">
        <v>5416</v>
      </c>
      <c r="J1793" s="20" t="s">
        <v>4554</v>
      </c>
      <c r="K1793" s="20" t="s">
        <v>2226</v>
      </c>
      <c r="L1793" s="20" t="s">
        <v>1184</v>
      </c>
      <c r="M1793" s="758" t="s">
        <v>4555</v>
      </c>
      <c r="N1793" s="21">
        <v>4179988486</v>
      </c>
      <c r="O1793" s="21" t="s">
        <v>2155</v>
      </c>
      <c r="P1793" s="21" t="s">
        <v>4685</v>
      </c>
      <c r="Q1793" s="21"/>
      <c r="R1793" s="21" t="s">
        <v>4685</v>
      </c>
      <c r="S1793" s="759" t="s">
        <v>3582</v>
      </c>
      <c r="T1793" s="760">
        <v>1396</v>
      </c>
      <c r="U1793" s="21"/>
      <c r="V1793" s="21" t="s">
        <v>235</v>
      </c>
      <c r="W1793" s="20">
        <v>207681840006</v>
      </c>
      <c r="X1793" s="21"/>
      <c r="Y1793" s="760"/>
      <c r="Z1793" s="760"/>
      <c r="AA1793" s="760"/>
      <c r="AB1793" s="760"/>
      <c r="AC1793" s="760"/>
      <c r="AD1793" s="760"/>
      <c r="AE1793" s="760"/>
      <c r="AF1793" s="760"/>
      <c r="AG1793" s="760"/>
      <c r="AH1793" s="761"/>
      <c r="AI1793" s="761"/>
      <c r="AJ1793" s="761"/>
      <c r="AK1793" s="761"/>
      <c r="AL1793" s="760"/>
      <c r="AM1793" s="760"/>
      <c r="AN1793" s="760"/>
      <c r="AO1793" s="760"/>
      <c r="AP1793" s="760"/>
      <c r="AQ1793" s="760"/>
      <c r="AR1793" s="760"/>
      <c r="AS1793" s="759"/>
      <c r="AT1793" s="760"/>
      <c r="AU1793" s="760"/>
      <c r="AV1793" s="760"/>
      <c r="AW1793" s="760"/>
      <c r="AX1793" s="760"/>
      <c r="AY1793" s="760"/>
      <c r="AZ1793" s="760"/>
      <c r="BA1793" s="760"/>
      <c r="BB1793" s="760"/>
      <c r="BC1793" s="760"/>
      <c r="BD1793" s="760"/>
      <c r="BE1793" s="760"/>
      <c r="BF1793" s="760"/>
      <c r="BG1793" s="760"/>
      <c r="BH1793" s="760"/>
      <c r="BI1793" s="760"/>
      <c r="BK1793" s="155"/>
      <c r="BL1793" s="155"/>
      <c r="BM1793" s="155"/>
      <c r="BN1793" s="155"/>
    </row>
    <row r="1794" spans="1:66" s="750" customFormat="1" ht="24.75" customHeight="1">
      <c r="A1794" s="21" t="s">
        <v>4556</v>
      </c>
      <c r="B1794" s="20" t="s">
        <v>4676</v>
      </c>
      <c r="C1794" s="850" t="s">
        <v>4663</v>
      </c>
      <c r="D1794" s="20" t="s">
        <v>4557</v>
      </c>
      <c r="E1794" s="20" t="s">
        <v>163</v>
      </c>
      <c r="F1794" s="21" t="s">
        <v>138</v>
      </c>
      <c r="G1794" s="21" t="s">
        <v>2552</v>
      </c>
      <c r="H1794" s="21" t="s">
        <v>179</v>
      </c>
      <c r="I1794" s="19" t="s">
        <v>5418</v>
      </c>
      <c r="J1794" s="20" t="s">
        <v>4558</v>
      </c>
      <c r="K1794" s="20" t="s">
        <v>2226</v>
      </c>
      <c r="L1794" s="20" t="s">
        <v>1184</v>
      </c>
      <c r="M1794" s="758" t="s">
        <v>4559</v>
      </c>
      <c r="N1794" s="21">
        <v>4123546725</v>
      </c>
      <c r="O1794" s="21" t="s">
        <v>2155</v>
      </c>
      <c r="P1794" s="21" t="s">
        <v>1467</v>
      </c>
      <c r="Q1794" s="21"/>
      <c r="R1794" s="21" t="s">
        <v>1467</v>
      </c>
      <c r="S1794" s="759" t="s">
        <v>3582</v>
      </c>
      <c r="T1794" s="760">
        <v>1389</v>
      </c>
      <c r="U1794" s="21"/>
      <c r="V1794" s="21" t="s">
        <v>235</v>
      </c>
      <c r="W1794" s="20">
        <v>339893972006</v>
      </c>
      <c r="X1794" s="21"/>
      <c r="Y1794" s="760"/>
      <c r="Z1794" s="760"/>
      <c r="AA1794" s="760"/>
      <c r="AB1794" s="760"/>
      <c r="AC1794" s="760"/>
      <c r="AD1794" s="760"/>
      <c r="AE1794" s="760"/>
      <c r="AF1794" s="760"/>
      <c r="AG1794" s="760"/>
      <c r="AH1794" s="761"/>
      <c r="AI1794" s="761"/>
      <c r="AJ1794" s="761"/>
      <c r="AK1794" s="761"/>
      <c r="AL1794" s="760"/>
      <c r="AM1794" s="760"/>
      <c r="AN1794" s="760"/>
      <c r="AO1794" s="760"/>
      <c r="AP1794" s="760"/>
      <c r="AQ1794" s="760"/>
      <c r="AR1794" s="760"/>
      <c r="AS1794" s="759"/>
      <c r="AT1794" s="760"/>
      <c r="AU1794" s="760"/>
      <c r="AV1794" s="760"/>
      <c r="AW1794" s="760"/>
      <c r="AX1794" s="760"/>
      <c r="AY1794" s="760"/>
      <c r="AZ1794" s="760"/>
      <c r="BA1794" s="760"/>
      <c r="BB1794" s="760"/>
      <c r="BC1794" s="760"/>
      <c r="BD1794" s="760"/>
      <c r="BE1794" s="760"/>
      <c r="BF1794" s="760"/>
      <c r="BG1794" s="760"/>
      <c r="BH1794" s="760"/>
      <c r="BI1794" s="760"/>
      <c r="BK1794" s="155"/>
      <c r="BL1794" s="155"/>
      <c r="BM1794" s="155"/>
      <c r="BN1794" s="155"/>
    </row>
    <row r="1795" spans="1:66" s="750" customFormat="1" ht="24.75" customHeight="1">
      <c r="A1795" s="21" t="s">
        <v>4560</v>
      </c>
      <c r="B1795" s="20" t="s">
        <v>4677</v>
      </c>
      <c r="C1795" s="850" t="s">
        <v>4663</v>
      </c>
      <c r="D1795" s="20" t="s">
        <v>4561</v>
      </c>
      <c r="E1795" s="20" t="s">
        <v>163</v>
      </c>
      <c r="F1795" s="21" t="s">
        <v>4562</v>
      </c>
      <c r="G1795" s="21" t="s">
        <v>2552</v>
      </c>
      <c r="H1795" s="21" t="s">
        <v>179</v>
      </c>
      <c r="I1795" s="19" t="s">
        <v>5416</v>
      </c>
      <c r="J1795" s="20" t="s">
        <v>4563</v>
      </c>
      <c r="K1795" s="20" t="s">
        <v>2226</v>
      </c>
      <c r="L1795" s="20" t="s">
        <v>1184</v>
      </c>
      <c r="M1795" s="758" t="s">
        <v>4564</v>
      </c>
      <c r="N1795" s="21">
        <v>4198619916</v>
      </c>
      <c r="O1795" s="21" t="s">
        <v>2155</v>
      </c>
      <c r="P1795" s="21" t="s">
        <v>3956</v>
      </c>
      <c r="Q1795" s="21"/>
      <c r="R1795" s="21" t="s">
        <v>3956</v>
      </c>
      <c r="S1795" s="759" t="s">
        <v>3582</v>
      </c>
      <c r="T1795" s="760">
        <v>1402</v>
      </c>
      <c r="U1795" s="21"/>
      <c r="V1795" s="21" t="s">
        <v>235</v>
      </c>
      <c r="W1795" s="20">
        <v>339753457008</v>
      </c>
      <c r="X1795" s="21"/>
      <c r="Y1795" s="760"/>
      <c r="Z1795" s="760"/>
      <c r="AA1795" s="760"/>
      <c r="AB1795" s="760"/>
      <c r="AC1795" s="760"/>
      <c r="AD1795" s="760"/>
      <c r="AE1795" s="760"/>
      <c r="AF1795" s="760"/>
      <c r="AG1795" s="760"/>
      <c r="AH1795" s="761"/>
      <c r="AI1795" s="761"/>
      <c r="AJ1795" s="761"/>
      <c r="AK1795" s="761"/>
      <c r="AL1795" s="760"/>
      <c r="AM1795" s="760"/>
      <c r="AN1795" s="760"/>
      <c r="AO1795" s="760"/>
      <c r="AP1795" s="760"/>
      <c r="AQ1795" s="760"/>
      <c r="AR1795" s="760"/>
      <c r="AS1795" s="759"/>
      <c r="AT1795" s="760"/>
      <c r="AU1795" s="760"/>
      <c r="AV1795" s="760"/>
      <c r="AW1795" s="760"/>
      <c r="AX1795" s="760"/>
      <c r="AY1795" s="760"/>
      <c r="AZ1795" s="760"/>
      <c r="BA1795" s="760"/>
      <c r="BB1795" s="760"/>
      <c r="BC1795" s="760"/>
      <c r="BD1795" s="760"/>
      <c r="BE1795" s="760"/>
      <c r="BF1795" s="760"/>
      <c r="BG1795" s="760"/>
      <c r="BH1795" s="760"/>
      <c r="BI1795" s="760"/>
      <c r="BK1795" s="155"/>
      <c r="BL1795" s="155"/>
      <c r="BM1795" s="155"/>
      <c r="BN1795" s="155"/>
    </row>
    <row r="1796" spans="1:66" s="750" customFormat="1" ht="24.75" customHeight="1">
      <c r="A1796" s="21" t="s">
        <v>4565</v>
      </c>
      <c r="B1796" s="20" t="s">
        <v>4678</v>
      </c>
      <c r="C1796" s="850" t="s">
        <v>4663</v>
      </c>
      <c r="D1796" s="20" t="s">
        <v>4566</v>
      </c>
      <c r="E1796" s="20" t="s">
        <v>163</v>
      </c>
      <c r="F1796" s="21" t="s">
        <v>1089</v>
      </c>
      <c r="G1796" s="21" t="s">
        <v>2552</v>
      </c>
      <c r="H1796" s="21" t="s">
        <v>179</v>
      </c>
      <c r="I1796" s="19" t="s">
        <v>22176</v>
      </c>
      <c r="J1796" s="20" t="s">
        <v>4567</v>
      </c>
      <c r="K1796" s="20" t="s">
        <v>2226</v>
      </c>
      <c r="L1796" s="20" t="s">
        <v>1184</v>
      </c>
      <c r="M1796" s="758" t="s">
        <v>4568</v>
      </c>
      <c r="N1796" s="21">
        <v>4177733425</v>
      </c>
      <c r="O1796" s="21" t="s">
        <v>2155</v>
      </c>
      <c r="P1796" s="21" t="s">
        <v>2565</v>
      </c>
      <c r="Q1796" s="21"/>
      <c r="R1796" s="21" t="s">
        <v>2612</v>
      </c>
      <c r="S1796" s="759" t="s">
        <v>3582</v>
      </c>
      <c r="T1796" s="760">
        <v>1401</v>
      </c>
      <c r="U1796" s="21"/>
      <c r="V1796" s="21" t="s">
        <v>855</v>
      </c>
      <c r="W1796" s="20">
        <v>111283837003</v>
      </c>
      <c r="X1796" s="21"/>
      <c r="Y1796" s="760"/>
      <c r="Z1796" s="760"/>
      <c r="AA1796" s="760"/>
      <c r="AB1796" s="760"/>
      <c r="AC1796" s="760"/>
      <c r="AD1796" s="760"/>
      <c r="AE1796" s="760"/>
      <c r="AF1796" s="760"/>
      <c r="AG1796" s="760"/>
      <c r="AH1796" s="761"/>
      <c r="AI1796" s="761"/>
      <c r="AJ1796" s="761"/>
      <c r="AK1796" s="761"/>
      <c r="AL1796" s="760"/>
      <c r="AM1796" s="760"/>
      <c r="AN1796" s="760"/>
      <c r="AO1796" s="760"/>
      <c r="AP1796" s="760"/>
      <c r="AQ1796" s="760"/>
      <c r="AR1796" s="760"/>
      <c r="AS1796" s="759"/>
      <c r="AT1796" s="760"/>
      <c r="AU1796" s="760"/>
      <c r="AV1796" s="760"/>
      <c r="AW1796" s="760"/>
      <c r="AX1796" s="760"/>
      <c r="AY1796" s="760"/>
      <c r="AZ1796" s="760"/>
      <c r="BA1796" s="760"/>
      <c r="BB1796" s="760"/>
      <c r="BC1796" s="760"/>
      <c r="BD1796" s="760"/>
      <c r="BE1796" s="760"/>
      <c r="BF1796" s="760"/>
      <c r="BG1796" s="760"/>
      <c r="BH1796" s="760"/>
      <c r="BI1796" s="760"/>
      <c r="BK1796" s="155"/>
      <c r="BL1796" s="155"/>
      <c r="BM1796" s="155"/>
      <c r="BN1796" s="155"/>
    </row>
    <row r="1797" spans="1:66" s="750" customFormat="1" ht="24.75" customHeight="1">
      <c r="A1797" s="21" t="s">
        <v>4569</v>
      </c>
      <c r="B1797" s="20" t="s">
        <v>4679</v>
      </c>
      <c r="C1797" s="850" t="s">
        <v>4663</v>
      </c>
      <c r="D1797" s="20" t="s">
        <v>4570</v>
      </c>
      <c r="E1797" s="20" t="s">
        <v>163</v>
      </c>
      <c r="F1797" s="21" t="s">
        <v>608</v>
      </c>
      <c r="G1797" s="21" t="s">
        <v>2552</v>
      </c>
      <c r="H1797" s="21" t="s">
        <v>179</v>
      </c>
      <c r="I1797" s="19" t="s">
        <v>5416</v>
      </c>
      <c r="J1797" s="20" t="s">
        <v>4571</v>
      </c>
      <c r="K1797" s="20" t="s">
        <v>2226</v>
      </c>
      <c r="L1797" s="20" t="s">
        <v>1184</v>
      </c>
      <c r="M1797" s="758" t="s">
        <v>4572</v>
      </c>
      <c r="N1797" s="21">
        <v>4192939729</v>
      </c>
      <c r="O1797" s="21" t="s">
        <v>2155</v>
      </c>
      <c r="P1797" s="21" t="s">
        <v>4686</v>
      </c>
      <c r="Q1797" s="21"/>
      <c r="R1797" s="21" t="s">
        <v>4686</v>
      </c>
      <c r="S1797" s="759" t="s">
        <v>3582</v>
      </c>
      <c r="T1797" s="760">
        <v>1386</v>
      </c>
      <c r="U1797" s="21"/>
      <c r="V1797" s="21" t="s">
        <v>235</v>
      </c>
      <c r="W1797" s="20">
        <v>303061972006</v>
      </c>
      <c r="X1797" s="21"/>
      <c r="Y1797" s="760"/>
      <c r="Z1797" s="760"/>
      <c r="AA1797" s="760"/>
      <c r="AB1797" s="760"/>
      <c r="AC1797" s="760"/>
      <c r="AD1797" s="760"/>
      <c r="AE1797" s="760"/>
      <c r="AF1797" s="760"/>
      <c r="AG1797" s="760"/>
      <c r="AH1797" s="761"/>
      <c r="AI1797" s="761"/>
      <c r="AJ1797" s="761"/>
      <c r="AK1797" s="761"/>
      <c r="AL1797" s="760"/>
      <c r="AM1797" s="760"/>
      <c r="AN1797" s="760"/>
      <c r="AO1797" s="760"/>
      <c r="AP1797" s="760"/>
      <c r="AQ1797" s="760"/>
      <c r="AR1797" s="760"/>
      <c r="AS1797" s="759"/>
      <c r="AT1797" s="760"/>
      <c r="AU1797" s="760"/>
      <c r="AV1797" s="760"/>
      <c r="AW1797" s="760"/>
      <c r="AX1797" s="760"/>
      <c r="AY1797" s="760"/>
      <c r="AZ1797" s="760"/>
      <c r="BA1797" s="760"/>
      <c r="BB1797" s="760"/>
      <c r="BC1797" s="760"/>
      <c r="BD1797" s="760"/>
      <c r="BE1797" s="760"/>
      <c r="BF1797" s="760"/>
      <c r="BG1797" s="760"/>
      <c r="BH1797" s="760"/>
      <c r="BI1797" s="760"/>
      <c r="BK1797" s="155"/>
      <c r="BL1797" s="155"/>
      <c r="BM1797" s="155"/>
      <c r="BN1797" s="155"/>
    </row>
    <row r="1798" spans="1:66" s="750" customFormat="1" ht="24.75" customHeight="1">
      <c r="A1798" s="21" t="s">
        <v>4790</v>
      </c>
      <c r="B1798" s="20" t="s">
        <v>4833</v>
      </c>
      <c r="C1798" s="850" t="s">
        <v>4663</v>
      </c>
      <c r="D1798" s="20" t="s">
        <v>4791</v>
      </c>
      <c r="E1798" s="20" t="s">
        <v>163</v>
      </c>
      <c r="F1798" s="21" t="s">
        <v>4792</v>
      </c>
      <c r="G1798" s="21" t="s">
        <v>2552</v>
      </c>
      <c r="H1798" s="21" t="s">
        <v>179</v>
      </c>
      <c r="I1798" s="19" t="s">
        <v>5416</v>
      </c>
      <c r="J1798" s="20" t="s">
        <v>4793</v>
      </c>
      <c r="K1798" s="20" t="s">
        <v>2226</v>
      </c>
      <c r="L1798" s="20" t="s">
        <v>1184</v>
      </c>
      <c r="M1798" s="758" t="s">
        <v>4794</v>
      </c>
      <c r="N1798" s="21">
        <v>4132533771</v>
      </c>
      <c r="O1798" s="21" t="s">
        <v>2155</v>
      </c>
      <c r="P1798" s="21" t="s">
        <v>4795</v>
      </c>
      <c r="Q1798" s="21"/>
      <c r="R1798" s="21" t="s">
        <v>4795</v>
      </c>
      <c r="S1798" s="759" t="s">
        <v>3582</v>
      </c>
      <c r="T1798" s="760">
        <v>1387</v>
      </c>
      <c r="U1798" s="21"/>
      <c r="V1798" s="21" t="s">
        <v>235</v>
      </c>
      <c r="W1798" s="20">
        <v>339840783008</v>
      </c>
      <c r="X1798" s="21"/>
      <c r="Y1798" s="760"/>
      <c r="Z1798" s="760"/>
      <c r="AA1798" s="760"/>
      <c r="AB1798" s="760"/>
      <c r="AC1798" s="760"/>
      <c r="AD1798" s="760"/>
      <c r="AE1798" s="760"/>
      <c r="AF1798" s="760"/>
      <c r="AG1798" s="760"/>
      <c r="AH1798" s="761"/>
      <c r="AI1798" s="761"/>
      <c r="AJ1798" s="761"/>
      <c r="AK1798" s="761"/>
      <c r="AL1798" s="760"/>
      <c r="AM1798" s="760"/>
      <c r="AN1798" s="760"/>
      <c r="AO1798" s="760"/>
      <c r="AP1798" s="760"/>
      <c r="AQ1798" s="760"/>
      <c r="AR1798" s="760"/>
      <c r="AS1798" s="759"/>
      <c r="AT1798" s="760"/>
      <c r="AU1798" s="760"/>
      <c r="AV1798" s="760"/>
      <c r="AW1798" s="760"/>
      <c r="AX1798" s="760"/>
      <c r="AY1798" s="760"/>
      <c r="AZ1798" s="760"/>
      <c r="BA1798" s="760"/>
      <c r="BB1798" s="760"/>
      <c r="BC1798" s="760"/>
      <c r="BD1798" s="760"/>
      <c r="BE1798" s="760"/>
      <c r="BF1798" s="760"/>
      <c r="BG1798" s="760"/>
      <c r="BH1798" s="760"/>
      <c r="BI1798" s="760"/>
      <c r="BK1798" s="155"/>
      <c r="BL1798" s="155"/>
      <c r="BM1798" s="155"/>
      <c r="BN1798" s="155"/>
    </row>
    <row r="1799" spans="1:66" s="750" customFormat="1" ht="24.75" customHeight="1">
      <c r="A1799" s="21" t="s">
        <v>4796</v>
      </c>
      <c r="B1799" s="20" t="s">
        <v>4834</v>
      </c>
      <c r="C1799" s="850" t="s">
        <v>4663</v>
      </c>
      <c r="D1799" s="20" t="s">
        <v>4797</v>
      </c>
      <c r="E1799" s="20" t="s">
        <v>163</v>
      </c>
      <c r="F1799" s="21" t="s">
        <v>4798</v>
      </c>
      <c r="G1799" s="21" t="s">
        <v>2552</v>
      </c>
      <c r="H1799" s="21" t="s">
        <v>180</v>
      </c>
      <c r="I1799" s="19" t="s">
        <v>5416</v>
      </c>
      <c r="J1799" s="20" t="s">
        <v>4799</v>
      </c>
      <c r="K1799" s="20" t="s">
        <v>2226</v>
      </c>
      <c r="L1799" s="20" t="s">
        <v>1184</v>
      </c>
      <c r="M1799" s="758" t="s">
        <v>4800</v>
      </c>
      <c r="N1799" s="21">
        <v>4187832825</v>
      </c>
      <c r="O1799" s="21" t="s">
        <v>2155</v>
      </c>
      <c r="P1799" s="21" t="s">
        <v>2675</v>
      </c>
      <c r="Q1799" s="21"/>
      <c r="R1799" s="21" t="s">
        <v>2803</v>
      </c>
      <c r="S1799" s="759" t="s">
        <v>3582</v>
      </c>
      <c r="T1799" s="760">
        <v>1401</v>
      </c>
      <c r="U1799" s="21"/>
      <c r="V1799" s="21" t="s">
        <v>235</v>
      </c>
      <c r="W1799" s="20">
        <v>112936692002</v>
      </c>
      <c r="X1799" s="21"/>
      <c r="Y1799" s="760"/>
      <c r="Z1799" s="760"/>
      <c r="AA1799" s="760"/>
      <c r="AB1799" s="760"/>
      <c r="AC1799" s="760"/>
      <c r="AD1799" s="760"/>
      <c r="AE1799" s="760"/>
      <c r="AF1799" s="760"/>
      <c r="AG1799" s="760"/>
      <c r="AH1799" s="761"/>
      <c r="AI1799" s="761"/>
      <c r="AJ1799" s="761"/>
      <c r="AK1799" s="761"/>
      <c r="AL1799" s="760"/>
      <c r="AM1799" s="760"/>
      <c r="AN1799" s="760"/>
      <c r="AO1799" s="760"/>
      <c r="AP1799" s="760"/>
      <c r="AQ1799" s="760"/>
      <c r="AR1799" s="760"/>
      <c r="AS1799" s="759"/>
      <c r="AT1799" s="760"/>
      <c r="AU1799" s="760"/>
      <c r="AV1799" s="760"/>
      <c r="AW1799" s="760"/>
      <c r="AX1799" s="760"/>
      <c r="AY1799" s="760"/>
      <c r="AZ1799" s="760"/>
      <c r="BA1799" s="760"/>
      <c r="BB1799" s="760"/>
      <c r="BC1799" s="760"/>
      <c r="BD1799" s="760"/>
      <c r="BE1799" s="760"/>
      <c r="BF1799" s="760"/>
      <c r="BG1799" s="760"/>
      <c r="BH1799" s="760"/>
      <c r="BI1799" s="760"/>
      <c r="BK1799" s="155"/>
      <c r="BL1799" s="155"/>
      <c r="BM1799" s="155"/>
      <c r="BN1799" s="155"/>
    </row>
    <row r="1800" spans="1:66" s="750" customFormat="1" ht="24.75" customHeight="1">
      <c r="A1800" s="21" t="s">
        <v>4801</v>
      </c>
      <c r="B1800" s="20" t="s">
        <v>4835</v>
      </c>
      <c r="C1800" s="850" t="s">
        <v>4663</v>
      </c>
      <c r="D1800" s="20" t="s">
        <v>4802</v>
      </c>
      <c r="E1800" s="20" t="s">
        <v>163</v>
      </c>
      <c r="F1800" s="21" t="s">
        <v>89</v>
      </c>
      <c r="G1800" s="21" t="s">
        <v>2552</v>
      </c>
      <c r="H1800" s="21" t="s">
        <v>179</v>
      </c>
      <c r="I1800" s="19" t="s">
        <v>5416</v>
      </c>
      <c r="J1800" s="20" t="s">
        <v>4803</v>
      </c>
      <c r="K1800" s="20" t="s">
        <v>2226</v>
      </c>
      <c r="L1800" s="20" t="s">
        <v>1184</v>
      </c>
      <c r="M1800" s="758" t="s">
        <v>4804</v>
      </c>
      <c r="N1800" s="21">
        <v>4277733892</v>
      </c>
      <c r="O1800" s="21" t="s">
        <v>2155</v>
      </c>
      <c r="P1800" s="21" t="s">
        <v>4805</v>
      </c>
      <c r="Q1800" s="21"/>
      <c r="R1800" s="21" t="s">
        <v>4914</v>
      </c>
      <c r="S1800" s="759" t="s">
        <v>3582</v>
      </c>
      <c r="T1800" s="760">
        <v>1396</v>
      </c>
      <c r="U1800" s="21"/>
      <c r="V1800" s="21" t="s">
        <v>235</v>
      </c>
      <c r="W1800" s="20">
        <v>107861341006</v>
      </c>
      <c r="X1800" s="21"/>
      <c r="Y1800" s="760"/>
      <c r="Z1800" s="760"/>
      <c r="AA1800" s="760"/>
      <c r="AB1800" s="760"/>
      <c r="AC1800" s="760"/>
      <c r="AD1800" s="760"/>
      <c r="AE1800" s="760"/>
      <c r="AF1800" s="760"/>
      <c r="AG1800" s="760"/>
      <c r="AH1800" s="761"/>
      <c r="AI1800" s="761"/>
      <c r="AJ1800" s="761"/>
      <c r="AK1800" s="761"/>
      <c r="AL1800" s="760"/>
      <c r="AM1800" s="760"/>
      <c r="AN1800" s="760"/>
      <c r="AO1800" s="760"/>
      <c r="AP1800" s="760"/>
      <c r="AQ1800" s="760"/>
      <c r="AR1800" s="760"/>
      <c r="AS1800" s="759"/>
      <c r="AT1800" s="760"/>
      <c r="AU1800" s="760"/>
      <c r="AV1800" s="760"/>
      <c r="AW1800" s="760"/>
      <c r="AX1800" s="760"/>
      <c r="AY1800" s="760"/>
      <c r="AZ1800" s="760"/>
      <c r="BA1800" s="760"/>
      <c r="BB1800" s="760"/>
      <c r="BC1800" s="760"/>
      <c r="BD1800" s="760"/>
      <c r="BE1800" s="760"/>
      <c r="BF1800" s="760"/>
      <c r="BG1800" s="760"/>
      <c r="BH1800" s="760"/>
      <c r="BI1800" s="760"/>
      <c r="BK1800" s="155"/>
      <c r="BL1800" s="155"/>
      <c r="BM1800" s="155"/>
      <c r="BN1800" s="155"/>
    </row>
    <row r="1801" spans="1:66" s="750" customFormat="1" ht="24.75" customHeight="1">
      <c r="A1801" s="21" t="s">
        <v>4806</v>
      </c>
      <c r="B1801" s="20" t="s">
        <v>4836</v>
      </c>
      <c r="C1801" s="850" t="s">
        <v>4663</v>
      </c>
      <c r="D1801" s="20" t="s">
        <v>4807</v>
      </c>
      <c r="E1801" s="20" t="s">
        <v>163</v>
      </c>
      <c r="F1801" s="21" t="s">
        <v>4808</v>
      </c>
      <c r="G1801" s="21" t="s">
        <v>2552</v>
      </c>
      <c r="H1801" s="21" t="s">
        <v>179</v>
      </c>
      <c r="I1801" s="19" t="s">
        <v>22176</v>
      </c>
      <c r="J1801" s="20" t="s">
        <v>4809</v>
      </c>
      <c r="K1801" s="20" t="s">
        <v>2226</v>
      </c>
      <c r="L1801" s="20" t="s">
        <v>1184</v>
      </c>
      <c r="M1801" s="758" t="s">
        <v>4810</v>
      </c>
      <c r="N1801" s="21">
        <v>4723233475</v>
      </c>
      <c r="O1801" s="21" t="s">
        <v>2155</v>
      </c>
      <c r="P1801" s="21" t="s">
        <v>4811</v>
      </c>
      <c r="Q1801" s="21"/>
      <c r="R1801" s="21" t="s">
        <v>4811</v>
      </c>
      <c r="S1801" s="759" t="s">
        <v>3582</v>
      </c>
      <c r="T1801" s="760">
        <v>1386</v>
      </c>
      <c r="U1801" s="21"/>
      <c r="V1801" s="21" t="s">
        <v>235</v>
      </c>
      <c r="W1801" s="20">
        <v>228537302007</v>
      </c>
      <c r="X1801" s="21"/>
      <c r="Y1801" s="760"/>
      <c r="Z1801" s="760"/>
      <c r="AA1801" s="760"/>
      <c r="AB1801" s="760"/>
      <c r="AC1801" s="760"/>
      <c r="AD1801" s="760"/>
      <c r="AE1801" s="760"/>
      <c r="AF1801" s="760"/>
      <c r="AG1801" s="760"/>
      <c r="AH1801" s="761"/>
      <c r="AI1801" s="761"/>
      <c r="AJ1801" s="761"/>
      <c r="AK1801" s="761"/>
      <c r="AL1801" s="760"/>
      <c r="AM1801" s="760"/>
      <c r="AN1801" s="760"/>
      <c r="AO1801" s="760"/>
      <c r="AP1801" s="760"/>
      <c r="AQ1801" s="760"/>
      <c r="AR1801" s="760"/>
      <c r="AS1801" s="759"/>
      <c r="AT1801" s="760"/>
      <c r="AU1801" s="760"/>
      <c r="AV1801" s="760"/>
      <c r="AW1801" s="760"/>
      <c r="AX1801" s="760"/>
      <c r="AY1801" s="760"/>
      <c r="AZ1801" s="760"/>
      <c r="BA1801" s="760"/>
      <c r="BB1801" s="760"/>
      <c r="BC1801" s="760"/>
      <c r="BD1801" s="760"/>
      <c r="BE1801" s="760"/>
      <c r="BF1801" s="760"/>
      <c r="BG1801" s="760"/>
      <c r="BH1801" s="760"/>
      <c r="BI1801" s="760"/>
      <c r="BK1801" s="155"/>
      <c r="BL1801" s="155"/>
      <c r="BM1801" s="155"/>
      <c r="BN1801" s="155"/>
    </row>
    <row r="1802" spans="1:66" s="750" customFormat="1" ht="24.75" customHeight="1">
      <c r="A1802" s="21" t="s">
        <v>5004</v>
      </c>
      <c r="B1802" s="20" t="s">
        <v>5291</v>
      </c>
      <c r="C1802" s="850" t="s">
        <v>4663</v>
      </c>
      <c r="D1802" s="20" t="s">
        <v>5005</v>
      </c>
      <c r="E1802" s="20" t="s">
        <v>163</v>
      </c>
      <c r="F1802" s="21" t="s">
        <v>113</v>
      </c>
      <c r="G1802" s="21" t="s">
        <v>5198</v>
      </c>
      <c r="H1802" s="21" t="s">
        <v>179</v>
      </c>
      <c r="I1802" s="19" t="s">
        <v>5416</v>
      </c>
      <c r="J1802" s="20" t="s">
        <v>5006</v>
      </c>
      <c r="K1802" s="20" t="s">
        <v>2226</v>
      </c>
      <c r="L1802" s="20" t="s">
        <v>1184</v>
      </c>
      <c r="M1802" s="758" t="s">
        <v>5007</v>
      </c>
      <c r="N1802" s="21"/>
      <c r="O1802" s="21" t="s">
        <v>1551</v>
      </c>
      <c r="P1802" s="21" t="s">
        <v>1309</v>
      </c>
      <c r="Q1802" s="21"/>
      <c r="R1802" s="21" t="s">
        <v>5337</v>
      </c>
      <c r="S1802" s="759" t="s">
        <v>3582</v>
      </c>
      <c r="T1802" s="760">
        <v>1402</v>
      </c>
      <c r="U1802" s="21"/>
      <c r="V1802" s="21" t="s">
        <v>235</v>
      </c>
      <c r="W1802" s="20">
        <v>6037697590907360</v>
      </c>
      <c r="X1802" s="21"/>
      <c r="Y1802" s="760"/>
      <c r="Z1802" s="760"/>
      <c r="AA1802" s="760"/>
      <c r="AB1802" s="760"/>
      <c r="AC1802" s="760"/>
      <c r="AD1802" s="760"/>
      <c r="AE1802" s="760"/>
      <c r="AF1802" s="760"/>
      <c r="AG1802" s="760"/>
      <c r="AH1802" s="761"/>
      <c r="AI1802" s="761"/>
      <c r="AJ1802" s="761"/>
      <c r="AK1802" s="761"/>
      <c r="AL1802" s="760"/>
      <c r="AM1802" s="760"/>
      <c r="AN1802" s="760"/>
      <c r="AO1802" s="760"/>
      <c r="AP1802" s="760"/>
      <c r="AQ1802" s="760"/>
      <c r="AR1802" s="760"/>
      <c r="AS1802" s="759"/>
      <c r="AT1802" s="760"/>
      <c r="AU1802" s="760"/>
      <c r="AV1802" s="760"/>
      <c r="AW1802" s="760"/>
      <c r="AX1802" s="760"/>
      <c r="AY1802" s="760"/>
      <c r="AZ1802" s="760"/>
      <c r="BA1802" s="760"/>
      <c r="BB1802" s="760"/>
      <c r="BC1802" s="760"/>
      <c r="BD1802" s="760"/>
      <c r="BE1802" s="760"/>
      <c r="BF1802" s="760"/>
      <c r="BG1802" s="760"/>
      <c r="BH1802" s="760"/>
      <c r="BI1802" s="760"/>
      <c r="BK1802" s="155"/>
      <c r="BL1802" s="155"/>
      <c r="BM1802" s="155"/>
      <c r="BN1802" s="155"/>
    </row>
    <row r="1803" spans="1:66" s="750" customFormat="1" ht="24.75" customHeight="1">
      <c r="A1803" s="21" t="s">
        <v>5008</v>
      </c>
      <c r="B1803" s="20">
        <v>34824</v>
      </c>
      <c r="C1803" s="850" t="s">
        <v>4663</v>
      </c>
      <c r="D1803" s="20" t="s">
        <v>5009</v>
      </c>
      <c r="E1803" s="20" t="s">
        <v>162</v>
      </c>
      <c r="F1803" s="21" t="s">
        <v>5010</v>
      </c>
      <c r="G1803" s="21" t="s">
        <v>5198</v>
      </c>
      <c r="H1803" s="21" t="s">
        <v>180</v>
      </c>
      <c r="I1803" s="19" t="s">
        <v>5417</v>
      </c>
      <c r="J1803" s="20" t="s">
        <v>1700</v>
      </c>
      <c r="K1803" s="20" t="s">
        <v>2226</v>
      </c>
      <c r="L1803" s="20" t="s">
        <v>1184</v>
      </c>
      <c r="M1803" s="758" t="s">
        <v>5011</v>
      </c>
      <c r="N1803" s="21">
        <v>4138693636</v>
      </c>
      <c r="O1803" s="21" t="s">
        <v>1551</v>
      </c>
      <c r="P1803" s="21" t="s">
        <v>4577</v>
      </c>
      <c r="Q1803" s="21" t="s">
        <v>3759</v>
      </c>
      <c r="R1803" s="21" t="s">
        <v>5337</v>
      </c>
      <c r="S1803" s="759" t="s">
        <v>3582</v>
      </c>
      <c r="T1803" s="760"/>
      <c r="U1803" s="21"/>
      <c r="V1803" s="21" t="s">
        <v>235</v>
      </c>
      <c r="W1803" s="20">
        <v>232593729004</v>
      </c>
      <c r="X1803" s="21"/>
      <c r="Y1803" s="760"/>
      <c r="Z1803" s="760"/>
      <c r="AA1803" s="760"/>
      <c r="AB1803" s="760"/>
      <c r="AC1803" s="760"/>
      <c r="AD1803" s="760"/>
      <c r="AE1803" s="760"/>
      <c r="AF1803" s="760"/>
      <c r="AG1803" s="760"/>
      <c r="AH1803" s="761"/>
      <c r="AI1803" s="761"/>
      <c r="AJ1803" s="761"/>
      <c r="AK1803" s="761"/>
      <c r="AL1803" s="760"/>
      <c r="AM1803" s="760"/>
      <c r="AN1803" s="760"/>
      <c r="AO1803" s="760"/>
      <c r="AP1803" s="760"/>
      <c r="AQ1803" s="760"/>
      <c r="AR1803" s="760"/>
      <c r="AS1803" s="759"/>
      <c r="AT1803" s="760"/>
      <c r="AU1803" s="760"/>
      <c r="AV1803" s="760"/>
      <c r="AW1803" s="760"/>
      <c r="AX1803" s="760"/>
      <c r="AY1803" s="760"/>
      <c r="AZ1803" s="760"/>
      <c r="BA1803" s="760"/>
      <c r="BB1803" s="760"/>
      <c r="BC1803" s="760"/>
      <c r="BD1803" s="760"/>
      <c r="BE1803" s="760"/>
      <c r="BF1803" s="760"/>
      <c r="BG1803" s="760"/>
      <c r="BH1803" s="760"/>
      <c r="BI1803" s="760"/>
      <c r="BK1803" s="155"/>
      <c r="BL1803" s="155"/>
      <c r="BM1803" s="155"/>
      <c r="BN1803" s="155"/>
    </row>
    <row r="1804" spans="1:66" s="750" customFormat="1" ht="24.75" customHeight="1">
      <c r="A1804" s="21" t="s">
        <v>5012</v>
      </c>
      <c r="B1804" s="20">
        <v>34825</v>
      </c>
      <c r="C1804" s="850" t="s">
        <v>4663</v>
      </c>
      <c r="D1804" s="20" t="s">
        <v>5013</v>
      </c>
      <c r="E1804" s="20" t="s">
        <v>386</v>
      </c>
      <c r="F1804" s="21" t="s">
        <v>219</v>
      </c>
      <c r="G1804" s="21" t="s">
        <v>5198</v>
      </c>
      <c r="H1804" s="21" t="s">
        <v>179</v>
      </c>
      <c r="I1804" s="19" t="s">
        <v>5416</v>
      </c>
      <c r="J1804" s="20" t="s">
        <v>5014</v>
      </c>
      <c r="K1804" s="20" t="s">
        <v>2226</v>
      </c>
      <c r="L1804" s="20" t="s">
        <v>1184</v>
      </c>
      <c r="M1804" s="758" t="s">
        <v>5015</v>
      </c>
      <c r="N1804" s="21">
        <v>4194953887</v>
      </c>
      <c r="O1804" s="21" t="s">
        <v>2155</v>
      </c>
      <c r="P1804" s="21" t="s">
        <v>4884</v>
      </c>
      <c r="Q1804" s="21" t="s">
        <v>5016</v>
      </c>
      <c r="R1804" s="21" t="s">
        <v>5595</v>
      </c>
      <c r="S1804" s="759" t="s">
        <v>3582</v>
      </c>
      <c r="T1804" s="760">
        <v>1402</v>
      </c>
      <c r="U1804" s="21"/>
      <c r="V1804" s="21" t="s">
        <v>235</v>
      </c>
      <c r="W1804" s="20">
        <v>228542701008</v>
      </c>
      <c r="X1804" s="21"/>
      <c r="Y1804" s="760"/>
      <c r="Z1804" s="760"/>
      <c r="AA1804" s="760"/>
      <c r="AB1804" s="760"/>
      <c r="AC1804" s="760"/>
      <c r="AD1804" s="760"/>
      <c r="AE1804" s="760"/>
      <c r="AF1804" s="760"/>
      <c r="AG1804" s="760"/>
      <c r="AH1804" s="761"/>
      <c r="AI1804" s="761"/>
      <c r="AJ1804" s="761"/>
      <c r="AK1804" s="761"/>
      <c r="AL1804" s="760"/>
      <c r="AM1804" s="760"/>
      <c r="AN1804" s="760"/>
      <c r="AO1804" s="760"/>
      <c r="AP1804" s="760"/>
      <c r="AQ1804" s="760"/>
      <c r="AR1804" s="760"/>
      <c r="AS1804" s="759"/>
      <c r="AT1804" s="760"/>
      <c r="AU1804" s="760"/>
      <c r="AV1804" s="760"/>
      <c r="AW1804" s="760"/>
      <c r="AX1804" s="760"/>
      <c r="AY1804" s="760"/>
      <c r="AZ1804" s="760"/>
      <c r="BA1804" s="760"/>
      <c r="BB1804" s="760"/>
      <c r="BC1804" s="760"/>
      <c r="BD1804" s="760"/>
      <c r="BE1804" s="760"/>
      <c r="BF1804" s="760"/>
      <c r="BG1804" s="760"/>
      <c r="BH1804" s="760"/>
      <c r="BI1804" s="760"/>
      <c r="BK1804" s="155"/>
      <c r="BL1804" s="155"/>
      <c r="BM1804" s="155"/>
      <c r="BN1804" s="155"/>
    </row>
    <row r="1805" spans="1:66" s="750" customFormat="1" ht="24.75" customHeight="1">
      <c r="A1805" s="21" t="s">
        <v>5017</v>
      </c>
      <c r="B1805" s="20" t="s">
        <v>5312</v>
      </c>
      <c r="C1805" s="850" t="s">
        <v>4663</v>
      </c>
      <c r="D1805" s="20" t="s">
        <v>5018</v>
      </c>
      <c r="E1805" s="20" t="s">
        <v>163</v>
      </c>
      <c r="F1805" s="21" t="s">
        <v>124</v>
      </c>
      <c r="G1805" s="21" t="s">
        <v>5198</v>
      </c>
      <c r="H1805" s="21" t="s">
        <v>179</v>
      </c>
      <c r="I1805" s="19" t="s">
        <v>5417</v>
      </c>
      <c r="J1805" s="20" t="s">
        <v>5019</v>
      </c>
      <c r="K1805" s="20" t="s">
        <v>2226</v>
      </c>
      <c r="L1805" s="20" t="s">
        <v>1184</v>
      </c>
      <c r="M1805" s="758" t="s">
        <v>5020</v>
      </c>
      <c r="N1805" s="21">
        <v>4137733299</v>
      </c>
      <c r="O1805" s="21" t="s">
        <v>1551</v>
      </c>
      <c r="P1805" s="21" t="s">
        <v>615</v>
      </c>
      <c r="Q1805" s="21" t="s">
        <v>5021</v>
      </c>
      <c r="R1805" s="21" t="s">
        <v>5022</v>
      </c>
      <c r="S1805" s="759" t="s">
        <v>3582</v>
      </c>
      <c r="T1805" s="760">
        <v>1396</v>
      </c>
      <c r="U1805" s="21"/>
      <c r="V1805" s="21" t="s">
        <v>235</v>
      </c>
      <c r="W1805" s="20">
        <v>229310793009</v>
      </c>
      <c r="X1805" s="21"/>
      <c r="Y1805" s="760"/>
      <c r="Z1805" s="760"/>
      <c r="AA1805" s="760"/>
      <c r="AB1805" s="760"/>
      <c r="AC1805" s="760"/>
      <c r="AD1805" s="760"/>
      <c r="AE1805" s="760"/>
      <c r="AF1805" s="760"/>
      <c r="AG1805" s="760"/>
      <c r="AH1805" s="761"/>
      <c r="AI1805" s="761"/>
      <c r="AJ1805" s="761"/>
      <c r="AK1805" s="761"/>
      <c r="AL1805" s="760"/>
      <c r="AM1805" s="760"/>
      <c r="AN1805" s="760"/>
      <c r="AO1805" s="760"/>
      <c r="AP1805" s="760"/>
      <c r="AQ1805" s="760"/>
      <c r="AR1805" s="760"/>
      <c r="AS1805" s="759"/>
      <c r="AT1805" s="760"/>
      <c r="AU1805" s="760"/>
      <c r="AV1805" s="760"/>
      <c r="AW1805" s="760"/>
      <c r="AX1805" s="760"/>
      <c r="AY1805" s="760"/>
      <c r="AZ1805" s="760"/>
      <c r="BA1805" s="760"/>
      <c r="BB1805" s="760"/>
      <c r="BC1805" s="760"/>
      <c r="BD1805" s="760"/>
      <c r="BE1805" s="760"/>
      <c r="BF1805" s="760"/>
      <c r="BG1805" s="760"/>
      <c r="BH1805" s="760"/>
      <c r="BI1805" s="760">
        <v>660000000</v>
      </c>
      <c r="BJ1805" s="750">
        <v>70000000</v>
      </c>
      <c r="BK1805" s="155"/>
      <c r="BL1805" s="155"/>
      <c r="BM1805" s="155"/>
      <c r="BN1805" s="155"/>
    </row>
    <row r="1806" spans="1:66" s="750" customFormat="1" ht="24.75" customHeight="1">
      <c r="A1806" s="21" t="s">
        <v>5023</v>
      </c>
      <c r="B1806" s="20" t="s">
        <v>5313</v>
      </c>
      <c r="C1806" s="850" t="s">
        <v>4663</v>
      </c>
      <c r="D1806" s="20" t="s">
        <v>5024</v>
      </c>
      <c r="E1806" s="20" t="s">
        <v>163</v>
      </c>
      <c r="F1806" s="21" t="s">
        <v>757</v>
      </c>
      <c r="G1806" s="21" t="s">
        <v>5198</v>
      </c>
      <c r="H1806" s="21" t="s">
        <v>179</v>
      </c>
      <c r="I1806" s="19" t="s">
        <v>5418</v>
      </c>
      <c r="J1806" s="20" t="s">
        <v>5025</v>
      </c>
      <c r="K1806" s="20" t="s">
        <v>2226</v>
      </c>
      <c r="L1806" s="20" t="s">
        <v>1184</v>
      </c>
      <c r="M1806" s="758" t="s">
        <v>5026</v>
      </c>
      <c r="N1806" s="21">
        <v>4158814141</v>
      </c>
      <c r="O1806" s="21" t="s">
        <v>1551</v>
      </c>
      <c r="P1806" s="21" t="s">
        <v>609</v>
      </c>
      <c r="Q1806" s="21" t="s">
        <v>5027</v>
      </c>
      <c r="R1806" s="21" t="s">
        <v>5022</v>
      </c>
      <c r="S1806" s="759" t="s">
        <v>3582</v>
      </c>
      <c r="T1806" s="760">
        <v>1394</v>
      </c>
      <c r="U1806" s="21"/>
      <c r="V1806" s="21" t="s">
        <v>235</v>
      </c>
      <c r="W1806" s="20">
        <v>333253155006</v>
      </c>
      <c r="X1806" s="21"/>
      <c r="Y1806" s="760"/>
      <c r="Z1806" s="760"/>
      <c r="AA1806" s="760"/>
      <c r="AB1806" s="760"/>
      <c r="AC1806" s="760"/>
      <c r="AD1806" s="760"/>
      <c r="AE1806" s="760"/>
      <c r="AF1806" s="760"/>
      <c r="AG1806" s="760"/>
      <c r="AH1806" s="761"/>
      <c r="AI1806" s="761"/>
      <c r="AJ1806" s="761"/>
      <c r="AK1806" s="761"/>
      <c r="AL1806" s="760"/>
      <c r="AM1806" s="760"/>
      <c r="AN1806" s="760"/>
      <c r="AO1806" s="760"/>
      <c r="AP1806" s="760"/>
      <c r="AQ1806" s="760"/>
      <c r="AR1806" s="760"/>
      <c r="AS1806" s="759"/>
      <c r="AT1806" s="760"/>
      <c r="AU1806" s="760"/>
      <c r="AV1806" s="760"/>
      <c r="AW1806" s="760"/>
      <c r="AX1806" s="760"/>
      <c r="AY1806" s="760"/>
      <c r="AZ1806" s="760"/>
      <c r="BA1806" s="760"/>
      <c r="BB1806" s="760"/>
      <c r="BC1806" s="760"/>
      <c r="BD1806" s="760"/>
      <c r="BE1806" s="760"/>
      <c r="BF1806" s="760"/>
      <c r="BG1806" s="760"/>
      <c r="BH1806" s="760"/>
      <c r="BI1806" s="760">
        <v>660000000</v>
      </c>
      <c r="BJ1806" s="750">
        <v>70000000</v>
      </c>
      <c r="BK1806" s="155"/>
      <c r="BL1806" s="155"/>
      <c r="BM1806" s="155"/>
      <c r="BN1806" s="155"/>
    </row>
    <row r="1807" spans="1:66" s="750" customFormat="1" ht="24.75" customHeight="1">
      <c r="A1807" s="21" t="s">
        <v>5028</v>
      </c>
      <c r="B1807" s="20" t="s">
        <v>5292</v>
      </c>
      <c r="C1807" s="850" t="s">
        <v>4663</v>
      </c>
      <c r="D1807" s="20"/>
      <c r="E1807" s="20" t="s">
        <v>386</v>
      </c>
      <c r="F1807" s="21" t="s">
        <v>199</v>
      </c>
      <c r="G1807" s="21" t="s">
        <v>5198</v>
      </c>
      <c r="H1807" s="21" t="s">
        <v>179</v>
      </c>
      <c r="I1807" s="19" t="s">
        <v>5416</v>
      </c>
      <c r="J1807" s="20" t="s">
        <v>5029</v>
      </c>
      <c r="K1807" s="20" t="s">
        <v>2226</v>
      </c>
      <c r="L1807" s="20" t="s">
        <v>1184</v>
      </c>
      <c r="M1807" s="758" t="s">
        <v>5030</v>
      </c>
      <c r="N1807" s="21">
        <v>4195914613</v>
      </c>
      <c r="O1807" s="21" t="s">
        <v>2155</v>
      </c>
      <c r="P1807" s="21" t="s">
        <v>2709</v>
      </c>
      <c r="Q1807" s="21" t="s">
        <v>5031</v>
      </c>
      <c r="R1807" s="21"/>
      <c r="S1807" s="759" t="s">
        <v>3582</v>
      </c>
      <c r="T1807" s="760">
        <v>1401</v>
      </c>
      <c r="U1807" s="21"/>
      <c r="V1807" s="21" t="s">
        <v>235</v>
      </c>
      <c r="W1807" s="20">
        <v>105263010000</v>
      </c>
      <c r="X1807" s="21"/>
      <c r="Y1807" s="760"/>
      <c r="Z1807" s="760"/>
      <c r="AA1807" s="760"/>
      <c r="AB1807" s="760"/>
      <c r="AC1807" s="760"/>
      <c r="AD1807" s="760"/>
      <c r="AE1807" s="760"/>
      <c r="AF1807" s="760"/>
      <c r="AG1807" s="760"/>
      <c r="AH1807" s="761"/>
      <c r="AI1807" s="761"/>
      <c r="AJ1807" s="761"/>
      <c r="AK1807" s="761"/>
      <c r="AL1807" s="760"/>
      <c r="AM1807" s="760"/>
      <c r="AN1807" s="760"/>
      <c r="AO1807" s="760"/>
      <c r="AP1807" s="760"/>
      <c r="AQ1807" s="760"/>
      <c r="AR1807" s="760"/>
      <c r="AS1807" s="759"/>
      <c r="AT1807" s="760"/>
      <c r="AU1807" s="760"/>
      <c r="AV1807" s="760"/>
      <c r="AW1807" s="760"/>
      <c r="AX1807" s="760"/>
      <c r="AY1807" s="760"/>
      <c r="AZ1807" s="760"/>
      <c r="BA1807" s="760"/>
      <c r="BB1807" s="760"/>
      <c r="BC1807" s="760"/>
      <c r="BD1807" s="760"/>
      <c r="BE1807" s="760"/>
      <c r="BF1807" s="760"/>
      <c r="BG1807" s="760"/>
      <c r="BH1807" s="760"/>
      <c r="BI1807" s="760">
        <v>588000000</v>
      </c>
      <c r="BJ1807" s="750">
        <v>60000000</v>
      </c>
      <c r="BK1807" s="155"/>
      <c r="BL1807" s="155"/>
      <c r="BM1807" s="155"/>
      <c r="BN1807" s="155"/>
    </row>
    <row r="1808" spans="1:66" s="750" customFormat="1" ht="24.75" customHeight="1">
      <c r="A1808" s="21" t="s">
        <v>5032</v>
      </c>
      <c r="B1808" s="20" t="s">
        <v>5293</v>
      </c>
      <c r="C1808" s="850" t="s">
        <v>4663</v>
      </c>
      <c r="D1808" s="20" t="s">
        <v>5033</v>
      </c>
      <c r="E1808" s="20" t="s">
        <v>162</v>
      </c>
      <c r="F1808" s="21" t="s">
        <v>172</v>
      </c>
      <c r="G1808" s="21" t="s">
        <v>5034</v>
      </c>
      <c r="H1808" s="21" t="s">
        <v>179</v>
      </c>
      <c r="I1808" s="19" t="s">
        <v>5418</v>
      </c>
      <c r="J1808" s="20" t="s">
        <v>5035</v>
      </c>
      <c r="K1808" s="20" t="s">
        <v>2226</v>
      </c>
      <c r="L1808" s="20" t="s">
        <v>1184</v>
      </c>
      <c r="M1808" s="758" t="s">
        <v>5036</v>
      </c>
      <c r="N1808" s="21"/>
      <c r="O1808" s="21" t="s">
        <v>1551</v>
      </c>
      <c r="P1808" s="21" t="s">
        <v>1319</v>
      </c>
      <c r="Q1808" s="21" t="s">
        <v>5037</v>
      </c>
      <c r="R1808" s="21" t="s">
        <v>2955</v>
      </c>
      <c r="S1808" s="759" t="s">
        <v>3582</v>
      </c>
      <c r="T1808" s="760">
        <v>1399</v>
      </c>
      <c r="U1808" s="21"/>
      <c r="V1808" s="21" t="s">
        <v>235</v>
      </c>
      <c r="W1808" s="20">
        <v>112476884005</v>
      </c>
      <c r="X1808" s="21"/>
      <c r="Y1808" s="760"/>
      <c r="Z1808" s="760"/>
      <c r="AA1808" s="760"/>
      <c r="AB1808" s="760"/>
      <c r="AC1808" s="760"/>
      <c r="AD1808" s="760"/>
      <c r="AE1808" s="760"/>
      <c r="AF1808" s="760"/>
      <c r="AG1808" s="760"/>
      <c r="AH1808" s="761"/>
      <c r="AI1808" s="761"/>
      <c r="AJ1808" s="761"/>
      <c r="AK1808" s="761"/>
      <c r="AL1808" s="760"/>
      <c r="AM1808" s="760"/>
      <c r="AN1808" s="760"/>
      <c r="AO1808" s="760"/>
      <c r="AP1808" s="760"/>
      <c r="AQ1808" s="760"/>
      <c r="AR1808" s="760"/>
      <c r="AS1808" s="759"/>
      <c r="AT1808" s="760"/>
      <c r="AU1808" s="760"/>
      <c r="AV1808" s="760"/>
      <c r="AW1808" s="760"/>
      <c r="AX1808" s="760"/>
      <c r="AY1808" s="760"/>
      <c r="AZ1808" s="760"/>
      <c r="BA1808" s="760"/>
      <c r="BB1808" s="760"/>
      <c r="BC1808" s="760"/>
      <c r="BD1808" s="760"/>
      <c r="BE1808" s="760"/>
      <c r="BF1808" s="760"/>
      <c r="BG1808" s="760"/>
      <c r="BH1808" s="760"/>
      <c r="BI1808" s="760">
        <v>588000000</v>
      </c>
      <c r="BJ1808" s="750">
        <v>70000000</v>
      </c>
      <c r="BK1808" s="155"/>
      <c r="BL1808" s="155"/>
      <c r="BM1808" s="155"/>
      <c r="BN1808" s="155"/>
    </row>
    <row r="1809" spans="1:68" s="750" customFormat="1" ht="24.75" customHeight="1">
      <c r="A1809" s="21" t="s">
        <v>5038</v>
      </c>
      <c r="B1809" s="20">
        <v>34832</v>
      </c>
      <c r="C1809" s="850" t="s">
        <v>4663</v>
      </c>
      <c r="D1809" s="20" t="s">
        <v>5039</v>
      </c>
      <c r="E1809" s="20" t="s">
        <v>163</v>
      </c>
      <c r="F1809" s="21" t="s">
        <v>571</v>
      </c>
      <c r="G1809" s="21" t="s">
        <v>5198</v>
      </c>
      <c r="H1809" s="21" t="s">
        <v>179</v>
      </c>
      <c r="I1809" s="19" t="s">
        <v>5418</v>
      </c>
      <c r="J1809" s="20" t="s">
        <v>5040</v>
      </c>
      <c r="K1809" s="20" t="s">
        <v>2226</v>
      </c>
      <c r="L1809" s="20" t="s">
        <v>1184</v>
      </c>
      <c r="M1809" s="758" t="s">
        <v>5041</v>
      </c>
      <c r="N1809" s="21">
        <v>4183713918</v>
      </c>
      <c r="O1809" s="21" t="s">
        <v>1551</v>
      </c>
      <c r="P1809" s="21" t="s">
        <v>1308</v>
      </c>
      <c r="Q1809" s="21" t="s">
        <v>5042</v>
      </c>
      <c r="R1809" s="21" t="s">
        <v>5043</v>
      </c>
      <c r="S1809" s="759" t="s">
        <v>3582</v>
      </c>
      <c r="T1809" s="760">
        <v>1391</v>
      </c>
      <c r="U1809" s="21"/>
      <c r="V1809" s="21" t="s">
        <v>235</v>
      </c>
      <c r="W1809" s="20">
        <v>222377348007</v>
      </c>
      <c r="X1809" s="21"/>
      <c r="Y1809" s="760"/>
      <c r="Z1809" s="760"/>
      <c r="AA1809" s="760"/>
      <c r="AB1809" s="760"/>
      <c r="AC1809" s="760"/>
      <c r="AD1809" s="760"/>
      <c r="AE1809" s="760"/>
      <c r="AF1809" s="760"/>
      <c r="AG1809" s="760"/>
      <c r="AH1809" s="761"/>
      <c r="AI1809" s="761"/>
      <c r="AJ1809" s="761"/>
      <c r="AK1809" s="761"/>
      <c r="AL1809" s="760"/>
      <c r="AM1809" s="760"/>
      <c r="AN1809" s="760"/>
      <c r="AO1809" s="760"/>
      <c r="AP1809" s="760"/>
      <c r="AQ1809" s="760"/>
      <c r="AR1809" s="760"/>
      <c r="AS1809" s="759"/>
      <c r="AT1809" s="760"/>
      <c r="AU1809" s="760"/>
      <c r="AV1809" s="760"/>
      <c r="AW1809" s="760"/>
      <c r="AX1809" s="760"/>
      <c r="AY1809" s="760"/>
      <c r="AZ1809" s="760"/>
      <c r="BA1809" s="760"/>
      <c r="BB1809" s="760"/>
      <c r="BC1809" s="760"/>
      <c r="BD1809" s="760"/>
      <c r="BE1809" s="760"/>
      <c r="BF1809" s="760"/>
      <c r="BG1809" s="760"/>
      <c r="BH1809" s="760"/>
      <c r="BI1809" s="760">
        <v>588000000</v>
      </c>
      <c r="BJ1809" s="750">
        <v>70000000</v>
      </c>
      <c r="BK1809" s="155"/>
      <c r="BL1809" s="155"/>
      <c r="BM1809" s="155"/>
      <c r="BN1809" s="155"/>
    </row>
    <row r="1810" spans="1:68" s="750" customFormat="1" ht="24.75" customHeight="1">
      <c r="A1810" s="21" t="s">
        <v>23635</v>
      </c>
      <c r="B1810" s="20" t="s">
        <v>2261</v>
      </c>
      <c r="C1810" s="850" t="s">
        <v>4663</v>
      </c>
      <c r="D1810" s="20" t="s">
        <v>23636</v>
      </c>
      <c r="E1810" s="20" t="s">
        <v>163</v>
      </c>
      <c r="F1810" s="21" t="s">
        <v>138</v>
      </c>
      <c r="G1810" s="21" t="s">
        <v>2552</v>
      </c>
      <c r="H1810" s="21" t="s">
        <v>179</v>
      </c>
      <c r="I1810" s="19" t="s">
        <v>5417</v>
      </c>
      <c r="J1810" s="20" t="s">
        <v>23637</v>
      </c>
      <c r="K1810" s="20" t="s">
        <v>1183</v>
      </c>
      <c r="L1810" s="20" t="s">
        <v>1184</v>
      </c>
      <c r="M1810" s="758" t="s">
        <v>23638</v>
      </c>
      <c r="N1810" s="21"/>
      <c r="O1810" s="21" t="s">
        <v>2155</v>
      </c>
      <c r="P1810" s="21" t="s">
        <v>22560</v>
      </c>
      <c r="Q1810" s="21" t="s">
        <v>22560</v>
      </c>
      <c r="R1810" s="21"/>
      <c r="S1810" s="759"/>
      <c r="T1810" s="760"/>
      <c r="U1810" s="21"/>
      <c r="V1810" s="21"/>
      <c r="W1810" s="20"/>
      <c r="X1810" s="21"/>
      <c r="Y1810" s="760"/>
      <c r="Z1810" s="760"/>
      <c r="AA1810" s="760"/>
      <c r="AB1810" s="760"/>
      <c r="AC1810" s="760"/>
      <c r="AD1810" s="760"/>
      <c r="AE1810" s="760"/>
      <c r="AF1810" s="760"/>
      <c r="AG1810" s="760"/>
      <c r="AH1810" s="761"/>
      <c r="AI1810" s="761"/>
      <c r="AJ1810" s="761"/>
      <c r="AK1810" s="761"/>
      <c r="AL1810" s="760"/>
      <c r="AM1810" s="760"/>
      <c r="AN1810" s="760"/>
      <c r="AO1810" s="760"/>
      <c r="AP1810" s="760"/>
      <c r="AQ1810" s="760"/>
      <c r="AR1810" s="760"/>
      <c r="AS1810" s="759"/>
      <c r="AT1810" s="760"/>
      <c r="AU1810" s="760"/>
      <c r="AV1810" s="760"/>
      <c r="AW1810" s="760"/>
      <c r="AX1810" s="760"/>
      <c r="AY1810" s="760"/>
      <c r="AZ1810" s="760"/>
      <c r="BA1810" s="760"/>
      <c r="BB1810" s="760"/>
      <c r="BC1810" s="760"/>
      <c r="BD1810" s="760"/>
      <c r="BE1810" s="760"/>
      <c r="BF1810" s="760"/>
      <c r="BG1810" s="760"/>
      <c r="BH1810" s="760"/>
      <c r="BI1810" s="760"/>
      <c r="BK1810" s="155"/>
      <c r="BL1810" s="155"/>
      <c r="BM1810" s="155"/>
      <c r="BN1810" s="155"/>
      <c r="BP1810" s="750">
        <v>179920000</v>
      </c>
    </row>
    <row r="1811" spans="1:68" s="750" customFormat="1" ht="24.75" customHeight="1">
      <c r="A1811" s="21" t="s">
        <v>23639</v>
      </c>
      <c r="B1811" s="20">
        <v>20002</v>
      </c>
      <c r="C1811" s="850" t="s">
        <v>4663</v>
      </c>
      <c r="D1811" s="20">
        <v>2594580295</v>
      </c>
      <c r="E1811" s="20" t="s">
        <v>163</v>
      </c>
      <c r="F1811" s="21" t="s">
        <v>102</v>
      </c>
      <c r="G1811" s="21" t="s">
        <v>2552</v>
      </c>
      <c r="H1811" s="21" t="s">
        <v>179</v>
      </c>
      <c r="I1811" s="19" t="s">
        <v>5417</v>
      </c>
      <c r="J1811" s="20">
        <v>9115508523</v>
      </c>
      <c r="K1811" s="20" t="s">
        <v>1183</v>
      </c>
      <c r="L1811" s="20" t="s">
        <v>1184</v>
      </c>
      <c r="M1811" s="758" t="s">
        <v>23638</v>
      </c>
      <c r="N1811" s="21"/>
      <c r="O1811" s="21" t="s">
        <v>2155</v>
      </c>
      <c r="P1811" s="21" t="s">
        <v>3764</v>
      </c>
      <c r="Q1811" s="21" t="s">
        <v>3764</v>
      </c>
      <c r="R1811" s="21"/>
      <c r="S1811" s="759"/>
      <c r="T1811" s="760"/>
      <c r="U1811" s="21"/>
      <c r="V1811" s="21"/>
      <c r="W1811" s="20"/>
      <c r="X1811" s="21"/>
      <c r="Y1811" s="760"/>
      <c r="Z1811" s="760"/>
      <c r="AA1811" s="760"/>
      <c r="AB1811" s="760"/>
      <c r="AC1811" s="760"/>
      <c r="AD1811" s="760"/>
      <c r="AE1811" s="760"/>
      <c r="AF1811" s="760"/>
      <c r="AG1811" s="760"/>
      <c r="AH1811" s="761"/>
      <c r="AI1811" s="761"/>
      <c r="AJ1811" s="761"/>
      <c r="AK1811" s="761"/>
      <c r="AL1811" s="760"/>
      <c r="AM1811" s="760"/>
      <c r="AN1811" s="760"/>
      <c r="AO1811" s="760"/>
      <c r="AP1811" s="760"/>
      <c r="AQ1811" s="760"/>
      <c r="AR1811" s="760"/>
      <c r="AS1811" s="759"/>
      <c r="AT1811" s="760"/>
      <c r="AU1811" s="760"/>
      <c r="AV1811" s="760"/>
      <c r="AW1811" s="760"/>
      <c r="AX1811" s="760"/>
      <c r="AY1811" s="760"/>
      <c r="AZ1811" s="760"/>
      <c r="BA1811" s="760"/>
      <c r="BB1811" s="760"/>
      <c r="BC1811" s="760"/>
      <c r="BD1811" s="760"/>
      <c r="BE1811" s="760"/>
      <c r="BF1811" s="760"/>
      <c r="BG1811" s="760"/>
      <c r="BH1811" s="760"/>
      <c r="BI1811" s="760"/>
      <c r="BK1811" s="155"/>
      <c r="BL1811" s="155"/>
      <c r="BM1811" s="155"/>
      <c r="BN1811" s="155"/>
      <c r="BP1811" s="750">
        <v>134560000</v>
      </c>
    </row>
    <row r="1812" spans="1:68" s="750" customFormat="1" ht="24.75" customHeight="1">
      <c r="A1812" s="21" t="s">
        <v>23640</v>
      </c>
      <c r="B1812" s="20">
        <v>34833</v>
      </c>
      <c r="C1812" s="850" t="s">
        <v>4663</v>
      </c>
      <c r="D1812" s="20">
        <v>2593849223</v>
      </c>
      <c r="E1812" s="20" t="s">
        <v>163</v>
      </c>
      <c r="F1812" s="21" t="s">
        <v>554</v>
      </c>
      <c r="G1812" s="21" t="s">
        <v>2498</v>
      </c>
      <c r="H1812" s="21" t="s">
        <v>180</v>
      </c>
      <c r="I1812" s="19" t="s">
        <v>5417</v>
      </c>
      <c r="J1812" s="20">
        <v>9111349143</v>
      </c>
      <c r="K1812" s="20" t="s">
        <v>1183</v>
      </c>
      <c r="L1812" s="20" t="s">
        <v>1184</v>
      </c>
      <c r="M1812" s="758" t="s">
        <v>23641</v>
      </c>
      <c r="N1812" s="21"/>
      <c r="O1812" s="21" t="s">
        <v>2155</v>
      </c>
      <c r="P1812" s="21" t="s">
        <v>5337</v>
      </c>
      <c r="Q1812" s="21" t="s">
        <v>5337</v>
      </c>
      <c r="R1812" s="21"/>
      <c r="S1812" s="759"/>
      <c r="T1812" s="760"/>
      <c r="U1812" s="21"/>
      <c r="V1812" s="21"/>
      <c r="W1812" s="20"/>
      <c r="X1812" s="21"/>
      <c r="Y1812" s="760"/>
      <c r="Z1812" s="760"/>
      <c r="AA1812" s="760"/>
      <c r="AB1812" s="760"/>
      <c r="AC1812" s="760"/>
      <c r="AD1812" s="760"/>
      <c r="AE1812" s="760"/>
      <c r="AF1812" s="760"/>
      <c r="AG1812" s="760"/>
      <c r="AH1812" s="761"/>
      <c r="AI1812" s="761"/>
      <c r="AJ1812" s="761"/>
      <c r="AK1812" s="761"/>
      <c r="AL1812" s="760"/>
      <c r="AM1812" s="760"/>
      <c r="AN1812" s="760"/>
      <c r="AO1812" s="760"/>
      <c r="AP1812" s="760"/>
      <c r="AQ1812" s="760"/>
      <c r="AR1812" s="760"/>
      <c r="AS1812" s="759"/>
      <c r="AT1812" s="760"/>
      <c r="AU1812" s="760"/>
      <c r="AV1812" s="760"/>
      <c r="AW1812" s="760"/>
      <c r="AX1812" s="760"/>
      <c r="AY1812" s="760"/>
      <c r="AZ1812" s="760"/>
      <c r="BA1812" s="760"/>
      <c r="BB1812" s="760"/>
      <c r="BC1812" s="760"/>
      <c r="BD1812" s="760"/>
      <c r="BE1812" s="760"/>
      <c r="BF1812" s="760"/>
      <c r="BG1812" s="760"/>
      <c r="BH1812" s="760"/>
      <c r="BI1812" s="760"/>
      <c r="BK1812" s="155"/>
      <c r="BL1812" s="155"/>
      <c r="BM1812" s="155"/>
      <c r="BN1812" s="155"/>
      <c r="BP1812" s="750">
        <v>6500000</v>
      </c>
    </row>
    <row r="1813" spans="1:68" s="750" customFormat="1" ht="24.75" customHeight="1">
      <c r="A1813" s="21" t="s">
        <v>23642</v>
      </c>
      <c r="B1813" s="20" t="s">
        <v>23643</v>
      </c>
      <c r="C1813" s="850" t="s">
        <v>4663</v>
      </c>
      <c r="D1813" s="20">
        <v>2659865221</v>
      </c>
      <c r="E1813" s="20" t="s">
        <v>163</v>
      </c>
      <c r="F1813" s="21" t="s">
        <v>23644</v>
      </c>
      <c r="G1813" s="21" t="s">
        <v>2552</v>
      </c>
      <c r="H1813" s="21" t="s">
        <v>179</v>
      </c>
      <c r="I1813" s="19" t="s">
        <v>5418</v>
      </c>
      <c r="J1813" s="20">
        <v>9118142161</v>
      </c>
      <c r="K1813" s="20" t="s">
        <v>1183</v>
      </c>
      <c r="L1813" s="20" t="s">
        <v>1184</v>
      </c>
      <c r="M1813" s="758" t="s">
        <v>23645</v>
      </c>
      <c r="N1813" s="21" t="s">
        <v>23646</v>
      </c>
      <c r="O1813" s="21" t="s">
        <v>2155</v>
      </c>
      <c r="P1813" s="21" t="s">
        <v>23512</v>
      </c>
      <c r="Q1813" s="21" t="s">
        <v>23512</v>
      </c>
      <c r="R1813" s="21"/>
      <c r="S1813" s="759"/>
      <c r="T1813" s="760"/>
      <c r="U1813" s="21"/>
      <c r="V1813" s="21"/>
      <c r="W1813" s="20"/>
      <c r="X1813" s="21"/>
      <c r="Y1813" s="760"/>
      <c r="Z1813" s="760"/>
      <c r="AA1813" s="760"/>
      <c r="AB1813" s="760"/>
      <c r="AC1813" s="760"/>
      <c r="AD1813" s="760"/>
      <c r="AE1813" s="760"/>
      <c r="AF1813" s="760"/>
      <c r="AG1813" s="760"/>
      <c r="AH1813" s="761"/>
      <c r="AI1813" s="761"/>
      <c r="AJ1813" s="761"/>
      <c r="AK1813" s="761"/>
      <c r="AL1813" s="760"/>
      <c r="AM1813" s="760"/>
      <c r="AN1813" s="760"/>
      <c r="AO1813" s="760"/>
      <c r="AP1813" s="760"/>
      <c r="AQ1813" s="760"/>
      <c r="AR1813" s="760"/>
      <c r="AS1813" s="759"/>
      <c r="AT1813" s="760"/>
      <c r="AU1813" s="760"/>
      <c r="AV1813" s="760"/>
      <c r="AW1813" s="760"/>
      <c r="AX1813" s="760"/>
      <c r="AY1813" s="760"/>
      <c r="AZ1813" s="760"/>
      <c r="BA1813" s="760"/>
      <c r="BB1813" s="760"/>
      <c r="BC1813" s="760"/>
      <c r="BD1813" s="760"/>
      <c r="BE1813" s="760"/>
      <c r="BF1813" s="760"/>
      <c r="BG1813" s="760"/>
      <c r="BH1813" s="760"/>
      <c r="BI1813" s="760"/>
      <c r="BK1813" s="155"/>
      <c r="BL1813" s="155"/>
      <c r="BM1813" s="155"/>
      <c r="BN1813" s="155"/>
    </row>
    <row r="1814" spans="1:68" s="750" customFormat="1" ht="24.75" customHeight="1">
      <c r="A1814" s="21" t="s">
        <v>23647</v>
      </c>
      <c r="B1814" s="20" t="s">
        <v>23648</v>
      </c>
      <c r="C1814" s="850" t="s">
        <v>4663</v>
      </c>
      <c r="D1814" s="20">
        <v>2580200991</v>
      </c>
      <c r="E1814" s="20" t="s">
        <v>163</v>
      </c>
      <c r="F1814" s="21" t="s">
        <v>102</v>
      </c>
      <c r="G1814" s="21" t="s">
        <v>1289</v>
      </c>
      <c r="H1814" s="21" t="s">
        <v>179</v>
      </c>
      <c r="I1814" s="19" t="s">
        <v>5417</v>
      </c>
      <c r="J1814" s="20">
        <v>9197769094</v>
      </c>
      <c r="K1814" s="20" t="s">
        <v>1183</v>
      </c>
      <c r="L1814" s="20" t="s">
        <v>1184</v>
      </c>
      <c r="M1814" s="758" t="s">
        <v>23649</v>
      </c>
      <c r="N1814" s="21" t="s">
        <v>23646</v>
      </c>
      <c r="O1814" s="21" t="s">
        <v>2155</v>
      </c>
      <c r="P1814" s="21" t="s">
        <v>23502</v>
      </c>
      <c r="Q1814" s="21" t="s">
        <v>23502</v>
      </c>
      <c r="R1814" s="21"/>
      <c r="S1814" s="759"/>
      <c r="T1814" s="760"/>
      <c r="U1814" s="21"/>
      <c r="V1814" s="21"/>
      <c r="W1814" s="20"/>
      <c r="X1814" s="21"/>
      <c r="Y1814" s="760"/>
      <c r="Z1814" s="760"/>
      <c r="AA1814" s="760"/>
      <c r="AB1814" s="760"/>
      <c r="AC1814" s="760"/>
      <c r="AD1814" s="760"/>
      <c r="AE1814" s="760"/>
      <c r="AF1814" s="760"/>
      <c r="AG1814" s="760"/>
      <c r="AH1814" s="761"/>
      <c r="AI1814" s="761"/>
      <c r="AJ1814" s="761"/>
      <c r="AK1814" s="761"/>
      <c r="AL1814" s="760"/>
      <c r="AM1814" s="760"/>
      <c r="AN1814" s="760"/>
      <c r="AO1814" s="760"/>
      <c r="AP1814" s="760"/>
      <c r="AQ1814" s="760"/>
      <c r="AR1814" s="760"/>
      <c r="AS1814" s="759"/>
      <c r="AT1814" s="760"/>
      <c r="AU1814" s="760"/>
      <c r="AV1814" s="760"/>
      <c r="AW1814" s="760"/>
      <c r="AX1814" s="760"/>
      <c r="AY1814" s="760"/>
      <c r="AZ1814" s="760"/>
      <c r="BA1814" s="760"/>
      <c r="BB1814" s="760"/>
      <c r="BC1814" s="760"/>
      <c r="BD1814" s="760"/>
      <c r="BE1814" s="760"/>
      <c r="BF1814" s="760"/>
      <c r="BG1814" s="760"/>
      <c r="BH1814" s="760"/>
      <c r="BI1814" s="760"/>
      <c r="BK1814" s="155"/>
      <c r="BL1814" s="155"/>
      <c r="BM1814" s="155"/>
      <c r="BN1814" s="155"/>
    </row>
    <row r="1815" spans="1:68" s="750" customFormat="1" ht="24.75" customHeight="1">
      <c r="A1815" s="21"/>
      <c r="B1815" s="20"/>
      <c r="C1815" s="850"/>
      <c r="D1815" s="20"/>
      <c r="E1815" s="20"/>
      <c r="F1815" s="21"/>
      <c r="G1815" s="21"/>
      <c r="H1815" s="21"/>
      <c r="I1815" s="19"/>
      <c r="J1815" s="20"/>
      <c r="K1815" s="20"/>
      <c r="L1815" s="20"/>
      <c r="M1815" s="758"/>
      <c r="N1815" s="21"/>
      <c r="O1815" s="21"/>
      <c r="P1815" s="21"/>
      <c r="Q1815" s="21"/>
      <c r="R1815" s="21"/>
      <c r="S1815" s="759"/>
      <c r="T1815" s="760"/>
      <c r="U1815" s="21"/>
      <c r="V1815" s="21"/>
      <c r="W1815" s="20"/>
      <c r="X1815" s="21"/>
      <c r="Y1815" s="760"/>
      <c r="Z1815" s="760"/>
      <c r="AA1815" s="760"/>
      <c r="AB1815" s="760"/>
      <c r="AC1815" s="760"/>
      <c r="AD1815" s="760"/>
      <c r="AE1815" s="760"/>
      <c r="AF1815" s="760"/>
      <c r="AG1815" s="760"/>
      <c r="AH1815" s="761"/>
      <c r="AI1815" s="761"/>
      <c r="AJ1815" s="761"/>
      <c r="AK1815" s="761"/>
      <c r="AL1815" s="760"/>
      <c r="AM1815" s="760"/>
      <c r="AN1815" s="760"/>
      <c r="AO1815" s="760"/>
      <c r="AP1815" s="760"/>
      <c r="AQ1815" s="760"/>
      <c r="AR1815" s="760"/>
      <c r="AS1815" s="759"/>
      <c r="AT1815" s="760"/>
      <c r="AU1815" s="760"/>
      <c r="AV1815" s="760"/>
      <c r="AW1815" s="760"/>
      <c r="AX1815" s="760"/>
      <c r="AY1815" s="760"/>
      <c r="AZ1815" s="760"/>
      <c r="BA1815" s="760"/>
      <c r="BB1815" s="760"/>
      <c r="BC1815" s="760"/>
      <c r="BD1815" s="760"/>
      <c r="BE1815" s="760"/>
      <c r="BF1815" s="760"/>
      <c r="BG1815" s="760"/>
      <c r="BH1815" s="760"/>
      <c r="BI1815" s="760"/>
      <c r="BK1815" s="155"/>
      <c r="BL1815" s="155"/>
      <c r="BM1815" s="155"/>
      <c r="BN1815" s="155"/>
    </row>
    <row r="1816" spans="1:68" s="750" customFormat="1" ht="24.75" customHeight="1">
      <c r="A1816" s="21" t="s">
        <v>26781</v>
      </c>
      <c r="B1816" s="20">
        <v>34837</v>
      </c>
      <c r="C1816" s="850" t="s">
        <v>4663</v>
      </c>
      <c r="D1816" s="20">
        <v>2650221240</v>
      </c>
      <c r="E1816" s="20" t="s">
        <v>163</v>
      </c>
      <c r="F1816" s="21" t="s">
        <v>153</v>
      </c>
      <c r="G1816" s="21" t="s">
        <v>1289</v>
      </c>
      <c r="H1816" s="21" t="s">
        <v>180</v>
      </c>
      <c r="I1816" s="19" t="s">
        <v>5417</v>
      </c>
      <c r="J1816" s="20">
        <v>9010694132</v>
      </c>
      <c r="K1816" s="20" t="s">
        <v>2226</v>
      </c>
      <c r="L1816" s="20" t="s">
        <v>1184</v>
      </c>
      <c r="M1816" s="758" t="s">
        <v>26782</v>
      </c>
      <c r="N1816" s="21"/>
      <c r="O1816" s="21" t="s">
        <v>2414</v>
      </c>
      <c r="P1816" s="21" t="s">
        <v>23529</v>
      </c>
      <c r="Q1816" s="21" t="s">
        <v>23529</v>
      </c>
      <c r="R1816" s="21"/>
      <c r="S1816" s="759"/>
      <c r="T1816" s="760"/>
      <c r="U1816" s="21"/>
      <c r="V1816" s="21"/>
      <c r="W1816" s="20"/>
      <c r="X1816" s="21"/>
      <c r="Y1816" s="760"/>
      <c r="Z1816" s="760"/>
      <c r="AA1816" s="760"/>
      <c r="AB1816" s="760"/>
      <c r="AC1816" s="760"/>
      <c r="AD1816" s="760"/>
      <c r="AE1816" s="760"/>
      <c r="AF1816" s="760"/>
      <c r="AG1816" s="760"/>
      <c r="AH1816" s="761"/>
      <c r="AI1816" s="761"/>
      <c r="AJ1816" s="761"/>
      <c r="AK1816" s="761"/>
      <c r="AL1816" s="760"/>
      <c r="AM1816" s="760"/>
      <c r="AN1816" s="760"/>
      <c r="AO1816" s="760"/>
      <c r="AP1816" s="760"/>
      <c r="AQ1816" s="760"/>
      <c r="AR1816" s="760"/>
      <c r="AS1816" s="759"/>
      <c r="AT1816" s="760"/>
      <c r="AU1816" s="760"/>
      <c r="AV1816" s="760"/>
      <c r="AW1816" s="760"/>
      <c r="AX1816" s="760"/>
      <c r="AY1816" s="760"/>
      <c r="AZ1816" s="760"/>
      <c r="BA1816" s="760"/>
      <c r="BB1816" s="760"/>
      <c r="BC1816" s="760"/>
      <c r="BD1816" s="760"/>
      <c r="BE1816" s="760"/>
      <c r="BF1816" s="760"/>
      <c r="BG1816" s="760"/>
      <c r="BH1816" s="760"/>
      <c r="BI1816" s="760"/>
      <c r="BK1816" s="155"/>
      <c r="BL1816" s="155"/>
      <c r="BM1816" s="155"/>
      <c r="BN1816" s="155"/>
    </row>
    <row r="1817" spans="1:68" s="750" customFormat="1" ht="24.75" customHeight="1">
      <c r="A1817" s="21" t="s">
        <v>26783</v>
      </c>
      <c r="B1817" s="20" t="s">
        <v>26784</v>
      </c>
      <c r="C1817" s="850" t="s">
        <v>4663</v>
      </c>
      <c r="D1817" s="20" t="s">
        <v>26785</v>
      </c>
      <c r="E1817" s="20" t="s">
        <v>163</v>
      </c>
      <c r="F1817" s="21" t="s">
        <v>764</v>
      </c>
      <c r="G1817" s="21" t="s">
        <v>1289</v>
      </c>
      <c r="H1817" s="21" t="s">
        <v>629</v>
      </c>
      <c r="I1817" s="19" t="s">
        <v>5417</v>
      </c>
      <c r="J1817" s="20" t="s">
        <v>26786</v>
      </c>
      <c r="K1817" s="20" t="s">
        <v>2226</v>
      </c>
      <c r="L1817" s="20" t="s">
        <v>1447</v>
      </c>
      <c r="M1817" s="758" t="s">
        <v>26787</v>
      </c>
      <c r="N1817" s="21">
        <v>4145973439</v>
      </c>
      <c r="O1817" s="21" t="s">
        <v>2414</v>
      </c>
      <c r="P1817" s="21" t="s">
        <v>25916</v>
      </c>
      <c r="Q1817" s="21" t="s">
        <v>25916</v>
      </c>
      <c r="R1817" s="21"/>
      <c r="S1817" s="759"/>
      <c r="T1817" s="760"/>
      <c r="U1817" s="21"/>
      <c r="V1817" s="21"/>
      <c r="W1817" s="20"/>
      <c r="X1817" s="21"/>
      <c r="Y1817" s="760"/>
      <c r="Z1817" s="760"/>
      <c r="AA1817" s="760"/>
      <c r="AB1817" s="760"/>
      <c r="AC1817" s="760"/>
      <c r="AD1817" s="760"/>
      <c r="AE1817" s="760"/>
      <c r="AF1817" s="760"/>
      <c r="AG1817" s="760"/>
      <c r="AH1817" s="761"/>
      <c r="AI1817" s="761"/>
      <c r="AJ1817" s="761"/>
      <c r="AK1817" s="761"/>
      <c r="AL1817" s="760"/>
      <c r="AM1817" s="760"/>
      <c r="AN1817" s="760"/>
      <c r="AO1817" s="760"/>
      <c r="AP1817" s="760"/>
      <c r="AQ1817" s="760"/>
      <c r="AR1817" s="760"/>
      <c r="AS1817" s="759"/>
      <c r="AT1817" s="760"/>
      <c r="AU1817" s="760"/>
      <c r="AV1817" s="760"/>
      <c r="AW1817" s="760"/>
      <c r="AX1817" s="760"/>
      <c r="AY1817" s="760"/>
      <c r="AZ1817" s="760"/>
      <c r="BA1817" s="760"/>
      <c r="BB1817" s="760"/>
      <c r="BC1817" s="760"/>
      <c r="BD1817" s="760"/>
      <c r="BE1817" s="760"/>
      <c r="BF1817" s="760"/>
      <c r="BG1817" s="760"/>
      <c r="BH1817" s="760"/>
      <c r="BI1817" s="760"/>
      <c r="BK1817" s="155"/>
      <c r="BL1817" s="155"/>
      <c r="BM1817" s="155"/>
      <c r="BN1817" s="155"/>
    </row>
    <row r="1818" spans="1:68" s="750" customFormat="1" ht="24.75" customHeight="1">
      <c r="A1818" s="21" t="s">
        <v>26788</v>
      </c>
      <c r="B1818" s="20" t="s">
        <v>26789</v>
      </c>
      <c r="C1818" s="850" t="s">
        <v>4663</v>
      </c>
      <c r="D1818" s="20" t="s">
        <v>26790</v>
      </c>
      <c r="E1818" s="20" t="s">
        <v>163</v>
      </c>
      <c r="F1818" s="21" t="s">
        <v>388</v>
      </c>
      <c r="G1818" s="21" t="s">
        <v>4549</v>
      </c>
      <c r="H1818" s="21" t="s">
        <v>629</v>
      </c>
      <c r="I1818" s="19" t="s">
        <v>22176</v>
      </c>
      <c r="J1818" s="20" t="s">
        <v>26791</v>
      </c>
      <c r="K1818" s="20" t="s">
        <v>2226</v>
      </c>
      <c r="L1818" s="20" t="s">
        <v>1447</v>
      </c>
      <c r="M1818" s="758" t="s">
        <v>26792</v>
      </c>
      <c r="N1818" s="21"/>
      <c r="O1818" s="21" t="s">
        <v>2414</v>
      </c>
      <c r="P1818" s="21" t="s">
        <v>25916</v>
      </c>
      <c r="Q1818" s="21" t="s">
        <v>25916</v>
      </c>
      <c r="R1818" s="21"/>
      <c r="S1818" s="759"/>
      <c r="T1818" s="760"/>
      <c r="U1818" s="21"/>
      <c r="V1818" s="21"/>
      <c r="W1818" s="20"/>
      <c r="X1818" s="21"/>
      <c r="Y1818" s="760"/>
      <c r="Z1818" s="760"/>
      <c r="AA1818" s="760"/>
      <c r="AB1818" s="760"/>
      <c r="AC1818" s="760"/>
      <c r="AD1818" s="760"/>
      <c r="AE1818" s="760"/>
      <c r="AF1818" s="760"/>
      <c r="AG1818" s="760"/>
      <c r="AH1818" s="761"/>
      <c r="AI1818" s="761"/>
      <c r="AJ1818" s="761"/>
      <c r="AK1818" s="761"/>
      <c r="AL1818" s="760"/>
      <c r="AM1818" s="760"/>
      <c r="AN1818" s="760"/>
      <c r="AO1818" s="760"/>
      <c r="AP1818" s="760"/>
      <c r="AQ1818" s="760"/>
      <c r="AR1818" s="760"/>
      <c r="AS1818" s="759"/>
      <c r="AT1818" s="760"/>
      <c r="AU1818" s="760"/>
      <c r="AV1818" s="760"/>
      <c r="AW1818" s="760"/>
      <c r="AX1818" s="760"/>
      <c r="AY1818" s="760"/>
      <c r="AZ1818" s="760"/>
      <c r="BA1818" s="760"/>
      <c r="BB1818" s="760"/>
      <c r="BC1818" s="760"/>
      <c r="BD1818" s="760"/>
      <c r="BE1818" s="760"/>
      <c r="BF1818" s="760"/>
      <c r="BG1818" s="760"/>
      <c r="BH1818" s="760"/>
      <c r="BI1818" s="760"/>
      <c r="BK1818" s="155"/>
      <c r="BL1818" s="155"/>
      <c r="BM1818" s="155"/>
      <c r="BN1818" s="155"/>
    </row>
    <row r="1819" spans="1:68" s="750" customFormat="1" ht="24.75" customHeight="1">
      <c r="A1819" s="21"/>
      <c r="B1819" s="20"/>
      <c r="C1819" s="850"/>
      <c r="D1819" s="20"/>
      <c r="E1819" s="20"/>
      <c r="F1819" s="21"/>
      <c r="G1819" s="21"/>
      <c r="H1819" s="21"/>
      <c r="I1819" s="19" t="s">
        <v>5417</v>
      </c>
      <c r="J1819" s="20"/>
      <c r="K1819" s="20"/>
      <c r="L1819" s="20"/>
      <c r="M1819" s="758"/>
      <c r="N1819" s="21"/>
      <c r="O1819" s="21"/>
      <c r="P1819" s="21"/>
      <c r="Q1819" s="21"/>
      <c r="R1819" s="21"/>
      <c r="S1819" s="759"/>
      <c r="T1819" s="760"/>
      <c r="U1819" s="21"/>
      <c r="V1819" s="21"/>
      <c r="W1819" s="20"/>
      <c r="X1819" s="21"/>
      <c r="Y1819" s="760"/>
      <c r="Z1819" s="760"/>
      <c r="AA1819" s="760"/>
      <c r="AB1819" s="760"/>
      <c r="AC1819" s="760"/>
      <c r="AD1819" s="760"/>
      <c r="AE1819" s="760"/>
      <c r="AF1819" s="760"/>
      <c r="AG1819" s="760"/>
      <c r="AH1819" s="761"/>
      <c r="AI1819" s="761"/>
      <c r="AJ1819" s="761"/>
      <c r="AK1819" s="761"/>
      <c r="AL1819" s="760"/>
      <c r="AM1819" s="760"/>
      <c r="AN1819" s="760"/>
      <c r="AO1819" s="760"/>
      <c r="AP1819" s="760"/>
      <c r="AQ1819" s="760"/>
      <c r="AR1819" s="760"/>
      <c r="AS1819" s="759"/>
      <c r="AT1819" s="760"/>
      <c r="AU1819" s="760"/>
      <c r="AV1819" s="760"/>
      <c r="AW1819" s="760"/>
      <c r="AX1819" s="760"/>
      <c r="AY1819" s="760"/>
      <c r="AZ1819" s="760"/>
      <c r="BA1819" s="760"/>
      <c r="BB1819" s="760"/>
      <c r="BC1819" s="760"/>
      <c r="BD1819" s="760"/>
      <c r="BE1819" s="760"/>
      <c r="BF1819" s="760"/>
      <c r="BG1819" s="760"/>
      <c r="BH1819" s="760"/>
      <c r="BI1819" s="760"/>
      <c r="BK1819" s="155"/>
      <c r="BL1819" s="155"/>
      <c r="BM1819" s="155"/>
      <c r="BN1819" s="155"/>
    </row>
    <row r="1820" spans="1:68" s="830" customFormat="1" ht="24" customHeight="1">
      <c r="A1820" s="472" t="s">
        <v>4130</v>
      </c>
      <c r="B1820" s="472">
        <v>37001</v>
      </c>
      <c r="C1820" s="472" t="s">
        <v>5192</v>
      </c>
      <c r="D1820" s="472" t="s">
        <v>4775</v>
      </c>
      <c r="E1820" s="472" t="s">
        <v>163</v>
      </c>
      <c r="F1820" s="472" t="s">
        <v>199</v>
      </c>
      <c r="G1820" s="472" t="s">
        <v>2552</v>
      </c>
      <c r="H1820" s="472" t="s">
        <v>179</v>
      </c>
      <c r="I1820" s="472" t="s">
        <v>5418</v>
      </c>
      <c r="J1820" s="472" t="s">
        <v>4776</v>
      </c>
      <c r="K1820" s="472" t="s">
        <v>2226</v>
      </c>
      <c r="L1820" s="472" t="s">
        <v>1184</v>
      </c>
      <c r="M1820" s="472" t="s">
        <v>4777</v>
      </c>
      <c r="N1820" s="472">
        <v>4172531425</v>
      </c>
      <c r="O1820" s="472" t="s">
        <v>2155</v>
      </c>
      <c r="P1820" s="472" t="s">
        <v>562</v>
      </c>
      <c r="Q1820" s="472"/>
      <c r="R1820" s="472"/>
      <c r="S1820" s="759"/>
      <c r="T1820" s="829">
        <f>IF(Table54[[#This Row],[تاریخ اولین  احتساب حق بیمه]]="",1403,MID(Table54[[#This Row],[تاریخ اولین  احتساب حق بیمه]],1,4))</f>
        <v>1403</v>
      </c>
      <c r="U1820" s="22"/>
      <c r="V1820" s="22" t="s">
        <v>235</v>
      </c>
      <c r="W1820" s="23">
        <v>110195397000</v>
      </c>
      <c r="X1820" s="472"/>
      <c r="Y1820" s="472"/>
      <c r="Z1820" s="472"/>
      <c r="AA1820" s="472"/>
      <c r="AB1820" s="472"/>
      <c r="AC1820" s="472"/>
      <c r="AD1820" s="472"/>
      <c r="AE1820" s="472"/>
      <c r="AF1820" s="472"/>
      <c r="AG1820" s="472"/>
      <c r="AH1820" s="472"/>
      <c r="AI1820" s="472"/>
      <c r="AJ1820" s="472"/>
      <c r="AK1820" s="472"/>
      <c r="AL1820" s="472"/>
      <c r="AM1820" s="472"/>
      <c r="AN1820" s="472"/>
      <c r="AO1820" s="472"/>
      <c r="AP1820" s="472"/>
      <c r="AQ1820" s="472"/>
      <c r="AR1820" s="472"/>
      <c r="AS1820" s="472"/>
      <c r="AT1820" s="472"/>
      <c r="AU1820" s="472"/>
      <c r="AV1820" s="472"/>
      <c r="AW1820" s="472"/>
      <c r="AX1820" s="472"/>
      <c r="AY1820" s="472"/>
      <c r="AZ1820" s="472"/>
      <c r="BA1820" s="472"/>
      <c r="BB1820" s="472"/>
      <c r="BC1820" s="472"/>
      <c r="BD1820" s="472"/>
      <c r="BE1820" s="750"/>
      <c r="BG1820" s="750"/>
      <c r="BK1820" s="155"/>
      <c r="BL1820" s="155"/>
      <c r="BM1820" s="155"/>
      <c r="BN1820" s="155"/>
    </row>
    <row r="1821" spans="1:68" s="830" customFormat="1" ht="24" customHeight="1">
      <c r="A1821" s="472" t="s">
        <v>4778</v>
      </c>
      <c r="B1821" s="472">
        <v>37002</v>
      </c>
      <c r="C1821" s="472" t="s">
        <v>5192</v>
      </c>
      <c r="D1821" s="472" t="s">
        <v>4779</v>
      </c>
      <c r="E1821" s="472" t="s">
        <v>163</v>
      </c>
      <c r="F1821" s="472" t="s">
        <v>4780</v>
      </c>
      <c r="G1821" s="472" t="s">
        <v>4549</v>
      </c>
      <c r="H1821" s="472" t="s">
        <v>179</v>
      </c>
      <c r="I1821" s="472" t="s">
        <v>22176</v>
      </c>
      <c r="J1821" s="472" t="s">
        <v>4781</v>
      </c>
      <c r="K1821" s="472" t="s">
        <v>2226</v>
      </c>
      <c r="L1821" s="472" t="s">
        <v>1184</v>
      </c>
      <c r="M1821" s="472" t="s">
        <v>4782</v>
      </c>
      <c r="N1821" s="472">
        <v>4123533475</v>
      </c>
      <c r="O1821" s="472" t="s">
        <v>2155</v>
      </c>
      <c r="P1821" s="472" t="s">
        <v>4783</v>
      </c>
      <c r="Q1821" s="472"/>
      <c r="R1821" s="472"/>
      <c r="S1821" s="759"/>
      <c r="T1821" s="829">
        <f>IF(Table54[[#This Row],[تاریخ اولین  احتساب حق بیمه]]="",1403,MID(Table54[[#This Row],[تاریخ اولین  احتساب حق بیمه]],1,4))</f>
        <v>1403</v>
      </c>
      <c r="U1821" s="22"/>
      <c r="V1821" s="22" t="s">
        <v>235</v>
      </c>
      <c r="W1821" s="23">
        <v>220341854004</v>
      </c>
      <c r="X1821" s="472"/>
      <c r="Y1821" s="472"/>
      <c r="Z1821" s="472"/>
      <c r="AA1821" s="472"/>
      <c r="AB1821" s="472"/>
      <c r="AC1821" s="472"/>
      <c r="AD1821" s="472"/>
      <c r="AE1821" s="472"/>
      <c r="AF1821" s="472"/>
      <c r="AG1821" s="472"/>
      <c r="AH1821" s="472"/>
      <c r="AI1821" s="472"/>
      <c r="AJ1821" s="472"/>
      <c r="AK1821" s="472"/>
      <c r="AL1821" s="472"/>
      <c r="AM1821" s="472"/>
      <c r="AN1821" s="472"/>
      <c r="AO1821" s="472"/>
      <c r="AP1821" s="472"/>
      <c r="AQ1821" s="472"/>
      <c r="AR1821" s="472"/>
      <c r="AS1821" s="472"/>
      <c r="AT1821" s="472"/>
      <c r="AU1821" s="472"/>
      <c r="AV1821" s="472"/>
      <c r="AW1821" s="472"/>
      <c r="AX1821" s="472"/>
      <c r="AY1821" s="472"/>
      <c r="AZ1821" s="472"/>
      <c r="BA1821" s="472"/>
      <c r="BB1821" s="472"/>
      <c r="BC1821" s="472"/>
      <c r="BD1821" s="472"/>
      <c r="BE1821" s="750"/>
      <c r="BG1821" s="750"/>
      <c r="BK1821" s="155"/>
      <c r="BL1821" s="155"/>
      <c r="BM1821" s="155"/>
      <c r="BN1821" s="155"/>
    </row>
    <row r="1822" spans="1:68" s="830" customFormat="1" ht="24" customHeight="1">
      <c r="A1822" s="472" t="s">
        <v>4784</v>
      </c>
      <c r="B1822" s="472">
        <v>37003</v>
      </c>
      <c r="C1822" s="472" t="s">
        <v>5192</v>
      </c>
      <c r="D1822" s="472" t="s">
        <v>4785</v>
      </c>
      <c r="E1822" s="472" t="s">
        <v>163</v>
      </c>
      <c r="F1822" s="472" t="s">
        <v>4786</v>
      </c>
      <c r="G1822" s="472" t="s">
        <v>2552</v>
      </c>
      <c r="H1822" s="472" t="s">
        <v>179</v>
      </c>
      <c r="I1822" s="472" t="s">
        <v>22176</v>
      </c>
      <c r="J1822" s="472" t="s">
        <v>4787</v>
      </c>
      <c r="K1822" s="472" t="s">
        <v>2226</v>
      </c>
      <c r="L1822" s="472" t="s">
        <v>1184</v>
      </c>
      <c r="M1822" s="472" t="s">
        <v>4788</v>
      </c>
      <c r="N1822" s="472">
        <v>4172333425</v>
      </c>
      <c r="O1822" s="472" t="s">
        <v>2155</v>
      </c>
      <c r="P1822" s="472" t="s">
        <v>4789</v>
      </c>
      <c r="Q1822" s="472"/>
      <c r="R1822" s="472"/>
      <c r="S1822" s="759"/>
      <c r="T1822" s="829">
        <f>IF(Table54[[#This Row],[تاریخ اولین  احتساب حق بیمه]]="",1403,MID(Table54[[#This Row],[تاریخ اولین  احتساب حق بیمه]],1,4))</f>
        <v>1403</v>
      </c>
      <c r="U1822" s="22"/>
      <c r="V1822" s="22" t="s">
        <v>235</v>
      </c>
      <c r="W1822" s="23">
        <v>109212839003</v>
      </c>
      <c r="X1822" s="472"/>
      <c r="Y1822" s="472"/>
      <c r="Z1822" s="472"/>
      <c r="AA1822" s="472"/>
      <c r="AB1822" s="472"/>
      <c r="AC1822" s="472"/>
      <c r="AD1822" s="472"/>
      <c r="AE1822" s="472"/>
      <c r="AF1822" s="472"/>
      <c r="AG1822" s="472"/>
      <c r="AH1822" s="472"/>
      <c r="AI1822" s="472"/>
      <c r="AJ1822" s="472"/>
      <c r="AK1822" s="472"/>
      <c r="AL1822" s="472"/>
      <c r="AM1822" s="472"/>
      <c r="AN1822" s="472"/>
      <c r="AO1822" s="472"/>
      <c r="AP1822" s="472"/>
      <c r="AQ1822" s="472"/>
      <c r="AR1822" s="472"/>
      <c r="AS1822" s="472"/>
      <c r="AT1822" s="472"/>
      <c r="AU1822" s="472"/>
      <c r="AV1822" s="472"/>
      <c r="AW1822" s="472"/>
      <c r="AX1822" s="472"/>
      <c r="AY1822" s="472"/>
      <c r="AZ1822" s="472"/>
      <c r="BA1822" s="472"/>
      <c r="BB1822" s="472"/>
      <c r="BC1822" s="472"/>
      <c r="BD1822" s="472"/>
      <c r="BE1822" s="750"/>
      <c r="BG1822" s="750"/>
      <c r="BK1822" s="155"/>
      <c r="BL1822" s="155"/>
      <c r="BM1822" s="155"/>
      <c r="BN1822" s="155"/>
    </row>
    <row r="1823" spans="1:68" s="830" customFormat="1" ht="24" customHeight="1">
      <c r="A1823" s="472" t="s">
        <v>4983</v>
      </c>
      <c r="B1823" s="472">
        <v>37004</v>
      </c>
      <c r="C1823" s="472" t="s">
        <v>5192</v>
      </c>
      <c r="D1823" s="472" t="s">
        <v>4984</v>
      </c>
      <c r="E1823" s="472" t="s">
        <v>163</v>
      </c>
      <c r="F1823" s="472" t="s">
        <v>111</v>
      </c>
      <c r="G1823" s="472" t="s">
        <v>2498</v>
      </c>
      <c r="H1823" s="472" t="s">
        <v>179</v>
      </c>
      <c r="I1823" s="472" t="s">
        <v>5417</v>
      </c>
      <c r="J1823" s="472" t="s">
        <v>4985</v>
      </c>
      <c r="K1823" s="472" t="s">
        <v>2226</v>
      </c>
      <c r="L1823" s="472" t="s">
        <v>1184</v>
      </c>
      <c r="M1823" s="472" t="s">
        <v>4986</v>
      </c>
      <c r="N1823" s="472">
        <v>4188733748</v>
      </c>
      <c r="O1823" s="472" t="s">
        <v>1551</v>
      </c>
      <c r="P1823" s="472" t="s">
        <v>4987</v>
      </c>
      <c r="Q1823" s="472"/>
      <c r="R1823" s="472" t="s">
        <v>4128</v>
      </c>
      <c r="S1823" s="759"/>
      <c r="T1823" s="829" t="s">
        <v>5435</v>
      </c>
      <c r="U1823" s="22"/>
      <c r="V1823" s="22" t="s">
        <v>235</v>
      </c>
      <c r="W1823" s="23">
        <v>117715455005</v>
      </c>
      <c r="X1823" s="472"/>
      <c r="Y1823" s="472"/>
      <c r="Z1823" s="472"/>
      <c r="AA1823" s="472"/>
      <c r="AB1823" s="472"/>
      <c r="AC1823" s="472"/>
      <c r="AD1823" s="472"/>
      <c r="AE1823" s="472"/>
      <c r="AF1823" s="472"/>
      <c r="AG1823" s="472"/>
      <c r="AH1823" s="472"/>
      <c r="AI1823" s="472"/>
      <c r="AJ1823" s="472"/>
      <c r="AK1823" s="472"/>
      <c r="AL1823" s="472"/>
      <c r="AM1823" s="472"/>
      <c r="AN1823" s="472"/>
      <c r="AO1823" s="472"/>
      <c r="AP1823" s="472"/>
      <c r="AQ1823" s="472"/>
      <c r="AR1823" s="472"/>
      <c r="AS1823" s="472"/>
      <c r="AT1823" s="472"/>
      <c r="AU1823" s="472"/>
      <c r="AV1823" s="472"/>
      <c r="AW1823" s="472"/>
      <c r="AX1823" s="472"/>
      <c r="AY1823" s="472"/>
      <c r="AZ1823" s="472"/>
      <c r="BA1823" s="472"/>
      <c r="BB1823" s="472"/>
      <c r="BC1823" s="472"/>
      <c r="BD1823" s="472"/>
      <c r="BE1823" s="750"/>
      <c r="BG1823" s="750"/>
      <c r="BI1823" s="830" t="s">
        <v>5437</v>
      </c>
      <c r="BJ1823" s="830">
        <v>60000000</v>
      </c>
      <c r="BK1823" s="155"/>
      <c r="BL1823" s="155"/>
      <c r="BM1823" s="155"/>
      <c r="BN1823" s="155"/>
    </row>
    <row r="1824" spans="1:68" s="830" customFormat="1" ht="24.75" customHeight="1">
      <c r="A1824" s="472" t="s">
        <v>4988</v>
      </c>
      <c r="B1824" s="472" t="s">
        <v>5310</v>
      </c>
      <c r="C1824" s="472" t="s">
        <v>5192</v>
      </c>
      <c r="D1824" s="472" t="s">
        <v>4989</v>
      </c>
      <c r="E1824" s="472" t="s">
        <v>163</v>
      </c>
      <c r="F1824" s="472" t="s">
        <v>910</v>
      </c>
      <c r="G1824" s="472" t="s">
        <v>2498</v>
      </c>
      <c r="H1824" s="472" t="s">
        <v>179</v>
      </c>
      <c r="I1824" s="472" t="s">
        <v>5417</v>
      </c>
      <c r="J1824" s="472" t="s">
        <v>4990</v>
      </c>
      <c r="K1824" s="472" t="s">
        <v>2226</v>
      </c>
      <c r="L1824" s="472" t="s">
        <v>1184</v>
      </c>
      <c r="M1824" s="472" t="s">
        <v>4991</v>
      </c>
      <c r="N1824" s="472">
        <v>4198915481</v>
      </c>
      <c r="O1824" s="472" t="s">
        <v>1551</v>
      </c>
      <c r="P1824" s="472" t="s">
        <v>3093</v>
      </c>
      <c r="Q1824" s="472"/>
      <c r="R1824" s="472" t="s">
        <v>3435</v>
      </c>
      <c r="S1824" s="759"/>
      <c r="T1824" s="829" t="s">
        <v>5435</v>
      </c>
      <c r="U1824" s="22"/>
      <c r="V1824" s="22" t="s">
        <v>235</v>
      </c>
      <c r="W1824" s="23">
        <v>117077257003</v>
      </c>
      <c r="X1824" s="472"/>
      <c r="Y1824" s="472"/>
      <c r="Z1824" s="472"/>
      <c r="AA1824" s="472"/>
      <c r="AB1824" s="472"/>
      <c r="AC1824" s="472"/>
      <c r="AD1824" s="472"/>
      <c r="AE1824" s="472"/>
      <c r="AF1824" s="472"/>
      <c r="AG1824" s="472"/>
      <c r="AH1824" s="472"/>
      <c r="AI1824" s="472"/>
      <c r="AJ1824" s="472"/>
      <c r="AK1824" s="472"/>
      <c r="AL1824" s="472"/>
      <c r="AM1824" s="472"/>
      <c r="AN1824" s="472"/>
      <c r="AO1824" s="472"/>
      <c r="AP1824" s="472"/>
      <c r="AQ1824" s="472"/>
      <c r="AR1824" s="472"/>
      <c r="AS1824" s="472"/>
      <c r="AT1824" s="472"/>
      <c r="AU1824" s="472"/>
      <c r="AV1824" s="472"/>
      <c r="AW1824" s="472"/>
      <c r="AX1824" s="472"/>
      <c r="AY1824" s="472"/>
      <c r="AZ1824" s="472"/>
      <c r="BA1824" s="472"/>
      <c r="BB1824" s="472"/>
      <c r="BC1824" s="472"/>
      <c r="BD1824" s="472"/>
      <c r="BE1824" s="750"/>
      <c r="BG1824" s="750"/>
      <c r="BI1824" s="830" t="s">
        <v>5438</v>
      </c>
      <c r="BJ1824" s="830">
        <v>60000000</v>
      </c>
      <c r="BK1824" s="155"/>
      <c r="BL1824" s="155"/>
      <c r="BM1824" s="155"/>
      <c r="BN1824" s="155"/>
    </row>
    <row r="1825" spans="1:68" s="830" customFormat="1" ht="24.75" customHeight="1">
      <c r="A1825" s="472" t="s">
        <v>4992</v>
      </c>
      <c r="B1825" s="472">
        <v>37006</v>
      </c>
      <c r="C1825" s="472" t="s">
        <v>5192</v>
      </c>
      <c r="D1825" s="472" t="s">
        <v>4993</v>
      </c>
      <c r="E1825" s="472" t="s">
        <v>163</v>
      </c>
      <c r="F1825" s="472" t="s">
        <v>111</v>
      </c>
      <c r="G1825" s="472" t="s">
        <v>2498</v>
      </c>
      <c r="H1825" s="472" t="s">
        <v>179</v>
      </c>
      <c r="I1825" s="472" t="s">
        <v>5418</v>
      </c>
      <c r="J1825" s="472" t="s">
        <v>4994</v>
      </c>
      <c r="K1825" s="472" t="s">
        <v>2226</v>
      </c>
      <c r="L1825" s="472" t="s">
        <v>1184</v>
      </c>
      <c r="M1825" s="472" t="s">
        <v>4995</v>
      </c>
      <c r="N1825" s="472">
        <v>0</v>
      </c>
      <c r="O1825" s="472" t="s">
        <v>1551</v>
      </c>
      <c r="P1825" s="472" t="s">
        <v>4987</v>
      </c>
      <c r="Q1825" s="472"/>
      <c r="R1825" s="472" t="s">
        <v>4128</v>
      </c>
      <c r="S1825" s="759"/>
      <c r="T1825" s="829" t="s">
        <v>5435</v>
      </c>
      <c r="U1825" s="22"/>
      <c r="V1825" s="22" t="s">
        <v>235</v>
      </c>
      <c r="W1825" s="23">
        <v>356999427003</v>
      </c>
      <c r="X1825" s="472"/>
      <c r="Y1825" s="472"/>
      <c r="Z1825" s="472"/>
      <c r="AA1825" s="472"/>
      <c r="AB1825" s="472"/>
      <c r="AC1825" s="472"/>
      <c r="AD1825" s="472"/>
      <c r="AE1825" s="472"/>
      <c r="AF1825" s="472"/>
      <c r="AG1825" s="472"/>
      <c r="AH1825" s="472"/>
      <c r="AI1825" s="472"/>
      <c r="AJ1825" s="472"/>
      <c r="AK1825" s="472"/>
      <c r="AL1825" s="472"/>
      <c r="AM1825" s="472"/>
      <c r="AN1825" s="472"/>
      <c r="AO1825" s="472"/>
      <c r="AP1825" s="472"/>
      <c r="AQ1825" s="472"/>
      <c r="AR1825" s="472"/>
      <c r="AS1825" s="472"/>
      <c r="AT1825" s="472"/>
      <c r="AU1825" s="472"/>
      <c r="AV1825" s="472"/>
      <c r="AW1825" s="472"/>
      <c r="AX1825" s="472"/>
      <c r="AY1825" s="472"/>
      <c r="AZ1825" s="472"/>
      <c r="BA1825" s="472"/>
      <c r="BB1825" s="472"/>
      <c r="BC1825" s="472"/>
      <c r="BD1825" s="472"/>
      <c r="BE1825" s="750"/>
      <c r="BG1825" s="750"/>
      <c r="BI1825" s="830" t="s">
        <v>5437</v>
      </c>
      <c r="BJ1825" s="830">
        <v>60000000</v>
      </c>
      <c r="BK1825" s="155"/>
      <c r="BL1825" s="155"/>
      <c r="BM1825" s="155"/>
      <c r="BN1825" s="155"/>
    </row>
    <row r="1826" spans="1:68" s="830" customFormat="1" ht="24.75" customHeight="1">
      <c r="A1826" s="472" t="s">
        <v>4996</v>
      </c>
      <c r="B1826" s="472" t="s">
        <v>5311</v>
      </c>
      <c r="C1826" s="472" t="s">
        <v>5192</v>
      </c>
      <c r="D1826" s="472" t="s">
        <v>4997</v>
      </c>
      <c r="E1826" s="472" t="s">
        <v>386</v>
      </c>
      <c r="F1826" s="472" t="s">
        <v>199</v>
      </c>
      <c r="G1826" s="472" t="s">
        <v>2096</v>
      </c>
      <c r="H1826" s="472" t="s">
        <v>179</v>
      </c>
      <c r="I1826" s="472" t="s">
        <v>5416</v>
      </c>
      <c r="J1826" s="472" t="s">
        <v>4998</v>
      </c>
      <c r="K1826" s="472" t="s">
        <v>2226</v>
      </c>
      <c r="L1826" s="472" t="s">
        <v>1184</v>
      </c>
      <c r="M1826" s="472" t="s">
        <v>4999</v>
      </c>
      <c r="N1826" s="472">
        <v>4187966941</v>
      </c>
      <c r="O1826" s="472" t="s">
        <v>2155</v>
      </c>
      <c r="P1826" s="472" t="s">
        <v>1998</v>
      </c>
      <c r="Q1826" s="472"/>
      <c r="R1826" s="472"/>
      <c r="S1826" s="759"/>
      <c r="T1826" s="829">
        <f>IF(Table54[[#This Row],[تاریخ اولین  احتساب حق بیمه]]="",1403,MID(Table54[[#This Row],[تاریخ اولین  احتساب حق بیمه]],1,4))</f>
        <v>1403</v>
      </c>
      <c r="U1826" s="22"/>
      <c r="V1826" s="22" t="s">
        <v>235</v>
      </c>
      <c r="W1826" s="23">
        <v>201249118001</v>
      </c>
      <c r="X1826" s="472"/>
      <c r="Y1826" s="472"/>
      <c r="Z1826" s="472"/>
      <c r="AA1826" s="472"/>
      <c r="AB1826" s="472"/>
      <c r="AC1826" s="472"/>
      <c r="AD1826" s="472"/>
      <c r="AE1826" s="472"/>
      <c r="AF1826" s="472"/>
      <c r="AG1826" s="472"/>
      <c r="AH1826" s="472"/>
      <c r="AI1826" s="472"/>
      <c r="AJ1826" s="472"/>
      <c r="AK1826" s="472"/>
      <c r="AL1826" s="472"/>
      <c r="AM1826" s="472"/>
      <c r="AN1826" s="472"/>
      <c r="AO1826" s="472"/>
      <c r="AP1826" s="472"/>
      <c r="AQ1826" s="472"/>
      <c r="AR1826" s="472"/>
      <c r="AS1826" s="472"/>
      <c r="AT1826" s="472"/>
      <c r="AU1826" s="472"/>
      <c r="AV1826" s="472"/>
      <c r="AW1826" s="472"/>
      <c r="AX1826" s="472"/>
      <c r="AY1826" s="472"/>
      <c r="AZ1826" s="472"/>
      <c r="BA1826" s="472"/>
      <c r="BB1826" s="472"/>
      <c r="BC1826" s="472"/>
      <c r="BD1826" s="472"/>
      <c r="BE1826" s="750"/>
      <c r="BG1826" s="750"/>
      <c r="BK1826" s="155"/>
      <c r="BL1826" s="155"/>
      <c r="BM1826" s="155"/>
      <c r="BN1826" s="155"/>
    </row>
    <row r="1827" spans="1:68" s="830" customFormat="1" ht="24.75" customHeight="1">
      <c r="A1827" s="472" t="s">
        <v>5000</v>
      </c>
      <c r="B1827" s="472" t="s">
        <v>5409</v>
      </c>
      <c r="C1827" s="472" t="s">
        <v>5192</v>
      </c>
      <c r="D1827" s="472" t="s">
        <v>5001</v>
      </c>
      <c r="E1827" s="472" t="s">
        <v>386</v>
      </c>
      <c r="F1827" s="472" t="s">
        <v>124</v>
      </c>
      <c r="G1827" s="472" t="s">
        <v>2498</v>
      </c>
      <c r="H1827" s="472" t="s">
        <v>180</v>
      </c>
      <c r="I1827" s="472" t="s">
        <v>5417</v>
      </c>
      <c r="J1827" s="472" t="s">
        <v>5002</v>
      </c>
      <c r="K1827" s="472" t="s">
        <v>2226</v>
      </c>
      <c r="L1827" s="472" t="s">
        <v>1184</v>
      </c>
      <c r="M1827" s="472" t="s">
        <v>5003</v>
      </c>
      <c r="N1827" s="472">
        <v>4179654699</v>
      </c>
      <c r="O1827" s="472" t="s">
        <v>1551</v>
      </c>
      <c r="P1827" s="472" t="s">
        <v>616</v>
      </c>
      <c r="Q1827" s="472"/>
      <c r="R1827" s="472" t="s">
        <v>183</v>
      </c>
      <c r="S1827" s="759"/>
      <c r="T1827" s="829" t="s">
        <v>5440</v>
      </c>
      <c r="U1827" s="22"/>
      <c r="V1827" s="22" t="s">
        <v>855</v>
      </c>
      <c r="W1827" s="23">
        <v>224140512004</v>
      </c>
      <c r="X1827" s="472"/>
      <c r="Y1827" s="472"/>
      <c r="Z1827" s="472"/>
      <c r="AA1827" s="472"/>
      <c r="AB1827" s="472"/>
      <c r="AC1827" s="472"/>
      <c r="AD1827" s="472"/>
      <c r="AE1827" s="472"/>
      <c r="AF1827" s="472"/>
      <c r="AG1827" s="472"/>
      <c r="AH1827" s="472"/>
      <c r="AI1827" s="472"/>
      <c r="AJ1827" s="472"/>
      <c r="AK1827" s="472"/>
      <c r="AL1827" s="472"/>
      <c r="AM1827" s="472"/>
      <c r="AN1827" s="472"/>
      <c r="AO1827" s="472"/>
      <c r="AP1827" s="472"/>
      <c r="AQ1827" s="472"/>
      <c r="AR1827" s="472"/>
      <c r="AS1827" s="472"/>
      <c r="AT1827" s="472"/>
      <c r="AU1827" s="472"/>
      <c r="AV1827" s="472"/>
      <c r="AW1827" s="472"/>
      <c r="AX1827" s="472"/>
      <c r="AY1827" s="472"/>
      <c r="AZ1827" s="472"/>
      <c r="BA1827" s="472"/>
      <c r="BB1827" s="472"/>
      <c r="BC1827" s="472"/>
      <c r="BD1827" s="472"/>
      <c r="BE1827" s="750"/>
      <c r="BG1827" s="750"/>
      <c r="BI1827" s="830" t="s">
        <v>5439</v>
      </c>
      <c r="BJ1827" s="830">
        <v>70000000</v>
      </c>
      <c r="BK1827" s="155"/>
      <c r="BL1827" s="155"/>
      <c r="BM1827" s="155"/>
      <c r="BN1827" s="155"/>
    </row>
    <row r="1828" spans="1:68" s="830" customFormat="1" ht="24.75" customHeight="1">
      <c r="A1828" s="472" t="s">
        <v>22897</v>
      </c>
      <c r="B1828" s="472" t="s">
        <v>22898</v>
      </c>
      <c r="C1828" s="472" t="s">
        <v>5192</v>
      </c>
      <c r="D1828" s="472" t="s">
        <v>22899</v>
      </c>
      <c r="E1828" s="472" t="s">
        <v>163</v>
      </c>
      <c r="F1828" s="472" t="s">
        <v>117</v>
      </c>
      <c r="G1828" s="472" t="s">
        <v>2498</v>
      </c>
      <c r="H1828" s="472" t="s">
        <v>179</v>
      </c>
      <c r="I1828" s="472" t="s">
        <v>5417</v>
      </c>
      <c r="J1828" s="472" t="s">
        <v>22900</v>
      </c>
      <c r="K1828" s="472" t="s">
        <v>1183</v>
      </c>
      <c r="L1828" s="472" t="s">
        <v>1447</v>
      </c>
      <c r="M1828" s="472" t="s">
        <v>22901</v>
      </c>
      <c r="N1828" s="472">
        <v>4143833991</v>
      </c>
      <c r="O1828" s="472" t="s">
        <v>2155</v>
      </c>
      <c r="P1828" s="472"/>
      <c r="Q1828" s="472"/>
      <c r="R1828" s="472"/>
      <c r="S1828" s="759"/>
      <c r="T1828" s="829"/>
      <c r="U1828" s="22"/>
      <c r="V1828" s="22"/>
      <c r="W1828" s="23"/>
      <c r="X1828" s="472"/>
      <c r="Y1828" s="472"/>
      <c r="Z1828" s="472"/>
      <c r="AA1828" s="472"/>
      <c r="AB1828" s="472"/>
      <c r="AC1828" s="472"/>
      <c r="AD1828" s="472"/>
      <c r="AE1828" s="472"/>
      <c r="AF1828" s="472"/>
      <c r="AG1828" s="472"/>
      <c r="AH1828" s="472"/>
      <c r="AI1828" s="472"/>
      <c r="AJ1828" s="472"/>
      <c r="AK1828" s="472"/>
      <c r="AL1828" s="472"/>
      <c r="AM1828" s="472"/>
      <c r="AN1828" s="472"/>
      <c r="AO1828" s="472"/>
      <c r="AP1828" s="472"/>
      <c r="AQ1828" s="472"/>
      <c r="AR1828" s="472"/>
      <c r="AS1828" s="472"/>
      <c r="AT1828" s="472"/>
      <c r="AU1828" s="472"/>
      <c r="AV1828" s="472"/>
      <c r="AW1828" s="472"/>
      <c r="AX1828" s="472"/>
      <c r="AY1828" s="472"/>
      <c r="AZ1828" s="472"/>
      <c r="BA1828" s="472"/>
      <c r="BB1828" s="472"/>
      <c r="BC1828" s="472"/>
      <c r="BD1828" s="472"/>
      <c r="BE1828" s="750"/>
      <c r="BG1828" s="750"/>
      <c r="BJ1828" s="830">
        <v>160000000</v>
      </c>
      <c r="BK1828" s="155">
        <v>200000000</v>
      </c>
      <c r="BL1828" s="155">
        <v>180000000</v>
      </c>
      <c r="BM1828" s="155">
        <v>180000000</v>
      </c>
      <c r="BN1828" s="155">
        <v>180000000</v>
      </c>
      <c r="BO1828" s="830">
        <v>180000000</v>
      </c>
    </row>
    <row r="1829" spans="1:68" s="830" customFormat="1" ht="24.75" customHeight="1">
      <c r="A1829" s="472" t="s">
        <v>22902</v>
      </c>
      <c r="B1829" s="472" t="s">
        <v>22903</v>
      </c>
      <c r="C1829" s="472" t="s">
        <v>5192</v>
      </c>
      <c r="D1829" s="472" t="s">
        <v>22904</v>
      </c>
      <c r="E1829" s="472" t="s">
        <v>163</v>
      </c>
      <c r="F1829" s="472" t="s">
        <v>1118</v>
      </c>
      <c r="G1829" s="472" t="s">
        <v>22905</v>
      </c>
      <c r="H1829" s="472" t="s">
        <v>179</v>
      </c>
      <c r="I1829" s="472" t="s">
        <v>5416</v>
      </c>
      <c r="J1829" s="472" t="s">
        <v>22906</v>
      </c>
      <c r="K1829" s="472" t="s">
        <v>1183</v>
      </c>
      <c r="L1829" s="472" t="s">
        <v>1447</v>
      </c>
      <c r="M1829" s="472" t="s">
        <v>22907</v>
      </c>
      <c r="N1829" s="472">
        <v>4338187639</v>
      </c>
      <c r="O1829" s="472" t="s">
        <v>2155</v>
      </c>
      <c r="P1829" s="472" t="s">
        <v>22908</v>
      </c>
      <c r="Q1829" s="472"/>
      <c r="R1829" s="472"/>
      <c r="S1829" s="759"/>
      <c r="T1829" s="829"/>
      <c r="U1829" s="22"/>
      <c r="V1829" s="22"/>
      <c r="W1829" s="23"/>
      <c r="X1829" s="472"/>
      <c r="Y1829" s="472"/>
      <c r="Z1829" s="472"/>
      <c r="AA1829" s="472"/>
      <c r="AB1829" s="472"/>
      <c r="AC1829" s="472"/>
      <c r="AD1829" s="472"/>
      <c r="AE1829" s="472"/>
      <c r="AF1829" s="472"/>
      <c r="AG1829" s="472"/>
      <c r="AH1829" s="472"/>
      <c r="AI1829" s="472"/>
      <c r="AJ1829" s="472"/>
      <c r="AK1829" s="472"/>
      <c r="AL1829" s="472"/>
      <c r="AM1829" s="472"/>
      <c r="AN1829" s="472"/>
      <c r="AO1829" s="472"/>
      <c r="AP1829" s="472"/>
      <c r="AQ1829" s="472"/>
      <c r="AR1829" s="472"/>
      <c r="AS1829" s="472"/>
      <c r="AT1829" s="472"/>
      <c r="AU1829" s="472"/>
      <c r="AV1829" s="472"/>
      <c r="AW1829" s="472"/>
      <c r="AX1829" s="472"/>
      <c r="AY1829" s="472"/>
      <c r="AZ1829" s="472"/>
      <c r="BA1829" s="472"/>
      <c r="BB1829" s="472"/>
      <c r="BC1829" s="472"/>
      <c r="BD1829" s="472"/>
      <c r="BE1829" s="750"/>
      <c r="BG1829" s="750"/>
      <c r="BJ1829" s="830">
        <v>143500000</v>
      </c>
      <c r="BK1829" s="155">
        <v>261000000</v>
      </c>
      <c r="BL1829" s="155">
        <v>174000000</v>
      </c>
      <c r="BM1829" s="155">
        <v>202000000</v>
      </c>
      <c r="BN1829" s="155">
        <v>208500000</v>
      </c>
      <c r="BO1829" s="830">
        <v>185000000</v>
      </c>
    </row>
    <row r="1830" spans="1:68" s="830" customFormat="1" ht="24.75" customHeight="1">
      <c r="A1830" s="472" t="s">
        <v>22909</v>
      </c>
      <c r="B1830" s="472" t="s">
        <v>22910</v>
      </c>
      <c r="C1830" s="472" t="s">
        <v>5192</v>
      </c>
      <c r="D1830" s="472" t="s">
        <v>22911</v>
      </c>
      <c r="E1830" s="472" t="s">
        <v>162</v>
      </c>
      <c r="F1830" s="472" t="s">
        <v>123</v>
      </c>
      <c r="G1830" s="472" t="s">
        <v>2552</v>
      </c>
      <c r="H1830" s="472" t="s">
        <v>179</v>
      </c>
      <c r="I1830" s="472" t="s">
        <v>22176</v>
      </c>
      <c r="J1830" s="472" t="s">
        <v>22912</v>
      </c>
      <c r="K1830" s="472" t="s">
        <v>1183</v>
      </c>
      <c r="L1830" s="472" t="s">
        <v>1447</v>
      </c>
      <c r="M1830" s="472" t="s">
        <v>22913</v>
      </c>
      <c r="N1830" s="472">
        <v>4178915498</v>
      </c>
      <c r="O1830" s="472" t="s">
        <v>2155</v>
      </c>
      <c r="P1830" s="472" t="s">
        <v>1858</v>
      </c>
      <c r="Q1830" s="472"/>
      <c r="R1830" s="472" t="s">
        <v>5595</v>
      </c>
      <c r="S1830" s="759"/>
      <c r="T1830" s="829"/>
      <c r="U1830" s="22"/>
      <c r="V1830" s="22"/>
      <c r="W1830" s="23"/>
      <c r="X1830" s="472"/>
      <c r="Y1830" s="472"/>
      <c r="Z1830" s="472"/>
      <c r="AA1830" s="472"/>
      <c r="AB1830" s="472"/>
      <c r="AC1830" s="472"/>
      <c r="AD1830" s="472"/>
      <c r="AE1830" s="472"/>
      <c r="AF1830" s="472"/>
      <c r="AG1830" s="472"/>
      <c r="AH1830" s="472"/>
      <c r="AI1830" s="472"/>
      <c r="AJ1830" s="472"/>
      <c r="AK1830" s="472"/>
      <c r="AL1830" s="472"/>
      <c r="AM1830" s="472"/>
      <c r="AN1830" s="472"/>
      <c r="AO1830" s="472"/>
      <c r="AP1830" s="472"/>
      <c r="AQ1830" s="472"/>
      <c r="AR1830" s="472"/>
      <c r="AS1830" s="472"/>
      <c r="AT1830" s="472"/>
      <c r="AU1830" s="472"/>
      <c r="AV1830" s="472"/>
      <c r="AW1830" s="472"/>
      <c r="AX1830" s="472"/>
      <c r="AY1830" s="472"/>
      <c r="AZ1830" s="472"/>
      <c r="BA1830" s="472"/>
      <c r="BB1830" s="472"/>
      <c r="BC1830" s="472"/>
      <c r="BD1830" s="472"/>
      <c r="BE1830" s="750"/>
      <c r="BG1830" s="750"/>
      <c r="BJ1830" s="830">
        <v>104000000</v>
      </c>
      <c r="BK1830" s="155">
        <v>100000000</v>
      </c>
      <c r="BL1830" s="155">
        <v>100000000</v>
      </c>
      <c r="BM1830" s="155">
        <v>100000000</v>
      </c>
      <c r="BN1830" s="155">
        <v>100000000</v>
      </c>
      <c r="BO1830" s="830">
        <v>100000000</v>
      </c>
    </row>
    <row r="1831" spans="1:68" s="830" customFormat="1" ht="24.75" customHeight="1">
      <c r="A1831" s="472" t="s">
        <v>22914</v>
      </c>
      <c r="B1831" s="472" t="s">
        <v>22915</v>
      </c>
      <c r="C1831" s="472" t="s">
        <v>5192</v>
      </c>
      <c r="D1831" s="472" t="s">
        <v>22916</v>
      </c>
      <c r="E1831" s="472" t="s">
        <v>162</v>
      </c>
      <c r="F1831" s="472" t="s">
        <v>318</v>
      </c>
      <c r="G1831" s="472" t="s">
        <v>2552</v>
      </c>
      <c r="H1831" s="472" t="s">
        <v>179</v>
      </c>
      <c r="I1831" s="472" t="s">
        <v>5416</v>
      </c>
      <c r="J1831" s="472" t="s">
        <v>22917</v>
      </c>
      <c r="K1831" s="472" t="s">
        <v>1183</v>
      </c>
      <c r="L1831" s="472" t="s">
        <v>1447</v>
      </c>
      <c r="M1831" s="472" t="s">
        <v>22918</v>
      </c>
      <c r="N1831" s="472">
        <v>4149638872</v>
      </c>
      <c r="O1831" s="472" t="s">
        <v>2155</v>
      </c>
      <c r="P1831" s="472" t="s">
        <v>4128</v>
      </c>
      <c r="Q1831" s="472"/>
      <c r="R1831" s="472" t="s">
        <v>5595</v>
      </c>
      <c r="S1831" s="759"/>
      <c r="T1831" s="829"/>
      <c r="U1831" s="22"/>
      <c r="V1831" s="22"/>
      <c r="W1831" s="23"/>
      <c r="X1831" s="472"/>
      <c r="Y1831" s="472"/>
      <c r="Z1831" s="472"/>
      <c r="AA1831" s="472"/>
      <c r="AB1831" s="472"/>
      <c r="AC1831" s="472"/>
      <c r="AD1831" s="472"/>
      <c r="AE1831" s="472"/>
      <c r="AF1831" s="472"/>
      <c r="AG1831" s="472"/>
      <c r="AH1831" s="472"/>
      <c r="AI1831" s="472"/>
      <c r="AJ1831" s="472"/>
      <c r="AK1831" s="472"/>
      <c r="AL1831" s="472"/>
      <c r="AM1831" s="472"/>
      <c r="AN1831" s="472"/>
      <c r="AO1831" s="472"/>
      <c r="AP1831" s="472"/>
      <c r="AQ1831" s="472"/>
      <c r="AR1831" s="472"/>
      <c r="AS1831" s="472"/>
      <c r="AT1831" s="472"/>
      <c r="AU1831" s="472"/>
      <c r="AV1831" s="472"/>
      <c r="AW1831" s="472"/>
      <c r="AX1831" s="472"/>
      <c r="AY1831" s="472"/>
      <c r="AZ1831" s="472"/>
      <c r="BA1831" s="472"/>
      <c r="BB1831" s="472"/>
      <c r="BC1831" s="472"/>
      <c r="BD1831" s="472"/>
      <c r="BE1831" s="750"/>
      <c r="BG1831" s="750"/>
      <c r="BJ1831" s="830">
        <v>94000000</v>
      </c>
      <c r="BK1831" s="155">
        <v>120000000</v>
      </c>
      <c r="BL1831" s="155">
        <v>120000000</v>
      </c>
      <c r="BM1831" s="155">
        <v>120000000</v>
      </c>
      <c r="BN1831" s="155">
        <v>120000000</v>
      </c>
      <c r="BO1831" s="830">
        <v>120000000</v>
      </c>
    </row>
    <row r="1832" spans="1:68" s="830" customFormat="1" ht="24.75" customHeight="1">
      <c r="A1832" s="472" t="s">
        <v>22919</v>
      </c>
      <c r="B1832" s="472" t="s">
        <v>22920</v>
      </c>
      <c r="C1832" s="472" t="s">
        <v>5192</v>
      </c>
      <c r="D1832" s="472" t="s">
        <v>22921</v>
      </c>
      <c r="E1832" s="472" t="s">
        <v>162</v>
      </c>
      <c r="F1832" s="472" t="s">
        <v>199</v>
      </c>
      <c r="G1832" s="472" t="s">
        <v>2552</v>
      </c>
      <c r="H1832" s="472" t="s">
        <v>179</v>
      </c>
      <c r="I1832" s="472" t="s">
        <v>5416</v>
      </c>
      <c r="J1832" s="472" t="s">
        <v>22922</v>
      </c>
      <c r="K1832" s="472" t="s">
        <v>1183</v>
      </c>
      <c r="L1832" s="472" t="s">
        <v>1447</v>
      </c>
      <c r="M1832" s="472" t="s">
        <v>22923</v>
      </c>
      <c r="N1832" s="472">
        <v>4336134148</v>
      </c>
      <c r="O1832" s="472" t="s">
        <v>2155</v>
      </c>
      <c r="P1832" s="472" t="s">
        <v>4951</v>
      </c>
      <c r="Q1832" s="472"/>
      <c r="R1832" s="472" t="s">
        <v>5595</v>
      </c>
      <c r="S1832" s="759"/>
      <c r="T1832" s="829"/>
      <c r="U1832" s="22"/>
      <c r="V1832" s="22"/>
      <c r="W1832" s="23"/>
      <c r="X1832" s="472"/>
      <c r="Y1832" s="472"/>
      <c r="Z1832" s="472"/>
      <c r="AA1832" s="472"/>
      <c r="AB1832" s="472"/>
      <c r="AC1832" s="472"/>
      <c r="AD1832" s="472"/>
      <c r="AE1832" s="472"/>
      <c r="AF1832" s="472"/>
      <c r="AG1832" s="472"/>
      <c r="AH1832" s="472"/>
      <c r="AI1832" s="472"/>
      <c r="AJ1832" s="472"/>
      <c r="AK1832" s="472"/>
      <c r="AL1832" s="472"/>
      <c r="AM1832" s="472"/>
      <c r="AN1832" s="472"/>
      <c r="AO1832" s="472"/>
      <c r="AP1832" s="472"/>
      <c r="AQ1832" s="472"/>
      <c r="AR1832" s="472"/>
      <c r="AS1832" s="472"/>
      <c r="AT1832" s="472"/>
      <c r="AU1832" s="472"/>
      <c r="AV1832" s="472"/>
      <c r="AW1832" s="472"/>
      <c r="AX1832" s="472"/>
      <c r="AY1832" s="472"/>
      <c r="AZ1832" s="472"/>
      <c r="BA1832" s="472"/>
      <c r="BB1832" s="472"/>
      <c r="BC1832" s="472"/>
      <c r="BD1832" s="472"/>
      <c r="BE1832" s="750"/>
      <c r="BG1832" s="750"/>
      <c r="BJ1832" s="830">
        <v>104000000</v>
      </c>
      <c r="BK1832" s="155">
        <v>100000000</v>
      </c>
      <c r="BL1832" s="155">
        <v>100000000</v>
      </c>
      <c r="BM1832" s="155">
        <v>100000000</v>
      </c>
      <c r="BN1832" s="155">
        <v>100000000</v>
      </c>
      <c r="BO1832" s="830">
        <v>60000000</v>
      </c>
    </row>
    <row r="1833" spans="1:68" s="830" customFormat="1" ht="24.75" customHeight="1">
      <c r="A1833" s="472" t="s">
        <v>5397</v>
      </c>
      <c r="B1833" s="472" t="s">
        <v>22924</v>
      </c>
      <c r="C1833" s="472" t="s">
        <v>5192</v>
      </c>
      <c r="D1833" s="472" t="s">
        <v>22925</v>
      </c>
      <c r="E1833" s="472" t="s">
        <v>162</v>
      </c>
      <c r="F1833" s="472" t="s">
        <v>86</v>
      </c>
      <c r="G1833" s="472" t="s">
        <v>2552</v>
      </c>
      <c r="H1833" s="472" t="s">
        <v>179</v>
      </c>
      <c r="I1833" s="472" t="s">
        <v>5509</v>
      </c>
      <c r="J1833" s="472" t="s">
        <v>22926</v>
      </c>
      <c r="K1833" s="472" t="s">
        <v>2226</v>
      </c>
      <c r="L1833" s="472" t="s">
        <v>1447</v>
      </c>
      <c r="M1833" s="472" t="s">
        <v>5398</v>
      </c>
      <c r="N1833" s="472">
        <v>4336144744</v>
      </c>
      <c r="O1833" s="472" t="s">
        <v>2155</v>
      </c>
      <c r="P1833" s="472" t="s">
        <v>1319</v>
      </c>
      <c r="Q1833" s="472"/>
      <c r="R1833" s="472" t="s">
        <v>5595</v>
      </c>
      <c r="S1833" s="759"/>
      <c r="T1833" s="829"/>
      <c r="U1833" s="22"/>
      <c r="V1833" s="22"/>
      <c r="W1833" s="23"/>
      <c r="X1833" s="472"/>
      <c r="Y1833" s="472"/>
      <c r="Z1833" s="472"/>
      <c r="AA1833" s="472"/>
      <c r="AB1833" s="472"/>
      <c r="AC1833" s="472"/>
      <c r="AD1833" s="472"/>
      <c r="AE1833" s="472"/>
      <c r="AF1833" s="472"/>
      <c r="AG1833" s="472"/>
      <c r="AH1833" s="472"/>
      <c r="AI1833" s="472"/>
      <c r="AJ1833" s="472"/>
      <c r="AK1833" s="472"/>
      <c r="AL1833" s="472"/>
      <c r="AM1833" s="472"/>
      <c r="AN1833" s="472"/>
      <c r="AO1833" s="472"/>
      <c r="AP1833" s="472"/>
      <c r="AQ1833" s="472"/>
      <c r="AR1833" s="472"/>
      <c r="AS1833" s="472"/>
      <c r="AT1833" s="472"/>
      <c r="AU1833" s="472"/>
      <c r="AV1833" s="472"/>
      <c r="AW1833" s="472"/>
      <c r="AX1833" s="472"/>
      <c r="AY1833" s="472"/>
      <c r="AZ1833" s="472"/>
      <c r="BA1833" s="472"/>
      <c r="BB1833" s="472"/>
      <c r="BC1833" s="472"/>
      <c r="BD1833" s="472"/>
      <c r="BE1833" s="750"/>
      <c r="BG1833" s="750"/>
      <c r="BK1833" s="155">
        <v>100000000</v>
      </c>
      <c r="BL1833" s="155">
        <v>100000000</v>
      </c>
      <c r="BM1833" s="155">
        <v>100000000</v>
      </c>
      <c r="BN1833" s="155">
        <v>100000000</v>
      </c>
      <c r="BO1833" s="830">
        <v>100000000</v>
      </c>
    </row>
    <row r="1834" spans="1:68" s="830" customFormat="1" ht="24.75" customHeight="1">
      <c r="A1834" s="472" t="s">
        <v>22927</v>
      </c>
      <c r="B1834" s="472" t="s">
        <v>22928</v>
      </c>
      <c r="C1834" s="472" t="s">
        <v>5192</v>
      </c>
      <c r="D1834" s="472" t="s">
        <v>22929</v>
      </c>
      <c r="E1834" s="472" t="s">
        <v>162</v>
      </c>
      <c r="F1834" s="472" t="s">
        <v>22930</v>
      </c>
      <c r="G1834" s="472" t="s">
        <v>4549</v>
      </c>
      <c r="H1834" s="472" t="s">
        <v>179</v>
      </c>
      <c r="I1834" s="472" t="s">
        <v>5416</v>
      </c>
      <c r="J1834" s="472" t="s">
        <v>22931</v>
      </c>
      <c r="K1834" s="472" t="s">
        <v>2226</v>
      </c>
      <c r="L1834" s="472" t="s">
        <v>1447</v>
      </c>
      <c r="M1834" s="472" t="s">
        <v>22932</v>
      </c>
      <c r="N1834" s="472">
        <v>4346116135</v>
      </c>
      <c r="O1834" s="472" t="s">
        <v>2155</v>
      </c>
      <c r="P1834" s="472" t="s">
        <v>22186</v>
      </c>
      <c r="Q1834" s="472"/>
      <c r="R1834" s="472" t="s">
        <v>5595</v>
      </c>
      <c r="S1834" s="759"/>
      <c r="T1834" s="829"/>
      <c r="U1834" s="22"/>
      <c r="V1834" s="22"/>
      <c r="W1834" s="23"/>
      <c r="X1834" s="472"/>
      <c r="Y1834" s="472"/>
      <c r="Z1834" s="472"/>
      <c r="AA1834" s="472"/>
      <c r="AB1834" s="472"/>
      <c r="AC1834" s="472"/>
      <c r="AD1834" s="472"/>
      <c r="AE1834" s="472"/>
      <c r="AF1834" s="472"/>
      <c r="AG1834" s="472"/>
      <c r="AH1834" s="472"/>
      <c r="AI1834" s="472"/>
      <c r="AJ1834" s="472"/>
      <c r="AK1834" s="472"/>
      <c r="AL1834" s="472"/>
      <c r="AM1834" s="472"/>
      <c r="AN1834" s="472"/>
      <c r="AO1834" s="472"/>
      <c r="AP1834" s="472"/>
      <c r="AQ1834" s="472"/>
      <c r="AR1834" s="472"/>
      <c r="AS1834" s="472"/>
      <c r="AT1834" s="472"/>
      <c r="AU1834" s="472"/>
      <c r="AV1834" s="472"/>
      <c r="AW1834" s="472"/>
      <c r="AX1834" s="472"/>
      <c r="AY1834" s="472"/>
      <c r="AZ1834" s="472"/>
      <c r="BA1834" s="472"/>
      <c r="BB1834" s="472"/>
      <c r="BC1834" s="472"/>
      <c r="BD1834" s="472"/>
      <c r="BE1834" s="750"/>
      <c r="BG1834" s="750"/>
      <c r="BK1834" s="155">
        <v>170000000</v>
      </c>
      <c r="BL1834" s="155">
        <v>170000000</v>
      </c>
      <c r="BM1834" s="155">
        <v>170000000</v>
      </c>
      <c r="BN1834" s="155">
        <v>170000000</v>
      </c>
      <c r="BO1834" s="830">
        <v>170000000</v>
      </c>
    </row>
    <row r="1835" spans="1:68" s="830" customFormat="1" ht="24.75" customHeight="1">
      <c r="A1835" s="472" t="s">
        <v>23650</v>
      </c>
      <c r="B1835" s="472" t="s">
        <v>23651</v>
      </c>
      <c r="C1835" s="472" t="s">
        <v>5192</v>
      </c>
      <c r="D1835" s="472" t="s">
        <v>23652</v>
      </c>
      <c r="E1835" s="472" t="s">
        <v>163</v>
      </c>
      <c r="F1835" s="472" t="s">
        <v>115</v>
      </c>
      <c r="G1835" s="472" t="s">
        <v>23653</v>
      </c>
      <c r="H1835" s="472" t="s">
        <v>179</v>
      </c>
      <c r="I1835" s="472">
        <v>7</v>
      </c>
      <c r="J1835" s="472" t="s">
        <v>23654</v>
      </c>
      <c r="K1835" s="472" t="s">
        <v>2226</v>
      </c>
      <c r="L1835" s="472" t="s">
        <v>1447</v>
      </c>
      <c r="M1835" s="472" t="s">
        <v>23655</v>
      </c>
      <c r="N1835" s="472">
        <v>4337145573</v>
      </c>
      <c r="O1835" s="472" t="s">
        <v>2414</v>
      </c>
      <c r="P1835" s="472" t="s">
        <v>1359</v>
      </c>
      <c r="Q1835" s="472" t="s">
        <v>23656</v>
      </c>
      <c r="R1835" s="472"/>
      <c r="S1835" s="759"/>
      <c r="T1835" s="829"/>
      <c r="U1835" s="22"/>
      <c r="V1835" s="22"/>
      <c r="W1835" s="23"/>
      <c r="X1835" s="472"/>
      <c r="Y1835" s="472"/>
      <c r="Z1835" s="472"/>
      <c r="AA1835" s="472"/>
      <c r="AB1835" s="472"/>
      <c r="AC1835" s="472"/>
      <c r="AD1835" s="472"/>
      <c r="AE1835" s="472"/>
      <c r="AF1835" s="472"/>
      <c r="AG1835" s="472"/>
      <c r="AH1835" s="472"/>
      <c r="AI1835" s="472"/>
      <c r="AJ1835" s="472"/>
      <c r="AK1835" s="472"/>
      <c r="AL1835" s="472"/>
      <c r="AM1835" s="472"/>
      <c r="AN1835" s="472"/>
      <c r="AO1835" s="472"/>
      <c r="AP1835" s="472"/>
      <c r="AQ1835" s="472"/>
      <c r="AR1835" s="472"/>
      <c r="AS1835" s="472"/>
      <c r="AT1835" s="472"/>
      <c r="AU1835" s="472"/>
      <c r="AV1835" s="472"/>
      <c r="AW1835" s="472"/>
      <c r="AX1835" s="472"/>
      <c r="AY1835" s="472"/>
      <c r="AZ1835" s="472"/>
      <c r="BA1835" s="472"/>
      <c r="BB1835" s="472"/>
      <c r="BC1835" s="472"/>
      <c r="BD1835" s="472"/>
      <c r="BE1835" s="750"/>
      <c r="BG1835" s="750"/>
      <c r="BJ1835" s="830">
        <v>100000000</v>
      </c>
      <c r="BK1835" s="155">
        <v>110000000</v>
      </c>
      <c r="BL1835" s="155">
        <v>110000000</v>
      </c>
      <c r="BM1835" s="155">
        <v>110000000</v>
      </c>
      <c r="BN1835" s="155">
        <v>110000000</v>
      </c>
      <c r="BO1835" s="830">
        <v>110000000</v>
      </c>
      <c r="BP1835" s="830">
        <v>140000000</v>
      </c>
    </row>
    <row r="1836" spans="1:68" s="830" customFormat="1" ht="24.75" customHeight="1">
      <c r="A1836" s="472" t="s">
        <v>23657</v>
      </c>
      <c r="B1836" s="472" t="s">
        <v>23658</v>
      </c>
      <c r="C1836" s="472" t="s">
        <v>5192</v>
      </c>
      <c r="D1836" s="472" t="s">
        <v>23659</v>
      </c>
      <c r="E1836" s="472" t="s">
        <v>163</v>
      </c>
      <c r="F1836" s="472" t="s">
        <v>469</v>
      </c>
      <c r="G1836" s="472" t="s">
        <v>2552</v>
      </c>
      <c r="H1836" s="472" t="s">
        <v>179</v>
      </c>
      <c r="I1836" s="472" t="s">
        <v>5416</v>
      </c>
      <c r="J1836" s="472" t="s">
        <v>23660</v>
      </c>
      <c r="K1836" s="472" t="s">
        <v>1183</v>
      </c>
      <c r="L1836" s="472" t="s">
        <v>1184</v>
      </c>
      <c r="M1836" s="472" t="s">
        <v>23661</v>
      </c>
      <c r="N1836" s="472" t="s">
        <v>23662</v>
      </c>
      <c r="O1836" s="472" t="s">
        <v>2155</v>
      </c>
      <c r="P1836" s="472" t="s">
        <v>22871</v>
      </c>
      <c r="Q1836" s="472"/>
      <c r="R1836" s="472"/>
      <c r="S1836" s="759"/>
      <c r="T1836" s="829"/>
      <c r="U1836" s="22"/>
      <c r="V1836" s="22"/>
      <c r="W1836" s="23"/>
      <c r="X1836" s="472"/>
      <c r="Y1836" s="472"/>
      <c r="Z1836" s="472"/>
      <c r="AA1836" s="472"/>
      <c r="AB1836" s="472"/>
      <c r="AC1836" s="472"/>
      <c r="AD1836" s="472"/>
      <c r="AE1836" s="472"/>
      <c r="AF1836" s="472"/>
      <c r="AG1836" s="472"/>
      <c r="AH1836" s="472"/>
      <c r="AI1836" s="472"/>
      <c r="AJ1836" s="472"/>
      <c r="AK1836" s="472"/>
      <c r="AL1836" s="472"/>
      <c r="AM1836" s="472"/>
      <c r="AN1836" s="472"/>
      <c r="AO1836" s="472"/>
      <c r="AP1836" s="472"/>
      <c r="AQ1836" s="472"/>
      <c r="AR1836" s="472"/>
      <c r="AS1836" s="472"/>
      <c r="AT1836" s="472"/>
      <c r="AU1836" s="472"/>
      <c r="AV1836" s="472"/>
      <c r="AW1836" s="472"/>
      <c r="AX1836" s="472"/>
      <c r="AY1836" s="472"/>
      <c r="AZ1836" s="472"/>
      <c r="BA1836" s="472"/>
      <c r="BB1836" s="472"/>
      <c r="BC1836" s="472"/>
      <c r="BD1836" s="472"/>
      <c r="BE1836" s="750"/>
      <c r="BG1836" s="750"/>
      <c r="BK1836" s="155"/>
      <c r="BL1836" s="155"/>
      <c r="BM1836" s="155"/>
      <c r="BN1836" s="155"/>
      <c r="BP1836" s="830">
        <v>218080000</v>
      </c>
    </row>
    <row r="1837" spans="1:68" s="830" customFormat="1" ht="24.75" customHeight="1">
      <c r="A1837" s="472" t="s">
        <v>26772</v>
      </c>
      <c r="B1837" s="472" t="s">
        <v>26773</v>
      </c>
      <c r="C1837" s="472" t="s">
        <v>5192</v>
      </c>
      <c r="D1837" s="472" t="s">
        <v>26774</v>
      </c>
      <c r="E1837" s="472" t="s">
        <v>162</v>
      </c>
      <c r="F1837" s="472" t="s">
        <v>26775</v>
      </c>
      <c r="G1837" s="472" t="s">
        <v>2552</v>
      </c>
      <c r="H1837" s="472" t="s">
        <v>179</v>
      </c>
      <c r="I1837" s="472" t="s">
        <v>5509</v>
      </c>
      <c r="J1837" s="472" t="s">
        <v>26776</v>
      </c>
      <c r="K1837" s="472" t="s">
        <v>1183</v>
      </c>
      <c r="L1837" s="472" t="s">
        <v>1447</v>
      </c>
      <c r="M1837" s="472" t="s">
        <v>26777</v>
      </c>
      <c r="N1837" s="472">
        <v>4157643350</v>
      </c>
      <c r="O1837" s="472" t="s">
        <v>2155</v>
      </c>
      <c r="P1837" s="472" t="s">
        <v>24862</v>
      </c>
      <c r="Q1837" s="472" t="s">
        <v>24862</v>
      </c>
      <c r="R1837" s="472" t="s">
        <v>26037</v>
      </c>
      <c r="S1837" s="759"/>
      <c r="T1837" s="829"/>
      <c r="U1837" s="22"/>
      <c r="V1837" s="22"/>
      <c r="W1837" s="23"/>
      <c r="X1837" s="472"/>
      <c r="Y1837" s="472"/>
      <c r="Z1837" s="472"/>
      <c r="AA1837" s="472"/>
      <c r="AB1837" s="472"/>
      <c r="AC1837" s="472"/>
      <c r="AD1837" s="472"/>
      <c r="AE1837" s="472"/>
      <c r="AF1837" s="472"/>
      <c r="AG1837" s="472"/>
      <c r="AH1837" s="472"/>
      <c r="AI1837" s="472"/>
      <c r="AJ1837" s="472"/>
      <c r="AK1837" s="472"/>
      <c r="AL1837" s="472"/>
      <c r="AM1837" s="472"/>
      <c r="AN1837" s="472"/>
      <c r="AO1837" s="472"/>
      <c r="AP1837" s="472"/>
      <c r="AQ1837" s="472"/>
      <c r="AR1837" s="472"/>
      <c r="AS1837" s="472"/>
      <c r="AT1837" s="472"/>
      <c r="AU1837" s="472"/>
      <c r="AV1837" s="472"/>
      <c r="AW1837" s="472"/>
      <c r="AX1837" s="472"/>
      <c r="AY1837" s="472"/>
      <c r="AZ1837" s="472"/>
      <c r="BA1837" s="472"/>
      <c r="BB1837" s="472"/>
      <c r="BC1837" s="472"/>
      <c r="BD1837" s="472"/>
      <c r="BE1837" s="750"/>
      <c r="BG1837" s="750"/>
      <c r="BK1837" s="155"/>
      <c r="BL1837" s="155"/>
      <c r="BM1837" s="155"/>
      <c r="BN1837" s="155"/>
    </row>
    <row r="1838" spans="1:68" s="830" customFormat="1" ht="24.75" customHeight="1">
      <c r="A1838" s="472" t="s">
        <v>26778</v>
      </c>
      <c r="B1838" s="472" t="s">
        <v>29278</v>
      </c>
      <c r="C1838" s="472" t="s">
        <v>5192</v>
      </c>
      <c r="D1838" s="472">
        <v>2670365531</v>
      </c>
      <c r="E1838" s="472" t="s">
        <v>162</v>
      </c>
      <c r="F1838" s="472" t="s">
        <v>322</v>
      </c>
      <c r="G1838" s="472" t="s">
        <v>1289</v>
      </c>
      <c r="H1838" s="472" t="s">
        <v>180</v>
      </c>
      <c r="I1838" s="472" t="s">
        <v>5417</v>
      </c>
      <c r="J1838" s="472">
        <v>919405074</v>
      </c>
      <c r="K1838" s="472" t="s">
        <v>2226</v>
      </c>
      <c r="L1838" s="472" t="s">
        <v>1447</v>
      </c>
      <c r="M1838" s="472" t="s">
        <v>26779</v>
      </c>
      <c r="N1838" s="472">
        <v>4134945416</v>
      </c>
      <c r="O1838" s="472" t="s">
        <v>2414</v>
      </c>
      <c r="P1838" s="472" t="s">
        <v>26780</v>
      </c>
      <c r="Q1838" s="472" t="s">
        <v>26780</v>
      </c>
      <c r="R1838" s="472" t="s">
        <v>25353</v>
      </c>
      <c r="S1838" s="759"/>
      <c r="T1838" s="829"/>
      <c r="U1838" s="22"/>
      <c r="V1838" s="22"/>
      <c r="W1838" s="23"/>
      <c r="X1838" s="472"/>
      <c r="Y1838" s="472"/>
      <c r="Z1838" s="472"/>
      <c r="AA1838" s="472"/>
      <c r="AB1838" s="472"/>
      <c r="AC1838" s="472"/>
      <c r="AD1838" s="472"/>
      <c r="AE1838" s="472"/>
      <c r="AF1838" s="472"/>
      <c r="AG1838" s="472"/>
      <c r="AH1838" s="472"/>
      <c r="AI1838" s="472"/>
      <c r="AJ1838" s="472"/>
      <c r="AK1838" s="472"/>
      <c r="AL1838" s="472"/>
      <c r="AM1838" s="472"/>
      <c r="AN1838" s="472"/>
      <c r="AO1838" s="472"/>
      <c r="AP1838" s="472"/>
      <c r="AQ1838" s="472"/>
      <c r="AR1838" s="472"/>
      <c r="AS1838" s="472"/>
      <c r="AT1838" s="472"/>
      <c r="AU1838" s="472"/>
      <c r="AV1838" s="472"/>
      <c r="AW1838" s="472"/>
      <c r="AX1838" s="472"/>
      <c r="AY1838" s="472"/>
      <c r="AZ1838" s="472"/>
      <c r="BA1838" s="472"/>
      <c r="BB1838" s="472"/>
      <c r="BC1838" s="472"/>
      <c r="BD1838" s="472"/>
      <c r="BE1838" s="750"/>
      <c r="BG1838" s="750"/>
      <c r="BK1838" s="155"/>
      <c r="BL1838" s="155"/>
      <c r="BM1838" s="155"/>
      <c r="BN1838" s="155"/>
    </row>
    <row r="1839" spans="1:68" s="830" customFormat="1" ht="24.75" customHeight="1">
      <c r="A1839" s="472" t="s">
        <v>29279</v>
      </c>
      <c r="B1839" s="472">
        <v>37020</v>
      </c>
      <c r="C1839" s="472" t="s">
        <v>5192</v>
      </c>
      <c r="D1839" s="472">
        <v>5949520858</v>
      </c>
      <c r="E1839" s="472" t="s">
        <v>163</v>
      </c>
      <c r="F1839" s="472" t="s">
        <v>29280</v>
      </c>
      <c r="G1839" s="472" t="s">
        <v>2552</v>
      </c>
      <c r="H1839" s="472" t="s">
        <v>179</v>
      </c>
      <c r="I1839" s="472">
        <v>1</v>
      </c>
      <c r="J1839" s="472">
        <v>9118352077</v>
      </c>
      <c r="K1839" s="472" t="s">
        <v>1183</v>
      </c>
      <c r="L1839" s="472" t="s">
        <v>1447</v>
      </c>
      <c r="M1839" s="472" t="s">
        <v>29281</v>
      </c>
      <c r="N1839" s="472">
        <v>4196911611</v>
      </c>
      <c r="O1839" s="472" t="s">
        <v>2414</v>
      </c>
      <c r="P1839" s="472" t="s">
        <v>29277</v>
      </c>
      <c r="Q1839" s="472" t="s">
        <v>29277</v>
      </c>
      <c r="R1839" s="472"/>
      <c r="S1839" s="759"/>
      <c r="T1839" s="829"/>
      <c r="U1839" s="22"/>
      <c r="V1839" s="22"/>
      <c r="W1839" s="23"/>
      <c r="X1839" s="472"/>
      <c r="Y1839" s="472"/>
      <c r="Z1839" s="472"/>
      <c r="AA1839" s="472"/>
      <c r="AB1839" s="472"/>
      <c r="AC1839" s="472"/>
      <c r="AD1839" s="472"/>
      <c r="AE1839" s="472"/>
      <c r="AF1839" s="472"/>
      <c r="AG1839" s="472"/>
      <c r="AH1839" s="472"/>
      <c r="AI1839" s="472"/>
      <c r="AJ1839" s="472"/>
      <c r="AK1839" s="472"/>
      <c r="AL1839" s="472"/>
      <c r="AM1839" s="472"/>
      <c r="AN1839" s="472"/>
      <c r="AO1839" s="472"/>
      <c r="AP1839" s="472"/>
      <c r="AQ1839" s="472"/>
      <c r="AR1839" s="472"/>
      <c r="AS1839" s="472"/>
      <c r="AT1839" s="472"/>
      <c r="AU1839" s="472"/>
      <c r="AV1839" s="472"/>
      <c r="AW1839" s="472"/>
      <c r="AX1839" s="472"/>
      <c r="AY1839" s="472"/>
      <c r="AZ1839" s="472"/>
      <c r="BA1839" s="472"/>
      <c r="BB1839" s="472"/>
      <c r="BC1839" s="472"/>
      <c r="BD1839" s="472"/>
      <c r="BE1839" s="750"/>
      <c r="BG1839" s="750"/>
      <c r="BK1839" s="155"/>
      <c r="BL1839" s="155"/>
      <c r="BM1839" s="155"/>
      <c r="BN1839" s="155"/>
    </row>
    <row r="1840" spans="1:68" s="830" customFormat="1" ht="24.75" customHeight="1">
      <c r="A1840" s="472"/>
      <c r="B1840" s="472"/>
      <c r="C1840" s="472"/>
      <c r="D1840" s="472"/>
      <c r="E1840" s="472"/>
      <c r="F1840" s="472"/>
      <c r="G1840" s="472"/>
      <c r="H1840" s="472"/>
      <c r="I1840" s="472"/>
      <c r="J1840" s="472"/>
      <c r="K1840" s="472"/>
      <c r="L1840" s="472"/>
      <c r="M1840" s="472"/>
      <c r="N1840" s="472"/>
      <c r="O1840" s="472"/>
      <c r="P1840" s="472"/>
      <c r="Q1840" s="472"/>
      <c r="R1840" s="472"/>
      <c r="S1840" s="759"/>
      <c r="T1840" s="829"/>
      <c r="U1840" s="22"/>
      <c r="V1840" s="22"/>
      <c r="W1840" s="23"/>
      <c r="X1840" s="472"/>
      <c r="Y1840" s="472"/>
      <c r="Z1840" s="472"/>
      <c r="AA1840" s="472"/>
      <c r="AB1840" s="472"/>
      <c r="AC1840" s="472"/>
      <c r="AD1840" s="472"/>
      <c r="AE1840" s="472"/>
      <c r="AF1840" s="472"/>
      <c r="AG1840" s="472"/>
      <c r="AH1840" s="472"/>
      <c r="AI1840" s="472"/>
      <c r="AJ1840" s="472"/>
      <c r="AK1840" s="472"/>
      <c r="AL1840" s="472"/>
      <c r="AM1840" s="472"/>
      <c r="AN1840" s="472"/>
      <c r="AO1840" s="472"/>
      <c r="AP1840" s="472"/>
      <c r="AQ1840" s="472"/>
      <c r="AR1840" s="472"/>
      <c r="AS1840" s="472"/>
      <c r="AT1840" s="472"/>
      <c r="AU1840" s="472"/>
      <c r="AV1840" s="472"/>
      <c r="AW1840" s="472"/>
      <c r="AX1840" s="472"/>
      <c r="AY1840" s="472"/>
      <c r="AZ1840" s="472"/>
      <c r="BA1840" s="472"/>
      <c r="BB1840" s="472"/>
      <c r="BC1840" s="472"/>
      <c r="BD1840" s="472"/>
      <c r="BE1840" s="750"/>
      <c r="BG1840" s="750"/>
      <c r="BK1840" s="155"/>
      <c r="BL1840" s="155"/>
      <c r="BM1840" s="155"/>
      <c r="BN1840" s="155"/>
    </row>
    <row r="1841" spans="1:66" s="830" customFormat="1" ht="24.75" customHeight="1">
      <c r="A1841" s="472"/>
      <c r="B1841" s="472"/>
      <c r="C1841" s="472"/>
      <c r="D1841" s="472"/>
      <c r="E1841" s="472"/>
      <c r="F1841" s="472"/>
      <c r="G1841" s="472"/>
      <c r="H1841" s="472"/>
      <c r="I1841" s="472"/>
      <c r="J1841" s="472"/>
      <c r="K1841" s="472"/>
      <c r="L1841" s="472"/>
      <c r="M1841" s="472"/>
      <c r="N1841" s="472"/>
      <c r="O1841" s="472"/>
      <c r="P1841" s="472"/>
      <c r="Q1841" s="472"/>
      <c r="R1841" s="472"/>
      <c r="S1841" s="759"/>
      <c r="T1841" s="829"/>
      <c r="U1841" s="22"/>
      <c r="V1841" s="22"/>
      <c r="W1841" s="23"/>
      <c r="X1841" s="472"/>
      <c r="Y1841" s="472"/>
      <c r="Z1841" s="472"/>
      <c r="AA1841" s="472"/>
      <c r="AB1841" s="472"/>
      <c r="AC1841" s="472"/>
      <c r="AD1841" s="472"/>
      <c r="AE1841" s="472"/>
      <c r="AF1841" s="472"/>
      <c r="AG1841" s="472"/>
      <c r="AH1841" s="472"/>
      <c r="AI1841" s="472"/>
      <c r="AJ1841" s="472"/>
      <c r="AK1841" s="472"/>
      <c r="AL1841" s="472"/>
      <c r="AM1841" s="472"/>
      <c r="AN1841" s="472"/>
      <c r="AO1841" s="472"/>
      <c r="AP1841" s="472"/>
      <c r="AQ1841" s="472"/>
      <c r="AR1841" s="472"/>
      <c r="AS1841" s="472"/>
      <c r="AT1841" s="472"/>
      <c r="AU1841" s="472"/>
      <c r="AV1841" s="472"/>
      <c r="AW1841" s="472"/>
      <c r="AX1841" s="472"/>
      <c r="AY1841" s="472"/>
      <c r="AZ1841" s="472"/>
      <c r="BA1841" s="472"/>
      <c r="BB1841" s="472"/>
      <c r="BC1841" s="472"/>
      <c r="BD1841" s="472"/>
      <c r="BE1841" s="750"/>
      <c r="BG1841" s="750"/>
      <c r="BK1841" s="155"/>
      <c r="BL1841" s="155"/>
      <c r="BM1841" s="155"/>
      <c r="BN1841" s="155"/>
    </row>
    <row r="1842" spans="1:66" s="750" customFormat="1" ht="24.75" customHeight="1">
      <c r="A1842" s="21" t="s">
        <v>4701</v>
      </c>
      <c r="B1842" s="20" t="s">
        <v>4725</v>
      </c>
      <c r="C1842" s="850" t="s">
        <v>4724</v>
      </c>
      <c r="D1842" s="20" t="s">
        <v>4702</v>
      </c>
      <c r="E1842" s="20" t="s">
        <v>162</v>
      </c>
      <c r="F1842" s="21" t="s">
        <v>571</v>
      </c>
      <c r="G1842" s="21" t="s">
        <v>4703</v>
      </c>
      <c r="H1842" s="21" t="s">
        <v>179</v>
      </c>
      <c r="I1842" s="19" t="s">
        <v>5417</v>
      </c>
      <c r="J1842" s="20"/>
      <c r="K1842" s="20"/>
      <c r="L1842" s="20"/>
      <c r="M1842" s="758"/>
      <c r="N1842" s="21"/>
      <c r="O1842" s="21"/>
      <c r="P1842" s="21" t="s">
        <v>1841</v>
      </c>
      <c r="Q1842" s="21" t="s">
        <v>1841</v>
      </c>
      <c r="R1842" s="21" t="s">
        <v>1841</v>
      </c>
      <c r="S1842" s="759" t="s">
        <v>868</v>
      </c>
      <c r="T1842" s="760" t="str">
        <f>IF(Table54[[#This Row],[تاریخ اولین  احتساب حق بیمه]]="",1403,MID(Table54[[#This Row],[تاریخ اولین  احتساب حق بیمه]],1,4))</f>
        <v>1401</v>
      </c>
      <c r="U1842" s="21"/>
      <c r="V1842" s="21" t="s">
        <v>4704</v>
      </c>
      <c r="W1842" s="20">
        <v>293850165144571</v>
      </c>
      <c r="X1842" s="21"/>
      <c r="Y1842" s="760"/>
      <c r="Z1842" s="760"/>
      <c r="AA1842" s="760"/>
      <c r="AB1842" s="760"/>
      <c r="AC1842" s="760"/>
      <c r="AD1842" s="760"/>
      <c r="AE1842" s="760"/>
      <c r="AF1842" s="760"/>
      <c r="AG1842" s="760"/>
      <c r="AH1842" s="761"/>
      <c r="AI1842" s="761"/>
      <c r="AJ1842" s="761"/>
      <c r="AK1842" s="761"/>
      <c r="AL1842" s="760"/>
      <c r="AM1842" s="760"/>
      <c r="AN1842" s="760"/>
      <c r="AO1842" s="760"/>
      <c r="AP1842" s="760"/>
      <c r="AQ1842" s="760"/>
      <c r="AR1842" s="760"/>
      <c r="AS1842" s="759"/>
      <c r="AT1842" s="760"/>
      <c r="AU1842" s="760"/>
      <c r="AV1842" s="760"/>
      <c r="AW1842" s="760"/>
      <c r="AX1842" s="760"/>
      <c r="AY1842" s="760"/>
      <c r="AZ1842" s="760"/>
      <c r="BA1842" s="760"/>
      <c r="BB1842" s="760"/>
      <c r="BC1842" s="760"/>
      <c r="BD1842" s="760"/>
      <c r="BE1842" s="760"/>
      <c r="BF1842" s="760"/>
      <c r="BG1842" s="760"/>
      <c r="BH1842" s="760"/>
      <c r="BI1842" s="760"/>
      <c r="BK1842" s="155"/>
      <c r="BL1842" s="155"/>
      <c r="BM1842" s="155"/>
      <c r="BN1842" s="155"/>
    </row>
    <row r="1843" spans="1:66" s="750" customFormat="1" ht="24.75" customHeight="1">
      <c r="A1843" s="21" t="s">
        <v>4705</v>
      </c>
      <c r="B1843" s="20" t="s">
        <v>4728</v>
      </c>
      <c r="C1843" s="850" t="s">
        <v>4724</v>
      </c>
      <c r="D1843" s="20" t="s">
        <v>4706</v>
      </c>
      <c r="E1843" s="20" t="s">
        <v>162</v>
      </c>
      <c r="F1843" s="21" t="s">
        <v>607</v>
      </c>
      <c r="G1843" s="21" t="s">
        <v>4703</v>
      </c>
      <c r="H1843" s="21" t="s">
        <v>179</v>
      </c>
      <c r="I1843" s="19" t="s">
        <v>5417</v>
      </c>
      <c r="J1843" s="20"/>
      <c r="K1843" s="20"/>
      <c r="L1843" s="20"/>
      <c r="M1843" s="758"/>
      <c r="N1843" s="21"/>
      <c r="O1843" s="21"/>
      <c r="P1843" s="21" t="s">
        <v>3608</v>
      </c>
      <c r="Q1843" s="21" t="s">
        <v>3608</v>
      </c>
      <c r="R1843" s="21" t="s">
        <v>3608</v>
      </c>
      <c r="S1843" s="759" t="s">
        <v>868</v>
      </c>
      <c r="T1843" s="760" t="str">
        <f>IF(Table54[[#This Row],[تاریخ اولین  احتساب حق بیمه]]="",1403,MID(Table54[[#This Row],[تاریخ اولین  احتساب حق بیمه]],1,4))</f>
        <v>1401</v>
      </c>
      <c r="U1843" s="21"/>
      <c r="V1843" s="21" t="s">
        <v>4704</v>
      </c>
      <c r="W1843" s="20">
        <v>3101041187712</v>
      </c>
      <c r="X1843" s="21"/>
      <c r="Y1843" s="760"/>
      <c r="Z1843" s="760"/>
      <c r="AA1843" s="760"/>
      <c r="AB1843" s="760"/>
      <c r="AC1843" s="760"/>
      <c r="AD1843" s="760"/>
      <c r="AE1843" s="760"/>
      <c r="AF1843" s="760"/>
      <c r="AG1843" s="760"/>
      <c r="AH1843" s="761"/>
      <c r="AI1843" s="761"/>
      <c r="AJ1843" s="761"/>
      <c r="AK1843" s="761"/>
      <c r="AL1843" s="760"/>
      <c r="AM1843" s="760"/>
      <c r="AN1843" s="760"/>
      <c r="AO1843" s="760"/>
      <c r="AP1843" s="760"/>
      <c r="AQ1843" s="760"/>
      <c r="AR1843" s="760"/>
      <c r="AS1843" s="759"/>
      <c r="AT1843" s="760"/>
      <c r="AU1843" s="760"/>
      <c r="AV1843" s="760"/>
      <c r="AW1843" s="760"/>
      <c r="AX1843" s="760"/>
      <c r="AY1843" s="760"/>
      <c r="AZ1843" s="760"/>
      <c r="BA1843" s="760"/>
      <c r="BB1843" s="760"/>
      <c r="BC1843" s="760"/>
      <c r="BD1843" s="760"/>
      <c r="BE1843" s="760"/>
      <c r="BF1843" s="760"/>
      <c r="BG1843" s="760"/>
      <c r="BH1843" s="760"/>
      <c r="BI1843" s="760"/>
      <c r="BK1843" s="155"/>
      <c r="BL1843" s="155"/>
      <c r="BM1843" s="155"/>
      <c r="BN1843" s="155"/>
    </row>
    <row r="1844" spans="1:66" s="750" customFormat="1" ht="24.75" customHeight="1">
      <c r="A1844" s="21" t="s">
        <v>4707</v>
      </c>
      <c r="B1844" s="20" t="s">
        <v>4727</v>
      </c>
      <c r="C1844" s="850" t="s">
        <v>4724</v>
      </c>
      <c r="D1844" s="20" t="s">
        <v>4708</v>
      </c>
      <c r="E1844" s="20" t="s">
        <v>162</v>
      </c>
      <c r="F1844" s="21" t="s">
        <v>199</v>
      </c>
      <c r="G1844" s="21" t="s">
        <v>4703</v>
      </c>
      <c r="H1844" s="21" t="s">
        <v>180</v>
      </c>
      <c r="I1844" s="19" t="s">
        <v>5417</v>
      </c>
      <c r="J1844" s="20"/>
      <c r="K1844" s="20"/>
      <c r="L1844" s="20"/>
      <c r="M1844" s="758"/>
      <c r="N1844" s="21"/>
      <c r="O1844" s="21"/>
      <c r="P1844" s="21" t="s">
        <v>1006</v>
      </c>
      <c r="Q1844" s="21" t="s">
        <v>1006</v>
      </c>
      <c r="R1844" s="21" t="s">
        <v>1006</v>
      </c>
      <c r="S1844" s="759" t="s">
        <v>868</v>
      </c>
      <c r="T1844" s="760" t="str">
        <f>IF(Table54[[#This Row],[تاریخ اولین  احتساب حق بیمه]]="",1403,MID(Table54[[#This Row],[تاریخ اولین  احتساب حق بیمه]],1,4))</f>
        <v>1400</v>
      </c>
      <c r="U1844" s="21"/>
      <c r="V1844" s="21" t="s">
        <v>4704</v>
      </c>
      <c r="W1844" s="20">
        <v>3101040858589</v>
      </c>
      <c r="X1844" s="21"/>
      <c r="Y1844" s="760"/>
      <c r="Z1844" s="760"/>
      <c r="AA1844" s="760"/>
      <c r="AB1844" s="760"/>
      <c r="AC1844" s="760"/>
      <c r="AD1844" s="760"/>
      <c r="AE1844" s="760"/>
      <c r="AF1844" s="760"/>
      <c r="AG1844" s="760"/>
      <c r="AH1844" s="761"/>
      <c r="AI1844" s="761"/>
      <c r="AJ1844" s="761"/>
      <c r="AK1844" s="761"/>
      <c r="AL1844" s="760"/>
      <c r="AM1844" s="760"/>
      <c r="AN1844" s="760"/>
      <c r="AO1844" s="760"/>
      <c r="AP1844" s="760"/>
      <c r="AQ1844" s="760"/>
      <c r="AR1844" s="760"/>
      <c r="AS1844" s="759"/>
      <c r="AT1844" s="760"/>
      <c r="AU1844" s="760"/>
      <c r="AV1844" s="760"/>
      <c r="AW1844" s="760"/>
      <c r="AX1844" s="760"/>
      <c r="AY1844" s="760"/>
      <c r="AZ1844" s="760"/>
      <c r="BA1844" s="760"/>
      <c r="BB1844" s="760"/>
      <c r="BC1844" s="760"/>
      <c r="BD1844" s="760"/>
      <c r="BE1844" s="760"/>
      <c r="BF1844" s="760"/>
      <c r="BG1844" s="760"/>
      <c r="BH1844" s="760"/>
      <c r="BI1844" s="760"/>
      <c r="BK1844" s="155"/>
      <c r="BL1844" s="155"/>
      <c r="BM1844" s="155"/>
      <c r="BN1844" s="155"/>
    </row>
    <row r="1845" spans="1:66" s="750" customFormat="1" ht="24.75" customHeight="1">
      <c r="A1845" s="21" t="s">
        <v>4709</v>
      </c>
      <c r="B1845" s="20" t="s">
        <v>4729</v>
      </c>
      <c r="C1845" s="850" t="s">
        <v>4724</v>
      </c>
      <c r="D1845" s="20" t="s">
        <v>4710</v>
      </c>
      <c r="E1845" s="20" t="s">
        <v>162</v>
      </c>
      <c r="F1845" s="21" t="s">
        <v>98</v>
      </c>
      <c r="G1845" s="21" t="s">
        <v>4703</v>
      </c>
      <c r="H1845" s="21" t="s">
        <v>179</v>
      </c>
      <c r="I1845" s="19" t="s">
        <v>5417</v>
      </c>
      <c r="J1845" s="20"/>
      <c r="K1845" s="20" t="s">
        <v>1183</v>
      </c>
      <c r="L1845" s="20"/>
      <c r="M1845" s="758"/>
      <c r="N1845" s="21"/>
      <c r="O1845" s="21"/>
      <c r="P1845" s="21" t="s">
        <v>4375</v>
      </c>
      <c r="Q1845" s="21" t="s">
        <v>4375</v>
      </c>
      <c r="R1845" s="21" t="s">
        <v>4375</v>
      </c>
      <c r="S1845" s="759" t="s">
        <v>868</v>
      </c>
      <c r="T1845" s="760" t="str">
        <f>IF(Table54[[#This Row],[تاریخ اولین  احتساب حق بیمه]]="",1403,MID(Table54[[#This Row],[تاریخ اولین  احتساب حق بیمه]],1,4))</f>
        <v>1397</v>
      </c>
      <c r="U1845" s="21"/>
      <c r="V1845" s="21" t="s">
        <v>4704</v>
      </c>
      <c r="W1845" s="20">
        <v>294144168168241</v>
      </c>
      <c r="X1845" s="21"/>
      <c r="Y1845" s="760"/>
      <c r="Z1845" s="760"/>
      <c r="AA1845" s="760"/>
      <c r="AB1845" s="760"/>
      <c r="AC1845" s="760"/>
      <c r="AD1845" s="760"/>
      <c r="AE1845" s="760"/>
      <c r="AF1845" s="760"/>
      <c r="AG1845" s="760"/>
      <c r="AH1845" s="761"/>
      <c r="AI1845" s="761"/>
      <c r="AJ1845" s="761"/>
      <c r="AK1845" s="761"/>
      <c r="AL1845" s="760"/>
      <c r="AM1845" s="760"/>
      <c r="AN1845" s="760"/>
      <c r="AO1845" s="760"/>
      <c r="AP1845" s="760"/>
      <c r="AQ1845" s="760"/>
      <c r="AR1845" s="760"/>
      <c r="AS1845" s="759"/>
      <c r="AT1845" s="760"/>
      <c r="AU1845" s="760"/>
      <c r="AV1845" s="760"/>
      <c r="AW1845" s="760"/>
      <c r="AX1845" s="760"/>
      <c r="AY1845" s="760"/>
      <c r="AZ1845" s="760"/>
      <c r="BA1845" s="760"/>
      <c r="BB1845" s="760"/>
      <c r="BC1845" s="760"/>
      <c r="BD1845" s="760"/>
      <c r="BE1845" s="760"/>
      <c r="BF1845" s="760"/>
      <c r="BG1845" s="760"/>
      <c r="BH1845" s="760"/>
      <c r="BI1845" s="760"/>
      <c r="BK1845" s="155"/>
      <c r="BL1845" s="155"/>
      <c r="BM1845" s="155"/>
      <c r="BN1845" s="155"/>
    </row>
    <row r="1846" spans="1:66" s="750" customFormat="1" ht="24.75" customHeight="1">
      <c r="A1846" s="21" t="s">
        <v>4711</v>
      </c>
      <c r="B1846" s="20" t="s">
        <v>4730</v>
      </c>
      <c r="C1846" s="850" t="s">
        <v>4724</v>
      </c>
      <c r="D1846" s="20" t="s">
        <v>4712</v>
      </c>
      <c r="E1846" s="20" t="s">
        <v>162</v>
      </c>
      <c r="F1846" s="21" t="s">
        <v>111</v>
      </c>
      <c r="G1846" s="21" t="s">
        <v>4703</v>
      </c>
      <c r="H1846" s="21" t="s">
        <v>180</v>
      </c>
      <c r="I1846" s="19" t="s">
        <v>5417</v>
      </c>
      <c r="J1846" s="20"/>
      <c r="K1846" s="20" t="s">
        <v>1183</v>
      </c>
      <c r="L1846" s="20"/>
      <c r="M1846" s="758"/>
      <c r="N1846" s="21"/>
      <c r="O1846" s="21"/>
      <c r="P1846" s="21" t="s">
        <v>248</v>
      </c>
      <c r="Q1846" s="21" t="s">
        <v>248</v>
      </c>
      <c r="R1846" s="21" t="s">
        <v>248</v>
      </c>
      <c r="S1846" s="759" t="s">
        <v>868</v>
      </c>
      <c r="T1846" s="760" t="str">
        <f>IF(Table54[[#This Row],[تاریخ اولین  احتساب حق بیمه]]="",1403,MID(Table54[[#This Row],[تاریخ اولین  احتساب حق بیمه]],1,4))</f>
        <v>1400</v>
      </c>
      <c r="U1846" s="21"/>
      <c r="V1846" s="21" t="s">
        <v>4704</v>
      </c>
      <c r="W1846" s="20">
        <v>3101041191572</v>
      </c>
      <c r="X1846" s="21"/>
      <c r="Y1846" s="760"/>
      <c r="Z1846" s="760"/>
      <c r="AA1846" s="760"/>
      <c r="AB1846" s="760"/>
      <c r="AC1846" s="760"/>
      <c r="AD1846" s="760"/>
      <c r="AE1846" s="760"/>
      <c r="AF1846" s="760"/>
      <c r="AG1846" s="760"/>
      <c r="AH1846" s="761"/>
      <c r="AI1846" s="761"/>
      <c r="AJ1846" s="761"/>
      <c r="AK1846" s="761"/>
      <c r="AL1846" s="760"/>
      <c r="AM1846" s="760"/>
      <c r="AN1846" s="760"/>
      <c r="AO1846" s="760"/>
      <c r="AP1846" s="760"/>
      <c r="AQ1846" s="760"/>
      <c r="AR1846" s="760"/>
      <c r="AS1846" s="759"/>
      <c r="AT1846" s="760"/>
      <c r="AU1846" s="760"/>
      <c r="AV1846" s="760"/>
      <c r="AW1846" s="760"/>
      <c r="AX1846" s="760"/>
      <c r="AY1846" s="760"/>
      <c r="AZ1846" s="760"/>
      <c r="BA1846" s="760"/>
      <c r="BB1846" s="760"/>
      <c r="BC1846" s="760"/>
      <c r="BD1846" s="760"/>
      <c r="BE1846" s="760"/>
      <c r="BF1846" s="760"/>
      <c r="BG1846" s="760"/>
      <c r="BH1846" s="760"/>
      <c r="BI1846" s="760"/>
      <c r="BK1846" s="155"/>
      <c r="BL1846" s="155"/>
      <c r="BM1846" s="155"/>
      <c r="BN1846" s="155"/>
    </row>
    <row r="1847" spans="1:66" s="750" customFormat="1" ht="24.75" customHeight="1">
      <c r="A1847" s="21" t="s">
        <v>4713</v>
      </c>
      <c r="B1847" s="20" t="s">
        <v>4731</v>
      </c>
      <c r="C1847" s="850" t="s">
        <v>4724</v>
      </c>
      <c r="D1847" s="20" t="s">
        <v>4714</v>
      </c>
      <c r="E1847" s="20" t="s">
        <v>162</v>
      </c>
      <c r="F1847" s="21" t="s">
        <v>794</v>
      </c>
      <c r="G1847" s="21" t="s">
        <v>4703</v>
      </c>
      <c r="H1847" s="21" t="s">
        <v>180</v>
      </c>
      <c r="I1847" s="19" t="s">
        <v>5417</v>
      </c>
      <c r="J1847" s="20"/>
      <c r="K1847" s="20" t="s">
        <v>1183</v>
      </c>
      <c r="L1847" s="20"/>
      <c r="M1847" s="758"/>
      <c r="N1847" s="21"/>
      <c r="O1847" s="21"/>
      <c r="P1847" s="21" t="s">
        <v>823</v>
      </c>
      <c r="Q1847" s="21" t="s">
        <v>823</v>
      </c>
      <c r="R1847" s="21" t="s">
        <v>823</v>
      </c>
      <c r="S1847" s="759" t="s">
        <v>868</v>
      </c>
      <c r="T1847" s="760" t="str">
        <f>IF(Table54[[#This Row],[تاریخ اولین  احتساب حق بیمه]]="",1403,MID(Table54[[#This Row],[تاریخ اولین  احتساب حق بیمه]],1,4))</f>
        <v>1400</v>
      </c>
      <c r="U1847" s="21"/>
      <c r="V1847" s="21" t="s">
        <v>4704</v>
      </c>
      <c r="W1847" s="20">
        <v>3101041191854</v>
      </c>
      <c r="X1847" s="21"/>
      <c r="Y1847" s="760"/>
      <c r="Z1847" s="760"/>
      <c r="AA1847" s="760"/>
      <c r="AB1847" s="760"/>
      <c r="AC1847" s="760"/>
      <c r="AD1847" s="760"/>
      <c r="AE1847" s="760"/>
      <c r="AF1847" s="760"/>
      <c r="AG1847" s="760"/>
      <c r="AH1847" s="761"/>
      <c r="AI1847" s="761"/>
      <c r="AJ1847" s="761"/>
      <c r="AK1847" s="761"/>
      <c r="AL1847" s="760"/>
      <c r="AM1847" s="760"/>
      <c r="AN1847" s="760"/>
      <c r="AO1847" s="760"/>
      <c r="AP1847" s="760"/>
      <c r="AQ1847" s="760"/>
      <c r="AR1847" s="760"/>
      <c r="AS1847" s="759"/>
      <c r="AT1847" s="760"/>
      <c r="AU1847" s="760"/>
      <c r="AV1847" s="760"/>
      <c r="AW1847" s="760"/>
      <c r="AX1847" s="760"/>
      <c r="AY1847" s="760"/>
      <c r="AZ1847" s="760"/>
      <c r="BA1847" s="760"/>
      <c r="BB1847" s="760"/>
      <c r="BC1847" s="760"/>
      <c r="BD1847" s="760"/>
      <c r="BE1847" s="760"/>
      <c r="BF1847" s="760"/>
      <c r="BG1847" s="760"/>
      <c r="BH1847" s="760"/>
      <c r="BI1847" s="760"/>
      <c r="BK1847" s="155"/>
      <c r="BL1847" s="155"/>
      <c r="BM1847" s="155"/>
      <c r="BN1847" s="155"/>
    </row>
    <row r="1848" spans="1:66" s="750" customFormat="1" ht="24.75" customHeight="1">
      <c r="A1848" s="21" t="s">
        <v>4715</v>
      </c>
      <c r="B1848" s="20" t="s">
        <v>4726</v>
      </c>
      <c r="C1848" s="850" t="s">
        <v>4724</v>
      </c>
      <c r="D1848" s="20" t="s">
        <v>4716</v>
      </c>
      <c r="E1848" s="20" t="s">
        <v>162</v>
      </c>
      <c r="F1848" s="21" t="s">
        <v>469</v>
      </c>
      <c r="G1848" s="21" t="s">
        <v>4703</v>
      </c>
      <c r="H1848" s="21" t="s">
        <v>179</v>
      </c>
      <c r="I1848" s="19" t="s">
        <v>5417</v>
      </c>
      <c r="J1848" s="20"/>
      <c r="K1848" s="20" t="s">
        <v>1183</v>
      </c>
      <c r="L1848" s="20"/>
      <c r="M1848" s="758"/>
      <c r="N1848" s="21"/>
      <c r="O1848" s="21"/>
      <c r="P1848" s="21" t="s">
        <v>348</v>
      </c>
      <c r="Q1848" s="21" t="s">
        <v>348</v>
      </c>
      <c r="R1848" s="21" t="s">
        <v>348</v>
      </c>
      <c r="S1848" s="759" t="s">
        <v>868</v>
      </c>
      <c r="T1848" s="760" t="str">
        <f>IF(Table54[[#This Row],[تاریخ اولین  احتساب حق بیمه]]="",1403,MID(Table54[[#This Row],[تاریخ اولین  احتساب حق بیمه]],1,4))</f>
        <v>1400</v>
      </c>
      <c r="U1848" s="21"/>
      <c r="V1848" s="21" t="s">
        <v>4704</v>
      </c>
      <c r="W1848" s="20">
        <v>294144165144431</v>
      </c>
      <c r="X1848" s="21"/>
      <c r="Y1848" s="760"/>
      <c r="Z1848" s="760"/>
      <c r="AA1848" s="760"/>
      <c r="AB1848" s="760"/>
      <c r="AC1848" s="760"/>
      <c r="AD1848" s="760"/>
      <c r="AE1848" s="760"/>
      <c r="AF1848" s="760"/>
      <c r="AG1848" s="760"/>
      <c r="AH1848" s="761"/>
      <c r="AI1848" s="761"/>
      <c r="AJ1848" s="761"/>
      <c r="AK1848" s="761"/>
      <c r="AL1848" s="760"/>
      <c r="AM1848" s="760"/>
      <c r="AN1848" s="760"/>
      <c r="AO1848" s="760"/>
      <c r="AP1848" s="760"/>
      <c r="AQ1848" s="760"/>
      <c r="AR1848" s="760"/>
      <c r="AS1848" s="759"/>
      <c r="AT1848" s="760"/>
      <c r="AU1848" s="760"/>
      <c r="AV1848" s="760"/>
      <c r="AW1848" s="760"/>
      <c r="AX1848" s="760"/>
      <c r="AY1848" s="760"/>
      <c r="AZ1848" s="760"/>
      <c r="BA1848" s="760"/>
      <c r="BB1848" s="760"/>
      <c r="BC1848" s="760"/>
      <c r="BD1848" s="760"/>
      <c r="BE1848" s="760"/>
      <c r="BF1848" s="760"/>
      <c r="BG1848" s="760"/>
      <c r="BH1848" s="760"/>
      <c r="BI1848" s="760"/>
      <c r="BK1848" s="155"/>
      <c r="BL1848" s="155"/>
      <c r="BM1848" s="155"/>
      <c r="BN1848" s="155"/>
    </row>
    <row r="1849" spans="1:66" s="750" customFormat="1" ht="24.75" customHeight="1">
      <c r="A1849" s="21" t="s">
        <v>4717</v>
      </c>
      <c r="B1849" s="20" t="s">
        <v>4732</v>
      </c>
      <c r="C1849" s="850" t="s">
        <v>4724</v>
      </c>
      <c r="D1849" s="20" t="s">
        <v>4718</v>
      </c>
      <c r="E1849" s="20" t="s">
        <v>162</v>
      </c>
      <c r="F1849" s="21" t="s">
        <v>826</v>
      </c>
      <c r="G1849" s="21" t="s">
        <v>4703</v>
      </c>
      <c r="H1849" s="21" t="s">
        <v>180</v>
      </c>
      <c r="I1849" s="19" t="s">
        <v>5417</v>
      </c>
      <c r="J1849" s="20"/>
      <c r="K1849" s="20" t="s">
        <v>1183</v>
      </c>
      <c r="L1849" s="20"/>
      <c r="M1849" s="758"/>
      <c r="N1849" s="21"/>
      <c r="O1849" s="21"/>
      <c r="P1849" s="21" t="s">
        <v>823</v>
      </c>
      <c r="Q1849" s="21" t="s">
        <v>823</v>
      </c>
      <c r="R1849" s="21" t="s">
        <v>823</v>
      </c>
      <c r="S1849" s="759" t="s">
        <v>868</v>
      </c>
      <c r="T1849" s="760" t="str">
        <f>IF(Table54[[#This Row],[تاریخ اولین  احتساب حق بیمه]]="",1403,MID(Table54[[#This Row],[تاریخ اولین  احتساب حق بیمه]],1,4))</f>
        <v>1400</v>
      </c>
      <c r="U1849" s="21"/>
      <c r="V1849" s="21" t="s">
        <v>4704</v>
      </c>
      <c r="W1849" s="20">
        <v>3101040861909</v>
      </c>
      <c r="X1849" s="21"/>
      <c r="Y1849" s="760"/>
      <c r="Z1849" s="760"/>
      <c r="AA1849" s="760"/>
      <c r="AB1849" s="760"/>
      <c r="AC1849" s="760"/>
      <c r="AD1849" s="760"/>
      <c r="AE1849" s="760"/>
      <c r="AF1849" s="760"/>
      <c r="AG1849" s="760"/>
      <c r="AH1849" s="761"/>
      <c r="AI1849" s="761"/>
      <c r="AJ1849" s="761"/>
      <c r="AK1849" s="761"/>
      <c r="AL1849" s="760"/>
      <c r="AM1849" s="760"/>
      <c r="AN1849" s="760"/>
      <c r="AO1849" s="760"/>
      <c r="AP1849" s="760"/>
      <c r="AQ1849" s="760"/>
      <c r="AR1849" s="760"/>
      <c r="AS1849" s="759"/>
      <c r="AT1849" s="760"/>
      <c r="AU1849" s="760"/>
      <c r="AV1849" s="760"/>
      <c r="AW1849" s="760"/>
      <c r="AX1849" s="760"/>
      <c r="AY1849" s="760"/>
      <c r="AZ1849" s="760"/>
      <c r="BA1849" s="760"/>
      <c r="BB1849" s="760"/>
      <c r="BC1849" s="760"/>
      <c r="BD1849" s="760"/>
      <c r="BE1849" s="760"/>
      <c r="BF1849" s="760"/>
      <c r="BG1849" s="760"/>
      <c r="BH1849" s="760"/>
      <c r="BI1849" s="760"/>
      <c r="BK1849" s="155"/>
      <c r="BL1849" s="155"/>
      <c r="BM1849" s="155"/>
      <c r="BN1849" s="155"/>
    </row>
    <row r="1850" spans="1:66" s="750" customFormat="1" ht="24.75" customHeight="1">
      <c r="A1850" s="21" t="s">
        <v>4719</v>
      </c>
      <c r="B1850" s="20" t="s">
        <v>4733</v>
      </c>
      <c r="C1850" s="850" t="s">
        <v>4724</v>
      </c>
      <c r="D1850" s="20" t="s">
        <v>4720</v>
      </c>
      <c r="E1850" s="20" t="s">
        <v>162</v>
      </c>
      <c r="F1850" s="21" t="s">
        <v>123</v>
      </c>
      <c r="G1850" s="21" t="s">
        <v>4703</v>
      </c>
      <c r="H1850" s="21" t="s">
        <v>180</v>
      </c>
      <c r="I1850" s="19" t="s">
        <v>5417</v>
      </c>
      <c r="J1850" s="20"/>
      <c r="K1850" s="20" t="s">
        <v>1183</v>
      </c>
      <c r="L1850" s="20"/>
      <c r="M1850" s="758"/>
      <c r="N1850" s="21"/>
      <c r="O1850" s="21"/>
      <c r="P1850" s="21" t="s">
        <v>2251</v>
      </c>
      <c r="Q1850" s="21" t="s">
        <v>2251</v>
      </c>
      <c r="R1850" s="21" t="s">
        <v>2251</v>
      </c>
      <c r="S1850" s="759" t="s">
        <v>868</v>
      </c>
      <c r="T1850" s="760" t="str">
        <f>IF(Table54[[#This Row],[تاریخ اولین  احتساب حق بیمه]]="",1403,MID(Table54[[#This Row],[تاریخ اولین  احتساب حق بیمه]],1,4))</f>
        <v>1401</v>
      </c>
      <c r="U1850" s="21"/>
      <c r="V1850" s="21" t="s">
        <v>4704</v>
      </c>
      <c r="W1850" s="20">
        <v>3101040953307</v>
      </c>
      <c r="X1850" s="21"/>
      <c r="Y1850" s="760"/>
      <c r="Z1850" s="760"/>
      <c r="AA1850" s="760"/>
      <c r="AB1850" s="760"/>
      <c r="AC1850" s="760"/>
      <c r="AD1850" s="760"/>
      <c r="AE1850" s="760"/>
      <c r="AF1850" s="760"/>
      <c r="AG1850" s="760"/>
      <c r="AH1850" s="761"/>
      <c r="AI1850" s="761"/>
      <c r="AJ1850" s="761"/>
      <c r="AK1850" s="761"/>
      <c r="AL1850" s="760"/>
      <c r="AM1850" s="760"/>
      <c r="AN1850" s="760"/>
      <c r="AO1850" s="760"/>
      <c r="AP1850" s="760"/>
      <c r="AQ1850" s="760"/>
      <c r="AR1850" s="760"/>
      <c r="AS1850" s="759"/>
      <c r="AT1850" s="760"/>
      <c r="AU1850" s="760"/>
      <c r="AV1850" s="760"/>
      <c r="AW1850" s="760"/>
      <c r="AX1850" s="760"/>
      <c r="AY1850" s="760"/>
      <c r="AZ1850" s="760"/>
      <c r="BA1850" s="760"/>
      <c r="BB1850" s="760"/>
      <c r="BC1850" s="760"/>
      <c r="BD1850" s="760"/>
      <c r="BE1850" s="760"/>
      <c r="BF1850" s="760"/>
      <c r="BG1850" s="760"/>
      <c r="BH1850" s="760"/>
      <c r="BI1850" s="760"/>
      <c r="BK1850" s="155"/>
      <c r="BL1850" s="155"/>
      <c r="BM1850" s="155"/>
      <c r="BN1850" s="155"/>
    </row>
    <row r="1851" spans="1:66" s="750" customFormat="1" ht="24.75" customHeight="1">
      <c r="A1851" s="21" t="s">
        <v>4721</v>
      </c>
      <c r="B1851" s="20" t="s">
        <v>4734</v>
      </c>
      <c r="C1851" s="850" t="s">
        <v>4724</v>
      </c>
      <c r="D1851" s="20" t="s">
        <v>4722</v>
      </c>
      <c r="E1851" s="20" t="s">
        <v>162</v>
      </c>
      <c r="F1851" s="21" t="s">
        <v>130</v>
      </c>
      <c r="G1851" s="21" t="s">
        <v>4723</v>
      </c>
      <c r="H1851" s="21" t="s">
        <v>180</v>
      </c>
      <c r="I1851" s="19" t="s">
        <v>5417</v>
      </c>
      <c r="J1851" s="20"/>
      <c r="K1851" s="20" t="s">
        <v>1183</v>
      </c>
      <c r="L1851" s="20"/>
      <c r="M1851" s="758"/>
      <c r="N1851" s="21"/>
      <c r="O1851" s="21"/>
      <c r="P1851" s="21" t="s">
        <v>3273</v>
      </c>
      <c r="Q1851" s="21" t="s">
        <v>3273</v>
      </c>
      <c r="R1851" s="21" t="s">
        <v>3273</v>
      </c>
      <c r="S1851" s="759" t="s">
        <v>868</v>
      </c>
      <c r="T1851" s="760" t="str">
        <f>IF(Table54[[#This Row],[تاریخ اولین  احتساب حق بیمه]]="",1403,MID(Table54[[#This Row],[تاریخ اولین  احتساب حق بیمه]],1,4))</f>
        <v>1402</v>
      </c>
      <c r="U1851" s="21"/>
      <c r="V1851" s="21" t="s">
        <v>4704</v>
      </c>
      <c r="W1851" s="20">
        <v>2918802182770660</v>
      </c>
      <c r="X1851" s="21"/>
      <c r="Y1851" s="760"/>
      <c r="Z1851" s="760"/>
      <c r="AA1851" s="760"/>
      <c r="AB1851" s="760"/>
      <c r="AC1851" s="760"/>
      <c r="AD1851" s="760"/>
      <c r="AE1851" s="760"/>
      <c r="AF1851" s="760"/>
      <c r="AG1851" s="760"/>
      <c r="AH1851" s="761"/>
      <c r="AI1851" s="761"/>
      <c r="AJ1851" s="761"/>
      <c r="AK1851" s="761"/>
      <c r="AL1851" s="760"/>
      <c r="AM1851" s="760"/>
      <c r="AN1851" s="760"/>
      <c r="AO1851" s="760"/>
      <c r="AP1851" s="760"/>
      <c r="AQ1851" s="760"/>
      <c r="AR1851" s="760"/>
      <c r="AS1851" s="759"/>
      <c r="AT1851" s="760"/>
      <c r="AU1851" s="760"/>
      <c r="AV1851" s="760"/>
      <c r="AW1851" s="760"/>
      <c r="AX1851" s="760"/>
      <c r="AY1851" s="760"/>
      <c r="AZ1851" s="760"/>
      <c r="BA1851" s="760"/>
      <c r="BB1851" s="760"/>
      <c r="BC1851" s="760"/>
      <c r="BD1851" s="760"/>
      <c r="BE1851" s="760"/>
      <c r="BF1851" s="760"/>
      <c r="BG1851" s="760"/>
      <c r="BH1851" s="760"/>
      <c r="BI1851" s="760"/>
      <c r="BK1851" s="155"/>
      <c r="BL1851" s="155"/>
      <c r="BM1851" s="155"/>
      <c r="BN1851" s="155"/>
    </row>
    <row r="1852" spans="1:66" s="750" customFormat="1" ht="24.75" customHeight="1">
      <c r="A1852" s="21" t="s">
        <v>4844</v>
      </c>
      <c r="B1852" s="20" t="s">
        <v>4845</v>
      </c>
      <c r="C1852" s="850" t="s">
        <v>4724</v>
      </c>
      <c r="D1852" s="20" t="s">
        <v>4846</v>
      </c>
      <c r="E1852" s="20" t="s">
        <v>162</v>
      </c>
      <c r="F1852" s="21" t="s">
        <v>123</v>
      </c>
      <c r="G1852" s="21" t="s">
        <v>4703</v>
      </c>
      <c r="H1852" s="21" t="s">
        <v>180</v>
      </c>
      <c r="I1852" s="19" t="s">
        <v>5417</v>
      </c>
      <c r="J1852" s="20" t="s">
        <v>4847</v>
      </c>
      <c r="K1852" s="20" t="s">
        <v>1183</v>
      </c>
      <c r="L1852" s="20" t="s">
        <v>1184</v>
      </c>
      <c r="M1852" s="758"/>
      <c r="N1852" s="21"/>
      <c r="O1852" s="21"/>
      <c r="P1852" s="21" t="s">
        <v>4452</v>
      </c>
      <c r="Q1852" s="21" t="s">
        <v>4452</v>
      </c>
      <c r="R1852" s="21" t="s">
        <v>4463</v>
      </c>
      <c r="S1852" s="759"/>
      <c r="T1852" s="760" t="str">
        <f>IF(Table54[[#This Row],[تاریخ اولین  احتساب حق بیمه]]="",1403,MID(Table54[[#This Row],[تاریخ اولین  احتساب حق بیمه]],1,4))</f>
        <v>1402</v>
      </c>
      <c r="U1852" s="21"/>
      <c r="V1852" s="21"/>
      <c r="W1852" s="20"/>
      <c r="X1852" s="21"/>
      <c r="Y1852" s="760"/>
      <c r="Z1852" s="760"/>
      <c r="AA1852" s="760"/>
      <c r="AB1852" s="760"/>
      <c r="AC1852" s="760"/>
      <c r="AD1852" s="760"/>
      <c r="AE1852" s="760"/>
      <c r="AF1852" s="760"/>
      <c r="AG1852" s="760"/>
      <c r="AH1852" s="761"/>
      <c r="AI1852" s="761"/>
      <c r="AJ1852" s="761"/>
      <c r="AK1852" s="761"/>
      <c r="AL1852" s="760"/>
      <c r="AM1852" s="760"/>
      <c r="AN1852" s="760"/>
      <c r="AO1852" s="760"/>
      <c r="AP1852" s="760"/>
      <c r="AQ1852" s="760"/>
      <c r="AR1852" s="760"/>
      <c r="AS1852" s="759"/>
      <c r="AT1852" s="760"/>
      <c r="AU1852" s="760"/>
      <c r="AV1852" s="760"/>
      <c r="AW1852" s="760"/>
      <c r="AX1852" s="760"/>
      <c r="AY1852" s="760"/>
      <c r="AZ1852" s="760"/>
      <c r="BA1852" s="760"/>
      <c r="BB1852" s="760"/>
      <c r="BC1852" s="760"/>
      <c r="BD1852" s="760"/>
      <c r="BE1852" s="760"/>
      <c r="BF1852" s="760"/>
      <c r="BG1852" s="760"/>
      <c r="BH1852" s="760"/>
      <c r="BI1852" s="760"/>
      <c r="BK1852" s="155"/>
      <c r="BL1852" s="155"/>
      <c r="BM1852" s="155"/>
      <c r="BN1852" s="155"/>
    </row>
    <row r="1853" spans="1:66" s="750" customFormat="1" ht="24.75" customHeight="1">
      <c r="A1853" s="21" t="s">
        <v>22304</v>
      </c>
      <c r="B1853" s="20" t="s">
        <v>22305</v>
      </c>
      <c r="C1853" s="850" t="s">
        <v>4724</v>
      </c>
      <c r="D1853" s="20" t="s">
        <v>22306</v>
      </c>
      <c r="E1853" s="20" t="s">
        <v>162</v>
      </c>
      <c r="F1853" s="21" t="s">
        <v>323</v>
      </c>
      <c r="G1853" s="21" t="s">
        <v>4703</v>
      </c>
      <c r="H1853" s="21" t="s">
        <v>180</v>
      </c>
      <c r="I1853" s="19" t="s">
        <v>5417</v>
      </c>
      <c r="J1853" s="20"/>
      <c r="K1853" s="20"/>
      <c r="L1853" s="20"/>
      <c r="M1853" s="758"/>
      <c r="N1853" s="21"/>
      <c r="O1853" s="21"/>
      <c r="P1853" s="21" t="s">
        <v>4452</v>
      </c>
      <c r="Q1853" s="21" t="s">
        <v>4452</v>
      </c>
      <c r="R1853" s="21" t="s">
        <v>4452</v>
      </c>
      <c r="S1853" s="759"/>
      <c r="T1853" s="760"/>
      <c r="U1853" s="21"/>
      <c r="V1853" s="21"/>
      <c r="W1853" s="20"/>
      <c r="X1853" s="21"/>
      <c r="Y1853" s="760"/>
      <c r="Z1853" s="760"/>
      <c r="AA1853" s="760"/>
      <c r="AB1853" s="760"/>
      <c r="AC1853" s="760"/>
      <c r="AD1853" s="760"/>
      <c r="AE1853" s="760"/>
      <c r="AF1853" s="760"/>
      <c r="AG1853" s="760"/>
      <c r="AH1853" s="761"/>
      <c r="AI1853" s="761"/>
      <c r="AJ1853" s="761"/>
      <c r="AK1853" s="761"/>
      <c r="AL1853" s="760"/>
      <c r="AM1853" s="760"/>
      <c r="AN1853" s="760"/>
      <c r="AO1853" s="760"/>
      <c r="AP1853" s="760"/>
      <c r="AQ1853" s="760"/>
      <c r="AR1853" s="760"/>
      <c r="AS1853" s="759"/>
      <c r="AT1853" s="760"/>
      <c r="AU1853" s="760"/>
      <c r="AV1853" s="760"/>
      <c r="AW1853" s="760"/>
      <c r="AX1853" s="760"/>
      <c r="AY1853" s="760"/>
      <c r="AZ1853" s="760"/>
      <c r="BA1853" s="760"/>
      <c r="BB1853" s="760"/>
      <c r="BC1853" s="760"/>
      <c r="BD1853" s="760"/>
      <c r="BE1853" s="760"/>
      <c r="BF1853" s="760"/>
      <c r="BG1853" s="760"/>
      <c r="BH1853" s="760"/>
      <c r="BI1853" s="760"/>
      <c r="BK1853" s="155"/>
      <c r="BL1853" s="155"/>
      <c r="BM1853" s="155"/>
      <c r="BN1853" s="155"/>
    </row>
    <row r="1854" spans="1:66" s="750" customFormat="1" ht="24.75" customHeight="1">
      <c r="A1854" s="21" t="s">
        <v>24613</v>
      </c>
      <c r="B1854" s="20" t="s">
        <v>24614</v>
      </c>
      <c r="C1854" s="850" t="s">
        <v>4724</v>
      </c>
      <c r="D1854" s="20" t="s">
        <v>24615</v>
      </c>
      <c r="E1854" s="20" t="s">
        <v>162</v>
      </c>
      <c r="F1854" s="21" t="s">
        <v>276</v>
      </c>
      <c r="G1854" s="21" t="s">
        <v>4703</v>
      </c>
      <c r="H1854" s="21" t="s">
        <v>180</v>
      </c>
      <c r="I1854" s="19" t="s">
        <v>5417</v>
      </c>
      <c r="J1854" s="20" t="s">
        <v>24616</v>
      </c>
      <c r="K1854" s="20" t="s">
        <v>1183</v>
      </c>
      <c r="L1854" s="20" t="s">
        <v>1221</v>
      </c>
      <c r="M1854" s="758" t="s">
        <v>24617</v>
      </c>
      <c r="N1854" s="21"/>
      <c r="O1854" s="21"/>
      <c r="P1854" s="21"/>
      <c r="Q1854" s="21"/>
      <c r="R1854" s="21" t="s">
        <v>23079</v>
      </c>
      <c r="S1854" s="759"/>
      <c r="T1854" s="760" t="str">
        <f>IF(Table54[[#This Row],[تاریخ اولین  احتساب حق بیمه]]="",1403,MID(Table54[[#This Row],[تاریخ اولین  احتساب حق بیمه]],1,4))</f>
        <v>1403</v>
      </c>
      <c r="U1854" s="21"/>
      <c r="V1854" s="21"/>
      <c r="W1854" s="20"/>
      <c r="X1854" s="21"/>
      <c r="Y1854" s="760"/>
      <c r="Z1854" s="760"/>
      <c r="AA1854" s="760"/>
      <c r="AB1854" s="760"/>
      <c r="AC1854" s="760"/>
      <c r="AD1854" s="760"/>
      <c r="AE1854" s="760"/>
      <c r="AF1854" s="760"/>
      <c r="AG1854" s="760"/>
      <c r="AH1854" s="761"/>
      <c r="AI1854" s="761"/>
      <c r="AJ1854" s="761"/>
      <c r="AK1854" s="761"/>
      <c r="AL1854" s="760"/>
      <c r="AM1854" s="760"/>
      <c r="AN1854" s="760"/>
      <c r="AO1854" s="760"/>
      <c r="AP1854" s="760"/>
      <c r="AQ1854" s="760"/>
      <c r="AR1854" s="760"/>
      <c r="AS1854" s="759"/>
      <c r="AT1854" s="760"/>
      <c r="AU1854" s="760"/>
      <c r="AV1854" s="760"/>
      <c r="AW1854" s="760"/>
      <c r="AX1854" s="760"/>
      <c r="AY1854" s="760"/>
      <c r="AZ1854" s="760"/>
      <c r="BA1854" s="760"/>
      <c r="BB1854" s="760"/>
      <c r="BC1854" s="760"/>
      <c r="BD1854" s="760"/>
      <c r="BE1854" s="760"/>
      <c r="BF1854" s="760"/>
      <c r="BG1854" s="760"/>
      <c r="BH1854" s="760"/>
      <c r="BI1854" s="760"/>
      <c r="BK1854" s="155"/>
      <c r="BL1854" s="155"/>
      <c r="BM1854" s="155"/>
      <c r="BN1854" s="155"/>
    </row>
    <row r="1855" spans="1:66" s="750" customFormat="1" ht="24.75" customHeight="1">
      <c r="A1855" s="22" t="s">
        <v>900</v>
      </c>
      <c r="B1855" s="22">
        <v>35501</v>
      </c>
      <c r="C1855" s="472" t="s">
        <v>4826</v>
      </c>
      <c r="D1855" s="23" t="s">
        <v>760</v>
      </c>
      <c r="E1855" s="23" t="s">
        <v>162</v>
      </c>
      <c r="F1855" s="22" t="s">
        <v>311</v>
      </c>
      <c r="G1855" s="22" t="s">
        <v>1667</v>
      </c>
      <c r="H1855" s="22" t="s">
        <v>179</v>
      </c>
      <c r="I1855" s="18" t="s">
        <v>5416</v>
      </c>
      <c r="J1855" s="23" t="s">
        <v>766</v>
      </c>
      <c r="K1855" s="23" t="s">
        <v>1183</v>
      </c>
      <c r="L1855" s="23" t="s">
        <v>1225</v>
      </c>
      <c r="M1855" s="746" t="s">
        <v>1655</v>
      </c>
      <c r="N1855" s="22">
        <v>4351865398</v>
      </c>
      <c r="O1855" s="22" t="s">
        <v>87</v>
      </c>
      <c r="P1855" s="22" t="s">
        <v>348</v>
      </c>
      <c r="Q1855" s="22"/>
      <c r="R1855" s="22" t="s">
        <v>4293</v>
      </c>
      <c r="S1855" s="747"/>
      <c r="T1855" s="748" t="e">
        <f>IF([16]!Table54[[#This Row],[تاریخ اولین  احتساب حق بیمه]]="",1403,MID([16]!Table54[[#This Row],[تاریخ اولین  احتساب حق بیمه]],1,4))</f>
        <v>#REF!</v>
      </c>
      <c r="U1855" s="22"/>
      <c r="V1855" s="22"/>
      <c r="W1855" s="22"/>
      <c r="X1855" s="22"/>
      <c r="Y1855" s="748"/>
      <c r="Z1855" s="748"/>
      <c r="AA1855" s="748"/>
      <c r="AB1855" s="748"/>
      <c r="AC1855" s="748"/>
      <c r="AD1855" s="748"/>
      <c r="AE1855" s="748"/>
      <c r="AF1855" s="748"/>
      <c r="AG1855" s="748"/>
      <c r="AH1855" s="749"/>
      <c r="AI1855" s="749"/>
      <c r="AJ1855" s="749"/>
      <c r="AK1855" s="749"/>
      <c r="AL1855" s="748"/>
      <c r="AM1855" s="748"/>
      <c r="AN1855" s="748"/>
      <c r="AO1855" s="748"/>
      <c r="AP1855" s="748"/>
      <c r="AQ1855" s="748"/>
      <c r="AR1855" s="748"/>
      <c r="AS1855" s="747"/>
      <c r="AT1855" s="748"/>
      <c r="AU1855" s="748"/>
      <c r="AV1855" s="748"/>
      <c r="AW1855" s="748"/>
      <c r="AX1855" s="748"/>
      <c r="AY1855" s="748"/>
      <c r="BK1855" s="155"/>
      <c r="BL1855" s="155"/>
      <c r="BM1855" s="155"/>
      <c r="BN1855" s="155"/>
    </row>
    <row r="1856" spans="1:66" s="750" customFormat="1" ht="24.75" customHeight="1">
      <c r="A1856" s="22" t="s">
        <v>2668</v>
      </c>
      <c r="B1856" s="22">
        <v>35503</v>
      </c>
      <c r="C1856" s="472" t="s">
        <v>4826</v>
      </c>
      <c r="D1856" s="23" t="s">
        <v>903</v>
      </c>
      <c r="E1856" s="23" t="s">
        <v>162</v>
      </c>
      <c r="F1856" s="22" t="s">
        <v>123</v>
      </c>
      <c r="G1856" s="22" t="s">
        <v>1667</v>
      </c>
      <c r="H1856" s="22" t="s">
        <v>180</v>
      </c>
      <c r="I1856" s="18" t="s">
        <v>5417</v>
      </c>
      <c r="J1856" s="23" t="s">
        <v>904</v>
      </c>
      <c r="K1856" s="23" t="s">
        <v>1183</v>
      </c>
      <c r="L1856" s="23" t="s">
        <v>1225</v>
      </c>
      <c r="M1856" s="746" t="s">
        <v>1656</v>
      </c>
      <c r="N1856" s="22">
        <v>5435543511</v>
      </c>
      <c r="O1856" s="22" t="s">
        <v>1551</v>
      </c>
      <c r="P1856" s="22" t="s">
        <v>577</v>
      </c>
      <c r="Q1856" s="22"/>
      <c r="R1856" s="22" t="s">
        <v>4293</v>
      </c>
      <c r="S1856" s="747"/>
      <c r="T1856" s="748" t="e">
        <f>IF([16]!Table54[[#This Row],[تاریخ اولین  احتساب حق بیمه]]="",1403,MID([16]!Table54[[#This Row],[تاریخ اولین  احتساب حق بیمه]],1,4))</f>
        <v>#REF!</v>
      </c>
      <c r="U1856" s="22"/>
      <c r="V1856" s="22"/>
      <c r="W1856" s="22"/>
      <c r="X1856" s="22"/>
      <c r="Y1856" s="748"/>
      <c r="Z1856" s="748"/>
      <c r="AA1856" s="748"/>
      <c r="AB1856" s="748"/>
      <c r="AC1856" s="748"/>
      <c r="AD1856" s="748"/>
      <c r="AE1856" s="748"/>
      <c r="AF1856" s="748"/>
      <c r="AG1856" s="748"/>
      <c r="AH1856" s="749"/>
      <c r="AI1856" s="749"/>
      <c r="AJ1856" s="749"/>
      <c r="AK1856" s="749"/>
      <c r="AL1856" s="748"/>
      <c r="AM1856" s="748"/>
      <c r="AN1856" s="748"/>
      <c r="AO1856" s="748"/>
      <c r="AP1856" s="748"/>
      <c r="AQ1856" s="748"/>
      <c r="AR1856" s="748"/>
      <c r="AS1856" s="747"/>
      <c r="AT1856" s="748"/>
      <c r="AU1856" s="748"/>
      <c r="AV1856" s="748"/>
      <c r="AW1856" s="748"/>
      <c r="AX1856" s="748"/>
      <c r="AY1856" s="748"/>
      <c r="BK1856" s="155"/>
      <c r="BL1856" s="155"/>
      <c r="BM1856" s="155"/>
      <c r="BN1856" s="155"/>
    </row>
    <row r="1857" spans="1:66" s="769" customFormat="1" ht="24.75" customHeight="1">
      <c r="A1857" s="475" t="s">
        <v>24333</v>
      </c>
      <c r="B1857" s="475">
        <v>35505</v>
      </c>
      <c r="C1857" s="776" t="s">
        <v>4826</v>
      </c>
      <c r="D1857" s="473" t="s">
        <v>24334</v>
      </c>
      <c r="E1857" s="473" t="s">
        <v>163</v>
      </c>
      <c r="F1857" s="475" t="s">
        <v>220</v>
      </c>
      <c r="G1857" s="475"/>
      <c r="H1857" s="475" t="s">
        <v>180</v>
      </c>
      <c r="I1857" s="476" t="s">
        <v>5417</v>
      </c>
      <c r="J1857" s="473" t="s">
        <v>24335</v>
      </c>
      <c r="K1857" s="473" t="s">
        <v>1183</v>
      </c>
      <c r="L1857" s="473" t="s">
        <v>1184</v>
      </c>
      <c r="M1857" s="777" t="s">
        <v>24336</v>
      </c>
      <c r="N1857" s="475"/>
      <c r="O1857" s="475" t="s">
        <v>1551</v>
      </c>
      <c r="P1857" s="475" t="s">
        <v>348</v>
      </c>
      <c r="Q1857" s="475"/>
      <c r="R1857" s="475" t="s">
        <v>4293</v>
      </c>
      <c r="S1857" s="779"/>
      <c r="T1857" s="780" t="s">
        <v>5621</v>
      </c>
      <c r="U1857" s="475"/>
      <c r="V1857" s="475"/>
      <c r="W1857" s="475"/>
      <c r="X1857" s="475" t="s">
        <v>24337</v>
      </c>
      <c r="Y1857" s="780"/>
      <c r="Z1857" s="780"/>
      <c r="AA1857" s="780"/>
      <c r="AB1857" s="780"/>
      <c r="AC1857" s="780"/>
      <c r="AD1857" s="780"/>
      <c r="AE1857" s="780"/>
      <c r="AF1857" s="780"/>
      <c r="AG1857" s="780"/>
      <c r="AH1857" s="781"/>
      <c r="AI1857" s="781"/>
      <c r="AJ1857" s="781"/>
      <c r="AK1857" s="781"/>
      <c r="AL1857" s="780"/>
      <c r="AM1857" s="780"/>
      <c r="AN1857" s="780"/>
      <c r="AO1857" s="780"/>
      <c r="AP1857" s="780"/>
      <c r="AQ1857" s="780"/>
      <c r="AR1857" s="780"/>
      <c r="AS1857" s="779"/>
      <c r="AT1857" s="780"/>
      <c r="AU1857" s="780"/>
      <c r="AV1857" s="780"/>
      <c r="AW1857" s="780"/>
      <c r="AX1857" s="780"/>
      <c r="AY1857" s="780"/>
      <c r="AZ1857" s="768"/>
      <c r="BA1857" s="768"/>
      <c r="BB1857" s="768"/>
      <c r="BC1857" s="768"/>
      <c r="BD1857" s="768"/>
      <c r="BE1857" s="768"/>
      <c r="BF1857" s="768"/>
      <c r="BG1857" s="768"/>
      <c r="BH1857" s="768"/>
      <c r="BI1857" s="768"/>
    </row>
    <row r="1858" spans="1:66" s="750" customFormat="1" ht="24.75" customHeight="1">
      <c r="A1858" s="22" t="s">
        <v>2670</v>
      </c>
      <c r="B1858" s="22">
        <v>35506</v>
      </c>
      <c r="C1858" s="472" t="s">
        <v>4826</v>
      </c>
      <c r="D1858" s="23" t="s">
        <v>2671</v>
      </c>
      <c r="E1858" s="23" t="s">
        <v>162</v>
      </c>
      <c r="F1858" s="22" t="s">
        <v>665</v>
      </c>
      <c r="G1858" s="22" t="s">
        <v>2672</v>
      </c>
      <c r="H1858" s="22" t="s">
        <v>180</v>
      </c>
      <c r="I1858" s="18" t="s">
        <v>5417</v>
      </c>
      <c r="J1858" s="23" t="s">
        <v>2673</v>
      </c>
      <c r="K1858" s="23" t="s">
        <v>1183</v>
      </c>
      <c r="L1858" s="23" t="s">
        <v>1221</v>
      </c>
      <c r="M1858" s="746" t="s">
        <v>2674</v>
      </c>
      <c r="N1858" s="22"/>
      <c r="O1858" s="22" t="s">
        <v>2414</v>
      </c>
      <c r="P1858" s="22" t="s">
        <v>2252</v>
      </c>
      <c r="Q1858" s="22"/>
      <c r="R1858" s="22" t="s">
        <v>4293</v>
      </c>
      <c r="S1858" s="747"/>
      <c r="T1858" s="748" t="e">
        <f>IF([16]!Table54[[#This Row],[تاریخ اولین  احتساب حق بیمه]]="",1403,MID([16]!Table54[[#This Row],[تاریخ اولین  احتساب حق بیمه]],1,4))</f>
        <v>#REF!</v>
      </c>
      <c r="U1858" s="22"/>
      <c r="V1858" s="22"/>
      <c r="W1858" s="22"/>
      <c r="X1858" s="22"/>
      <c r="Y1858" s="748"/>
      <c r="Z1858" s="748"/>
      <c r="AA1858" s="748"/>
      <c r="AB1858" s="748"/>
      <c r="AC1858" s="748"/>
      <c r="AD1858" s="748"/>
      <c r="AE1858" s="748"/>
      <c r="AF1858" s="748"/>
      <c r="AG1858" s="748"/>
      <c r="AH1858" s="749"/>
      <c r="AI1858" s="749"/>
      <c r="AJ1858" s="749"/>
      <c r="AK1858" s="749"/>
      <c r="AL1858" s="748"/>
      <c r="AM1858" s="748"/>
      <c r="AN1858" s="748"/>
      <c r="AO1858" s="748"/>
      <c r="AP1858" s="748"/>
      <c r="AQ1858" s="748"/>
      <c r="AR1858" s="748"/>
      <c r="AS1858" s="747"/>
      <c r="AT1858" s="748"/>
      <c r="AU1858" s="748"/>
      <c r="AV1858" s="748"/>
      <c r="AW1858" s="748"/>
      <c r="AX1858" s="748"/>
      <c r="AY1858" s="748"/>
      <c r="BK1858" s="155"/>
      <c r="BL1858" s="155"/>
      <c r="BM1858" s="155"/>
      <c r="BN1858" s="155"/>
    </row>
    <row r="1859" spans="1:66" s="750" customFormat="1" ht="24.75" customHeight="1">
      <c r="A1859" s="22" t="s">
        <v>3100</v>
      </c>
      <c r="B1859" s="22">
        <v>35507</v>
      </c>
      <c r="C1859" s="472" t="s">
        <v>4826</v>
      </c>
      <c r="D1859" s="23" t="s">
        <v>3101</v>
      </c>
      <c r="E1859" s="23" t="s">
        <v>163</v>
      </c>
      <c r="F1859" s="22" t="s">
        <v>419</v>
      </c>
      <c r="G1859" s="22" t="s">
        <v>2672</v>
      </c>
      <c r="H1859" s="22" t="s">
        <v>180</v>
      </c>
      <c r="I1859" s="18" t="s">
        <v>5417</v>
      </c>
      <c r="J1859" s="23" t="s">
        <v>3102</v>
      </c>
      <c r="K1859" s="23" t="s">
        <v>1183</v>
      </c>
      <c r="L1859" s="23" t="s">
        <v>1221</v>
      </c>
      <c r="M1859" s="746" t="s">
        <v>3103</v>
      </c>
      <c r="N1859" s="22"/>
      <c r="O1859" s="22" t="s">
        <v>1551</v>
      </c>
      <c r="P1859" s="22" t="s">
        <v>2864</v>
      </c>
      <c r="Q1859" s="22"/>
      <c r="R1859" s="22" t="s">
        <v>24862</v>
      </c>
      <c r="S1859" s="747"/>
      <c r="T1859" s="748" t="e">
        <f>IF([16]!Table54[[#This Row],[تاریخ اولین  احتساب حق بیمه]]="",1403,MID([16]!Table54[[#This Row],[تاریخ اولین  احتساب حق بیمه]],1,4))</f>
        <v>#REF!</v>
      </c>
      <c r="U1859" s="22"/>
      <c r="V1859" s="22" t="s">
        <v>237</v>
      </c>
      <c r="W1859" s="22">
        <v>6104337322980620</v>
      </c>
      <c r="X1859" s="22"/>
      <c r="Y1859" s="748"/>
      <c r="Z1859" s="748"/>
      <c r="AA1859" s="748"/>
      <c r="AB1859" s="748"/>
      <c r="AC1859" s="748"/>
      <c r="AD1859" s="748"/>
      <c r="AE1859" s="748"/>
      <c r="AF1859" s="748"/>
      <c r="AG1859" s="748"/>
      <c r="AH1859" s="749"/>
      <c r="AI1859" s="749"/>
      <c r="AJ1859" s="749"/>
      <c r="AK1859" s="749"/>
      <c r="AL1859" s="748"/>
      <c r="AM1859" s="748"/>
      <c r="AN1859" s="748"/>
      <c r="AO1859" s="748"/>
      <c r="AP1859" s="748"/>
      <c r="AQ1859" s="748"/>
      <c r="AR1859" s="748"/>
      <c r="AS1859" s="747"/>
      <c r="AT1859" s="748"/>
      <c r="AU1859" s="748"/>
      <c r="AV1859" s="748"/>
      <c r="AW1859" s="748"/>
      <c r="AX1859" s="748"/>
      <c r="AY1859" s="748"/>
      <c r="BK1859" s="155"/>
      <c r="BL1859" s="155"/>
      <c r="BM1859" s="155"/>
      <c r="BN1859" s="155"/>
    </row>
    <row r="1860" spans="1:66" s="768" customFormat="1" ht="24.75" customHeight="1">
      <c r="A1860" s="475" t="s">
        <v>3104</v>
      </c>
      <c r="B1860" s="475">
        <v>35508</v>
      </c>
      <c r="C1860" s="776" t="s">
        <v>4826</v>
      </c>
      <c r="D1860" s="473" t="s">
        <v>3105</v>
      </c>
      <c r="E1860" s="473" t="s">
        <v>162</v>
      </c>
      <c r="F1860" s="475" t="s">
        <v>117</v>
      </c>
      <c r="G1860" s="475"/>
      <c r="H1860" s="475" t="s">
        <v>180</v>
      </c>
      <c r="I1860" s="476" t="s">
        <v>5417</v>
      </c>
      <c r="J1860" s="473" t="s">
        <v>3106</v>
      </c>
      <c r="K1860" s="473" t="s">
        <v>1183</v>
      </c>
      <c r="L1860" s="473" t="s">
        <v>1657</v>
      </c>
      <c r="M1860" s="777" t="s">
        <v>2064</v>
      </c>
      <c r="N1860" s="475"/>
      <c r="O1860" s="475" t="s">
        <v>2155</v>
      </c>
      <c r="P1860" s="475" t="s">
        <v>3108</v>
      </c>
      <c r="Q1860" s="475"/>
      <c r="R1860" s="475" t="s">
        <v>4293</v>
      </c>
      <c r="S1860" s="797"/>
      <c r="T1860" s="780" t="e">
        <f>IF([16]!Table54[[#This Row],[تاریخ اولین  احتساب حق بیمه]]="",1403,MID([16]!Table54[[#This Row],[تاریخ اولین  احتساب حق بیمه]],1,4))</f>
        <v>#REF!</v>
      </c>
      <c r="U1860" s="475"/>
      <c r="V1860" s="475"/>
      <c r="W1860" s="475"/>
      <c r="X1860" s="475"/>
      <c r="Y1860" s="780"/>
      <c r="Z1860" s="780"/>
      <c r="AA1860" s="780"/>
      <c r="AB1860" s="780"/>
      <c r="AC1860" s="780"/>
      <c r="AD1860" s="780"/>
      <c r="AE1860" s="780"/>
      <c r="AF1860" s="780"/>
      <c r="AG1860" s="780"/>
      <c r="AH1860" s="798"/>
      <c r="AI1860" s="798"/>
      <c r="AJ1860" s="798"/>
      <c r="AK1860" s="798"/>
      <c r="AL1860" s="780"/>
      <c r="AM1860" s="780"/>
      <c r="AN1860" s="780"/>
      <c r="AO1860" s="780"/>
      <c r="AP1860" s="780"/>
      <c r="AQ1860" s="780"/>
      <c r="AR1860" s="780"/>
      <c r="AS1860" s="797"/>
      <c r="AT1860" s="780"/>
      <c r="AU1860" s="780"/>
      <c r="AV1860" s="780"/>
      <c r="AW1860" s="780"/>
      <c r="AX1860" s="780"/>
      <c r="AY1860" s="780"/>
      <c r="BK1860" s="769"/>
      <c r="BL1860" s="769"/>
      <c r="BM1860" s="769"/>
      <c r="BN1860" s="769"/>
    </row>
    <row r="1861" spans="1:66" s="750" customFormat="1" ht="24.75" customHeight="1">
      <c r="A1861" s="22" t="s">
        <v>3516</v>
      </c>
      <c r="B1861" s="22">
        <v>35509</v>
      </c>
      <c r="C1861" s="472" t="s">
        <v>4826</v>
      </c>
      <c r="D1861" s="23" t="s">
        <v>3517</v>
      </c>
      <c r="E1861" s="23" t="s">
        <v>162</v>
      </c>
      <c r="F1861" s="22" t="s">
        <v>198</v>
      </c>
      <c r="G1861" s="22"/>
      <c r="H1861" s="22" t="s">
        <v>179</v>
      </c>
      <c r="I1861" s="18" t="s">
        <v>5418</v>
      </c>
      <c r="J1861" s="23" t="s">
        <v>3518</v>
      </c>
      <c r="K1861" s="23" t="s">
        <v>1183</v>
      </c>
      <c r="L1861" s="23" t="s">
        <v>1221</v>
      </c>
      <c r="M1861" s="746" t="s">
        <v>3519</v>
      </c>
      <c r="N1861" s="22"/>
      <c r="O1861" s="22" t="s">
        <v>2155</v>
      </c>
      <c r="P1861" s="22" t="s">
        <v>2100</v>
      </c>
      <c r="Q1861" s="22"/>
      <c r="R1861" s="22"/>
      <c r="S1861" s="747"/>
      <c r="T1861" s="748" t="e">
        <f>IF([16]!Table54[[#This Row],[تاریخ اولین  احتساب حق بیمه]]="",1403,MID([16]!Table54[[#This Row],[تاریخ اولین  احتساب حق بیمه]],1,4))</f>
        <v>#REF!</v>
      </c>
      <c r="U1861" s="22"/>
      <c r="V1861" s="22"/>
      <c r="W1861" s="22"/>
      <c r="X1861" s="22"/>
      <c r="Y1861" s="748"/>
      <c r="Z1861" s="748"/>
      <c r="AA1861" s="748"/>
      <c r="AB1861" s="748"/>
      <c r="AC1861" s="748"/>
      <c r="AD1861" s="748"/>
      <c r="AE1861" s="748"/>
      <c r="AF1861" s="748"/>
      <c r="AG1861" s="748"/>
      <c r="AH1861" s="749"/>
      <c r="AI1861" s="749"/>
      <c r="AJ1861" s="749"/>
      <c r="AK1861" s="749"/>
      <c r="AL1861" s="748"/>
      <c r="AM1861" s="748"/>
      <c r="AN1861" s="748"/>
      <c r="AO1861" s="748"/>
      <c r="AP1861" s="748"/>
      <c r="AQ1861" s="748"/>
      <c r="AR1861" s="748"/>
      <c r="AS1861" s="747"/>
      <c r="AT1861" s="748"/>
      <c r="AU1861" s="748"/>
      <c r="AV1861" s="748"/>
      <c r="AW1861" s="748"/>
      <c r="AX1861" s="748"/>
      <c r="AY1861" s="748"/>
      <c r="BK1861" s="155"/>
      <c r="BL1861" s="155"/>
      <c r="BM1861" s="155"/>
      <c r="BN1861" s="155"/>
    </row>
    <row r="1862" spans="1:66" s="750" customFormat="1" ht="24.75" customHeight="1">
      <c r="A1862" s="22" t="s">
        <v>4140</v>
      </c>
      <c r="B1862" s="22">
        <v>35510</v>
      </c>
      <c r="C1862" s="472" t="s">
        <v>4826</v>
      </c>
      <c r="D1862" s="23" t="s">
        <v>4141</v>
      </c>
      <c r="E1862" s="23" t="s">
        <v>163</v>
      </c>
      <c r="F1862" s="22" t="s">
        <v>200</v>
      </c>
      <c r="G1862" s="22" t="s">
        <v>4142</v>
      </c>
      <c r="H1862" s="22" t="s">
        <v>179</v>
      </c>
      <c r="I1862" s="18" t="s">
        <v>5418</v>
      </c>
      <c r="J1862" s="23" t="s">
        <v>4143</v>
      </c>
      <c r="K1862" s="23" t="s">
        <v>1183</v>
      </c>
      <c r="L1862" s="23" t="s">
        <v>1221</v>
      </c>
      <c r="M1862" s="746" t="s">
        <v>4144</v>
      </c>
      <c r="N1862" s="22"/>
      <c r="O1862" s="22" t="s">
        <v>2414</v>
      </c>
      <c r="P1862" s="22" t="s">
        <v>3704</v>
      </c>
      <c r="Q1862" s="22"/>
      <c r="R1862" s="22" t="s">
        <v>24808</v>
      </c>
      <c r="S1862" s="747"/>
      <c r="T1862" s="748" t="e">
        <f>IF([16]!Table54[[#This Row],[تاریخ اولین  احتساب حق بیمه]]="",1403,MID([16]!Table54[[#This Row],[تاریخ اولین  احتساب حق بیمه]],1,4))</f>
        <v>#REF!</v>
      </c>
      <c r="U1862" s="22"/>
      <c r="V1862" s="22"/>
      <c r="W1862" s="22"/>
      <c r="X1862" s="22"/>
      <c r="Y1862" s="748"/>
      <c r="Z1862" s="748"/>
      <c r="AA1862" s="748"/>
      <c r="AB1862" s="748"/>
      <c r="AC1862" s="748"/>
      <c r="AD1862" s="748"/>
      <c r="AE1862" s="748"/>
      <c r="AF1862" s="748"/>
      <c r="AG1862" s="748"/>
      <c r="AH1862" s="749"/>
      <c r="AI1862" s="749"/>
      <c r="AJ1862" s="749"/>
      <c r="AK1862" s="749"/>
      <c r="AL1862" s="748"/>
      <c r="AM1862" s="748"/>
      <c r="AN1862" s="748"/>
      <c r="AO1862" s="748"/>
      <c r="AP1862" s="748"/>
      <c r="AQ1862" s="748"/>
      <c r="AR1862" s="748"/>
      <c r="AS1862" s="747"/>
      <c r="AT1862" s="748"/>
      <c r="AU1862" s="748"/>
      <c r="AV1862" s="748"/>
      <c r="AW1862" s="748"/>
      <c r="AX1862" s="748"/>
      <c r="AY1862" s="748"/>
      <c r="BK1862" s="155"/>
      <c r="BL1862" s="155"/>
      <c r="BM1862" s="155"/>
      <c r="BN1862" s="155"/>
    </row>
    <row r="1863" spans="1:66" s="750" customFormat="1" ht="24.75" customHeight="1">
      <c r="A1863" s="22" t="s">
        <v>4145</v>
      </c>
      <c r="B1863" s="22">
        <v>35511</v>
      </c>
      <c r="C1863" s="472" t="s">
        <v>4826</v>
      </c>
      <c r="D1863" s="23" t="s">
        <v>4146</v>
      </c>
      <c r="E1863" s="23" t="s">
        <v>162</v>
      </c>
      <c r="F1863" s="22" t="s">
        <v>788</v>
      </c>
      <c r="G1863" s="22" t="s">
        <v>4142</v>
      </c>
      <c r="H1863" s="22" t="s">
        <v>180</v>
      </c>
      <c r="I1863" s="18" t="s">
        <v>5418</v>
      </c>
      <c r="J1863" s="23" t="s">
        <v>4147</v>
      </c>
      <c r="K1863" s="23" t="s">
        <v>1183</v>
      </c>
      <c r="L1863" s="23" t="s">
        <v>1221</v>
      </c>
      <c r="M1863" s="746" t="s">
        <v>4148</v>
      </c>
      <c r="N1863" s="22"/>
      <c r="O1863" s="22" t="s">
        <v>2155</v>
      </c>
      <c r="P1863" s="22" t="s">
        <v>3704</v>
      </c>
      <c r="Q1863" s="22"/>
      <c r="R1863" s="22" t="s">
        <v>4293</v>
      </c>
      <c r="S1863" s="747"/>
      <c r="T1863" s="748" t="e">
        <f>IF([16]!Table54[[#This Row],[تاریخ اولین  احتساب حق بیمه]]="",1403,MID([16]!Table54[[#This Row],[تاریخ اولین  احتساب حق بیمه]],1,4))</f>
        <v>#REF!</v>
      </c>
      <c r="U1863" s="22"/>
      <c r="V1863" s="22"/>
      <c r="W1863" s="22"/>
      <c r="X1863" s="22"/>
      <c r="Y1863" s="748"/>
      <c r="Z1863" s="748"/>
      <c r="AA1863" s="748"/>
      <c r="AB1863" s="748"/>
      <c r="AC1863" s="748"/>
      <c r="AD1863" s="748"/>
      <c r="AE1863" s="748"/>
      <c r="AF1863" s="748"/>
      <c r="AG1863" s="748"/>
      <c r="AH1863" s="749"/>
      <c r="AI1863" s="749"/>
      <c r="AJ1863" s="749"/>
      <c r="AK1863" s="749"/>
      <c r="AL1863" s="748"/>
      <c r="AM1863" s="748"/>
      <c r="AN1863" s="748"/>
      <c r="AO1863" s="748"/>
      <c r="AP1863" s="748"/>
      <c r="AQ1863" s="748"/>
      <c r="AR1863" s="748"/>
      <c r="AS1863" s="747"/>
      <c r="AT1863" s="748"/>
      <c r="AU1863" s="748"/>
      <c r="AV1863" s="748"/>
      <c r="AW1863" s="748"/>
      <c r="AX1863" s="748"/>
      <c r="AY1863" s="748"/>
      <c r="BK1863" s="155"/>
      <c r="BL1863" s="155"/>
      <c r="BM1863" s="155"/>
      <c r="BN1863" s="155"/>
    </row>
    <row r="1864" spans="1:66" s="750" customFormat="1" ht="24.75" customHeight="1">
      <c r="A1864" s="22" t="s">
        <v>4286</v>
      </c>
      <c r="B1864" s="22">
        <v>35513</v>
      </c>
      <c r="C1864" s="472" t="s">
        <v>4826</v>
      </c>
      <c r="D1864" s="23" t="s">
        <v>4287</v>
      </c>
      <c r="E1864" s="23" t="s">
        <v>162</v>
      </c>
      <c r="F1864" s="22" t="s">
        <v>318</v>
      </c>
      <c r="G1864" s="22"/>
      <c r="H1864" s="22" t="s">
        <v>179</v>
      </c>
      <c r="I1864" s="18" t="s">
        <v>5417</v>
      </c>
      <c r="J1864" s="23" t="s">
        <v>4288</v>
      </c>
      <c r="K1864" s="23" t="s">
        <v>1183</v>
      </c>
      <c r="L1864" s="23" t="s">
        <v>1221</v>
      </c>
      <c r="M1864" s="746" t="s">
        <v>4289</v>
      </c>
      <c r="N1864" s="22"/>
      <c r="O1864" s="22" t="s">
        <v>1551</v>
      </c>
      <c r="P1864" s="22" t="s">
        <v>4293</v>
      </c>
      <c r="Q1864" s="22"/>
      <c r="R1864" s="22" t="s">
        <v>4293</v>
      </c>
      <c r="S1864" s="747"/>
      <c r="T1864" s="748" t="e">
        <f>IF([16]!Table54[[#This Row],[تاریخ اولین  احتساب حق بیمه]]="",1403,MID([16]!Table54[[#This Row],[تاریخ اولین  احتساب حق بیمه]],1,4))</f>
        <v>#REF!</v>
      </c>
      <c r="U1864" s="22"/>
      <c r="V1864" s="22"/>
      <c r="W1864" s="22"/>
      <c r="X1864" s="22"/>
      <c r="Y1864" s="748"/>
      <c r="Z1864" s="748"/>
      <c r="AA1864" s="748"/>
      <c r="AB1864" s="748"/>
      <c r="AC1864" s="748"/>
      <c r="AD1864" s="748"/>
      <c r="AE1864" s="748"/>
      <c r="AF1864" s="748"/>
      <c r="AG1864" s="748"/>
      <c r="AH1864" s="749"/>
      <c r="AI1864" s="749"/>
      <c r="AJ1864" s="749"/>
      <c r="AK1864" s="749"/>
      <c r="AL1864" s="748"/>
      <c r="AM1864" s="748"/>
      <c r="AN1864" s="748"/>
      <c r="AO1864" s="748"/>
      <c r="AP1864" s="748"/>
      <c r="AQ1864" s="748"/>
      <c r="AR1864" s="748"/>
      <c r="AS1864" s="747"/>
      <c r="AT1864" s="748"/>
      <c r="AU1864" s="748"/>
      <c r="AV1864" s="748"/>
      <c r="AW1864" s="748"/>
      <c r="AX1864" s="748"/>
      <c r="AY1864" s="748"/>
      <c r="BK1864" s="155"/>
      <c r="BL1864" s="155"/>
      <c r="BM1864" s="155"/>
      <c r="BN1864" s="155"/>
    </row>
    <row r="1865" spans="1:66" s="768" customFormat="1" ht="24.75" customHeight="1">
      <c r="A1865" s="475" t="s">
        <v>4290</v>
      </c>
      <c r="B1865" s="475">
        <v>35514</v>
      </c>
      <c r="C1865" s="776" t="s">
        <v>4826</v>
      </c>
      <c r="D1865" s="473" t="s">
        <v>4291</v>
      </c>
      <c r="E1865" s="473" t="s">
        <v>162</v>
      </c>
      <c r="F1865" s="475" t="s">
        <v>102</v>
      </c>
      <c r="G1865" s="475" t="s">
        <v>4142</v>
      </c>
      <c r="H1865" s="475" t="s">
        <v>180</v>
      </c>
      <c r="I1865" s="476" t="s">
        <v>5417</v>
      </c>
      <c r="J1865" s="473" t="s">
        <v>4292</v>
      </c>
      <c r="K1865" s="473" t="s">
        <v>1183</v>
      </c>
      <c r="L1865" s="473" t="s">
        <v>1221</v>
      </c>
      <c r="M1865" s="777" t="s">
        <v>1524</v>
      </c>
      <c r="N1865" s="475"/>
      <c r="O1865" s="475" t="s">
        <v>2155</v>
      </c>
      <c r="P1865" s="475" t="s">
        <v>4128</v>
      </c>
      <c r="Q1865" s="475"/>
      <c r="R1865" s="475"/>
      <c r="S1865" s="797"/>
      <c r="T1865" s="780" t="e">
        <f>IF([16]!Table54[[#This Row],[تاریخ اولین  احتساب حق بیمه]]="",1403,MID([16]!Table54[[#This Row],[تاریخ اولین  احتساب حق بیمه]],1,4))</f>
        <v>#REF!</v>
      </c>
      <c r="U1865" s="475"/>
      <c r="V1865" s="475"/>
      <c r="W1865" s="475"/>
      <c r="X1865" s="475"/>
      <c r="Y1865" s="780"/>
      <c r="Z1865" s="780"/>
      <c r="AA1865" s="780"/>
      <c r="AB1865" s="780"/>
      <c r="AC1865" s="780"/>
      <c r="AD1865" s="780"/>
      <c r="AE1865" s="780"/>
      <c r="AF1865" s="780"/>
      <c r="AG1865" s="780"/>
      <c r="AH1865" s="798"/>
      <c r="AI1865" s="798"/>
      <c r="AJ1865" s="798"/>
      <c r="AK1865" s="798"/>
      <c r="AL1865" s="780"/>
      <c r="AM1865" s="780"/>
      <c r="AN1865" s="780"/>
      <c r="AO1865" s="780"/>
      <c r="AP1865" s="780"/>
      <c r="AQ1865" s="780"/>
      <c r="AR1865" s="780"/>
      <c r="AS1865" s="797"/>
      <c r="AT1865" s="780"/>
      <c r="AU1865" s="780"/>
      <c r="AV1865" s="780"/>
      <c r="AW1865" s="780"/>
      <c r="AX1865" s="780"/>
      <c r="AY1865" s="780"/>
      <c r="BK1865" s="769"/>
      <c r="BL1865" s="769"/>
      <c r="BM1865" s="769"/>
      <c r="BN1865" s="769"/>
    </row>
    <row r="1866" spans="1:66" s="768" customFormat="1" ht="24.75" customHeight="1">
      <c r="A1866" s="475" t="s">
        <v>1725</v>
      </c>
      <c r="B1866" s="475">
        <v>35517</v>
      </c>
      <c r="C1866" s="776" t="s">
        <v>4826</v>
      </c>
      <c r="D1866" s="473" t="s">
        <v>25349</v>
      </c>
      <c r="E1866" s="473" t="s">
        <v>163</v>
      </c>
      <c r="F1866" s="475" t="s">
        <v>221</v>
      </c>
      <c r="G1866" s="475" t="s">
        <v>1667</v>
      </c>
      <c r="H1866" s="475" t="s">
        <v>179</v>
      </c>
      <c r="I1866" s="476" t="s">
        <v>5416</v>
      </c>
      <c r="J1866" s="473">
        <v>9360318537</v>
      </c>
      <c r="K1866" s="473" t="s">
        <v>1183</v>
      </c>
      <c r="L1866" s="473" t="s">
        <v>1225</v>
      </c>
      <c r="M1866" s="777" t="s">
        <v>1655</v>
      </c>
      <c r="N1866" s="475">
        <v>4351865398</v>
      </c>
      <c r="O1866" s="475" t="s">
        <v>1551</v>
      </c>
      <c r="P1866" s="475" t="s">
        <v>248</v>
      </c>
      <c r="Q1866" s="475"/>
      <c r="R1866" s="475" t="s">
        <v>4293</v>
      </c>
      <c r="S1866" s="797"/>
      <c r="T1866" s="780" t="e">
        <f>IF([16]!Table54[[#This Row],[تاریخ اولین  احتساب حق بیمه]]="",1403,MID([16]!Table54[[#This Row],[تاریخ اولین  احتساب حق بیمه]],1,4))</f>
        <v>#REF!</v>
      </c>
      <c r="U1866" s="475"/>
      <c r="V1866" s="475"/>
      <c r="W1866" s="475"/>
      <c r="X1866" s="475"/>
      <c r="Y1866" s="780"/>
      <c r="Z1866" s="780"/>
      <c r="AA1866" s="780"/>
      <c r="AB1866" s="780"/>
      <c r="AC1866" s="780"/>
      <c r="AD1866" s="780"/>
      <c r="AE1866" s="780"/>
      <c r="AF1866" s="780"/>
      <c r="AG1866" s="780"/>
      <c r="AH1866" s="798"/>
      <c r="AI1866" s="798"/>
      <c r="AJ1866" s="798"/>
      <c r="AK1866" s="798"/>
      <c r="AL1866" s="780"/>
      <c r="AM1866" s="780"/>
      <c r="AN1866" s="780"/>
      <c r="AO1866" s="780"/>
      <c r="AP1866" s="780"/>
      <c r="AQ1866" s="780"/>
      <c r="AR1866" s="780"/>
      <c r="AS1866" s="797"/>
      <c r="AT1866" s="780"/>
      <c r="AU1866" s="780"/>
      <c r="AV1866" s="780"/>
      <c r="AW1866" s="780"/>
      <c r="AX1866" s="780"/>
      <c r="AY1866" s="780"/>
      <c r="BK1866" s="769"/>
      <c r="BL1866" s="769"/>
      <c r="BM1866" s="769"/>
      <c r="BN1866" s="769"/>
    </row>
    <row r="1867" spans="1:66" s="750" customFormat="1" ht="24.75" customHeight="1">
      <c r="A1867" s="22" t="s">
        <v>2063</v>
      </c>
      <c r="B1867" s="22">
        <v>35518</v>
      </c>
      <c r="C1867" s="472" t="s">
        <v>4826</v>
      </c>
      <c r="D1867" s="23">
        <v>2595862812</v>
      </c>
      <c r="E1867" s="23" t="s">
        <v>162</v>
      </c>
      <c r="F1867" s="22" t="s">
        <v>114</v>
      </c>
      <c r="G1867" s="22" t="s">
        <v>1667</v>
      </c>
      <c r="H1867" s="22"/>
      <c r="I1867" s="18" t="s">
        <v>5417</v>
      </c>
      <c r="J1867" s="23" t="s">
        <v>3237</v>
      </c>
      <c r="K1867" s="23" t="s">
        <v>1183</v>
      </c>
      <c r="L1867" s="23" t="s">
        <v>1184</v>
      </c>
      <c r="M1867" s="746" t="s">
        <v>3236</v>
      </c>
      <c r="N1867" s="22"/>
      <c r="O1867" s="22" t="s">
        <v>1551</v>
      </c>
      <c r="P1867" s="22" t="s">
        <v>4293</v>
      </c>
      <c r="Q1867" s="22"/>
      <c r="R1867" s="22" t="s">
        <v>4293</v>
      </c>
      <c r="S1867" s="747"/>
      <c r="T1867" s="748" t="e">
        <f>IF([16]!Table54[[#This Row],[تاریخ اولین  احتساب حق بیمه]]="",1403,MID([16]!Table54[[#This Row],[تاریخ اولین  احتساب حق بیمه]],1,4))</f>
        <v>#REF!</v>
      </c>
      <c r="U1867" s="22"/>
      <c r="V1867" s="22"/>
      <c r="W1867" s="22"/>
      <c r="X1867" s="22"/>
      <c r="Y1867" s="748"/>
      <c r="Z1867" s="748"/>
      <c r="AA1867" s="748"/>
      <c r="AB1867" s="748"/>
      <c r="AC1867" s="748"/>
      <c r="AD1867" s="748"/>
      <c r="AE1867" s="748"/>
      <c r="AF1867" s="748"/>
      <c r="AG1867" s="748"/>
      <c r="AH1867" s="749"/>
      <c r="AI1867" s="749"/>
      <c r="AJ1867" s="749"/>
      <c r="AK1867" s="749"/>
      <c r="AL1867" s="748"/>
      <c r="AM1867" s="748"/>
      <c r="AN1867" s="748"/>
      <c r="AO1867" s="748"/>
      <c r="AP1867" s="748"/>
      <c r="AQ1867" s="748"/>
      <c r="AR1867" s="748"/>
      <c r="AS1867" s="747"/>
      <c r="AT1867" s="748"/>
      <c r="AU1867" s="748"/>
      <c r="AV1867" s="748"/>
      <c r="AW1867" s="748"/>
      <c r="AX1867" s="748"/>
      <c r="AY1867" s="748"/>
      <c r="BK1867" s="155"/>
      <c r="BL1867" s="155"/>
      <c r="BM1867" s="155"/>
      <c r="BN1867" s="155"/>
    </row>
    <row r="1868" spans="1:66" s="750" customFormat="1" ht="24.75" customHeight="1">
      <c r="A1868" s="22" t="s">
        <v>902</v>
      </c>
      <c r="B1868" s="22">
        <v>35519</v>
      </c>
      <c r="C1868" s="472" t="s">
        <v>4826</v>
      </c>
      <c r="D1868" s="23">
        <v>5700030632</v>
      </c>
      <c r="E1868" s="23" t="s">
        <v>162</v>
      </c>
      <c r="F1868" s="22" t="s">
        <v>281</v>
      </c>
      <c r="G1868" s="22" t="s">
        <v>1667</v>
      </c>
      <c r="H1868" s="22" t="s">
        <v>180</v>
      </c>
      <c r="I1868" s="18" t="s">
        <v>5417</v>
      </c>
      <c r="J1868" s="23">
        <v>9117492569</v>
      </c>
      <c r="K1868" s="23" t="s">
        <v>1183</v>
      </c>
      <c r="L1868" s="23" t="s">
        <v>1657</v>
      </c>
      <c r="M1868" s="746" t="s">
        <v>1658</v>
      </c>
      <c r="N1868" s="22">
        <v>4355148381</v>
      </c>
      <c r="O1868" s="22" t="s">
        <v>1551</v>
      </c>
      <c r="P1868" s="22" t="s">
        <v>642</v>
      </c>
      <c r="Q1868" s="22"/>
      <c r="R1868" s="22" t="s">
        <v>4293</v>
      </c>
      <c r="S1868" s="747"/>
      <c r="T1868" s="748" t="e">
        <f>IF([16]!Table54[[#This Row],[تاریخ اولین  احتساب حق بیمه]]="",1403,MID([16]!Table54[[#This Row],[تاریخ اولین  احتساب حق بیمه]],1,4))</f>
        <v>#REF!</v>
      </c>
      <c r="U1868" s="22"/>
      <c r="V1868" s="22"/>
      <c r="W1868" s="22"/>
      <c r="X1868" s="22"/>
      <c r="Y1868" s="748"/>
      <c r="Z1868" s="748"/>
      <c r="AA1868" s="748"/>
      <c r="AB1868" s="748"/>
      <c r="AC1868" s="748"/>
      <c r="AD1868" s="748"/>
      <c r="AE1868" s="748"/>
      <c r="AF1868" s="748"/>
      <c r="AG1868" s="748"/>
      <c r="AH1868" s="749"/>
      <c r="AI1868" s="749"/>
      <c r="AJ1868" s="749"/>
      <c r="AK1868" s="749"/>
      <c r="AL1868" s="748"/>
      <c r="AM1868" s="748"/>
      <c r="AN1868" s="748"/>
      <c r="AO1868" s="748"/>
      <c r="AP1868" s="748"/>
      <c r="AQ1868" s="748"/>
      <c r="AR1868" s="748"/>
      <c r="AS1868" s="747"/>
      <c r="AT1868" s="748"/>
      <c r="AU1868" s="748"/>
      <c r="AV1868" s="748"/>
      <c r="AW1868" s="748"/>
      <c r="AX1868" s="748"/>
      <c r="AY1868" s="748"/>
      <c r="BK1868" s="155"/>
      <c r="BL1868" s="155"/>
      <c r="BM1868" s="155"/>
      <c r="BN1868" s="155"/>
    </row>
    <row r="1869" spans="1:66" s="768" customFormat="1" ht="24.75" customHeight="1">
      <c r="A1869" s="475" t="s">
        <v>22768</v>
      </c>
      <c r="B1869" s="475">
        <v>35521</v>
      </c>
      <c r="C1869" s="776" t="s">
        <v>4826</v>
      </c>
      <c r="D1869" s="473" t="s">
        <v>22769</v>
      </c>
      <c r="E1869" s="473" t="s">
        <v>162</v>
      </c>
      <c r="F1869" s="475" t="s">
        <v>111</v>
      </c>
      <c r="G1869" s="475" t="s">
        <v>2452</v>
      </c>
      <c r="H1869" s="475" t="s">
        <v>179</v>
      </c>
      <c r="I1869" s="476" t="s">
        <v>5418</v>
      </c>
      <c r="J1869" s="473" t="s">
        <v>22770</v>
      </c>
      <c r="K1869" s="473" t="s">
        <v>1183</v>
      </c>
      <c r="L1869" s="473" t="s">
        <v>1657</v>
      </c>
      <c r="M1869" s="777" t="s">
        <v>22771</v>
      </c>
      <c r="N1869" s="475"/>
      <c r="O1869" s="475" t="s">
        <v>2155</v>
      </c>
      <c r="P1869" s="475" t="s">
        <v>5050</v>
      </c>
      <c r="Q1869" s="475" t="s">
        <v>5050</v>
      </c>
      <c r="R1869" s="475"/>
      <c r="S1869" s="797"/>
      <c r="T1869" s="780"/>
      <c r="U1869" s="475"/>
      <c r="V1869" s="475"/>
      <c r="W1869" s="475"/>
      <c r="X1869" s="475"/>
      <c r="Y1869" s="780"/>
      <c r="Z1869" s="780"/>
      <c r="AA1869" s="780"/>
      <c r="AB1869" s="780"/>
      <c r="AC1869" s="780"/>
      <c r="AD1869" s="780"/>
      <c r="AE1869" s="780"/>
      <c r="AF1869" s="780"/>
      <c r="AG1869" s="780"/>
      <c r="AH1869" s="798"/>
      <c r="AI1869" s="798"/>
      <c r="AJ1869" s="798"/>
      <c r="AK1869" s="798"/>
      <c r="AL1869" s="780"/>
      <c r="AM1869" s="780"/>
      <c r="AN1869" s="780"/>
      <c r="AO1869" s="780"/>
      <c r="AP1869" s="780"/>
      <c r="AQ1869" s="780"/>
      <c r="AR1869" s="780"/>
      <c r="AS1869" s="797"/>
      <c r="AT1869" s="780"/>
      <c r="AU1869" s="780"/>
      <c r="AV1869" s="780"/>
      <c r="AW1869" s="780"/>
      <c r="AX1869" s="780"/>
      <c r="AY1869" s="780"/>
      <c r="BK1869" s="769"/>
      <c r="BL1869" s="769"/>
      <c r="BM1869" s="769"/>
      <c r="BN1869" s="769"/>
    </row>
    <row r="1870" spans="1:66" s="750" customFormat="1" ht="24.75" customHeight="1">
      <c r="A1870" s="22" t="s">
        <v>22772</v>
      </c>
      <c r="B1870" s="22">
        <v>35523</v>
      </c>
      <c r="C1870" s="472" t="s">
        <v>4826</v>
      </c>
      <c r="D1870" s="23" t="s">
        <v>22773</v>
      </c>
      <c r="E1870" s="23" t="s">
        <v>162</v>
      </c>
      <c r="F1870" s="22" t="s">
        <v>3521</v>
      </c>
      <c r="G1870" s="22" t="s">
        <v>2672</v>
      </c>
      <c r="H1870" s="22"/>
      <c r="I1870" s="18" t="s">
        <v>5417</v>
      </c>
      <c r="J1870" s="23"/>
      <c r="K1870" s="23" t="s">
        <v>1183</v>
      </c>
      <c r="L1870" s="23" t="s">
        <v>1503</v>
      </c>
      <c r="M1870" s="746" t="s">
        <v>22774</v>
      </c>
      <c r="N1870" s="22"/>
      <c r="O1870" s="22" t="s">
        <v>2155</v>
      </c>
      <c r="P1870" s="22" t="s">
        <v>5050</v>
      </c>
      <c r="Q1870" s="22" t="s">
        <v>5050</v>
      </c>
      <c r="R1870" s="22" t="s">
        <v>24808</v>
      </c>
      <c r="S1870" s="747"/>
      <c r="T1870" s="748"/>
      <c r="U1870" s="22"/>
      <c r="V1870" s="22"/>
      <c r="W1870" s="22"/>
      <c r="X1870" s="22"/>
      <c r="Y1870" s="748"/>
      <c r="Z1870" s="748"/>
      <c r="AA1870" s="748"/>
      <c r="AB1870" s="748"/>
      <c r="AC1870" s="748"/>
      <c r="AD1870" s="748"/>
      <c r="AE1870" s="748"/>
      <c r="AF1870" s="748"/>
      <c r="AG1870" s="748"/>
      <c r="AH1870" s="749"/>
      <c r="AI1870" s="749"/>
      <c r="AJ1870" s="749"/>
      <c r="AK1870" s="749"/>
      <c r="AL1870" s="748"/>
      <c r="AM1870" s="748"/>
      <c r="AN1870" s="748"/>
      <c r="AO1870" s="748"/>
      <c r="AP1870" s="748"/>
      <c r="AQ1870" s="748"/>
      <c r="AR1870" s="748"/>
      <c r="AS1870" s="747"/>
      <c r="AT1870" s="748"/>
      <c r="AU1870" s="748"/>
      <c r="AV1870" s="748"/>
      <c r="AW1870" s="748"/>
      <c r="AX1870" s="748"/>
      <c r="AY1870" s="748"/>
      <c r="BK1870" s="155"/>
      <c r="BL1870" s="155"/>
      <c r="BM1870" s="155"/>
      <c r="BN1870" s="155"/>
    </row>
    <row r="1871" spans="1:66" s="750" customFormat="1" ht="24.75" customHeight="1">
      <c r="A1871" s="22" t="s">
        <v>22775</v>
      </c>
      <c r="B1871" s="22">
        <v>35524</v>
      </c>
      <c r="C1871" s="472" t="s">
        <v>4826</v>
      </c>
      <c r="D1871" s="23" t="s">
        <v>22776</v>
      </c>
      <c r="E1871" s="23" t="s">
        <v>162</v>
      </c>
      <c r="F1871" s="22" t="s">
        <v>130</v>
      </c>
      <c r="G1871" s="22" t="s">
        <v>4142</v>
      </c>
      <c r="H1871" s="22" t="s">
        <v>180</v>
      </c>
      <c r="I1871" s="18" t="s">
        <v>5417</v>
      </c>
      <c r="J1871" s="23" t="s">
        <v>22777</v>
      </c>
      <c r="K1871" s="23" t="s">
        <v>1183</v>
      </c>
      <c r="L1871" s="23" t="s">
        <v>1316</v>
      </c>
      <c r="M1871" s="746" t="s">
        <v>22778</v>
      </c>
      <c r="N1871" s="22"/>
      <c r="O1871" s="22" t="s">
        <v>2155</v>
      </c>
      <c r="P1871" s="22" t="s">
        <v>5337</v>
      </c>
      <c r="Q1871" s="22" t="s">
        <v>5337</v>
      </c>
      <c r="R1871" s="22" t="s">
        <v>24808</v>
      </c>
      <c r="S1871" s="747"/>
      <c r="T1871" s="748"/>
      <c r="U1871" s="22"/>
      <c r="V1871" s="22"/>
      <c r="W1871" s="22"/>
      <c r="X1871" s="22"/>
      <c r="Y1871" s="748"/>
      <c r="Z1871" s="748"/>
      <c r="AA1871" s="748"/>
      <c r="AB1871" s="748"/>
      <c r="AC1871" s="748"/>
      <c r="AD1871" s="748"/>
      <c r="AE1871" s="748"/>
      <c r="AF1871" s="748"/>
      <c r="AG1871" s="748"/>
      <c r="AH1871" s="749"/>
      <c r="AI1871" s="749"/>
      <c r="AJ1871" s="749"/>
      <c r="AK1871" s="749"/>
      <c r="AL1871" s="748"/>
      <c r="AM1871" s="748"/>
      <c r="AN1871" s="748"/>
      <c r="AO1871" s="748"/>
      <c r="AP1871" s="748"/>
      <c r="AQ1871" s="748"/>
      <c r="AR1871" s="748"/>
      <c r="AS1871" s="747"/>
      <c r="AT1871" s="748"/>
      <c r="AU1871" s="748"/>
      <c r="AV1871" s="748"/>
      <c r="AW1871" s="748"/>
      <c r="AX1871" s="748"/>
      <c r="AY1871" s="748"/>
      <c r="BK1871" s="155"/>
      <c r="BL1871" s="155"/>
      <c r="BM1871" s="155"/>
      <c r="BN1871" s="155"/>
    </row>
    <row r="1872" spans="1:66" ht="24.75" customHeight="1">
      <c r="A1872" s="22" t="s">
        <v>24338</v>
      </c>
      <c r="B1872" s="22">
        <v>35527</v>
      </c>
      <c r="C1872" s="472" t="s">
        <v>4826</v>
      </c>
      <c r="D1872" s="23" t="s">
        <v>24339</v>
      </c>
      <c r="E1872" s="23" t="s">
        <v>163</v>
      </c>
      <c r="F1872" s="22" t="s">
        <v>199</v>
      </c>
      <c r="G1872" s="22"/>
      <c r="H1872" s="22" t="s">
        <v>179</v>
      </c>
      <c r="I1872" s="18" t="s">
        <v>5416</v>
      </c>
      <c r="J1872" s="23" t="s">
        <v>24340</v>
      </c>
      <c r="K1872" s="23" t="s">
        <v>1183</v>
      </c>
      <c r="L1872" s="23" t="s">
        <v>1184</v>
      </c>
      <c r="M1872" s="746" t="s">
        <v>24341</v>
      </c>
      <c r="N1872" s="22"/>
      <c r="O1872" s="22" t="s">
        <v>2155</v>
      </c>
      <c r="P1872" s="22" t="s">
        <v>4748</v>
      </c>
      <c r="Q1872" s="22" t="s">
        <v>4748</v>
      </c>
      <c r="R1872" s="22"/>
      <c r="S1872" s="821"/>
      <c r="T1872" s="748"/>
      <c r="U1872" s="22"/>
      <c r="V1872" s="22"/>
      <c r="W1872" s="22"/>
      <c r="X1872" s="22"/>
      <c r="Y1872" s="748"/>
      <c r="Z1872" s="748"/>
      <c r="AA1872" s="748"/>
      <c r="AB1872" s="748"/>
      <c r="AC1872" s="748"/>
      <c r="AD1872" s="748"/>
      <c r="AE1872" s="748"/>
      <c r="AF1872" s="748"/>
      <c r="AG1872" s="748"/>
      <c r="AH1872" s="822"/>
      <c r="AI1872" s="822"/>
      <c r="AJ1872" s="822"/>
      <c r="AK1872" s="822"/>
      <c r="AL1872" s="748"/>
      <c r="AM1872" s="748"/>
      <c r="AN1872" s="748"/>
      <c r="AO1872" s="748"/>
      <c r="AP1872" s="748"/>
      <c r="AQ1872" s="748"/>
      <c r="AR1872" s="748"/>
      <c r="AS1872" s="821"/>
      <c r="AT1872" s="748"/>
      <c r="AU1872" s="748"/>
      <c r="AV1872" s="748"/>
      <c r="AW1872" s="748"/>
      <c r="AX1872" s="748"/>
      <c r="AY1872" s="748"/>
      <c r="AZ1872" s="750"/>
      <c r="BA1872" s="750"/>
      <c r="BB1872" s="750"/>
      <c r="BC1872" s="750"/>
      <c r="BD1872" s="750"/>
      <c r="BE1872" s="750"/>
      <c r="BF1872" s="750"/>
      <c r="BG1872" s="750"/>
      <c r="BH1872" s="750"/>
      <c r="BI1872" s="750"/>
    </row>
    <row r="1873" spans="1:73" s="768" customFormat="1" ht="24.75" customHeight="1">
      <c r="A1873" s="475" t="s">
        <v>25321</v>
      </c>
      <c r="B1873" s="475">
        <v>35528</v>
      </c>
      <c r="C1873" s="776" t="s">
        <v>4826</v>
      </c>
      <c r="D1873" s="473" t="s">
        <v>25322</v>
      </c>
      <c r="E1873" s="473" t="s">
        <v>163</v>
      </c>
      <c r="F1873" s="475" t="s">
        <v>102</v>
      </c>
      <c r="G1873" s="475" t="s">
        <v>3352</v>
      </c>
      <c r="H1873" s="475" t="s">
        <v>179</v>
      </c>
      <c r="I1873" s="476" t="s">
        <v>5418</v>
      </c>
      <c r="J1873" s="473" t="s">
        <v>25323</v>
      </c>
      <c r="K1873" s="473" t="s">
        <v>1183</v>
      </c>
      <c r="L1873" s="473" t="s">
        <v>1184</v>
      </c>
      <c r="M1873" s="777" t="s">
        <v>25324</v>
      </c>
      <c r="N1873" s="475"/>
      <c r="O1873" s="475" t="s">
        <v>2155</v>
      </c>
      <c r="P1873" s="475" t="s">
        <v>22213</v>
      </c>
      <c r="Q1873" s="475" t="s">
        <v>22213</v>
      </c>
      <c r="R1873" s="475"/>
      <c r="S1873" s="797"/>
      <c r="T1873" s="780"/>
      <c r="U1873" s="475"/>
      <c r="V1873" s="475"/>
      <c r="W1873" s="475"/>
      <c r="X1873" s="475"/>
      <c r="Y1873" s="780"/>
      <c r="Z1873" s="780"/>
      <c r="AA1873" s="780"/>
      <c r="AB1873" s="780"/>
      <c r="AC1873" s="780"/>
      <c r="AD1873" s="780"/>
      <c r="AE1873" s="780"/>
      <c r="AF1873" s="780"/>
      <c r="AG1873" s="780"/>
      <c r="AH1873" s="798"/>
      <c r="AI1873" s="798"/>
      <c r="AJ1873" s="798"/>
      <c r="AK1873" s="798"/>
      <c r="AL1873" s="780"/>
      <c r="AM1873" s="780"/>
      <c r="AN1873" s="780"/>
      <c r="AO1873" s="780"/>
      <c r="AP1873" s="780"/>
      <c r="AQ1873" s="780"/>
      <c r="AR1873" s="780"/>
      <c r="AS1873" s="797"/>
      <c r="AT1873" s="780"/>
      <c r="AU1873" s="780"/>
      <c r="AV1873" s="780"/>
      <c r="AW1873" s="780"/>
      <c r="AX1873" s="780"/>
      <c r="AY1873" s="780"/>
      <c r="BK1873" s="769"/>
      <c r="BL1873" s="769"/>
      <c r="BM1873" s="769"/>
      <c r="BN1873" s="769"/>
    </row>
    <row r="1874" spans="1:73" s="750" customFormat="1" ht="24.75" customHeight="1">
      <c r="A1874" s="22" t="s">
        <v>25325</v>
      </c>
      <c r="B1874" s="22">
        <v>35529</v>
      </c>
      <c r="C1874" s="472" t="s">
        <v>4826</v>
      </c>
      <c r="D1874" s="23" t="s">
        <v>25326</v>
      </c>
      <c r="E1874" s="23" t="s">
        <v>162</v>
      </c>
      <c r="F1874" s="22" t="s">
        <v>111</v>
      </c>
      <c r="G1874" s="22" t="s">
        <v>4142</v>
      </c>
      <c r="H1874" s="22" t="s">
        <v>180</v>
      </c>
      <c r="I1874" s="18" t="s">
        <v>5418</v>
      </c>
      <c r="J1874" s="23" t="s">
        <v>25327</v>
      </c>
      <c r="K1874" s="23" t="s">
        <v>24690</v>
      </c>
      <c r="L1874" s="23" t="s">
        <v>24690</v>
      </c>
      <c r="M1874" s="746" t="s">
        <v>25328</v>
      </c>
      <c r="N1874" s="22"/>
      <c r="O1874" s="22" t="s">
        <v>2155</v>
      </c>
      <c r="P1874" s="22" t="s">
        <v>24862</v>
      </c>
      <c r="Q1874" s="22" t="s">
        <v>24862</v>
      </c>
      <c r="R1874" s="22" t="s">
        <v>26664</v>
      </c>
      <c r="S1874" s="747"/>
      <c r="T1874" s="748"/>
      <c r="U1874" s="22"/>
      <c r="V1874" s="22"/>
      <c r="W1874" s="22"/>
      <c r="X1874" s="22"/>
      <c r="Y1874" s="748"/>
      <c r="Z1874" s="748"/>
      <c r="AA1874" s="748"/>
      <c r="AB1874" s="748"/>
      <c r="AC1874" s="748"/>
      <c r="AD1874" s="748"/>
      <c r="AE1874" s="748"/>
      <c r="AF1874" s="748"/>
      <c r="AG1874" s="748"/>
      <c r="AH1874" s="749"/>
      <c r="AI1874" s="749"/>
      <c r="AJ1874" s="749"/>
      <c r="AK1874" s="749"/>
      <c r="AL1874" s="748"/>
      <c r="AM1874" s="748"/>
      <c r="AN1874" s="748"/>
      <c r="AO1874" s="748"/>
      <c r="AP1874" s="748"/>
      <c r="AQ1874" s="748"/>
      <c r="AR1874" s="748"/>
      <c r="AS1874" s="747"/>
      <c r="AT1874" s="748"/>
      <c r="AU1874" s="748"/>
      <c r="AV1874" s="748"/>
      <c r="AW1874" s="748"/>
      <c r="AX1874" s="748"/>
      <c r="AY1874" s="748"/>
      <c r="BK1874" s="155"/>
      <c r="BL1874" s="155"/>
      <c r="BM1874" s="155"/>
      <c r="BN1874" s="155"/>
    </row>
    <row r="1875" spans="1:73" s="768" customFormat="1" ht="24.75" customHeight="1">
      <c r="A1875" s="475" t="s">
        <v>25348</v>
      </c>
      <c r="B1875" s="475">
        <v>35530</v>
      </c>
      <c r="C1875" s="776" t="s">
        <v>4826</v>
      </c>
      <c r="D1875" s="473" t="s">
        <v>25329</v>
      </c>
      <c r="E1875" s="473" t="s">
        <v>162</v>
      </c>
      <c r="F1875" s="475" t="s">
        <v>173</v>
      </c>
      <c r="G1875" s="475" t="s">
        <v>2672</v>
      </c>
      <c r="H1875" s="475" t="s">
        <v>180</v>
      </c>
      <c r="I1875" s="476" t="s">
        <v>5417</v>
      </c>
      <c r="J1875" s="473" t="s">
        <v>25330</v>
      </c>
      <c r="K1875" s="473" t="s">
        <v>1183</v>
      </c>
      <c r="L1875" s="473" t="s">
        <v>1221</v>
      </c>
      <c r="M1875" s="777" t="s">
        <v>25331</v>
      </c>
      <c r="N1875" s="475"/>
      <c r="O1875" s="475" t="s">
        <v>2155</v>
      </c>
      <c r="P1875" s="475" t="s">
        <v>25225</v>
      </c>
      <c r="Q1875" s="475" t="s">
        <v>25225</v>
      </c>
      <c r="R1875" s="475" t="s">
        <v>25189</v>
      </c>
      <c r="S1875" s="797"/>
      <c r="T1875" s="780"/>
      <c r="U1875" s="475"/>
      <c r="V1875" s="475"/>
      <c r="W1875" s="475"/>
      <c r="X1875" s="475"/>
      <c r="Y1875" s="780"/>
      <c r="Z1875" s="780"/>
      <c r="AA1875" s="780"/>
      <c r="AB1875" s="780"/>
      <c r="AC1875" s="780"/>
      <c r="AD1875" s="780"/>
      <c r="AE1875" s="780"/>
      <c r="AF1875" s="780"/>
      <c r="AG1875" s="780"/>
      <c r="AH1875" s="798"/>
      <c r="AI1875" s="798"/>
      <c r="AJ1875" s="798"/>
      <c r="AK1875" s="798"/>
      <c r="AL1875" s="780"/>
      <c r="AM1875" s="780"/>
      <c r="AN1875" s="780"/>
      <c r="AO1875" s="780"/>
      <c r="AP1875" s="780"/>
      <c r="AQ1875" s="780"/>
      <c r="AR1875" s="780"/>
      <c r="AS1875" s="797"/>
      <c r="AT1875" s="780"/>
      <c r="AU1875" s="780"/>
      <c r="AV1875" s="780"/>
      <c r="AW1875" s="780"/>
      <c r="AX1875" s="780"/>
      <c r="AY1875" s="780"/>
      <c r="BK1875" s="769"/>
      <c r="BL1875" s="769"/>
      <c r="BM1875" s="769"/>
      <c r="BN1875" s="769"/>
    </row>
    <row r="1876" spans="1:73" s="750" customFormat="1" ht="24.75" customHeight="1">
      <c r="A1876" s="22" t="s">
        <v>25332</v>
      </c>
      <c r="B1876" s="22">
        <v>35531</v>
      </c>
      <c r="C1876" s="472" t="s">
        <v>4826</v>
      </c>
      <c r="D1876" s="23" t="s">
        <v>25333</v>
      </c>
      <c r="E1876" s="23" t="s">
        <v>163</v>
      </c>
      <c r="F1876" s="22" t="s">
        <v>198</v>
      </c>
      <c r="G1876" s="22" t="s">
        <v>2877</v>
      </c>
      <c r="H1876" s="22" t="s">
        <v>180</v>
      </c>
      <c r="I1876" s="18" t="s">
        <v>5417</v>
      </c>
      <c r="J1876" s="23" t="s">
        <v>25334</v>
      </c>
      <c r="K1876" s="23" t="s">
        <v>1183</v>
      </c>
      <c r="L1876" s="23" t="s">
        <v>1657</v>
      </c>
      <c r="M1876" s="746" t="s">
        <v>25335</v>
      </c>
      <c r="N1876" s="22"/>
      <c r="O1876" s="22" t="s">
        <v>2155</v>
      </c>
      <c r="P1876" s="22" t="s">
        <v>25287</v>
      </c>
      <c r="Q1876" s="22" t="s">
        <v>25287</v>
      </c>
      <c r="R1876" s="22"/>
      <c r="S1876" s="747"/>
      <c r="T1876" s="748"/>
      <c r="U1876" s="22"/>
      <c r="V1876" s="22"/>
      <c r="W1876" s="22"/>
      <c r="X1876" s="22"/>
      <c r="Y1876" s="748"/>
      <c r="Z1876" s="748"/>
      <c r="AA1876" s="748"/>
      <c r="AB1876" s="748"/>
      <c r="AC1876" s="748"/>
      <c r="AD1876" s="748"/>
      <c r="AE1876" s="748"/>
      <c r="AF1876" s="748"/>
      <c r="AG1876" s="748"/>
      <c r="AH1876" s="749"/>
      <c r="AI1876" s="749"/>
      <c r="AJ1876" s="749"/>
      <c r="AK1876" s="749"/>
      <c r="AL1876" s="748"/>
      <c r="AM1876" s="748"/>
      <c r="AN1876" s="748"/>
      <c r="AO1876" s="748"/>
      <c r="AP1876" s="748"/>
      <c r="AQ1876" s="748"/>
      <c r="AR1876" s="748"/>
      <c r="AS1876" s="747"/>
      <c r="AT1876" s="748"/>
      <c r="AU1876" s="748"/>
      <c r="AV1876" s="748"/>
      <c r="AW1876" s="748"/>
      <c r="AX1876" s="748"/>
      <c r="AY1876" s="748"/>
      <c r="BK1876" s="155"/>
      <c r="BL1876" s="155"/>
      <c r="BM1876" s="155"/>
      <c r="BN1876" s="155"/>
    </row>
    <row r="1877" spans="1:73" ht="24.75" customHeight="1">
      <c r="A1877" s="22" t="s">
        <v>25336</v>
      </c>
      <c r="B1877" s="22">
        <v>35532</v>
      </c>
      <c r="C1877" s="472" t="s">
        <v>4826</v>
      </c>
      <c r="D1877" s="23" t="s">
        <v>25337</v>
      </c>
      <c r="E1877" s="23" t="s">
        <v>163</v>
      </c>
      <c r="F1877" s="22" t="s">
        <v>123</v>
      </c>
      <c r="G1877" s="22" t="s">
        <v>25338</v>
      </c>
      <c r="H1877" s="22" t="s">
        <v>180</v>
      </c>
      <c r="I1877" s="18" t="s">
        <v>5417</v>
      </c>
      <c r="J1877" s="23" t="s">
        <v>25339</v>
      </c>
      <c r="K1877" s="23" t="s">
        <v>1183</v>
      </c>
      <c r="L1877" s="23" t="s">
        <v>1184</v>
      </c>
      <c r="M1877" s="746" t="s">
        <v>25340</v>
      </c>
      <c r="N1877" s="22"/>
      <c r="O1877" s="22" t="s">
        <v>2155</v>
      </c>
      <c r="P1877" s="22" t="s">
        <v>25341</v>
      </c>
      <c r="Q1877" s="22" t="s">
        <v>25341</v>
      </c>
      <c r="R1877" s="22"/>
      <c r="S1877" s="821"/>
      <c r="T1877" s="748"/>
      <c r="U1877" s="22"/>
      <c r="V1877" s="22"/>
      <c r="W1877" s="22"/>
      <c r="X1877" s="22"/>
      <c r="Y1877" s="748"/>
      <c r="Z1877" s="748"/>
      <c r="AA1877" s="748"/>
      <c r="AB1877" s="748"/>
      <c r="AC1877" s="748"/>
      <c r="AD1877" s="748"/>
      <c r="AE1877" s="748"/>
      <c r="AF1877" s="748"/>
      <c r="AG1877" s="748"/>
      <c r="AH1877" s="822"/>
      <c r="AI1877" s="822"/>
      <c r="AJ1877" s="822"/>
      <c r="AK1877" s="822"/>
      <c r="AL1877" s="748"/>
      <c r="AM1877" s="748"/>
      <c r="AN1877" s="748"/>
      <c r="AO1877" s="748"/>
      <c r="AP1877" s="748"/>
      <c r="AQ1877" s="748"/>
      <c r="AR1877" s="748"/>
      <c r="AS1877" s="821"/>
      <c r="AT1877" s="748"/>
      <c r="AU1877" s="748"/>
      <c r="AV1877" s="748"/>
      <c r="AW1877" s="748"/>
      <c r="AX1877" s="748"/>
      <c r="AY1877" s="748"/>
      <c r="AZ1877" s="750"/>
      <c r="BA1877" s="750"/>
      <c r="BB1877" s="750"/>
      <c r="BC1877" s="750"/>
      <c r="BD1877" s="750"/>
      <c r="BE1877" s="750"/>
      <c r="BF1877" s="750"/>
      <c r="BG1877" s="750"/>
      <c r="BH1877" s="750"/>
      <c r="BI1877" s="750"/>
    </row>
    <row r="1878" spans="1:73" s="768" customFormat="1" ht="24.75" customHeight="1">
      <c r="A1878" s="475" t="s">
        <v>25342</v>
      </c>
      <c r="B1878" s="475">
        <v>35533</v>
      </c>
      <c r="C1878" s="776" t="s">
        <v>4826</v>
      </c>
      <c r="D1878" s="473" t="s">
        <v>25343</v>
      </c>
      <c r="E1878" s="473" t="s">
        <v>163</v>
      </c>
      <c r="F1878" s="475" t="s">
        <v>25344</v>
      </c>
      <c r="G1878" s="475" t="s">
        <v>25345</v>
      </c>
      <c r="H1878" s="475" t="s">
        <v>179</v>
      </c>
      <c r="I1878" s="476" t="s">
        <v>5418</v>
      </c>
      <c r="J1878" s="473" t="s">
        <v>25346</v>
      </c>
      <c r="K1878" s="473" t="s">
        <v>1183</v>
      </c>
      <c r="L1878" s="473" t="s">
        <v>1184</v>
      </c>
      <c r="M1878" s="777" t="s">
        <v>25347</v>
      </c>
      <c r="N1878" s="475"/>
      <c r="O1878" s="475" t="s">
        <v>2155</v>
      </c>
      <c r="P1878" s="475" t="s">
        <v>25319</v>
      </c>
      <c r="Q1878" s="475" t="s">
        <v>25319</v>
      </c>
      <c r="R1878" s="475"/>
      <c r="S1878" s="797"/>
      <c r="T1878" s="780"/>
      <c r="U1878" s="475"/>
      <c r="V1878" s="475"/>
      <c r="W1878" s="475"/>
      <c r="X1878" s="475"/>
      <c r="Y1878" s="780"/>
      <c r="Z1878" s="780"/>
      <c r="AA1878" s="780"/>
      <c r="AB1878" s="780"/>
      <c r="AC1878" s="780"/>
      <c r="AD1878" s="780"/>
      <c r="AE1878" s="780"/>
      <c r="AF1878" s="780"/>
      <c r="AG1878" s="780"/>
      <c r="AH1878" s="798"/>
      <c r="AI1878" s="798"/>
      <c r="AJ1878" s="798"/>
      <c r="AK1878" s="798"/>
      <c r="AL1878" s="780"/>
      <c r="AM1878" s="780"/>
      <c r="AN1878" s="780"/>
      <c r="AO1878" s="780"/>
      <c r="AP1878" s="780"/>
      <c r="AQ1878" s="780"/>
      <c r="AR1878" s="780"/>
      <c r="AS1878" s="797"/>
      <c r="AT1878" s="780"/>
      <c r="AU1878" s="780"/>
      <c r="AV1878" s="780"/>
      <c r="AW1878" s="780"/>
      <c r="AX1878" s="780"/>
      <c r="AY1878" s="780"/>
      <c r="BK1878" s="769"/>
      <c r="BL1878" s="769"/>
      <c r="BM1878" s="769"/>
      <c r="BN1878" s="769"/>
    </row>
    <row r="1879" spans="1:73" s="750" customFormat="1" ht="24.75" customHeight="1">
      <c r="A1879" s="22" t="s">
        <v>28072</v>
      </c>
      <c r="B1879" s="22">
        <v>35534</v>
      </c>
      <c r="C1879" s="472" t="s">
        <v>4826</v>
      </c>
      <c r="D1879" s="23" t="s">
        <v>28073</v>
      </c>
      <c r="E1879" s="23" t="s">
        <v>163</v>
      </c>
      <c r="F1879" s="22" t="s">
        <v>769</v>
      </c>
      <c r="G1879" s="22"/>
      <c r="H1879" s="22" t="s">
        <v>180</v>
      </c>
      <c r="I1879" s="18" t="s">
        <v>5509</v>
      </c>
      <c r="J1879" s="23" t="s">
        <v>28074</v>
      </c>
      <c r="K1879" s="23" t="s">
        <v>1183</v>
      </c>
      <c r="L1879" s="23" t="s">
        <v>1184</v>
      </c>
      <c r="M1879" s="746" t="s">
        <v>28075</v>
      </c>
      <c r="N1879" s="22"/>
      <c r="O1879" s="22" t="s">
        <v>2155</v>
      </c>
      <c r="P1879" s="22" t="s">
        <v>26113</v>
      </c>
      <c r="Q1879" s="22" t="s">
        <v>26493</v>
      </c>
      <c r="R1879" s="22"/>
      <c r="S1879" s="747"/>
      <c r="T1879" s="748"/>
      <c r="U1879" s="22"/>
      <c r="V1879" s="22"/>
      <c r="W1879" s="22"/>
      <c r="X1879" s="22"/>
      <c r="Y1879" s="748"/>
      <c r="Z1879" s="748"/>
      <c r="AA1879" s="748"/>
      <c r="AB1879" s="748"/>
      <c r="AC1879" s="748"/>
      <c r="AD1879" s="748"/>
      <c r="AE1879" s="748"/>
      <c r="AF1879" s="748"/>
      <c r="AG1879" s="748"/>
      <c r="AH1879" s="749"/>
      <c r="AI1879" s="749"/>
      <c r="AJ1879" s="749"/>
      <c r="AK1879" s="749"/>
      <c r="AL1879" s="748"/>
      <c r="AM1879" s="748"/>
      <c r="AN1879" s="748"/>
      <c r="AO1879" s="748"/>
      <c r="AP1879" s="748"/>
      <c r="AQ1879" s="748"/>
      <c r="AR1879" s="748"/>
      <c r="AS1879" s="747"/>
      <c r="AT1879" s="748"/>
      <c r="AU1879" s="748"/>
      <c r="AV1879" s="748"/>
      <c r="AW1879" s="748"/>
      <c r="AX1879" s="748"/>
      <c r="AY1879" s="748"/>
      <c r="BK1879" s="155"/>
      <c r="BL1879" s="155"/>
      <c r="BM1879" s="155"/>
      <c r="BN1879" s="155"/>
    </row>
    <row r="1880" spans="1:73" s="768" customFormat="1" ht="24.75" customHeight="1">
      <c r="A1880" s="475" t="s">
        <v>28076</v>
      </c>
      <c r="B1880" s="475">
        <v>35535</v>
      </c>
      <c r="C1880" s="776" t="s">
        <v>4826</v>
      </c>
      <c r="D1880" s="473" t="s">
        <v>28077</v>
      </c>
      <c r="E1880" s="473" t="s">
        <v>163</v>
      </c>
      <c r="F1880" s="475" t="s">
        <v>4472</v>
      </c>
      <c r="G1880" s="475"/>
      <c r="H1880" s="475" t="s">
        <v>179</v>
      </c>
      <c r="I1880" s="476" t="s">
        <v>22456</v>
      </c>
      <c r="J1880" s="473" t="s">
        <v>28078</v>
      </c>
      <c r="K1880" s="473" t="s">
        <v>1183</v>
      </c>
      <c r="L1880" s="473" t="s">
        <v>1221</v>
      </c>
      <c r="M1880" s="777" t="s">
        <v>28079</v>
      </c>
      <c r="N1880" s="475"/>
      <c r="O1880" s="475" t="s">
        <v>2155</v>
      </c>
      <c r="P1880" s="475" t="s">
        <v>26153</v>
      </c>
      <c r="Q1880" s="475" t="s">
        <v>26493</v>
      </c>
      <c r="R1880" s="475"/>
      <c r="S1880" s="797"/>
      <c r="T1880" s="780"/>
      <c r="U1880" s="475"/>
      <c r="V1880" s="475"/>
      <c r="W1880" s="475"/>
      <c r="X1880" s="475"/>
      <c r="Y1880" s="780"/>
      <c r="Z1880" s="780"/>
      <c r="AA1880" s="780"/>
      <c r="AB1880" s="780"/>
      <c r="AC1880" s="780"/>
      <c r="AD1880" s="780"/>
      <c r="AE1880" s="780"/>
      <c r="AF1880" s="780"/>
      <c r="AG1880" s="780"/>
      <c r="AH1880" s="798"/>
      <c r="AI1880" s="798"/>
      <c r="AJ1880" s="798"/>
      <c r="AK1880" s="798"/>
      <c r="AL1880" s="780"/>
      <c r="AM1880" s="780"/>
      <c r="AN1880" s="780"/>
      <c r="AO1880" s="780"/>
      <c r="AP1880" s="780"/>
      <c r="AQ1880" s="780"/>
      <c r="AR1880" s="780"/>
      <c r="AS1880" s="797"/>
      <c r="AT1880" s="780"/>
      <c r="AU1880" s="780"/>
      <c r="AV1880" s="780"/>
      <c r="AW1880" s="780"/>
      <c r="AX1880" s="780"/>
      <c r="AY1880" s="780"/>
      <c r="BK1880" s="769"/>
      <c r="BL1880" s="769"/>
      <c r="BM1880" s="769"/>
      <c r="BN1880" s="769"/>
    </row>
    <row r="1881" spans="1:73" s="750" customFormat="1" ht="24.75" customHeight="1">
      <c r="A1881" s="22" t="s">
        <v>28080</v>
      </c>
      <c r="B1881" s="22" t="s">
        <v>28081</v>
      </c>
      <c r="C1881" s="472" t="s">
        <v>4826</v>
      </c>
      <c r="D1881" s="23" t="s">
        <v>28082</v>
      </c>
      <c r="E1881" s="23" t="s">
        <v>163</v>
      </c>
      <c r="F1881" s="22" t="s">
        <v>28083</v>
      </c>
      <c r="G1881" s="22" t="s">
        <v>25345</v>
      </c>
      <c r="H1881" s="22" t="s">
        <v>180</v>
      </c>
      <c r="I1881" s="18" t="s">
        <v>5418</v>
      </c>
      <c r="J1881" s="23" t="s">
        <v>28084</v>
      </c>
      <c r="K1881" s="23" t="s">
        <v>1183</v>
      </c>
      <c r="L1881" s="23" t="s">
        <v>1221</v>
      </c>
      <c r="M1881" s="746" t="s">
        <v>28085</v>
      </c>
      <c r="N1881" s="22"/>
      <c r="O1881" s="22" t="s">
        <v>2155</v>
      </c>
      <c r="P1881" s="22" t="s">
        <v>28086</v>
      </c>
      <c r="Q1881" s="22" t="s">
        <v>28086</v>
      </c>
      <c r="R1881" s="22" t="s">
        <v>26664</v>
      </c>
      <c r="S1881" s="747"/>
      <c r="T1881" s="748"/>
      <c r="U1881" s="22"/>
      <c r="V1881" s="22"/>
      <c r="W1881" s="22"/>
      <c r="X1881" s="22"/>
      <c r="Y1881" s="748"/>
      <c r="Z1881" s="748"/>
      <c r="AA1881" s="748"/>
      <c r="AB1881" s="748"/>
      <c r="AC1881" s="748"/>
      <c r="AD1881" s="748"/>
      <c r="AE1881" s="748"/>
      <c r="AF1881" s="748"/>
      <c r="AG1881" s="748"/>
      <c r="AH1881" s="749"/>
      <c r="AI1881" s="749"/>
      <c r="AJ1881" s="749"/>
      <c r="AK1881" s="749"/>
      <c r="AL1881" s="748"/>
      <c r="AM1881" s="748"/>
      <c r="AN1881" s="748"/>
      <c r="AO1881" s="748"/>
      <c r="AP1881" s="748"/>
      <c r="AQ1881" s="748"/>
      <c r="AR1881" s="748"/>
      <c r="AS1881" s="747"/>
      <c r="AT1881" s="748"/>
      <c r="AU1881" s="748"/>
      <c r="AV1881" s="748"/>
      <c r="AW1881" s="748"/>
      <c r="AX1881" s="748"/>
      <c r="AY1881" s="748"/>
      <c r="BK1881" s="155"/>
      <c r="BL1881" s="155"/>
      <c r="BM1881" s="155"/>
      <c r="BN1881" s="155"/>
    </row>
    <row r="1882" spans="1:73" s="750" customFormat="1" ht="24.75" customHeight="1">
      <c r="A1882" s="22" t="s">
        <v>28087</v>
      </c>
      <c r="B1882" s="22" t="s">
        <v>28088</v>
      </c>
      <c r="C1882" s="472" t="s">
        <v>4826</v>
      </c>
      <c r="D1882" s="23" t="s">
        <v>28089</v>
      </c>
      <c r="E1882" s="23" t="s">
        <v>163</v>
      </c>
      <c r="F1882" s="22" t="s">
        <v>198</v>
      </c>
      <c r="G1882" s="22" t="s">
        <v>23653</v>
      </c>
      <c r="H1882" s="22" t="s">
        <v>180</v>
      </c>
      <c r="I1882" s="18" t="s">
        <v>5509</v>
      </c>
      <c r="J1882" s="23" t="s">
        <v>28090</v>
      </c>
      <c r="K1882" s="23" t="s">
        <v>1183</v>
      </c>
      <c r="L1882" s="23" t="s">
        <v>1657</v>
      </c>
      <c r="M1882" s="746" t="s">
        <v>28091</v>
      </c>
      <c r="N1882" s="22"/>
      <c r="O1882" s="22" t="s">
        <v>2155</v>
      </c>
      <c r="P1882" s="22" t="s">
        <v>26037</v>
      </c>
      <c r="Q1882" s="22" t="s">
        <v>26037</v>
      </c>
      <c r="R1882" s="22" t="s">
        <v>26664</v>
      </c>
      <c r="S1882" s="747"/>
      <c r="T1882" s="748"/>
      <c r="U1882" s="22"/>
      <c r="V1882" s="22"/>
      <c r="W1882" s="22"/>
      <c r="X1882" s="22"/>
      <c r="Y1882" s="748"/>
      <c r="Z1882" s="748"/>
      <c r="AA1882" s="748"/>
      <c r="AB1882" s="748"/>
      <c r="AC1882" s="748"/>
      <c r="AD1882" s="748"/>
      <c r="AE1882" s="748"/>
      <c r="AF1882" s="748"/>
      <c r="AG1882" s="748"/>
      <c r="AH1882" s="749"/>
      <c r="AI1882" s="749"/>
      <c r="AJ1882" s="749"/>
      <c r="AK1882" s="749"/>
      <c r="AL1882" s="748"/>
      <c r="AM1882" s="748"/>
      <c r="AN1882" s="748"/>
      <c r="AO1882" s="748"/>
      <c r="AP1882" s="748"/>
      <c r="AQ1882" s="748"/>
      <c r="AR1882" s="748"/>
      <c r="AS1882" s="747"/>
      <c r="AT1882" s="748"/>
      <c r="AU1882" s="748"/>
      <c r="AV1882" s="748"/>
      <c r="AW1882" s="748"/>
      <c r="AX1882" s="748"/>
      <c r="AY1882" s="748"/>
      <c r="BK1882" s="155"/>
      <c r="BL1882" s="155"/>
      <c r="BM1882" s="155"/>
      <c r="BN1882" s="155"/>
    </row>
    <row r="1883" spans="1:73" ht="24.75" customHeight="1">
      <c r="A1883" s="22" t="s">
        <v>28092</v>
      </c>
      <c r="B1883" s="22">
        <v>35538</v>
      </c>
      <c r="C1883" s="472" t="s">
        <v>4826</v>
      </c>
      <c r="D1883" s="23">
        <v>2669511521</v>
      </c>
      <c r="E1883" s="23" t="s">
        <v>162</v>
      </c>
      <c r="F1883" s="22" t="s">
        <v>28093</v>
      </c>
      <c r="G1883" s="22"/>
      <c r="H1883" s="22"/>
      <c r="I1883" s="18"/>
      <c r="J1883" s="23"/>
      <c r="K1883" s="23"/>
      <c r="L1883" s="23"/>
      <c r="M1883" s="746"/>
      <c r="N1883" s="22"/>
      <c r="O1883" s="22"/>
      <c r="P1883" s="22" t="s">
        <v>26493</v>
      </c>
      <c r="Q1883" s="22" t="s">
        <v>26493</v>
      </c>
      <c r="R1883" s="22"/>
      <c r="S1883" s="821"/>
      <c r="T1883" s="748">
        <v>1403</v>
      </c>
      <c r="U1883" s="22"/>
      <c r="V1883" s="22"/>
      <c r="W1883" s="22"/>
      <c r="X1883" s="22"/>
      <c r="Y1883" s="748"/>
      <c r="Z1883" s="748"/>
      <c r="AA1883" s="748"/>
      <c r="AB1883" s="748"/>
      <c r="AC1883" s="748"/>
      <c r="AD1883" s="748"/>
      <c r="AE1883" s="748"/>
      <c r="AF1883" s="748"/>
      <c r="AG1883" s="748"/>
      <c r="AH1883" s="822"/>
      <c r="AI1883" s="822"/>
      <c r="AJ1883" s="822"/>
      <c r="AK1883" s="822"/>
      <c r="AL1883" s="748"/>
      <c r="AM1883" s="748"/>
      <c r="AN1883" s="748"/>
      <c r="AO1883" s="748"/>
      <c r="AP1883" s="748"/>
      <c r="AQ1883" s="748"/>
      <c r="AR1883" s="748"/>
      <c r="AS1883" s="821"/>
      <c r="AT1883" s="748"/>
      <c r="AU1883" s="748"/>
      <c r="AV1883" s="748"/>
      <c r="AW1883" s="748"/>
      <c r="AX1883" s="748"/>
      <c r="AY1883" s="748"/>
      <c r="AZ1883" s="750"/>
      <c r="BA1883" s="750"/>
      <c r="BB1883" s="750"/>
      <c r="BC1883" s="750"/>
      <c r="BD1883" s="750"/>
      <c r="BE1883" s="750"/>
      <c r="BF1883" s="750"/>
      <c r="BG1883" s="750"/>
      <c r="BH1883" s="750"/>
      <c r="BI1883" s="750"/>
    </row>
    <row r="1884" spans="1:73" s="983" customFormat="1" ht="24.75" customHeight="1">
      <c r="A1884" s="978" t="s">
        <v>28307</v>
      </c>
      <c r="B1884" s="22">
        <v>35539</v>
      </c>
      <c r="C1884" s="472" t="s">
        <v>4826</v>
      </c>
      <c r="D1884" s="987" t="s">
        <v>28308</v>
      </c>
      <c r="E1884" s="23" t="s">
        <v>162</v>
      </c>
      <c r="F1884" s="22" t="s">
        <v>111</v>
      </c>
      <c r="G1884" s="983" t="s">
        <v>28309</v>
      </c>
      <c r="H1884" s="983" t="s">
        <v>180</v>
      </c>
      <c r="I1884" s="18" t="s">
        <v>5509</v>
      </c>
      <c r="J1884" s="988" t="s">
        <v>28310</v>
      </c>
      <c r="K1884" s="988" t="s">
        <v>1183</v>
      </c>
      <c r="L1884" s="988" t="s">
        <v>28311</v>
      </c>
      <c r="M1884" s="990" t="s">
        <v>28312</v>
      </c>
      <c r="O1884" s="983" t="s">
        <v>2155</v>
      </c>
      <c r="P1884" s="983" t="s">
        <v>28234</v>
      </c>
      <c r="Q1884" s="983" t="s">
        <v>28234</v>
      </c>
      <c r="R1884" s="983" t="s">
        <v>28234</v>
      </c>
      <c r="S1884" s="1044"/>
      <c r="T1884" s="985" t="e">
        <f>IF([4]!Table54[[#This Row],[تاریخ اولین  احتساب حق بیمه]]="",1403,MID([4]!Table54[[#This Row],[تاریخ اولین  احتساب حق بیمه]],1,4))</f>
        <v>#REF!</v>
      </c>
      <c r="W1884" s="23"/>
      <c r="Y1884" s="985"/>
      <c r="Z1884" s="985"/>
      <c r="AA1884" s="985"/>
      <c r="AB1884" s="985"/>
      <c r="AC1884" s="985"/>
      <c r="AD1884" s="985"/>
      <c r="AE1884" s="985"/>
      <c r="AF1884" s="985"/>
      <c r="AG1884" s="985"/>
      <c r="AH1884" s="1045"/>
      <c r="AI1884" s="1045"/>
      <c r="AJ1884" s="1045"/>
      <c r="AK1884" s="1045"/>
      <c r="AL1884" s="985"/>
      <c r="AM1884" s="985"/>
      <c r="AN1884" s="985"/>
      <c r="AO1884" s="985"/>
      <c r="AP1884" s="985"/>
      <c r="AQ1884" s="985"/>
      <c r="AR1884" s="985"/>
      <c r="AS1884" s="1044"/>
      <c r="AT1884" s="985"/>
      <c r="AU1884" s="985"/>
      <c r="AV1884" s="985"/>
      <c r="AW1884" s="985"/>
      <c r="AX1884" s="985"/>
      <c r="AY1884" s="985"/>
      <c r="AZ1884" s="985"/>
      <c r="BA1884" s="985"/>
      <c r="BB1884" s="985"/>
      <c r="BC1884" s="985"/>
      <c r="BD1884" s="985"/>
      <c r="BE1884" s="985"/>
      <c r="BF1884" s="985"/>
      <c r="BG1884" s="985"/>
      <c r="BH1884" s="985"/>
      <c r="BI1884" s="985"/>
      <c r="BJ1884" s="985"/>
      <c r="BK1884" s="985"/>
      <c r="BL1884" s="985"/>
      <c r="BM1884" s="985"/>
      <c r="BN1884" s="985"/>
      <c r="BO1884" s="985"/>
      <c r="BP1884" s="985"/>
      <c r="BQ1884" s="985"/>
      <c r="BR1884" s="985"/>
      <c r="BS1884" s="985"/>
      <c r="BT1884" s="985"/>
      <c r="BU1884" s="985"/>
    </row>
    <row r="1885" spans="1:73" s="983" customFormat="1" ht="24.75" customHeight="1">
      <c r="A1885" s="978" t="s">
        <v>28313</v>
      </c>
      <c r="B1885" s="22">
        <v>35540</v>
      </c>
      <c r="C1885" s="472" t="s">
        <v>4826</v>
      </c>
      <c r="D1885" s="987" t="s">
        <v>28314</v>
      </c>
      <c r="E1885" s="23" t="s">
        <v>163</v>
      </c>
      <c r="F1885" s="22" t="s">
        <v>138</v>
      </c>
      <c r="G1885" s="983" t="s">
        <v>2672</v>
      </c>
      <c r="H1885" s="983" t="s">
        <v>180</v>
      </c>
      <c r="I1885" s="18" t="s">
        <v>5509</v>
      </c>
      <c r="J1885" s="988" t="s">
        <v>28315</v>
      </c>
      <c r="K1885" s="988" t="s">
        <v>1183</v>
      </c>
      <c r="L1885" s="988" t="s">
        <v>1657</v>
      </c>
      <c r="M1885" s="990" t="s">
        <v>28316</v>
      </c>
      <c r="O1885" s="983" t="s">
        <v>2155</v>
      </c>
      <c r="P1885" s="983" t="s">
        <v>28234</v>
      </c>
      <c r="Q1885" s="983" t="s">
        <v>28234</v>
      </c>
      <c r="S1885" s="1044"/>
      <c r="T1885" s="985" t="e">
        <f>IF([4]!Table54[[#This Row],[تاریخ اولین  احتساب حق بیمه]]="",1403,MID([4]!Table54[[#This Row],[تاریخ اولین  احتساب حق بیمه]],1,4))</f>
        <v>#REF!</v>
      </c>
      <c r="W1885" s="23"/>
      <c r="Y1885" s="985"/>
      <c r="Z1885" s="985"/>
      <c r="AA1885" s="985"/>
      <c r="AB1885" s="985"/>
      <c r="AC1885" s="985"/>
      <c r="AD1885" s="985"/>
      <c r="AE1885" s="985"/>
      <c r="AF1885" s="985"/>
      <c r="AG1885" s="985"/>
      <c r="AH1885" s="1045"/>
      <c r="AI1885" s="1045"/>
      <c r="AJ1885" s="1045"/>
      <c r="AK1885" s="1045"/>
      <c r="AL1885" s="985"/>
      <c r="AM1885" s="985"/>
      <c r="AN1885" s="985"/>
      <c r="AO1885" s="985"/>
      <c r="AP1885" s="985"/>
      <c r="AQ1885" s="985"/>
      <c r="AR1885" s="985"/>
      <c r="AS1885" s="1044"/>
      <c r="AT1885" s="985"/>
      <c r="AU1885" s="985"/>
      <c r="AV1885" s="985"/>
      <c r="AW1885" s="985"/>
      <c r="AX1885" s="985"/>
      <c r="AY1885" s="985"/>
      <c r="AZ1885" s="985"/>
      <c r="BA1885" s="985"/>
      <c r="BB1885" s="985"/>
      <c r="BC1885" s="985"/>
      <c r="BD1885" s="985"/>
      <c r="BE1885" s="985"/>
      <c r="BF1885" s="985"/>
      <c r="BG1885" s="985"/>
      <c r="BH1885" s="985"/>
      <c r="BI1885" s="985"/>
      <c r="BJ1885" s="985"/>
      <c r="BK1885" s="985"/>
      <c r="BL1885" s="985"/>
      <c r="BM1885" s="985"/>
      <c r="BN1885" s="985"/>
      <c r="BO1885" s="985"/>
      <c r="BP1885" s="985"/>
      <c r="BQ1885" s="985"/>
      <c r="BR1885" s="985"/>
      <c r="BS1885" s="985"/>
      <c r="BT1885" s="985"/>
      <c r="BU1885" s="985"/>
    </row>
    <row r="1886" spans="1:73" s="983" customFormat="1" ht="24.75" customHeight="1">
      <c r="A1886" s="978" t="s">
        <v>28317</v>
      </c>
      <c r="B1886" s="22">
        <v>35541</v>
      </c>
      <c r="C1886" s="472" t="s">
        <v>4826</v>
      </c>
      <c r="D1886" s="987" t="s">
        <v>28318</v>
      </c>
      <c r="E1886" s="23" t="s">
        <v>163</v>
      </c>
      <c r="F1886" s="22" t="s">
        <v>200</v>
      </c>
      <c r="G1886" s="983" t="s">
        <v>4142</v>
      </c>
      <c r="H1886" s="983" t="s">
        <v>180</v>
      </c>
      <c r="I1886" s="18" t="s">
        <v>5509</v>
      </c>
      <c r="J1886" s="988" t="s">
        <v>28319</v>
      </c>
      <c r="K1886" s="988" t="s">
        <v>1183</v>
      </c>
      <c r="L1886" s="988" t="s">
        <v>1225</v>
      </c>
      <c r="M1886" s="990" t="s">
        <v>28320</v>
      </c>
      <c r="O1886" s="983" t="s">
        <v>2155</v>
      </c>
      <c r="P1886" s="983" t="s">
        <v>28321</v>
      </c>
      <c r="Q1886" s="983" t="s">
        <v>28321</v>
      </c>
      <c r="S1886" s="1044"/>
      <c r="T1886" s="985" t="e">
        <f>IF([4]!Table54[[#This Row],[تاریخ اولین  احتساب حق بیمه]]="",1403,MID([4]!Table54[[#This Row],[تاریخ اولین  احتساب حق بیمه]],1,4))</f>
        <v>#REF!</v>
      </c>
      <c r="W1886" s="23"/>
      <c r="Y1886" s="985"/>
      <c r="Z1886" s="985"/>
      <c r="AA1886" s="985"/>
      <c r="AB1886" s="985"/>
      <c r="AC1886" s="985"/>
      <c r="AD1886" s="985"/>
      <c r="AE1886" s="985"/>
      <c r="AF1886" s="985"/>
      <c r="AG1886" s="985"/>
      <c r="AH1886" s="1045"/>
      <c r="AI1886" s="1045"/>
      <c r="AJ1886" s="1045"/>
      <c r="AK1886" s="1045"/>
      <c r="AL1886" s="985"/>
      <c r="AM1886" s="985"/>
      <c r="AN1886" s="985"/>
      <c r="AO1886" s="985"/>
      <c r="AP1886" s="985"/>
      <c r="AQ1886" s="985"/>
      <c r="AR1886" s="985"/>
      <c r="AS1886" s="1044"/>
      <c r="AT1886" s="985"/>
      <c r="AU1886" s="985"/>
      <c r="AV1886" s="985"/>
      <c r="AW1886" s="985"/>
      <c r="AX1886" s="985"/>
      <c r="AY1886" s="985"/>
      <c r="AZ1886" s="985"/>
      <c r="BA1886" s="985"/>
      <c r="BB1886" s="985"/>
      <c r="BC1886" s="985"/>
      <c r="BD1886" s="985"/>
      <c r="BE1886" s="985"/>
      <c r="BF1886" s="985"/>
      <c r="BG1886" s="985"/>
      <c r="BH1886" s="985"/>
      <c r="BI1886" s="985"/>
      <c r="BJ1886" s="985"/>
      <c r="BK1886" s="985"/>
      <c r="BL1886" s="985"/>
      <c r="BM1886" s="985"/>
      <c r="BN1886" s="985"/>
      <c r="BO1886" s="985"/>
      <c r="BP1886" s="985"/>
      <c r="BQ1886" s="985"/>
      <c r="BR1886" s="985"/>
      <c r="BS1886" s="985"/>
      <c r="BT1886" s="985"/>
      <c r="BU1886" s="985"/>
    </row>
    <row r="1887" spans="1:73" s="983" customFormat="1" ht="24.75" customHeight="1">
      <c r="A1887" s="978" t="s">
        <v>29288</v>
      </c>
      <c r="B1887" s="22">
        <v>35542</v>
      </c>
      <c r="C1887" s="472" t="s">
        <v>4826</v>
      </c>
      <c r="D1887" s="987" t="s">
        <v>29289</v>
      </c>
      <c r="E1887" s="23" t="s">
        <v>163</v>
      </c>
      <c r="F1887" s="22" t="s">
        <v>117</v>
      </c>
      <c r="G1887" s="983" t="s">
        <v>4142</v>
      </c>
      <c r="H1887" s="983" t="s">
        <v>180</v>
      </c>
      <c r="I1887" s="18" t="s">
        <v>5509</v>
      </c>
      <c r="J1887" s="988" t="s">
        <v>29290</v>
      </c>
      <c r="K1887" s="988"/>
      <c r="L1887" s="988" t="s">
        <v>24690</v>
      </c>
      <c r="M1887" s="990" t="s">
        <v>29291</v>
      </c>
      <c r="O1887" s="983" t="s">
        <v>2155</v>
      </c>
      <c r="P1887" s="983" t="s">
        <v>29292</v>
      </c>
      <c r="Q1887" s="983" t="s">
        <v>29292</v>
      </c>
      <c r="S1887" s="1044"/>
      <c r="T1887" s="985" t="e">
        <f>IF([17]!Table54[[#This Row],[تاریخ اولین  احتساب حق بیمه]]="",1403,MID([17]!Table54[[#This Row],[تاریخ اولین  احتساب حق بیمه]],1,4))</f>
        <v>#REF!</v>
      </c>
      <c r="W1887" s="23"/>
      <c r="Y1887" s="985"/>
      <c r="Z1887" s="985"/>
      <c r="AA1887" s="985"/>
      <c r="AB1887" s="985"/>
      <c r="AC1887" s="985"/>
      <c r="AD1887" s="985"/>
      <c r="AE1887" s="985"/>
      <c r="AF1887" s="985"/>
      <c r="AG1887" s="985"/>
      <c r="AH1887" s="1045"/>
      <c r="AI1887" s="1045"/>
      <c r="AJ1887" s="1045"/>
      <c r="AK1887" s="1045"/>
      <c r="AL1887" s="985"/>
      <c r="AM1887" s="985"/>
      <c r="AN1887" s="985"/>
      <c r="AO1887" s="985"/>
      <c r="AP1887" s="985"/>
      <c r="AQ1887" s="985"/>
      <c r="AR1887" s="985"/>
      <c r="AS1887" s="1044"/>
      <c r="AT1887" s="985"/>
      <c r="AU1887" s="985"/>
      <c r="AV1887" s="985"/>
      <c r="AW1887" s="985"/>
      <c r="AX1887" s="985"/>
      <c r="AY1887" s="985"/>
      <c r="AZ1887" s="985"/>
      <c r="BA1887" s="985"/>
      <c r="BB1887" s="985"/>
      <c r="BC1887" s="985"/>
      <c r="BD1887" s="985"/>
      <c r="BE1887" s="985"/>
      <c r="BF1887" s="985"/>
      <c r="BG1887" s="985"/>
      <c r="BH1887" s="985"/>
      <c r="BI1887" s="985"/>
      <c r="BJ1887" s="985"/>
      <c r="BK1887" s="985"/>
      <c r="BL1887" s="985"/>
      <c r="BM1887" s="985"/>
      <c r="BN1887" s="985"/>
      <c r="BO1887" s="985"/>
      <c r="BP1887" s="985"/>
      <c r="BQ1887" s="985"/>
      <c r="BR1887" s="985"/>
      <c r="BS1887" s="985"/>
      <c r="BT1887" s="985"/>
      <c r="BU1887" s="985"/>
    </row>
    <row r="1888" spans="1:73" s="983" customFormat="1" ht="24.75" customHeight="1">
      <c r="A1888" s="978" t="s">
        <v>29301</v>
      </c>
      <c r="B1888" s="22">
        <v>35543</v>
      </c>
      <c r="C1888" s="472" t="s">
        <v>4826</v>
      </c>
      <c r="D1888" s="987" t="s">
        <v>29302</v>
      </c>
      <c r="E1888" s="23" t="s">
        <v>163</v>
      </c>
      <c r="F1888" s="22" t="s">
        <v>123</v>
      </c>
      <c r="G1888" s="983" t="s">
        <v>28908</v>
      </c>
      <c r="H1888" s="983" t="s">
        <v>179</v>
      </c>
      <c r="I1888" s="18" t="s">
        <v>5418</v>
      </c>
      <c r="J1888" s="988" t="s">
        <v>29304</v>
      </c>
      <c r="K1888" s="988" t="s">
        <v>1183</v>
      </c>
      <c r="L1888" s="988" t="s">
        <v>1221</v>
      </c>
      <c r="M1888" s="990" t="s">
        <v>29305</v>
      </c>
      <c r="O1888" s="983" t="s">
        <v>2155</v>
      </c>
      <c r="P1888" s="983" t="s">
        <v>29303</v>
      </c>
      <c r="Q1888" s="983" t="s">
        <v>29303</v>
      </c>
      <c r="S1888" s="1044"/>
      <c r="T1888" s="985"/>
      <c r="W1888" s="23"/>
      <c r="Y1888" s="985"/>
      <c r="Z1888" s="985"/>
      <c r="AA1888" s="985"/>
      <c r="AB1888" s="985"/>
      <c r="AC1888" s="985"/>
      <c r="AD1888" s="985"/>
      <c r="AE1888" s="985"/>
      <c r="AF1888" s="985"/>
      <c r="AG1888" s="985"/>
      <c r="AH1888" s="1045"/>
      <c r="AI1888" s="1045"/>
      <c r="AJ1888" s="1045"/>
      <c r="AK1888" s="1045"/>
      <c r="AL1888" s="985"/>
      <c r="AM1888" s="985"/>
      <c r="AN1888" s="985"/>
      <c r="AO1888" s="985"/>
      <c r="AP1888" s="985"/>
      <c r="AQ1888" s="985"/>
      <c r="AR1888" s="985"/>
      <c r="AS1888" s="1044"/>
      <c r="AT1888" s="985"/>
      <c r="AU1888" s="985"/>
      <c r="AV1888" s="985"/>
      <c r="AW1888" s="985"/>
      <c r="AX1888" s="985"/>
      <c r="AY1888" s="985"/>
      <c r="AZ1888" s="985"/>
      <c r="BA1888" s="985"/>
      <c r="BB1888" s="985"/>
      <c r="BC1888" s="985"/>
      <c r="BD1888" s="985"/>
      <c r="BE1888" s="985"/>
      <c r="BF1888" s="985"/>
      <c r="BG1888" s="985"/>
      <c r="BH1888" s="985"/>
      <c r="BI1888" s="985"/>
      <c r="BJ1888" s="985"/>
      <c r="BK1888" s="985"/>
      <c r="BL1888" s="985"/>
      <c r="BM1888" s="985"/>
      <c r="BN1888" s="985"/>
      <c r="BO1888" s="985"/>
      <c r="BP1888" s="985"/>
      <c r="BQ1888" s="985"/>
      <c r="BR1888" s="985"/>
      <c r="BS1888" s="985"/>
      <c r="BT1888" s="985"/>
      <c r="BU1888" s="985"/>
    </row>
    <row r="1889" spans="1:124" s="750" customFormat="1" ht="24.75" customHeight="1">
      <c r="A1889" s="22"/>
      <c r="B1889" s="22"/>
      <c r="C1889" s="472"/>
      <c r="D1889" s="23"/>
      <c r="E1889" s="23"/>
      <c r="F1889" s="22"/>
      <c r="G1889" s="22"/>
      <c r="H1889" s="22"/>
      <c r="I1889" s="18" t="s">
        <v>5509</v>
      </c>
      <c r="J1889" s="23"/>
      <c r="K1889" s="23"/>
      <c r="L1889" s="23"/>
      <c r="M1889" s="746"/>
      <c r="N1889" s="22"/>
      <c r="O1889" s="22"/>
      <c r="P1889" s="22"/>
      <c r="Q1889" s="22"/>
      <c r="R1889" s="22"/>
      <c r="S1889" s="747"/>
      <c r="T1889" s="748"/>
      <c r="U1889" s="22"/>
      <c r="V1889" s="22"/>
      <c r="W1889" s="22"/>
      <c r="X1889" s="22"/>
      <c r="Y1889" s="748"/>
      <c r="Z1889" s="748"/>
      <c r="AA1889" s="748"/>
      <c r="AB1889" s="748"/>
      <c r="AC1889" s="748"/>
      <c r="AD1889" s="748"/>
      <c r="AE1889" s="748"/>
      <c r="AF1889" s="748"/>
      <c r="AG1889" s="748"/>
      <c r="AH1889" s="749"/>
      <c r="AI1889" s="749"/>
      <c r="AJ1889" s="749"/>
      <c r="AK1889" s="749"/>
      <c r="AL1889" s="748"/>
      <c r="AM1889" s="748"/>
      <c r="AN1889" s="748"/>
      <c r="AO1889" s="748"/>
      <c r="AP1889" s="748"/>
      <c r="AQ1889" s="748"/>
      <c r="AR1889" s="748"/>
      <c r="AS1889" s="747"/>
      <c r="AT1889" s="748"/>
      <c r="AU1889" s="748"/>
      <c r="AV1889" s="748"/>
      <c r="AW1889" s="748"/>
      <c r="AX1889" s="748"/>
      <c r="AY1889" s="748"/>
      <c r="BK1889" s="155"/>
      <c r="BL1889" s="155"/>
      <c r="BM1889" s="155"/>
      <c r="BN1889" s="155"/>
    </row>
    <row r="1890" spans="1:124" s="750" customFormat="1" ht="24.75" customHeight="1">
      <c r="A1890" s="22"/>
      <c r="B1890" s="22"/>
      <c r="C1890" s="472"/>
      <c r="D1890" s="23"/>
      <c r="E1890" s="23"/>
      <c r="F1890" s="22"/>
      <c r="G1890" s="22"/>
      <c r="H1890" s="22"/>
      <c r="I1890" s="18" t="s">
        <v>5509</v>
      </c>
      <c r="J1890" s="23"/>
      <c r="K1890" s="23"/>
      <c r="L1890" s="23"/>
      <c r="M1890" s="746"/>
      <c r="N1890" s="22"/>
      <c r="O1890" s="22"/>
      <c r="P1890" s="22"/>
      <c r="Q1890" s="22"/>
      <c r="R1890" s="22"/>
      <c r="S1890" s="747"/>
      <c r="T1890" s="748"/>
      <c r="U1890" s="22"/>
      <c r="V1890" s="22"/>
      <c r="W1890" s="22"/>
      <c r="X1890" s="22"/>
      <c r="Y1890" s="748"/>
      <c r="Z1890" s="748"/>
      <c r="AA1890" s="748"/>
      <c r="AB1890" s="748"/>
      <c r="AC1890" s="748"/>
      <c r="AD1890" s="748"/>
      <c r="AE1890" s="748"/>
      <c r="AF1890" s="748"/>
      <c r="AG1890" s="748"/>
      <c r="AH1890" s="749"/>
      <c r="AI1890" s="749"/>
      <c r="AJ1890" s="749"/>
      <c r="AK1890" s="749"/>
      <c r="AL1890" s="748"/>
      <c r="AM1890" s="748"/>
      <c r="AN1890" s="748"/>
      <c r="AO1890" s="748"/>
      <c r="AP1890" s="748"/>
      <c r="AQ1890" s="748"/>
      <c r="AR1890" s="748"/>
      <c r="AS1890" s="747"/>
      <c r="AT1890" s="748"/>
      <c r="AU1890" s="748"/>
      <c r="AV1890" s="748"/>
      <c r="AW1890" s="748"/>
      <c r="AX1890" s="748"/>
      <c r="AY1890" s="748"/>
      <c r="BK1890" s="155"/>
      <c r="BL1890" s="155"/>
      <c r="BM1890" s="155"/>
      <c r="BN1890" s="155"/>
    </row>
    <row r="1891" spans="1:124" s="750" customFormat="1" ht="24.75" customHeight="1">
      <c r="A1891" s="21" t="s">
        <v>5087</v>
      </c>
      <c r="B1891" s="20" t="s">
        <v>5106</v>
      </c>
      <c r="C1891" s="850" t="s">
        <v>24342</v>
      </c>
      <c r="D1891" s="20" t="s">
        <v>5088</v>
      </c>
      <c r="E1891" s="20" t="s">
        <v>162</v>
      </c>
      <c r="F1891" s="21" t="s">
        <v>509</v>
      </c>
      <c r="G1891" s="21" t="s">
        <v>1959</v>
      </c>
      <c r="H1891" s="21" t="s">
        <v>180</v>
      </c>
      <c r="I1891" s="19" t="s">
        <v>5509</v>
      </c>
      <c r="J1891" s="20" t="s">
        <v>5090</v>
      </c>
      <c r="K1891" s="20" t="s">
        <v>1183</v>
      </c>
      <c r="L1891" s="20" t="s">
        <v>1184</v>
      </c>
      <c r="M1891" s="758" t="s">
        <v>5091</v>
      </c>
      <c r="N1891" s="21"/>
      <c r="O1891" s="21" t="s">
        <v>2155</v>
      </c>
      <c r="P1891" s="21" t="s">
        <v>3764</v>
      </c>
      <c r="Q1891" s="21" t="s">
        <v>3764</v>
      </c>
      <c r="R1891" s="21" t="s">
        <v>23079</v>
      </c>
      <c r="S1891" s="759"/>
      <c r="T1891" s="760"/>
      <c r="U1891" s="21"/>
      <c r="V1891" s="21"/>
      <c r="W1891" s="20"/>
      <c r="X1891" s="21"/>
      <c r="Y1891" s="760"/>
      <c r="Z1891" s="760"/>
      <c r="AA1891" s="760"/>
      <c r="AB1891" s="760"/>
      <c r="AC1891" s="760"/>
      <c r="AD1891" s="760"/>
      <c r="AE1891" s="760"/>
      <c r="AF1891" s="760"/>
      <c r="AG1891" s="760"/>
      <c r="AH1891" s="761"/>
      <c r="AI1891" s="761"/>
      <c r="AJ1891" s="761"/>
      <c r="AK1891" s="761"/>
      <c r="AL1891" s="760"/>
      <c r="AM1891" s="760"/>
      <c r="AN1891" s="760"/>
      <c r="AO1891" s="760"/>
      <c r="AP1891" s="760"/>
      <c r="AQ1891" s="760"/>
      <c r="AR1891" s="760"/>
      <c r="AS1891" s="759"/>
      <c r="AT1891" s="760"/>
      <c r="AU1891" s="760"/>
      <c r="AV1891" s="760"/>
      <c r="AW1891" s="760"/>
      <c r="AX1891" s="760"/>
      <c r="AY1891" s="760"/>
      <c r="AZ1891" s="760"/>
      <c r="BA1891" s="760"/>
      <c r="BB1891" s="760"/>
      <c r="BC1891" s="760">
        <v>70000000</v>
      </c>
      <c r="BD1891" s="760">
        <v>70000000</v>
      </c>
      <c r="BE1891" s="760">
        <v>70000000</v>
      </c>
      <c r="BF1891" s="760">
        <v>70000000</v>
      </c>
      <c r="BG1891" s="760">
        <v>70000000</v>
      </c>
      <c r="BH1891" s="760"/>
      <c r="BI1891" s="760"/>
      <c r="BK1891" s="155"/>
      <c r="BL1891" s="155"/>
      <c r="BM1891" s="155"/>
      <c r="BN1891" s="155"/>
    </row>
    <row r="1892" spans="1:124" s="750" customFormat="1" ht="24.75" customHeight="1">
      <c r="A1892" s="21" t="s">
        <v>23663</v>
      </c>
      <c r="B1892" s="20" t="s">
        <v>5107</v>
      </c>
      <c r="C1892" s="850" t="s">
        <v>24342</v>
      </c>
      <c r="D1892" s="20" t="s">
        <v>5092</v>
      </c>
      <c r="E1892" s="20" t="s">
        <v>162</v>
      </c>
      <c r="F1892" s="21" t="s">
        <v>114</v>
      </c>
      <c r="G1892" s="21" t="s">
        <v>2672</v>
      </c>
      <c r="H1892" s="21" t="s">
        <v>179</v>
      </c>
      <c r="I1892" s="19" t="s">
        <v>5509</v>
      </c>
      <c r="J1892" s="20" t="s">
        <v>5093</v>
      </c>
      <c r="K1892" s="20" t="s">
        <v>1183</v>
      </c>
      <c r="L1892" s="20" t="s">
        <v>1184</v>
      </c>
      <c r="M1892" s="758" t="s">
        <v>5094</v>
      </c>
      <c r="N1892" s="21"/>
      <c r="O1892" s="21" t="s">
        <v>2155</v>
      </c>
      <c r="P1892" s="21" t="s">
        <v>4463</v>
      </c>
      <c r="Q1892" s="21" t="s">
        <v>4463</v>
      </c>
      <c r="R1892" s="21" t="s">
        <v>23079</v>
      </c>
      <c r="S1892" s="759"/>
      <c r="T1892" s="760"/>
      <c r="U1892" s="21"/>
      <c r="V1892" s="21"/>
      <c r="W1892" s="20"/>
      <c r="X1892" s="21"/>
      <c r="Y1892" s="760"/>
      <c r="Z1892" s="760"/>
      <c r="AA1892" s="760"/>
      <c r="AB1892" s="760"/>
      <c r="AC1892" s="760"/>
      <c r="AD1892" s="760"/>
      <c r="AE1892" s="760"/>
      <c r="AF1892" s="760"/>
      <c r="AG1892" s="760"/>
      <c r="AH1892" s="761"/>
      <c r="AI1892" s="761"/>
      <c r="AJ1892" s="761"/>
      <c r="AK1892" s="761"/>
      <c r="AL1892" s="760"/>
      <c r="AM1892" s="760"/>
      <c r="AN1892" s="760"/>
      <c r="AO1892" s="760"/>
      <c r="AP1892" s="760"/>
      <c r="AQ1892" s="760"/>
      <c r="AR1892" s="760"/>
      <c r="AS1892" s="759"/>
      <c r="AT1892" s="760"/>
      <c r="AU1892" s="760"/>
      <c r="AV1892" s="760"/>
      <c r="AW1892" s="760"/>
      <c r="AX1892" s="760"/>
      <c r="AY1892" s="760"/>
      <c r="AZ1892" s="760"/>
      <c r="BA1892" s="760"/>
      <c r="BB1892" s="760"/>
      <c r="BC1892" s="760"/>
      <c r="BD1892" s="760"/>
      <c r="BE1892" s="760"/>
      <c r="BF1892" s="760"/>
      <c r="BG1892" s="760">
        <v>80000000</v>
      </c>
      <c r="BH1892" s="760"/>
      <c r="BI1892" s="760"/>
      <c r="BK1892" s="155"/>
      <c r="BL1892" s="155"/>
      <c r="BM1892" s="155"/>
      <c r="BN1892" s="155"/>
    </row>
    <row r="1893" spans="1:124" s="750" customFormat="1" ht="24.75" customHeight="1">
      <c r="A1893" s="21" t="s">
        <v>23664</v>
      </c>
      <c r="B1893" s="20" t="s">
        <v>23665</v>
      </c>
      <c r="C1893" s="850" t="s">
        <v>24342</v>
      </c>
      <c r="D1893" s="20" t="s">
        <v>23666</v>
      </c>
      <c r="E1893" s="20" t="s">
        <v>163</v>
      </c>
      <c r="F1893" s="21" t="s">
        <v>1102</v>
      </c>
      <c r="G1893" s="21" t="s">
        <v>2672</v>
      </c>
      <c r="H1893" s="21" t="s">
        <v>180</v>
      </c>
      <c r="I1893" s="19" t="s">
        <v>5509</v>
      </c>
      <c r="J1893" s="20" t="s">
        <v>23667</v>
      </c>
      <c r="K1893" s="20" t="s">
        <v>1183</v>
      </c>
      <c r="L1893" s="20" t="s">
        <v>1184</v>
      </c>
      <c r="M1893" s="758" t="s">
        <v>23668</v>
      </c>
      <c r="N1893" s="21"/>
      <c r="O1893" s="21" t="s">
        <v>2155</v>
      </c>
      <c r="P1893" s="21" t="s">
        <v>23669</v>
      </c>
      <c r="Q1893" s="21" t="s">
        <v>23669</v>
      </c>
      <c r="R1893" s="21"/>
      <c r="S1893" s="759"/>
      <c r="T1893" s="760"/>
      <c r="U1893" s="21"/>
      <c r="V1893" s="21"/>
      <c r="W1893" s="20"/>
      <c r="X1893" s="21"/>
      <c r="Y1893" s="760"/>
      <c r="Z1893" s="760"/>
      <c r="AA1893" s="760"/>
      <c r="AB1893" s="760"/>
      <c r="AC1893" s="760"/>
      <c r="AD1893" s="760"/>
      <c r="AE1893" s="760"/>
      <c r="AF1893" s="760"/>
      <c r="AG1893" s="760"/>
      <c r="AH1893" s="761"/>
      <c r="AI1893" s="761"/>
      <c r="AJ1893" s="761"/>
      <c r="AK1893" s="761"/>
      <c r="AL1893" s="760"/>
      <c r="AM1893" s="760"/>
      <c r="AN1893" s="760"/>
      <c r="AO1893" s="760"/>
      <c r="AP1893" s="760"/>
      <c r="AQ1893" s="760"/>
      <c r="AR1893" s="760"/>
      <c r="AS1893" s="759"/>
      <c r="AT1893" s="760"/>
      <c r="AU1893" s="760"/>
      <c r="AV1893" s="760"/>
      <c r="AW1893" s="760"/>
      <c r="AX1893" s="760"/>
      <c r="AY1893" s="760"/>
      <c r="AZ1893" s="760"/>
      <c r="BA1893" s="760"/>
      <c r="BB1893" s="760"/>
      <c r="BC1893" s="760"/>
      <c r="BD1893" s="760"/>
      <c r="BE1893" s="760"/>
      <c r="BF1893" s="760"/>
      <c r="BG1893" s="760"/>
      <c r="BH1893" s="760"/>
      <c r="BI1893" s="760"/>
      <c r="BK1893" s="155"/>
      <c r="BL1893" s="155"/>
      <c r="BM1893" s="155"/>
      <c r="BN1893" s="155"/>
    </row>
    <row r="1894" spans="1:124" s="760" customFormat="1" ht="24.75" customHeight="1">
      <c r="A1894" s="21" t="s">
        <v>24344</v>
      </c>
      <c r="B1894" s="20" t="s">
        <v>23670</v>
      </c>
      <c r="C1894" s="850" t="s">
        <v>24342</v>
      </c>
      <c r="D1894" s="20" t="s">
        <v>1611</v>
      </c>
      <c r="E1894" s="20" t="s">
        <v>162</v>
      </c>
      <c r="F1894" s="21" t="s">
        <v>117</v>
      </c>
      <c r="G1894" s="21" t="s">
        <v>1959</v>
      </c>
      <c r="H1894" s="21" t="s">
        <v>180</v>
      </c>
      <c r="I1894" s="19" t="s">
        <v>5509</v>
      </c>
      <c r="J1894" s="20" t="s">
        <v>23671</v>
      </c>
      <c r="K1894" s="20" t="s">
        <v>1183</v>
      </c>
      <c r="L1894" s="20" t="s">
        <v>1184</v>
      </c>
      <c r="M1894" s="758" t="s">
        <v>23672</v>
      </c>
      <c r="N1894" s="21"/>
      <c r="O1894" s="21" t="s">
        <v>2155</v>
      </c>
      <c r="P1894" s="21" t="s">
        <v>22210</v>
      </c>
      <c r="Q1894" s="21" t="s">
        <v>22210</v>
      </c>
      <c r="R1894" s="21" t="s">
        <v>23079</v>
      </c>
      <c r="S1894" s="759"/>
      <c r="U1894" s="21"/>
      <c r="V1894" s="21"/>
      <c r="W1894" s="20"/>
      <c r="X1894" s="21"/>
      <c r="AH1894" s="761"/>
      <c r="AI1894" s="761"/>
      <c r="AJ1894" s="761"/>
      <c r="AK1894" s="761"/>
      <c r="AS1894" s="759"/>
      <c r="BK1894" s="21"/>
      <c r="BL1894" s="21"/>
      <c r="BM1894" s="21"/>
      <c r="BN1894" s="21"/>
    </row>
    <row r="1895" spans="1:124" s="1013" customFormat="1" ht="24.75" customHeight="1">
      <c r="A1895" s="1005" t="s">
        <v>28246</v>
      </c>
      <c r="B1895" s="20" t="s">
        <v>28247</v>
      </c>
      <c r="C1895" s="850" t="s">
        <v>24342</v>
      </c>
      <c r="D1895" s="1006" t="s">
        <v>28248</v>
      </c>
      <c r="E1895" s="1007" t="s">
        <v>163</v>
      </c>
      <c r="F1895" s="21" t="s">
        <v>363</v>
      </c>
      <c r="G1895" s="1014" t="s">
        <v>28267</v>
      </c>
      <c r="H1895" s="1008" t="s">
        <v>180</v>
      </c>
      <c r="I1895" s="19" t="s">
        <v>5509</v>
      </c>
      <c r="J1895" s="1007" t="s">
        <v>28249</v>
      </c>
      <c r="K1895" s="1007" t="s">
        <v>1183</v>
      </c>
      <c r="L1895" s="1007" t="s">
        <v>1184</v>
      </c>
      <c r="M1895" s="1009" t="s">
        <v>28250</v>
      </c>
      <c r="N1895" s="1008"/>
      <c r="O1895" s="1008" t="s">
        <v>2155</v>
      </c>
      <c r="P1895" s="1008" t="s">
        <v>26506</v>
      </c>
      <c r="Q1895" s="1008" t="s">
        <v>26506</v>
      </c>
      <c r="R1895" s="1008"/>
      <c r="S1895" s="1010"/>
      <c r="T1895" s="1011"/>
      <c r="U1895" s="1008"/>
      <c r="V1895" s="1008"/>
      <c r="W1895" s="1008"/>
      <c r="X1895" s="1008" t="s">
        <v>28251</v>
      </c>
      <c r="Y1895" s="1011"/>
      <c r="Z1895" s="1011"/>
      <c r="AA1895" s="1011"/>
      <c r="AB1895" s="1011"/>
      <c r="AC1895" s="1011"/>
      <c r="AD1895" s="1011"/>
      <c r="AE1895" s="1011"/>
      <c r="AF1895" s="1011"/>
      <c r="AG1895" s="1011"/>
      <c r="AH1895" s="1012"/>
      <c r="AI1895" s="1012"/>
      <c r="AJ1895" s="1012"/>
      <c r="AK1895" s="1012"/>
      <c r="AL1895" s="1011"/>
      <c r="AM1895" s="1011"/>
      <c r="AN1895" s="1011"/>
      <c r="AO1895" s="1011"/>
      <c r="AP1895" s="1011"/>
      <c r="AQ1895" s="1011"/>
      <c r="AR1895" s="1011"/>
      <c r="AS1895" s="1010"/>
      <c r="AT1895" s="1011"/>
      <c r="AU1895" s="1011"/>
      <c r="AV1895" s="1011"/>
      <c r="AW1895" s="1011"/>
      <c r="AX1895" s="1011"/>
      <c r="AY1895" s="1011"/>
      <c r="AZ1895" s="1011"/>
      <c r="BA1895" s="1011"/>
      <c r="BB1895" s="1011"/>
      <c r="BC1895" s="1011"/>
      <c r="BD1895" s="1011"/>
      <c r="BE1895" s="1011"/>
      <c r="BF1895" s="1011"/>
      <c r="BG1895" s="1011"/>
      <c r="BH1895" s="1011"/>
      <c r="BI1895" s="1011"/>
      <c r="BJ1895" s="1008"/>
      <c r="BK1895" s="1008"/>
      <c r="BL1895" s="1008"/>
      <c r="BM1895" s="1008"/>
      <c r="BN1895" s="1008"/>
      <c r="BO1895" s="1008"/>
      <c r="BP1895" s="1008"/>
      <c r="BQ1895" s="1008"/>
      <c r="BR1895" s="1008"/>
      <c r="BS1895" s="1008"/>
      <c r="BT1895" s="1008"/>
      <c r="BU1895" s="1008"/>
      <c r="BV1895" s="1008"/>
      <c r="BW1895" s="1008"/>
      <c r="BX1895" s="1008"/>
      <c r="BY1895" s="1008"/>
      <c r="BZ1895" s="1008"/>
      <c r="CA1895" s="1008"/>
      <c r="CB1895" s="1008"/>
      <c r="CC1895" s="1008"/>
      <c r="CD1895" s="1008"/>
      <c r="CE1895" s="1008"/>
      <c r="CF1895" s="1008"/>
      <c r="CG1895" s="1008"/>
      <c r="CH1895" s="1008"/>
      <c r="CI1895" s="1008"/>
      <c r="CJ1895" s="1008"/>
      <c r="CK1895" s="1008"/>
      <c r="CL1895" s="1008"/>
      <c r="CM1895" s="1008"/>
      <c r="CN1895" s="1008"/>
      <c r="CO1895" s="1008"/>
      <c r="CP1895" s="1008"/>
      <c r="CQ1895" s="1008"/>
      <c r="CR1895" s="1008"/>
      <c r="CS1895" s="1008"/>
      <c r="CT1895" s="1008"/>
      <c r="CU1895" s="1008"/>
      <c r="CV1895" s="1008"/>
      <c r="CW1895" s="1008"/>
      <c r="CX1895" s="1008"/>
      <c r="CY1895" s="1008"/>
      <c r="CZ1895" s="1008"/>
      <c r="DA1895" s="1008"/>
      <c r="DB1895" s="1008"/>
      <c r="DC1895" s="1008"/>
      <c r="DD1895" s="1008"/>
      <c r="DE1895" s="1008"/>
      <c r="DF1895" s="1008"/>
      <c r="DG1895" s="1008"/>
      <c r="DH1895" s="1008"/>
      <c r="DI1895" s="1008"/>
      <c r="DJ1895" s="1008"/>
      <c r="DK1895" s="1008"/>
      <c r="DL1895" s="1008"/>
      <c r="DM1895" s="1008"/>
      <c r="DN1895" s="1008"/>
      <c r="DO1895" s="1008"/>
      <c r="DP1895" s="1008"/>
      <c r="DQ1895" s="1008"/>
      <c r="DR1895" s="1008"/>
      <c r="DS1895" s="1008"/>
      <c r="DT1895" s="1008"/>
    </row>
    <row r="1896" spans="1:124" s="760" customFormat="1" ht="24.75" customHeight="1">
      <c r="A1896" s="21" t="s">
        <v>23673</v>
      </c>
      <c r="B1896" s="20" t="s">
        <v>23674</v>
      </c>
      <c r="C1896" s="850" t="s">
        <v>24342</v>
      </c>
      <c r="D1896" s="20" t="s">
        <v>23675</v>
      </c>
      <c r="E1896" s="20" t="s">
        <v>162</v>
      </c>
      <c r="F1896" s="21" t="s">
        <v>2573</v>
      </c>
      <c r="G1896" s="21" t="s">
        <v>23676</v>
      </c>
      <c r="H1896" s="21" t="s">
        <v>180</v>
      </c>
      <c r="I1896" s="19" t="s">
        <v>5509</v>
      </c>
      <c r="J1896" s="20" t="s">
        <v>23677</v>
      </c>
      <c r="K1896" s="20" t="s">
        <v>2226</v>
      </c>
      <c r="L1896" s="20" t="s">
        <v>1184</v>
      </c>
      <c r="M1896" s="758" t="s">
        <v>23678</v>
      </c>
      <c r="N1896" s="21"/>
      <c r="O1896" s="21" t="s">
        <v>2155</v>
      </c>
      <c r="P1896" s="21" t="s">
        <v>5586</v>
      </c>
      <c r="Q1896" s="21" t="s">
        <v>5586</v>
      </c>
      <c r="R1896" s="21" t="s">
        <v>24862</v>
      </c>
      <c r="S1896" s="759"/>
      <c r="U1896" s="21"/>
      <c r="V1896" s="21"/>
      <c r="W1896" s="20"/>
      <c r="X1896" s="21"/>
      <c r="AH1896" s="761"/>
      <c r="AI1896" s="761"/>
      <c r="AJ1896" s="761"/>
      <c r="AK1896" s="761"/>
      <c r="AS1896" s="759"/>
      <c r="BK1896" s="21"/>
      <c r="BL1896" s="21"/>
      <c r="BM1896" s="21"/>
      <c r="BN1896" s="21"/>
    </row>
    <row r="1897" spans="1:124" s="760" customFormat="1" ht="24.75" customHeight="1">
      <c r="A1897" s="21" t="s">
        <v>23679</v>
      </c>
      <c r="B1897" s="20" t="s">
        <v>23680</v>
      </c>
      <c r="C1897" s="850" t="s">
        <v>24342</v>
      </c>
      <c r="D1897" s="20" t="s">
        <v>23681</v>
      </c>
      <c r="E1897" s="20" t="s">
        <v>162</v>
      </c>
      <c r="F1897" s="21" t="s">
        <v>931</v>
      </c>
      <c r="G1897" s="21" t="s">
        <v>2672</v>
      </c>
      <c r="H1897" s="21" t="s">
        <v>180</v>
      </c>
      <c r="I1897" s="19" t="s">
        <v>5509</v>
      </c>
      <c r="J1897" s="20" t="s">
        <v>23682</v>
      </c>
      <c r="K1897" s="20" t="s">
        <v>1183</v>
      </c>
      <c r="L1897" s="20" t="s">
        <v>1184</v>
      </c>
      <c r="M1897" s="758" t="s">
        <v>23683</v>
      </c>
      <c r="N1897" s="21"/>
      <c r="O1897" s="21" t="s">
        <v>2155</v>
      </c>
      <c r="P1897" s="21" t="s">
        <v>23132</v>
      </c>
      <c r="Q1897" s="21" t="s">
        <v>23132</v>
      </c>
      <c r="R1897" s="21" t="s">
        <v>24597</v>
      </c>
      <c r="S1897" s="759"/>
      <c r="U1897" s="21"/>
      <c r="V1897" s="21"/>
      <c r="W1897" s="20"/>
      <c r="X1897" s="21"/>
      <c r="AH1897" s="761"/>
      <c r="AI1897" s="761"/>
      <c r="AJ1897" s="761"/>
      <c r="AK1897" s="761"/>
      <c r="AS1897" s="759"/>
      <c r="BK1897" s="21"/>
      <c r="BL1897" s="21"/>
      <c r="BM1897" s="21"/>
      <c r="BN1897" s="21"/>
    </row>
    <row r="1898" spans="1:124" s="760" customFormat="1" ht="24.75" customHeight="1">
      <c r="A1898" s="21" t="s">
        <v>23684</v>
      </c>
      <c r="B1898" s="20" t="s">
        <v>23685</v>
      </c>
      <c r="C1898" s="850" t="s">
        <v>24342</v>
      </c>
      <c r="D1898" s="20">
        <v>5699915419</v>
      </c>
      <c r="E1898" s="20" t="s">
        <v>163</v>
      </c>
      <c r="F1898" s="21" t="s">
        <v>291</v>
      </c>
      <c r="G1898" s="21" t="s">
        <v>5089</v>
      </c>
      <c r="H1898" s="21" t="s">
        <v>179</v>
      </c>
      <c r="I1898" s="19" t="s">
        <v>5418</v>
      </c>
      <c r="J1898" s="20">
        <v>9036539289</v>
      </c>
      <c r="K1898" s="20" t="s">
        <v>1183</v>
      </c>
      <c r="L1898" s="20" t="s">
        <v>1184</v>
      </c>
      <c r="M1898" s="758" t="s">
        <v>23686</v>
      </c>
      <c r="N1898" s="21"/>
      <c r="O1898" s="21" t="s">
        <v>2155</v>
      </c>
      <c r="P1898" s="21" t="s">
        <v>22821</v>
      </c>
      <c r="Q1898" s="21" t="s">
        <v>22821</v>
      </c>
      <c r="R1898" s="21"/>
      <c r="S1898" s="759"/>
      <c r="U1898" s="21"/>
      <c r="V1898" s="21"/>
      <c r="W1898" s="20"/>
      <c r="X1898" s="21"/>
      <c r="AH1898" s="761"/>
      <c r="AI1898" s="761"/>
      <c r="AJ1898" s="761"/>
      <c r="AK1898" s="761"/>
      <c r="AS1898" s="759"/>
      <c r="BK1898" s="21"/>
      <c r="BL1898" s="21"/>
      <c r="BM1898" s="21"/>
      <c r="BN1898" s="21"/>
    </row>
    <row r="1899" spans="1:124" s="760" customFormat="1" ht="24.75" customHeight="1">
      <c r="A1899" s="21" t="s">
        <v>23687</v>
      </c>
      <c r="B1899" s="20" t="s">
        <v>23688</v>
      </c>
      <c r="C1899" s="850" t="s">
        <v>24342</v>
      </c>
      <c r="D1899" s="20" t="s">
        <v>23689</v>
      </c>
      <c r="E1899" s="20" t="s">
        <v>163</v>
      </c>
      <c r="F1899" s="21" t="s">
        <v>745</v>
      </c>
      <c r="G1899" s="21" t="s">
        <v>1577</v>
      </c>
      <c r="H1899" s="21" t="s">
        <v>180</v>
      </c>
      <c r="I1899" s="19" t="s">
        <v>5509</v>
      </c>
      <c r="J1899" s="20" t="s">
        <v>23690</v>
      </c>
      <c r="K1899" s="20" t="s">
        <v>1183</v>
      </c>
      <c r="L1899" s="20" t="s">
        <v>1184</v>
      </c>
      <c r="M1899" s="758" t="s">
        <v>23691</v>
      </c>
      <c r="N1899" s="21"/>
      <c r="O1899" s="21" t="s">
        <v>2155</v>
      </c>
      <c r="P1899" s="21" t="s">
        <v>23436</v>
      </c>
      <c r="Q1899" s="21" t="s">
        <v>23436</v>
      </c>
      <c r="R1899" s="21"/>
      <c r="S1899" s="759"/>
      <c r="U1899" s="21"/>
      <c r="V1899" s="21"/>
      <c r="W1899" s="20"/>
      <c r="X1899" s="21"/>
      <c r="AH1899" s="761"/>
      <c r="AI1899" s="761"/>
      <c r="AJ1899" s="761"/>
      <c r="AK1899" s="761"/>
      <c r="AS1899" s="759"/>
      <c r="BK1899" s="21"/>
      <c r="BL1899" s="21"/>
      <c r="BM1899" s="21"/>
      <c r="BN1899" s="21"/>
    </row>
    <row r="1900" spans="1:124" s="760" customFormat="1" ht="24.75" customHeight="1">
      <c r="A1900" s="21" t="s">
        <v>23692</v>
      </c>
      <c r="B1900" s="20" t="s">
        <v>23693</v>
      </c>
      <c r="C1900" s="850" t="s">
        <v>24342</v>
      </c>
      <c r="D1900" s="20" t="s">
        <v>23694</v>
      </c>
      <c r="E1900" s="20" t="s">
        <v>162</v>
      </c>
      <c r="F1900" s="21" t="s">
        <v>469</v>
      </c>
      <c r="G1900" s="21" t="s">
        <v>28244</v>
      </c>
      <c r="H1900" s="21" t="s">
        <v>180</v>
      </c>
      <c r="I1900" s="19" t="s">
        <v>5509</v>
      </c>
      <c r="J1900" s="20" t="s">
        <v>23695</v>
      </c>
      <c r="K1900" s="20" t="s">
        <v>1183</v>
      </c>
      <c r="L1900" s="20" t="s">
        <v>1184</v>
      </c>
      <c r="M1900" s="758" t="s">
        <v>23696</v>
      </c>
      <c r="N1900" s="21">
        <v>4146745149</v>
      </c>
      <c r="O1900" s="21" t="s">
        <v>2155</v>
      </c>
      <c r="P1900" s="21" t="s">
        <v>23697</v>
      </c>
      <c r="Q1900" s="21" t="s">
        <v>23697</v>
      </c>
      <c r="R1900" s="21" t="s">
        <v>22256</v>
      </c>
      <c r="S1900" s="759"/>
      <c r="U1900" s="21"/>
      <c r="V1900" s="21"/>
      <c r="W1900" s="20"/>
      <c r="X1900" s="21" t="s">
        <v>23698</v>
      </c>
      <c r="AH1900" s="761"/>
      <c r="AI1900" s="761"/>
      <c r="AJ1900" s="761"/>
      <c r="AK1900" s="761"/>
      <c r="AS1900" s="759"/>
      <c r="BK1900" s="21"/>
      <c r="BL1900" s="21"/>
      <c r="BM1900" s="21"/>
      <c r="BN1900" s="21"/>
    </row>
    <row r="1901" spans="1:124" s="760" customFormat="1" ht="24.75" customHeight="1">
      <c r="A1901" s="21" t="s">
        <v>23699</v>
      </c>
      <c r="B1901" s="20" t="s">
        <v>23700</v>
      </c>
      <c r="C1901" s="850" t="s">
        <v>24342</v>
      </c>
      <c r="D1901" s="20" t="s">
        <v>23701</v>
      </c>
      <c r="E1901" s="20" t="s">
        <v>162</v>
      </c>
      <c r="F1901" s="21" t="s">
        <v>23702</v>
      </c>
      <c r="G1901" s="21" t="s">
        <v>1955</v>
      </c>
      <c r="H1901" s="21" t="s">
        <v>179</v>
      </c>
      <c r="I1901" s="19" t="s">
        <v>5509</v>
      </c>
      <c r="J1901" s="20" t="s">
        <v>23703</v>
      </c>
      <c r="K1901" s="20" t="s">
        <v>1183</v>
      </c>
      <c r="L1901" s="20" t="s">
        <v>1184</v>
      </c>
      <c r="M1901" s="758" t="s">
        <v>23704</v>
      </c>
      <c r="N1901" s="21"/>
      <c r="O1901" s="21" t="s">
        <v>2155</v>
      </c>
      <c r="P1901" s="21" t="s">
        <v>23628</v>
      </c>
      <c r="Q1901" s="21" t="s">
        <v>23628</v>
      </c>
      <c r="R1901" s="21" t="s">
        <v>24862</v>
      </c>
      <c r="S1901" s="759"/>
      <c r="U1901" s="21"/>
      <c r="V1901" s="21"/>
      <c r="W1901" s="20"/>
      <c r="X1901" s="21" t="s">
        <v>23705</v>
      </c>
      <c r="AH1901" s="761"/>
      <c r="AI1901" s="761"/>
      <c r="AJ1901" s="761"/>
      <c r="AK1901" s="761"/>
      <c r="AS1901" s="759"/>
      <c r="BK1901" s="21"/>
      <c r="BL1901" s="21"/>
      <c r="BM1901" s="21"/>
      <c r="BN1901" s="21"/>
    </row>
    <row r="1902" spans="1:124" s="1008" customFormat="1" ht="24.75" customHeight="1">
      <c r="A1902" s="1005" t="s">
        <v>28252</v>
      </c>
      <c r="B1902" s="20" t="s">
        <v>28153</v>
      </c>
      <c r="C1902" s="850" t="s">
        <v>24342</v>
      </c>
      <c r="D1902" s="1006" t="s">
        <v>28253</v>
      </c>
      <c r="E1902" s="1007" t="s">
        <v>163</v>
      </c>
      <c r="F1902" s="21" t="s">
        <v>102</v>
      </c>
      <c r="G1902" s="1014" t="s">
        <v>2672</v>
      </c>
      <c r="H1902" s="1008" t="s">
        <v>180</v>
      </c>
      <c r="I1902" s="19" t="s">
        <v>5509</v>
      </c>
      <c r="J1902" s="1007"/>
      <c r="K1902" s="1007" t="s">
        <v>1183</v>
      </c>
      <c r="L1902" s="1007" t="s">
        <v>1184</v>
      </c>
      <c r="M1902" s="1009" t="s">
        <v>28254</v>
      </c>
      <c r="N1902" s="1008">
        <v>4134654373</v>
      </c>
      <c r="O1902" s="1008" t="s">
        <v>2155</v>
      </c>
      <c r="P1902" s="1008" t="s">
        <v>23272</v>
      </c>
      <c r="Q1902" s="1008" t="s">
        <v>23272</v>
      </c>
      <c r="S1902" s="1010"/>
      <c r="T1902" s="1011"/>
      <c r="Y1902" s="1011"/>
      <c r="Z1902" s="1011"/>
      <c r="AA1902" s="1011"/>
      <c r="AB1902" s="1011"/>
      <c r="AC1902" s="1011"/>
      <c r="AD1902" s="1011"/>
      <c r="AE1902" s="1011"/>
      <c r="AF1902" s="1011"/>
      <c r="AG1902" s="1011"/>
      <c r="AH1902" s="1012"/>
      <c r="AI1902" s="1012"/>
      <c r="AJ1902" s="1012"/>
      <c r="AK1902" s="1012"/>
      <c r="AL1902" s="1011"/>
      <c r="AM1902" s="1011"/>
      <c r="AN1902" s="1011"/>
      <c r="AO1902" s="1011"/>
      <c r="AP1902" s="1011"/>
      <c r="AQ1902" s="1011"/>
      <c r="AR1902" s="1011"/>
      <c r="AS1902" s="1010"/>
      <c r="AT1902" s="1011"/>
      <c r="AU1902" s="1011"/>
      <c r="AV1902" s="1011"/>
      <c r="AW1902" s="1011"/>
      <c r="AX1902" s="1011"/>
      <c r="AY1902" s="1011"/>
      <c r="AZ1902" s="1011"/>
      <c r="BA1902" s="1011"/>
      <c r="BB1902" s="1011"/>
      <c r="BC1902" s="1011"/>
      <c r="BD1902" s="1011"/>
      <c r="BE1902" s="1011"/>
      <c r="BF1902" s="1011"/>
      <c r="BG1902" s="1011"/>
      <c r="BH1902" s="1011"/>
      <c r="BI1902" s="1011"/>
    </row>
    <row r="1903" spans="1:124" s="1008" customFormat="1" ht="24.75" customHeight="1">
      <c r="A1903" s="1005" t="s">
        <v>28255</v>
      </c>
      <c r="B1903" s="20" t="s">
        <v>28154</v>
      </c>
      <c r="C1903" s="850" t="s">
        <v>24342</v>
      </c>
      <c r="D1903" s="1006" t="s">
        <v>28256</v>
      </c>
      <c r="E1903" s="1007" t="s">
        <v>163</v>
      </c>
      <c r="F1903" s="21" t="s">
        <v>366</v>
      </c>
      <c r="G1903" s="1014" t="s">
        <v>2672</v>
      </c>
      <c r="H1903" s="1008" t="s">
        <v>180</v>
      </c>
      <c r="I1903" s="19" t="s">
        <v>5509</v>
      </c>
      <c r="J1903" s="1007" t="s">
        <v>28257</v>
      </c>
      <c r="K1903" s="1007" t="s">
        <v>1183</v>
      </c>
      <c r="L1903" s="1007" t="s">
        <v>1184</v>
      </c>
      <c r="M1903" s="1009" t="s">
        <v>28258</v>
      </c>
      <c r="N1903" s="1008">
        <v>4188613359</v>
      </c>
      <c r="O1903" s="1008" t="s">
        <v>2155</v>
      </c>
      <c r="P1903" s="1008" t="s">
        <v>28259</v>
      </c>
      <c r="Q1903" s="1008" t="s">
        <v>28259</v>
      </c>
      <c r="S1903" s="1010"/>
      <c r="T1903" s="1011"/>
      <c r="Y1903" s="1011"/>
      <c r="Z1903" s="1011"/>
      <c r="AA1903" s="1011"/>
      <c r="AB1903" s="1011"/>
      <c r="AC1903" s="1011"/>
      <c r="AD1903" s="1011"/>
      <c r="AE1903" s="1011"/>
      <c r="AF1903" s="1011"/>
      <c r="AG1903" s="1011"/>
      <c r="AH1903" s="1012"/>
      <c r="AI1903" s="1012"/>
      <c r="AJ1903" s="1012"/>
      <c r="AK1903" s="1012"/>
      <c r="AL1903" s="1011"/>
      <c r="AM1903" s="1011"/>
      <c r="AN1903" s="1011"/>
      <c r="AO1903" s="1011"/>
      <c r="AP1903" s="1011"/>
      <c r="AQ1903" s="1011"/>
      <c r="AR1903" s="1011"/>
      <c r="AS1903" s="1010"/>
      <c r="AT1903" s="1011"/>
      <c r="AU1903" s="1011"/>
      <c r="AV1903" s="1011"/>
      <c r="AW1903" s="1011"/>
      <c r="AX1903" s="1011"/>
      <c r="AY1903" s="1011"/>
      <c r="AZ1903" s="1011"/>
      <c r="BA1903" s="1011"/>
      <c r="BB1903" s="1011"/>
      <c r="BC1903" s="1011"/>
      <c r="BD1903" s="1011"/>
      <c r="BE1903" s="1011"/>
      <c r="BF1903" s="1011"/>
      <c r="BG1903" s="1011"/>
      <c r="BH1903" s="1011"/>
      <c r="BI1903" s="1011"/>
      <c r="BJ1903" s="1011"/>
      <c r="BK1903" s="1011"/>
      <c r="BL1903" s="1011"/>
      <c r="BM1903" s="1011"/>
      <c r="BN1903" s="1011"/>
      <c r="BO1903" s="1011"/>
      <c r="BP1903" s="1011"/>
      <c r="BQ1903" s="1011"/>
      <c r="BR1903" s="1011"/>
      <c r="BS1903" s="1011"/>
      <c r="BT1903" s="1011"/>
      <c r="BU1903" s="1011"/>
      <c r="BV1903" s="1011"/>
      <c r="BW1903" s="1011"/>
      <c r="BX1903" s="1011"/>
      <c r="BY1903" s="1011"/>
      <c r="BZ1903" s="1011"/>
      <c r="CA1903" s="1011"/>
      <c r="CB1903" s="1011"/>
      <c r="CC1903" s="1011"/>
      <c r="CD1903" s="1011"/>
      <c r="CE1903" s="1011"/>
      <c r="CF1903" s="1011"/>
      <c r="CG1903" s="1011"/>
      <c r="CH1903" s="1011"/>
      <c r="CI1903" s="1011"/>
      <c r="CJ1903" s="1011"/>
      <c r="CK1903" s="1011"/>
      <c r="CL1903" s="1011"/>
      <c r="CM1903" s="1011"/>
      <c r="CN1903" s="1011"/>
      <c r="CO1903" s="1011"/>
      <c r="CP1903" s="1011"/>
      <c r="CQ1903" s="1011"/>
      <c r="CR1903" s="1011"/>
      <c r="CS1903" s="1011"/>
      <c r="CT1903" s="1011"/>
      <c r="CU1903" s="1011"/>
      <c r="CV1903" s="1011"/>
      <c r="CW1903" s="1011"/>
      <c r="CX1903" s="1011"/>
      <c r="CY1903" s="1011"/>
      <c r="CZ1903" s="1011"/>
      <c r="DA1903" s="1011"/>
      <c r="DB1903" s="1011"/>
      <c r="DC1903" s="1011"/>
      <c r="DD1903" s="1011"/>
      <c r="DE1903" s="1011"/>
      <c r="DF1903" s="1011"/>
      <c r="DG1903" s="1011"/>
      <c r="DH1903" s="1011"/>
      <c r="DI1903" s="1011"/>
      <c r="DJ1903" s="1011"/>
      <c r="DK1903" s="1011"/>
      <c r="DL1903" s="1011"/>
      <c r="DM1903" s="1011"/>
      <c r="DN1903" s="1011"/>
      <c r="DO1903" s="1011"/>
      <c r="DP1903" s="1011"/>
      <c r="DQ1903" s="1011"/>
      <c r="DR1903" s="1011"/>
      <c r="DS1903" s="1011"/>
      <c r="DT1903" s="1011"/>
    </row>
    <row r="1904" spans="1:124" s="1013" customFormat="1" ht="24.75" customHeight="1">
      <c r="A1904" s="1005" t="s">
        <v>28260</v>
      </c>
      <c r="B1904" s="20" t="s">
        <v>28164</v>
      </c>
      <c r="C1904" s="850" t="s">
        <v>24342</v>
      </c>
      <c r="D1904" s="1006" t="s">
        <v>28261</v>
      </c>
      <c r="E1904" s="1007" t="s">
        <v>163</v>
      </c>
      <c r="F1904" s="21" t="s">
        <v>123</v>
      </c>
      <c r="G1904" s="1014" t="s">
        <v>1955</v>
      </c>
      <c r="H1904" s="1008" t="s">
        <v>180</v>
      </c>
      <c r="I1904" s="19" t="s">
        <v>5509</v>
      </c>
      <c r="J1904" s="1007" t="s">
        <v>28262</v>
      </c>
      <c r="K1904" s="1007" t="s">
        <v>1183</v>
      </c>
      <c r="L1904" s="1007" t="s">
        <v>1184</v>
      </c>
      <c r="M1904" s="1009" t="s">
        <v>28263</v>
      </c>
      <c r="N1904" s="1008"/>
      <c r="O1904" s="1008" t="s">
        <v>2155</v>
      </c>
      <c r="P1904" s="1008" t="s">
        <v>26516</v>
      </c>
      <c r="Q1904" s="1008" t="s">
        <v>26516</v>
      </c>
      <c r="R1904" s="1008"/>
      <c r="S1904" s="1010"/>
      <c r="T1904" s="1011"/>
      <c r="U1904" s="1008"/>
      <c r="V1904" s="1008"/>
      <c r="W1904" s="1008"/>
      <c r="X1904" s="1008"/>
      <c r="Y1904" s="1011"/>
      <c r="Z1904" s="1011"/>
      <c r="AA1904" s="1011"/>
      <c r="AB1904" s="1011"/>
      <c r="AC1904" s="1011"/>
      <c r="AD1904" s="1011"/>
      <c r="AE1904" s="1011"/>
      <c r="AF1904" s="1011"/>
      <c r="AG1904" s="1011"/>
      <c r="AH1904" s="1012"/>
      <c r="AI1904" s="1012"/>
      <c r="AJ1904" s="1012"/>
      <c r="AK1904" s="1012"/>
      <c r="AL1904" s="1011"/>
      <c r="AM1904" s="1011"/>
      <c r="AN1904" s="1011"/>
      <c r="AO1904" s="1011"/>
      <c r="AP1904" s="1011"/>
      <c r="AQ1904" s="1011"/>
      <c r="AR1904" s="1011"/>
      <c r="AS1904" s="1010"/>
      <c r="AT1904" s="1011"/>
      <c r="AU1904" s="1011"/>
      <c r="AV1904" s="1011"/>
      <c r="AW1904" s="1011"/>
      <c r="AX1904" s="1011"/>
      <c r="AY1904" s="1011"/>
      <c r="AZ1904" s="1011"/>
      <c r="BA1904" s="1011"/>
      <c r="BB1904" s="1011"/>
      <c r="BC1904" s="1011"/>
      <c r="BD1904" s="1011"/>
      <c r="BE1904" s="1011"/>
      <c r="BF1904" s="1011"/>
      <c r="BG1904" s="1011"/>
      <c r="BH1904" s="1011"/>
      <c r="BI1904" s="1011"/>
      <c r="BJ1904" s="1008"/>
      <c r="BK1904" s="1008"/>
      <c r="BL1904" s="1008"/>
      <c r="BM1904" s="1008"/>
      <c r="BN1904" s="1008"/>
      <c r="BO1904" s="1008"/>
      <c r="BP1904" s="1008"/>
      <c r="BQ1904" s="1008"/>
      <c r="BR1904" s="1008"/>
      <c r="BS1904" s="1008"/>
      <c r="BT1904" s="1008"/>
      <c r="BU1904" s="1008"/>
      <c r="BV1904" s="1008"/>
      <c r="BW1904" s="1008"/>
      <c r="BX1904" s="1008"/>
      <c r="BY1904" s="1008"/>
      <c r="BZ1904" s="1008"/>
      <c r="CA1904" s="1008"/>
      <c r="CB1904" s="1008"/>
      <c r="CC1904" s="1008"/>
      <c r="CD1904" s="1008"/>
      <c r="CE1904" s="1008"/>
      <c r="CF1904" s="1008"/>
      <c r="CG1904" s="1008"/>
      <c r="CH1904" s="1008"/>
      <c r="CI1904" s="1008"/>
      <c r="CJ1904" s="1008"/>
      <c r="CK1904" s="1008"/>
      <c r="CL1904" s="1008"/>
      <c r="CM1904" s="1008"/>
      <c r="CN1904" s="1008"/>
      <c r="CO1904" s="1008"/>
      <c r="CP1904" s="1008"/>
      <c r="CQ1904" s="1008"/>
      <c r="CR1904" s="1008"/>
      <c r="CS1904" s="1008"/>
      <c r="CT1904" s="1008"/>
      <c r="CU1904" s="1008"/>
      <c r="CV1904" s="1008"/>
      <c r="CW1904" s="1008"/>
      <c r="CX1904" s="1008"/>
      <c r="CY1904" s="1008"/>
      <c r="CZ1904" s="1008"/>
      <c r="DA1904" s="1008"/>
      <c r="DB1904" s="1008"/>
      <c r="DC1904" s="1008"/>
      <c r="DD1904" s="1008"/>
      <c r="DE1904" s="1008"/>
      <c r="DF1904" s="1008"/>
      <c r="DG1904" s="1008"/>
      <c r="DH1904" s="1008"/>
      <c r="DI1904" s="1008"/>
      <c r="DJ1904" s="1008"/>
      <c r="DK1904" s="1008"/>
      <c r="DL1904" s="1008"/>
      <c r="DM1904" s="1008"/>
      <c r="DN1904" s="1008"/>
      <c r="DO1904" s="1008"/>
      <c r="DP1904" s="1008"/>
      <c r="DQ1904" s="1008"/>
      <c r="DR1904" s="1008"/>
      <c r="DS1904" s="1008"/>
      <c r="DT1904" s="1008"/>
    </row>
    <row r="1905" spans="1:69" s="760" customFormat="1" ht="24.75" customHeight="1">
      <c r="A1905" s="21" t="s">
        <v>28155</v>
      </c>
      <c r="B1905" s="20" t="s">
        <v>28264</v>
      </c>
      <c r="C1905" s="850" t="s">
        <v>24342</v>
      </c>
      <c r="D1905" s="20" t="s">
        <v>28156</v>
      </c>
      <c r="E1905" s="20" t="s">
        <v>162</v>
      </c>
      <c r="F1905" s="21" t="s">
        <v>423</v>
      </c>
      <c r="G1905" s="21" t="s">
        <v>3520</v>
      </c>
      <c r="H1905" s="21" t="s">
        <v>179</v>
      </c>
      <c r="I1905" s="19" t="s">
        <v>5418</v>
      </c>
      <c r="J1905" s="20" t="s">
        <v>28157</v>
      </c>
      <c r="K1905" s="20" t="s">
        <v>1183</v>
      </c>
      <c r="L1905" s="20" t="s">
        <v>1221</v>
      </c>
      <c r="M1905" s="758" t="s">
        <v>28268</v>
      </c>
      <c r="N1905" s="21">
        <v>4369131836</v>
      </c>
      <c r="O1905" s="21" t="s">
        <v>1551</v>
      </c>
      <c r="P1905" s="21" t="s">
        <v>5595</v>
      </c>
      <c r="Q1905" s="21" t="s">
        <v>5595</v>
      </c>
      <c r="R1905" s="21" t="s">
        <v>26664</v>
      </c>
      <c r="S1905" s="759"/>
      <c r="U1905" s="21"/>
      <c r="V1905" s="21"/>
      <c r="W1905" s="20"/>
      <c r="X1905" s="21"/>
      <c r="AH1905" s="761"/>
      <c r="AI1905" s="761"/>
      <c r="AJ1905" s="761"/>
      <c r="AK1905" s="761"/>
      <c r="AS1905" s="759"/>
      <c r="BK1905" s="21"/>
      <c r="BL1905" s="21"/>
      <c r="BM1905" s="21"/>
      <c r="BN1905" s="21"/>
    </row>
    <row r="1906" spans="1:69" s="750" customFormat="1" ht="24.75" customHeight="1">
      <c r="A1906" s="21" t="s">
        <v>28158</v>
      </c>
      <c r="B1906" s="20" t="s">
        <v>28265</v>
      </c>
      <c r="C1906" s="850" t="s">
        <v>24342</v>
      </c>
      <c r="D1906" s="20" t="s">
        <v>28159</v>
      </c>
      <c r="E1906" s="20" t="s">
        <v>163</v>
      </c>
      <c r="F1906" s="21" t="s">
        <v>86</v>
      </c>
      <c r="G1906" s="21" t="s">
        <v>2672</v>
      </c>
      <c r="H1906" s="21" t="s">
        <v>180</v>
      </c>
      <c r="I1906" s="19" t="s">
        <v>5417</v>
      </c>
      <c r="J1906" s="20" t="s">
        <v>28160</v>
      </c>
      <c r="K1906" s="20" t="s">
        <v>1183</v>
      </c>
      <c r="L1906" s="20" t="s">
        <v>1184</v>
      </c>
      <c r="M1906" s="758" t="s">
        <v>28161</v>
      </c>
      <c r="N1906" s="21"/>
      <c r="O1906" s="21" t="s">
        <v>2155</v>
      </c>
      <c r="P1906" s="21" t="s">
        <v>28162</v>
      </c>
      <c r="Q1906" s="21" t="s">
        <v>28162</v>
      </c>
      <c r="R1906" s="21"/>
      <c r="S1906" s="759"/>
      <c r="T1906" s="760"/>
      <c r="U1906" s="21"/>
      <c r="V1906" s="21"/>
      <c r="W1906" s="20"/>
      <c r="X1906" s="21"/>
      <c r="Y1906" s="760"/>
      <c r="Z1906" s="760"/>
      <c r="AA1906" s="760"/>
      <c r="AB1906" s="760"/>
      <c r="AC1906" s="760"/>
      <c r="AD1906" s="760"/>
      <c r="AE1906" s="760"/>
      <c r="AF1906" s="760"/>
      <c r="AG1906" s="760"/>
      <c r="AH1906" s="761"/>
      <c r="AI1906" s="761"/>
      <c r="AJ1906" s="761"/>
      <c r="AK1906" s="761"/>
      <c r="AL1906" s="760"/>
      <c r="AM1906" s="760"/>
      <c r="AN1906" s="760"/>
      <c r="AO1906" s="760"/>
      <c r="AP1906" s="760"/>
      <c r="AQ1906" s="760"/>
      <c r="AR1906" s="760"/>
      <c r="AS1906" s="759"/>
      <c r="AT1906" s="760"/>
      <c r="AU1906" s="760"/>
      <c r="AV1906" s="760"/>
      <c r="AW1906" s="760"/>
      <c r="AX1906" s="760"/>
      <c r="AY1906" s="760"/>
      <c r="AZ1906" s="760"/>
      <c r="BA1906" s="760"/>
      <c r="BB1906" s="760"/>
      <c r="BC1906" s="760"/>
      <c r="BD1906" s="760"/>
      <c r="BE1906" s="760"/>
      <c r="BF1906" s="760"/>
      <c r="BG1906" s="760"/>
      <c r="BH1906" s="760"/>
      <c r="BI1906" s="760"/>
      <c r="BK1906" s="155"/>
      <c r="BL1906" s="155"/>
      <c r="BM1906" s="155"/>
      <c r="BN1906" s="155"/>
    </row>
    <row r="1907" spans="1:69" s="750" customFormat="1" ht="24.75" customHeight="1">
      <c r="A1907" s="21" t="s">
        <v>28163</v>
      </c>
      <c r="B1907" s="20" t="s">
        <v>28266</v>
      </c>
      <c r="C1907" s="850" t="s">
        <v>24342</v>
      </c>
      <c r="D1907" s="20" t="s">
        <v>28165</v>
      </c>
      <c r="E1907" s="20" t="s">
        <v>163</v>
      </c>
      <c r="F1907" s="21" t="s">
        <v>363</v>
      </c>
      <c r="G1907" s="21" t="s">
        <v>28245</v>
      </c>
      <c r="H1907" s="21" t="s">
        <v>179</v>
      </c>
      <c r="I1907" s="18" t="s">
        <v>5418</v>
      </c>
      <c r="J1907" s="20" t="s">
        <v>28166</v>
      </c>
      <c r="K1907" s="20" t="s">
        <v>2226</v>
      </c>
      <c r="L1907" s="20" t="s">
        <v>774</v>
      </c>
      <c r="M1907" s="758" t="s">
        <v>28243</v>
      </c>
      <c r="N1907" s="21"/>
      <c r="O1907" s="21" t="s">
        <v>2155</v>
      </c>
      <c r="P1907" s="21" t="s">
        <v>22203</v>
      </c>
      <c r="Q1907" s="21" t="s">
        <v>22203</v>
      </c>
      <c r="R1907" s="21"/>
      <c r="S1907" s="759"/>
      <c r="T1907" s="760"/>
      <c r="U1907" s="21"/>
      <c r="V1907" s="21"/>
      <c r="W1907" s="20"/>
      <c r="X1907" s="21"/>
      <c r="Y1907" s="760"/>
      <c r="Z1907" s="760"/>
      <c r="AA1907" s="760"/>
      <c r="AB1907" s="760"/>
      <c r="AC1907" s="760"/>
      <c r="AD1907" s="760"/>
      <c r="AE1907" s="760"/>
      <c r="AF1907" s="760"/>
      <c r="AG1907" s="760"/>
      <c r="AH1907" s="761"/>
      <c r="AI1907" s="761"/>
      <c r="AJ1907" s="761"/>
      <c r="AK1907" s="761"/>
      <c r="AL1907" s="760"/>
      <c r="AM1907" s="760"/>
      <c r="AN1907" s="760"/>
      <c r="AO1907" s="760"/>
      <c r="AP1907" s="760"/>
      <c r="AQ1907" s="760"/>
      <c r="AR1907" s="760"/>
      <c r="AS1907" s="759"/>
      <c r="AT1907" s="760"/>
      <c r="AU1907" s="760"/>
      <c r="AV1907" s="760"/>
      <c r="AW1907" s="760"/>
      <c r="AX1907" s="760"/>
      <c r="AY1907" s="760"/>
      <c r="AZ1907" s="760"/>
      <c r="BA1907" s="760"/>
      <c r="BB1907" s="760"/>
      <c r="BC1907" s="760"/>
      <c r="BD1907" s="760"/>
      <c r="BE1907" s="760"/>
      <c r="BF1907" s="760"/>
      <c r="BG1907" s="760"/>
      <c r="BH1907" s="760"/>
      <c r="BI1907" s="760"/>
      <c r="BK1907" s="155"/>
      <c r="BL1907" s="155"/>
      <c r="BM1907" s="155"/>
      <c r="BN1907" s="155"/>
    </row>
    <row r="1908" spans="1:69" s="786" customFormat="1" ht="24.75" customHeight="1">
      <c r="A1908" s="728" t="s">
        <v>3713</v>
      </c>
      <c r="B1908" s="783" t="s">
        <v>28649</v>
      </c>
      <c r="C1908" s="1115" t="s">
        <v>24342</v>
      </c>
      <c r="D1908" s="783" t="s">
        <v>1974</v>
      </c>
      <c r="E1908" s="783" t="s">
        <v>163</v>
      </c>
      <c r="F1908" s="728" t="s">
        <v>607</v>
      </c>
      <c r="G1908" s="728"/>
      <c r="H1908" s="728" t="s">
        <v>179</v>
      </c>
      <c r="I1908" s="948" t="s">
        <v>5417</v>
      </c>
      <c r="J1908" s="783" t="s">
        <v>1975</v>
      </c>
      <c r="K1908" s="783" t="s">
        <v>1183</v>
      </c>
      <c r="L1908" s="783" t="s">
        <v>1184</v>
      </c>
      <c r="M1908" s="784" t="s">
        <v>1976</v>
      </c>
      <c r="N1908" s="728">
        <v>4164957365</v>
      </c>
      <c r="O1908" s="728" t="s">
        <v>1551</v>
      </c>
      <c r="P1908" s="728" t="s">
        <v>28650</v>
      </c>
      <c r="Q1908" s="728" t="s">
        <v>28650</v>
      </c>
      <c r="R1908" s="728" t="s">
        <v>28650</v>
      </c>
      <c r="S1908" s="785"/>
      <c r="T1908" s="786" t="str">
        <f>IF(Table54[[#This Row],[تاریخ اولین  احتساب حق بیمه]]="",1403,MID(Table54[[#This Row],[تاریخ اولین  احتساب حق بیمه]],1,4))</f>
        <v>1404</v>
      </c>
      <c r="U1908" s="728"/>
      <c r="V1908" s="728"/>
      <c r="W1908" s="728"/>
      <c r="X1908" s="728"/>
      <c r="AH1908" s="787"/>
      <c r="AI1908" s="787"/>
      <c r="AJ1908" s="787"/>
      <c r="AK1908" s="787">
        <v>10000000</v>
      </c>
      <c r="AL1908" s="786">
        <v>30000000</v>
      </c>
      <c r="AM1908" s="786">
        <v>30000000</v>
      </c>
      <c r="AN1908" s="786">
        <v>30000000</v>
      </c>
      <c r="AO1908" s="786">
        <v>30000000</v>
      </c>
      <c r="AP1908" s="786">
        <v>33000000</v>
      </c>
      <c r="AQ1908" s="786">
        <v>33000000</v>
      </c>
      <c r="AR1908" s="786">
        <v>45000000</v>
      </c>
      <c r="AS1908" s="785">
        <v>35000000</v>
      </c>
      <c r="AT1908" s="786">
        <v>35000000</v>
      </c>
      <c r="AU1908" s="786">
        <v>35000000</v>
      </c>
      <c r="AV1908" s="786">
        <v>75000000</v>
      </c>
      <c r="AW1908" s="786">
        <v>45000000</v>
      </c>
      <c r="AX1908" s="786">
        <v>50000000</v>
      </c>
      <c r="AY1908" s="786">
        <v>50000000</v>
      </c>
      <c r="BJ1908" s="728"/>
      <c r="BK1908" s="728"/>
      <c r="BL1908" s="728"/>
      <c r="BM1908" s="728"/>
      <c r="BN1908" s="728"/>
    </row>
    <row r="1909" spans="1:69" s="771" customFormat="1" ht="24.75" customHeight="1">
      <c r="A1909" s="771" t="s">
        <v>5095</v>
      </c>
      <c r="B1909" s="771" t="s">
        <v>26581</v>
      </c>
      <c r="C1909" s="771" t="s">
        <v>5100</v>
      </c>
      <c r="D1909" s="771" t="s">
        <v>5096</v>
      </c>
      <c r="E1909" s="771" t="s">
        <v>163</v>
      </c>
      <c r="F1909" s="771" t="s">
        <v>200</v>
      </c>
      <c r="G1909" s="771" t="s">
        <v>1577</v>
      </c>
      <c r="H1909" s="771" t="s">
        <v>179</v>
      </c>
      <c r="I1909" s="771" t="s">
        <v>5417</v>
      </c>
      <c r="J1909" s="771" t="s">
        <v>5097</v>
      </c>
      <c r="K1909" s="771" t="s">
        <v>1183</v>
      </c>
      <c r="L1909" s="771" t="s">
        <v>1223</v>
      </c>
      <c r="M1909" s="771" t="s">
        <v>5098</v>
      </c>
      <c r="O1909" s="771" t="s">
        <v>2155</v>
      </c>
      <c r="P1909" s="771" t="s">
        <v>5099</v>
      </c>
      <c r="Q1909" s="771" t="s">
        <v>5099</v>
      </c>
      <c r="R1909" s="771" t="s">
        <v>5595</v>
      </c>
      <c r="T1909" s="771" t="str">
        <f>IF(Table54[[#This Row],[تاریخ اولین  احتساب حق بیمه]]="",1403,MID(Table54[[#This Row],[تاریخ اولین  احتساب حق بیمه]],1,4))</f>
        <v>1403</v>
      </c>
      <c r="BH1909" s="771">
        <v>45000000</v>
      </c>
    </row>
    <row r="1910" spans="1:69" s="1095" customFormat="1" ht="24.75" customHeight="1">
      <c r="A1910" s="1089" t="s">
        <v>26076</v>
      </c>
      <c r="B1910" s="1090" t="s">
        <v>26077</v>
      </c>
      <c r="C1910" s="1235" t="s">
        <v>5168</v>
      </c>
      <c r="D1910" s="1090" t="s">
        <v>26078</v>
      </c>
      <c r="E1910" s="1090" t="s">
        <v>5222</v>
      </c>
      <c r="F1910" s="1089" t="s">
        <v>102</v>
      </c>
      <c r="G1910" s="1089" t="s">
        <v>24790</v>
      </c>
      <c r="H1910" s="1089" t="s">
        <v>180</v>
      </c>
      <c r="I1910" s="1092" t="s">
        <v>5417</v>
      </c>
      <c r="J1910" s="1090"/>
      <c r="K1910" s="1090" t="s">
        <v>1183</v>
      </c>
      <c r="L1910" s="1090" t="s">
        <v>1184</v>
      </c>
      <c r="M1910" s="1093" t="s">
        <v>26079</v>
      </c>
      <c r="N1910" s="1089"/>
      <c r="O1910" s="1089" t="s">
        <v>1551</v>
      </c>
      <c r="P1910" s="1089" t="s">
        <v>26080</v>
      </c>
      <c r="Q1910" s="1089" t="s">
        <v>26080</v>
      </c>
      <c r="R1910" s="1089" t="s">
        <v>25916</v>
      </c>
      <c r="S1910" s="1094"/>
      <c r="U1910" s="1089"/>
      <c r="V1910" s="1089"/>
      <c r="W1910" s="1090"/>
      <c r="X1910" s="1089" t="s">
        <v>5170</v>
      </c>
      <c r="AH1910" s="1096"/>
      <c r="AI1910" s="1096"/>
      <c r="AJ1910" s="1096"/>
      <c r="AK1910" s="1096"/>
      <c r="AS1910" s="1094"/>
      <c r="BK1910" s="1089"/>
      <c r="BL1910" s="1089"/>
      <c r="BM1910" s="1089"/>
      <c r="BN1910" s="1089"/>
    </row>
    <row r="1911" spans="1:69" s="774" customFormat="1" ht="24.75" customHeight="1">
      <c r="A1911" s="485" t="s">
        <v>5171</v>
      </c>
      <c r="B1911" s="732" t="s">
        <v>5172</v>
      </c>
      <c r="C1911" s="1236" t="s">
        <v>5168</v>
      </c>
      <c r="D1911" s="732" t="s">
        <v>5173</v>
      </c>
      <c r="E1911" s="732" t="s">
        <v>162</v>
      </c>
      <c r="F1911" s="485" t="s">
        <v>572</v>
      </c>
      <c r="G1911" s="485" t="s">
        <v>1863</v>
      </c>
      <c r="H1911" s="485" t="s">
        <v>180</v>
      </c>
      <c r="I1911" s="486" t="s">
        <v>5417</v>
      </c>
      <c r="J1911" s="732" t="s">
        <v>5174</v>
      </c>
      <c r="K1911" s="732" t="s">
        <v>1183</v>
      </c>
      <c r="L1911" s="732" t="s">
        <v>1184</v>
      </c>
      <c r="M1911" s="772" t="s">
        <v>5175</v>
      </c>
      <c r="N1911" s="485"/>
      <c r="O1911" s="485" t="s">
        <v>1551</v>
      </c>
      <c r="P1911" s="485" t="s">
        <v>5086</v>
      </c>
      <c r="Q1911" s="485" t="s">
        <v>5086</v>
      </c>
      <c r="R1911" s="485" t="s">
        <v>5630</v>
      </c>
      <c r="S1911" s="882"/>
      <c r="U1911" s="485"/>
      <c r="V1911" s="485"/>
      <c r="W1911" s="732"/>
      <c r="X1911" s="485"/>
      <c r="AH1911" s="883"/>
      <c r="AI1911" s="883"/>
      <c r="AJ1911" s="883"/>
      <c r="AK1911" s="883"/>
      <c r="AS1911" s="882"/>
      <c r="BK1911" s="485"/>
      <c r="BL1911" s="485"/>
      <c r="BM1911" s="485"/>
      <c r="BN1911" s="485"/>
    </row>
    <row r="1912" spans="1:69" s="774" customFormat="1" ht="24.75" customHeight="1">
      <c r="A1912" s="485" t="s">
        <v>5636</v>
      </c>
      <c r="B1912" s="732" t="s">
        <v>5637</v>
      </c>
      <c r="C1912" s="1236" t="s">
        <v>5168</v>
      </c>
      <c r="D1912" s="732" t="s">
        <v>5638</v>
      </c>
      <c r="E1912" s="732" t="s">
        <v>162</v>
      </c>
      <c r="F1912" s="485" t="s">
        <v>220</v>
      </c>
      <c r="G1912" s="485"/>
      <c r="H1912" s="485" t="s">
        <v>180</v>
      </c>
      <c r="I1912" s="486" t="s">
        <v>5417</v>
      </c>
      <c r="J1912" s="732" t="s">
        <v>5639</v>
      </c>
      <c r="K1912" s="732" t="s">
        <v>1183</v>
      </c>
      <c r="L1912" s="732" t="s">
        <v>1223</v>
      </c>
      <c r="M1912" s="772" t="s">
        <v>5640</v>
      </c>
      <c r="N1912" s="485"/>
      <c r="O1912" s="485" t="s">
        <v>2155</v>
      </c>
      <c r="P1912" s="485" t="s">
        <v>5641</v>
      </c>
      <c r="Q1912" s="485" t="s">
        <v>5641</v>
      </c>
      <c r="R1912" s="485" t="s">
        <v>22238</v>
      </c>
      <c r="S1912" s="882"/>
      <c r="U1912" s="485"/>
      <c r="V1912" s="485"/>
      <c r="W1912" s="732"/>
      <c r="X1912" s="485"/>
      <c r="AH1912" s="883"/>
      <c r="AI1912" s="883"/>
      <c r="AJ1912" s="883"/>
      <c r="AK1912" s="883"/>
      <c r="AS1912" s="882"/>
      <c r="BH1912" s="774">
        <v>16005682</v>
      </c>
      <c r="BK1912" s="485"/>
      <c r="BL1912" s="485"/>
      <c r="BM1912" s="485"/>
      <c r="BN1912" s="485"/>
    </row>
    <row r="1913" spans="1:69" s="1095" customFormat="1" ht="24.75" customHeight="1">
      <c r="A1913" s="1089" t="s">
        <v>26062</v>
      </c>
      <c r="B1913" s="1090" t="s">
        <v>26063</v>
      </c>
      <c r="C1913" s="1235" t="s">
        <v>5168</v>
      </c>
      <c r="D1913" s="1090" t="s">
        <v>26064</v>
      </c>
      <c r="E1913" s="1090" t="s">
        <v>163</v>
      </c>
      <c r="F1913" s="1089" t="s">
        <v>2495</v>
      </c>
      <c r="G1913" s="1089" t="s">
        <v>3788</v>
      </c>
      <c r="H1913" s="1089" t="s">
        <v>180</v>
      </c>
      <c r="I1913" s="1092" t="s">
        <v>5417</v>
      </c>
      <c r="J1913" s="1090" t="s">
        <v>26065</v>
      </c>
      <c r="K1913" s="1090" t="s">
        <v>1183</v>
      </c>
      <c r="L1913" s="1090" t="s">
        <v>1184</v>
      </c>
      <c r="M1913" s="1093" t="s">
        <v>26066</v>
      </c>
      <c r="N1913" s="1089"/>
      <c r="O1913" s="1089" t="s">
        <v>2155</v>
      </c>
      <c r="P1913" s="1089" t="s">
        <v>26067</v>
      </c>
      <c r="Q1913" s="1089" t="s">
        <v>26067</v>
      </c>
      <c r="R1913" s="1089" t="s">
        <v>26037</v>
      </c>
      <c r="S1913" s="1094"/>
      <c r="U1913" s="1089"/>
      <c r="V1913" s="1089"/>
      <c r="W1913" s="1090"/>
      <c r="X1913" s="1089" t="s">
        <v>26068</v>
      </c>
      <c r="AH1913" s="1096"/>
      <c r="AI1913" s="1096"/>
      <c r="AJ1913" s="1096"/>
      <c r="AK1913" s="1096"/>
      <c r="AS1913" s="1094"/>
      <c r="BK1913" s="1089"/>
      <c r="BL1913" s="1089"/>
      <c r="BM1913" s="1089"/>
      <c r="BN1913" s="1089"/>
    </row>
    <row r="1914" spans="1:69" s="1095" customFormat="1" ht="24.75" customHeight="1">
      <c r="A1914" s="1089" t="s">
        <v>5642</v>
      </c>
      <c r="B1914" s="1090" t="s">
        <v>5643</v>
      </c>
      <c r="C1914" s="1235" t="s">
        <v>5168</v>
      </c>
      <c r="D1914" s="1090" t="s">
        <v>5644</v>
      </c>
      <c r="E1914" s="1090" t="s">
        <v>162</v>
      </c>
      <c r="F1914" s="1089" t="s">
        <v>310</v>
      </c>
      <c r="G1914" s="1089"/>
      <c r="H1914" s="1089" t="s">
        <v>180</v>
      </c>
      <c r="I1914" s="1092" t="s">
        <v>5417</v>
      </c>
      <c r="J1914" s="1090"/>
      <c r="K1914" s="1090" t="s">
        <v>1183</v>
      </c>
      <c r="L1914" s="1090" t="s">
        <v>1184</v>
      </c>
      <c r="M1914" s="1093" t="s">
        <v>5645</v>
      </c>
      <c r="N1914" s="1089"/>
      <c r="O1914" s="1089" t="s">
        <v>2155</v>
      </c>
      <c r="P1914" s="1089" t="s">
        <v>4652</v>
      </c>
      <c r="Q1914" s="1089" t="s">
        <v>4652</v>
      </c>
      <c r="R1914" s="1089" t="s">
        <v>5630</v>
      </c>
      <c r="S1914" s="1094"/>
      <c r="U1914" s="1089"/>
      <c r="V1914" s="1089"/>
      <c r="W1914" s="1090"/>
      <c r="X1914" s="1089"/>
      <c r="AH1914" s="1096"/>
      <c r="AI1914" s="1096"/>
      <c r="AJ1914" s="1096"/>
      <c r="AK1914" s="1096"/>
      <c r="AS1914" s="1094"/>
      <c r="BH1914" s="1095">
        <v>262486667</v>
      </c>
      <c r="BK1914" s="1089"/>
      <c r="BL1914" s="1089"/>
      <c r="BM1914" s="1089"/>
      <c r="BN1914" s="1089"/>
    </row>
    <row r="1915" spans="1:69" s="774" customFormat="1" ht="24.75" customHeight="1">
      <c r="A1915" s="485" t="s">
        <v>22608</v>
      </c>
      <c r="B1915" s="732" t="s">
        <v>22609</v>
      </c>
      <c r="C1915" s="1236" t="s">
        <v>5168</v>
      </c>
      <c r="D1915" s="732" t="s">
        <v>22610</v>
      </c>
      <c r="E1915" s="732" t="s">
        <v>162</v>
      </c>
      <c r="F1915" s="485" t="s">
        <v>220</v>
      </c>
      <c r="G1915" s="485" t="s">
        <v>2764</v>
      </c>
      <c r="H1915" s="485" t="s">
        <v>180</v>
      </c>
      <c r="I1915" s="486" t="s">
        <v>5509</v>
      </c>
      <c r="J1915" s="732" t="s">
        <v>22611</v>
      </c>
      <c r="K1915" s="732" t="s">
        <v>1183</v>
      </c>
      <c r="L1915" s="732" t="s">
        <v>1184</v>
      </c>
      <c r="M1915" s="772" t="s">
        <v>22612</v>
      </c>
      <c r="N1915" s="485"/>
      <c r="O1915" s="485" t="s">
        <v>2155</v>
      </c>
      <c r="P1915" s="485" t="s">
        <v>22613</v>
      </c>
      <c r="Q1915" s="485" t="s">
        <v>22613</v>
      </c>
      <c r="R1915" s="485" t="s">
        <v>22560</v>
      </c>
      <c r="S1915" s="882"/>
      <c r="U1915" s="485"/>
      <c r="V1915" s="485"/>
      <c r="W1915" s="732"/>
      <c r="X1915" s="485"/>
      <c r="AH1915" s="883"/>
      <c r="AI1915" s="883"/>
      <c r="AJ1915" s="883"/>
      <c r="AK1915" s="883"/>
      <c r="AS1915" s="882"/>
      <c r="BK1915" s="485"/>
      <c r="BL1915" s="485"/>
      <c r="BM1915" s="485"/>
      <c r="BN1915" s="485"/>
    </row>
    <row r="1916" spans="1:69" s="774" customFormat="1" ht="24" customHeight="1">
      <c r="A1916" s="485" t="s">
        <v>22614</v>
      </c>
      <c r="B1916" s="732" t="s">
        <v>22615</v>
      </c>
      <c r="C1916" s="1236" t="s">
        <v>5168</v>
      </c>
      <c r="D1916" s="732" t="s">
        <v>22616</v>
      </c>
      <c r="E1916" s="732" t="s">
        <v>162</v>
      </c>
      <c r="F1916" s="485" t="s">
        <v>130</v>
      </c>
      <c r="G1916" s="485"/>
      <c r="H1916" s="485" t="s">
        <v>180</v>
      </c>
      <c r="I1916" s="486" t="s">
        <v>5509</v>
      </c>
      <c r="J1916" s="732" t="s">
        <v>22618</v>
      </c>
      <c r="K1916" s="732" t="s">
        <v>1183</v>
      </c>
      <c r="L1916" s="732" t="s">
        <v>1184</v>
      </c>
      <c r="M1916" s="772" t="s">
        <v>22619</v>
      </c>
      <c r="N1916" s="485"/>
      <c r="O1916" s="485" t="s">
        <v>2155</v>
      </c>
      <c r="P1916" s="485" t="s">
        <v>22620</v>
      </c>
      <c r="Q1916" s="485" t="s">
        <v>22620</v>
      </c>
      <c r="R1916" s="485" t="s">
        <v>24862</v>
      </c>
      <c r="S1916" s="882"/>
      <c r="U1916" s="485"/>
      <c r="V1916" s="485"/>
      <c r="W1916" s="732"/>
      <c r="X1916" s="485"/>
      <c r="AH1916" s="883"/>
      <c r="AI1916" s="883"/>
      <c r="AJ1916" s="883"/>
      <c r="AK1916" s="883"/>
      <c r="AS1916" s="882"/>
      <c r="BK1916" s="485"/>
      <c r="BL1916" s="485"/>
      <c r="BM1916" s="485"/>
      <c r="BN1916" s="485"/>
    </row>
    <row r="1917" spans="1:69" s="1095" customFormat="1" ht="24.75" customHeight="1">
      <c r="A1917" s="1089" t="s">
        <v>23305</v>
      </c>
      <c r="B1917" s="1090">
        <v>36744</v>
      </c>
      <c r="C1917" s="1235" t="s">
        <v>5168</v>
      </c>
      <c r="D1917" s="1090" t="s">
        <v>23306</v>
      </c>
      <c r="E1917" s="1090" t="s">
        <v>163</v>
      </c>
      <c r="F1917" s="1089"/>
      <c r="G1917" s="1089"/>
      <c r="H1917" s="1089" t="s">
        <v>179</v>
      </c>
      <c r="I1917" s="1092" t="s">
        <v>5416</v>
      </c>
      <c r="J1917" s="1090"/>
      <c r="K1917" s="1090"/>
      <c r="L1917" s="1090"/>
      <c r="M1917" s="1093"/>
      <c r="N1917" s="1089"/>
      <c r="O1917" s="1089"/>
      <c r="P1917" s="1089"/>
      <c r="Q1917" s="1089"/>
      <c r="R1917" s="1089" t="s">
        <v>23079</v>
      </c>
      <c r="S1917" s="1094"/>
      <c r="U1917" s="1089"/>
      <c r="V1917" s="1089"/>
      <c r="W1917" s="1090"/>
      <c r="X1917" s="1089"/>
      <c r="AH1917" s="1096"/>
      <c r="AI1917" s="1096"/>
      <c r="AJ1917" s="1096"/>
      <c r="AK1917" s="1096"/>
      <c r="AS1917" s="1094"/>
      <c r="BK1917" s="1089"/>
      <c r="BL1917" s="1089"/>
      <c r="BM1917" s="1089"/>
      <c r="BN1917" s="1089"/>
    </row>
    <row r="1918" spans="1:69" s="774" customFormat="1" ht="24.75" customHeight="1">
      <c r="A1918" s="485" t="s">
        <v>24802</v>
      </c>
      <c r="B1918" s="732" t="s">
        <v>24803</v>
      </c>
      <c r="C1918" s="1236" t="s">
        <v>5168</v>
      </c>
      <c r="D1918" s="732" t="s">
        <v>24804</v>
      </c>
      <c r="E1918" s="732" t="s">
        <v>162</v>
      </c>
      <c r="F1918" s="485" t="s">
        <v>219</v>
      </c>
      <c r="G1918" s="485" t="s">
        <v>22617</v>
      </c>
      <c r="H1918" s="485" t="s">
        <v>180</v>
      </c>
      <c r="I1918" s="486" t="s">
        <v>5417</v>
      </c>
      <c r="J1918" s="732" t="s">
        <v>24805</v>
      </c>
      <c r="K1918" s="732" t="s">
        <v>1183</v>
      </c>
      <c r="L1918" s="732" t="s">
        <v>1184</v>
      </c>
      <c r="M1918" s="772" t="s">
        <v>24806</v>
      </c>
      <c r="N1918" s="485"/>
      <c r="O1918" s="485" t="s">
        <v>2155</v>
      </c>
      <c r="P1918" s="485" t="s">
        <v>24807</v>
      </c>
      <c r="Q1918" s="485" t="s">
        <v>24807</v>
      </c>
      <c r="R1918" s="485" t="s">
        <v>24862</v>
      </c>
      <c r="S1918" s="882"/>
      <c r="U1918" s="485"/>
      <c r="V1918" s="485"/>
      <c r="W1918" s="732"/>
      <c r="X1918" s="485"/>
      <c r="AH1918" s="883"/>
      <c r="AI1918" s="883"/>
      <c r="AJ1918" s="883"/>
      <c r="AK1918" s="883"/>
      <c r="AS1918" s="882"/>
      <c r="BK1918" s="485"/>
      <c r="BL1918" s="485"/>
      <c r="BM1918" s="485"/>
      <c r="BN1918" s="485"/>
    </row>
    <row r="1919" spans="1:69" s="485" customFormat="1" ht="24.75" customHeight="1">
      <c r="A1919" s="485" t="s">
        <v>26069</v>
      </c>
      <c r="B1919" s="732" t="s">
        <v>26070</v>
      </c>
      <c r="C1919" s="1237" t="s">
        <v>5168</v>
      </c>
      <c r="D1919" s="732" t="s">
        <v>26071</v>
      </c>
      <c r="E1919" s="1238" t="s">
        <v>5222</v>
      </c>
      <c r="F1919" s="485" t="s">
        <v>22669</v>
      </c>
      <c r="G1919" s="485" t="s">
        <v>26072</v>
      </c>
      <c r="H1919" s="485" t="s">
        <v>180</v>
      </c>
      <c r="I1919" s="486" t="s">
        <v>5416</v>
      </c>
      <c r="J1919" s="732" t="s">
        <v>26073</v>
      </c>
      <c r="K1919" s="732" t="s">
        <v>1183</v>
      </c>
      <c r="L1919" s="732" t="s">
        <v>1184</v>
      </c>
      <c r="M1919" s="772" t="s">
        <v>26074</v>
      </c>
      <c r="O1919" s="485" t="s">
        <v>1551</v>
      </c>
      <c r="P1919" s="485" t="s">
        <v>26075</v>
      </c>
      <c r="Q1919" s="485" t="s">
        <v>26075</v>
      </c>
      <c r="R1919" s="485" t="s">
        <v>25916</v>
      </c>
      <c r="S1919" s="773"/>
      <c r="T1919" s="774"/>
      <c r="Y1919" s="774"/>
      <c r="Z1919" s="774"/>
      <c r="AA1919" s="774"/>
      <c r="AB1919" s="774"/>
      <c r="AC1919" s="774"/>
      <c r="AD1919" s="774"/>
      <c r="AE1919" s="774"/>
      <c r="AF1919" s="774"/>
      <c r="AG1919" s="774"/>
      <c r="AH1919" s="775"/>
      <c r="AI1919" s="775"/>
      <c r="AJ1919" s="775"/>
      <c r="AK1919" s="775"/>
      <c r="AL1919" s="774"/>
      <c r="AM1919" s="774"/>
      <c r="AN1919" s="774"/>
      <c r="AO1919" s="774"/>
      <c r="AP1919" s="774"/>
      <c r="AQ1919" s="774"/>
      <c r="AR1919" s="774"/>
      <c r="AS1919" s="773"/>
      <c r="AT1919" s="774"/>
      <c r="AU1919" s="774"/>
      <c r="AV1919" s="774"/>
      <c r="AW1919" s="774"/>
      <c r="AX1919" s="774"/>
      <c r="AY1919" s="774"/>
      <c r="AZ1919" s="774"/>
      <c r="BA1919" s="774"/>
      <c r="BB1919" s="774"/>
      <c r="BC1919" s="774"/>
      <c r="BD1919" s="774"/>
      <c r="BE1919" s="774"/>
      <c r="BF1919" s="774"/>
      <c r="BG1919" s="774"/>
      <c r="BH1919" s="774"/>
      <c r="BI1919" s="774"/>
      <c r="BO1919" s="774"/>
      <c r="BP1919" s="774"/>
      <c r="BQ1919" s="774"/>
    </row>
    <row r="1920" spans="1:69" s="1095" customFormat="1" ht="24.75" customHeight="1">
      <c r="A1920" s="1089" t="s">
        <v>24768</v>
      </c>
      <c r="B1920" s="1090" t="s">
        <v>24769</v>
      </c>
      <c r="C1920" s="1235" t="s">
        <v>5168</v>
      </c>
      <c r="D1920" s="1090" t="s">
        <v>24770</v>
      </c>
      <c r="E1920" s="1090" t="s">
        <v>163</v>
      </c>
      <c r="F1920" s="1089" t="s">
        <v>402</v>
      </c>
      <c r="G1920" s="1089" t="s">
        <v>4911</v>
      </c>
      <c r="H1920" s="1089" t="s">
        <v>180</v>
      </c>
      <c r="I1920" s="1092" t="s">
        <v>5417</v>
      </c>
      <c r="J1920" s="1090" t="s">
        <v>24771</v>
      </c>
      <c r="K1920" s="1090" t="s">
        <v>1183</v>
      </c>
      <c r="L1920" s="1090" t="s">
        <v>1184</v>
      </c>
      <c r="M1920" s="1093"/>
      <c r="N1920" s="1089"/>
      <c r="O1920" s="1089" t="s">
        <v>2155</v>
      </c>
      <c r="P1920" s="1089" t="s">
        <v>24772</v>
      </c>
      <c r="Q1920" s="1089" t="s">
        <v>24772</v>
      </c>
      <c r="R1920" s="1089"/>
      <c r="S1920" s="1094"/>
      <c r="U1920" s="1089"/>
      <c r="V1920" s="1089"/>
      <c r="W1920" s="1090"/>
      <c r="X1920" s="1089"/>
      <c r="AH1920" s="1096"/>
      <c r="AI1920" s="1096"/>
      <c r="AJ1920" s="1096"/>
      <c r="AK1920" s="1096"/>
      <c r="AS1920" s="1094"/>
      <c r="BK1920" s="1089"/>
      <c r="BL1920" s="1089"/>
      <c r="BM1920" s="1089"/>
      <c r="BN1920" s="1089"/>
    </row>
    <row r="1921" spans="1:66" s="1095" customFormat="1" ht="24.75" customHeight="1">
      <c r="A1921" s="1089" t="s">
        <v>24773</v>
      </c>
      <c r="B1921" s="1090" t="s">
        <v>24774</v>
      </c>
      <c r="C1921" s="1235" t="s">
        <v>5168</v>
      </c>
      <c r="D1921" s="1090" t="s">
        <v>24775</v>
      </c>
      <c r="E1921" s="1090" t="s">
        <v>163</v>
      </c>
      <c r="F1921" s="1089" t="s">
        <v>571</v>
      </c>
      <c r="G1921" s="1089" t="s">
        <v>587</v>
      </c>
      <c r="H1921" s="1089" t="s">
        <v>180</v>
      </c>
      <c r="I1921" s="1092" t="s">
        <v>5417</v>
      </c>
      <c r="J1921" s="1090" t="s">
        <v>24776</v>
      </c>
      <c r="K1921" s="1090" t="s">
        <v>1183</v>
      </c>
      <c r="L1921" s="1090" t="s">
        <v>1184</v>
      </c>
      <c r="M1921" s="1093" t="s">
        <v>24777</v>
      </c>
      <c r="N1921" s="1089"/>
      <c r="O1921" s="1089" t="s">
        <v>2155</v>
      </c>
      <c r="P1921" s="1089" t="s">
        <v>24778</v>
      </c>
      <c r="Q1921" s="1089" t="s">
        <v>24778</v>
      </c>
      <c r="R1921" s="1089" t="s">
        <v>24808</v>
      </c>
      <c r="S1921" s="1094"/>
      <c r="U1921" s="1089"/>
      <c r="V1921" s="1089"/>
      <c r="W1921" s="1090"/>
      <c r="X1921" s="1089"/>
      <c r="AH1921" s="1096"/>
      <c r="AI1921" s="1096"/>
      <c r="AJ1921" s="1096"/>
      <c r="AK1921" s="1096"/>
      <c r="AS1921" s="1094"/>
      <c r="BK1921" s="1089"/>
      <c r="BL1921" s="1089"/>
      <c r="BM1921" s="1089"/>
      <c r="BN1921" s="1089"/>
    </row>
    <row r="1922" spans="1:66" s="1095" customFormat="1" ht="24.75" customHeight="1">
      <c r="A1922" s="1089" t="s">
        <v>24779</v>
      </c>
      <c r="B1922" s="1090" t="s">
        <v>24780</v>
      </c>
      <c r="C1922" s="1235" t="s">
        <v>5168</v>
      </c>
      <c r="D1922" s="1090" t="s">
        <v>24781</v>
      </c>
      <c r="E1922" s="1090" t="s">
        <v>162</v>
      </c>
      <c r="F1922" s="1089" t="s">
        <v>24782</v>
      </c>
      <c r="G1922" s="1089" t="s">
        <v>3788</v>
      </c>
      <c r="H1922" s="1089" t="s">
        <v>180</v>
      </c>
      <c r="I1922" s="1092" t="s">
        <v>5417</v>
      </c>
      <c r="J1922" s="1090" t="s">
        <v>24783</v>
      </c>
      <c r="K1922" s="1090" t="s">
        <v>1183</v>
      </c>
      <c r="L1922" s="1090" t="s">
        <v>1184</v>
      </c>
      <c r="M1922" s="1093" t="s">
        <v>24784</v>
      </c>
      <c r="N1922" s="1089"/>
      <c r="O1922" s="1089" t="s">
        <v>2155</v>
      </c>
      <c r="P1922" s="1089" t="s">
        <v>23574</v>
      </c>
      <c r="Q1922" s="1089" t="s">
        <v>23574</v>
      </c>
      <c r="R1922" s="1089" t="s">
        <v>24862</v>
      </c>
      <c r="S1922" s="1094"/>
      <c r="U1922" s="1089"/>
      <c r="V1922" s="1089"/>
      <c r="W1922" s="1090"/>
      <c r="X1922" s="1089"/>
      <c r="AH1922" s="1096"/>
      <c r="AI1922" s="1096"/>
      <c r="AJ1922" s="1096"/>
      <c r="AK1922" s="1096"/>
      <c r="AS1922" s="1094"/>
      <c r="BK1922" s="1089"/>
      <c r="BL1922" s="1089"/>
      <c r="BM1922" s="1089"/>
      <c r="BN1922" s="1089"/>
    </row>
    <row r="1923" spans="1:66" s="1095" customFormat="1" ht="24.75" customHeight="1">
      <c r="A1923" s="1089" t="s">
        <v>24785</v>
      </c>
      <c r="B1923" s="1090" t="s">
        <v>24786</v>
      </c>
      <c r="C1923" s="1235" t="s">
        <v>5168</v>
      </c>
      <c r="D1923" s="1090" t="s">
        <v>24787</v>
      </c>
      <c r="E1923" s="1090" t="s">
        <v>162</v>
      </c>
      <c r="F1923" s="1089" t="s">
        <v>123</v>
      </c>
      <c r="G1923" s="1089" t="s">
        <v>2448</v>
      </c>
      <c r="H1923" s="1089" t="s">
        <v>180</v>
      </c>
      <c r="I1923" s="1092" t="s">
        <v>5417</v>
      </c>
      <c r="J1923" s="1090" t="s">
        <v>24788</v>
      </c>
      <c r="K1923" s="1090" t="s">
        <v>1183</v>
      </c>
      <c r="L1923" s="1090" t="s">
        <v>1184</v>
      </c>
      <c r="M1923" s="1093" t="s">
        <v>24789</v>
      </c>
      <c r="N1923" s="1089"/>
      <c r="O1923" s="1089" t="s">
        <v>2155</v>
      </c>
      <c r="P1923" s="1089" t="s">
        <v>24349</v>
      </c>
      <c r="Q1923" s="1089" t="s">
        <v>24349</v>
      </c>
      <c r="R1923" s="1089" t="s">
        <v>24862</v>
      </c>
      <c r="S1923" s="1094"/>
      <c r="U1923" s="1089"/>
      <c r="V1923" s="1089"/>
      <c r="W1923" s="1090"/>
      <c r="X1923" s="1089"/>
      <c r="AH1923" s="1096"/>
      <c r="AI1923" s="1096"/>
      <c r="AJ1923" s="1096"/>
      <c r="AK1923" s="1096"/>
      <c r="AS1923" s="1094"/>
      <c r="BK1923" s="1089"/>
      <c r="BL1923" s="1089"/>
      <c r="BM1923" s="1089"/>
      <c r="BN1923" s="1089"/>
    </row>
    <row r="1924" spans="1:66" s="1095" customFormat="1" ht="24.75" customHeight="1">
      <c r="A1924" s="1089" t="s">
        <v>24791</v>
      </c>
      <c r="B1924" s="1090" t="s">
        <v>24792</v>
      </c>
      <c r="C1924" s="1235" t="s">
        <v>5168</v>
      </c>
      <c r="D1924" s="1090" t="s">
        <v>24793</v>
      </c>
      <c r="E1924" s="1090" t="s">
        <v>163</v>
      </c>
      <c r="F1924" s="1089" t="s">
        <v>109</v>
      </c>
      <c r="G1924" s="1089" t="s">
        <v>22617</v>
      </c>
      <c r="H1924" s="1089" t="s">
        <v>180</v>
      </c>
      <c r="I1924" s="1092" t="s">
        <v>5417</v>
      </c>
      <c r="J1924" s="1090" t="s">
        <v>24794</v>
      </c>
      <c r="K1924" s="1090" t="s">
        <v>1183</v>
      </c>
      <c r="L1924" s="1090" t="s">
        <v>1184</v>
      </c>
      <c r="M1924" s="1093" t="s">
        <v>24795</v>
      </c>
      <c r="N1924" s="1089"/>
      <c r="O1924" s="1089" t="s">
        <v>2155</v>
      </c>
      <c r="P1924" s="1089" t="s">
        <v>23272</v>
      </c>
      <c r="Q1924" s="1089" t="s">
        <v>23272</v>
      </c>
      <c r="R1924" s="1089" t="s">
        <v>24808</v>
      </c>
      <c r="S1924" s="1094"/>
      <c r="U1924" s="1089"/>
      <c r="V1924" s="1089"/>
      <c r="W1924" s="1090"/>
      <c r="X1924" s="1089"/>
      <c r="AH1924" s="1096"/>
      <c r="AI1924" s="1096"/>
      <c r="AJ1924" s="1096"/>
      <c r="AK1924" s="1096"/>
      <c r="AS1924" s="1094"/>
      <c r="BK1924" s="1089"/>
      <c r="BL1924" s="1089"/>
      <c r="BM1924" s="1089"/>
      <c r="BN1924" s="1089"/>
    </row>
    <row r="1925" spans="1:66" s="1095" customFormat="1" ht="24.75" customHeight="1">
      <c r="A1925" s="1089" t="s">
        <v>24796</v>
      </c>
      <c r="B1925" s="1090" t="s">
        <v>24797</v>
      </c>
      <c r="C1925" s="1235" t="s">
        <v>5168</v>
      </c>
      <c r="D1925" s="1090" t="s">
        <v>24798</v>
      </c>
      <c r="E1925" s="1090" t="s">
        <v>162</v>
      </c>
      <c r="F1925" s="1089" t="s">
        <v>24799</v>
      </c>
      <c r="G1925" s="1089" t="s">
        <v>2764</v>
      </c>
      <c r="H1925" s="1089" t="s">
        <v>179</v>
      </c>
      <c r="I1925" s="1092" t="s">
        <v>5417</v>
      </c>
      <c r="J1925" s="1090" t="s">
        <v>24800</v>
      </c>
      <c r="K1925" s="1090" t="s">
        <v>1183</v>
      </c>
      <c r="L1925" s="1090" t="s">
        <v>1184</v>
      </c>
      <c r="M1925" s="1093" t="s">
        <v>24801</v>
      </c>
      <c r="N1925" s="1089"/>
      <c r="O1925" s="1089" t="s">
        <v>2414</v>
      </c>
      <c r="P1925" s="1089" t="s">
        <v>23523</v>
      </c>
      <c r="Q1925" s="1089" t="s">
        <v>23523</v>
      </c>
      <c r="R1925" s="1089" t="s">
        <v>24808</v>
      </c>
      <c r="S1925" s="1094"/>
      <c r="U1925" s="1089"/>
      <c r="V1925" s="1089"/>
      <c r="W1925" s="1090"/>
      <c r="X1925" s="1089"/>
      <c r="AH1925" s="1096"/>
      <c r="AI1925" s="1096"/>
      <c r="AJ1925" s="1096"/>
      <c r="AK1925" s="1096"/>
      <c r="AS1925" s="1094"/>
      <c r="BK1925" s="1089"/>
      <c r="BL1925" s="1089"/>
      <c r="BM1925" s="1089"/>
      <c r="BN1925" s="1089"/>
    </row>
    <row r="1926" spans="1:66" s="1095" customFormat="1" ht="24.75" customHeight="1">
      <c r="A1926" s="1089" t="s">
        <v>24971</v>
      </c>
      <c r="B1926" s="1090" t="s">
        <v>24972</v>
      </c>
      <c r="C1926" s="1235" t="s">
        <v>5168</v>
      </c>
      <c r="D1926" s="1090" t="s">
        <v>24973</v>
      </c>
      <c r="E1926" s="1090" t="s">
        <v>163</v>
      </c>
      <c r="F1926" s="1089" t="s">
        <v>111</v>
      </c>
      <c r="G1926" s="1089" t="s">
        <v>24974</v>
      </c>
      <c r="H1926" s="1089" t="s">
        <v>180</v>
      </c>
      <c r="I1926" s="1092" t="s">
        <v>5417</v>
      </c>
      <c r="J1926" s="1090" t="s">
        <v>24975</v>
      </c>
      <c r="K1926" s="1090" t="s">
        <v>1183</v>
      </c>
      <c r="L1926" s="1090" t="s">
        <v>1184</v>
      </c>
      <c r="M1926" s="1093" t="s">
        <v>24976</v>
      </c>
      <c r="N1926" s="1089"/>
      <c r="O1926" s="1089" t="s">
        <v>2155</v>
      </c>
      <c r="P1926" s="1089" t="s">
        <v>24831</v>
      </c>
      <c r="Q1926" s="1089" t="s">
        <v>24831</v>
      </c>
      <c r="R1926" s="1089" t="s">
        <v>24862</v>
      </c>
      <c r="S1926" s="1094"/>
      <c r="U1926" s="1089"/>
      <c r="V1926" s="1089"/>
      <c r="W1926" s="1090"/>
      <c r="X1926" s="1089"/>
      <c r="AH1926" s="1096"/>
      <c r="AI1926" s="1096"/>
      <c r="AJ1926" s="1096"/>
      <c r="AK1926" s="1096"/>
      <c r="AS1926" s="1094"/>
      <c r="BK1926" s="1089"/>
      <c r="BL1926" s="1089"/>
      <c r="BM1926" s="1089"/>
      <c r="BN1926" s="1089"/>
    </row>
    <row r="1927" spans="1:66" s="774" customFormat="1" ht="24.75" customHeight="1">
      <c r="A1927" s="485" t="s">
        <v>24977</v>
      </c>
      <c r="B1927" s="732" t="s">
        <v>24978</v>
      </c>
      <c r="C1927" s="1236" t="s">
        <v>5168</v>
      </c>
      <c r="D1927" s="732" t="s">
        <v>24979</v>
      </c>
      <c r="E1927" s="732" t="s">
        <v>162</v>
      </c>
      <c r="F1927" s="485" t="s">
        <v>199</v>
      </c>
      <c r="G1927" s="485" t="s">
        <v>24790</v>
      </c>
      <c r="H1927" s="485" t="s">
        <v>180</v>
      </c>
      <c r="I1927" s="486" t="s">
        <v>5417</v>
      </c>
      <c r="J1927" s="732" t="s">
        <v>24980</v>
      </c>
      <c r="K1927" s="732" t="s">
        <v>1183</v>
      </c>
      <c r="L1927" s="732" t="s">
        <v>1184</v>
      </c>
      <c r="M1927" s="772" t="s">
        <v>24981</v>
      </c>
      <c r="N1927" s="485"/>
      <c r="O1927" s="485" t="s">
        <v>2155</v>
      </c>
      <c r="P1927" s="485" t="s">
        <v>24852</v>
      </c>
      <c r="Q1927" s="485" t="s">
        <v>24852</v>
      </c>
      <c r="R1927" s="485" t="s">
        <v>27332</v>
      </c>
      <c r="S1927" s="882"/>
      <c r="U1927" s="485"/>
      <c r="V1927" s="485"/>
      <c r="W1927" s="732"/>
      <c r="X1927" s="485"/>
      <c r="AH1927" s="883"/>
      <c r="AI1927" s="883"/>
      <c r="AJ1927" s="883"/>
      <c r="AK1927" s="883"/>
      <c r="AS1927" s="882"/>
      <c r="BK1927" s="485"/>
      <c r="BL1927" s="485"/>
      <c r="BM1927" s="485"/>
      <c r="BN1927" s="485"/>
    </row>
    <row r="1928" spans="1:66" s="1095" customFormat="1" ht="23.25" customHeight="1">
      <c r="A1928" s="1089" t="s">
        <v>24982</v>
      </c>
      <c r="B1928" s="1090" t="s">
        <v>24983</v>
      </c>
      <c r="C1928" s="1235" t="s">
        <v>5168</v>
      </c>
      <c r="D1928" s="1090" t="s">
        <v>24984</v>
      </c>
      <c r="E1928" s="1090" t="s">
        <v>163</v>
      </c>
      <c r="F1928" s="1089" t="s">
        <v>4405</v>
      </c>
      <c r="G1928" s="1089" t="s">
        <v>22617</v>
      </c>
      <c r="H1928" s="1089" t="s">
        <v>180</v>
      </c>
      <c r="I1928" s="1092" t="s">
        <v>5417</v>
      </c>
      <c r="J1928" s="1090" t="s">
        <v>24985</v>
      </c>
      <c r="K1928" s="1090" t="s">
        <v>1183</v>
      </c>
      <c r="L1928" s="1090" t="s">
        <v>1184</v>
      </c>
      <c r="M1928" s="1093" t="s">
        <v>24986</v>
      </c>
      <c r="N1928" s="1089"/>
      <c r="O1928" s="1089" t="s">
        <v>2155</v>
      </c>
      <c r="P1928" s="1089" t="s">
        <v>24987</v>
      </c>
      <c r="Q1928" s="1089" t="s">
        <v>24987</v>
      </c>
      <c r="R1928" s="1089"/>
      <c r="S1928" s="1094"/>
      <c r="U1928" s="1089"/>
      <c r="V1928" s="1089"/>
      <c r="W1928" s="1090"/>
      <c r="X1928" s="1089"/>
      <c r="AH1928" s="1096"/>
      <c r="AI1928" s="1096"/>
      <c r="AJ1928" s="1096"/>
      <c r="AK1928" s="1096"/>
      <c r="AS1928" s="1094"/>
      <c r="BK1928" s="1089"/>
      <c r="BL1928" s="1089"/>
      <c r="BM1928" s="1089"/>
      <c r="BN1928" s="1089"/>
    </row>
    <row r="1929" spans="1:66" s="1095" customFormat="1" ht="24.75" customHeight="1">
      <c r="A1929" s="1089" t="s">
        <v>25183</v>
      </c>
      <c r="B1929" s="1090" t="s">
        <v>25184</v>
      </c>
      <c r="C1929" s="1235" t="s">
        <v>5168</v>
      </c>
      <c r="D1929" s="1090" t="s">
        <v>25185</v>
      </c>
      <c r="E1929" s="1090" t="s">
        <v>163</v>
      </c>
      <c r="F1929" s="1089" t="s">
        <v>25186</v>
      </c>
      <c r="G1929" s="1089" t="s">
        <v>3788</v>
      </c>
      <c r="H1929" s="1089" t="s">
        <v>180</v>
      </c>
      <c r="I1929" s="1092" t="s">
        <v>5417</v>
      </c>
      <c r="J1929" s="1090" t="s">
        <v>25187</v>
      </c>
      <c r="K1929" s="1090" t="s">
        <v>1183</v>
      </c>
      <c r="L1929" s="1090" t="s">
        <v>1184</v>
      </c>
      <c r="M1929" s="1093" t="s">
        <v>25188</v>
      </c>
      <c r="N1929" s="1089"/>
      <c r="O1929" s="1089" t="s">
        <v>2155</v>
      </c>
      <c r="P1929" s="1089" t="s">
        <v>25189</v>
      </c>
      <c r="Q1929" s="1089" t="s">
        <v>25189</v>
      </c>
      <c r="R1929" s="1089"/>
      <c r="S1929" s="1094"/>
      <c r="U1929" s="1089"/>
      <c r="V1929" s="1089"/>
      <c r="W1929" s="1090"/>
      <c r="X1929" s="1089"/>
      <c r="AH1929" s="1096"/>
      <c r="AI1929" s="1096"/>
      <c r="AJ1929" s="1096"/>
      <c r="AK1929" s="1096"/>
      <c r="AS1929" s="1094"/>
      <c r="BK1929" s="1089"/>
      <c r="BL1929" s="1089"/>
      <c r="BM1929" s="1089"/>
      <c r="BN1929" s="1089"/>
    </row>
    <row r="1930" spans="1:66" s="1244" customFormat="1" ht="24.75" customHeight="1">
      <c r="A1930" s="1239" t="s">
        <v>25190</v>
      </c>
      <c r="B1930" s="1238" t="s">
        <v>25191</v>
      </c>
      <c r="C1930" s="1240" t="s">
        <v>5168</v>
      </c>
      <c r="D1930" s="1238" t="s">
        <v>25192</v>
      </c>
      <c r="E1930" s="1238" t="s">
        <v>162</v>
      </c>
      <c r="F1930" s="1239" t="s">
        <v>25193</v>
      </c>
      <c r="G1930" s="1239" t="s">
        <v>3788</v>
      </c>
      <c r="H1930" s="1239" t="s">
        <v>179</v>
      </c>
      <c r="I1930" s="1241" t="s">
        <v>5417</v>
      </c>
      <c r="J1930" s="1238" t="s">
        <v>25194</v>
      </c>
      <c r="K1930" s="1238" t="s">
        <v>1183</v>
      </c>
      <c r="L1930" s="1238" t="s">
        <v>1184</v>
      </c>
      <c r="M1930" s="1242" t="s">
        <v>25195</v>
      </c>
      <c r="N1930" s="1239"/>
      <c r="O1930" s="1239" t="s">
        <v>2155</v>
      </c>
      <c r="P1930" s="1239" t="s">
        <v>25196</v>
      </c>
      <c r="Q1930" s="1239" t="s">
        <v>25196</v>
      </c>
      <c r="R1930" s="1239" t="s">
        <v>25916</v>
      </c>
      <c r="S1930" s="1243"/>
      <c r="U1930" s="1239"/>
      <c r="V1930" s="1239"/>
      <c r="W1930" s="1238"/>
      <c r="X1930" s="1239"/>
      <c r="AH1930" s="1245"/>
      <c r="AI1930" s="1245"/>
      <c r="AJ1930" s="1245"/>
      <c r="AK1930" s="1245"/>
      <c r="AS1930" s="1243"/>
      <c r="BK1930" s="1239"/>
      <c r="BL1930" s="1239"/>
      <c r="BM1930" s="1239"/>
      <c r="BN1930" s="1239"/>
    </row>
    <row r="1931" spans="1:66" s="1095" customFormat="1" ht="24.75" customHeight="1">
      <c r="A1931" s="1089" t="s">
        <v>25197</v>
      </c>
      <c r="B1931" s="1090" t="s">
        <v>25198</v>
      </c>
      <c r="C1931" s="1235" t="s">
        <v>5168</v>
      </c>
      <c r="D1931" s="1090" t="s">
        <v>25199</v>
      </c>
      <c r="E1931" s="1090" t="s">
        <v>163</v>
      </c>
      <c r="F1931" s="1089" t="s">
        <v>178</v>
      </c>
      <c r="G1931" s="1089" t="s">
        <v>24974</v>
      </c>
      <c r="H1931" s="1089" t="s">
        <v>180</v>
      </c>
      <c r="I1931" s="1092" t="s">
        <v>5417</v>
      </c>
      <c r="J1931" s="1090" t="s">
        <v>25200</v>
      </c>
      <c r="K1931" s="1090" t="s">
        <v>1183</v>
      </c>
      <c r="L1931" s="1090" t="s">
        <v>1184</v>
      </c>
      <c r="M1931" s="1093" t="s">
        <v>25201</v>
      </c>
      <c r="N1931" s="1089"/>
      <c r="O1931" s="1089" t="s">
        <v>2155</v>
      </c>
      <c r="P1931" s="1089" t="s">
        <v>25202</v>
      </c>
      <c r="Q1931" s="1089" t="s">
        <v>25202</v>
      </c>
      <c r="R1931" s="1089"/>
      <c r="S1931" s="1094"/>
      <c r="U1931" s="1089"/>
      <c r="V1931" s="1089"/>
      <c r="W1931" s="1090"/>
      <c r="X1931" s="1089"/>
      <c r="AH1931" s="1096"/>
      <c r="AI1931" s="1096"/>
      <c r="AJ1931" s="1096"/>
      <c r="AK1931" s="1096"/>
      <c r="AS1931" s="1094"/>
      <c r="BK1931" s="1089"/>
      <c r="BL1931" s="1089"/>
      <c r="BM1931" s="1089"/>
      <c r="BN1931" s="1089"/>
    </row>
    <row r="1932" spans="1:66" s="1095" customFormat="1" ht="24.75" customHeight="1">
      <c r="A1932" s="1089" t="s">
        <v>25203</v>
      </c>
      <c r="B1932" s="1090" t="s">
        <v>25204</v>
      </c>
      <c r="C1932" s="1235" t="s">
        <v>5168</v>
      </c>
      <c r="D1932" s="1090" t="s">
        <v>25205</v>
      </c>
      <c r="E1932" s="1090" t="s">
        <v>163</v>
      </c>
      <c r="F1932" s="1089" t="s">
        <v>123</v>
      </c>
      <c r="G1932" s="1089" t="s">
        <v>2764</v>
      </c>
      <c r="H1932" s="1089" t="s">
        <v>629</v>
      </c>
      <c r="I1932" s="1092" t="s">
        <v>22176</v>
      </c>
      <c r="J1932" s="1090" t="s">
        <v>25206</v>
      </c>
      <c r="K1932" s="1090" t="s">
        <v>1183</v>
      </c>
      <c r="L1932" s="1090" t="s">
        <v>1184</v>
      </c>
      <c r="M1932" s="1093" t="s">
        <v>25207</v>
      </c>
      <c r="N1932" s="1089"/>
      <c r="O1932" s="1089" t="s">
        <v>2155</v>
      </c>
      <c r="P1932" s="1089" t="s">
        <v>25208</v>
      </c>
      <c r="Q1932" s="1089" t="s">
        <v>25208</v>
      </c>
      <c r="R1932" s="1089"/>
      <c r="S1932" s="1094"/>
      <c r="U1932" s="1089"/>
      <c r="V1932" s="1089"/>
      <c r="W1932" s="1090"/>
      <c r="X1932" s="1089"/>
      <c r="AH1932" s="1096"/>
      <c r="AI1932" s="1096"/>
      <c r="AJ1932" s="1096"/>
      <c r="AK1932" s="1096"/>
      <c r="AS1932" s="1094"/>
      <c r="BK1932" s="1089"/>
      <c r="BL1932" s="1089"/>
      <c r="BM1932" s="1089"/>
      <c r="BN1932" s="1089"/>
    </row>
    <row r="1933" spans="1:66" s="774" customFormat="1" ht="24.75" customHeight="1">
      <c r="A1933" s="485" t="s">
        <v>25209</v>
      </c>
      <c r="B1933" s="732" t="s">
        <v>25210</v>
      </c>
      <c r="C1933" s="1236" t="s">
        <v>5168</v>
      </c>
      <c r="D1933" s="732" t="s">
        <v>25211</v>
      </c>
      <c r="E1933" s="732" t="s">
        <v>163</v>
      </c>
      <c r="F1933" s="485" t="s">
        <v>559</v>
      </c>
      <c r="G1933" s="485" t="s">
        <v>4911</v>
      </c>
      <c r="H1933" s="485" t="s">
        <v>180</v>
      </c>
      <c r="I1933" s="486" t="s">
        <v>5417</v>
      </c>
      <c r="J1933" s="732" t="s">
        <v>25212</v>
      </c>
      <c r="K1933" s="732" t="s">
        <v>1183</v>
      </c>
      <c r="L1933" s="732" t="s">
        <v>1184</v>
      </c>
      <c r="M1933" s="772" t="s">
        <v>25213</v>
      </c>
      <c r="N1933" s="485"/>
      <c r="O1933" s="485" t="s">
        <v>2155</v>
      </c>
      <c r="P1933" s="485" t="s">
        <v>25214</v>
      </c>
      <c r="Q1933" s="485" t="s">
        <v>25214</v>
      </c>
      <c r="R1933" s="485" t="s">
        <v>28234</v>
      </c>
      <c r="S1933" s="882"/>
      <c r="U1933" s="485"/>
      <c r="V1933" s="485"/>
      <c r="W1933" s="732"/>
      <c r="X1933" s="485"/>
      <c r="AH1933" s="883"/>
      <c r="AI1933" s="883"/>
      <c r="AJ1933" s="883"/>
      <c r="AK1933" s="883"/>
      <c r="AS1933" s="882"/>
      <c r="BK1933" s="485"/>
      <c r="BL1933" s="485"/>
      <c r="BM1933" s="485"/>
      <c r="BN1933" s="485"/>
    </row>
    <row r="1934" spans="1:66" s="1095" customFormat="1" ht="24.75" customHeight="1">
      <c r="A1934" s="1089" t="s">
        <v>25215</v>
      </c>
      <c r="B1934" s="1090" t="s">
        <v>25216</v>
      </c>
      <c r="C1934" s="1235" t="s">
        <v>5168</v>
      </c>
      <c r="D1934" s="1090" t="s">
        <v>25217</v>
      </c>
      <c r="E1934" s="1090" t="s">
        <v>163</v>
      </c>
      <c r="F1934" s="1089" t="s">
        <v>25218</v>
      </c>
      <c r="G1934" s="1089" t="s">
        <v>2877</v>
      </c>
      <c r="H1934" s="1089" t="s">
        <v>180</v>
      </c>
      <c r="I1934" s="1092" t="s">
        <v>5417</v>
      </c>
      <c r="J1934" s="1090" t="s">
        <v>25219</v>
      </c>
      <c r="K1934" s="1090" t="s">
        <v>1183</v>
      </c>
      <c r="L1934" s="1090" t="s">
        <v>1184</v>
      </c>
      <c r="M1934" s="1093" t="s">
        <v>25220</v>
      </c>
      <c r="N1934" s="1089"/>
      <c r="O1934" s="1089" t="s">
        <v>2155</v>
      </c>
      <c r="P1934" s="1089" t="s">
        <v>25170</v>
      </c>
      <c r="Q1934" s="1089" t="s">
        <v>25170</v>
      </c>
      <c r="R1934" s="1089"/>
      <c r="S1934" s="1094"/>
      <c r="U1934" s="1089"/>
      <c r="V1934" s="1089"/>
      <c r="W1934" s="1090"/>
      <c r="X1934" s="1089"/>
      <c r="AH1934" s="1096"/>
      <c r="AI1934" s="1096"/>
      <c r="AJ1934" s="1096"/>
      <c r="AK1934" s="1096"/>
      <c r="AS1934" s="1094"/>
      <c r="BK1934" s="1089"/>
      <c r="BL1934" s="1089"/>
      <c r="BM1934" s="1089"/>
      <c r="BN1934" s="1089"/>
    </row>
    <row r="1935" spans="1:66" s="1095" customFormat="1" ht="24.75" customHeight="1">
      <c r="A1935" s="1089" t="s">
        <v>25221</v>
      </c>
      <c r="B1935" s="1090" t="s">
        <v>25222</v>
      </c>
      <c r="C1935" s="1235" t="s">
        <v>5168</v>
      </c>
      <c r="D1935" s="1090" t="s">
        <v>25223</v>
      </c>
      <c r="E1935" s="1090" t="s">
        <v>163</v>
      </c>
      <c r="F1935" s="1089" t="s">
        <v>3728</v>
      </c>
      <c r="G1935" s="1089" t="s">
        <v>3788</v>
      </c>
      <c r="H1935" s="1089" t="s">
        <v>180</v>
      </c>
      <c r="I1935" s="1092" t="s">
        <v>5417</v>
      </c>
      <c r="J1935" s="1090" t="s">
        <v>25224</v>
      </c>
      <c r="K1935" s="1090" t="s">
        <v>1183</v>
      </c>
      <c r="L1935" s="1090" t="s">
        <v>1184</v>
      </c>
      <c r="M1935" s="1093"/>
      <c r="N1935" s="1089"/>
      <c r="O1935" s="1089" t="s">
        <v>2155</v>
      </c>
      <c r="P1935" s="1089" t="s">
        <v>25225</v>
      </c>
      <c r="Q1935" s="1089" t="s">
        <v>25225</v>
      </c>
      <c r="R1935" s="1089"/>
      <c r="S1935" s="1094"/>
      <c r="U1935" s="1089"/>
      <c r="V1935" s="1089"/>
      <c r="W1935" s="1090"/>
      <c r="X1935" s="1089"/>
      <c r="AH1935" s="1096"/>
      <c r="AI1935" s="1096"/>
      <c r="AJ1935" s="1096"/>
      <c r="AK1935" s="1096"/>
      <c r="AS1935" s="1094"/>
      <c r="BK1935" s="1089"/>
      <c r="BL1935" s="1089"/>
      <c r="BM1935" s="1089"/>
      <c r="BN1935" s="1089"/>
    </row>
    <row r="1936" spans="1:66" s="1095" customFormat="1" ht="24.75" customHeight="1">
      <c r="A1936" s="1089" t="s">
        <v>25226</v>
      </c>
      <c r="B1936" s="1090" t="s">
        <v>25227</v>
      </c>
      <c r="C1936" s="1235" t="s">
        <v>5168</v>
      </c>
      <c r="D1936" s="1090" t="s">
        <v>25228</v>
      </c>
      <c r="E1936" s="1090" t="s">
        <v>163</v>
      </c>
      <c r="F1936" s="1089" t="s">
        <v>325</v>
      </c>
      <c r="G1936" s="1089" t="s">
        <v>24974</v>
      </c>
      <c r="H1936" s="1089" t="s">
        <v>180</v>
      </c>
      <c r="I1936" s="1092" t="s">
        <v>5417</v>
      </c>
      <c r="J1936" s="1090" t="s">
        <v>25229</v>
      </c>
      <c r="K1936" s="1090" t="s">
        <v>1183</v>
      </c>
      <c r="L1936" s="1090" t="s">
        <v>1184</v>
      </c>
      <c r="M1936" s="1093" t="s">
        <v>25230</v>
      </c>
      <c r="N1936" s="1089"/>
      <c r="O1936" s="1089" t="s">
        <v>2155</v>
      </c>
      <c r="P1936" s="1089" t="s">
        <v>25231</v>
      </c>
      <c r="Q1936" s="1089" t="s">
        <v>25231</v>
      </c>
      <c r="R1936" s="1089"/>
      <c r="S1936" s="1094"/>
      <c r="U1936" s="1089"/>
      <c r="V1936" s="1089"/>
      <c r="W1936" s="1090"/>
      <c r="X1936" s="1089"/>
      <c r="AH1936" s="1096"/>
      <c r="AI1936" s="1096"/>
      <c r="AJ1936" s="1096"/>
      <c r="AK1936" s="1096"/>
      <c r="AS1936" s="1094"/>
      <c r="BK1936" s="1089"/>
      <c r="BL1936" s="1089"/>
      <c r="BM1936" s="1089"/>
      <c r="BN1936" s="1089"/>
    </row>
    <row r="1937" spans="1:69" s="774" customFormat="1" ht="24.75" customHeight="1">
      <c r="A1937" s="485" t="s">
        <v>25232</v>
      </c>
      <c r="B1937" s="732" t="s">
        <v>25233</v>
      </c>
      <c r="C1937" s="1236" t="s">
        <v>5168</v>
      </c>
      <c r="D1937" s="732" t="s">
        <v>25234</v>
      </c>
      <c r="E1937" s="732" t="s">
        <v>162</v>
      </c>
      <c r="F1937" s="485" t="s">
        <v>111</v>
      </c>
      <c r="G1937" s="485" t="s">
        <v>2448</v>
      </c>
      <c r="H1937" s="485" t="s">
        <v>180</v>
      </c>
      <c r="I1937" s="486" t="s">
        <v>5417</v>
      </c>
      <c r="J1937" s="732" t="s">
        <v>25235</v>
      </c>
      <c r="K1937" s="732" t="s">
        <v>1183</v>
      </c>
      <c r="L1937" s="732" t="s">
        <v>1184</v>
      </c>
      <c r="M1937" s="772" t="s">
        <v>25236</v>
      </c>
      <c r="N1937" s="485"/>
      <c r="O1937" s="485" t="s">
        <v>2155</v>
      </c>
      <c r="P1937" s="485" t="s">
        <v>22256</v>
      </c>
      <c r="Q1937" s="485" t="s">
        <v>22256</v>
      </c>
      <c r="R1937" s="485" t="s">
        <v>25916</v>
      </c>
      <c r="S1937" s="882"/>
      <c r="U1937" s="485"/>
      <c r="V1937" s="485"/>
      <c r="W1937" s="732"/>
      <c r="X1937" s="485"/>
      <c r="AH1937" s="883"/>
      <c r="AI1937" s="883"/>
      <c r="AJ1937" s="883"/>
      <c r="AK1937" s="883"/>
      <c r="AS1937" s="882"/>
      <c r="BK1937" s="485"/>
      <c r="BL1937" s="485"/>
      <c r="BM1937" s="485"/>
      <c r="BN1937" s="485"/>
    </row>
    <row r="1938" spans="1:69" s="1095" customFormat="1" ht="24.75" customHeight="1">
      <c r="A1938" s="1089" t="s">
        <v>26081</v>
      </c>
      <c r="B1938" s="1090" t="s">
        <v>26082</v>
      </c>
      <c r="C1938" s="1235" t="s">
        <v>5168</v>
      </c>
      <c r="D1938" s="1090" t="s">
        <v>26083</v>
      </c>
      <c r="E1938" s="1090" t="s">
        <v>5222</v>
      </c>
      <c r="F1938" s="1089" t="s">
        <v>605</v>
      </c>
      <c r="G1938" s="1089" t="s">
        <v>3788</v>
      </c>
      <c r="H1938" s="1089" t="s">
        <v>179</v>
      </c>
      <c r="I1938" s="1092"/>
      <c r="J1938" s="1090" t="s">
        <v>26084</v>
      </c>
      <c r="K1938" s="1090" t="s">
        <v>1183</v>
      </c>
      <c r="L1938" s="1090" t="s">
        <v>1184</v>
      </c>
      <c r="M1938" s="1093" t="s">
        <v>26085</v>
      </c>
      <c r="N1938" s="1089"/>
      <c r="O1938" s="1089" t="s">
        <v>1551</v>
      </c>
      <c r="P1938" s="1089" t="s">
        <v>26086</v>
      </c>
      <c r="Q1938" s="1089" t="s">
        <v>26086</v>
      </c>
      <c r="R1938" s="1089" t="s">
        <v>25916</v>
      </c>
      <c r="S1938" s="1094"/>
      <c r="U1938" s="1089"/>
      <c r="V1938" s="1089"/>
      <c r="W1938" s="1090"/>
      <c r="X1938" s="1089"/>
      <c r="AH1938" s="1096"/>
      <c r="AI1938" s="1096"/>
      <c r="AJ1938" s="1096"/>
      <c r="AK1938" s="1096"/>
      <c r="AS1938" s="1094"/>
      <c r="BK1938" s="1089"/>
      <c r="BL1938" s="1089"/>
      <c r="BM1938" s="1089"/>
      <c r="BN1938" s="1089"/>
    </row>
    <row r="1939" spans="1:69" s="774" customFormat="1" ht="24.75" customHeight="1">
      <c r="A1939" s="485" t="s">
        <v>26087</v>
      </c>
      <c r="B1939" s="732" t="s">
        <v>26088</v>
      </c>
      <c r="C1939" s="1236" t="s">
        <v>5168</v>
      </c>
      <c r="D1939" s="732" t="s">
        <v>26089</v>
      </c>
      <c r="E1939" s="732" t="s">
        <v>162</v>
      </c>
      <c r="F1939" s="485" t="s">
        <v>123</v>
      </c>
      <c r="G1939" s="485" t="s">
        <v>25988</v>
      </c>
      <c r="H1939" s="485" t="s">
        <v>180</v>
      </c>
      <c r="I1939" s="486" t="s">
        <v>5417</v>
      </c>
      <c r="J1939" s="732" t="s">
        <v>26090</v>
      </c>
      <c r="K1939" s="732" t="s">
        <v>1183</v>
      </c>
      <c r="L1939" s="732" t="s">
        <v>1184</v>
      </c>
      <c r="M1939" s="772" t="s">
        <v>26091</v>
      </c>
      <c r="N1939" s="485"/>
      <c r="O1939" s="485" t="s">
        <v>2414</v>
      </c>
      <c r="P1939" s="485" t="s">
        <v>26092</v>
      </c>
      <c r="Q1939" s="485" t="s">
        <v>26092</v>
      </c>
      <c r="R1939" s="485" t="s">
        <v>28391</v>
      </c>
      <c r="S1939" s="882"/>
      <c r="U1939" s="485"/>
      <c r="V1939" s="485"/>
      <c r="W1939" s="732"/>
      <c r="X1939" s="485"/>
      <c r="AH1939" s="883"/>
      <c r="AI1939" s="883"/>
      <c r="AJ1939" s="883"/>
      <c r="AK1939" s="883"/>
      <c r="AS1939" s="882"/>
      <c r="BK1939" s="485"/>
      <c r="BL1939" s="485"/>
      <c r="BM1939" s="485"/>
      <c r="BN1939" s="485"/>
    </row>
    <row r="1940" spans="1:69" s="774" customFormat="1" ht="24.75" customHeight="1">
      <c r="A1940" s="485" t="s">
        <v>26093</v>
      </c>
      <c r="B1940" s="732" t="s">
        <v>26094</v>
      </c>
      <c r="C1940" s="1236" t="s">
        <v>5168</v>
      </c>
      <c r="D1940" s="732" t="s">
        <v>26095</v>
      </c>
      <c r="E1940" s="732" t="s">
        <v>163</v>
      </c>
      <c r="F1940" s="485" t="s">
        <v>143</v>
      </c>
      <c r="G1940" s="485" t="s">
        <v>2764</v>
      </c>
      <c r="H1940" s="485" t="s">
        <v>180</v>
      </c>
      <c r="I1940" s="486" t="s">
        <v>5417</v>
      </c>
      <c r="J1940" s="732" t="s">
        <v>26096</v>
      </c>
      <c r="K1940" s="732" t="s">
        <v>1183</v>
      </c>
      <c r="L1940" s="732" t="s">
        <v>1184</v>
      </c>
      <c r="M1940" s="772" t="s">
        <v>26097</v>
      </c>
      <c r="N1940" s="485"/>
      <c r="O1940" s="485" t="s">
        <v>2155</v>
      </c>
      <c r="P1940" s="485" t="s">
        <v>25764</v>
      </c>
      <c r="Q1940" s="485" t="s">
        <v>25764</v>
      </c>
      <c r="R1940" s="485" t="s">
        <v>27673</v>
      </c>
      <c r="S1940" s="882"/>
      <c r="U1940" s="485"/>
      <c r="V1940" s="485"/>
      <c r="W1940" s="732"/>
      <c r="X1940" s="485"/>
      <c r="AH1940" s="883"/>
      <c r="AI1940" s="883"/>
      <c r="AJ1940" s="883"/>
      <c r="AK1940" s="883"/>
      <c r="AS1940" s="882"/>
      <c r="BK1940" s="485"/>
      <c r="BL1940" s="485"/>
      <c r="BM1940" s="485"/>
      <c r="BN1940" s="485"/>
    </row>
    <row r="1941" spans="1:69" s="1095" customFormat="1" ht="24.75" customHeight="1">
      <c r="A1941" s="1089" t="s">
        <v>26098</v>
      </c>
      <c r="B1941" s="1090" t="s">
        <v>26099</v>
      </c>
      <c r="C1941" s="1235" t="s">
        <v>5168</v>
      </c>
      <c r="D1941" s="1090" t="s">
        <v>26100</v>
      </c>
      <c r="E1941" s="1090" t="s">
        <v>163</v>
      </c>
      <c r="F1941" s="1089" t="s">
        <v>363</v>
      </c>
      <c r="G1941" s="1089" t="s">
        <v>24974</v>
      </c>
      <c r="H1941" s="1089" t="s">
        <v>179</v>
      </c>
      <c r="I1941" s="1092" t="s">
        <v>5417</v>
      </c>
      <c r="J1941" s="1090" t="s">
        <v>26101</v>
      </c>
      <c r="K1941" s="1090" t="s">
        <v>1183</v>
      </c>
      <c r="L1941" s="1090" t="s">
        <v>1184</v>
      </c>
      <c r="M1941" s="1093" t="s">
        <v>26102</v>
      </c>
      <c r="N1941" s="1089"/>
      <c r="O1941" s="1089" t="s">
        <v>2155</v>
      </c>
      <c r="P1941" s="1089" t="s">
        <v>25882</v>
      </c>
      <c r="Q1941" s="1089" t="s">
        <v>25882</v>
      </c>
      <c r="R1941" s="1089"/>
      <c r="S1941" s="1094"/>
      <c r="U1941" s="1089"/>
      <c r="V1941" s="1089"/>
      <c r="W1941" s="1090"/>
      <c r="X1941" s="1089"/>
      <c r="AH1941" s="1096"/>
      <c r="AI1941" s="1096"/>
      <c r="AJ1941" s="1096"/>
      <c r="AK1941" s="1096"/>
      <c r="AS1941" s="1094"/>
      <c r="BK1941" s="1089"/>
      <c r="BL1941" s="1089"/>
      <c r="BM1941" s="1089"/>
      <c r="BN1941" s="1089"/>
    </row>
    <row r="1942" spans="1:69" s="1095" customFormat="1" ht="24.75" customHeight="1">
      <c r="A1942" s="1089" t="s">
        <v>26103</v>
      </c>
      <c r="B1942" s="1090" t="s">
        <v>26104</v>
      </c>
      <c r="C1942" s="1235" t="s">
        <v>5168</v>
      </c>
      <c r="D1942" s="1090" t="s">
        <v>26105</v>
      </c>
      <c r="E1942" s="1090" t="s">
        <v>386</v>
      </c>
      <c r="F1942" s="1089" t="s">
        <v>403</v>
      </c>
      <c r="G1942" s="1089" t="s">
        <v>2764</v>
      </c>
      <c r="H1942" s="1089" t="s">
        <v>179</v>
      </c>
      <c r="I1942" s="1092"/>
      <c r="J1942" s="1090" t="s">
        <v>26106</v>
      </c>
      <c r="K1942" s="1090" t="s">
        <v>1183</v>
      </c>
      <c r="L1942" s="1090" t="s">
        <v>1184</v>
      </c>
      <c r="M1942" s="1093" t="s">
        <v>26107</v>
      </c>
      <c r="N1942" s="1089"/>
      <c r="O1942" s="1089" t="s">
        <v>2155</v>
      </c>
      <c r="P1942" s="1089" t="s">
        <v>26035</v>
      </c>
      <c r="Q1942" s="1089" t="s">
        <v>26035</v>
      </c>
      <c r="R1942" s="1089"/>
      <c r="S1942" s="1094"/>
      <c r="U1942" s="1089"/>
      <c r="V1942" s="1089"/>
      <c r="W1942" s="1090"/>
      <c r="X1942" s="1089"/>
      <c r="AH1942" s="1096"/>
      <c r="AI1942" s="1096"/>
      <c r="AJ1942" s="1096"/>
      <c r="AK1942" s="1096"/>
      <c r="AS1942" s="1094"/>
      <c r="BK1942" s="1089"/>
      <c r="BL1942" s="1089"/>
      <c r="BM1942" s="1089"/>
      <c r="BN1942" s="1089"/>
    </row>
    <row r="1943" spans="1:69" s="1095" customFormat="1" ht="24.75" customHeight="1">
      <c r="A1943" s="1089" t="s">
        <v>26108</v>
      </c>
      <c r="B1943" s="1090" t="s">
        <v>26109</v>
      </c>
      <c r="C1943" s="1235" t="s">
        <v>5168</v>
      </c>
      <c r="D1943" s="1090" t="s">
        <v>26110</v>
      </c>
      <c r="E1943" s="1090" t="s">
        <v>163</v>
      </c>
      <c r="F1943" s="1089" t="s">
        <v>89</v>
      </c>
      <c r="G1943" s="1089" t="s">
        <v>2448</v>
      </c>
      <c r="H1943" s="1089" t="s">
        <v>180</v>
      </c>
      <c r="I1943" s="1092" t="s">
        <v>5417</v>
      </c>
      <c r="J1943" s="1090" t="s">
        <v>26111</v>
      </c>
      <c r="K1943" s="1090" t="s">
        <v>1183</v>
      </c>
      <c r="L1943" s="1090" t="s">
        <v>1184</v>
      </c>
      <c r="M1943" s="1093" t="s">
        <v>26112</v>
      </c>
      <c r="N1943" s="1089"/>
      <c r="O1943" s="1089" t="s">
        <v>2155</v>
      </c>
      <c r="P1943" s="1089" t="s">
        <v>26113</v>
      </c>
      <c r="Q1943" s="1089" t="s">
        <v>26113</v>
      </c>
      <c r="R1943" s="1089"/>
      <c r="S1943" s="1094"/>
      <c r="U1943" s="1089"/>
      <c r="V1943" s="1089"/>
      <c r="W1943" s="1090"/>
      <c r="X1943" s="1089"/>
      <c r="AH1943" s="1096"/>
      <c r="AI1943" s="1096"/>
      <c r="AJ1943" s="1096"/>
      <c r="AK1943" s="1096"/>
      <c r="AS1943" s="1094"/>
      <c r="BK1943" s="1089"/>
      <c r="BL1943" s="1089"/>
      <c r="BM1943" s="1089"/>
      <c r="BN1943" s="1089"/>
    </row>
    <row r="1944" spans="1:69" s="1095" customFormat="1" ht="24.75" customHeight="1">
      <c r="A1944" s="1089" t="s">
        <v>26114</v>
      </c>
      <c r="B1944" s="1090" t="s">
        <v>26115</v>
      </c>
      <c r="C1944" s="1235" t="s">
        <v>5168</v>
      </c>
      <c r="D1944" s="1090" t="s">
        <v>26116</v>
      </c>
      <c r="E1944" s="1090" t="s">
        <v>163</v>
      </c>
      <c r="F1944" s="1089" t="s">
        <v>1083</v>
      </c>
      <c r="G1944" s="1089" t="s">
        <v>2448</v>
      </c>
      <c r="H1944" s="1089" t="s">
        <v>180</v>
      </c>
      <c r="I1944" s="1092" t="s">
        <v>5417</v>
      </c>
      <c r="J1944" s="1090" t="s">
        <v>26117</v>
      </c>
      <c r="K1944" s="1090" t="s">
        <v>1183</v>
      </c>
      <c r="L1944" s="1090" t="s">
        <v>1184</v>
      </c>
      <c r="M1944" s="1093" t="s">
        <v>26118</v>
      </c>
      <c r="N1944" s="1089"/>
      <c r="O1944" s="1089" t="s">
        <v>2155</v>
      </c>
      <c r="P1944" s="1089" t="s">
        <v>26119</v>
      </c>
      <c r="Q1944" s="1089" t="s">
        <v>26119</v>
      </c>
      <c r="R1944" s="1089"/>
      <c r="S1944" s="1094"/>
      <c r="U1944" s="1089"/>
      <c r="V1944" s="1089"/>
      <c r="W1944" s="1090"/>
      <c r="X1944" s="1089"/>
      <c r="AH1944" s="1096"/>
      <c r="AI1944" s="1096"/>
      <c r="AJ1944" s="1096"/>
      <c r="AK1944" s="1096"/>
      <c r="AS1944" s="1094"/>
      <c r="BK1944" s="1089"/>
      <c r="BL1944" s="1089"/>
      <c r="BM1944" s="1089"/>
      <c r="BN1944" s="1089"/>
    </row>
    <row r="1945" spans="1:69" s="774" customFormat="1" ht="24.75" customHeight="1">
      <c r="A1945" s="485" t="s">
        <v>26584</v>
      </c>
      <c r="B1945" s="732" t="s">
        <v>26496</v>
      </c>
      <c r="C1945" s="1236" t="s">
        <v>5168</v>
      </c>
      <c r="D1945" s="732" t="s">
        <v>26585</v>
      </c>
      <c r="E1945" s="732" t="s">
        <v>162</v>
      </c>
      <c r="F1945" s="485" t="s">
        <v>26586</v>
      </c>
      <c r="G1945" s="485" t="s">
        <v>2448</v>
      </c>
      <c r="H1945" s="485" t="s">
        <v>179</v>
      </c>
      <c r="I1945" s="486" t="s">
        <v>5417</v>
      </c>
      <c r="J1945" s="732" t="s">
        <v>26587</v>
      </c>
      <c r="K1945" s="732" t="s">
        <v>1183</v>
      </c>
      <c r="L1945" s="732" t="s">
        <v>1184</v>
      </c>
      <c r="M1945" s="772" t="s">
        <v>26588</v>
      </c>
      <c r="N1945" s="485"/>
      <c r="O1945" s="485" t="s">
        <v>2155</v>
      </c>
      <c r="P1945" s="485" t="s">
        <v>26589</v>
      </c>
      <c r="Q1945" s="485" t="s">
        <v>26589</v>
      </c>
      <c r="R1945" s="485" t="s">
        <v>26493</v>
      </c>
      <c r="S1945" s="882"/>
      <c r="U1945" s="485"/>
      <c r="V1945" s="485"/>
      <c r="W1945" s="732"/>
      <c r="X1945" s="485"/>
      <c r="AH1945" s="883"/>
      <c r="AI1945" s="883"/>
      <c r="AJ1945" s="883"/>
      <c r="AK1945" s="883"/>
      <c r="AS1945" s="882"/>
      <c r="BK1945" s="485"/>
      <c r="BL1945" s="485"/>
      <c r="BM1945" s="485"/>
      <c r="BN1945" s="485"/>
    </row>
    <row r="1946" spans="1:69" s="1095" customFormat="1" ht="24.75" customHeight="1">
      <c r="A1946" s="1089" t="s">
        <v>26590</v>
      </c>
      <c r="B1946" s="1090" t="s">
        <v>26591</v>
      </c>
      <c r="C1946" s="1235" t="s">
        <v>5168</v>
      </c>
      <c r="D1946" s="1090" t="s">
        <v>26592</v>
      </c>
      <c r="E1946" s="1090" t="s">
        <v>163</v>
      </c>
      <c r="F1946" s="1089" t="s">
        <v>321</v>
      </c>
      <c r="G1946" s="1089" t="s">
        <v>2448</v>
      </c>
      <c r="H1946" s="1089" t="s">
        <v>180</v>
      </c>
      <c r="I1946" s="1092">
        <v>0</v>
      </c>
      <c r="J1946" s="1090" t="s">
        <v>26593</v>
      </c>
      <c r="K1946" s="1090" t="s">
        <v>1183</v>
      </c>
      <c r="L1946" s="1090" t="s">
        <v>1184</v>
      </c>
      <c r="M1946" s="1093" t="s">
        <v>26594</v>
      </c>
      <c r="N1946" s="1089"/>
      <c r="O1946" s="1089" t="s">
        <v>2155</v>
      </c>
      <c r="P1946" s="1089" t="s">
        <v>26570</v>
      </c>
      <c r="Q1946" s="1089" t="s">
        <v>26570</v>
      </c>
      <c r="R1946" s="1089"/>
      <c r="S1946" s="1094"/>
      <c r="U1946" s="1089"/>
      <c r="V1946" s="1089"/>
      <c r="W1946" s="1090"/>
      <c r="X1946" s="1089"/>
      <c r="AH1946" s="1096"/>
      <c r="AI1946" s="1096"/>
      <c r="AJ1946" s="1096"/>
      <c r="AK1946" s="1096"/>
      <c r="AS1946" s="1094"/>
      <c r="BK1946" s="1089"/>
      <c r="BL1946" s="1089"/>
      <c r="BM1946" s="1089"/>
      <c r="BN1946" s="1089"/>
    </row>
    <row r="1947" spans="1:69" s="774" customFormat="1" ht="24.75" customHeight="1">
      <c r="A1947" s="485" t="s">
        <v>26495</v>
      </c>
      <c r="B1947" s="732" t="s">
        <v>26595</v>
      </c>
      <c r="C1947" s="1236" t="s">
        <v>5168</v>
      </c>
      <c r="D1947" s="732" t="s">
        <v>26497</v>
      </c>
      <c r="E1947" s="732" t="s">
        <v>163</v>
      </c>
      <c r="F1947" s="485" t="s">
        <v>26498</v>
      </c>
      <c r="G1947" s="485" t="s">
        <v>26596</v>
      </c>
      <c r="H1947" s="485" t="s">
        <v>180</v>
      </c>
      <c r="I1947" s="486" t="s">
        <v>5417</v>
      </c>
      <c r="J1947" s="732" t="s">
        <v>26499</v>
      </c>
      <c r="K1947" s="732" t="s">
        <v>1183</v>
      </c>
      <c r="L1947" s="732" t="s">
        <v>1184</v>
      </c>
      <c r="M1947" s="772" t="s">
        <v>26500</v>
      </c>
      <c r="N1947" s="485"/>
      <c r="O1947" s="485" t="s">
        <v>2155</v>
      </c>
      <c r="P1947" s="485" t="s">
        <v>26501</v>
      </c>
      <c r="Q1947" s="485" t="s">
        <v>26501</v>
      </c>
      <c r="R1947" s="485" t="s">
        <v>28234</v>
      </c>
      <c r="S1947" s="882"/>
      <c r="U1947" s="485"/>
      <c r="V1947" s="485"/>
      <c r="W1947" s="732"/>
      <c r="X1947" s="485"/>
      <c r="AH1947" s="883"/>
      <c r="AI1947" s="883"/>
      <c r="AJ1947" s="883"/>
      <c r="AK1947" s="883"/>
      <c r="AS1947" s="882"/>
      <c r="BK1947" s="485"/>
      <c r="BL1947" s="485"/>
      <c r="BM1947" s="485"/>
      <c r="BN1947" s="485"/>
    </row>
    <row r="1948" spans="1:69" s="1095" customFormat="1" ht="24.75" customHeight="1">
      <c r="A1948" s="1089" t="s">
        <v>26502</v>
      </c>
      <c r="B1948" s="1090" t="s">
        <v>26597</v>
      </c>
      <c r="C1948" s="1235" t="s">
        <v>5168</v>
      </c>
      <c r="D1948" s="1090" t="s">
        <v>26503</v>
      </c>
      <c r="E1948" s="1090" t="s">
        <v>162</v>
      </c>
      <c r="F1948" s="1089" t="s">
        <v>1038</v>
      </c>
      <c r="G1948" s="1089" t="s">
        <v>2764</v>
      </c>
      <c r="H1948" s="1089" t="s">
        <v>179</v>
      </c>
      <c r="I1948" s="1092" t="s">
        <v>5417</v>
      </c>
      <c r="J1948" s="1090" t="s">
        <v>26504</v>
      </c>
      <c r="K1948" s="1090" t="s">
        <v>1183</v>
      </c>
      <c r="L1948" s="1090" t="s">
        <v>1184</v>
      </c>
      <c r="M1948" s="1093" t="s">
        <v>26505</v>
      </c>
      <c r="N1948" s="1089"/>
      <c r="O1948" s="1089" t="s">
        <v>2155</v>
      </c>
      <c r="P1948" s="1089" t="s">
        <v>26506</v>
      </c>
      <c r="Q1948" s="1089" t="s">
        <v>26506</v>
      </c>
      <c r="R1948" s="1089" t="s">
        <v>26664</v>
      </c>
      <c r="S1948" s="1094"/>
      <c r="U1948" s="1089"/>
      <c r="V1948" s="1089"/>
      <c r="W1948" s="1090"/>
      <c r="X1948" s="1089"/>
      <c r="AH1948" s="1096"/>
      <c r="AI1948" s="1096"/>
      <c r="AJ1948" s="1096"/>
      <c r="AK1948" s="1096"/>
      <c r="AS1948" s="1094"/>
      <c r="BK1948" s="1089"/>
      <c r="BL1948" s="1089"/>
      <c r="BM1948" s="1089"/>
      <c r="BN1948" s="1089"/>
    </row>
    <row r="1949" spans="1:69" s="1095" customFormat="1" ht="24.75" customHeight="1">
      <c r="A1949" s="1089" t="s">
        <v>26507</v>
      </c>
      <c r="B1949" s="1090" t="s">
        <v>26598</v>
      </c>
      <c r="C1949" s="1235" t="s">
        <v>5168</v>
      </c>
      <c r="D1949" s="1090" t="s">
        <v>26508</v>
      </c>
      <c r="E1949" s="1090" t="s">
        <v>162</v>
      </c>
      <c r="F1949" s="1089" t="s">
        <v>123</v>
      </c>
      <c r="G1949" s="1089" t="s">
        <v>2448</v>
      </c>
      <c r="H1949" s="1089" t="s">
        <v>180</v>
      </c>
      <c r="I1949" s="1092" t="s">
        <v>5417</v>
      </c>
      <c r="J1949" s="1090" t="s">
        <v>26509</v>
      </c>
      <c r="K1949" s="1090" t="s">
        <v>1183</v>
      </c>
      <c r="L1949" s="1090" t="s">
        <v>1184</v>
      </c>
      <c r="M1949" s="1093" t="s">
        <v>26510</v>
      </c>
      <c r="N1949" s="1089"/>
      <c r="O1949" s="1089" t="s">
        <v>2155</v>
      </c>
      <c r="P1949" s="1089" t="s">
        <v>26511</v>
      </c>
      <c r="Q1949" s="1089" t="s">
        <v>26511</v>
      </c>
      <c r="R1949" s="1089" t="s">
        <v>26664</v>
      </c>
      <c r="S1949" s="1094"/>
      <c r="U1949" s="1089"/>
      <c r="V1949" s="1089"/>
      <c r="W1949" s="1090"/>
      <c r="X1949" s="1089"/>
      <c r="AH1949" s="1096"/>
      <c r="AI1949" s="1096"/>
      <c r="AJ1949" s="1096"/>
      <c r="AK1949" s="1096"/>
      <c r="AS1949" s="1094"/>
      <c r="BK1949" s="1089"/>
      <c r="BL1949" s="1089"/>
      <c r="BM1949" s="1089"/>
      <c r="BN1949" s="1089"/>
    </row>
    <row r="1950" spans="1:69" s="774" customFormat="1" ht="21" customHeight="1">
      <c r="A1950" s="485" t="s">
        <v>26512</v>
      </c>
      <c r="B1950" s="732" t="s">
        <v>26599</v>
      </c>
      <c r="C1950" s="1236" t="s">
        <v>5168</v>
      </c>
      <c r="D1950" s="732" t="s">
        <v>26513</v>
      </c>
      <c r="E1950" s="732" t="s">
        <v>162</v>
      </c>
      <c r="F1950" s="485" t="s">
        <v>469</v>
      </c>
      <c r="G1950" s="485" t="s">
        <v>2448</v>
      </c>
      <c r="H1950" s="485" t="s">
        <v>180</v>
      </c>
      <c r="I1950" s="486" t="s">
        <v>5417</v>
      </c>
      <c r="J1950" s="732" t="s">
        <v>26514</v>
      </c>
      <c r="K1950" s="732" t="s">
        <v>1183</v>
      </c>
      <c r="L1950" s="732" t="s">
        <v>1184</v>
      </c>
      <c r="M1950" s="772" t="s">
        <v>26515</v>
      </c>
      <c r="N1950" s="485"/>
      <c r="O1950" s="485" t="s">
        <v>2155</v>
      </c>
      <c r="P1950" s="485" t="s">
        <v>26516</v>
      </c>
      <c r="Q1950" s="485" t="s">
        <v>26516</v>
      </c>
      <c r="R1950" s="485" t="s">
        <v>27673</v>
      </c>
      <c r="S1950" s="882"/>
      <c r="U1950" s="485"/>
      <c r="V1950" s="485"/>
      <c r="W1950" s="732"/>
      <c r="X1950" s="485"/>
      <c r="AH1950" s="883"/>
      <c r="AI1950" s="883"/>
      <c r="AJ1950" s="883"/>
      <c r="AK1950" s="883"/>
      <c r="AS1950" s="882"/>
      <c r="BK1950" s="485"/>
      <c r="BL1950" s="485"/>
      <c r="BM1950" s="485"/>
      <c r="BN1950" s="485"/>
    </row>
    <row r="1951" spans="1:69" s="971" customFormat="1" ht="24.75" customHeight="1">
      <c r="A1951" s="966" t="s">
        <v>28930</v>
      </c>
      <c r="B1951" s="732" t="s">
        <v>28931</v>
      </c>
      <c r="C1951" s="1147" t="s">
        <v>5168</v>
      </c>
      <c r="D1951" s="969">
        <v>5700152843</v>
      </c>
      <c r="E1951" s="1148" t="s">
        <v>163</v>
      </c>
      <c r="F1951" s="485" t="s">
        <v>28932</v>
      </c>
      <c r="G1951" s="971" t="s">
        <v>2448</v>
      </c>
      <c r="I1951" s="486"/>
      <c r="J1951" s="972">
        <v>9933283499</v>
      </c>
      <c r="K1951" s="972" t="s">
        <v>1183</v>
      </c>
      <c r="L1951" s="972" t="s">
        <v>1184</v>
      </c>
      <c r="M1951" s="974" t="s">
        <v>28933</v>
      </c>
      <c r="O1951" s="971" t="s">
        <v>2155</v>
      </c>
      <c r="P1951" s="971" t="s">
        <v>28934</v>
      </c>
      <c r="Q1951" s="971" t="s">
        <v>28935</v>
      </c>
      <c r="S1951" s="1149"/>
      <c r="T1951" s="976" t="e">
        <f>IF([18]!Table54[[#This Row],[تاریخ اولین  احتساب حق بیمه]]="",1403,MID([18]!Table54[[#This Row],[تاریخ اولین  احتساب حق بیمه]],1,4))</f>
        <v>#REF!</v>
      </c>
      <c r="Y1951" s="976"/>
      <c r="Z1951" s="976"/>
      <c r="AA1951" s="976"/>
      <c r="AB1951" s="976"/>
      <c r="AC1951" s="976"/>
      <c r="AD1951" s="976"/>
      <c r="AE1951" s="976"/>
      <c r="AF1951" s="976"/>
      <c r="AG1951" s="976"/>
      <c r="AH1951" s="1150"/>
      <c r="AI1951" s="1150"/>
      <c r="AJ1951" s="1150"/>
      <c r="AK1951" s="1150"/>
      <c r="AL1951" s="976"/>
      <c r="AM1951" s="976"/>
      <c r="AN1951" s="976"/>
      <c r="AO1951" s="976"/>
      <c r="AP1951" s="976"/>
      <c r="AQ1951" s="976"/>
      <c r="AR1951" s="976"/>
      <c r="AS1951" s="1149"/>
      <c r="AT1951" s="976"/>
      <c r="AU1951" s="976"/>
      <c r="AV1951" s="976"/>
      <c r="AW1951" s="976"/>
      <c r="AX1951" s="976"/>
      <c r="AY1951" s="976"/>
      <c r="AZ1951" s="976"/>
      <c r="BA1951" s="976"/>
      <c r="BB1951" s="976"/>
      <c r="BC1951" s="976"/>
      <c r="BD1951" s="976"/>
      <c r="BE1951" s="976"/>
      <c r="BF1951" s="976"/>
      <c r="BG1951" s="976"/>
      <c r="BH1951" s="976"/>
      <c r="BI1951" s="964"/>
      <c r="BO1951" s="964"/>
      <c r="BP1951" s="964"/>
      <c r="BQ1951" s="964"/>
    </row>
    <row r="1952" spans="1:69" s="971" customFormat="1" ht="24.75" customHeight="1">
      <c r="A1952" s="966" t="s">
        <v>28936</v>
      </c>
      <c r="B1952" s="732" t="s">
        <v>28937</v>
      </c>
      <c r="C1952" s="1147" t="s">
        <v>5168</v>
      </c>
      <c r="D1952" s="969" t="s">
        <v>28938</v>
      </c>
      <c r="E1952" s="1148" t="s">
        <v>163</v>
      </c>
      <c r="F1952" s="485" t="s">
        <v>28939</v>
      </c>
      <c r="G1952" s="971" t="s">
        <v>2448</v>
      </c>
      <c r="H1952" s="971" t="s">
        <v>179</v>
      </c>
      <c r="I1952" s="18" t="s">
        <v>5418</v>
      </c>
      <c r="J1952" s="972" t="s">
        <v>28940</v>
      </c>
      <c r="K1952" s="972" t="s">
        <v>1183</v>
      </c>
      <c r="L1952" s="972" t="s">
        <v>1657</v>
      </c>
      <c r="M1952" s="974" t="s">
        <v>28941</v>
      </c>
      <c r="O1952" s="971" t="s">
        <v>2155</v>
      </c>
      <c r="P1952" s="971" t="s">
        <v>27690</v>
      </c>
      <c r="Q1952" s="971" t="s">
        <v>27690</v>
      </c>
      <c r="S1952" s="1149"/>
      <c r="T1952" s="976"/>
      <c r="Y1952" s="976"/>
      <c r="Z1952" s="976"/>
      <c r="AA1952" s="976"/>
      <c r="AB1952" s="976"/>
      <c r="AC1952" s="976"/>
      <c r="AD1952" s="976"/>
      <c r="AE1952" s="976"/>
      <c r="AF1952" s="976"/>
      <c r="AG1952" s="976"/>
      <c r="AH1952" s="1150"/>
      <c r="AI1952" s="1150"/>
      <c r="AJ1952" s="1150"/>
      <c r="AK1952" s="1150"/>
      <c r="AL1952" s="976"/>
      <c r="AM1952" s="976"/>
      <c r="AN1952" s="976"/>
      <c r="AO1952" s="976"/>
      <c r="AP1952" s="976"/>
      <c r="AQ1952" s="976"/>
      <c r="AR1952" s="976"/>
      <c r="AS1952" s="1149"/>
      <c r="AT1952" s="976"/>
      <c r="AU1952" s="976"/>
      <c r="AV1952" s="976"/>
      <c r="AW1952" s="976"/>
      <c r="AX1952" s="976"/>
      <c r="AY1952" s="976"/>
      <c r="AZ1952" s="976"/>
      <c r="BA1952" s="976"/>
      <c r="BB1952" s="976"/>
      <c r="BC1952" s="976"/>
      <c r="BD1952" s="976"/>
      <c r="BE1952" s="976"/>
      <c r="BF1952" s="976"/>
      <c r="BG1952" s="976"/>
      <c r="BH1952" s="976"/>
      <c r="BI1952" s="964"/>
      <c r="BO1952" s="964"/>
      <c r="BP1952" s="964"/>
      <c r="BQ1952" s="964"/>
    </row>
    <row r="1953" spans="1:73" s="1155" customFormat="1" ht="24.75" customHeight="1">
      <c r="A1953" s="1151" t="s">
        <v>28942</v>
      </c>
      <c r="B1953" s="1090" t="s">
        <v>28943</v>
      </c>
      <c r="C1953" s="1152" t="s">
        <v>5168</v>
      </c>
      <c r="D1953" s="1153" t="s">
        <v>28944</v>
      </c>
      <c r="E1953" s="1154" t="s">
        <v>163</v>
      </c>
      <c r="F1953" s="1089" t="s">
        <v>219</v>
      </c>
      <c r="G1953" s="1155" t="s">
        <v>2448</v>
      </c>
      <c r="H1953" s="1155" t="s">
        <v>180</v>
      </c>
      <c r="I1953" s="1092">
        <v>1</v>
      </c>
      <c r="J1953" s="1154" t="s">
        <v>28945</v>
      </c>
      <c r="K1953" s="1154" t="s">
        <v>1183</v>
      </c>
      <c r="L1953" s="1154" t="s">
        <v>1221</v>
      </c>
      <c r="M1953" s="1156" t="s">
        <v>28946</v>
      </c>
      <c r="O1953" s="1155" t="s">
        <v>2155</v>
      </c>
      <c r="P1953" s="1155" t="s">
        <v>28543</v>
      </c>
      <c r="Q1953" s="1155" t="s">
        <v>28543</v>
      </c>
      <c r="S1953" s="1157"/>
      <c r="T1953" s="1158"/>
      <c r="Y1953" s="1158"/>
      <c r="Z1953" s="1158"/>
      <c r="AA1953" s="1158"/>
      <c r="AB1953" s="1158"/>
      <c r="AC1953" s="1158"/>
      <c r="AD1953" s="1158"/>
      <c r="AE1953" s="1158"/>
      <c r="AF1953" s="1158"/>
      <c r="AG1953" s="1158"/>
      <c r="AH1953" s="1159"/>
      <c r="AI1953" s="1159"/>
      <c r="AJ1953" s="1159"/>
      <c r="AK1953" s="1159"/>
      <c r="AL1953" s="1158"/>
      <c r="AM1953" s="1158"/>
      <c r="AN1953" s="1158"/>
      <c r="AO1953" s="1158"/>
      <c r="AP1953" s="1158"/>
      <c r="AQ1953" s="1158"/>
      <c r="AR1953" s="1158"/>
      <c r="AS1953" s="1157"/>
      <c r="AT1953" s="1158"/>
      <c r="AU1953" s="1158"/>
      <c r="AV1953" s="1158"/>
      <c r="AW1953" s="1158"/>
      <c r="AX1953" s="1158"/>
      <c r="AY1953" s="1158"/>
      <c r="AZ1953" s="1158"/>
      <c r="BA1953" s="1158"/>
      <c r="BB1953" s="1158"/>
      <c r="BC1953" s="1158"/>
      <c r="BD1953" s="1158"/>
      <c r="BE1953" s="1158"/>
      <c r="BF1953" s="1158"/>
      <c r="BG1953" s="1158"/>
      <c r="BH1953" s="1158"/>
      <c r="BI1953" s="1072"/>
      <c r="BO1953" s="1072"/>
      <c r="BP1953" s="1072"/>
      <c r="BQ1953" s="1072"/>
    </row>
    <row r="1954" spans="1:73" s="1155" customFormat="1" ht="24.75" customHeight="1">
      <c r="A1954" s="1151" t="s">
        <v>28947</v>
      </c>
      <c r="B1954" s="1090" t="s">
        <v>28948</v>
      </c>
      <c r="C1954" s="1152" t="s">
        <v>5168</v>
      </c>
      <c r="D1954" s="1160">
        <v>2580280642</v>
      </c>
      <c r="E1954" s="1154" t="s">
        <v>163</v>
      </c>
      <c r="F1954" s="1160" t="s">
        <v>28949</v>
      </c>
      <c r="G1954" s="1155" t="s">
        <v>2448</v>
      </c>
      <c r="H1954" s="1155" t="s">
        <v>28950</v>
      </c>
      <c r="I1954" s="1144" t="s">
        <v>5416</v>
      </c>
      <c r="J1954" s="1160">
        <v>9118495084</v>
      </c>
      <c r="K1954" s="1154" t="s">
        <v>1183</v>
      </c>
      <c r="L1954" s="1154" t="s">
        <v>1184</v>
      </c>
      <c r="M1954" s="1161" t="s">
        <v>28951</v>
      </c>
      <c r="O1954" s="1155" t="s">
        <v>2155</v>
      </c>
      <c r="P1954" s="1155" t="s">
        <v>28952</v>
      </c>
      <c r="Q1954" s="1155" t="s">
        <v>28952</v>
      </c>
      <c r="S1954" s="1157"/>
      <c r="T1954" s="1158" t="e">
        <f>IF([18]!Table54[[#This Row],[تاریخ اولین  احتساب حق بیمه]]="",1403,MID([18]!Table54[[#This Row],[تاریخ اولین  احتساب حق بیمه]],1,4))</f>
        <v>#REF!</v>
      </c>
      <c r="W1954" s="1090"/>
      <c r="Y1954" s="1158"/>
      <c r="Z1954" s="1158"/>
      <c r="AA1954" s="1158"/>
      <c r="AB1954" s="1158"/>
      <c r="AC1954" s="1158"/>
      <c r="AD1954" s="1158"/>
      <c r="AE1954" s="1158"/>
      <c r="AF1954" s="1158"/>
      <c r="AG1954" s="1158"/>
      <c r="AH1954" s="1159"/>
      <c r="AI1954" s="1159"/>
      <c r="AJ1954" s="1159"/>
      <c r="AK1954" s="1159"/>
      <c r="AL1954" s="1158"/>
      <c r="AM1954" s="1158"/>
      <c r="AN1954" s="1158"/>
      <c r="AO1954" s="1158"/>
      <c r="AP1954" s="1158"/>
      <c r="AQ1954" s="1158"/>
      <c r="AR1954" s="1158"/>
      <c r="AS1954" s="1157"/>
      <c r="AT1954" s="1158"/>
      <c r="AU1954" s="1158"/>
      <c r="AV1954" s="1158"/>
      <c r="AW1954" s="1158"/>
      <c r="AX1954" s="1158"/>
      <c r="AY1954" s="1158"/>
      <c r="AZ1954" s="1158"/>
      <c r="BA1954" s="1158"/>
      <c r="BB1954" s="1158"/>
      <c r="BC1954" s="1158"/>
      <c r="BD1954" s="1158"/>
      <c r="BE1954" s="1158"/>
      <c r="BF1954" s="1158"/>
      <c r="BG1954" s="1158"/>
      <c r="BH1954" s="1158"/>
      <c r="BI1954" s="1158"/>
      <c r="BJ1954" s="1158"/>
      <c r="BK1954" s="1158"/>
      <c r="BL1954" s="1158"/>
      <c r="BM1954" s="1158"/>
      <c r="BN1954" s="1158"/>
      <c r="BO1954" s="1158"/>
      <c r="BP1954" s="1158"/>
      <c r="BQ1954" s="1158"/>
      <c r="BR1954" s="1158"/>
      <c r="BS1954" s="1158"/>
      <c r="BT1954" s="1158"/>
      <c r="BU1954" s="1158"/>
    </row>
    <row r="1955" spans="1:73" s="1170" customFormat="1" ht="24.75" customHeight="1">
      <c r="A1955" s="1166" t="s">
        <v>28953</v>
      </c>
      <c r="B1955" s="1167" t="s">
        <v>28954</v>
      </c>
      <c r="C1955" s="1168" t="s">
        <v>5168</v>
      </c>
      <c r="D1955" s="1160">
        <v>2582034861</v>
      </c>
      <c r="E1955" s="1169" t="s">
        <v>163</v>
      </c>
      <c r="F1955" s="1160" t="s">
        <v>28955</v>
      </c>
      <c r="G1955" s="1170" t="s">
        <v>2448</v>
      </c>
      <c r="H1955" s="1170" t="s">
        <v>180</v>
      </c>
      <c r="I1955" s="1171">
        <v>0</v>
      </c>
      <c r="J1955" s="1160"/>
      <c r="K1955" s="1169" t="s">
        <v>1183</v>
      </c>
      <c r="L1955" s="1169" t="s">
        <v>1184</v>
      </c>
      <c r="M1955" s="1161"/>
      <c r="O1955" s="1170" t="s">
        <v>2155</v>
      </c>
      <c r="P1955" s="1170" t="s">
        <v>28956</v>
      </c>
      <c r="Q1955" s="1170" t="s">
        <v>28956</v>
      </c>
      <c r="S1955" s="1172"/>
      <c r="T1955" s="1173"/>
      <c r="W1955" s="1167"/>
      <c r="Y1955" s="1173"/>
      <c r="Z1955" s="1173"/>
      <c r="AA1955" s="1173"/>
      <c r="AB1955" s="1173"/>
      <c r="AC1955" s="1173"/>
      <c r="AD1955" s="1173"/>
      <c r="AE1955" s="1173"/>
      <c r="AF1955" s="1173"/>
      <c r="AG1955" s="1173"/>
      <c r="AH1955" s="1174"/>
      <c r="AI1955" s="1174"/>
      <c r="AJ1955" s="1174"/>
      <c r="AK1955" s="1174"/>
      <c r="AL1955" s="1173"/>
      <c r="AM1955" s="1173"/>
      <c r="AN1955" s="1173"/>
      <c r="AO1955" s="1173"/>
      <c r="AP1955" s="1173"/>
      <c r="AQ1955" s="1173"/>
      <c r="AR1955" s="1173"/>
      <c r="AS1955" s="1172"/>
      <c r="AT1955" s="1173"/>
      <c r="AU1955" s="1173"/>
      <c r="AV1955" s="1173"/>
      <c r="AW1955" s="1173"/>
      <c r="AX1955" s="1173"/>
      <c r="AY1955" s="1173"/>
      <c r="AZ1955" s="1173"/>
      <c r="BA1955" s="1173"/>
      <c r="BB1955" s="1173"/>
      <c r="BC1955" s="1173"/>
      <c r="BD1955" s="1173"/>
      <c r="BE1955" s="1173"/>
      <c r="BF1955" s="1173"/>
      <c r="BG1955" s="1173"/>
      <c r="BH1955" s="1173"/>
      <c r="BI1955" s="1173"/>
      <c r="BJ1955" s="1173"/>
      <c r="BK1955" s="1173"/>
      <c r="BL1955" s="1173"/>
      <c r="BM1955" s="1173"/>
      <c r="BN1955" s="1173"/>
      <c r="BO1955" s="1173"/>
      <c r="BP1955" s="1173"/>
      <c r="BQ1955" s="1173"/>
      <c r="BR1955" s="1173"/>
      <c r="BS1955" s="1173"/>
      <c r="BT1955" s="1173"/>
      <c r="BU1955" s="1173"/>
    </row>
    <row r="1956" spans="1:73" s="1170" customFormat="1" ht="24.75" customHeight="1">
      <c r="A1956" s="1166" t="s">
        <v>28957</v>
      </c>
      <c r="B1956" s="1167" t="s">
        <v>28958</v>
      </c>
      <c r="C1956" s="1168" t="s">
        <v>5168</v>
      </c>
      <c r="D1956" s="1160">
        <v>2581564571</v>
      </c>
      <c r="E1956" s="1169" t="s">
        <v>163</v>
      </c>
      <c r="F1956" s="1160" t="s">
        <v>5129</v>
      </c>
      <c r="G1956" s="1170" t="s">
        <v>2448</v>
      </c>
      <c r="I1956" s="1171"/>
      <c r="J1956" s="1160"/>
      <c r="K1956" s="1169" t="s">
        <v>1183</v>
      </c>
      <c r="L1956" s="1169" t="s">
        <v>1184</v>
      </c>
      <c r="M1956" s="1161"/>
      <c r="O1956" s="1170" t="s">
        <v>2155</v>
      </c>
      <c r="P1956" s="1170" t="s">
        <v>28710</v>
      </c>
      <c r="Q1956" s="1170" t="s">
        <v>28710</v>
      </c>
      <c r="S1956" s="1172"/>
      <c r="T1956" s="1173"/>
      <c r="W1956" s="1167"/>
      <c r="Y1956" s="1173"/>
      <c r="Z1956" s="1173"/>
      <c r="AA1956" s="1173"/>
      <c r="AB1956" s="1173"/>
      <c r="AC1956" s="1173"/>
      <c r="AD1956" s="1173"/>
      <c r="AE1956" s="1173"/>
      <c r="AF1956" s="1173"/>
      <c r="AG1956" s="1173"/>
      <c r="AH1956" s="1174"/>
      <c r="AI1956" s="1174"/>
      <c r="AJ1956" s="1174"/>
      <c r="AK1956" s="1174"/>
      <c r="AL1956" s="1173"/>
      <c r="AM1956" s="1173"/>
      <c r="AN1956" s="1173"/>
      <c r="AO1956" s="1173"/>
      <c r="AP1956" s="1173"/>
      <c r="AQ1956" s="1173"/>
      <c r="AR1956" s="1173"/>
      <c r="AS1956" s="1172"/>
      <c r="AT1956" s="1173"/>
      <c r="AU1956" s="1173"/>
      <c r="AV1956" s="1173"/>
      <c r="AW1956" s="1173"/>
      <c r="AX1956" s="1173"/>
      <c r="AY1956" s="1173"/>
      <c r="AZ1956" s="1173"/>
      <c r="BA1956" s="1173"/>
      <c r="BB1956" s="1173"/>
      <c r="BC1956" s="1173"/>
      <c r="BD1956" s="1173"/>
      <c r="BE1956" s="1173"/>
      <c r="BF1956" s="1173"/>
      <c r="BG1956" s="1173"/>
      <c r="BH1956" s="1173"/>
      <c r="BI1956" s="1173"/>
      <c r="BJ1956" s="1173"/>
      <c r="BK1956" s="1173"/>
      <c r="BL1956" s="1173"/>
      <c r="BM1956" s="1173"/>
      <c r="BN1956" s="1173"/>
      <c r="BO1956" s="1173"/>
      <c r="BP1956" s="1173"/>
      <c r="BQ1956" s="1173"/>
      <c r="BR1956" s="1173"/>
      <c r="BS1956" s="1173"/>
      <c r="BT1956" s="1173"/>
      <c r="BU1956" s="1173"/>
    </row>
    <row r="1957" spans="1:73" s="971" customFormat="1" ht="24.75" customHeight="1">
      <c r="A1957" s="966" t="s">
        <v>28959</v>
      </c>
      <c r="B1957" s="732" t="s">
        <v>28960</v>
      </c>
      <c r="C1957" s="1147" t="s">
        <v>5168</v>
      </c>
      <c r="D1957" s="969" t="s">
        <v>28961</v>
      </c>
      <c r="E1957" s="1148" t="s">
        <v>163</v>
      </c>
      <c r="F1957" s="485" t="s">
        <v>2458</v>
      </c>
      <c r="G1957" s="971" t="s">
        <v>2764</v>
      </c>
      <c r="H1957" s="971" t="s">
        <v>179</v>
      </c>
      <c r="I1957" s="18" t="s">
        <v>5418</v>
      </c>
      <c r="J1957" s="972" t="s">
        <v>28962</v>
      </c>
      <c r="K1957" s="972" t="s">
        <v>1183</v>
      </c>
      <c r="L1957" s="972" t="s">
        <v>1184</v>
      </c>
      <c r="M1957" s="974" t="s">
        <v>28963</v>
      </c>
      <c r="O1957" s="971" t="s">
        <v>2155</v>
      </c>
      <c r="P1957" s="971" t="s">
        <v>28730</v>
      </c>
      <c r="Q1957" s="971" t="s">
        <v>28730</v>
      </c>
      <c r="S1957" s="1149"/>
      <c r="T1957" s="976"/>
      <c r="Y1957" s="976"/>
      <c r="Z1957" s="976"/>
      <c r="AA1957" s="976"/>
      <c r="AB1957" s="976"/>
      <c r="AC1957" s="976"/>
      <c r="AD1957" s="976"/>
      <c r="AE1957" s="976"/>
      <c r="AF1957" s="976"/>
      <c r="AG1957" s="976"/>
      <c r="AH1957" s="1150"/>
      <c r="AI1957" s="1150"/>
      <c r="AJ1957" s="1150"/>
      <c r="AK1957" s="1150"/>
      <c r="AL1957" s="976"/>
      <c r="AM1957" s="976"/>
      <c r="AN1957" s="976"/>
      <c r="AO1957" s="976"/>
      <c r="AP1957" s="976"/>
      <c r="AQ1957" s="976"/>
      <c r="AR1957" s="976"/>
      <c r="AS1957" s="1149"/>
      <c r="AT1957" s="976"/>
      <c r="AU1957" s="976"/>
      <c r="AV1957" s="976"/>
      <c r="AW1957" s="976"/>
      <c r="AX1957" s="976"/>
      <c r="AY1957" s="976"/>
      <c r="AZ1957" s="976"/>
      <c r="BA1957" s="976"/>
      <c r="BB1957" s="976"/>
      <c r="BC1957" s="976"/>
      <c r="BD1957" s="976"/>
      <c r="BE1957" s="976"/>
      <c r="BF1957" s="976"/>
      <c r="BG1957" s="976"/>
      <c r="BH1957" s="976"/>
      <c r="BI1957" s="964"/>
      <c r="BO1957" s="964"/>
      <c r="BP1957" s="964"/>
      <c r="BQ1957" s="964"/>
    </row>
    <row r="1958" spans="1:73" s="971" customFormat="1" ht="24.75" customHeight="1">
      <c r="A1958" s="966" t="s">
        <v>28964</v>
      </c>
      <c r="B1958" s="732" t="s">
        <v>28965</v>
      </c>
      <c r="C1958" s="1147" t="s">
        <v>5168</v>
      </c>
      <c r="D1958" s="1162">
        <v>481242481</v>
      </c>
      <c r="E1958" s="1148" t="s">
        <v>163</v>
      </c>
      <c r="F1958" s="1163" t="s">
        <v>115</v>
      </c>
      <c r="G1958" s="971" t="s">
        <v>24974</v>
      </c>
      <c r="H1958" s="971" t="s">
        <v>180</v>
      </c>
      <c r="I1958" s="19" t="s">
        <v>5417</v>
      </c>
      <c r="J1958" s="1162">
        <v>9059893963</v>
      </c>
      <c r="K1958" s="972" t="s">
        <v>1183</v>
      </c>
      <c r="L1958" s="972" t="s">
        <v>1184</v>
      </c>
      <c r="M1958" s="1164" t="s">
        <v>28966</v>
      </c>
      <c r="O1958" s="971" t="s">
        <v>2155</v>
      </c>
      <c r="P1958" s="1165" t="s">
        <v>28967</v>
      </c>
      <c r="Q1958" s="971" t="s">
        <v>28967</v>
      </c>
      <c r="S1958" s="975"/>
      <c r="T1958" s="976"/>
      <c r="W1958" s="732"/>
      <c r="Y1958" s="976"/>
      <c r="Z1958" s="976"/>
      <c r="AA1958" s="976"/>
      <c r="AB1958" s="976"/>
      <c r="AC1958" s="976"/>
      <c r="AD1958" s="976"/>
      <c r="AE1958" s="976"/>
      <c r="AF1958" s="976"/>
      <c r="AG1958" s="976"/>
      <c r="AH1958" s="977"/>
      <c r="AI1958" s="977"/>
      <c r="AJ1958" s="977"/>
      <c r="AK1958" s="977"/>
      <c r="AL1958" s="976"/>
      <c r="AM1958" s="976"/>
      <c r="AN1958" s="976"/>
      <c r="AO1958" s="976"/>
      <c r="AP1958" s="976"/>
      <c r="AQ1958" s="976"/>
      <c r="AR1958" s="976"/>
      <c r="AS1958" s="975"/>
      <c r="AT1958" s="976"/>
      <c r="AU1958" s="976"/>
      <c r="AV1958" s="976"/>
      <c r="AW1958" s="976"/>
      <c r="AX1958" s="976"/>
      <c r="AY1958" s="976"/>
      <c r="AZ1958" s="976"/>
      <c r="BA1958" s="976"/>
      <c r="BB1958" s="976"/>
      <c r="BC1958" s="976"/>
      <c r="BD1958" s="976"/>
      <c r="BE1958" s="976"/>
      <c r="BF1958" s="976"/>
      <c r="BG1958" s="976"/>
      <c r="BH1958" s="976"/>
      <c r="BI1958" s="976"/>
      <c r="BJ1958" s="976"/>
      <c r="BK1958" s="976"/>
      <c r="BL1958" s="976"/>
      <c r="BM1958" s="976"/>
      <c r="BN1958" s="976"/>
      <c r="BO1958" s="976"/>
      <c r="BP1958" s="976"/>
      <c r="BQ1958" s="976"/>
      <c r="BR1958" s="976"/>
      <c r="BS1958" s="976"/>
      <c r="BT1958" s="976"/>
      <c r="BU1958" s="976"/>
    </row>
    <row r="1959" spans="1:73" s="971" customFormat="1" ht="24.75" customHeight="1">
      <c r="A1959" s="966" t="s">
        <v>28968</v>
      </c>
      <c r="B1959" s="732" t="s">
        <v>28969</v>
      </c>
      <c r="C1959" s="1147" t="s">
        <v>5168</v>
      </c>
      <c r="D1959" s="969" t="s">
        <v>28970</v>
      </c>
      <c r="E1959" s="20" t="s">
        <v>162</v>
      </c>
      <c r="F1959" s="485" t="s">
        <v>3652</v>
      </c>
      <c r="G1959" s="971" t="s">
        <v>25629</v>
      </c>
      <c r="H1959" s="971" t="s">
        <v>180</v>
      </c>
      <c r="I1959" s="19" t="s">
        <v>5417</v>
      </c>
      <c r="J1959" s="972" t="s">
        <v>28971</v>
      </c>
      <c r="K1959" s="972" t="s">
        <v>1183</v>
      </c>
      <c r="L1959" s="972" t="s">
        <v>1184</v>
      </c>
      <c r="M1959" s="974" t="s">
        <v>28972</v>
      </c>
      <c r="O1959" s="971" t="s">
        <v>2155</v>
      </c>
      <c r="P1959" s="971" t="s">
        <v>28234</v>
      </c>
      <c r="Q1959" s="971" t="s">
        <v>28234</v>
      </c>
      <c r="R1959" s="971" t="s">
        <v>28391</v>
      </c>
      <c r="S1959" s="1149"/>
      <c r="T1959" s="976"/>
      <c r="Y1959" s="976"/>
      <c r="Z1959" s="976"/>
      <c r="AA1959" s="976"/>
      <c r="AB1959" s="976"/>
      <c r="AC1959" s="976"/>
      <c r="AD1959" s="976"/>
      <c r="AE1959" s="976"/>
      <c r="AF1959" s="976"/>
      <c r="AG1959" s="976"/>
      <c r="AH1959" s="1150"/>
      <c r="AI1959" s="1150"/>
      <c r="AJ1959" s="1150"/>
      <c r="AK1959" s="1150"/>
      <c r="AL1959" s="976"/>
      <c r="AM1959" s="976"/>
      <c r="AN1959" s="976"/>
      <c r="AO1959" s="976"/>
      <c r="AP1959" s="976"/>
      <c r="AQ1959" s="976"/>
      <c r="AR1959" s="976"/>
      <c r="AS1959" s="1149"/>
      <c r="AT1959" s="976"/>
      <c r="AU1959" s="976"/>
      <c r="AV1959" s="976"/>
      <c r="AW1959" s="976"/>
      <c r="AX1959" s="976"/>
      <c r="AY1959" s="976"/>
      <c r="AZ1959" s="976"/>
      <c r="BA1959" s="976"/>
      <c r="BB1959" s="976"/>
      <c r="BC1959" s="976"/>
      <c r="BD1959" s="976"/>
      <c r="BE1959" s="976"/>
      <c r="BF1959" s="976"/>
      <c r="BG1959" s="976"/>
      <c r="BH1959" s="976"/>
      <c r="BI1959" s="964"/>
      <c r="BO1959" s="964"/>
      <c r="BP1959" s="964"/>
      <c r="BQ1959" s="964"/>
    </row>
    <row r="1960" spans="1:73" s="1155" customFormat="1" ht="24.75" customHeight="1">
      <c r="A1960" s="1151" t="s">
        <v>28973</v>
      </c>
      <c r="B1960" s="1090" t="s">
        <v>28974</v>
      </c>
      <c r="C1960" s="1152" t="s">
        <v>5168</v>
      </c>
      <c r="D1960" s="1153" t="s">
        <v>28975</v>
      </c>
      <c r="E1960" s="1154" t="s">
        <v>163</v>
      </c>
      <c r="F1960" s="1089" t="s">
        <v>89</v>
      </c>
      <c r="G1960" s="1155" t="s">
        <v>26121</v>
      </c>
      <c r="H1960" s="1155" t="s">
        <v>180</v>
      </c>
      <c r="I1960" s="1092"/>
      <c r="J1960" s="1154" t="s">
        <v>28976</v>
      </c>
      <c r="K1960" s="1154" t="s">
        <v>1183</v>
      </c>
      <c r="L1960" s="1154" t="s">
        <v>1184</v>
      </c>
      <c r="M1960" s="1156" t="s">
        <v>28977</v>
      </c>
      <c r="O1960" s="1155" t="s">
        <v>2155</v>
      </c>
      <c r="P1960" s="1155" t="s">
        <v>28978</v>
      </c>
      <c r="Q1960" s="1155" t="s">
        <v>28978</v>
      </c>
      <c r="S1960" s="1157"/>
      <c r="T1960" s="1158" t="e">
        <f>IF([8]!Table54[[#This Row],[تاریخ اولین  احتساب حق بیمه]]="",1403,MID([8]!Table54[[#This Row],[تاریخ اولین  احتساب حق بیمه]],1,4))</f>
        <v>#REF!</v>
      </c>
      <c r="Y1960" s="1158"/>
      <c r="Z1960" s="1158"/>
      <c r="AA1960" s="1158"/>
      <c r="AB1960" s="1158"/>
      <c r="AC1960" s="1158"/>
      <c r="AD1960" s="1158"/>
      <c r="AE1960" s="1158"/>
      <c r="AF1960" s="1158"/>
      <c r="AG1960" s="1158"/>
      <c r="AH1960" s="1159"/>
      <c r="AI1960" s="1159"/>
      <c r="AJ1960" s="1159"/>
      <c r="AK1960" s="1159"/>
      <c r="AL1960" s="1158"/>
      <c r="AM1960" s="1158"/>
      <c r="AN1960" s="1158"/>
      <c r="AO1960" s="1158"/>
      <c r="AP1960" s="1158"/>
      <c r="AQ1960" s="1158"/>
      <c r="AR1960" s="1158"/>
      <c r="AS1960" s="1157"/>
      <c r="AT1960" s="1158"/>
      <c r="AU1960" s="1158"/>
      <c r="AV1960" s="1158"/>
      <c r="AW1960" s="1158"/>
      <c r="AX1960" s="1158"/>
      <c r="AY1960" s="1158"/>
      <c r="AZ1960" s="1158"/>
      <c r="BA1960" s="1158"/>
      <c r="BB1960" s="1158"/>
      <c r="BC1960" s="1158"/>
      <c r="BD1960" s="1158"/>
      <c r="BE1960" s="1158"/>
      <c r="BF1960" s="1158"/>
      <c r="BG1960" s="1158"/>
      <c r="BH1960" s="1158"/>
      <c r="BI1960" s="1072"/>
      <c r="BO1960" s="1072"/>
      <c r="BP1960" s="1072"/>
      <c r="BQ1960" s="1072"/>
    </row>
    <row r="1961" spans="1:73" s="971" customFormat="1" ht="24.75" customHeight="1">
      <c r="A1961" s="966" t="s">
        <v>28979</v>
      </c>
      <c r="B1961" s="732" t="s">
        <v>28980</v>
      </c>
      <c r="C1961" s="1147" t="s">
        <v>5168</v>
      </c>
      <c r="D1961" s="969" t="s">
        <v>28981</v>
      </c>
      <c r="E1961" s="1148" t="s">
        <v>163</v>
      </c>
      <c r="F1961" s="485" t="s">
        <v>123</v>
      </c>
      <c r="G1961" s="971" t="s">
        <v>28982</v>
      </c>
      <c r="H1961" s="971" t="s">
        <v>180</v>
      </c>
      <c r="I1961" s="486"/>
      <c r="J1961" s="972" t="s">
        <v>28983</v>
      </c>
      <c r="K1961" s="972" t="s">
        <v>1183</v>
      </c>
      <c r="L1961" s="972" t="s">
        <v>1184</v>
      </c>
      <c r="M1961" s="974" t="s">
        <v>28984</v>
      </c>
      <c r="O1961" s="971" t="s">
        <v>2155</v>
      </c>
      <c r="P1961" s="971" t="s">
        <v>28985</v>
      </c>
      <c r="Q1961" s="971" t="s">
        <v>28985</v>
      </c>
      <c r="S1961" s="1149"/>
      <c r="T1961" s="976" t="e">
        <f>IF([8]!Table54[[#This Row],[تاریخ اولین  احتساب حق بیمه]]="",1403,MID([8]!Table54[[#This Row],[تاریخ اولین  احتساب حق بیمه]],1,4))</f>
        <v>#REF!</v>
      </c>
      <c r="Y1961" s="976"/>
      <c r="Z1961" s="976"/>
      <c r="AA1961" s="976"/>
      <c r="AB1961" s="976"/>
      <c r="AC1961" s="976"/>
      <c r="AD1961" s="976"/>
      <c r="AE1961" s="976"/>
      <c r="AF1961" s="976"/>
      <c r="AG1961" s="976"/>
      <c r="AH1961" s="1150"/>
      <c r="AI1961" s="1150"/>
      <c r="AJ1961" s="1150"/>
      <c r="AK1961" s="1150"/>
      <c r="AL1961" s="976"/>
      <c r="AM1961" s="976"/>
      <c r="AN1961" s="976"/>
      <c r="AO1961" s="976"/>
      <c r="AP1961" s="976"/>
      <c r="AQ1961" s="976"/>
      <c r="AR1961" s="976"/>
      <c r="AS1961" s="1149"/>
      <c r="AT1961" s="976"/>
      <c r="AU1961" s="976"/>
      <c r="AV1961" s="976"/>
      <c r="AW1961" s="976"/>
      <c r="AX1961" s="976"/>
      <c r="AY1961" s="976"/>
      <c r="AZ1961" s="976"/>
      <c r="BA1961" s="976"/>
      <c r="BB1961" s="976"/>
      <c r="BC1961" s="976"/>
      <c r="BD1961" s="976"/>
      <c r="BE1961" s="976"/>
      <c r="BF1961" s="976"/>
      <c r="BG1961" s="976"/>
      <c r="BH1961" s="976"/>
      <c r="BI1961" s="964"/>
      <c r="BO1961" s="964"/>
      <c r="BP1961" s="964"/>
      <c r="BQ1961" s="964"/>
    </row>
    <row r="1962" spans="1:73" s="971" customFormat="1" ht="24.75" customHeight="1">
      <c r="A1962" s="966" t="s">
        <v>29426</v>
      </c>
      <c r="B1962" s="732" t="s">
        <v>28991</v>
      </c>
      <c r="C1962" s="1147" t="s">
        <v>5168</v>
      </c>
      <c r="D1962" s="969">
        <v>2051005567</v>
      </c>
      <c r="E1962" s="1148" t="s">
        <v>163</v>
      </c>
      <c r="F1962" s="485" t="s">
        <v>29427</v>
      </c>
      <c r="G1962" s="971" t="s">
        <v>28982</v>
      </c>
      <c r="I1962" s="486"/>
      <c r="J1962" s="972">
        <v>9116047863</v>
      </c>
      <c r="K1962" s="972" t="s">
        <v>1183</v>
      </c>
      <c r="L1962" s="972" t="s">
        <v>1184</v>
      </c>
      <c r="M1962" s="974" t="s">
        <v>28992</v>
      </c>
      <c r="O1962" s="971" t="s">
        <v>2155</v>
      </c>
      <c r="P1962" s="971" t="s">
        <v>28764</v>
      </c>
      <c r="Q1962" s="971" t="s">
        <v>28764</v>
      </c>
      <c r="S1962" s="1149"/>
      <c r="T1962" s="976" t="e">
        <f>IF([17]!Table54[[#This Row],[تاریخ اولین  احتساب حق بیمه]]="",1403,MID([17]!Table54[[#This Row],[تاریخ اولین  احتساب حق بیمه]],1,4))</f>
        <v>#REF!</v>
      </c>
      <c r="Y1962" s="976"/>
      <c r="Z1962" s="976"/>
      <c r="AA1962" s="976"/>
      <c r="AB1962" s="976"/>
      <c r="AC1962" s="976"/>
      <c r="AD1962" s="976"/>
      <c r="AE1962" s="976"/>
      <c r="AF1962" s="976"/>
      <c r="AG1962" s="976"/>
      <c r="AH1962" s="1150"/>
      <c r="AI1962" s="1150"/>
      <c r="AJ1962" s="1150"/>
      <c r="AK1962" s="1150"/>
      <c r="AL1962" s="976"/>
      <c r="AM1962" s="976"/>
      <c r="AN1962" s="976"/>
      <c r="AO1962" s="976"/>
      <c r="AP1962" s="976"/>
      <c r="AQ1962" s="976"/>
      <c r="AR1962" s="976"/>
      <c r="AS1962" s="1149"/>
      <c r="AT1962" s="976"/>
      <c r="AU1962" s="976"/>
      <c r="AV1962" s="976"/>
      <c r="AW1962" s="976"/>
      <c r="AX1962" s="976"/>
      <c r="AY1962" s="976"/>
      <c r="AZ1962" s="976"/>
      <c r="BA1962" s="976"/>
      <c r="BB1962" s="976"/>
      <c r="BC1962" s="976"/>
      <c r="BD1962" s="976"/>
      <c r="BE1962" s="976"/>
      <c r="BF1962" s="976"/>
      <c r="BG1962" s="976"/>
      <c r="BH1962" s="976"/>
      <c r="BI1962" s="964"/>
      <c r="BO1962" s="964"/>
      <c r="BP1962" s="964"/>
      <c r="BQ1962" s="964"/>
    </row>
    <row r="1963" spans="1:73" s="971" customFormat="1" ht="24.75" customHeight="1">
      <c r="A1963" s="966" t="s">
        <v>29428</v>
      </c>
      <c r="B1963" s="732" t="s">
        <v>29429</v>
      </c>
      <c r="C1963" s="1147" t="s">
        <v>5168</v>
      </c>
      <c r="D1963" s="969">
        <v>2669287883</v>
      </c>
      <c r="E1963" s="1148" t="s">
        <v>163</v>
      </c>
      <c r="F1963" s="485" t="s">
        <v>117</v>
      </c>
      <c r="G1963" s="971" t="s">
        <v>28982</v>
      </c>
      <c r="I1963" s="486"/>
      <c r="J1963" s="972">
        <v>9116504866</v>
      </c>
      <c r="K1963" s="972" t="s">
        <v>1183</v>
      </c>
      <c r="L1963" s="972" t="s">
        <v>1184</v>
      </c>
      <c r="M1963" s="974" t="s">
        <v>28990</v>
      </c>
      <c r="O1963" s="971" t="s">
        <v>2155</v>
      </c>
      <c r="P1963" s="971" t="s">
        <v>28832</v>
      </c>
      <c r="Q1963" s="971" t="s">
        <v>28832</v>
      </c>
      <c r="S1963" s="1149"/>
      <c r="T1963" s="976" t="e">
        <f>IF([17]!Table54[[#This Row],[تاریخ اولین  احتساب حق بیمه]]="",1403,MID([17]!Table54[[#This Row],[تاریخ اولین  احتساب حق بیمه]],1,4))</f>
        <v>#REF!</v>
      </c>
      <c r="Y1963" s="976"/>
      <c r="Z1963" s="976"/>
      <c r="AA1963" s="976"/>
      <c r="AB1963" s="976"/>
      <c r="AC1963" s="976"/>
      <c r="AD1963" s="976"/>
      <c r="AE1963" s="976"/>
      <c r="AF1963" s="976"/>
      <c r="AG1963" s="976"/>
      <c r="AH1963" s="1150"/>
      <c r="AI1963" s="1150"/>
      <c r="AJ1963" s="1150"/>
      <c r="AK1963" s="1150"/>
      <c r="AL1963" s="976"/>
      <c r="AM1963" s="976"/>
      <c r="AN1963" s="976"/>
      <c r="AO1963" s="976"/>
      <c r="AP1963" s="976"/>
      <c r="AQ1963" s="976"/>
      <c r="AR1963" s="976"/>
      <c r="AS1963" s="1149"/>
      <c r="AT1963" s="976"/>
      <c r="AU1963" s="976"/>
      <c r="AV1963" s="976"/>
      <c r="AW1963" s="976"/>
      <c r="AX1963" s="976"/>
      <c r="AY1963" s="976"/>
      <c r="AZ1963" s="976"/>
      <c r="BA1963" s="976"/>
      <c r="BB1963" s="976"/>
      <c r="BC1963" s="976"/>
      <c r="BD1963" s="976"/>
      <c r="BE1963" s="976"/>
      <c r="BF1963" s="976"/>
      <c r="BG1963" s="976"/>
      <c r="BH1963" s="976"/>
      <c r="BI1963" s="964"/>
      <c r="BO1963" s="964"/>
      <c r="BP1963" s="964"/>
      <c r="BQ1963" s="964"/>
    </row>
    <row r="1964" spans="1:73" s="971" customFormat="1" ht="24.75" customHeight="1">
      <c r="A1964" s="966" t="s">
        <v>28989</v>
      </c>
      <c r="B1964" s="732">
        <v>367118</v>
      </c>
      <c r="C1964" s="1147" t="s">
        <v>5168</v>
      </c>
      <c r="D1964" s="969">
        <v>2669474020</v>
      </c>
      <c r="E1964" s="1148" t="s">
        <v>163</v>
      </c>
      <c r="F1964" s="485" t="s">
        <v>114</v>
      </c>
      <c r="G1964" s="971" t="s">
        <v>28982</v>
      </c>
      <c r="H1964" s="971" t="s">
        <v>179</v>
      </c>
      <c r="I1964" s="1144" t="s">
        <v>5416</v>
      </c>
      <c r="J1964" s="972"/>
      <c r="K1964" s="972" t="s">
        <v>1183</v>
      </c>
      <c r="L1964" s="972" t="s">
        <v>1184</v>
      </c>
      <c r="M1964" s="974" t="s">
        <v>28990</v>
      </c>
      <c r="O1964" s="971" t="s">
        <v>2155</v>
      </c>
      <c r="P1964" s="971" t="s">
        <v>28832</v>
      </c>
      <c r="Q1964" s="971" t="s">
        <v>28832</v>
      </c>
      <c r="S1964" s="1149"/>
      <c r="T1964" s="976" t="e">
        <f>IF([19]!Table54[[#This Row],[تاریخ اولین  احتساب حق بیمه]]="",1403,MID([19]!Table54[[#This Row],[تاریخ اولین  احتساب حق بیمه]],1,4))</f>
        <v>#REF!</v>
      </c>
      <c r="Y1964" s="976"/>
      <c r="Z1964" s="976"/>
      <c r="AA1964" s="976"/>
      <c r="AB1964" s="976"/>
      <c r="AC1964" s="976"/>
      <c r="AD1964" s="976"/>
      <c r="AE1964" s="976"/>
      <c r="AF1964" s="976"/>
      <c r="AG1964" s="976"/>
      <c r="AH1964" s="1150"/>
      <c r="AI1964" s="1150"/>
      <c r="AJ1964" s="1150"/>
      <c r="AK1964" s="1150"/>
      <c r="AL1964" s="976"/>
      <c r="AM1964" s="976"/>
      <c r="AN1964" s="976"/>
      <c r="AO1964" s="976"/>
      <c r="AP1964" s="976"/>
      <c r="AQ1964" s="976"/>
      <c r="AR1964" s="976"/>
      <c r="AS1964" s="1149"/>
      <c r="AT1964" s="976"/>
      <c r="AU1964" s="976"/>
      <c r="AV1964" s="976"/>
      <c r="AW1964" s="976"/>
      <c r="AX1964" s="976"/>
      <c r="AY1964" s="976"/>
      <c r="AZ1964" s="976"/>
      <c r="BA1964" s="976"/>
      <c r="BB1964" s="976"/>
      <c r="BC1964" s="976"/>
      <c r="BD1964" s="976"/>
      <c r="BE1964" s="976"/>
      <c r="BF1964" s="976"/>
      <c r="BG1964" s="976"/>
      <c r="BH1964" s="976"/>
      <c r="BI1964" s="964"/>
      <c r="BO1964" s="964"/>
      <c r="BP1964" s="964"/>
      <c r="BQ1964" s="964"/>
    </row>
    <row r="1965" spans="1:73" s="971" customFormat="1" ht="24.75" customHeight="1">
      <c r="A1965" s="966" t="s">
        <v>29430</v>
      </c>
      <c r="B1965" s="732">
        <v>367119</v>
      </c>
      <c r="C1965" s="1147" t="s">
        <v>5168</v>
      </c>
      <c r="D1965" s="969" t="s">
        <v>29431</v>
      </c>
      <c r="E1965" s="1148" t="s">
        <v>163</v>
      </c>
      <c r="F1965" s="485" t="s">
        <v>28995</v>
      </c>
      <c r="G1965" s="971" t="s">
        <v>29432</v>
      </c>
      <c r="H1965" s="971" t="s">
        <v>180</v>
      </c>
      <c r="I1965" s="19" t="s">
        <v>5417</v>
      </c>
      <c r="J1965" s="972" t="s">
        <v>29433</v>
      </c>
      <c r="K1965" s="972" t="s">
        <v>1183</v>
      </c>
      <c r="L1965" s="972" t="s">
        <v>1184</v>
      </c>
      <c r="M1965" s="974" t="s">
        <v>29434</v>
      </c>
      <c r="O1965" s="971" t="s">
        <v>2155</v>
      </c>
      <c r="P1965" s="971" t="s">
        <v>29435</v>
      </c>
      <c r="Q1965" s="971" t="s">
        <v>29435</v>
      </c>
      <c r="S1965" s="1149"/>
      <c r="T1965" s="976" t="e">
        <f>IF([17]!Table54[[#This Row],[تاریخ اولین  احتساب حق بیمه]]="",1403,MID([17]!Table54[[#This Row],[تاریخ اولین  احتساب حق بیمه]],1,4))</f>
        <v>#REF!</v>
      </c>
      <c r="Y1965" s="976"/>
      <c r="Z1965" s="976"/>
      <c r="AA1965" s="976"/>
      <c r="AB1965" s="976"/>
      <c r="AC1965" s="976"/>
      <c r="AD1965" s="976"/>
      <c r="AE1965" s="976"/>
      <c r="AF1965" s="976"/>
      <c r="AG1965" s="976"/>
      <c r="AH1965" s="1150"/>
      <c r="AI1965" s="1150"/>
      <c r="AJ1965" s="1150"/>
      <c r="AK1965" s="1150"/>
      <c r="AL1965" s="976"/>
      <c r="AM1965" s="976"/>
      <c r="AN1965" s="976"/>
      <c r="AO1965" s="976"/>
      <c r="AP1965" s="976"/>
      <c r="AQ1965" s="976"/>
      <c r="AR1965" s="976"/>
      <c r="AS1965" s="1149"/>
      <c r="AT1965" s="976"/>
      <c r="AU1965" s="976"/>
      <c r="AV1965" s="976"/>
      <c r="AW1965" s="976"/>
      <c r="AX1965" s="976"/>
      <c r="AY1965" s="976"/>
      <c r="AZ1965" s="976"/>
      <c r="BA1965" s="976"/>
      <c r="BB1965" s="976"/>
      <c r="BC1965" s="976"/>
      <c r="BD1965" s="976"/>
      <c r="BE1965" s="976"/>
      <c r="BF1965" s="976"/>
      <c r="BG1965" s="976"/>
      <c r="BH1965" s="976"/>
      <c r="BI1965" s="964"/>
      <c r="BO1965" s="964"/>
      <c r="BP1965" s="964"/>
      <c r="BQ1965" s="964"/>
    </row>
    <row r="1966" spans="1:73" s="971" customFormat="1" ht="24.75" customHeight="1">
      <c r="A1966" s="966" t="s">
        <v>29436</v>
      </c>
      <c r="B1966" s="732">
        <v>367120</v>
      </c>
      <c r="C1966" s="1147" t="s">
        <v>5168</v>
      </c>
      <c r="D1966" s="969" t="s">
        <v>29437</v>
      </c>
      <c r="E1966" s="1148" t="s">
        <v>163</v>
      </c>
      <c r="F1966" s="485" t="s">
        <v>138</v>
      </c>
      <c r="G1966" s="971" t="s">
        <v>29438</v>
      </c>
      <c r="H1966" s="971" t="s">
        <v>180</v>
      </c>
      <c r="I1966" s="19" t="s">
        <v>5417</v>
      </c>
      <c r="J1966" s="972" t="s">
        <v>29439</v>
      </c>
      <c r="K1966" s="972" t="s">
        <v>1183</v>
      </c>
      <c r="L1966" s="972" t="s">
        <v>1184</v>
      </c>
      <c r="M1966" s="974" t="s">
        <v>29440</v>
      </c>
      <c r="O1966" s="971" t="s">
        <v>2155</v>
      </c>
      <c r="P1966" s="971" t="s">
        <v>29441</v>
      </c>
      <c r="Q1966" s="971" t="s">
        <v>29441</v>
      </c>
      <c r="S1966" s="1149"/>
      <c r="T1966" s="976" t="e">
        <f>IF([17]!Table54[[#This Row],[تاریخ اولین  احتساب حق بیمه]]="",1403,MID([17]!Table54[[#This Row],[تاریخ اولین  احتساب حق بیمه]],1,4))</f>
        <v>#REF!</v>
      </c>
      <c r="Y1966" s="976"/>
      <c r="Z1966" s="976"/>
      <c r="AA1966" s="976"/>
      <c r="AB1966" s="976"/>
      <c r="AC1966" s="976"/>
      <c r="AD1966" s="976"/>
      <c r="AE1966" s="976"/>
      <c r="AF1966" s="976"/>
      <c r="AG1966" s="976"/>
      <c r="AH1966" s="1150"/>
      <c r="AI1966" s="1150"/>
      <c r="AJ1966" s="1150"/>
      <c r="AK1966" s="1150"/>
      <c r="AL1966" s="976"/>
      <c r="AM1966" s="976"/>
      <c r="AN1966" s="976"/>
      <c r="AO1966" s="976"/>
      <c r="AP1966" s="976"/>
      <c r="AQ1966" s="976"/>
      <c r="AR1966" s="976"/>
      <c r="AS1966" s="1149"/>
      <c r="AT1966" s="976"/>
      <c r="AU1966" s="976"/>
      <c r="AV1966" s="976"/>
      <c r="AW1966" s="976"/>
      <c r="AX1966" s="976"/>
      <c r="AY1966" s="976"/>
      <c r="AZ1966" s="976"/>
      <c r="BA1966" s="976"/>
      <c r="BB1966" s="976"/>
      <c r="BC1966" s="976"/>
      <c r="BD1966" s="976"/>
      <c r="BE1966" s="976"/>
      <c r="BF1966" s="976"/>
      <c r="BG1966" s="976"/>
      <c r="BH1966" s="976"/>
      <c r="BI1966" s="964"/>
      <c r="BO1966" s="964"/>
      <c r="BP1966" s="964"/>
      <c r="BQ1966" s="964"/>
    </row>
    <row r="1967" spans="1:73" s="971" customFormat="1" ht="24.75" customHeight="1">
      <c r="A1967" s="966" t="s">
        <v>29442</v>
      </c>
      <c r="B1967" s="732">
        <v>367121</v>
      </c>
      <c r="C1967" s="1147" t="s">
        <v>5168</v>
      </c>
      <c r="D1967" s="969" t="s">
        <v>29443</v>
      </c>
      <c r="E1967" s="1148" t="s">
        <v>163</v>
      </c>
      <c r="F1967" s="485" t="s">
        <v>215</v>
      </c>
      <c r="G1967" s="971" t="s">
        <v>25629</v>
      </c>
      <c r="H1967" s="971" t="s">
        <v>180</v>
      </c>
      <c r="I1967" s="19" t="s">
        <v>5417</v>
      </c>
      <c r="J1967" s="972" t="s">
        <v>29444</v>
      </c>
      <c r="K1967" s="972" t="s">
        <v>1183</v>
      </c>
      <c r="L1967" s="972" t="s">
        <v>1184</v>
      </c>
      <c r="M1967" s="974" t="s">
        <v>29445</v>
      </c>
      <c r="O1967" s="971" t="s">
        <v>2155</v>
      </c>
      <c r="P1967" s="971" t="s">
        <v>29441</v>
      </c>
      <c r="Q1967" s="971" t="s">
        <v>29441</v>
      </c>
      <c r="S1967" s="1149"/>
      <c r="T1967" s="976" t="e">
        <f>IF([17]!Table54[[#This Row],[تاریخ اولین  احتساب حق بیمه]]="",1403,MID([17]!Table54[[#This Row],[تاریخ اولین  احتساب حق بیمه]],1,4))</f>
        <v>#REF!</v>
      </c>
      <c r="Y1967" s="976"/>
      <c r="Z1967" s="976"/>
      <c r="AA1967" s="976"/>
      <c r="AB1967" s="976"/>
      <c r="AC1967" s="976"/>
      <c r="AD1967" s="976"/>
      <c r="AE1967" s="976"/>
      <c r="AF1967" s="976"/>
      <c r="AG1967" s="976"/>
      <c r="AH1967" s="1150"/>
      <c r="AI1967" s="1150"/>
      <c r="AJ1967" s="1150"/>
      <c r="AK1967" s="1150"/>
      <c r="AL1967" s="976"/>
      <c r="AM1967" s="976"/>
      <c r="AN1967" s="976"/>
      <c r="AO1967" s="976"/>
      <c r="AP1967" s="976"/>
      <c r="AQ1967" s="976"/>
      <c r="AR1967" s="976"/>
      <c r="AS1967" s="1149"/>
      <c r="AT1967" s="976"/>
      <c r="AU1967" s="976"/>
      <c r="AV1967" s="976"/>
      <c r="AW1967" s="976"/>
      <c r="AX1967" s="976"/>
      <c r="AY1967" s="976"/>
      <c r="AZ1967" s="976"/>
      <c r="BA1967" s="976"/>
      <c r="BB1967" s="976"/>
      <c r="BC1967" s="976"/>
      <c r="BD1967" s="976"/>
      <c r="BE1967" s="976"/>
      <c r="BF1967" s="976"/>
      <c r="BG1967" s="976"/>
      <c r="BH1967" s="976"/>
      <c r="BI1967" s="964"/>
      <c r="BO1967" s="964"/>
      <c r="BP1967" s="964"/>
      <c r="BQ1967" s="964"/>
    </row>
    <row r="1968" spans="1:73" s="750" customFormat="1" ht="24.75" customHeight="1">
      <c r="A1968" s="21"/>
      <c r="B1968" s="20"/>
      <c r="C1968" s="850"/>
      <c r="D1968" s="20"/>
      <c r="E1968" s="20"/>
      <c r="F1968" s="21"/>
      <c r="G1968" s="21"/>
      <c r="H1968" s="21"/>
      <c r="I1968" s="19" t="s">
        <v>5417</v>
      </c>
      <c r="J1968" s="20"/>
      <c r="K1968" s="20"/>
      <c r="L1968" s="20"/>
      <c r="M1968" s="758"/>
      <c r="N1968" s="21"/>
      <c r="O1968" s="21"/>
      <c r="P1968" s="21"/>
      <c r="Q1968" s="21"/>
      <c r="R1968" s="21"/>
      <c r="S1968" s="759"/>
      <c r="T1968" s="760"/>
      <c r="U1968" s="21"/>
      <c r="V1968" s="21"/>
      <c r="W1968" s="20"/>
      <c r="X1968" s="21"/>
      <c r="Y1968" s="760"/>
      <c r="Z1968" s="760"/>
      <c r="AA1968" s="760"/>
      <c r="AB1968" s="760"/>
      <c r="AC1968" s="760"/>
      <c r="AD1968" s="760"/>
      <c r="AE1968" s="760"/>
      <c r="AF1968" s="760"/>
      <c r="AG1968" s="760"/>
      <c r="AH1968" s="761"/>
      <c r="AI1968" s="761"/>
      <c r="AJ1968" s="761"/>
      <c r="AK1968" s="761"/>
      <c r="AL1968" s="760"/>
      <c r="AM1968" s="760"/>
      <c r="AN1968" s="760"/>
      <c r="AO1968" s="760"/>
      <c r="AP1968" s="760"/>
      <c r="AQ1968" s="760"/>
      <c r="AR1968" s="760"/>
      <c r="AS1968" s="759"/>
      <c r="AT1968" s="760"/>
      <c r="AU1968" s="760"/>
      <c r="AV1968" s="760"/>
      <c r="AW1968" s="760"/>
      <c r="AX1968" s="760"/>
      <c r="AY1968" s="760"/>
      <c r="AZ1968" s="760"/>
      <c r="BA1968" s="760"/>
      <c r="BB1968" s="760"/>
      <c r="BC1968" s="760"/>
      <c r="BD1968" s="760"/>
      <c r="BE1968" s="760"/>
      <c r="BF1968" s="760"/>
      <c r="BG1968" s="760"/>
      <c r="BH1968" s="760"/>
      <c r="BI1968" s="760"/>
      <c r="BK1968" s="155"/>
      <c r="BL1968" s="155"/>
      <c r="BM1968" s="155"/>
      <c r="BN1968" s="155"/>
    </row>
    <row r="1969" spans="1:66" s="750" customFormat="1" ht="24.75" customHeight="1">
      <c r="A1969" s="21"/>
      <c r="B1969" s="20"/>
      <c r="C1969" s="850"/>
      <c r="D1969" s="20"/>
      <c r="E1969" s="20"/>
      <c r="F1969" s="21"/>
      <c r="G1969" s="21"/>
      <c r="H1969" s="21"/>
      <c r="I1969" s="19" t="s">
        <v>5417</v>
      </c>
      <c r="J1969" s="20"/>
      <c r="K1969" s="20"/>
      <c r="L1969" s="20"/>
      <c r="M1969" s="758"/>
      <c r="N1969" s="21"/>
      <c r="O1969" s="21"/>
      <c r="P1969" s="21"/>
      <c r="Q1969" s="21"/>
      <c r="R1969" s="21"/>
      <c r="S1969" s="759"/>
      <c r="T1969" s="760"/>
      <c r="U1969" s="21"/>
      <c r="V1969" s="21"/>
      <c r="W1969" s="20"/>
      <c r="X1969" s="21"/>
      <c r="Y1969" s="760"/>
      <c r="Z1969" s="760"/>
      <c r="AA1969" s="760"/>
      <c r="AB1969" s="760"/>
      <c r="AC1969" s="760"/>
      <c r="AD1969" s="760"/>
      <c r="AE1969" s="760"/>
      <c r="AF1969" s="760"/>
      <c r="AG1969" s="760"/>
      <c r="AH1969" s="761"/>
      <c r="AI1969" s="761"/>
      <c r="AJ1969" s="761"/>
      <c r="AK1969" s="761"/>
      <c r="AL1969" s="760"/>
      <c r="AM1969" s="760"/>
      <c r="AN1969" s="760"/>
      <c r="AO1969" s="760"/>
      <c r="AP1969" s="760"/>
      <c r="AQ1969" s="760"/>
      <c r="AR1969" s="760"/>
      <c r="AS1969" s="759"/>
      <c r="AT1969" s="760"/>
      <c r="AU1969" s="760"/>
      <c r="AV1969" s="760"/>
      <c r="AW1969" s="760"/>
      <c r="AX1969" s="760"/>
      <c r="AY1969" s="760"/>
      <c r="AZ1969" s="760"/>
      <c r="BA1969" s="760"/>
      <c r="BB1969" s="760"/>
      <c r="BC1969" s="760"/>
      <c r="BD1969" s="760"/>
      <c r="BE1969" s="760"/>
      <c r="BF1969" s="760"/>
      <c r="BG1969" s="760"/>
      <c r="BH1969" s="760"/>
      <c r="BI1969" s="760"/>
      <c r="BK1969" s="155"/>
      <c r="BL1969" s="155"/>
      <c r="BM1969" s="155"/>
      <c r="BN1969" s="155"/>
    </row>
    <row r="1970" spans="1:66" s="750" customFormat="1" ht="24.75" customHeight="1">
      <c r="A1970" s="21"/>
      <c r="B1970" s="20"/>
      <c r="C1970" s="850"/>
      <c r="D1970" s="20"/>
      <c r="E1970" s="20"/>
      <c r="F1970" s="21"/>
      <c r="G1970" s="21"/>
      <c r="H1970" s="21"/>
      <c r="I1970" s="19" t="s">
        <v>5417</v>
      </c>
      <c r="J1970" s="20"/>
      <c r="K1970" s="20"/>
      <c r="L1970" s="20"/>
      <c r="M1970" s="758"/>
      <c r="N1970" s="21"/>
      <c r="O1970" s="21"/>
      <c r="P1970" s="21"/>
      <c r="Q1970" s="21"/>
      <c r="R1970" s="21"/>
      <c r="S1970" s="759"/>
      <c r="T1970" s="760"/>
      <c r="U1970" s="21"/>
      <c r="V1970" s="21"/>
      <c r="W1970" s="20"/>
      <c r="X1970" s="21"/>
      <c r="Y1970" s="760"/>
      <c r="Z1970" s="760"/>
      <c r="AA1970" s="760"/>
      <c r="AB1970" s="760"/>
      <c r="AC1970" s="760"/>
      <c r="AD1970" s="760"/>
      <c r="AE1970" s="760"/>
      <c r="AF1970" s="760"/>
      <c r="AG1970" s="760"/>
      <c r="AH1970" s="761"/>
      <c r="AI1970" s="761"/>
      <c r="AJ1970" s="761"/>
      <c r="AK1970" s="761"/>
      <c r="AL1970" s="760"/>
      <c r="AM1970" s="760"/>
      <c r="AN1970" s="760"/>
      <c r="AO1970" s="760"/>
      <c r="AP1970" s="760"/>
      <c r="AQ1970" s="760"/>
      <c r="AR1970" s="760"/>
      <c r="AS1970" s="759"/>
      <c r="AT1970" s="760"/>
      <c r="AU1970" s="760"/>
      <c r="AV1970" s="760"/>
      <c r="AW1970" s="760"/>
      <c r="AX1970" s="760"/>
      <c r="AY1970" s="760"/>
      <c r="AZ1970" s="760"/>
      <c r="BA1970" s="760"/>
      <c r="BB1970" s="760"/>
      <c r="BC1970" s="760"/>
      <c r="BD1970" s="760"/>
      <c r="BE1970" s="760"/>
      <c r="BF1970" s="760"/>
      <c r="BG1970" s="760"/>
      <c r="BH1970" s="760"/>
      <c r="BI1970" s="760"/>
      <c r="BK1970" s="155"/>
      <c r="BL1970" s="155"/>
      <c r="BM1970" s="155"/>
      <c r="BN1970" s="155"/>
    </row>
    <row r="1971" spans="1:66" s="863" customFormat="1" ht="24.75" customHeight="1">
      <c r="A1971" s="470" t="s">
        <v>5184</v>
      </c>
      <c r="B1971" s="470" t="s">
        <v>5190</v>
      </c>
      <c r="C1971" s="859" t="s">
        <v>5187</v>
      </c>
      <c r="D1971" s="860" t="s">
        <v>5185</v>
      </c>
      <c r="E1971" s="860" t="s">
        <v>162</v>
      </c>
      <c r="F1971" s="470" t="s">
        <v>2862</v>
      </c>
      <c r="G1971" s="470"/>
      <c r="H1971" s="470"/>
      <c r="I1971" s="471" t="s">
        <v>5417</v>
      </c>
      <c r="J1971" s="860">
        <v>9111309565</v>
      </c>
      <c r="K1971" s="860" t="s">
        <v>1183</v>
      </c>
      <c r="L1971" s="860" t="s">
        <v>1184</v>
      </c>
      <c r="M1971" s="861" t="s">
        <v>5191</v>
      </c>
      <c r="N1971" s="470"/>
      <c r="O1971" s="470" t="s">
        <v>1551</v>
      </c>
      <c r="P1971" s="470" t="s">
        <v>612</v>
      </c>
      <c r="Q1971" s="470"/>
      <c r="R1971" s="470" t="s">
        <v>612</v>
      </c>
      <c r="S1971" s="862"/>
      <c r="T1971" s="863" t="str">
        <f>IF(Table54[[#This Row],[تاریخ اولین  احتساب حق بیمه]]="",1403,MID(Table54[[#This Row],[تاریخ اولین  احتساب حق بیمه]],1,4))</f>
        <v>1399</v>
      </c>
      <c r="U1971" s="470"/>
      <c r="V1971" s="470"/>
      <c r="W1971" s="470"/>
      <c r="X1971" s="470"/>
      <c r="AH1971" s="864"/>
      <c r="AI1971" s="864"/>
      <c r="AJ1971" s="864"/>
      <c r="AK1971" s="864"/>
      <c r="AS1971" s="862"/>
      <c r="BK1971" s="155"/>
      <c r="BL1971" s="155"/>
      <c r="BM1971" s="155"/>
      <c r="BN1971" s="155"/>
    </row>
    <row r="1972" spans="1:66" s="863" customFormat="1" ht="24.75" customHeight="1">
      <c r="A1972" s="470" t="s">
        <v>5410</v>
      </c>
      <c r="B1972" s="470" t="s">
        <v>5411</v>
      </c>
      <c r="C1972" s="859" t="s">
        <v>5187</v>
      </c>
      <c r="D1972" s="860" t="s">
        <v>5412</v>
      </c>
      <c r="E1972" s="860" t="s">
        <v>162</v>
      </c>
      <c r="F1972" s="470" t="s">
        <v>5413</v>
      </c>
      <c r="G1972" s="470"/>
      <c r="H1972" s="470" t="s">
        <v>180</v>
      </c>
      <c r="I1972" s="471" t="s">
        <v>5417</v>
      </c>
      <c r="J1972" s="860" t="s">
        <v>5414</v>
      </c>
      <c r="K1972" s="860" t="s">
        <v>1183</v>
      </c>
      <c r="L1972" s="860" t="s">
        <v>1184</v>
      </c>
      <c r="M1972" s="861" t="s">
        <v>5415</v>
      </c>
      <c r="N1972" s="470"/>
      <c r="O1972" s="470" t="s">
        <v>1551</v>
      </c>
      <c r="P1972" s="470" t="s">
        <v>5337</v>
      </c>
      <c r="Q1972" s="470"/>
      <c r="R1972" s="470" t="s">
        <v>5337</v>
      </c>
      <c r="S1972" s="862"/>
      <c r="T1972" s="863" t="str">
        <f>IF(Table54[[#This Row],[تاریخ اولین  احتساب حق بیمه]]="",1403,MID(Table54[[#This Row],[تاریخ اولین  احتساب حق بیمه]],1,4))</f>
        <v>1403</v>
      </c>
      <c r="U1972" s="470"/>
      <c r="V1972" s="470"/>
      <c r="W1972" s="470"/>
      <c r="X1972" s="470"/>
      <c r="AH1972" s="864"/>
      <c r="AI1972" s="864"/>
      <c r="AJ1972" s="864"/>
      <c r="AK1972" s="864"/>
      <c r="AS1972" s="862"/>
      <c r="BK1972" s="155"/>
      <c r="BL1972" s="155"/>
      <c r="BM1972" s="155"/>
      <c r="BN1972" s="155"/>
    </row>
    <row r="1973" spans="1:66" s="863" customFormat="1" ht="24.75" customHeight="1">
      <c r="A1973" s="470" t="s">
        <v>23323</v>
      </c>
      <c r="B1973" s="470" t="s">
        <v>23324</v>
      </c>
      <c r="C1973" s="859" t="s">
        <v>5187</v>
      </c>
      <c r="D1973" s="860" t="s">
        <v>23325</v>
      </c>
      <c r="E1973" s="860" t="s">
        <v>162</v>
      </c>
      <c r="F1973" s="470" t="s">
        <v>366</v>
      </c>
      <c r="G1973" s="470"/>
      <c r="H1973" s="470" t="s">
        <v>180</v>
      </c>
      <c r="I1973" s="471" t="s">
        <v>5417</v>
      </c>
      <c r="J1973" s="860" t="s">
        <v>23326</v>
      </c>
      <c r="K1973" s="860" t="s">
        <v>1183</v>
      </c>
      <c r="L1973" s="860" t="s">
        <v>1184</v>
      </c>
      <c r="M1973" s="861" t="s">
        <v>23327</v>
      </c>
      <c r="N1973" s="470"/>
      <c r="O1973" s="470"/>
      <c r="P1973" s="470" t="s">
        <v>2061</v>
      </c>
      <c r="Q1973" s="470"/>
      <c r="R1973" s="470" t="s">
        <v>2061</v>
      </c>
      <c r="S1973" s="862"/>
      <c r="T1973" s="863" t="str">
        <f>IF(Table54[[#This Row],[تاریخ اولین  احتساب حق بیمه]]="",1403,MID(Table54[[#This Row],[تاریخ اولین  احتساب حق بیمه]],1,4))</f>
        <v>1401</v>
      </c>
      <c r="U1973" s="470"/>
      <c r="V1973" s="470"/>
      <c r="W1973" s="470"/>
      <c r="X1973" s="470"/>
      <c r="AH1973" s="864"/>
      <c r="AI1973" s="864"/>
      <c r="AJ1973" s="864"/>
      <c r="AK1973" s="864"/>
      <c r="AS1973" s="862"/>
      <c r="BK1973" s="155"/>
      <c r="BL1973" s="155"/>
      <c r="BM1973" s="155"/>
      <c r="BN1973" s="155"/>
    </row>
    <row r="1974" spans="1:66" s="863" customFormat="1" ht="24.75" customHeight="1">
      <c r="A1974" s="470" t="s">
        <v>23707</v>
      </c>
      <c r="B1974" s="470" t="s">
        <v>23324</v>
      </c>
      <c r="C1974" s="859" t="s">
        <v>5187</v>
      </c>
      <c r="D1974" s="860" t="s">
        <v>23708</v>
      </c>
      <c r="E1974" s="860" t="s">
        <v>162</v>
      </c>
      <c r="F1974" s="470" t="s">
        <v>123</v>
      </c>
      <c r="G1974" s="470"/>
      <c r="H1974" s="470" t="s">
        <v>179</v>
      </c>
      <c r="I1974" s="471" t="s">
        <v>5416</v>
      </c>
      <c r="J1974" s="860" t="s">
        <v>23709</v>
      </c>
      <c r="K1974" s="860" t="s">
        <v>1183</v>
      </c>
      <c r="L1974" s="860" t="s">
        <v>1184</v>
      </c>
      <c r="M1974" s="861" t="s">
        <v>23710</v>
      </c>
      <c r="N1974" s="470"/>
      <c r="O1974" s="470" t="s">
        <v>1551</v>
      </c>
      <c r="P1974" s="470" t="s">
        <v>3207</v>
      </c>
      <c r="Q1974" s="470"/>
      <c r="R1974" s="470" t="s">
        <v>3207</v>
      </c>
      <c r="S1974" s="862"/>
      <c r="T1974" s="863" t="e">
        <v>#REF!</v>
      </c>
      <c r="U1974" s="470"/>
      <c r="V1974" s="470"/>
      <c r="W1974" s="470"/>
      <c r="X1974" s="470" t="s">
        <v>23706</v>
      </c>
      <c r="AH1974" s="864"/>
      <c r="AI1974" s="864"/>
      <c r="AJ1974" s="864"/>
      <c r="AK1974" s="864"/>
      <c r="AS1974" s="862"/>
      <c r="BK1974" s="155"/>
      <c r="BL1974" s="155"/>
      <c r="BM1974" s="155"/>
      <c r="BN1974" s="155"/>
    </row>
    <row r="1975" spans="1:66" s="750" customFormat="1" ht="24.75" customHeight="1">
      <c r="A1975" s="22" t="s">
        <v>23711</v>
      </c>
      <c r="B1975" s="22" t="s">
        <v>23712</v>
      </c>
      <c r="C1975" s="472" t="s">
        <v>5187</v>
      </c>
      <c r="D1975" s="23" t="s">
        <v>23713</v>
      </c>
      <c r="E1975" s="23"/>
      <c r="F1975" s="22" t="s">
        <v>201</v>
      </c>
      <c r="G1975" s="22" t="s">
        <v>23714</v>
      </c>
      <c r="H1975" s="22" t="s">
        <v>372</v>
      </c>
      <c r="I1975" s="18" t="s">
        <v>5417</v>
      </c>
      <c r="J1975" s="23" t="s">
        <v>23715</v>
      </c>
      <c r="K1975" s="23" t="s">
        <v>1183</v>
      </c>
      <c r="L1975" s="23" t="s">
        <v>1184</v>
      </c>
      <c r="M1975" s="746" t="s">
        <v>23716</v>
      </c>
      <c r="N1975" s="22"/>
      <c r="O1975" s="22"/>
      <c r="P1975" s="22"/>
      <c r="Q1975" s="22"/>
      <c r="R1975" s="22" t="s">
        <v>1471</v>
      </c>
      <c r="S1975" s="747"/>
      <c r="T1975" s="748"/>
      <c r="U1975" s="22"/>
      <c r="V1975" s="22"/>
      <c r="W1975" s="22"/>
      <c r="X1975" s="22" t="s">
        <v>23706</v>
      </c>
      <c r="Y1975" s="748"/>
      <c r="Z1975" s="748"/>
      <c r="AA1975" s="748"/>
      <c r="AB1975" s="748"/>
      <c r="AC1975" s="748"/>
      <c r="AD1975" s="748"/>
      <c r="AE1975" s="748"/>
      <c r="AF1975" s="748"/>
      <c r="AG1975" s="748"/>
      <c r="AH1975" s="749"/>
      <c r="AI1975" s="749"/>
      <c r="AJ1975" s="749"/>
      <c r="AK1975" s="749"/>
      <c r="AL1975" s="748"/>
      <c r="AM1975" s="748"/>
      <c r="AN1975" s="748"/>
      <c r="AO1975" s="748"/>
      <c r="AP1975" s="748"/>
      <c r="AQ1975" s="748"/>
      <c r="AR1975" s="748"/>
      <c r="AS1975" s="747"/>
      <c r="AT1975" s="748"/>
      <c r="AU1975" s="748"/>
      <c r="AV1975" s="748"/>
      <c r="AW1975" s="748"/>
      <c r="AX1975" s="748"/>
      <c r="AY1975" s="748"/>
      <c r="BK1975" s="155"/>
      <c r="BL1975" s="155"/>
      <c r="BM1975" s="155"/>
      <c r="BN1975" s="155"/>
    </row>
    <row r="1976" spans="1:66" s="750" customFormat="1" ht="24.75" customHeight="1">
      <c r="A1976" s="22" t="s">
        <v>23717</v>
      </c>
      <c r="B1976" s="22" t="s">
        <v>23718</v>
      </c>
      <c r="C1976" s="472" t="s">
        <v>5187</v>
      </c>
      <c r="D1976" s="23" t="s">
        <v>23719</v>
      </c>
      <c r="E1976" s="23" t="s">
        <v>162</v>
      </c>
      <c r="F1976" s="22" t="s">
        <v>111</v>
      </c>
      <c r="G1976" s="22" t="s">
        <v>2452</v>
      </c>
      <c r="H1976" s="22" t="s">
        <v>180</v>
      </c>
      <c r="I1976" s="18" t="s">
        <v>5417</v>
      </c>
      <c r="J1976" s="23" t="s">
        <v>23720</v>
      </c>
      <c r="K1976" s="23" t="s">
        <v>1183</v>
      </c>
      <c r="L1976" s="23" t="s">
        <v>1184</v>
      </c>
      <c r="M1976" s="746" t="s">
        <v>23721</v>
      </c>
      <c r="N1976" s="22"/>
      <c r="O1976" s="22"/>
      <c r="P1976" s="22"/>
      <c r="Q1976" s="22"/>
      <c r="R1976" s="22" t="s">
        <v>188</v>
      </c>
      <c r="S1976" s="747"/>
      <c r="T1976" s="748"/>
      <c r="U1976" s="22"/>
      <c r="V1976" s="22"/>
      <c r="W1976" s="22"/>
      <c r="X1976" s="22" t="s">
        <v>23706</v>
      </c>
      <c r="Y1976" s="748"/>
      <c r="Z1976" s="748"/>
      <c r="AA1976" s="748"/>
      <c r="AB1976" s="748"/>
      <c r="AC1976" s="748"/>
      <c r="AD1976" s="748"/>
      <c r="AE1976" s="748"/>
      <c r="AF1976" s="748"/>
      <c r="AG1976" s="748"/>
      <c r="AH1976" s="749"/>
      <c r="AI1976" s="749"/>
      <c r="AJ1976" s="749"/>
      <c r="AK1976" s="749"/>
      <c r="AL1976" s="748"/>
      <c r="AM1976" s="748"/>
      <c r="AN1976" s="748"/>
      <c r="AO1976" s="748"/>
      <c r="AP1976" s="748"/>
      <c r="AQ1976" s="748"/>
      <c r="AR1976" s="748"/>
      <c r="AS1976" s="747"/>
      <c r="AT1976" s="748"/>
      <c r="AU1976" s="748"/>
      <c r="AV1976" s="748"/>
      <c r="AW1976" s="748"/>
      <c r="AX1976" s="748"/>
      <c r="AY1976" s="748"/>
      <c r="BK1976" s="155"/>
      <c r="BL1976" s="155"/>
      <c r="BM1976" s="155"/>
      <c r="BN1976" s="155"/>
    </row>
    <row r="1977" spans="1:66" s="750" customFormat="1" ht="24.75" customHeight="1">
      <c r="A1977" s="22" t="s">
        <v>23722</v>
      </c>
      <c r="B1977" s="22" t="s">
        <v>23723</v>
      </c>
      <c r="C1977" s="472" t="s">
        <v>5187</v>
      </c>
      <c r="D1977" s="23" t="s">
        <v>23724</v>
      </c>
      <c r="E1977" s="23"/>
      <c r="F1977" s="22" t="s">
        <v>23725</v>
      </c>
      <c r="G1977" s="22" t="s">
        <v>2452</v>
      </c>
      <c r="H1977" s="22" t="s">
        <v>180</v>
      </c>
      <c r="I1977" s="18" t="s">
        <v>5417</v>
      </c>
      <c r="J1977" s="23" t="s">
        <v>23726</v>
      </c>
      <c r="K1977" s="23" t="s">
        <v>1183</v>
      </c>
      <c r="L1977" s="23" t="s">
        <v>1184</v>
      </c>
      <c r="M1977" s="746" t="s">
        <v>23727</v>
      </c>
      <c r="N1977" s="22"/>
      <c r="O1977" s="22"/>
      <c r="P1977" s="22"/>
      <c r="Q1977" s="22"/>
      <c r="R1977" s="22" t="s">
        <v>612</v>
      </c>
      <c r="S1977" s="747"/>
      <c r="T1977" s="748"/>
      <c r="U1977" s="22"/>
      <c r="V1977" s="22"/>
      <c r="W1977" s="22"/>
      <c r="X1977" s="22" t="s">
        <v>23706</v>
      </c>
      <c r="Y1977" s="748"/>
      <c r="Z1977" s="748"/>
      <c r="AA1977" s="748"/>
      <c r="AB1977" s="748"/>
      <c r="AC1977" s="748"/>
      <c r="AD1977" s="748"/>
      <c r="AE1977" s="748"/>
      <c r="AF1977" s="748"/>
      <c r="AG1977" s="748"/>
      <c r="AH1977" s="749"/>
      <c r="AI1977" s="749"/>
      <c r="AJ1977" s="749"/>
      <c r="AK1977" s="749"/>
      <c r="AL1977" s="748"/>
      <c r="AM1977" s="748"/>
      <c r="AN1977" s="748"/>
      <c r="AO1977" s="748"/>
      <c r="AP1977" s="748"/>
      <c r="AQ1977" s="748"/>
      <c r="AR1977" s="748"/>
      <c r="AS1977" s="747"/>
      <c r="AT1977" s="748"/>
      <c r="AU1977" s="748"/>
      <c r="AV1977" s="748"/>
      <c r="AW1977" s="748"/>
      <c r="AX1977" s="748"/>
      <c r="AY1977" s="748"/>
      <c r="BK1977" s="155"/>
      <c r="BL1977" s="155"/>
      <c r="BM1977" s="155"/>
      <c r="BN1977" s="155"/>
    </row>
    <row r="1978" spans="1:66" s="930" customFormat="1" ht="24.75" customHeight="1">
      <c r="A1978" s="924" t="s">
        <v>23728</v>
      </c>
      <c r="B1978" s="924" t="s">
        <v>23729</v>
      </c>
      <c r="C1978" s="925" t="s">
        <v>5187</v>
      </c>
      <c r="D1978" s="926" t="s">
        <v>23730</v>
      </c>
      <c r="E1978" s="926" t="s">
        <v>163</v>
      </c>
      <c r="F1978" s="924" t="s">
        <v>5076</v>
      </c>
      <c r="G1978" s="924" t="s">
        <v>2452</v>
      </c>
      <c r="H1978" s="924" t="s">
        <v>180</v>
      </c>
      <c r="I1978" s="927" t="s">
        <v>5417</v>
      </c>
      <c r="J1978" s="926" t="s">
        <v>23731</v>
      </c>
      <c r="K1978" s="926" t="s">
        <v>1183</v>
      </c>
      <c r="L1978" s="926" t="s">
        <v>1184</v>
      </c>
      <c r="M1978" s="928" t="s">
        <v>23732</v>
      </c>
      <c r="N1978" s="924"/>
      <c r="O1978" s="924"/>
      <c r="P1978" s="924" t="s">
        <v>23733</v>
      </c>
      <c r="Q1978" s="924"/>
      <c r="R1978" s="924" t="s">
        <v>401</v>
      </c>
      <c r="S1978" s="929"/>
      <c r="U1978" s="924"/>
      <c r="V1978" s="924"/>
      <c r="W1978" s="924"/>
      <c r="X1978" s="924" t="s">
        <v>23706</v>
      </c>
      <c r="AH1978" s="931"/>
      <c r="AI1978" s="931"/>
      <c r="AJ1978" s="931"/>
      <c r="AK1978" s="931"/>
      <c r="AS1978" s="929"/>
      <c r="BK1978" s="924"/>
      <c r="BL1978" s="924"/>
      <c r="BM1978" s="924"/>
      <c r="BN1978" s="924"/>
    </row>
    <row r="1979" spans="1:66" s="750" customFormat="1" ht="24.75" customHeight="1">
      <c r="A1979" s="22" t="s">
        <v>23734</v>
      </c>
      <c r="B1979" s="22" t="s">
        <v>23735</v>
      </c>
      <c r="C1979" s="472" t="s">
        <v>5187</v>
      </c>
      <c r="D1979" s="23" t="s">
        <v>23736</v>
      </c>
      <c r="E1979" s="23"/>
      <c r="F1979" s="22" t="s">
        <v>114</v>
      </c>
      <c r="G1979" s="22" t="s">
        <v>2452</v>
      </c>
      <c r="H1979" s="22" t="s">
        <v>180</v>
      </c>
      <c r="I1979" s="18" t="s">
        <v>5417</v>
      </c>
      <c r="J1979" s="23" t="s">
        <v>23737</v>
      </c>
      <c r="K1979" s="23" t="s">
        <v>1183</v>
      </c>
      <c r="L1979" s="23" t="s">
        <v>1184</v>
      </c>
      <c r="M1979" s="746" t="s">
        <v>23738</v>
      </c>
      <c r="N1979" s="22"/>
      <c r="O1979" s="22"/>
      <c r="P1979" s="22" t="s">
        <v>23739</v>
      </c>
      <c r="Q1979" s="22"/>
      <c r="R1979" s="22" t="s">
        <v>2061</v>
      </c>
      <c r="S1979" s="747"/>
      <c r="T1979" s="748"/>
      <c r="U1979" s="22"/>
      <c r="V1979" s="22"/>
      <c r="W1979" s="22"/>
      <c r="X1979" s="22" t="s">
        <v>23706</v>
      </c>
      <c r="Y1979" s="748"/>
      <c r="Z1979" s="748"/>
      <c r="AA1979" s="748"/>
      <c r="AB1979" s="748"/>
      <c r="AC1979" s="748"/>
      <c r="AD1979" s="748"/>
      <c r="AE1979" s="748"/>
      <c r="AF1979" s="748"/>
      <c r="AG1979" s="748"/>
      <c r="AH1979" s="749"/>
      <c r="AI1979" s="749"/>
      <c r="AJ1979" s="749"/>
      <c r="AK1979" s="749"/>
      <c r="AL1979" s="748"/>
      <c r="AM1979" s="748"/>
      <c r="AN1979" s="748"/>
      <c r="AO1979" s="748"/>
      <c r="AP1979" s="748"/>
      <c r="AQ1979" s="748"/>
      <c r="AR1979" s="748"/>
      <c r="AS1979" s="747"/>
      <c r="AT1979" s="748"/>
      <c r="AU1979" s="748"/>
      <c r="AV1979" s="748"/>
      <c r="AW1979" s="748"/>
      <c r="AX1979" s="748"/>
      <c r="AY1979" s="748"/>
      <c r="BK1979" s="155"/>
      <c r="BL1979" s="155"/>
      <c r="BM1979" s="155"/>
      <c r="BN1979" s="155"/>
    </row>
    <row r="1980" spans="1:66" s="750" customFormat="1" ht="24.75" customHeight="1">
      <c r="A1980" s="22" t="s">
        <v>23740</v>
      </c>
      <c r="B1980" s="22" t="s">
        <v>23741</v>
      </c>
      <c r="C1980" s="472" t="s">
        <v>5187</v>
      </c>
      <c r="D1980" s="23" t="s">
        <v>23742</v>
      </c>
      <c r="E1980" s="23"/>
      <c r="F1980" s="22" t="s">
        <v>114</v>
      </c>
      <c r="G1980" s="22" t="s">
        <v>2452</v>
      </c>
      <c r="H1980" s="22" t="s">
        <v>372</v>
      </c>
      <c r="I1980" s="18" t="s">
        <v>5418</v>
      </c>
      <c r="J1980" s="23" t="s">
        <v>23743</v>
      </c>
      <c r="K1980" s="23" t="s">
        <v>1183</v>
      </c>
      <c r="L1980" s="23" t="s">
        <v>1184</v>
      </c>
      <c r="M1980" s="746" t="s">
        <v>23744</v>
      </c>
      <c r="N1980" s="22"/>
      <c r="O1980" s="22"/>
      <c r="P1980" s="22"/>
      <c r="Q1980" s="22"/>
      <c r="R1980" s="22" t="s">
        <v>623</v>
      </c>
      <c r="S1980" s="747"/>
      <c r="T1980" s="748"/>
      <c r="U1980" s="22"/>
      <c r="V1980" s="22"/>
      <c r="W1980" s="22"/>
      <c r="X1980" s="22" t="s">
        <v>23706</v>
      </c>
      <c r="Y1980" s="748"/>
      <c r="Z1980" s="748"/>
      <c r="AA1980" s="748"/>
      <c r="AB1980" s="748"/>
      <c r="AC1980" s="748"/>
      <c r="AD1980" s="748"/>
      <c r="AE1980" s="748"/>
      <c r="AF1980" s="748"/>
      <c r="AG1980" s="748"/>
      <c r="AH1980" s="749"/>
      <c r="AI1980" s="749"/>
      <c r="AJ1980" s="749"/>
      <c r="AK1980" s="749"/>
      <c r="AL1980" s="748"/>
      <c r="AM1980" s="748"/>
      <c r="AN1980" s="748"/>
      <c r="AO1980" s="748"/>
      <c r="AP1980" s="748"/>
      <c r="AQ1980" s="748"/>
      <c r="AR1980" s="748"/>
      <c r="AS1980" s="747"/>
      <c r="AT1980" s="748"/>
      <c r="AU1980" s="748"/>
      <c r="AV1980" s="748"/>
      <c r="AW1980" s="748"/>
      <c r="AX1980" s="748"/>
      <c r="AY1980" s="748"/>
      <c r="BK1980" s="155"/>
      <c r="BL1980" s="155"/>
      <c r="BM1980" s="155"/>
      <c r="BN1980" s="155"/>
    </row>
    <row r="1981" spans="1:66" s="750" customFormat="1" ht="24.75" customHeight="1">
      <c r="A1981" s="22" t="s">
        <v>23745</v>
      </c>
      <c r="B1981" s="22" t="s">
        <v>23746</v>
      </c>
      <c r="C1981" s="472" t="s">
        <v>5187</v>
      </c>
      <c r="D1981" s="23" t="s">
        <v>23747</v>
      </c>
      <c r="E1981" s="23"/>
      <c r="F1981" s="22" t="s">
        <v>122</v>
      </c>
      <c r="G1981" s="22" t="s">
        <v>2452</v>
      </c>
      <c r="H1981" s="22" t="s">
        <v>179</v>
      </c>
      <c r="I1981" s="18" t="s">
        <v>5416</v>
      </c>
      <c r="J1981" s="23" t="s">
        <v>23748</v>
      </c>
      <c r="K1981" s="23" t="s">
        <v>1183</v>
      </c>
      <c r="L1981" s="23" t="s">
        <v>1184</v>
      </c>
      <c r="M1981" s="746" t="s">
        <v>23749</v>
      </c>
      <c r="N1981" s="22"/>
      <c r="O1981" s="22"/>
      <c r="P1981" s="22" t="s">
        <v>23750</v>
      </c>
      <c r="Q1981" s="22"/>
      <c r="R1981" s="22" t="s">
        <v>5337</v>
      </c>
      <c r="S1981" s="747"/>
      <c r="T1981" s="748"/>
      <c r="U1981" s="22"/>
      <c r="V1981" s="22"/>
      <c r="W1981" s="22"/>
      <c r="X1981" s="22" t="s">
        <v>23706</v>
      </c>
      <c r="Y1981" s="748"/>
      <c r="Z1981" s="748"/>
      <c r="AA1981" s="748"/>
      <c r="AB1981" s="748"/>
      <c r="AC1981" s="748"/>
      <c r="AD1981" s="748"/>
      <c r="AE1981" s="748"/>
      <c r="AF1981" s="748"/>
      <c r="AG1981" s="748"/>
      <c r="AH1981" s="749"/>
      <c r="AI1981" s="749"/>
      <c r="AJ1981" s="749"/>
      <c r="AK1981" s="749"/>
      <c r="AL1981" s="748"/>
      <c r="AM1981" s="748"/>
      <c r="AN1981" s="748"/>
      <c r="AO1981" s="748"/>
      <c r="AP1981" s="748"/>
      <c r="AQ1981" s="748"/>
      <c r="AR1981" s="748"/>
      <c r="AS1981" s="747"/>
      <c r="AT1981" s="748"/>
      <c r="AU1981" s="748"/>
      <c r="AV1981" s="748"/>
      <c r="AW1981" s="748"/>
      <c r="AX1981" s="748"/>
      <c r="AY1981" s="748"/>
      <c r="BK1981" s="155"/>
      <c r="BL1981" s="155"/>
      <c r="BM1981" s="155"/>
      <c r="BN1981" s="155"/>
    </row>
    <row r="1982" spans="1:66" s="750" customFormat="1" ht="24.75" customHeight="1">
      <c r="A1982" s="22" t="s">
        <v>23751</v>
      </c>
      <c r="B1982" s="22" t="s">
        <v>23752</v>
      </c>
      <c r="C1982" s="472" t="s">
        <v>5187</v>
      </c>
      <c r="D1982" s="23" t="s">
        <v>23753</v>
      </c>
      <c r="E1982" s="23"/>
      <c r="F1982" s="22" t="s">
        <v>552</v>
      </c>
      <c r="G1982" s="22" t="s">
        <v>2452</v>
      </c>
      <c r="H1982" s="22" t="s">
        <v>179</v>
      </c>
      <c r="I1982" s="18" t="s">
        <v>5418</v>
      </c>
      <c r="J1982" s="23" t="s">
        <v>23754</v>
      </c>
      <c r="K1982" s="23" t="s">
        <v>1183</v>
      </c>
      <c r="L1982" s="23" t="s">
        <v>1184</v>
      </c>
      <c r="M1982" s="746" t="s">
        <v>23755</v>
      </c>
      <c r="N1982" s="22">
        <v>4193916960</v>
      </c>
      <c r="O1982" s="22"/>
      <c r="P1982" s="22"/>
      <c r="Q1982" s="22"/>
      <c r="R1982" s="22" t="s">
        <v>1318</v>
      </c>
      <c r="S1982" s="747"/>
      <c r="T1982" s="748"/>
      <c r="U1982" s="22"/>
      <c r="V1982" s="22"/>
      <c r="W1982" s="22"/>
      <c r="X1982" s="22" t="s">
        <v>23706</v>
      </c>
      <c r="Y1982" s="748"/>
      <c r="Z1982" s="748"/>
      <c r="AA1982" s="748"/>
      <c r="AB1982" s="748"/>
      <c r="AC1982" s="748"/>
      <c r="AD1982" s="748"/>
      <c r="AE1982" s="748"/>
      <c r="AF1982" s="748"/>
      <c r="AG1982" s="748"/>
      <c r="AH1982" s="749"/>
      <c r="AI1982" s="749"/>
      <c r="AJ1982" s="749"/>
      <c r="AK1982" s="749"/>
      <c r="AL1982" s="748"/>
      <c r="AM1982" s="748"/>
      <c r="AN1982" s="748"/>
      <c r="AO1982" s="748"/>
      <c r="AP1982" s="748"/>
      <c r="AQ1982" s="748"/>
      <c r="AR1982" s="748"/>
      <c r="AS1982" s="747"/>
      <c r="AT1982" s="748"/>
      <c r="AU1982" s="748"/>
      <c r="AV1982" s="748"/>
      <c r="AW1982" s="748"/>
      <c r="AX1982" s="748"/>
      <c r="AY1982" s="748"/>
      <c r="BK1982" s="155"/>
      <c r="BL1982" s="155"/>
      <c r="BM1982" s="155"/>
      <c r="BN1982" s="155"/>
    </row>
    <row r="1983" spans="1:66" s="750" customFormat="1" ht="24.75" customHeight="1">
      <c r="A1983" s="22" t="s">
        <v>23756</v>
      </c>
      <c r="B1983" s="22" t="s">
        <v>23757</v>
      </c>
      <c r="C1983" s="472" t="s">
        <v>5187</v>
      </c>
      <c r="D1983" s="23" t="s">
        <v>23758</v>
      </c>
      <c r="E1983" s="23"/>
      <c r="F1983" s="22" t="s">
        <v>23759</v>
      </c>
      <c r="G1983" s="22" t="s">
        <v>2452</v>
      </c>
      <c r="H1983" s="22" t="s">
        <v>180</v>
      </c>
      <c r="I1983" s="18" t="s">
        <v>5417</v>
      </c>
      <c r="J1983" s="23" t="s">
        <v>23760</v>
      </c>
      <c r="K1983" s="23" t="s">
        <v>1183</v>
      </c>
      <c r="L1983" s="23" t="s">
        <v>1184</v>
      </c>
      <c r="M1983" s="746" t="s">
        <v>23761</v>
      </c>
      <c r="N1983" s="22"/>
      <c r="O1983" s="22"/>
      <c r="P1983" s="22" t="s">
        <v>23762</v>
      </c>
      <c r="Q1983" s="22"/>
      <c r="R1983" s="22" t="s">
        <v>1309</v>
      </c>
      <c r="S1983" s="747"/>
      <c r="T1983" s="748"/>
      <c r="U1983" s="22"/>
      <c r="V1983" s="22"/>
      <c r="W1983" s="22"/>
      <c r="X1983" s="22" t="s">
        <v>23706</v>
      </c>
      <c r="Y1983" s="748"/>
      <c r="Z1983" s="748"/>
      <c r="AA1983" s="748"/>
      <c r="AB1983" s="748"/>
      <c r="AC1983" s="748"/>
      <c r="AD1983" s="748"/>
      <c r="AE1983" s="748"/>
      <c r="AF1983" s="748"/>
      <c r="AG1983" s="748"/>
      <c r="AH1983" s="749"/>
      <c r="AI1983" s="749"/>
      <c r="AJ1983" s="749"/>
      <c r="AK1983" s="749"/>
      <c r="AL1983" s="748"/>
      <c r="AM1983" s="748"/>
      <c r="AN1983" s="748"/>
      <c r="AO1983" s="748"/>
      <c r="AP1983" s="748"/>
      <c r="AQ1983" s="748"/>
      <c r="AR1983" s="748"/>
      <c r="AS1983" s="747"/>
      <c r="AT1983" s="748"/>
      <c r="AU1983" s="748"/>
      <c r="AV1983" s="748"/>
      <c r="AW1983" s="748"/>
      <c r="AX1983" s="748"/>
      <c r="AY1983" s="748"/>
      <c r="BK1983" s="155"/>
      <c r="BL1983" s="155"/>
      <c r="BM1983" s="155"/>
      <c r="BN1983" s="155"/>
    </row>
    <row r="1984" spans="1:66" s="750" customFormat="1" ht="24.75" customHeight="1">
      <c r="A1984" s="22" t="s">
        <v>23763</v>
      </c>
      <c r="B1984" s="22" t="s">
        <v>23764</v>
      </c>
      <c r="C1984" s="472" t="s">
        <v>5187</v>
      </c>
      <c r="D1984" s="23" t="s">
        <v>23765</v>
      </c>
      <c r="E1984" s="23"/>
      <c r="F1984" s="22" t="s">
        <v>23766</v>
      </c>
      <c r="G1984" s="22" t="s">
        <v>2452</v>
      </c>
      <c r="H1984" s="22" t="s">
        <v>180</v>
      </c>
      <c r="I1984" s="18" t="s">
        <v>5417</v>
      </c>
      <c r="J1984" s="23" t="s">
        <v>23767</v>
      </c>
      <c r="K1984" s="23" t="s">
        <v>1183</v>
      </c>
      <c r="L1984" s="23" t="s">
        <v>1184</v>
      </c>
      <c r="M1984" s="746" t="s">
        <v>23768</v>
      </c>
      <c r="N1984" s="22"/>
      <c r="O1984" s="22"/>
      <c r="P1984" s="22"/>
      <c r="Q1984" s="22"/>
      <c r="R1984" s="22" t="s">
        <v>612</v>
      </c>
      <c r="S1984" s="747"/>
      <c r="T1984" s="748"/>
      <c r="U1984" s="22"/>
      <c r="V1984" s="22"/>
      <c r="W1984" s="22"/>
      <c r="X1984" s="22" t="s">
        <v>23706</v>
      </c>
      <c r="Y1984" s="748"/>
      <c r="Z1984" s="748"/>
      <c r="AA1984" s="748"/>
      <c r="AB1984" s="748"/>
      <c r="AC1984" s="748"/>
      <c r="AD1984" s="748"/>
      <c r="AE1984" s="748"/>
      <c r="AF1984" s="748"/>
      <c r="AG1984" s="748"/>
      <c r="AH1984" s="749"/>
      <c r="AI1984" s="749"/>
      <c r="AJ1984" s="749"/>
      <c r="AK1984" s="749"/>
      <c r="AL1984" s="748"/>
      <c r="AM1984" s="748"/>
      <c r="AN1984" s="748"/>
      <c r="AO1984" s="748"/>
      <c r="AP1984" s="748"/>
      <c r="AQ1984" s="748"/>
      <c r="AR1984" s="748"/>
      <c r="AS1984" s="747"/>
      <c r="AT1984" s="748"/>
      <c r="AU1984" s="748"/>
      <c r="AV1984" s="748"/>
      <c r="AW1984" s="748"/>
      <c r="AX1984" s="748"/>
      <c r="AY1984" s="748"/>
      <c r="BK1984" s="155"/>
      <c r="BL1984" s="155"/>
      <c r="BM1984" s="155"/>
      <c r="BN1984" s="155"/>
    </row>
    <row r="1985" spans="1:66" s="750" customFormat="1" ht="24.75" customHeight="1">
      <c r="A1985" s="22" t="s">
        <v>23769</v>
      </c>
      <c r="B1985" s="22" t="s">
        <v>23770</v>
      </c>
      <c r="C1985" s="472" t="s">
        <v>5187</v>
      </c>
      <c r="D1985" s="23" t="s">
        <v>23771</v>
      </c>
      <c r="E1985" s="23"/>
      <c r="F1985" s="22" t="s">
        <v>3904</v>
      </c>
      <c r="G1985" s="22" t="s">
        <v>23772</v>
      </c>
      <c r="H1985" s="22" t="s">
        <v>179</v>
      </c>
      <c r="I1985" s="18" t="s">
        <v>5418</v>
      </c>
      <c r="J1985" s="23" t="s">
        <v>23773</v>
      </c>
      <c r="K1985" s="23" t="s">
        <v>1183</v>
      </c>
      <c r="L1985" s="23" t="s">
        <v>1184</v>
      </c>
      <c r="M1985" s="746" t="s">
        <v>23774</v>
      </c>
      <c r="N1985" s="22"/>
      <c r="O1985" s="22"/>
      <c r="P1985" s="22"/>
      <c r="Q1985" s="22"/>
      <c r="R1985" s="22" t="s">
        <v>676</v>
      </c>
      <c r="S1985" s="747"/>
      <c r="T1985" s="748"/>
      <c r="U1985" s="22"/>
      <c r="V1985" s="22"/>
      <c r="W1985" s="22"/>
      <c r="X1985" s="22" t="s">
        <v>23706</v>
      </c>
      <c r="Y1985" s="748"/>
      <c r="Z1985" s="748"/>
      <c r="AA1985" s="748"/>
      <c r="AB1985" s="748"/>
      <c r="AC1985" s="748"/>
      <c r="AD1985" s="748"/>
      <c r="AE1985" s="748"/>
      <c r="AF1985" s="748"/>
      <c r="AG1985" s="748"/>
      <c r="AH1985" s="749"/>
      <c r="AI1985" s="749"/>
      <c r="AJ1985" s="749"/>
      <c r="AK1985" s="749"/>
      <c r="AL1985" s="748"/>
      <c r="AM1985" s="748"/>
      <c r="AN1985" s="748"/>
      <c r="AO1985" s="748"/>
      <c r="AP1985" s="748"/>
      <c r="AQ1985" s="748"/>
      <c r="AR1985" s="748"/>
      <c r="AS1985" s="747"/>
      <c r="AT1985" s="748"/>
      <c r="AU1985" s="748"/>
      <c r="AV1985" s="748"/>
      <c r="AW1985" s="748"/>
      <c r="AX1985" s="748"/>
      <c r="AY1985" s="748"/>
      <c r="BK1985" s="155"/>
      <c r="BL1985" s="155"/>
      <c r="BM1985" s="155"/>
      <c r="BN1985" s="155"/>
    </row>
    <row r="1986" spans="1:66" s="750" customFormat="1" ht="24.75" customHeight="1">
      <c r="A1986" s="22" t="s">
        <v>22864</v>
      </c>
      <c r="B1986" s="22" t="s">
        <v>23775</v>
      </c>
      <c r="C1986" s="472" t="s">
        <v>5187</v>
      </c>
      <c r="D1986" s="23" t="s">
        <v>23776</v>
      </c>
      <c r="E1986" s="23"/>
      <c r="F1986" s="22" t="s">
        <v>173</v>
      </c>
      <c r="G1986" s="22" t="s">
        <v>23777</v>
      </c>
      <c r="H1986" s="22" t="s">
        <v>180</v>
      </c>
      <c r="I1986" s="18" t="s">
        <v>5417</v>
      </c>
      <c r="J1986" s="23" t="s">
        <v>23778</v>
      </c>
      <c r="K1986" s="23" t="s">
        <v>1183</v>
      </c>
      <c r="L1986" s="23" t="s">
        <v>1184</v>
      </c>
      <c r="M1986" s="746" t="s">
        <v>23779</v>
      </c>
      <c r="N1986" s="22"/>
      <c r="O1986" s="22"/>
      <c r="P1986" s="22" t="s">
        <v>1857</v>
      </c>
      <c r="Q1986" s="22"/>
      <c r="R1986" s="22" t="s">
        <v>1941</v>
      </c>
      <c r="S1986" s="747"/>
      <c r="T1986" s="748"/>
      <c r="U1986" s="22"/>
      <c r="V1986" s="22"/>
      <c r="W1986" s="22"/>
      <c r="X1986" s="22" t="s">
        <v>23706</v>
      </c>
      <c r="Y1986" s="748"/>
      <c r="Z1986" s="748"/>
      <c r="AA1986" s="748"/>
      <c r="AB1986" s="748"/>
      <c r="AC1986" s="748"/>
      <c r="AD1986" s="748"/>
      <c r="AE1986" s="748"/>
      <c r="AF1986" s="748"/>
      <c r="AG1986" s="748"/>
      <c r="AH1986" s="749"/>
      <c r="AI1986" s="749"/>
      <c r="AJ1986" s="749"/>
      <c r="AK1986" s="749"/>
      <c r="AL1986" s="748"/>
      <c r="AM1986" s="748"/>
      <c r="AN1986" s="748"/>
      <c r="AO1986" s="748"/>
      <c r="AP1986" s="748"/>
      <c r="AQ1986" s="748"/>
      <c r="AR1986" s="748"/>
      <c r="AS1986" s="747"/>
      <c r="AT1986" s="748"/>
      <c r="AU1986" s="748"/>
      <c r="AV1986" s="748"/>
      <c r="AW1986" s="748"/>
      <c r="AX1986" s="748"/>
      <c r="AY1986" s="748"/>
      <c r="BK1986" s="155"/>
      <c r="BL1986" s="155"/>
      <c r="BM1986" s="155"/>
      <c r="BN1986" s="155"/>
    </row>
    <row r="1987" spans="1:66" s="750" customFormat="1" ht="24.75" customHeight="1">
      <c r="A1987" s="22" t="s">
        <v>23780</v>
      </c>
      <c r="B1987" s="22" t="s">
        <v>23781</v>
      </c>
      <c r="C1987" s="472" t="s">
        <v>5187</v>
      </c>
      <c r="D1987" s="23" t="s">
        <v>23782</v>
      </c>
      <c r="E1987" s="23"/>
      <c r="F1987" s="22" t="s">
        <v>110</v>
      </c>
      <c r="G1987" s="22" t="s">
        <v>23783</v>
      </c>
      <c r="H1987" s="22" t="s">
        <v>179</v>
      </c>
      <c r="I1987" s="18" t="s">
        <v>5418</v>
      </c>
      <c r="J1987" s="23" t="s">
        <v>23784</v>
      </c>
      <c r="K1987" s="23" t="s">
        <v>1183</v>
      </c>
      <c r="L1987" s="23" t="s">
        <v>1184</v>
      </c>
      <c r="M1987" s="746" t="s">
        <v>23785</v>
      </c>
      <c r="N1987" s="22"/>
      <c r="O1987" s="22"/>
      <c r="P1987" s="22" t="s">
        <v>23786</v>
      </c>
      <c r="Q1987" s="22"/>
      <c r="R1987" s="22" t="s">
        <v>188</v>
      </c>
      <c r="S1987" s="747"/>
      <c r="T1987" s="748"/>
      <c r="U1987" s="22"/>
      <c r="V1987" s="22"/>
      <c r="W1987" s="22"/>
      <c r="X1987" s="22" t="s">
        <v>23706</v>
      </c>
      <c r="Y1987" s="748"/>
      <c r="Z1987" s="748"/>
      <c r="AA1987" s="748"/>
      <c r="AB1987" s="748"/>
      <c r="AC1987" s="748"/>
      <c r="AD1987" s="748"/>
      <c r="AE1987" s="748"/>
      <c r="AF1987" s="748"/>
      <c r="AG1987" s="748"/>
      <c r="AH1987" s="749"/>
      <c r="AI1987" s="749"/>
      <c r="AJ1987" s="749"/>
      <c r="AK1987" s="749"/>
      <c r="AL1987" s="748"/>
      <c r="AM1987" s="748"/>
      <c r="AN1987" s="748"/>
      <c r="AO1987" s="748"/>
      <c r="AP1987" s="748"/>
      <c r="AQ1987" s="748"/>
      <c r="AR1987" s="748"/>
      <c r="AS1987" s="747"/>
      <c r="AT1987" s="748"/>
      <c r="AU1987" s="748"/>
      <c r="AV1987" s="748"/>
      <c r="AW1987" s="748"/>
      <c r="AX1987" s="748"/>
      <c r="AY1987" s="748"/>
      <c r="BK1987" s="155"/>
      <c r="BL1987" s="155"/>
      <c r="BM1987" s="155"/>
      <c r="BN1987" s="155"/>
    </row>
    <row r="1988" spans="1:66" s="750" customFormat="1" ht="24.75" customHeight="1">
      <c r="A1988" s="22" t="s">
        <v>23787</v>
      </c>
      <c r="B1988" s="22" t="s">
        <v>23788</v>
      </c>
      <c r="C1988" s="472" t="s">
        <v>5187</v>
      </c>
      <c r="D1988" s="23" t="s">
        <v>23789</v>
      </c>
      <c r="E1988" s="23" t="s">
        <v>163</v>
      </c>
      <c r="F1988" s="22" t="s">
        <v>473</v>
      </c>
      <c r="G1988" s="22" t="s">
        <v>23790</v>
      </c>
      <c r="H1988" s="22" t="s">
        <v>180</v>
      </c>
      <c r="I1988" s="18" t="s">
        <v>5418</v>
      </c>
      <c r="J1988" s="23" t="s">
        <v>23791</v>
      </c>
      <c r="K1988" s="23" t="s">
        <v>1183</v>
      </c>
      <c r="L1988" s="23" t="s">
        <v>1184</v>
      </c>
      <c r="M1988" s="746" t="s">
        <v>23792</v>
      </c>
      <c r="N1988" s="22"/>
      <c r="O1988" s="22"/>
      <c r="P1988" s="22" t="s">
        <v>28849</v>
      </c>
      <c r="Q1988" s="22"/>
      <c r="R1988" s="22" t="s">
        <v>1039</v>
      </c>
      <c r="S1988" s="747"/>
      <c r="T1988" s="748"/>
      <c r="U1988" s="22"/>
      <c r="V1988" s="22"/>
      <c r="W1988" s="22"/>
      <c r="X1988" s="22" t="s">
        <v>13</v>
      </c>
      <c r="Y1988" s="748"/>
      <c r="Z1988" s="748"/>
      <c r="AA1988" s="748"/>
      <c r="AB1988" s="748"/>
      <c r="AC1988" s="748"/>
      <c r="AD1988" s="748"/>
      <c r="AE1988" s="748"/>
      <c r="AF1988" s="748"/>
      <c r="AG1988" s="748"/>
      <c r="AH1988" s="749"/>
      <c r="AI1988" s="749"/>
      <c r="AJ1988" s="749"/>
      <c r="AK1988" s="749"/>
      <c r="AL1988" s="748"/>
      <c r="AM1988" s="748"/>
      <c r="AN1988" s="748"/>
      <c r="AO1988" s="748"/>
      <c r="AP1988" s="748"/>
      <c r="AQ1988" s="748"/>
      <c r="AR1988" s="748"/>
      <c r="AS1988" s="747"/>
      <c r="AT1988" s="748"/>
      <c r="AU1988" s="748"/>
      <c r="AV1988" s="748"/>
      <c r="AW1988" s="748"/>
      <c r="AX1988" s="748"/>
      <c r="AY1988" s="748"/>
      <c r="BK1988" s="155"/>
      <c r="BL1988" s="155"/>
      <c r="BM1988" s="155"/>
      <c r="BN1988" s="155"/>
    </row>
    <row r="1989" spans="1:66" s="750" customFormat="1" ht="24.75" customHeight="1">
      <c r="A1989" s="22" t="s">
        <v>23793</v>
      </c>
      <c r="B1989" s="22" t="s">
        <v>23794</v>
      </c>
      <c r="C1989" s="472" t="s">
        <v>5187</v>
      </c>
      <c r="D1989" s="23" t="s">
        <v>23795</v>
      </c>
      <c r="E1989" s="23"/>
      <c r="F1989" s="22" t="s">
        <v>344</v>
      </c>
      <c r="G1989" s="22" t="s">
        <v>23796</v>
      </c>
      <c r="H1989" s="22" t="s">
        <v>179</v>
      </c>
      <c r="I1989" s="18" t="s">
        <v>5418</v>
      </c>
      <c r="J1989" s="23" t="s">
        <v>23797</v>
      </c>
      <c r="K1989" s="23" t="s">
        <v>1183</v>
      </c>
      <c r="L1989" s="23" t="s">
        <v>1184</v>
      </c>
      <c r="M1989" s="746" t="s">
        <v>23798</v>
      </c>
      <c r="N1989" s="22"/>
      <c r="O1989" s="22"/>
      <c r="P1989" s="22"/>
      <c r="Q1989" s="22"/>
      <c r="R1989" s="22" t="s">
        <v>1472</v>
      </c>
      <c r="S1989" s="747"/>
      <c r="T1989" s="748"/>
      <c r="U1989" s="22"/>
      <c r="V1989" s="22"/>
      <c r="W1989" s="22"/>
      <c r="X1989" s="22" t="s">
        <v>13</v>
      </c>
      <c r="Y1989" s="748"/>
      <c r="Z1989" s="748"/>
      <c r="AA1989" s="748"/>
      <c r="AB1989" s="748"/>
      <c r="AC1989" s="748"/>
      <c r="AD1989" s="748"/>
      <c r="AE1989" s="748"/>
      <c r="AF1989" s="748"/>
      <c r="AG1989" s="748"/>
      <c r="AH1989" s="749"/>
      <c r="AI1989" s="749"/>
      <c r="AJ1989" s="749"/>
      <c r="AK1989" s="749"/>
      <c r="AL1989" s="748"/>
      <c r="AM1989" s="748"/>
      <c r="AN1989" s="748"/>
      <c r="AO1989" s="748"/>
      <c r="AP1989" s="748"/>
      <c r="AQ1989" s="748"/>
      <c r="AR1989" s="748"/>
      <c r="AS1989" s="747"/>
      <c r="AT1989" s="748"/>
      <c r="AU1989" s="748"/>
      <c r="AV1989" s="748"/>
      <c r="AW1989" s="748"/>
      <c r="AX1989" s="748"/>
      <c r="AY1989" s="748"/>
      <c r="BK1989" s="155"/>
      <c r="BL1989" s="155"/>
      <c r="BM1989" s="155"/>
      <c r="BN1989" s="155"/>
    </row>
    <row r="1990" spans="1:66" s="750" customFormat="1" ht="24.75" customHeight="1">
      <c r="A1990" s="22" t="s">
        <v>23799</v>
      </c>
      <c r="B1990" s="22" t="s">
        <v>23800</v>
      </c>
      <c r="C1990" s="472" t="s">
        <v>5187</v>
      </c>
      <c r="D1990" s="23" t="s">
        <v>23801</v>
      </c>
      <c r="E1990" s="23"/>
      <c r="F1990" s="22" t="s">
        <v>3728</v>
      </c>
      <c r="G1990" s="22" t="s">
        <v>3059</v>
      </c>
      <c r="H1990" s="22" t="s">
        <v>179</v>
      </c>
      <c r="I1990" s="18" t="s">
        <v>5417</v>
      </c>
      <c r="J1990" s="23" t="s">
        <v>23802</v>
      </c>
      <c r="K1990" s="23" t="s">
        <v>1183</v>
      </c>
      <c r="L1990" s="23" t="s">
        <v>1184</v>
      </c>
      <c r="M1990" s="746" t="s">
        <v>23803</v>
      </c>
      <c r="N1990" s="22"/>
      <c r="O1990" s="22"/>
      <c r="P1990" s="22"/>
      <c r="Q1990" s="22"/>
      <c r="R1990" s="22" t="s">
        <v>1584</v>
      </c>
      <c r="S1990" s="747"/>
      <c r="T1990" s="748"/>
      <c r="U1990" s="22"/>
      <c r="V1990" s="22"/>
      <c r="W1990" s="22"/>
      <c r="X1990" s="22" t="s">
        <v>23706</v>
      </c>
      <c r="Y1990" s="748"/>
      <c r="Z1990" s="748"/>
      <c r="AA1990" s="748"/>
      <c r="AB1990" s="748"/>
      <c r="AC1990" s="748"/>
      <c r="AD1990" s="748"/>
      <c r="AE1990" s="748"/>
      <c r="AF1990" s="748"/>
      <c r="AG1990" s="748"/>
      <c r="AH1990" s="749"/>
      <c r="AI1990" s="749"/>
      <c r="AJ1990" s="749"/>
      <c r="AK1990" s="749"/>
      <c r="AL1990" s="748"/>
      <c r="AM1990" s="748"/>
      <c r="AN1990" s="748"/>
      <c r="AO1990" s="748"/>
      <c r="AP1990" s="748"/>
      <c r="AQ1990" s="748"/>
      <c r="AR1990" s="748"/>
      <c r="AS1990" s="747"/>
      <c r="AT1990" s="748"/>
      <c r="AU1990" s="748"/>
      <c r="AV1990" s="748"/>
      <c r="AW1990" s="748"/>
      <c r="AX1990" s="748"/>
      <c r="AY1990" s="748"/>
      <c r="BK1990" s="155"/>
      <c r="BL1990" s="155"/>
      <c r="BM1990" s="155"/>
      <c r="BN1990" s="155"/>
    </row>
    <row r="1991" spans="1:66" s="750" customFormat="1" ht="24.75" customHeight="1">
      <c r="A1991" s="22" t="s">
        <v>23804</v>
      </c>
      <c r="B1991" s="22" t="s">
        <v>23805</v>
      </c>
      <c r="C1991" s="472" t="s">
        <v>5187</v>
      </c>
      <c r="D1991" s="23" t="s">
        <v>23806</v>
      </c>
      <c r="E1991" s="23"/>
      <c r="F1991" s="22" t="s">
        <v>23807</v>
      </c>
      <c r="G1991" s="22" t="s">
        <v>23808</v>
      </c>
      <c r="H1991" s="22" t="s">
        <v>180</v>
      </c>
      <c r="I1991" s="18" t="s">
        <v>5417</v>
      </c>
      <c r="J1991" s="23" t="s">
        <v>23809</v>
      </c>
      <c r="K1991" s="23" t="s">
        <v>1183</v>
      </c>
      <c r="L1991" s="23" t="s">
        <v>1184</v>
      </c>
      <c r="M1991" s="746" t="s">
        <v>23810</v>
      </c>
      <c r="N1991" s="22"/>
      <c r="O1991" s="22"/>
      <c r="P1991" s="22"/>
      <c r="Q1991" s="22"/>
      <c r="R1991" s="22" t="s">
        <v>847</v>
      </c>
      <c r="S1991" s="747"/>
      <c r="T1991" s="748"/>
      <c r="U1991" s="22"/>
      <c r="V1991" s="22"/>
      <c r="W1991" s="22"/>
      <c r="X1991" s="22" t="s">
        <v>13</v>
      </c>
      <c r="Y1991" s="748"/>
      <c r="Z1991" s="748"/>
      <c r="AA1991" s="748"/>
      <c r="AB1991" s="748"/>
      <c r="AC1991" s="748"/>
      <c r="AD1991" s="748"/>
      <c r="AE1991" s="748"/>
      <c r="AF1991" s="748"/>
      <c r="AG1991" s="748"/>
      <c r="AH1991" s="749"/>
      <c r="AI1991" s="749"/>
      <c r="AJ1991" s="749"/>
      <c r="AK1991" s="749"/>
      <c r="AL1991" s="748"/>
      <c r="AM1991" s="748"/>
      <c r="AN1991" s="748"/>
      <c r="AO1991" s="748"/>
      <c r="AP1991" s="748"/>
      <c r="AQ1991" s="748"/>
      <c r="AR1991" s="748"/>
      <c r="AS1991" s="747"/>
      <c r="AT1991" s="748"/>
      <c r="AU1991" s="748"/>
      <c r="AV1991" s="748"/>
      <c r="AW1991" s="748"/>
      <c r="AX1991" s="748"/>
      <c r="AY1991" s="748"/>
      <c r="BK1991" s="155"/>
      <c r="BL1991" s="155"/>
      <c r="BM1991" s="155"/>
      <c r="BN1991" s="155"/>
    </row>
    <row r="1992" spans="1:66" s="750" customFormat="1" ht="24.75" customHeight="1">
      <c r="A1992" s="22" t="s">
        <v>23811</v>
      </c>
      <c r="B1992" s="22" t="s">
        <v>23812</v>
      </c>
      <c r="C1992" s="472" t="s">
        <v>5187</v>
      </c>
      <c r="D1992" s="23" t="s">
        <v>23813</v>
      </c>
      <c r="E1992" s="23" t="s">
        <v>163</v>
      </c>
      <c r="F1992" s="22" t="s">
        <v>198</v>
      </c>
      <c r="G1992" s="22"/>
      <c r="H1992" s="22" t="s">
        <v>180</v>
      </c>
      <c r="I1992" s="18" t="s">
        <v>5417</v>
      </c>
      <c r="J1992" s="23" t="s">
        <v>23815</v>
      </c>
      <c r="K1992" s="23" t="s">
        <v>1183</v>
      </c>
      <c r="L1992" s="23" t="s">
        <v>1184</v>
      </c>
      <c r="M1992" s="746" t="s">
        <v>23816</v>
      </c>
      <c r="N1992" s="22"/>
      <c r="O1992" s="22"/>
      <c r="P1992" s="22"/>
      <c r="Q1992" s="22"/>
      <c r="R1992" s="22" t="s">
        <v>1685</v>
      </c>
      <c r="S1992" s="747"/>
      <c r="T1992" s="748"/>
      <c r="U1992" s="22"/>
      <c r="V1992" s="22"/>
      <c r="W1992" s="22"/>
      <c r="X1992" s="22" t="s">
        <v>13</v>
      </c>
      <c r="Y1992" s="748"/>
      <c r="Z1992" s="748"/>
      <c r="AA1992" s="748"/>
      <c r="AB1992" s="748"/>
      <c r="AC1992" s="748"/>
      <c r="AD1992" s="748"/>
      <c r="AE1992" s="748"/>
      <c r="AF1992" s="748"/>
      <c r="AG1992" s="748"/>
      <c r="AH1992" s="749"/>
      <c r="AI1992" s="749"/>
      <c r="AJ1992" s="749"/>
      <c r="AK1992" s="749"/>
      <c r="AL1992" s="748"/>
      <c r="AM1992" s="748"/>
      <c r="AN1992" s="748"/>
      <c r="AO1992" s="748"/>
      <c r="AP1992" s="748"/>
      <c r="AQ1992" s="748"/>
      <c r="AR1992" s="748"/>
      <c r="AS1992" s="747"/>
      <c r="AT1992" s="748"/>
      <c r="AU1992" s="748"/>
      <c r="AV1992" s="748"/>
      <c r="AW1992" s="748"/>
      <c r="AX1992" s="748"/>
      <c r="AY1992" s="748"/>
      <c r="BK1992" s="155"/>
      <c r="BL1992" s="155"/>
      <c r="BM1992" s="155"/>
      <c r="BN1992" s="155"/>
    </row>
    <row r="1993" spans="1:66" s="750" customFormat="1" ht="24.75" customHeight="1">
      <c r="A1993" s="22" t="s">
        <v>23817</v>
      </c>
      <c r="B1993" s="22" t="s">
        <v>23818</v>
      </c>
      <c r="C1993" s="472" t="s">
        <v>5187</v>
      </c>
      <c r="D1993" s="23" t="s">
        <v>23819</v>
      </c>
      <c r="E1993" s="23" t="s">
        <v>162</v>
      </c>
      <c r="F1993" s="22" t="s">
        <v>23820</v>
      </c>
      <c r="G1993" s="22"/>
      <c r="H1993" s="22" t="s">
        <v>180</v>
      </c>
      <c r="I1993" s="18" t="s">
        <v>5417</v>
      </c>
      <c r="J1993" s="23" t="s">
        <v>23821</v>
      </c>
      <c r="K1993" s="23" t="s">
        <v>1183</v>
      </c>
      <c r="L1993" s="23" t="s">
        <v>1184</v>
      </c>
      <c r="M1993" s="746" t="s">
        <v>23822</v>
      </c>
      <c r="N1993" s="22"/>
      <c r="O1993" s="22"/>
      <c r="P1993" s="22"/>
      <c r="Q1993" s="22"/>
      <c r="R1993" s="22" t="s">
        <v>1318</v>
      </c>
      <c r="S1993" s="747"/>
      <c r="T1993" s="748"/>
      <c r="U1993" s="22"/>
      <c r="V1993" s="22"/>
      <c r="W1993" s="22"/>
      <c r="X1993" s="22" t="s">
        <v>13</v>
      </c>
      <c r="Y1993" s="748"/>
      <c r="Z1993" s="748"/>
      <c r="AA1993" s="748"/>
      <c r="AB1993" s="748"/>
      <c r="AC1993" s="748"/>
      <c r="AD1993" s="748"/>
      <c r="AE1993" s="748"/>
      <c r="AF1993" s="748"/>
      <c r="AG1993" s="748"/>
      <c r="AH1993" s="749"/>
      <c r="AI1993" s="749"/>
      <c r="AJ1993" s="749"/>
      <c r="AK1993" s="749"/>
      <c r="AL1993" s="748"/>
      <c r="AM1993" s="748"/>
      <c r="AN1993" s="748"/>
      <c r="AO1993" s="748"/>
      <c r="AP1993" s="748"/>
      <c r="AQ1993" s="748"/>
      <c r="AR1993" s="748"/>
      <c r="AS1993" s="747"/>
      <c r="AT1993" s="748"/>
      <c r="AU1993" s="748"/>
      <c r="AV1993" s="748"/>
      <c r="AW1993" s="748"/>
      <c r="AX1993" s="748"/>
      <c r="AY1993" s="748"/>
      <c r="BK1993" s="155"/>
      <c r="BL1993" s="155"/>
      <c r="BM1993" s="155"/>
      <c r="BN1993" s="155"/>
    </row>
    <row r="1994" spans="1:66" s="750" customFormat="1" ht="24.75" customHeight="1">
      <c r="A1994" s="22" t="s">
        <v>23823</v>
      </c>
      <c r="B1994" s="22" t="s">
        <v>23824</v>
      </c>
      <c r="C1994" s="472" t="s">
        <v>5187</v>
      </c>
      <c r="D1994" s="23" t="s">
        <v>23825</v>
      </c>
      <c r="E1994" s="23"/>
      <c r="F1994" s="22" t="s">
        <v>545</v>
      </c>
      <c r="G1994" s="22" t="s">
        <v>2764</v>
      </c>
      <c r="H1994" s="22" t="s">
        <v>179</v>
      </c>
      <c r="I1994" s="18" t="s">
        <v>5416</v>
      </c>
      <c r="J1994" s="23" t="s">
        <v>23826</v>
      </c>
      <c r="K1994" s="23" t="s">
        <v>1183</v>
      </c>
      <c r="L1994" s="23" t="s">
        <v>1184</v>
      </c>
      <c r="M1994" s="746" t="s">
        <v>23827</v>
      </c>
      <c r="N1994" s="22"/>
      <c r="O1994" s="22"/>
      <c r="P1994" s="22"/>
      <c r="Q1994" s="22"/>
      <c r="R1994" s="22" t="s">
        <v>577</v>
      </c>
      <c r="S1994" s="747"/>
      <c r="T1994" s="748"/>
      <c r="U1994" s="22"/>
      <c r="V1994" s="22"/>
      <c r="W1994" s="22"/>
      <c r="X1994" s="22" t="s">
        <v>23706</v>
      </c>
      <c r="Y1994" s="748"/>
      <c r="Z1994" s="748"/>
      <c r="AA1994" s="748"/>
      <c r="AB1994" s="748"/>
      <c r="AC1994" s="748"/>
      <c r="AD1994" s="748"/>
      <c r="AE1994" s="748"/>
      <c r="AF1994" s="748"/>
      <c r="AG1994" s="748"/>
      <c r="AH1994" s="749"/>
      <c r="AI1994" s="749"/>
      <c r="AJ1994" s="749"/>
      <c r="AK1994" s="749"/>
      <c r="AL1994" s="748"/>
      <c r="AM1994" s="748"/>
      <c r="AN1994" s="748"/>
      <c r="AO1994" s="748"/>
      <c r="AP1994" s="748"/>
      <c r="AQ1994" s="748"/>
      <c r="AR1994" s="748"/>
      <c r="AS1994" s="747"/>
      <c r="AT1994" s="748"/>
      <c r="AU1994" s="748"/>
      <c r="AV1994" s="748"/>
      <c r="AW1994" s="748"/>
      <c r="AX1994" s="748"/>
      <c r="AY1994" s="748"/>
      <c r="BK1994" s="155"/>
      <c r="BL1994" s="155"/>
      <c r="BM1994" s="155"/>
      <c r="BN1994" s="155"/>
    </row>
    <row r="1995" spans="1:66" s="750" customFormat="1" ht="24.75" customHeight="1">
      <c r="A1995" s="22" t="s">
        <v>23828</v>
      </c>
      <c r="B1995" s="22" t="s">
        <v>23829</v>
      </c>
      <c r="C1995" s="472" t="s">
        <v>5187</v>
      </c>
      <c r="D1995" s="23" t="s">
        <v>23830</v>
      </c>
      <c r="E1995" s="23" t="s">
        <v>162</v>
      </c>
      <c r="F1995" s="22" t="s">
        <v>109</v>
      </c>
      <c r="G1995" s="22"/>
      <c r="H1995" s="22" t="s">
        <v>179</v>
      </c>
      <c r="I1995" s="18" t="s">
        <v>5418</v>
      </c>
      <c r="J1995" s="23" t="s">
        <v>23831</v>
      </c>
      <c r="K1995" s="23" t="s">
        <v>1183</v>
      </c>
      <c r="L1995" s="23" t="s">
        <v>1184</v>
      </c>
      <c r="M1995" s="746" t="s">
        <v>23832</v>
      </c>
      <c r="N1995" s="22"/>
      <c r="O1995" s="22"/>
      <c r="P1995" s="22"/>
      <c r="Q1995" s="22"/>
      <c r="R1995" s="22" t="s">
        <v>612</v>
      </c>
      <c r="S1995" s="747"/>
      <c r="T1995" s="748"/>
      <c r="U1995" s="22"/>
      <c r="V1995" s="22"/>
      <c r="W1995" s="22"/>
      <c r="X1995" s="22" t="s">
        <v>13</v>
      </c>
      <c r="Y1995" s="748"/>
      <c r="Z1995" s="748"/>
      <c r="AA1995" s="748"/>
      <c r="AB1995" s="748"/>
      <c r="AC1995" s="748"/>
      <c r="AD1995" s="748"/>
      <c r="AE1995" s="748"/>
      <c r="AF1995" s="748"/>
      <c r="AG1995" s="748"/>
      <c r="AH1995" s="749"/>
      <c r="AI1995" s="749"/>
      <c r="AJ1995" s="749"/>
      <c r="AK1995" s="749"/>
      <c r="AL1995" s="748"/>
      <c r="AM1995" s="748"/>
      <c r="AN1995" s="748"/>
      <c r="AO1995" s="748"/>
      <c r="AP1995" s="748"/>
      <c r="AQ1995" s="748"/>
      <c r="AR1995" s="748"/>
      <c r="AS1995" s="747"/>
      <c r="AT1995" s="748"/>
      <c r="AU1995" s="748"/>
      <c r="AV1995" s="748"/>
      <c r="AW1995" s="748"/>
      <c r="AX1995" s="748"/>
      <c r="AY1995" s="748"/>
      <c r="BK1995" s="155"/>
      <c r="BL1995" s="155"/>
      <c r="BM1995" s="155"/>
      <c r="BN1995" s="155"/>
    </row>
    <row r="1996" spans="1:66" s="750" customFormat="1" ht="24.75" customHeight="1">
      <c r="A1996" s="22" t="s">
        <v>23833</v>
      </c>
      <c r="B1996" s="22" t="s">
        <v>23834</v>
      </c>
      <c r="C1996" s="472" t="s">
        <v>5187</v>
      </c>
      <c r="D1996" s="23" t="s">
        <v>23835</v>
      </c>
      <c r="E1996" s="23"/>
      <c r="F1996" s="22" t="s">
        <v>198</v>
      </c>
      <c r="G1996" s="22" t="s">
        <v>23836</v>
      </c>
      <c r="H1996" s="22" t="s">
        <v>179</v>
      </c>
      <c r="I1996" s="18" t="s">
        <v>5416</v>
      </c>
      <c r="J1996" s="23" t="s">
        <v>23837</v>
      </c>
      <c r="K1996" s="23" t="s">
        <v>1183</v>
      </c>
      <c r="L1996" s="23" t="s">
        <v>1488</v>
      </c>
      <c r="M1996" s="746" t="s">
        <v>23838</v>
      </c>
      <c r="N1996" s="22"/>
      <c r="O1996" s="22"/>
      <c r="P1996" s="22"/>
      <c r="Q1996" s="22"/>
      <c r="R1996" s="22" t="s">
        <v>1034</v>
      </c>
      <c r="S1996" s="747"/>
      <c r="T1996" s="748"/>
      <c r="U1996" s="22"/>
      <c r="V1996" s="22"/>
      <c r="W1996" s="22"/>
      <c r="X1996" s="22" t="s">
        <v>13</v>
      </c>
      <c r="Y1996" s="748"/>
      <c r="Z1996" s="748"/>
      <c r="AA1996" s="748"/>
      <c r="AB1996" s="748"/>
      <c r="AC1996" s="748"/>
      <c r="AD1996" s="748"/>
      <c r="AE1996" s="748"/>
      <c r="AF1996" s="748"/>
      <c r="AG1996" s="748"/>
      <c r="AH1996" s="749"/>
      <c r="AI1996" s="749"/>
      <c r="AJ1996" s="749"/>
      <c r="AK1996" s="749"/>
      <c r="AL1996" s="748"/>
      <c r="AM1996" s="748"/>
      <c r="AN1996" s="748"/>
      <c r="AO1996" s="748"/>
      <c r="AP1996" s="748"/>
      <c r="AQ1996" s="748"/>
      <c r="AR1996" s="748"/>
      <c r="AS1996" s="747"/>
      <c r="AT1996" s="748"/>
      <c r="AU1996" s="748"/>
      <c r="AV1996" s="748"/>
      <c r="AW1996" s="748"/>
      <c r="AX1996" s="748"/>
      <c r="AY1996" s="748"/>
      <c r="BK1996" s="155"/>
      <c r="BL1996" s="155"/>
      <c r="BM1996" s="155"/>
      <c r="BN1996" s="155"/>
    </row>
    <row r="1997" spans="1:66" s="750" customFormat="1" ht="24.75" customHeight="1">
      <c r="A1997" s="22" t="s">
        <v>23839</v>
      </c>
      <c r="B1997" s="22" t="s">
        <v>23840</v>
      </c>
      <c r="C1997" s="472" t="s">
        <v>5187</v>
      </c>
      <c r="D1997" s="23" t="s">
        <v>23841</v>
      </c>
      <c r="E1997" s="23" t="s">
        <v>162</v>
      </c>
      <c r="F1997" s="22" t="s">
        <v>111</v>
      </c>
      <c r="G1997" s="22" t="s">
        <v>23777</v>
      </c>
      <c r="H1997" s="22" t="s">
        <v>180</v>
      </c>
      <c r="I1997" s="18" t="s">
        <v>5417</v>
      </c>
      <c r="J1997" s="23" t="s">
        <v>23842</v>
      </c>
      <c r="K1997" s="23" t="s">
        <v>1183</v>
      </c>
      <c r="L1997" s="23" t="s">
        <v>1184</v>
      </c>
      <c r="M1997" s="746" t="s">
        <v>23843</v>
      </c>
      <c r="N1997" s="22"/>
      <c r="O1997" s="22"/>
      <c r="P1997" s="22" t="s">
        <v>23844</v>
      </c>
      <c r="Q1997" s="22"/>
      <c r="R1997" s="22" t="s">
        <v>1309</v>
      </c>
      <c r="S1997" s="747"/>
      <c r="T1997" s="748"/>
      <c r="U1997" s="22"/>
      <c r="V1997" s="22"/>
      <c r="W1997" s="22"/>
      <c r="X1997" s="22" t="s">
        <v>23706</v>
      </c>
      <c r="Y1997" s="748"/>
      <c r="Z1997" s="748"/>
      <c r="AA1997" s="748"/>
      <c r="AB1997" s="748"/>
      <c r="AC1997" s="748"/>
      <c r="AD1997" s="748"/>
      <c r="AE1997" s="748"/>
      <c r="AF1997" s="748"/>
      <c r="AG1997" s="748"/>
      <c r="AH1997" s="749"/>
      <c r="AI1997" s="749"/>
      <c r="AJ1997" s="749"/>
      <c r="AK1997" s="749"/>
      <c r="AL1997" s="748"/>
      <c r="AM1997" s="748"/>
      <c r="AN1997" s="748"/>
      <c r="AO1997" s="748"/>
      <c r="AP1997" s="748"/>
      <c r="AQ1997" s="748"/>
      <c r="AR1997" s="748"/>
      <c r="AS1997" s="747"/>
      <c r="AT1997" s="748"/>
      <c r="AU1997" s="748"/>
      <c r="AV1997" s="748"/>
      <c r="AW1997" s="748"/>
      <c r="AX1997" s="748"/>
      <c r="AY1997" s="748"/>
      <c r="BK1997" s="155"/>
      <c r="BL1997" s="155"/>
      <c r="BM1997" s="155"/>
      <c r="BN1997" s="155"/>
    </row>
    <row r="1998" spans="1:66" s="750" customFormat="1" ht="24.75" customHeight="1">
      <c r="A1998" s="22" t="s">
        <v>23845</v>
      </c>
      <c r="B1998" s="22" t="s">
        <v>23846</v>
      </c>
      <c r="C1998" s="472" t="s">
        <v>5187</v>
      </c>
      <c r="D1998" s="23" t="s">
        <v>23847</v>
      </c>
      <c r="E1998" s="23"/>
      <c r="F1998" s="22" t="s">
        <v>273</v>
      </c>
      <c r="G1998" s="22" t="s">
        <v>2448</v>
      </c>
      <c r="H1998" s="22" t="s">
        <v>179</v>
      </c>
      <c r="I1998" s="18" t="s">
        <v>5418</v>
      </c>
      <c r="J1998" s="23" t="s">
        <v>23848</v>
      </c>
      <c r="K1998" s="23" t="s">
        <v>1183</v>
      </c>
      <c r="L1998" s="23" t="s">
        <v>1184</v>
      </c>
      <c r="M1998" s="746" t="s">
        <v>23849</v>
      </c>
      <c r="N1998" s="22"/>
      <c r="O1998" s="22"/>
      <c r="P1998" s="22" t="s">
        <v>23850</v>
      </c>
      <c r="Q1998" s="22"/>
      <c r="R1998" s="22" t="s">
        <v>1841</v>
      </c>
      <c r="S1998" s="747"/>
      <c r="T1998" s="748"/>
      <c r="U1998" s="22"/>
      <c r="V1998" s="22"/>
      <c r="W1998" s="22"/>
      <c r="X1998" s="22" t="s">
        <v>23706</v>
      </c>
      <c r="Y1998" s="748"/>
      <c r="Z1998" s="748"/>
      <c r="AA1998" s="748"/>
      <c r="AB1998" s="748"/>
      <c r="AC1998" s="748"/>
      <c r="AD1998" s="748"/>
      <c r="AE1998" s="748"/>
      <c r="AF1998" s="748"/>
      <c r="AG1998" s="748"/>
      <c r="AH1998" s="749"/>
      <c r="AI1998" s="749"/>
      <c r="AJ1998" s="749"/>
      <c r="AK1998" s="749"/>
      <c r="AL1998" s="748"/>
      <c r="AM1998" s="748"/>
      <c r="AN1998" s="748"/>
      <c r="AO1998" s="748"/>
      <c r="AP1998" s="748"/>
      <c r="AQ1998" s="748"/>
      <c r="AR1998" s="748"/>
      <c r="AS1998" s="747"/>
      <c r="AT1998" s="748"/>
      <c r="AU1998" s="748"/>
      <c r="AV1998" s="748"/>
      <c r="AW1998" s="748"/>
      <c r="AX1998" s="748"/>
      <c r="AY1998" s="748"/>
      <c r="BK1998" s="155"/>
      <c r="BL1998" s="155"/>
      <c r="BM1998" s="155"/>
      <c r="BN1998" s="155"/>
    </row>
    <row r="1999" spans="1:66" s="750" customFormat="1" ht="24.75" customHeight="1">
      <c r="A1999" s="22" t="s">
        <v>23851</v>
      </c>
      <c r="B1999" s="22" t="s">
        <v>23852</v>
      </c>
      <c r="C1999" s="472" t="s">
        <v>5187</v>
      </c>
      <c r="D1999" s="23" t="s">
        <v>23853</v>
      </c>
      <c r="E1999" s="23"/>
      <c r="F1999" s="22" t="s">
        <v>23854</v>
      </c>
      <c r="G1999" s="22" t="s">
        <v>23855</v>
      </c>
      <c r="H1999" s="22" t="s">
        <v>372</v>
      </c>
      <c r="I1999" s="18" t="s">
        <v>5416</v>
      </c>
      <c r="J1999" s="23" t="s">
        <v>23856</v>
      </c>
      <c r="K1999" s="23" t="s">
        <v>1183</v>
      </c>
      <c r="L1999" s="23" t="s">
        <v>1184</v>
      </c>
      <c r="M1999" s="746" t="s">
        <v>23857</v>
      </c>
      <c r="N1999" s="22"/>
      <c r="O1999" s="22"/>
      <c r="P1999" s="22"/>
      <c r="Q1999" s="22"/>
      <c r="R1999" s="22" t="s">
        <v>187</v>
      </c>
      <c r="S1999" s="747"/>
      <c r="T1999" s="748"/>
      <c r="U1999" s="22"/>
      <c r="V1999" s="22"/>
      <c r="W1999" s="22"/>
      <c r="X1999" s="22" t="s">
        <v>23706</v>
      </c>
      <c r="Y1999" s="748"/>
      <c r="Z1999" s="748"/>
      <c r="AA1999" s="748"/>
      <c r="AB1999" s="748"/>
      <c r="AC1999" s="748"/>
      <c r="AD1999" s="748"/>
      <c r="AE1999" s="748"/>
      <c r="AF1999" s="748"/>
      <c r="AG1999" s="748"/>
      <c r="AH1999" s="749"/>
      <c r="AI1999" s="749"/>
      <c r="AJ1999" s="749"/>
      <c r="AK1999" s="749"/>
      <c r="AL1999" s="748"/>
      <c r="AM1999" s="748"/>
      <c r="AN1999" s="748"/>
      <c r="AO1999" s="748"/>
      <c r="AP1999" s="748"/>
      <c r="AQ1999" s="748"/>
      <c r="AR1999" s="748"/>
      <c r="AS1999" s="747"/>
      <c r="AT1999" s="748"/>
      <c r="AU1999" s="748"/>
      <c r="AV1999" s="748"/>
      <c r="AW1999" s="748"/>
      <c r="AX1999" s="748"/>
      <c r="AY1999" s="748"/>
      <c r="BK1999" s="155"/>
      <c r="BL1999" s="155"/>
      <c r="BM1999" s="155"/>
      <c r="BN1999" s="155"/>
    </row>
    <row r="2000" spans="1:66" s="750" customFormat="1" ht="24.75" customHeight="1">
      <c r="A2000" s="22" t="s">
        <v>23858</v>
      </c>
      <c r="B2000" s="22" t="s">
        <v>23859</v>
      </c>
      <c r="C2000" s="472" t="s">
        <v>5187</v>
      </c>
      <c r="D2000" s="23" t="s">
        <v>23860</v>
      </c>
      <c r="E2000" s="23"/>
      <c r="F2000" s="22" t="s">
        <v>140</v>
      </c>
      <c r="G2000" s="22" t="s">
        <v>23861</v>
      </c>
      <c r="H2000" s="22" t="s">
        <v>179</v>
      </c>
      <c r="I2000" s="18" t="s">
        <v>5416</v>
      </c>
      <c r="J2000" s="23" t="s">
        <v>23862</v>
      </c>
      <c r="K2000" s="23" t="s">
        <v>1183</v>
      </c>
      <c r="L2000" s="23" t="s">
        <v>1184</v>
      </c>
      <c r="M2000" s="746" t="s">
        <v>23863</v>
      </c>
      <c r="N2000" s="22"/>
      <c r="O2000" s="22"/>
      <c r="P2000" s="22"/>
      <c r="Q2000" s="22"/>
      <c r="R2000" s="22" t="s">
        <v>23864</v>
      </c>
      <c r="S2000" s="747"/>
      <c r="T2000" s="748"/>
      <c r="U2000" s="22"/>
      <c r="V2000" s="22"/>
      <c r="W2000" s="22"/>
      <c r="X2000" s="22" t="s">
        <v>13</v>
      </c>
      <c r="Y2000" s="748"/>
      <c r="Z2000" s="748"/>
      <c r="AA2000" s="748"/>
      <c r="AB2000" s="748"/>
      <c r="AC2000" s="748"/>
      <c r="AD2000" s="748"/>
      <c r="AE2000" s="748"/>
      <c r="AF2000" s="748"/>
      <c r="AG2000" s="748"/>
      <c r="AH2000" s="749"/>
      <c r="AI2000" s="749"/>
      <c r="AJ2000" s="749"/>
      <c r="AK2000" s="749"/>
      <c r="AL2000" s="748"/>
      <c r="AM2000" s="748"/>
      <c r="AN2000" s="748"/>
      <c r="AO2000" s="748"/>
      <c r="AP2000" s="748"/>
      <c r="AQ2000" s="748"/>
      <c r="AR2000" s="748"/>
      <c r="AS2000" s="747"/>
      <c r="AT2000" s="748"/>
      <c r="AU2000" s="748"/>
      <c r="AV2000" s="748"/>
      <c r="AW2000" s="748"/>
      <c r="AX2000" s="748"/>
      <c r="AY2000" s="748"/>
      <c r="BK2000" s="155"/>
      <c r="BL2000" s="155"/>
      <c r="BM2000" s="155"/>
      <c r="BN2000" s="155"/>
    </row>
    <row r="2001" spans="1:66" s="750" customFormat="1" ht="24.75" customHeight="1">
      <c r="A2001" s="22" t="s">
        <v>23865</v>
      </c>
      <c r="B2001" s="22" t="s">
        <v>23866</v>
      </c>
      <c r="C2001" s="472" t="s">
        <v>5187</v>
      </c>
      <c r="D2001" s="23" t="s">
        <v>23867</v>
      </c>
      <c r="E2001" s="23"/>
      <c r="F2001" s="22" t="s">
        <v>453</v>
      </c>
      <c r="G2001" s="22" t="s">
        <v>23868</v>
      </c>
      <c r="H2001" s="22" t="s">
        <v>179</v>
      </c>
      <c r="I2001" s="18" t="s">
        <v>5416</v>
      </c>
      <c r="J2001" s="23" t="s">
        <v>23869</v>
      </c>
      <c r="K2001" s="23" t="s">
        <v>1183</v>
      </c>
      <c r="L2001" s="23" t="s">
        <v>1488</v>
      </c>
      <c r="M2001" s="746" t="s">
        <v>23870</v>
      </c>
      <c r="N2001" s="22"/>
      <c r="O2001" s="22"/>
      <c r="P2001" s="22"/>
      <c r="Q2001" s="22"/>
      <c r="R2001" s="22" t="s">
        <v>612</v>
      </c>
      <c r="S2001" s="747"/>
      <c r="T2001" s="748"/>
      <c r="U2001" s="22"/>
      <c r="V2001" s="22"/>
      <c r="W2001" s="22"/>
      <c r="X2001" s="22" t="s">
        <v>13</v>
      </c>
      <c r="Y2001" s="748"/>
      <c r="Z2001" s="748"/>
      <c r="AA2001" s="748"/>
      <c r="AB2001" s="748"/>
      <c r="AC2001" s="748"/>
      <c r="AD2001" s="748"/>
      <c r="AE2001" s="748"/>
      <c r="AF2001" s="748"/>
      <c r="AG2001" s="748"/>
      <c r="AH2001" s="749"/>
      <c r="AI2001" s="749"/>
      <c r="AJ2001" s="749"/>
      <c r="AK2001" s="749"/>
      <c r="AL2001" s="748"/>
      <c r="AM2001" s="748"/>
      <c r="AN2001" s="748"/>
      <c r="AO2001" s="748"/>
      <c r="AP2001" s="748"/>
      <c r="AQ2001" s="748"/>
      <c r="AR2001" s="748"/>
      <c r="AS2001" s="747"/>
      <c r="AT2001" s="748"/>
      <c r="AU2001" s="748"/>
      <c r="AV2001" s="748"/>
      <c r="AW2001" s="748"/>
      <c r="AX2001" s="748"/>
      <c r="AY2001" s="748"/>
      <c r="BK2001" s="155"/>
      <c r="BL2001" s="155"/>
      <c r="BM2001" s="155"/>
      <c r="BN2001" s="155"/>
    </row>
    <row r="2002" spans="1:66" s="750" customFormat="1" ht="24.75" customHeight="1">
      <c r="A2002" s="22" t="s">
        <v>23871</v>
      </c>
      <c r="B2002" s="22" t="s">
        <v>23872</v>
      </c>
      <c r="C2002" s="472" t="s">
        <v>5187</v>
      </c>
      <c r="D2002" s="23" t="s">
        <v>23873</v>
      </c>
      <c r="E2002" s="23"/>
      <c r="F2002" s="22" t="s">
        <v>363</v>
      </c>
      <c r="G2002" s="22" t="s">
        <v>23874</v>
      </c>
      <c r="H2002" s="22" t="s">
        <v>179</v>
      </c>
      <c r="I2002" s="18" t="s">
        <v>5416</v>
      </c>
      <c r="J2002" s="23" t="s">
        <v>23875</v>
      </c>
      <c r="K2002" s="23" t="s">
        <v>1183</v>
      </c>
      <c r="L2002" s="23" t="s">
        <v>1184</v>
      </c>
      <c r="M2002" s="746" t="s">
        <v>23876</v>
      </c>
      <c r="N2002" s="22"/>
      <c r="O2002" s="22"/>
      <c r="P2002" s="22"/>
      <c r="Q2002" s="22"/>
      <c r="R2002" s="22" t="s">
        <v>348</v>
      </c>
      <c r="S2002" s="747"/>
      <c r="T2002" s="748"/>
      <c r="U2002" s="22"/>
      <c r="V2002" s="22"/>
      <c r="W2002" s="22"/>
      <c r="X2002" s="22" t="s">
        <v>13</v>
      </c>
      <c r="Y2002" s="748"/>
      <c r="Z2002" s="748"/>
      <c r="AA2002" s="748"/>
      <c r="AB2002" s="748"/>
      <c r="AC2002" s="748"/>
      <c r="AD2002" s="748"/>
      <c r="AE2002" s="748"/>
      <c r="AF2002" s="748"/>
      <c r="AG2002" s="748"/>
      <c r="AH2002" s="749"/>
      <c r="AI2002" s="749"/>
      <c r="AJ2002" s="749"/>
      <c r="AK2002" s="749"/>
      <c r="AL2002" s="748"/>
      <c r="AM2002" s="748"/>
      <c r="AN2002" s="748"/>
      <c r="AO2002" s="748"/>
      <c r="AP2002" s="748"/>
      <c r="AQ2002" s="748"/>
      <c r="AR2002" s="748"/>
      <c r="AS2002" s="747"/>
      <c r="AT2002" s="748"/>
      <c r="AU2002" s="748"/>
      <c r="AV2002" s="748"/>
      <c r="AW2002" s="748"/>
      <c r="AX2002" s="748"/>
      <c r="AY2002" s="748"/>
      <c r="BK2002" s="155"/>
      <c r="BL2002" s="155"/>
      <c r="BM2002" s="155"/>
      <c r="BN2002" s="155"/>
    </row>
    <row r="2003" spans="1:66" s="750" customFormat="1" ht="24.75" customHeight="1">
      <c r="A2003" s="22" t="s">
        <v>23877</v>
      </c>
      <c r="B2003" s="22" t="s">
        <v>23878</v>
      </c>
      <c r="C2003" s="472" t="s">
        <v>5187</v>
      </c>
      <c r="D2003" s="23" t="s">
        <v>23879</v>
      </c>
      <c r="E2003" s="23"/>
      <c r="F2003" s="22" t="s">
        <v>419</v>
      </c>
      <c r="G2003" s="22" t="s">
        <v>23880</v>
      </c>
      <c r="H2003" s="22" t="s">
        <v>180</v>
      </c>
      <c r="I2003" s="18" t="s">
        <v>5417</v>
      </c>
      <c r="J2003" s="23" t="s">
        <v>23881</v>
      </c>
      <c r="K2003" s="23" t="s">
        <v>1183</v>
      </c>
      <c r="L2003" s="23" t="s">
        <v>1184</v>
      </c>
      <c r="M2003" s="746" t="s">
        <v>23882</v>
      </c>
      <c r="N2003" s="22"/>
      <c r="O2003" s="22"/>
      <c r="P2003" s="22" t="s">
        <v>1707</v>
      </c>
      <c r="Q2003" s="22"/>
      <c r="R2003" s="22" t="s">
        <v>1941</v>
      </c>
      <c r="S2003" s="747"/>
      <c r="T2003" s="748"/>
      <c r="U2003" s="22"/>
      <c r="V2003" s="22"/>
      <c r="W2003" s="22"/>
      <c r="X2003" s="22" t="s">
        <v>23706</v>
      </c>
      <c r="Y2003" s="748"/>
      <c r="Z2003" s="748"/>
      <c r="AA2003" s="748"/>
      <c r="AB2003" s="748"/>
      <c r="AC2003" s="748"/>
      <c r="AD2003" s="748"/>
      <c r="AE2003" s="748"/>
      <c r="AF2003" s="748"/>
      <c r="AG2003" s="748"/>
      <c r="AH2003" s="749"/>
      <c r="AI2003" s="749"/>
      <c r="AJ2003" s="749"/>
      <c r="AK2003" s="749"/>
      <c r="AL2003" s="748"/>
      <c r="AM2003" s="748"/>
      <c r="AN2003" s="748"/>
      <c r="AO2003" s="748"/>
      <c r="AP2003" s="748"/>
      <c r="AQ2003" s="748"/>
      <c r="AR2003" s="748"/>
      <c r="AS2003" s="747"/>
      <c r="AT2003" s="748"/>
      <c r="AU2003" s="748"/>
      <c r="AV2003" s="748"/>
      <c r="AW2003" s="748"/>
      <c r="AX2003" s="748"/>
      <c r="AY2003" s="748"/>
      <c r="BK2003" s="155"/>
      <c r="BL2003" s="155"/>
      <c r="BM2003" s="155"/>
      <c r="BN2003" s="155"/>
    </row>
    <row r="2004" spans="1:66" s="750" customFormat="1" ht="24.75" customHeight="1">
      <c r="A2004" s="22" t="s">
        <v>23883</v>
      </c>
      <c r="B2004" s="22" t="s">
        <v>23884</v>
      </c>
      <c r="C2004" s="472" t="s">
        <v>5187</v>
      </c>
      <c r="D2004" s="23" t="s">
        <v>23885</v>
      </c>
      <c r="E2004" s="23"/>
      <c r="F2004" s="22" t="s">
        <v>154</v>
      </c>
      <c r="G2004" s="22" t="s">
        <v>23886</v>
      </c>
      <c r="H2004" s="22" t="s">
        <v>179</v>
      </c>
      <c r="I2004" s="18" t="s">
        <v>5418</v>
      </c>
      <c r="J2004" s="23" t="s">
        <v>23887</v>
      </c>
      <c r="K2004" s="23" t="s">
        <v>1183</v>
      </c>
      <c r="L2004" s="23" t="s">
        <v>1184</v>
      </c>
      <c r="M2004" s="746" t="s">
        <v>23888</v>
      </c>
      <c r="N2004" s="22"/>
      <c r="O2004" s="22"/>
      <c r="P2004" s="22" t="s">
        <v>3608</v>
      </c>
      <c r="Q2004" s="22"/>
      <c r="R2004" s="22" t="s">
        <v>1941</v>
      </c>
      <c r="S2004" s="747"/>
      <c r="T2004" s="748"/>
      <c r="U2004" s="22"/>
      <c r="V2004" s="22"/>
      <c r="W2004" s="22"/>
      <c r="X2004" s="22" t="s">
        <v>13</v>
      </c>
      <c r="Y2004" s="748"/>
      <c r="Z2004" s="748"/>
      <c r="AA2004" s="748"/>
      <c r="AB2004" s="748"/>
      <c r="AC2004" s="748"/>
      <c r="AD2004" s="748"/>
      <c r="AE2004" s="748"/>
      <c r="AF2004" s="748"/>
      <c r="AG2004" s="748"/>
      <c r="AH2004" s="749"/>
      <c r="AI2004" s="749"/>
      <c r="AJ2004" s="749"/>
      <c r="AK2004" s="749"/>
      <c r="AL2004" s="748"/>
      <c r="AM2004" s="748"/>
      <c r="AN2004" s="748"/>
      <c r="AO2004" s="748"/>
      <c r="AP2004" s="748"/>
      <c r="AQ2004" s="748"/>
      <c r="AR2004" s="748"/>
      <c r="AS2004" s="747"/>
      <c r="AT2004" s="748"/>
      <c r="AU2004" s="748"/>
      <c r="AV2004" s="748"/>
      <c r="AW2004" s="748"/>
      <c r="AX2004" s="748"/>
      <c r="AY2004" s="748"/>
      <c r="BK2004" s="155"/>
      <c r="BL2004" s="155"/>
      <c r="BM2004" s="155"/>
      <c r="BN2004" s="155"/>
    </row>
    <row r="2005" spans="1:66" s="750" customFormat="1" ht="24.75" customHeight="1">
      <c r="A2005" s="22" t="s">
        <v>23889</v>
      </c>
      <c r="B2005" s="22" t="s">
        <v>23890</v>
      </c>
      <c r="C2005" s="472" t="s">
        <v>5187</v>
      </c>
      <c r="D2005" s="23" t="s">
        <v>23891</v>
      </c>
      <c r="E2005" s="23"/>
      <c r="F2005" s="22" t="s">
        <v>249</v>
      </c>
      <c r="G2005" s="22" t="s">
        <v>23892</v>
      </c>
      <c r="H2005" s="22" t="s">
        <v>179</v>
      </c>
      <c r="I2005" s="18" t="s">
        <v>5418</v>
      </c>
      <c r="J2005" s="23" t="s">
        <v>23893</v>
      </c>
      <c r="K2005" s="23" t="s">
        <v>1183</v>
      </c>
      <c r="L2005" s="23" t="s">
        <v>1184</v>
      </c>
      <c r="M2005" s="746" t="s">
        <v>23894</v>
      </c>
      <c r="N2005" s="22"/>
      <c r="O2005" s="22"/>
      <c r="P2005" s="22"/>
      <c r="Q2005" s="22"/>
      <c r="R2005" s="22" t="s">
        <v>23895</v>
      </c>
      <c r="S2005" s="747"/>
      <c r="T2005" s="748"/>
      <c r="U2005" s="22"/>
      <c r="V2005" s="22"/>
      <c r="W2005" s="22"/>
      <c r="X2005" s="22" t="s">
        <v>13</v>
      </c>
      <c r="Y2005" s="748"/>
      <c r="Z2005" s="748"/>
      <c r="AA2005" s="748"/>
      <c r="AB2005" s="748"/>
      <c r="AC2005" s="748"/>
      <c r="AD2005" s="748"/>
      <c r="AE2005" s="748"/>
      <c r="AF2005" s="748"/>
      <c r="AG2005" s="748"/>
      <c r="AH2005" s="749"/>
      <c r="AI2005" s="749"/>
      <c r="AJ2005" s="749"/>
      <c r="AK2005" s="749"/>
      <c r="AL2005" s="748"/>
      <c r="AM2005" s="748"/>
      <c r="AN2005" s="748"/>
      <c r="AO2005" s="748"/>
      <c r="AP2005" s="748"/>
      <c r="AQ2005" s="748"/>
      <c r="AR2005" s="748"/>
      <c r="AS2005" s="747"/>
      <c r="AT2005" s="748"/>
      <c r="AU2005" s="748"/>
      <c r="AV2005" s="748"/>
      <c r="AW2005" s="748"/>
      <c r="AX2005" s="748"/>
      <c r="AY2005" s="748"/>
      <c r="BK2005" s="155"/>
      <c r="BL2005" s="155"/>
      <c r="BM2005" s="155"/>
      <c r="BN2005" s="155"/>
    </row>
    <row r="2006" spans="1:66" s="750" customFormat="1" ht="24.75" customHeight="1">
      <c r="A2006" s="22" t="s">
        <v>23896</v>
      </c>
      <c r="B2006" s="22" t="s">
        <v>23897</v>
      </c>
      <c r="C2006" s="472" t="s">
        <v>5187</v>
      </c>
      <c r="D2006" s="23" t="s">
        <v>23898</v>
      </c>
      <c r="E2006" s="23"/>
      <c r="F2006" s="22" t="s">
        <v>136</v>
      </c>
      <c r="G2006" s="22" t="s">
        <v>23899</v>
      </c>
      <c r="H2006" s="22" t="s">
        <v>179</v>
      </c>
      <c r="I2006" s="18" t="s">
        <v>5417</v>
      </c>
      <c r="J2006" s="23" t="s">
        <v>23900</v>
      </c>
      <c r="K2006" s="23" t="s">
        <v>1183</v>
      </c>
      <c r="L2006" s="23" t="s">
        <v>1184</v>
      </c>
      <c r="M2006" s="746" t="s">
        <v>23901</v>
      </c>
      <c r="N2006" s="22"/>
      <c r="O2006" s="22"/>
      <c r="P2006" s="22"/>
      <c r="Q2006" s="22"/>
      <c r="R2006" s="22" t="s">
        <v>353</v>
      </c>
      <c r="S2006" s="747"/>
      <c r="T2006" s="748"/>
      <c r="U2006" s="22"/>
      <c r="V2006" s="22"/>
      <c r="W2006" s="22"/>
      <c r="X2006" s="22" t="s">
        <v>13</v>
      </c>
      <c r="Y2006" s="748"/>
      <c r="Z2006" s="748"/>
      <c r="AA2006" s="748"/>
      <c r="AB2006" s="748"/>
      <c r="AC2006" s="748"/>
      <c r="AD2006" s="748"/>
      <c r="AE2006" s="748"/>
      <c r="AF2006" s="748"/>
      <c r="AG2006" s="748"/>
      <c r="AH2006" s="749"/>
      <c r="AI2006" s="749"/>
      <c r="AJ2006" s="749"/>
      <c r="AK2006" s="749"/>
      <c r="AL2006" s="748"/>
      <c r="AM2006" s="748"/>
      <c r="AN2006" s="748"/>
      <c r="AO2006" s="748"/>
      <c r="AP2006" s="748"/>
      <c r="AQ2006" s="748"/>
      <c r="AR2006" s="748"/>
      <c r="AS2006" s="747"/>
      <c r="AT2006" s="748"/>
      <c r="AU2006" s="748"/>
      <c r="AV2006" s="748"/>
      <c r="AW2006" s="748"/>
      <c r="AX2006" s="748"/>
      <c r="AY2006" s="748"/>
      <c r="BK2006" s="155"/>
      <c r="BL2006" s="155"/>
      <c r="BM2006" s="155"/>
      <c r="BN2006" s="155"/>
    </row>
    <row r="2007" spans="1:66" s="750" customFormat="1" ht="24.75" customHeight="1">
      <c r="A2007" s="22" t="s">
        <v>23902</v>
      </c>
      <c r="B2007" s="22">
        <v>36836</v>
      </c>
      <c r="C2007" s="472" t="s">
        <v>5187</v>
      </c>
      <c r="D2007" s="23" t="s">
        <v>23903</v>
      </c>
      <c r="E2007" s="23" t="s">
        <v>162</v>
      </c>
      <c r="F2007" s="22" t="s">
        <v>404</v>
      </c>
      <c r="G2007" s="22" t="s">
        <v>23904</v>
      </c>
      <c r="H2007" s="22" t="s">
        <v>179</v>
      </c>
      <c r="I2007" s="18" t="s">
        <v>5418</v>
      </c>
      <c r="J2007" s="23" t="s">
        <v>23905</v>
      </c>
      <c r="K2007" s="23" t="s">
        <v>1183</v>
      </c>
      <c r="L2007" s="23" t="s">
        <v>1225</v>
      </c>
      <c r="M2007" s="746" t="s">
        <v>23906</v>
      </c>
      <c r="N2007" s="22"/>
      <c r="O2007" s="22"/>
      <c r="P2007" s="22"/>
      <c r="Q2007" s="22"/>
      <c r="R2007" s="22" t="s">
        <v>348</v>
      </c>
      <c r="S2007" s="747"/>
      <c r="T2007" s="748"/>
      <c r="U2007" s="22"/>
      <c r="V2007" s="22"/>
      <c r="W2007" s="22"/>
      <c r="X2007" s="22" t="s">
        <v>23706</v>
      </c>
      <c r="Y2007" s="748"/>
      <c r="Z2007" s="748"/>
      <c r="AA2007" s="748"/>
      <c r="AB2007" s="748"/>
      <c r="AC2007" s="748"/>
      <c r="AD2007" s="748"/>
      <c r="AE2007" s="748"/>
      <c r="AF2007" s="748"/>
      <c r="AG2007" s="748"/>
      <c r="AH2007" s="749"/>
      <c r="AI2007" s="749"/>
      <c r="AJ2007" s="749"/>
      <c r="AK2007" s="749"/>
      <c r="AL2007" s="748"/>
      <c r="AM2007" s="748"/>
      <c r="AN2007" s="748"/>
      <c r="AO2007" s="748"/>
      <c r="AP2007" s="748"/>
      <c r="AQ2007" s="748"/>
      <c r="AR2007" s="748"/>
      <c r="AS2007" s="747"/>
      <c r="AT2007" s="748"/>
      <c r="AU2007" s="748"/>
      <c r="AV2007" s="748"/>
      <c r="AW2007" s="748"/>
      <c r="AX2007" s="748"/>
      <c r="AY2007" s="748"/>
      <c r="BK2007" s="155"/>
      <c r="BL2007" s="155"/>
      <c r="BM2007" s="155"/>
      <c r="BN2007" s="155"/>
    </row>
    <row r="2008" spans="1:66" s="750" customFormat="1" ht="24.75" customHeight="1">
      <c r="A2008" s="22" t="s">
        <v>23907</v>
      </c>
      <c r="B2008" s="22" t="s">
        <v>23908</v>
      </c>
      <c r="C2008" s="472" t="s">
        <v>5187</v>
      </c>
      <c r="D2008" s="23" t="s">
        <v>23909</v>
      </c>
      <c r="E2008" s="23"/>
      <c r="F2008" s="22" t="s">
        <v>23910</v>
      </c>
      <c r="G2008" s="22" t="s">
        <v>23911</v>
      </c>
      <c r="H2008" s="22" t="s">
        <v>179</v>
      </c>
      <c r="I2008" s="18" t="s">
        <v>22176</v>
      </c>
      <c r="J2008" s="23" t="s">
        <v>23912</v>
      </c>
      <c r="K2008" s="23" t="s">
        <v>1183</v>
      </c>
      <c r="L2008" s="23" t="s">
        <v>1184</v>
      </c>
      <c r="M2008" s="746" t="s">
        <v>23913</v>
      </c>
      <c r="N2008" s="22"/>
      <c r="O2008" s="22"/>
      <c r="P2008" s="22" t="s">
        <v>882</v>
      </c>
      <c r="Q2008" s="22"/>
      <c r="R2008" s="22" t="s">
        <v>1309</v>
      </c>
      <c r="S2008" s="747"/>
      <c r="T2008" s="748"/>
      <c r="U2008" s="22"/>
      <c r="V2008" s="22"/>
      <c r="W2008" s="22"/>
      <c r="X2008" s="22" t="s">
        <v>13</v>
      </c>
      <c r="Y2008" s="748"/>
      <c r="Z2008" s="748"/>
      <c r="AA2008" s="748"/>
      <c r="AB2008" s="748"/>
      <c r="AC2008" s="748"/>
      <c r="AD2008" s="748"/>
      <c r="AE2008" s="748"/>
      <c r="AF2008" s="748"/>
      <c r="AG2008" s="748"/>
      <c r="AH2008" s="749"/>
      <c r="AI2008" s="749"/>
      <c r="AJ2008" s="749"/>
      <c r="AK2008" s="749"/>
      <c r="AL2008" s="748"/>
      <c r="AM2008" s="748"/>
      <c r="AN2008" s="748"/>
      <c r="AO2008" s="748"/>
      <c r="AP2008" s="748"/>
      <c r="AQ2008" s="748"/>
      <c r="AR2008" s="748"/>
      <c r="AS2008" s="747"/>
      <c r="AT2008" s="748"/>
      <c r="AU2008" s="748"/>
      <c r="AV2008" s="748"/>
      <c r="AW2008" s="748"/>
      <c r="AX2008" s="748"/>
      <c r="AY2008" s="748"/>
      <c r="BK2008" s="155"/>
      <c r="BL2008" s="155"/>
      <c r="BM2008" s="155"/>
      <c r="BN2008" s="155"/>
    </row>
    <row r="2009" spans="1:66" s="750" customFormat="1" ht="24.75" customHeight="1">
      <c r="A2009" s="22" t="s">
        <v>23914</v>
      </c>
      <c r="B2009" s="22" t="s">
        <v>23915</v>
      </c>
      <c r="C2009" s="472" t="s">
        <v>5187</v>
      </c>
      <c r="D2009" s="23" t="s">
        <v>23916</v>
      </c>
      <c r="E2009" s="23" t="s">
        <v>163</v>
      </c>
      <c r="F2009" s="22" t="s">
        <v>121</v>
      </c>
      <c r="G2009" s="22"/>
      <c r="H2009" s="22" t="s">
        <v>180</v>
      </c>
      <c r="I2009" s="18" t="s">
        <v>5417</v>
      </c>
      <c r="J2009" s="23" t="s">
        <v>23917</v>
      </c>
      <c r="K2009" s="23" t="s">
        <v>1183</v>
      </c>
      <c r="L2009" s="23" t="s">
        <v>1184</v>
      </c>
      <c r="M2009" s="746" t="s">
        <v>23918</v>
      </c>
      <c r="N2009" s="22"/>
      <c r="O2009" s="22"/>
      <c r="P2009" s="22"/>
      <c r="Q2009" s="22"/>
      <c r="R2009" s="22" t="s">
        <v>1033</v>
      </c>
      <c r="S2009" s="747"/>
      <c r="T2009" s="748"/>
      <c r="U2009" s="22"/>
      <c r="V2009" s="22"/>
      <c r="W2009" s="22"/>
      <c r="X2009" s="22" t="s">
        <v>13</v>
      </c>
      <c r="Y2009" s="748"/>
      <c r="Z2009" s="748"/>
      <c r="AA2009" s="748"/>
      <c r="AB2009" s="748"/>
      <c r="AC2009" s="748"/>
      <c r="AD2009" s="748"/>
      <c r="AE2009" s="748"/>
      <c r="AF2009" s="748"/>
      <c r="AG2009" s="748"/>
      <c r="AH2009" s="749"/>
      <c r="AI2009" s="749"/>
      <c r="AJ2009" s="749"/>
      <c r="AK2009" s="749"/>
      <c r="AL2009" s="748"/>
      <c r="AM2009" s="748"/>
      <c r="AN2009" s="748"/>
      <c r="AO2009" s="748"/>
      <c r="AP2009" s="748"/>
      <c r="AQ2009" s="748"/>
      <c r="AR2009" s="748"/>
      <c r="AS2009" s="747"/>
      <c r="AT2009" s="748"/>
      <c r="AU2009" s="748"/>
      <c r="AV2009" s="748"/>
      <c r="AW2009" s="748"/>
      <c r="AX2009" s="748"/>
      <c r="AY2009" s="748"/>
      <c r="BK2009" s="155"/>
      <c r="BL2009" s="155"/>
      <c r="BM2009" s="155"/>
      <c r="BN2009" s="155"/>
    </row>
    <row r="2010" spans="1:66" s="750" customFormat="1" ht="24.75" customHeight="1">
      <c r="A2010" s="22" t="s">
        <v>23919</v>
      </c>
      <c r="B2010" s="22" t="s">
        <v>23920</v>
      </c>
      <c r="C2010" s="472" t="s">
        <v>5187</v>
      </c>
      <c r="D2010" s="23" t="s">
        <v>23921</v>
      </c>
      <c r="E2010" s="23" t="s">
        <v>162</v>
      </c>
      <c r="F2010" s="22" t="s">
        <v>5077</v>
      </c>
      <c r="G2010" s="22" t="s">
        <v>23874</v>
      </c>
      <c r="H2010" s="22" t="s">
        <v>180</v>
      </c>
      <c r="I2010" s="18" t="s">
        <v>5417</v>
      </c>
      <c r="J2010" s="23" t="s">
        <v>23922</v>
      </c>
      <c r="K2010" s="23" t="s">
        <v>1183</v>
      </c>
      <c r="L2010" s="23" t="s">
        <v>1184</v>
      </c>
      <c r="M2010" s="746" t="s">
        <v>23923</v>
      </c>
      <c r="N2010" s="22"/>
      <c r="O2010" s="22"/>
      <c r="P2010" s="22" t="s">
        <v>353</v>
      </c>
      <c r="Q2010" s="22"/>
      <c r="R2010" s="22" t="s">
        <v>353</v>
      </c>
      <c r="S2010" s="747"/>
      <c r="T2010" s="748"/>
      <c r="U2010" s="22"/>
      <c r="V2010" s="22"/>
      <c r="W2010" s="22"/>
      <c r="X2010" s="22" t="s">
        <v>13</v>
      </c>
      <c r="Y2010" s="748"/>
      <c r="Z2010" s="748"/>
      <c r="AA2010" s="748"/>
      <c r="AB2010" s="748"/>
      <c r="AC2010" s="748"/>
      <c r="AD2010" s="748"/>
      <c r="AE2010" s="748"/>
      <c r="AF2010" s="748"/>
      <c r="AG2010" s="748"/>
      <c r="AH2010" s="749"/>
      <c r="AI2010" s="749"/>
      <c r="AJ2010" s="749"/>
      <c r="AK2010" s="749"/>
      <c r="AL2010" s="748"/>
      <c r="AM2010" s="748"/>
      <c r="AN2010" s="748"/>
      <c r="AO2010" s="748"/>
      <c r="AP2010" s="748"/>
      <c r="AQ2010" s="748"/>
      <c r="AR2010" s="748"/>
      <c r="AS2010" s="747"/>
      <c r="AT2010" s="748"/>
      <c r="AU2010" s="748"/>
      <c r="AV2010" s="748"/>
      <c r="AW2010" s="748"/>
      <c r="AX2010" s="748"/>
      <c r="AY2010" s="748"/>
      <c r="BK2010" s="155"/>
      <c r="BL2010" s="155"/>
      <c r="BM2010" s="155"/>
      <c r="BN2010" s="155"/>
    </row>
    <row r="2011" spans="1:66" s="750" customFormat="1" ht="24.75" customHeight="1">
      <c r="A2011" s="22" t="s">
        <v>23924</v>
      </c>
      <c r="B2011" s="22" t="s">
        <v>23925</v>
      </c>
      <c r="C2011" s="472" t="s">
        <v>5187</v>
      </c>
      <c r="D2011" s="23" t="s">
        <v>23926</v>
      </c>
      <c r="E2011" s="23"/>
      <c r="F2011" s="22" t="s">
        <v>90</v>
      </c>
      <c r="G2011" s="22" t="s">
        <v>587</v>
      </c>
      <c r="H2011" s="22" t="s">
        <v>180</v>
      </c>
      <c r="I2011" s="18" t="s">
        <v>5417</v>
      </c>
      <c r="J2011" s="23" t="s">
        <v>23927</v>
      </c>
      <c r="K2011" s="23" t="s">
        <v>1183</v>
      </c>
      <c r="L2011" s="23" t="s">
        <v>1184</v>
      </c>
      <c r="M2011" s="746" t="s">
        <v>23928</v>
      </c>
      <c r="N2011" s="22"/>
      <c r="O2011" s="22"/>
      <c r="P2011" s="22" t="s">
        <v>23929</v>
      </c>
      <c r="Q2011" s="22"/>
      <c r="R2011" s="22" t="s">
        <v>2252</v>
      </c>
      <c r="S2011" s="747"/>
      <c r="T2011" s="748"/>
      <c r="U2011" s="22"/>
      <c r="V2011" s="22"/>
      <c r="W2011" s="22"/>
      <c r="X2011" s="22" t="s">
        <v>13</v>
      </c>
      <c r="Y2011" s="748"/>
      <c r="Z2011" s="748"/>
      <c r="AA2011" s="748"/>
      <c r="AB2011" s="748"/>
      <c r="AC2011" s="748"/>
      <c r="AD2011" s="748"/>
      <c r="AE2011" s="748"/>
      <c r="AF2011" s="748"/>
      <c r="AG2011" s="748"/>
      <c r="AH2011" s="749"/>
      <c r="AI2011" s="749"/>
      <c r="AJ2011" s="749"/>
      <c r="AK2011" s="749"/>
      <c r="AL2011" s="748"/>
      <c r="AM2011" s="748"/>
      <c r="AN2011" s="748"/>
      <c r="AO2011" s="748"/>
      <c r="AP2011" s="748"/>
      <c r="AQ2011" s="748"/>
      <c r="AR2011" s="748"/>
      <c r="AS2011" s="747"/>
      <c r="AT2011" s="748"/>
      <c r="AU2011" s="748"/>
      <c r="AV2011" s="748"/>
      <c r="AW2011" s="748"/>
      <c r="AX2011" s="748"/>
      <c r="AY2011" s="748"/>
      <c r="BK2011" s="155"/>
      <c r="BL2011" s="155"/>
      <c r="BM2011" s="155"/>
      <c r="BN2011" s="155"/>
    </row>
    <row r="2012" spans="1:66" s="750" customFormat="1" ht="24.75" customHeight="1">
      <c r="A2012" s="22" t="s">
        <v>27905</v>
      </c>
      <c r="B2012" s="22" t="s">
        <v>23931</v>
      </c>
      <c r="C2012" s="472" t="s">
        <v>5187</v>
      </c>
      <c r="D2012" s="23" t="s">
        <v>23932</v>
      </c>
      <c r="E2012" s="23"/>
      <c r="F2012" s="22" t="s">
        <v>1082</v>
      </c>
      <c r="G2012" s="22" t="s">
        <v>587</v>
      </c>
      <c r="H2012" s="22" t="s">
        <v>180</v>
      </c>
      <c r="I2012" s="18" t="s">
        <v>5417</v>
      </c>
      <c r="J2012" s="23" t="s">
        <v>23933</v>
      </c>
      <c r="K2012" s="23" t="s">
        <v>1183</v>
      </c>
      <c r="L2012" s="23" t="s">
        <v>1184</v>
      </c>
      <c r="M2012" s="746" t="s">
        <v>23934</v>
      </c>
      <c r="N2012" s="22"/>
      <c r="O2012" s="22"/>
      <c r="P2012" s="22"/>
      <c r="Q2012" s="22"/>
      <c r="R2012" s="22" t="s">
        <v>1039</v>
      </c>
      <c r="S2012" s="747"/>
      <c r="T2012" s="748"/>
      <c r="U2012" s="22"/>
      <c r="V2012" s="22"/>
      <c r="W2012" s="22"/>
      <c r="X2012" s="22" t="s">
        <v>13</v>
      </c>
      <c r="Y2012" s="748"/>
      <c r="Z2012" s="748"/>
      <c r="AA2012" s="748"/>
      <c r="AB2012" s="748"/>
      <c r="AC2012" s="748"/>
      <c r="AD2012" s="748"/>
      <c r="AE2012" s="748"/>
      <c r="AF2012" s="748"/>
      <c r="AG2012" s="748"/>
      <c r="AH2012" s="749"/>
      <c r="AI2012" s="749"/>
      <c r="AJ2012" s="749"/>
      <c r="AK2012" s="749"/>
      <c r="AL2012" s="748"/>
      <c r="AM2012" s="748"/>
      <c r="AN2012" s="748"/>
      <c r="AO2012" s="748"/>
      <c r="AP2012" s="748"/>
      <c r="AQ2012" s="748"/>
      <c r="AR2012" s="748"/>
      <c r="AS2012" s="747"/>
      <c r="AT2012" s="748"/>
      <c r="AU2012" s="748"/>
      <c r="AV2012" s="748"/>
      <c r="AW2012" s="748"/>
      <c r="AX2012" s="748"/>
      <c r="AY2012" s="748"/>
      <c r="BK2012" s="155"/>
      <c r="BL2012" s="155"/>
      <c r="BM2012" s="155"/>
      <c r="BN2012" s="155"/>
    </row>
    <row r="2013" spans="1:66" s="750" customFormat="1" ht="24.75" customHeight="1">
      <c r="A2013" s="22" t="s">
        <v>23935</v>
      </c>
      <c r="B2013" s="22" t="s">
        <v>23936</v>
      </c>
      <c r="C2013" s="472" t="s">
        <v>5187</v>
      </c>
      <c r="D2013" s="23" t="s">
        <v>23937</v>
      </c>
      <c r="E2013" s="23"/>
      <c r="F2013" s="22" t="s">
        <v>325</v>
      </c>
      <c r="G2013" s="22" t="s">
        <v>23938</v>
      </c>
      <c r="H2013" s="22" t="s">
        <v>180</v>
      </c>
      <c r="I2013" s="18" t="s">
        <v>5417</v>
      </c>
      <c r="J2013" s="23" t="s">
        <v>23939</v>
      </c>
      <c r="K2013" s="23" t="s">
        <v>1183</v>
      </c>
      <c r="L2013" s="23" t="s">
        <v>1184</v>
      </c>
      <c r="M2013" s="746" t="s">
        <v>23940</v>
      </c>
      <c r="N2013" s="22"/>
      <c r="O2013" s="22"/>
      <c r="P2013" s="22"/>
      <c r="Q2013" s="22"/>
      <c r="R2013" s="22" t="s">
        <v>577</v>
      </c>
      <c r="S2013" s="747"/>
      <c r="T2013" s="748"/>
      <c r="U2013" s="22"/>
      <c r="V2013" s="22"/>
      <c r="W2013" s="22"/>
      <c r="X2013" s="22" t="s">
        <v>13</v>
      </c>
      <c r="Y2013" s="748"/>
      <c r="Z2013" s="748"/>
      <c r="AA2013" s="748"/>
      <c r="AB2013" s="748"/>
      <c r="AC2013" s="748"/>
      <c r="AD2013" s="748"/>
      <c r="AE2013" s="748"/>
      <c r="AF2013" s="748"/>
      <c r="AG2013" s="748"/>
      <c r="AH2013" s="749"/>
      <c r="AI2013" s="749"/>
      <c r="AJ2013" s="749"/>
      <c r="AK2013" s="749"/>
      <c r="AL2013" s="748"/>
      <c r="AM2013" s="748"/>
      <c r="AN2013" s="748"/>
      <c r="AO2013" s="748"/>
      <c r="AP2013" s="748"/>
      <c r="AQ2013" s="748"/>
      <c r="AR2013" s="748"/>
      <c r="AS2013" s="747"/>
      <c r="AT2013" s="748"/>
      <c r="AU2013" s="748"/>
      <c r="AV2013" s="748"/>
      <c r="AW2013" s="748"/>
      <c r="AX2013" s="748"/>
      <c r="AY2013" s="748"/>
      <c r="BK2013" s="155"/>
      <c r="BL2013" s="155"/>
      <c r="BM2013" s="155"/>
      <c r="BN2013" s="155"/>
    </row>
    <row r="2014" spans="1:66" s="750" customFormat="1" ht="24.75" customHeight="1">
      <c r="A2014" s="22" t="s">
        <v>23941</v>
      </c>
      <c r="B2014" s="22" t="s">
        <v>23942</v>
      </c>
      <c r="C2014" s="472" t="s">
        <v>5187</v>
      </c>
      <c r="D2014" s="23" t="s">
        <v>23943</v>
      </c>
      <c r="E2014" s="23"/>
      <c r="F2014" s="22" t="s">
        <v>344</v>
      </c>
      <c r="G2014" s="22" t="s">
        <v>23783</v>
      </c>
      <c r="H2014" s="22" t="s">
        <v>179</v>
      </c>
      <c r="I2014" s="18" t="s">
        <v>5416</v>
      </c>
      <c r="J2014" s="23" t="s">
        <v>23944</v>
      </c>
      <c r="K2014" s="23" t="s">
        <v>1183</v>
      </c>
      <c r="L2014" s="23" t="s">
        <v>1184</v>
      </c>
      <c r="M2014" s="746" t="s">
        <v>23945</v>
      </c>
      <c r="N2014" s="22"/>
      <c r="O2014" s="22"/>
      <c r="P2014" s="22"/>
      <c r="Q2014" s="22"/>
      <c r="R2014" s="22" t="s">
        <v>615</v>
      </c>
      <c r="S2014" s="747"/>
      <c r="T2014" s="748"/>
      <c r="U2014" s="22"/>
      <c r="V2014" s="22"/>
      <c r="W2014" s="22"/>
      <c r="X2014" s="22" t="s">
        <v>23706</v>
      </c>
      <c r="Y2014" s="748"/>
      <c r="Z2014" s="748"/>
      <c r="AA2014" s="748"/>
      <c r="AB2014" s="748"/>
      <c r="AC2014" s="748"/>
      <c r="AD2014" s="748"/>
      <c r="AE2014" s="748"/>
      <c r="AF2014" s="748"/>
      <c r="AG2014" s="748"/>
      <c r="AH2014" s="749"/>
      <c r="AI2014" s="749"/>
      <c r="AJ2014" s="749"/>
      <c r="AK2014" s="749"/>
      <c r="AL2014" s="748"/>
      <c r="AM2014" s="748"/>
      <c r="AN2014" s="748"/>
      <c r="AO2014" s="748"/>
      <c r="AP2014" s="748"/>
      <c r="AQ2014" s="748"/>
      <c r="AR2014" s="748"/>
      <c r="AS2014" s="747"/>
      <c r="AT2014" s="748"/>
      <c r="AU2014" s="748"/>
      <c r="AV2014" s="748"/>
      <c r="AW2014" s="748"/>
      <c r="AX2014" s="748"/>
      <c r="AY2014" s="748"/>
      <c r="BK2014" s="155"/>
      <c r="BL2014" s="155"/>
      <c r="BM2014" s="155"/>
      <c r="BN2014" s="155"/>
    </row>
    <row r="2015" spans="1:66" s="750" customFormat="1" ht="24.75" customHeight="1">
      <c r="A2015" s="22" t="s">
        <v>23946</v>
      </c>
      <c r="B2015" s="22" t="s">
        <v>23947</v>
      </c>
      <c r="C2015" s="472" t="s">
        <v>5187</v>
      </c>
      <c r="D2015" s="23" t="s">
        <v>23948</v>
      </c>
      <c r="E2015" s="23"/>
      <c r="F2015" s="22" t="s">
        <v>23279</v>
      </c>
      <c r="G2015" s="22" t="s">
        <v>23814</v>
      </c>
      <c r="H2015" s="22" t="s">
        <v>180</v>
      </c>
      <c r="I2015" s="18" t="s">
        <v>5417</v>
      </c>
      <c r="J2015" s="23" t="s">
        <v>23949</v>
      </c>
      <c r="K2015" s="23" t="s">
        <v>1183</v>
      </c>
      <c r="L2015" s="23" t="s">
        <v>1184</v>
      </c>
      <c r="M2015" s="746" t="s">
        <v>23950</v>
      </c>
      <c r="N2015" s="22">
        <v>4188936533</v>
      </c>
      <c r="O2015" s="22"/>
      <c r="P2015" s="22"/>
      <c r="Q2015" s="22"/>
      <c r="R2015" s="22" t="s">
        <v>612</v>
      </c>
      <c r="S2015" s="747"/>
      <c r="T2015" s="748"/>
      <c r="U2015" s="22"/>
      <c r="V2015" s="22"/>
      <c r="W2015" s="22"/>
      <c r="X2015" s="22" t="s">
        <v>13</v>
      </c>
      <c r="Y2015" s="748"/>
      <c r="Z2015" s="748"/>
      <c r="AA2015" s="748"/>
      <c r="AB2015" s="748"/>
      <c r="AC2015" s="748"/>
      <c r="AD2015" s="748"/>
      <c r="AE2015" s="748"/>
      <c r="AF2015" s="748"/>
      <c r="AG2015" s="748"/>
      <c r="AH2015" s="749"/>
      <c r="AI2015" s="749"/>
      <c r="AJ2015" s="749"/>
      <c r="AK2015" s="749"/>
      <c r="AL2015" s="748"/>
      <c r="AM2015" s="748"/>
      <c r="AN2015" s="748"/>
      <c r="AO2015" s="748"/>
      <c r="AP2015" s="748"/>
      <c r="AQ2015" s="748"/>
      <c r="AR2015" s="748"/>
      <c r="AS2015" s="747"/>
      <c r="AT2015" s="748"/>
      <c r="AU2015" s="748"/>
      <c r="AV2015" s="748"/>
      <c r="AW2015" s="748"/>
      <c r="AX2015" s="748"/>
      <c r="AY2015" s="748"/>
      <c r="BK2015" s="155"/>
      <c r="BL2015" s="155"/>
      <c r="BM2015" s="155"/>
      <c r="BN2015" s="155"/>
    </row>
    <row r="2016" spans="1:66" s="750" customFormat="1" ht="24.75" customHeight="1">
      <c r="A2016" s="22" t="s">
        <v>23951</v>
      </c>
      <c r="B2016" s="22" t="s">
        <v>23952</v>
      </c>
      <c r="C2016" s="472" t="s">
        <v>5187</v>
      </c>
      <c r="D2016" s="23" t="s">
        <v>23953</v>
      </c>
      <c r="E2016" s="23"/>
      <c r="F2016" s="22" t="s">
        <v>552</v>
      </c>
      <c r="G2016" s="22" t="s">
        <v>23954</v>
      </c>
      <c r="H2016" s="22" t="s">
        <v>179</v>
      </c>
      <c r="I2016" s="18" t="s">
        <v>5416</v>
      </c>
      <c r="J2016" s="23" t="s">
        <v>23955</v>
      </c>
      <c r="K2016" s="23" t="s">
        <v>1183</v>
      </c>
      <c r="L2016" s="23" t="s">
        <v>1184</v>
      </c>
      <c r="M2016" s="746" t="s">
        <v>23956</v>
      </c>
      <c r="N2016" s="22"/>
      <c r="O2016" s="22"/>
      <c r="P2016" s="22"/>
      <c r="Q2016" s="22"/>
      <c r="R2016" s="22" t="s">
        <v>190</v>
      </c>
      <c r="S2016" s="747"/>
      <c r="T2016" s="748"/>
      <c r="U2016" s="22"/>
      <c r="V2016" s="22"/>
      <c r="W2016" s="22"/>
      <c r="X2016" s="22" t="s">
        <v>13</v>
      </c>
      <c r="Y2016" s="748"/>
      <c r="Z2016" s="748"/>
      <c r="AA2016" s="748"/>
      <c r="AB2016" s="748"/>
      <c r="AC2016" s="748"/>
      <c r="AD2016" s="748"/>
      <c r="AE2016" s="748"/>
      <c r="AF2016" s="748"/>
      <c r="AG2016" s="748"/>
      <c r="AH2016" s="749"/>
      <c r="AI2016" s="749"/>
      <c r="AJ2016" s="749"/>
      <c r="AK2016" s="749"/>
      <c r="AL2016" s="748"/>
      <c r="AM2016" s="748"/>
      <c r="AN2016" s="748"/>
      <c r="AO2016" s="748"/>
      <c r="AP2016" s="748"/>
      <c r="AQ2016" s="748"/>
      <c r="AR2016" s="748"/>
      <c r="AS2016" s="747"/>
      <c r="AT2016" s="748"/>
      <c r="AU2016" s="748"/>
      <c r="AV2016" s="748"/>
      <c r="AW2016" s="748"/>
      <c r="AX2016" s="748"/>
      <c r="AY2016" s="748"/>
      <c r="BK2016" s="155"/>
      <c r="BL2016" s="155"/>
      <c r="BM2016" s="155"/>
      <c r="BN2016" s="155"/>
    </row>
    <row r="2017" spans="1:66" s="750" customFormat="1" ht="24.75" customHeight="1">
      <c r="A2017" s="22" t="s">
        <v>23957</v>
      </c>
      <c r="B2017" s="22" t="s">
        <v>23958</v>
      </c>
      <c r="C2017" s="472" t="s">
        <v>5187</v>
      </c>
      <c r="D2017" s="23" t="s">
        <v>23959</v>
      </c>
      <c r="E2017" s="23"/>
      <c r="F2017" s="22" t="s">
        <v>345</v>
      </c>
      <c r="G2017" s="22" t="s">
        <v>23960</v>
      </c>
      <c r="H2017" s="22" t="s">
        <v>179</v>
      </c>
      <c r="I2017" s="18" t="s">
        <v>5417</v>
      </c>
      <c r="J2017" s="23" t="s">
        <v>23961</v>
      </c>
      <c r="K2017" s="23" t="s">
        <v>1183</v>
      </c>
      <c r="L2017" s="23" t="s">
        <v>1184</v>
      </c>
      <c r="M2017" s="746" t="s">
        <v>23962</v>
      </c>
      <c r="N2017" s="22"/>
      <c r="O2017" s="22"/>
      <c r="P2017" s="22"/>
      <c r="Q2017" s="22"/>
      <c r="R2017" s="22" t="s">
        <v>731</v>
      </c>
      <c r="S2017" s="747"/>
      <c r="T2017" s="748"/>
      <c r="U2017" s="22"/>
      <c r="V2017" s="22"/>
      <c r="W2017" s="22"/>
      <c r="X2017" s="22" t="s">
        <v>13</v>
      </c>
      <c r="Y2017" s="748"/>
      <c r="Z2017" s="748"/>
      <c r="AA2017" s="748"/>
      <c r="AB2017" s="748"/>
      <c r="AC2017" s="748"/>
      <c r="AD2017" s="748"/>
      <c r="AE2017" s="748"/>
      <c r="AF2017" s="748"/>
      <c r="AG2017" s="748"/>
      <c r="AH2017" s="749"/>
      <c r="AI2017" s="749"/>
      <c r="AJ2017" s="749"/>
      <c r="AK2017" s="749"/>
      <c r="AL2017" s="748"/>
      <c r="AM2017" s="748"/>
      <c r="AN2017" s="748"/>
      <c r="AO2017" s="748"/>
      <c r="AP2017" s="748"/>
      <c r="AQ2017" s="748"/>
      <c r="AR2017" s="748"/>
      <c r="AS2017" s="747"/>
      <c r="AT2017" s="748"/>
      <c r="AU2017" s="748"/>
      <c r="AV2017" s="748"/>
      <c r="AW2017" s="748"/>
      <c r="AX2017" s="748"/>
      <c r="AY2017" s="748"/>
      <c r="BK2017" s="155"/>
      <c r="BL2017" s="155"/>
      <c r="BM2017" s="155"/>
      <c r="BN2017" s="155"/>
    </row>
    <row r="2018" spans="1:66" s="750" customFormat="1" ht="24.75" customHeight="1">
      <c r="A2018" s="22" t="s">
        <v>23963</v>
      </c>
      <c r="B2018" s="22" t="s">
        <v>23964</v>
      </c>
      <c r="C2018" s="472" t="s">
        <v>5187</v>
      </c>
      <c r="D2018" s="23" t="s">
        <v>23965</v>
      </c>
      <c r="E2018" s="23"/>
      <c r="F2018" s="22" t="s">
        <v>745</v>
      </c>
      <c r="G2018" s="22" t="s">
        <v>23880</v>
      </c>
      <c r="H2018" s="22" t="s">
        <v>179</v>
      </c>
      <c r="I2018" s="18" t="s">
        <v>5417</v>
      </c>
      <c r="J2018" s="23" t="s">
        <v>23966</v>
      </c>
      <c r="K2018" s="23" t="s">
        <v>1183</v>
      </c>
      <c r="L2018" s="23" t="s">
        <v>1184</v>
      </c>
      <c r="M2018" s="746" t="s">
        <v>23967</v>
      </c>
      <c r="N2018" s="22"/>
      <c r="O2018" s="22"/>
      <c r="P2018" s="22"/>
      <c r="Q2018" s="22"/>
      <c r="R2018" s="22" t="s">
        <v>866</v>
      </c>
      <c r="S2018" s="747"/>
      <c r="T2018" s="748"/>
      <c r="U2018" s="22"/>
      <c r="V2018" s="22"/>
      <c r="W2018" s="22"/>
      <c r="X2018" s="22" t="s">
        <v>13</v>
      </c>
      <c r="Y2018" s="748"/>
      <c r="Z2018" s="748"/>
      <c r="AA2018" s="748"/>
      <c r="AB2018" s="748"/>
      <c r="AC2018" s="748"/>
      <c r="AD2018" s="748"/>
      <c r="AE2018" s="748"/>
      <c r="AF2018" s="748"/>
      <c r="AG2018" s="748"/>
      <c r="AH2018" s="749"/>
      <c r="AI2018" s="749"/>
      <c r="AJ2018" s="749"/>
      <c r="AK2018" s="749"/>
      <c r="AL2018" s="748"/>
      <c r="AM2018" s="748"/>
      <c r="AN2018" s="748"/>
      <c r="AO2018" s="748"/>
      <c r="AP2018" s="748"/>
      <c r="AQ2018" s="748"/>
      <c r="AR2018" s="748"/>
      <c r="AS2018" s="747"/>
      <c r="AT2018" s="748"/>
      <c r="AU2018" s="748"/>
      <c r="AV2018" s="748"/>
      <c r="AW2018" s="748"/>
      <c r="AX2018" s="748"/>
      <c r="AY2018" s="748"/>
      <c r="BK2018" s="155"/>
      <c r="BL2018" s="155"/>
      <c r="BM2018" s="155"/>
      <c r="BN2018" s="155"/>
    </row>
    <row r="2019" spans="1:66" s="750" customFormat="1" ht="24.75" customHeight="1">
      <c r="A2019" s="22" t="s">
        <v>23968</v>
      </c>
      <c r="B2019" s="22" t="s">
        <v>23969</v>
      </c>
      <c r="C2019" s="472" t="s">
        <v>5187</v>
      </c>
      <c r="D2019" s="23" t="s">
        <v>23970</v>
      </c>
      <c r="E2019" s="23"/>
      <c r="F2019" s="22" t="s">
        <v>120</v>
      </c>
      <c r="G2019" s="22" t="s">
        <v>23904</v>
      </c>
      <c r="H2019" s="22" t="s">
        <v>179</v>
      </c>
      <c r="I2019" s="18" t="s">
        <v>5417</v>
      </c>
      <c r="J2019" s="23" t="s">
        <v>23971</v>
      </c>
      <c r="K2019" s="23" t="s">
        <v>1183</v>
      </c>
      <c r="L2019" s="23" t="s">
        <v>1184</v>
      </c>
      <c r="M2019" s="746" t="s">
        <v>23972</v>
      </c>
      <c r="N2019" s="22"/>
      <c r="O2019" s="22"/>
      <c r="P2019" s="22"/>
      <c r="Q2019" s="22"/>
      <c r="R2019" s="22" t="s">
        <v>401</v>
      </c>
      <c r="S2019" s="747"/>
      <c r="T2019" s="748"/>
      <c r="U2019" s="22"/>
      <c r="V2019" s="22"/>
      <c r="W2019" s="22"/>
      <c r="X2019" s="22" t="s">
        <v>13</v>
      </c>
      <c r="Y2019" s="748"/>
      <c r="Z2019" s="748"/>
      <c r="AA2019" s="748"/>
      <c r="AB2019" s="748"/>
      <c r="AC2019" s="748"/>
      <c r="AD2019" s="748"/>
      <c r="AE2019" s="748"/>
      <c r="AF2019" s="748"/>
      <c r="AG2019" s="748"/>
      <c r="AH2019" s="749"/>
      <c r="AI2019" s="749"/>
      <c r="AJ2019" s="749"/>
      <c r="AK2019" s="749"/>
      <c r="AL2019" s="748"/>
      <c r="AM2019" s="748"/>
      <c r="AN2019" s="748"/>
      <c r="AO2019" s="748"/>
      <c r="AP2019" s="748"/>
      <c r="AQ2019" s="748"/>
      <c r="AR2019" s="748"/>
      <c r="AS2019" s="747"/>
      <c r="AT2019" s="748"/>
      <c r="AU2019" s="748"/>
      <c r="AV2019" s="748"/>
      <c r="AW2019" s="748"/>
      <c r="AX2019" s="748"/>
      <c r="AY2019" s="748"/>
      <c r="BK2019" s="155"/>
      <c r="BL2019" s="155"/>
      <c r="BM2019" s="155"/>
      <c r="BN2019" s="155"/>
    </row>
    <row r="2020" spans="1:66" s="750" customFormat="1" ht="24.75" customHeight="1">
      <c r="A2020" s="22" t="s">
        <v>23973</v>
      </c>
      <c r="B2020" s="22" t="s">
        <v>23974</v>
      </c>
      <c r="C2020" s="472" t="s">
        <v>5187</v>
      </c>
      <c r="D2020" s="23" t="s">
        <v>23975</v>
      </c>
      <c r="E2020" s="23"/>
      <c r="F2020" s="22" t="s">
        <v>325</v>
      </c>
      <c r="G2020" s="22" t="s">
        <v>23880</v>
      </c>
      <c r="H2020" s="22" t="s">
        <v>179</v>
      </c>
      <c r="I2020" s="18" t="s">
        <v>5417</v>
      </c>
      <c r="J2020" s="23" t="s">
        <v>23976</v>
      </c>
      <c r="K2020" s="23" t="s">
        <v>1183</v>
      </c>
      <c r="L2020" s="23" t="s">
        <v>1184</v>
      </c>
      <c r="M2020" s="746" t="s">
        <v>23977</v>
      </c>
      <c r="N2020" s="22"/>
      <c r="O2020" s="22"/>
      <c r="P2020" s="22"/>
      <c r="Q2020" s="22"/>
      <c r="R2020" s="22" t="s">
        <v>455</v>
      </c>
      <c r="S2020" s="747"/>
      <c r="T2020" s="748"/>
      <c r="U2020" s="22"/>
      <c r="V2020" s="22"/>
      <c r="W2020" s="22"/>
      <c r="X2020" s="22" t="s">
        <v>23706</v>
      </c>
      <c r="Y2020" s="748"/>
      <c r="Z2020" s="748"/>
      <c r="AA2020" s="748"/>
      <c r="AB2020" s="748"/>
      <c r="AC2020" s="748"/>
      <c r="AD2020" s="748"/>
      <c r="AE2020" s="748"/>
      <c r="AF2020" s="748"/>
      <c r="AG2020" s="748"/>
      <c r="AH2020" s="749"/>
      <c r="AI2020" s="749"/>
      <c r="AJ2020" s="749"/>
      <c r="AK2020" s="749"/>
      <c r="AL2020" s="748"/>
      <c r="AM2020" s="748"/>
      <c r="AN2020" s="748"/>
      <c r="AO2020" s="748"/>
      <c r="AP2020" s="748"/>
      <c r="AQ2020" s="748"/>
      <c r="AR2020" s="748"/>
      <c r="AS2020" s="747"/>
      <c r="AT2020" s="748"/>
      <c r="AU2020" s="748"/>
      <c r="AV2020" s="748"/>
      <c r="AW2020" s="748"/>
      <c r="AX2020" s="748"/>
      <c r="AY2020" s="748"/>
      <c r="BK2020" s="155"/>
      <c r="BL2020" s="155"/>
      <c r="BM2020" s="155"/>
      <c r="BN2020" s="155"/>
    </row>
    <row r="2021" spans="1:66" s="750" customFormat="1" ht="24.75" customHeight="1">
      <c r="A2021" s="22" t="s">
        <v>23978</v>
      </c>
      <c r="B2021" s="22" t="s">
        <v>23979</v>
      </c>
      <c r="C2021" s="472" t="s">
        <v>5187</v>
      </c>
      <c r="D2021" s="23" t="s">
        <v>23980</v>
      </c>
      <c r="E2021" s="23"/>
      <c r="F2021" s="22" t="s">
        <v>120</v>
      </c>
      <c r="G2021" s="22" t="s">
        <v>23981</v>
      </c>
      <c r="H2021" s="22" t="s">
        <v>179</v>
      </c>
      <c r="I2021" s="18">
        <v>4</v>
      </c>
      <c r="J2021" s="23" t="s">
        <v>23982</v>
      </c>
      <c r="K2021" s="23" t="s">
        <v>1183</v>
      </c>
      <c r="L2021" s="23" t="s">
        <v>1184</v>
      </c>
      <c r="M2021" s="746" t="s">
        <v>23983</v>
      </c>
      <c r="N2021" s="22">
        <v>4193935185</v>
      </c>
      <c r="O2021" s="22"/>
      <c r="P2021" s="22"/>
      <c r="Q2021" s="22"/>
      <c r="R2021" s="22" t="s">
        <v>615</v>
      </c>
      <c r="S2021" s="747"/>
      <c r="T2021" s="748"/>
      <c r="U2021" s="22"/>
      <c r="V2021" s="22"/>
      <c r="W2021" s="22"/>
      <c r="X2021" s="22" t="s">
        <v>23706</v>
      </c>
      <c r="Y2021" s="748"/>
      <c r="Z2021" s="748"/>
      <c r="AA2021" s="748"/>
      <c r="AB2021" s="748"/>
      <c r="AC2021" s="748"/>
      <c r="AD2021" s="748"/>
      <c r="AE2021" s="748"/>
      <c r="AF2021" s="748"/>
      <c r="AG2021" s="748"/>
      <c r="AH2021" s="749"/>
      <c r="AI2021" s="749"/>
      <c r="AJ2021" s="749"/>
      <c r="AK2021" s="749"/>
      <c r="AL2021" s="748"/>
      <c r="AM2021" s="748"/>
      <c r="AN2021" s="748"/>
      <c r="AO2021" s="748"/>
      <c r="AP2021" s="748"/>
      <c r="AQ2021" s="748"/>
      <c r="AR2021" s="748"/>
      <c r="AS2021" s="747"/>
      <c r="AT2021" s="748"/>
      <c r="AU2021" s="748"/>
      <c r="AV2021" s="748"/>
      <c r="AW2021" s="748"/>
      <c r="AX2021" s="748"/>
      <c r="AY2021" s="748"/>
      <c r="BK2021" s="155"/>
      <c r="BL2021" s="155"/>
      <c r="BM2021" s="155"/>
      <c r="BN2021" s="155"/>
    </row>
    <row r="2022" spans="1:66" s="750" customFormat="1" ht="24.75" customHeight="1">
      <c r="A2022" s="22" t="s">
        <v>23984</v>
      </c>
      <c r="B2022" s="22" t="s">
        <v>23985</v>
      </c>
      <c r="C2022" s="472" t="s">
        <v>5187</v>
      </c>
      <c r="D2022" s="23" t="s">
        <v>23986</v>
      </c>
      <c r="E2022" s="23"/>
      <c r="F2022" s="22" t="s">
        <v>23987</v>
      </c>
      <c r="G2022" s="22" t="s">
        <v>23988</v>
      </c>
      <c r="H2022" s="22" t="s">
        <v>179</v>
      </c>
      <c r="I2022" s="18" t="s">
        <v>5418</v>
      </c>
      <c r="J2022" s="23" t="s">
        <v>23989</v>
      </c>
      <c r="K2022" s="23" t="s">
        <v>1183</v>
      </c>
      <c r="L2022" s="23" t="s">
        <v>1184</v>
      </c>
      <c r="M2022" s="746" t="s">
        <v>23990</v>
      </c>
      <c r="N2022" s="22"/>
      <c r="O2022" s="22"/>
      <c r="P2022" s="22"/>
      <c r="Q2022" s="22"/>
      <c r="R2022" s="22" t="s">
        <v>652</v>
      </c>
      <c r="S2022" s="747"/>
      <c r="T2022" s="748"/>
      <c r="U2022" s="22"/>
      <c r="V2022" s="22"/>
      <c r="W2022" s="22"/>
      <c r="X2022" s="22" t="s">
        <v>23706</v>
      </c>
      <c r="Y2022" s="748"/>
      <c r="Z2022" s="748"/>
      <c r="AA2022" s="748"/>
      <c r="AB2022" s="748"/>
      <c r="AC2022" s="748"/>
      <c r="AD2022" s="748"/>
      <c r="AE2022" s="748"/>
      <c r="AF2022" s="748"/>
      <c r="AG2022" s="748"/>
      <c r="AH2022" s="749"/>
      <c r="AI2022" s="749"/>
      <c r="AJ2022" s="749"/>
      <c r="AK2022" s="749"/>
      <c r="AL2022" s="748"/>
      <c r="AM2022" s="748"/>
      <c r="AN2022" s="748"/>
      <c r="AO2022" s="748"/>
      <c r="AP2022" s="748"/>
      <c r="AQ2022" s="748"/>
      <c r="AR2022" s="748"/>
      <c r="AS2022" s="747"/>
      <c r="AT2022" s="748"/>
      <c r="AU2022" s="748"/>
      <c r="AV2022" s="748"/>
      <c r="AW2022" s="748"/>
      <c r="AX2022" s="748"/>
      <c r="AY2022" s="748"/>
      <c r="BK2022" s="155"/>
      <c r="BL2022" s="155"/>
      <c r="BM2022" s="155"/>
      <c r="BN2022" s="155"/>
    </row>
    <row r="2023" spans="1:66" s="750" customFormat="1" ht="24.75" customHeight="1">
      <c r="A2023" s="22" t="s">
        <v>23991</v>
      </c>
      <c r="B2023" s="22" t="s">
        <v>23992</v>
      </c>
      <c r="C2023" s="472" t="s">
        <v>5187</v>
      </c>
      <c r="D2023" s="23" t="s">
        <v>23993</v>
      </c>
      <c r="E2023" s="23"/>
      <c r="F2023" s="22" t="s">
        <v>23994</v>
      </c>
      <c r="G2023" s="22" t="s">
        <v>23981</v>
      </c>
      <c r="H2023" s="22" t="s">
        <v>179</v>
      </c>
      <c r="I2023" s="18" t="s">
        <v>5416</v>
      </c>
      <c r="J2023" s="23" t="s">
        <v>23995</v>
      </c>
      <c r="K2023" s="23" t="s">
        <v>1183</v>
      </c>
      <c r="L2023" s="23" t="s">
        <v>1184</v>
      </c>
      <c r="M2023" s="746" t="s">
        <v>23996</v>
      </c>
      <c r="N2023" s="22"/>
      <c r="O2023" s="22"/>
      <c r="P2023" s="22"/>
      <c r="Q2023" s="22"/>
      <c r="R2023" s="22" t="s">
        <v>23997</v>
      </c>
      <c r="S2023" s="747"/>
      <c r="T2023" s="748"/>
      <c r="U2023" s="22"/>
      <c r="V2023" s="22"/>
      <c r="W2023" s="22"/>
      <c r="X2023" s="22" t="s">
        <v>23706</v>
      </c>
      <c r="Y2023" s="748"/>
      <c r="Z2023" s="748"/>
      <c r="AA2023" s="748"/>
      <c r="AB2023" s="748"/>
      <c r="AC2023" s="748"/>
      <c r="AD2023" s="748"/>
      <c r="AE2023" s="748"/>
      <c r="AF2023" s="748"/>
      <c r="AG2023" s="748"/>
      <c r="AH2023" s="749"/>
      <c r="AI2023" s="749"/>
      <c r="AJ2023" s="749"/>
      <c r="AK2023" s="749"/>
      <c r="AL2023" s="748"/>
      <c r="AM2023" s="748"/>
      <c r="AN2023" s="748"/>
      <c r="AO2023" s="748"/>
      <c r="AP2023" s="748"/>
      <c r="AQ2023" s="748"/>
      <c r="AR2023" s="748"/>
      <c r="AS2023" s="747"/>
      <c r="AT2023" s="748"/>
      <c r="AU2023" s="748"/>
      <c r="AV2023" s="748"/>
      <c r="AW2023" s="748"/>
      <c r="AX2023" s="748"/>
      <c r="AY2023" s="748"/>
      <c r="BK2023" s="155"/>
      <c r="BL2023" s="155"/>
      <c r="BM2023" s="155"/>
      <c r="BN2023" s="155"/>
    </row>
    <row r="2024" spans="1:66" s="750" customFormat="1" ht="24.75" customHeight="1">
      <c r="A2024" s="22" t="s">
        <v>23998</v>
      </c>
      <c r="B2024" s="22" t="s">
        <v>23999</v>
      </c>
      <c r="C2024" s="472" t="s">
        <v>5187</v>
      </c>
      <c r="D2024" s="23" t="s">
        <v>24000</v>
      </c>
      <c r="E2024" s="23"/>
      <c r="F2024" s="22" t="s">
        <v>140</v>
      </c>
      <c r="G2024" s="22" t="s">
        <v>24001</v>
      </c>
      <c r="H2024" s="22" t="s">
        <v>179</v>
      </c>
      <c r="I2024" s="18" t="s">
        <v>5418</v>
      </c>
      <c r="J2024" s="23" t="s">
        <v>24002</v>
      </c>
      <c r="K2024" s="23" t="s">
        <v>1183</v>
      </c>
      <c r="L2024" s="23" t="s">
        <v>1184</v>
      </c>
      <c r="M2024" s="746" t="s">
        <v>24003</v>
      </c>
      <c r="N2024" s="22"/>
      <c r="O2024" s="22"/>
      <c r="P2024" s="22"/>
      <c r="Q2024" s="22"/>
      <c r="R2024" s="22" t="s">
        <v>186</v>
      </c>
      <c r="S2024" s="747"/>
      <c r="T2024" s="748"/>
      <c r="U2024" s="22"/>
      <c r="V2024" s="22"/>
      <c r="W2024" s="22"/>
      <c r="X2024" s="22"/>
      <c r="Y2024" s="748"/>
      <c r="Z2024" s="748"/>
      <c r="AA2024" s="748"/>
      <c r="AB2024" s="748"/>
      <c r="AC2024" s="748"/>
      <c r="AD2024" s="748"/>
      <c r="AE2024" s="748"/>
      <c r="AF2024" s="748"/>
      <c r="AG2024" s="748"/>
      <c r="AH2024" s="749"/>
      <c r="AI2024" s="749"/>
      <c r="AJ2024" s="749"/>
      <c r="AK2024" s="749"/>
      <c r="AL2024" s="748"/>
      <c r="AM2024" s="748"/>
      <c r="AN2024" s="748"/>
      <c r="AO2024" s="748"/>
      <c r="AP2024" s="748"/>
      <c r="AQ2024" s="748"/>
      <c r="AR2024" s="748"/>
      <c r="AS2024" s="747"/>
      <c r="AT2024" s="748"/>
      <c r="AU2024" s="748"/>
      <c r="AV2024" s="748"/>
      <c r="AW2024" s="748"/>
      <c r="AX2024" s="748"/>
      <c r="AY2024" s="748"/>
      <c r="BK2024" s="155"/>
      <c r="BL2024" s="155"/>
      <c r="BM2024" s="155"/>
      <c r="BN2024" s="155"/>
    </row>
    <row r="2025" spans="1:66" s="750" customFormat="1" ht="24.75" customHeight="1">
      <c r="A2025" s="22" t="s">
        <v>24004</v>
      </c>
      <c r="B2025" s="22" t="s">
        <v>24005</v>
      </c>
      <c r="C2025" s="472" t="s">
        <v>5187</v>
      </c>
      <c r="D2025" s="23" t="s">
        <v>24006</v>
      </c>
      <c r="E2025" s="23"/>
      <c r="F2025" s="22" t="s">
        <v>2469</v>
      </c>
      <c r="G2025" s="22" t="s">
        <v>24007</v>
      </c>
      <c r="H2025" s="22" t="s">
        <v>179</v>
      </c>
      <c r="I2025" s="18" t="s">
        <v>5416</v>
      </c>
      <c r="J2025" s="23" t="s">
        <v>24008</v>
      </c>
      <c r="K2025" s="23" t="s">
        <v>1183</v>
      </c>
      <c r="L2025" s="23" t="s">
        <v>1184</v>
      </c>
      <c r="M2025" s="746" t="s">
        <v>24009</v>
      </c>
      <c r="N2025" s="22"/>
      <c r="O2025" s="22"/>
      <c r="P2025" s="22"/>
      <c r="Q2025" s="22"/>
      <c r="R2025" s="22" t="s">
        <v>188</v>
      </c>
      <c r="S2025" s="747"/>
      <c r="T2025" s="748"/>
      <c r="U2025" s="22"/>
      <c r="V2025" s="22"/>
      <c r="W2025" s="22"/>
      <c r="X2025" s="22"/>
      <c r="Y2025" s="748"/>
      <c r="Z2025" s="748"/>
      <c r="AA2025" s="748"/>
      <c r="AB2025" s="748"/>
      <c r="AC2025" s="748"/>
      <c r="AD2025" s="748"/>
      <c r="AE2025" s="748"/>
      <c r="AF2025" s="748"/>
      <c r="AG2025" s="748"/>
      <c r="AH2025" s="749"/>
      <c r="AI2025" s="749"/>
      <c r="AJ2025" s="749"/>
      <c r="AK2025" s="749"/>
      <c r="AL2025" s="748"/>
      <c r="AM2025" s="748"/>
      <c r="AN2025" s="748"/>
      <c r="AO2025" s="748"/>
      <c r="AP2025" s="748"/>
      <c r="AQ2025" s="748"/>
      <c r="AR2025" s="748"/>
      <c r="AS2025" s="747"/>
      <c r="AT2025" s="748"/>
      <c r="AU2025" s="748"/>
      <c r="AV2025" s="748"/>
      <c r="AW2025" s="748"/>
      <c r="AX2025" s="748"/>
      <c r="AY2025" s="748"/>
      <c r="BK2025" s="155"/>
      <c r="BL2025" s="155"/>
      <c r="BM2025" s="155"/>
      <c r="BN2025" s="155"/>
    </row>
    <row r="2026" spans="1:66" s="750" customFormat="1" ht="24.75" customHeight="1">
      <c r="A2026" s="22" t="s">
        <v>24010</v>
      </c>
      <c r="B2026" s="22" t="s">
        <v>24011</v>
      </c>
      <c r="C2026" s="472" t="s">
        <v>5187</v>
      </c>
      <c r="D2026" s="23" t="s">
        <v>24012</v>
      </c>
      <c r="E2026" s="23"/>
      <c r="F2026" s="22" t="s">
        <v>608</v>
      </c>
      <c r="G2026" s="22" t="s">
        <v>23954</v>
      </c>
      <c r="H2026" s="22" t="s">
        <v>179</v>
      </c>
      <c r="I2026" s="18" t="s">
        <v>5418</v>
      </c>
      <c r="J2026" s="23" t="s">
        <v>24013</v>
      </c>
      <c r="K2026" s="23" t="s">
        <v>1183</v>
      </c>
      <c r="L2026" s="23" t="s">
        <v>1447</v>
      </c>
      <c r="M2026" s="746" t="s">
        <v>24014</v>
      </c>
      <c r="N2026" s="22"/>
      <c r="O2026" s="22"/>
      <c r="P2026" s="22"/>
      <c r="Q2026" s="22"/>
      <c r="R2026" s="22" t="s">
        <v>652</v>
      </c>
      <c r="S2026" s="747"/>
      <c r="T2026" s="748"/>
      <c r="U2026" s="22"/>
      <c r="V2026" s="22"/>
      <c r="W2026" s="22"/>
      <c r="X2026" s="22"/>
      <c r="Y2026" s="748"/>
      <c r="Z2026" s="748"/>
      <c r="AA2026" s="748"/>
      <c r="AB2026" s="748"/>
      <c r="AC2026" s="748"/>
      <c r="AD2026" s="748"/>
      <c r="AE2026" s="748"/>
      <c r="AF2026" s="748"/>
      <c r="AG2026" s="748"/>
      <c r="AH2026" s="749"/>
      <c r="AI2026" s="749"/>
      <c r="AJ2026" s="749"/>
      <c r="AK2026" s="749"/>
      <c r="AL2026" s="748"/>
      <c r="AM2026" s="748"/>
      <c r="AN2026" s="748"/>
      <c r="AO2026" s="748"/>
      <c r="AP2026" s="748"/>
      <c r="AQ2026" s="748"/>
      <c r="AR2026" s="748"/>
      <c r="AS2026" s="747"/>
      <c r="AT2026" s="748"/>
      <c r="AU2026" s="748"/>
      <c r="AV2026" s="748"/>
      <c r="AW2026" s="748"/>
      <c r="AX2026" s="748"/>
      <c r="AY2026" s="748"/>
      <c r="BK2026" s="155"/>
      <c r="BL2026" s="155"/>
      <c r="BM2026" s="155"/>
      <c r="BN2026" s="155"/>
    </row>
    <row r="2027" spans="1:66" s="750" customFormat="1" ht="24.75" customHeight="1">
      <c r="A2027" s="22" t="s">
        <v>24015</v>
      </c>
      <c r="B2027" s="22" t="s">
        <v>24016</v>
      </c>
      <c r="C2027" s="472" t="s">
        <v>5187</v>
      </c>
      <c r="D2027" s="23" t="s">
        <v>24017</v>
      </c>
      <c r="E2027" s="23"/>
      <c r="F2027" s="22" t="s">
        <v>24018</v>
      </c>
      <c r="G2027" s="22" t="s">
        <v>24019</v>
      </c>
      <c r="H2027" s="22" t="s">
        <v>179</v>
      </c>
      <c r="I2027" s="18" t="s">
        <v>5418</v>
      </c>
      <c r="J2027" s="23" t="s">
        <v>24020</v>
      </c>
      <c r="K2027" s="23" t="s">
        <v>2226</v>
      </c>
      <c r="L2027" s="23" t="s">
        <v>1447</v>
      </c>
      <c r="M2027" s="746" t="s">
        <v>24021</v>
      </c>
      <c r="N2027" s="22"/>
      <c r="O2027" s="22"/>
      <c r="P2027" s="22"/>
      <c r="Q2027" s="22"/>
      <c r="R2027" s="22" t="s">
        <v>24022</v>
      </c>
      <c r="S2027" s="747"/>
      <c r="T2027" s="748"/>
      <c r="U2027" s="22"/>
      <c r="V2027" s="22"/>
      <c r="W2027" s="22"/>
      <c r="X2027" s="22"/>
      <c r="Y2027" s="748"/>
      <c r="Z2027" s="748"/>
      <c r="AA2027" s="748"/>
      <c r="AB2027" s="748"/>
      <c r="AC2027" s="748"/>
      <c r="AD2027" s="748"/>
      <c r="AE2027" s="748"/>
      <c r="AF2027" s="748"/>
      <c r="AG2027" s="748"/>
      <c r="AH2027" s="749"/>
      <c r="AI2027" s="749"/>
      <c r="AJ2027" s="749"/>
      <c r="AK2027" s="749"/>
      <c r="AL2027" s="748"/>
      <c r="AM2027" s="748"/>
      <c r="AN2027" s="748"/>
      <c r="AO2027" s="748"/>
      <c r="AP2027" s="748"/>
      <c r="AQ2027" s="748"/>
      <c r="AR2027" s="748"/>
      <c r="AS2027" s="747"/>
      <c r="AT2027" s="748"/>
      <c r="AU2027" s="748"/>
      <c r="AV2027" s="748"/>
      <c r="AW2027" s="748"/>
      <c r="AX2027" s="748"/>
      <c r="AY2027" s="748"/>
      <c r="BK2027" s="155"/>
      <c r="BL2027" s="155"/>
      <c r="BM2027" s="155"/>
      <c r="BN2027" s="155"/>
    </row>
    <row r="2028" spans="1:66" s="750" customFormat="1" ht="24.75" customHeight="1">
      <c r="A2028" s="22" t="s">
        <v>24023</v>
      </c>
      <c r="B2028" s="22" t="s">
        <v>24024</v>
      </c>
      <c r="C2028" s="472" t="s">
        <v>5187</v>
      </c>
      <c r="D2028" s="23" t="s">
        <v>24025</v>
      </c>
      <c r="E2028" s="23"/>
      <c r="F2028" s="22" t="s">
        <v>321</v>
      </c>
      <c r="G2028" s="22" t="s">
        <v>24026</v>
      </c>
      <c r="H2028" s="22" t="s">
        <v>179</v>
      </c>
      <c r="I2028" s="18" t="s">
        <v>5418</v>
      </c>
      <c r="J2028" s="23" t="s">
        <v>24027</v>
      </c>
      <c r="K2028" s="23" t="s">
        <v>1183</v>
      </c>
      <c r="L2028" s="23" t="s">
        <v>1447</v>
      </c>
      <c r="M2028" s="746" t="s">
        <v>24028</v>
      </c>
      <c r="N2028" s="22"/>
      <c r="O2028" s="22"/>
      <c r="P2028" s="22" t="s">
        <v>880</v>
      </c>
      <c r="Q2028" s="22"/>
      <c r="R2028" s="22" t="s">
        <v>24029</v>
      </c>
      <c r="S2028" s="747"/>
      <c r="T2028" s="748"/>
      <c r="U2028" s="22"/>
      <c r="V2028" s="22"/>
      <c r="W2028" s="22"/>
      <c r="X2028" s="22"/>
      <c r="Y2028" s="748"/>
      <c r="Z2028" s="748"/>
      <c r="AA2028" s="748"/>
      <c r="AB2028" s="748"/>
      <c r="AC2028" s="748"/>
      <c r="AD2028" s="748"/>
      <c r="AE2028" s="748"/>
      <c r="AF2028" s="748"/>
      <c r="AG2028" s="748"/>
      <c r="AH2028" s="749"/>
      <c r="AI2028" s="749"/>
      <c r="AJ2028" s="749"/>
      <c r="AK2028" s="749"/>
      <c r="AL2028" s="748"/>
      <c r="AM2028" s="748"/>
      <c r="AN2028" s="748"/>
      <c r="AO2028" s="748"/>
      <c r="AP2028" s="748"/>
      <c r="AQ2028" s="748"/>
      <c r="AR2028" s="748"/>
      <c r="AS2028" s="747"/>
      <c r="AT2028" s="748"/>
      <c r="AU2028" s="748"/>
      <c r="AV2028" s="748"/>
      <c r="AW2028" s="748"/>
      <c r="AX2028" s="748"/>
      <c r="AY2028" s="748"/>
      <c r="BK2028" s="155"/>
      <c r="BL2028" s="155"/>
      <c r="BM2028" s="155"/>
      <c r="BN2028" s="155"/>
    </row>
    <row r="2029" spans="1:66" s="750" customFormat="1" ht="24.75" customHeight="1">
      <c r="A2029" s="22" t="s">
        <v>24030</v>
      </c>
      <c r="B2029" s="22" t="s">
        <v>24031</v>
      </c>
      <c r="C2029" s="472" t="s">
        <v>5187</v>
      </c>
      <c r="D2029" s="23" t="s">
        <v>24032</v>
      </c>
      <c r="E2029" s="23"/>
      <c r="F2029" s="22" t="s">
        <v>308</v>
      </c>
      <c r="G2029" s="22" t="s">
        <v>23880</v>
      </c>
      <c r="H2029" s="22" t="s">
        <v>180</v>
      </c>
      <c r="I2029" s="18" t="s">
        <v>5417</v>
      </c>
      <c r="J2029" s="23" t="s">
        <v>24033</v>
      </c>
      <c r="K2029" s="23" t="s">
        <v>1183</v>
      </c>
      <c r="L2029" s="23" t="s">
        <v>1447</v>
      </c>
      <c r="M2029" s="746" t="s">
        <v>24034</v>
      </c>
      <c r="N2029" s="22"/>
      <c r="O2029" s="22"/>
      <c r="P2029" s="22"/>
      <c r="Q2029" s="22"/>
      <c r="R2029" s="22" t="s">
        <v>353</v>
      </c>
      <c r="S2029" s="747"/>
      <c r="T2029" s="748"/>
      <c r="U2029" s="22"/>
      <c r="V2029" s="22"/>
      <c r="W2029" s="22"/>
      <c r="X2029" s="22"/>
      <c r="Y2029" s="748"/>
      <c r="Z2029" s="748"/>
      <c r="AA2029" s="748"/>
      <c r="AB2029" s="748"/>
      <c r="AC2029" s="748"/>
      <c r="AD2029" s="748"/>
      <c r="AE2029" s="748"/>
      <c r="AF2029" s="748"/>
      <c r="AG2029" s="748"/>
      <c r="AH2029" s="749"/>
      <c r="AI2029" s="749"/>
      <c r="AJ2029" s="749"/>
      <c r="AK2029" s="749"/>
      <c r="AL2029" s="748"/>
      <c r="AM2029" s="748"/>
      <c r="AN2029" s="748"/>
      <c r="AO2029" s="748"/>
      <c r="AP2029" s="748"/>
      <c r="AQ2029" s="748"/>
      <c r="AR2029" s="748"/>
      <c r="AS2029" s="747"/>
      <c r="AT2029" s="748"/>
      <c r="AU2029" s="748"/>
      <c r="AV2029" s="748"/>
      <c r="AW2029" s="748"/>
      <c r="AX2029" s="748"/>
      <c r="AY2029" s="748"/>
      <c r="BK2029" s="155"/>
      <c r="BL2029" s="155"/>
      <c r="BM2029" s="155"/>
      <c r="BN2029" s="155"/>
    </row>
    <row r="2030" spans="1:66" s="750" customFormat="1" ht="24.75" customHeight="1">
      <c r="A2030" s="22" t="s">
        <v>24035</v>
      </c>
      <c r="B2030" s="22" t="s">
        <v>24036</v>
      </c>
      <c r="C2030" s="472" t="s">
        <v>5187</v>
      </c>
      <c r="D2030" s="23" t="s">
        <v>24037</v>
      </c>
      <c r="E2030" s="23" t="s">
        <v>162</v>
      </c>
      <c r="F2030" s="22" t="s">
        <v>529</v>
      </c>
      <c r="G2030" s="22"/>
      <c r="H2030" s="22" t="s">
        <v>179</v>
      </c>
      <c r="I2030" s="18" t="s">
        <v>5416</v>
      </c>
      <c r="J2030" s="23" t="s">
        <v>24038</v>
      </c>
      <c r="K2030" s="23" t="s">
        <v>1183</v>
      </c>
      <c r="L2030" s="23" t="s">
        <v>1447</v>
      </c>
      <c r="M2030" s="746" t="s">
        <v>24039</v>
      </c>
      <c r="N2030" s="22"/>
      <c r="O2030" s="22"/>
      <c r="P2030" s="22"/>
      <c r="Q2030" s="22"/>
      <c r="R2030" s="22" t="s">
        <v>353</v>
      </c>
      <c r="S2030" s="747"/>
      <c r="T2030" s="748"/>
      <c r="U2030" s="22"/>
      <c r="V2030" s="22"/>
      <c r="W2030" s="22"/>
      <c r="X2030" s="22" t="s">
        <v>23706</v>
      </c>
      <c r="Y2030" s="748"/>
      <c r="Z2030" s="748"/>
      <c r="AA2030" s="748"/>
      <c r="AB2030" s="748"/>
      <c r="AC2030" s="748"/>
      <c r="AD2030" s="748"/>
      <c r="AE2030" s="748"/>
      <c r="AF2030" s="748"/>
      <c r="AG2030" s="748"/>
      <c r="AH2030" s="749"/>
      <c r="AI2030" s="749"/>
      <c r="AJ2030" s="749"/>
      <c r="AK2030" s="749"/>
      <c r="AL2030" s="748"/>
      <c r="AM2030" s="748"/>
      <c r="AN2030" s="748"/>
      <c r="AO2030" s="748"/>
      <c r="AP2030" s="748"/>
      <c r="AQ2030" s="748"/>
      <c r="AR2030" s="748"/>
      <c r="AS2030" s="747"/>
      <c r="AT2030" s="748"/>
      <c r="AU2030" s="748"/>
      <c r="AV2030" s="748"/>
      <c r="AW2030" s="748"/>
      <c r="AX2030" s="748"/>
      <c r="AY2030" s="748"/>
      <c r="BK2030" s="155"/>
      <c r="BL2030" s="155"/>
      <c r="BM2030" s="155"/>
      <c r="BN2030" s="155"/>
    </row>
    <row r="2031" spans="1:66" s="750" customFormat="1" ht="24.75" customHeight="1">
      <c r="A2031" s="22" t="s">
        <v>24040</v>
      </c>
      <c r="B2031" s="22" t="s">
        <v>24041</v>
      </c>
      <c r="C2031" s="472" t="s">
        <v>5187</v>
      </c>
      <c r="D2031" s="23" t="s">
        <v>24042</v>
      </c>
      <c r="E2031" s="23"/>
      <c r="F2031" s="22" t="s">
        <v>24043</v>
      </c>
      <c r="G2031" s="22" t="s">
        <v>2448</v>
      </c>
      <c r="H2031" s="22" t="s">
        <v>179</v>
      </c>
      <c r="I2031" s="18" t="s">
        <v>5416</v>
      </c>
      <c r="J2031" s="23" t="s">
        <v>24044</v>
      </c>
      <c r="K2031" s="23" t="s">
        <v>1183</v>
      </c>
      <c r="L2031" s="23" t="s">
        <v>1447</v>
      </c>
      <c r="M2031" s="746" t="s">
        <v>24045</v>
      </c>
      <c r="N2031" s="22"/>
      <c r="O2031" s="22"/>
      <c r="P2031" s="22"/>
      <c r="Q2031" s="22"/>
      <c r="R2031" s="22" t="s">
        <v>248</v>
      </c>
      <c r="S2031" s="747"/>
      <c r="T2031" s="748"/>
      <c r="U2031" s="22"/>
      <c r="V2031" s="22"/>
      <c r="W2031" s="22"/>
      <c r="X2031" s="22"/>
      <c r="Y2031" s="748"/>
      <c r="Z2031" s="748"/>
      <c r="AA2031" s="748"/>
      <c r="AB2031" s="748"/>
      <c r="AC2031" s="748"/>
      <c r="AD2031" s="748"/>
      <c r="AE2031" s="748"/>
      <c r="AF2031" s="748"/>
      <c r="AG2031" s="748"/>
      <c r="AH2031" s="749"/>
      <c r="AI2031" s="749"/>
      <c r="AJ2031" s="749"/>
      <c r="AK2031" s="749"/>
      <c r="AL2031" s="748"/>
      <c r="AM2031" s="748"/>
      <c r="AN2031" s="748"/>
      <c r="AO2031" s="748"/>
      <c r="AP2031" s="748"/>
      <c r="AQ2031" s="748"/>
      <c r="AR2031" s="748"/>
      <c r="AS2031" s="747"/>
      <c r="AT2031" s="748"/>
      <c r="AU2031" s="748"/>
      <c r="AV2031" s="748"/>
      <c r="AW2031" s="748"/>
      <c r="AX2031" s="748"/>
      <c r="AY2031" s="748"/>
      <c r="BK2031" s="155"/>
      <c r="BL2031" s="155"/>
      <c r="BM2031" s="155"/>
      <c r="BN2031" s="155"/>
    </row>
    <row r="2032" spans="1:66" s="750" customFormat="1" ht="24.75" customHeight="1">
      <c r="A2032" s="22" t="s">
        <v>24046</v>
      </c>
      <c r="B2032" s="22" t="s">
        <v>24047</v>
      </c>
      <c r="C2032" s="472" t="s">
        <v>5187</v>
      </c>
      <c r="D2032" s="23" t="s">
        <v>24048</v>
      </c>
      <c r="E2032" s="23"/>
      <c r="F2032" s="22" t="s">
        <v>130</v>
      </c>
      <c r="G2032" s="22" t="s">
        <v>24049</v>
      </c>
      <c r="H2032" s="22" t="s">
        <v>180</v>
      </c>
      <c r="I2032" s="18" t="s">
        <v>5417</v>
      </c>
      <c r="J2032" s="23" t="s">
        <v>24050</v>
      </c>
      <c r="K2032" s="23" t="s">
        <v>1183</v>
      </c>
      <c r="L2032" s="23" t="s">
        <v>1447</v>
      </c>
      <c r="M2032" s="746" t="s">
        <v>24051</v>
      </c>
      <c r="N2032" s="22">
        <v>4148745939</v>
      </c>
      <c r="O2032" s="22"/>
      <c r="P2032" s="22"/>
      <c r="Q2032" s="22"/>
      <c r="R2032" s="22" t="s">
        <v>653</v>
      </c>
      <c r="S2032" s="747"/>
      <c r="T2032" s="748"/>
      <c r="U2032" s="22"/>
      <c r="V2032" s="22"/>
      <c r="W2032" s="22"/>
      <c r="X2032" s="22"/>
      <c r="Y2032" s="748"/>
      <c r="Z2032" s="748"/>
      <c r="AA2032" s="748"/>
      <c r="AB2032" s="748"/>
      <c r="AC2032" s="748"/>
      <c r="AD2032" s="748"/>
      <c r="AE2032" s="748"/>
      <c r="AF2032" s="748"/>
      <c r="AG2032" s="748"/>
      <c r="AH2032" s="749"/>
      <c r="AI2032" s="749"/>
      <c r="AJ2032" s="749"/>
      <c r="AK2032" s="749"/>
      <c r="AL2032" s="748"/>
      <c r="AM2032" s="748"/>
      <c r="AN2032" s="748"/>
      <c r="AO2032" s="748"/>
      <c r="AP2032" s="748"/>
      <c r="AQ2032" s="748"/>
      <c r="AR2032" s="748"/>
      <c r="AS2032" s="747"/>
      <c r="AT2032" s="748"/>
      <c r="AU2032" s="748"/>
      <c r="AV2032" s="748"/>
      <c r="AW2032" s="748"/>
      <c r="AX2032" s="748"/>
      <c r="AY2032" s="748"/>
      <c r="BK2032" s="155"/>
      <c r="BL2032" s="155"/>
      <c r="BM2032" s="155"/>
      <c r="BN2032" s="155"/>
    </row>
    <row r="2033" spans="1:66" s="750" customFormat="1" ht="24.75" customHeight="1">
      <c r="A2033" s="22" t="s">
        <v>24052</v>
      </c>
      <c r="B2033" s="22" t="s">
        <v>24053</v>
      </c>
      <c r="C2033" s="472" t="s">
        <v>5187</v>
      </c>
      <c r="D2033" s="23" t="s">
        <v>24054</v>
      </c>
      <c r="E2033" s="23"/>
      <c r="F2033" s="22" t="s">
        <v>199</v>
      </c>
      <c r="G2033" s="22" t="s">
        <v>2764</v>
      </c>
      <c r="H2033" s="22" t="s">
        <v>179</v>
      </c>
      <c r="I2033" s="18" t="s">
        <v>5418</v>
      </c>
      <c r="J2033" s="23" t="s">
        <v>24055</v>
      </c>
      <c r="K2033" s="23" t="s">
        <v>1183</v>
      </c>
      <c r="L2033" s="23" t="s">
        <v>1447</v>
      </c>
      <c r="M2033" s="746" t="s">
        <v>24056</v>
      </c>
      <c r="N2033" s="22"/>
      <c r="O2033" s="22"/>
      <c r="P2033" s="22"/>
      <c r="Q2033" s="22"/>
      <c r="R2033" s="22" t="s">
        <v>183</v>
      </c>
      <c r="S2033" s="747"/>
      <c r="T2033" s="748"/>
      <c r="U2033" s="22"/>
      <c r="V2033" s="22"/>
      <c r="W2033" s="22"/>
      <c r="X2033" s="22"/>
      <c r="Y2033" s="748"/>
      <c r="Z2033" s="748"/>
      <c r="AA2033" s="748"/>
      <c r="AB2033" s="748"/>
      <c r="AC2033" s="748"/>
      <c r="AD2033" s="748"/>
      <c r="AE2033" s="748"/>
      <c r="AF2033" s="748"/>
      <c r="AG2033" s="748"/>
      <c r="AH2033" s="749"/>
      <c r="AI2033" s="749"/>
      <c r="AJ2033" s="749"/>
      <c r="AK2033" s="749"/>
      <c r="AL2033" s="748"/>
      <c r="AM2033" s="748"/>
      <c r="AN2033" s="748"/>
      <c r="AO2033" s="748"/>
      <c r="AP2033" s="748"/>
      <c r="AQ2033" s="748"/>
      <c r="AR2033" s="748"/>
      <c r="AS2033" s="747"/>
      <c r="AT2033" s="748"/>
      <c r="AU2033" s="748"/>
      <c r="AV2033" s="748"/>
      <c r="AW2033" s="748"/>
      <c r="AX2033" s="748"/>
      <c r="AY2033" s="748"/>
      <c r="BK2033" s="155"/>
      <c r="BL2033" s="155"/>
      <c r="BM2033" s="155"/>
      <c r="BN2033" s="155"/>
    </row>
    <row r="2034" spans="1:66" s="750" customFormat="1" ht="24.75" customHeight="1">
      <c r="A2034" s="22" t="s">
        <v>24057</v>
      </c>
      <c r="B2034" s="22" t="s">
        <v>24058</v>
      </c>
      <c r="C2034" s="472" t="s">
        <v>5187</v>
      </c>
      <c r="D2034" s="23" t="s">
        <v>24059</v>
      </c>
      <c r="E2034" s="23" t="s">
        <v>162</v>
      </c>
      <c r="F2034" s="22" t="s">
        <v>24060</v>
      </c>
      <c r="G2034" s="22" t="s">
        <v>2448</v>
      </c>
      <c r="H2034" s="22" t="s">
        <v>179</v>
      </c>
      <c r="I2034" s="18" t="s">
        <v>5416</v>
      </c>
      <c r="J2034" s="23" t="s">
        <v>24061</v>
      </c>
      <c r="K2034" s="23" t="s">
        <v>1183</v>
      </c>
      <c r="L2034" s="23" t="s">
        <v>1447</v>
      </c>
      <c r="M2034" s="746"/>
      <c r="N2034" s="22"/>
      <c r="O2034" s="22"/>
      <c r="P2034" s="22" t="s">
        <v>2121</v>
      </c>
      <c r="Q2034" s="22"/>
      <c r="R2034" s="22" t="s">
        <v>2252</v>
      </c>
      <c r="S2034" s="747"/>
      <c r="T2034" s="748"/>
      <c r="U2034" s="22"/>
      <c r="V2034" s="22"/>
      <c r="W2034" s="22"/>
      <c r="X2034" s="22"/>
      <c r="Y2034" s="748"/>
      <c r="Z2034" s="748"/>
      <c r="AA2034" s="748"/>
      <c r="AB2034" s="748"/>
      <c r="AC2034" s="748"/>
      <c r="AD2034" s="748"/>
      <c r="AE2034" s="748"/>
      <c r="AF2034" s="748"/>
      <c r="AG2034" s="748"/>
      <c r="AH2034" s="749"/>
      <c r="AI2034" s="749"/>
      <c r="AJ2034" s="749"/>
      <c r="AK2034" s="749"/>
      <c r="AL2034" s="748"/>
      <c r="AM2034" s="748"/>
      <c r="AN2034" s="748"/>
      <c r="AO2034" s="748"/>
      <c r="AP2034" s="748"/>
      <c r="AQ2034" s="748"/>
      <c r="AR2034" s="748"/>
      <c r="AS2034" s="747"/>
      <c r="AT2034" s="748"/>
      <c r="AU2034" s="748"/>
      <c r="AV2034" s="748"/>
      <c r="AW2034" s="748"/>
      <c r="AX2034" s="748"/>
      <c r="AY2034" s="748"/>
      <c r="BK2034" s="155"/>
      <c r="BL2034" s="155"/>
      <c r="BM2034" s="155"/>
      <c r="BN2034" s="155"/>
    </row>
    <row r="2035" spans="1:66" s="750" customFormat="1" ht="24.75" customHeight="1">
      <c r="A2035" s="22" t="s">
        <v>24062</v>
      </c>
      <c r="B2035" s="22" t="s">
        <v>24063</v>
      </c>
      <c r="C2035" s="472" t="s">
        <v>5187</v>
      </c>
      <c r="D2035" s="23" t="s">
        <v>24064</v>
      </c>
      <c r="E2035" s="23"/>
      <c r="F2035" s="22" t="s">
        <v>24065</v>
      </c>
      <c r="G2035" s="22" t="s">
        <v>24066</v>
      </c>
      <c r="H2035" s="22" t="s">
        <v>179</v>
      </c>
      <c r="I2035" s="18" t="s">
        <v>5417</v>
      </c>
      <c r="J2035" s="23" t="s">
        <v>24067</v>
      </c>
      <c r="K2035" s="23" t="s">
        <v>1183</v>
      </c>
      <c r="L2035" s="23" t="s">
        <v>1447</v>
      </c>
      <c r="M2035" s="746" t="s">
        <v>24068</v>
      </c>
      <c r="N2035" s="22"/>
      <c r="O2035" s="22"/>
      <c r="P2035" s="22"/>
      <c r="Q2035" s="22"/>
      <c r="R2035" s="22" t="s">
        <v>642</v>
      </c>
      <c r="S2035" s="747"/>
      <c r="T2035" s="748"/>
      <c r="U2035" s="22"/>
      <c r="V2035" s="22"/>
      <c r="W2035" s="22"/>
      <c r="X2035" s="22"/>
      <c r="Y2035" s="748"/>
      <c r="Z2035" s="748"/>
      <c r="AA2035" s="748"/>
      <c r="AB2035" s="748"/>
      <c r="AC2035" s="748"/>
      <c r="AD2035" s="748"/>
      <c r="AE2035" s="748"/>
      <c r="AF2035" s="748"/>
      <c r="AG2035" s="748"/>
      <c r="AH2035" s="749"/>
      <c r="AI2035" s="749"/>
      <c r="AJ2035" s="749"/>
      <c r="AK2035" s="749"/>
      <c r="AL2035" s="748"/>
      <c r="AM2035" s="748"/>
      <c r="AN2035" s="748"/>
      <c r="AO2035" s="748"/>
      <c r="AP2035" s="748"/>
      <c r="AQ2035" s="748"/>
      <c r="AR2035" s="748"/>
      <c r="AS2035" s="747"/>
      <c r="AT2035" s="748"/>
      <c r="AU2035" s="748"/>
      <c r="AV2035" s="748"/>
      <c r="AW2035" s="748"/>
      <c r="AX2035" s="748"/>
      <c r="AY2035" s="748"/>
      <c r="BK2035" s="155"/>
      <c r="BL2035" s="155"/>
      <c r="BM2035" s="155"/>
      <c r="BN2035" s="155"/>
    </row>
    <row r="2036" spans="1:66" s="750" customFormat="1" ht="24.75" customHeight="1">
      <c r="A2036" s="22" t="s">
        <v>24069</v>
      </c>
      <c r="B2036" s="22" t="s">
        <v>24070</v>
      </c>
      <c r="C2036" s="472" t="s">
        <v>5187</v>
      </c>
      <c r="D2036" s="23" t="s">
        <v>24071</v>
      </c>
      <c r="E2036" s="23" t="s">
        <v>162</v>
      </c>
      <c r="F2036" s="22" t="s">
        <v>153</v>
      </c>
      <c r="G2036" s="22" t="s">
        <v>24072</v>
      </c>
      <c r="H2036" s="22" t="s">
        <v>179</v>
      </c>
      <c r="I2036" s="18" t="s">
        <v>5416</v>
      </c>
      <c r="J2036" s="23" t="s">
        <v>24073</v>
      </c>
      <c r="K2036" s="23" t="s">
        <v>1183</v>
      </c>
      <c r="L2036" s="23" t="s">
        <v>1447</v>
      </c>
      <c r="M2036" s="746" t="s">
        <v>24074</v>
      </c>
      <c r="N2036" s="22"/>
      <c r="O2036" s="22"/>
      <c r="P2036" s="22"/>
      <c r="Q2036" s="22"/>
      <c r="R2036" s="22" t="s">
        <v>24075</v>
      </c>
      <c r="S2036" s="747"/>
      <c r="T2036" s="748"/>
      <c r="U2036" s="22"/>
      <c r="V2036" s="22"/>
      <c r="W2036" s="22"/>
      <c r="X2036" s="22"/>
      <c r="Y2036" s="748"/>
      <c r="Z2036" s="748"/>
      <c r="AA2036" s="748"/>
      <c r="AB2036" s="748"/>
      <c r="AC2036" s="748"/>
      <c r="AD2036" s="748"/>
      <c r="AE2036" s="748"/>
      <c r="AF2036" s="748"/>
      <c r="AG2036" s="748"/>
      <c r="AH2036" s="749"/>
      <c r="AI2036" s="749"/>
      <c r="AJ2036" s="749"/>
      <c r="AK2036" s="749"/>
      <c r="AL2036" s="748"/>
      <c r="AM2036" s="748"/>
      <c r="AN2036" s="748"/>
      <c r="AO2036" s="748"/>
      <c r="AP2036" s="748"/>
      <c r="AQ2036" s="748"/>
      <c r="AR2036" s="748"/>
      <c r="AS2036" s="747"/>
      <c r="AT2036" s="748"/>
      <c r="AU2036" s="748"/>
      <c r="AV2036" s="748"/>
      <c r="AW2036" s="748"/>
      <c r="AX2036" s="748"/>
      <c r="AY2036" s="748"/>
      <c r="BK2036" s="155"/>
      <c r="BL2036" s="155"/>
      <c r="BM2036" s="155"/>
      <c r="BN2036" s="155"/>
    </row>
    <row r="2037" spans="1:66" s="750" customFormat="1" ht="24.75" customHeight="1">
      <c r="A2037" s="22" t="s">
        <v>24076</v>
      </c>
      <c r="B2037" s="22" t="s">
        <v>24077</v>
      </c>
      <c r="C2037" s="472" t="s">
        <v>5187</v>
      </c>
      <c r="D2037" s="23" t="s">
        <v>24078</v>
      </c>
      <c r="E2037" s="23" t="s">
        <v>162</v>
      </c>
      <c r="F2037" s="22" t="s">
        <v>24079</v>
      </c>
      <c r="G2037" s="22" t="s">
        <v>2448</v>
      </c>
      <c r="H2037" s="22" t="s">
        <v>179</v>
      </c>
      <c r="I2037" s="18" t="s">
        <v>5417</v>
      </c>
      <c r="J2037" s="23" t="s">
        <v>29849</v>
      </c>
      <c r="K2037" s="23" t="s">
        <v>1183</v>
      </c>
      <c r="L2037" s="23" t="s">
        <v>1447</v>
      </c>
      <c r="M2037" s="746" t="s">
        <v>24080</v>
      </c>
      <c r="N2037" s="22"/>
      <c r="O2037" s="22"/>
      <c r="P2037" s="22" t="s">
        <v>731</v>
      </c>
      <c r="Q2037" s="22" t="s">
        <v>731</v>
      </c>
      <c r="R2037" s="22" t="s">
        <v>731</v>
      </c>
      <c r="S2037" s="747"/>
      <c r="T2037" s="748"/>
      <c r="U2037" s="22"/>
      <c r="V2037" s="22"/>
      <c r="W2037" s="22"/>
      <c r="X2037" s="22"/>
      <c r="Y2037" s="748"/>
      <c r="Z2037" s="748"/>
      <c r="AA2037" s="748"/>
      <c r="AB2037" s="748"/>
      <c r="AC2037" s="748"/>
      <c r="AD2037" s="748"/>
      <c r="AE2037" s="748"/>
      <c r="AF2037" s="748"/>
      <c r="AG2037" s="748"/>
      <c r="AH2037" s="749"/>
      <c r="AI2037" s="749"/>
      <c r="AJ2037" s="749"/>
      <c r="AK2037" s="749"/>
      <c r="AL2037" s="748"/>
      <c r="AM2037" s="748"/>
      <c r="AN2037" s="748"/>
      <c r="AO2037" s="748"/>
      <c r="AP2037" s="748"/>
      <c r="AQ2037" s="748"/>
      <c r="AR2037" s="748"/>
      <c r="AS2037" s="747"/>
      <c r="AT2037" s="748"/>
      <c r="AU2037" s="748"/>
      <c r="AV2037" s="748"/>
      <c r="AW2037" s="748"/>
      <c r="AX2037" s="748"/>
      <c r="AY2037" s="748"/>
      <c r="BK2037" s="155"/>
      <c r="BL2037" s="155"/>
      <c r="BM2037" s="155"/>
      <c r="BN2037" s="155"/>
    </row>
    <row r="2038" spans="1:66" s="750" customFormat="1" ht="24.75" customHeight="1">
      <c r="A2038" s="22" t="s">
        <v>24081</v>
      </c>
      <c r="B2038" s="22" t="s">
        <v>24082</v>
      </c>
      <c r="C2038" s="472" t="s">
        <v>5187</v>
      </c>
      <c r="D2038" s="23" t="s">
        <v>24083</v>
      </c>
      <c r="E2038" s="23" t="s">
        <v>162</v>
      </c>
      <c r="F2038" s="22" t="s">
        <v>24084</v>
      </c>
      <c r="G2038" s="22" t="s">
        <v>23904</v>
      </c>
      <c r="H2038" s="22" t="s">
        <v>179</v>
      </c>
      <c r="I2038" s="18" t="s">
        <v>5416</v>
      </c>
      <c r="J2038" s="23" t="s">
        <v>24085</v>
      </c>
      <c r="K2038" s="23" t="s">
        <v>1183</v>
      </c>
      <c r="L2038" s="23" t="s">
        <v>1447</v>
      </c>
      <c r="M2038" s="746" t="s">
        <v>24086</v>
      </c>
      <c r="N2038" s="22"/>
      <c r="O2038" s="22"/>
      <c r="P2038" s="22"/>
      <c r="Q2038" s="22"/>
      <c r="R2038" s="22" t="s">
        <v>866</v>
      </c>
      <c r="S2038" s="747"/>
      <c r="T2038" s="748"/>
      <c r="U2038" s="22"/>
      <c r="V2038" s="22"/>
      <c r="W2038" s="22"/>
      <c r="X2038" s="22"/>
      <c r="Y2038" s="748"/>
      <c r="Z2038" s="748"/>
      <c r="AA2038" s="748"/>
      <c r="AB2038" s="748"/>
      <c r="AC2038" s="748"/>
      <c r="AD2038" s="748"/>
      <c r="AE2038" s="748"/>
      <c r="AF2038" s="748"/>
      <c r="AG2038" s="748"/>
      <c r="AH2038" s="749"/>
      <c r="AI2038" s="749"/>
      <c r="AJ2038" s="749"/>
      <c r="AK2038" s="749"/>
      <c r="AL2038" s="748"/>
      <c r="AM2038" s="748"/>
      <c r="AN2038" s="748"/>
      <c r="AO2038" s="748"/>
      <c r="AP2038" s="748"/>
      <c r="AQ2038" s="748"/>
      <c r="AR2038" s="748"/>
      <c r="AS2038" s="747"/>
      <c r="AT2038" s="748"/>
      <c r="AU2038" s="748"/>
      <c r="AV2038" s="748"/>
      <c r="AW2038" s="748"/>
      <c r="AX2038" s="748"/>
      <c r="AY2038" s="748"/>
      <c r="BK2038" s="155"/>
      <c r="BL2038" s="155"/>
      <c r="BM2038" s="155"/>
      <c r="BN2038" s="155"/>
    </row>
    <row r="2039" spans="1:66" s="750" customFormat="1" ht="24.75" customHeight="1">
      <c r="A2039" s="22" t="s">
        <v>24087</v>
      </c>
      <c r="B2039" s="22" t="s">
        <v>24088</v>
      </c>
      <c r="C2039" s="472" t="s">
        <v>5187</v>
      </c>
      <c r="D2039" s="23" t="s">
        <v>24089</v>
      </c>
      <c r="E2039" s="23"/>
      <c r="F2039" s="22" t="s">
        <v>111</v>
      </c>
      <c r="G2039" s="22" t="s">
        <v>23874</v>
      </c>
      <c r="H2039" s="22" t="s">
        <v>179</v>
      </c>
      <c r="I2039" s="18" t="s">
        <v>5417</v>
      </c>
      <c r="J2039" s="23" t="s">
        <v>24090</v>
      </c>
      <c r="K2039" s="23" t="s">
        <v>2226</v>
      </c>
      <c r="L2039" s="23" t="s">
        <v>1447</v>
      </c>
      <c r="M2039" s="746" t="s">
        <v>24091</v>
      </c>
      <c r="N2039" s="22"/>
      <c r="O2039" s="22"/>
      <c r="P2039" s="22" t="s">
        <v>1941</v>
      </c>
      <c r="Q2039" s="22"/>
      <c r="R2039" s="22" t="s">
        <v>2061</v>
      </c>
      <c r="S2039" s="747"/>
      <c r="T2039" s="748"/>
      <c r="U2039" s="22"/>
      <c r="V2039" s="22"/>
      <c r="W2039" s="22"/>
      <c r="X2039" s="22" t="s">
        <v>23706</v>
      </c>
      <c r="Y2039" s="748"/>
      <c r="Z2039" s="748"/>
      <c r="AA2039" s="748"/>
      <c r="AB2039" s="748"/>
      <c r="AC2039" s="748"/>
      <c r="AD2039" s="748"/>
      <c r="AE2039" s="748"/>
      <c r="AF2039" s="748"/>
      <c r="AG2039" s="748"/>
      <c r="AH2039" s="749"/>
      <c r="AI2039" s="749"/>
      <c r="AJ2039" s="749"/>
      <c r="AK2039" s="749"/>
      <c r="AL2039" s="748"/>
      <c r="AM2039" s="748"/>
      <c r="AN2039" s="748"/>
      <c r="AO2039" s="748"/>
      <c r="AP2039" s="748"/>
      <c r="AQ2039" s="748"/>
      <c r="AR2039" s="748"/>
      <c r="AS2039" s="747"/>
      <c r="AT2039" s="748"/>
      <c r="AU2039" s="748"/>
      <c r="AV2039" s="748"/>
      <c r="AW2039" s="748"/>
      <c r="AX2039" s="748"/>
      <c r="AY2039" s="748"/>
      <c r="BK2039" s="155"/>
      <c r="BL2039" s="155"/>
      <c r="BM2039" s="155"/>
      <c r="BN2039" s="155"/>
    </row>
    <row r="2040" spans="1:66" s="750" customFormat="1" ht="24.75" customHeight="1">
      <c r="A2040" s="22" t="s">
        <v>24092</v>
      </c>
      <c r="B2040" s="22" t="s">
        <v>24093</v>
      </c>
      <c r="C2040" s="472" t="s">
        <v>5187</v>
      </c>
      <c r="D2040" s="23" t="s">
        <v>24094</v>
      </c>
      <c r="E2040" s="23"/>
      <c r="F2040" s="22" t="s">
        <v>122</v>
      </c>
      <c r="G2040" s="22" t="s">
        <v>587</v>
      </c>
      <c r="H2040" s="22" t="s">
        <v>372</v>
      </c>
      <c r="I2040" s="18" t="s">
        <v>5417</v>
      </c>
      <c r="J2040" s="23" t="s">
        <v>24095</v>
      </c>
      <c r="K2040" s="23" t="s">
        <v>1183</v>
      </c>
      <c r="L2040" s="23" t="s">
        <v>1184</v>
      </c>
      <c r="M2040" s="746" t="s">
        <v>24096</v>
      </c>
      <c r="N2040" s="22"/>
      <c r="O2040" s="22"/>
      <c r="P2040" s="22"/>
      <c r="Q2040" s="22"/>
      <c r="R2040" s="22" t="s">
        <v>616</v>
      </c>
      <c r="S2040" s="747"/>
      <c r="T2040" s="748"/>
      <c r="U2040" s="22"/>
      <c r="V2040" s="22"/>
      <c r="W2040" s="22"/>
      <c r="X2040" s="22"/>
      <c r="Y2040" s="748"/>
      <c r="Z2040" s="748"/>
      <c r="AA2040" s="748"/>
      <c r="AB2040" s="748"/>
      <c r="AC2040" s="748"/>
      <c r="AD2040" s="748"/>
      <c r="AE2040" s="748"/>
      <c r="AF2040" s="748"/>
      <c r="AG2040" s="748"/>
      <c r="AH2040" s="749"/>
      <c r="AI2040" s="749"/>
      <c r="AJ2040" s="749"/>
      <c r="AK2040" s="749"/>
      <c r="AL2040" s="748"/>
      <c r="AM2040" s="748"/>
      <c r="AN2040" s="748"/>
      <c r="AO2040" s="748"/>
      <c r="AP2040" s="748"/>
      <c r="AQ2040" s="748"/>
      <c r="AR2040" s="748"/>
      <c r="AS2040" s="747"/>
      <c r="AT2040" s="748"/>
      <c r="AU2040" s="748"/>
      <c r="AV2040" s="748"/>
      <c r="AW2040" s="748"/>
      <c r="AX2040" s="748"/>
      <c r="AY2040" s="748"/>
      <c r="BK2040" s="155"/>
      <c r="BL2040" s="155"/>
      <c r="BM2040" s="155"/>
      <c r="BN2040" s="155"/>
    </row>
    <row r="2041" spans="1:66" s="750" customFormat="1" ht="24.75" customHeight="1">
      <c r="A2041" s="22" t="s">
        <v>24097</v>
      </c>
      <c r="B2041" s="22" t="s">
        <v>24098</v>
      </c>
      <c r="C2041" s="472" t="s">
        <v>5187</v>
      </c>
      <c r="D2041" s="23" t="s">
        <v>24099</v>
      </c>
      <c r="E2041" s="23"/>
      <c r="F2041" s="22" t="s">
        <v>806</v>
      </c>
      <c r="G2041" s="22"/>
      <c r="H2041" s="22" t="s">
        <v>372</v>
      </c>
      <c r="I2041" s="18" t="s">
        <v>5416</v>
      </c>
      <c r="J2041" s="23" t="s">
        <v>24100</v>
      </c>
      <c r="K2041" s="23" t="s">
        <v>1183</v>
      </c>
      <c r="L2041" s="23" t="s">
        <v>1184</v>
      </c>
      <c r="M2041" s="746" t="s">
        <v>24101</v>
      </c>
      <c r="N2041" s="22"/>
      <c r="O2041" s="22"/>
      <c r="P2041" s="22"/>
      <c r="Q2041" s="22"/>
      <c r="R2041" s="22" t="s">
        <v>847</v>
      </c>
      <c r="S2041" s="747"/>
      <c r="T2041" s="748"/>
      <c r="U2041" s="22"/>
      <c r="V2041" s="22"/>
      <c r="W2041" s="22"/>
      <c r="X2041" s="22"/>
      <c r="Y2041" s="748"/>
      <c r="Z2041" s="748"/>
      <c r="AA2041" s="748"/>
      <c r="AB2041" s="748"/>
      <c r="AC2041" s="748"/>
      <c r="AD2041" s="748"/>
      <c r="AE2041" s="748"/>
      <c r="AF2041" s="748"/>
      <c r="AG2041" s="748"/>
      <c r="AH2041" s="749"/>
      <c r="AI2041" s="749"/>
      <c r="AJ2041" s="749"/>
      <c r="AK2041" s="749"/>
      <c r="AL2041" s="748"/>
      <c r="AM2041" s="748"/>
      <c r="AN2041" s="748"/>
      <c r="AO2041" s="748"/>
      <c r="AP2041" s="748"/>
      <c r="AQ2041" s="748"/>
      <c r="AR2041" s="748"/>
      <c r="AS2041" s="747"/>
      <c r="AT2041" s="748"/>
      <c r="AU2041" s="748"/>
      <c r="AV2041" s="748"/>
      <c r="AW2041" s="748"/>
      <c r="AX2041" s="748"/>
      <c r="AY2041" s="748"/>
      <c r="BK2041" s="155"/>
      <c r="BL2041" s="155"/>
      <c r="BM2041" s="155"/>
      <c r="BN2041" s="155"/>
    </row>
    <row r="2042" spans="1:66" s="750" customFormat="1" ht="24.75" customHeight="1">
      <c r="A2042" s="22" t="s">
        <v>24102</v>
      </c>
      <c r="B2042" s="22" t="s">
        <v>24103</v>
      </c>
      <c r="C2042" s="472" t="s">
        <v>5187</v>
      </c>
      <c r="D2042" s="23" t="s">
        <v>24104</v>
      </c>
      <c r="E2042" s="23"/>
      <c r="F2042" s="22" t="s">
        <v>176</v>
      </c>
      <c r="G2042" s="22"/>
      <c r="H2042" s="22" t="s">
        <v>179</v>
      </c>
      <c r="I2042" s="18" t="s">
        <v>22176</v>
      </c>
      <c r="J2042" s="23" t="s">
        <v>24105</v>
      </c>
      <c r="K2042" s="23" t="s">
        <v>1183</v>
      </c>
      <c r="L2042" s="23" t="s">
        <v>1184</v>
      </c>
      <c r="M2042" s="746" t="s">
        <v>24106</v>
      </c>
      <c r="N2042" s="22"/>
      <c r="O2042" s="22"/>
      <c r="P2042" s="22" t="s">
        <v>2545</v>
      </c>
      <c r="Q2042" s="22"/>
      <c r="R2042" s="22" t="s">
        <v>2565</v>
      </c>
      <c r="S2042" s="747"/>
      <c r="T2042" s="748"/>
      <c r="U2042" s="22"/>
      <c r="V2042" s="22"/>
      <c r="W2042" s="22"/>
      <c r="X2042" s="22"/>
      <c r="Y2042" s="748"/>
      <c r="Z2042" s="748"/>
      <c r="AA2042" s="748"/>
      <c r="AB2042" s="748"/>
      <c r="AC2042" s="748"/>
      <c r="AD2042" s="748"/>
      <c r="AE2042" s="748"/>
      <c r="AF2042" s="748"/>
      <c r="AG2042" s="748"/>
      <c r="AH2042" s="749"/>
      <c r="AI2042" s="749"/>
      <c r="AJ2042" s="749"/>
      <c r="AK2042" s="749"/>
      <c r="AL2042" s="748"/>
      <c r="AM2042" s="748"/>
      <c r="AN2042" s="748"/>
      <c r="AO2042" s="748"/>
      <c r="AP2042" s="748"/>
      <c r="AQ2042" s="748"/>
      <c r="AR2042" s="748"/>
      <c r="AS2042" s="747"/>
      <c r="AT2042" s="748"/>
      <c r="AU2042" s="748"/>
      <c r="AV2042" s="748"/>
      <c r="AW2042" s="748"/>
      <c r="AX2042" s="748"/>
      <c r="AY2042" s="748"/>
      <c r="BK2042" s="155"/>
      <c r="BL2042" s="155"/>
      <c r="BM2042" s="155"/>
      <c r="BN2042" s="155"/>
    </row>
    <row r="2043" spans="1:66" s="750" customFormat="1" ht="24.75" customHeight="1">
      <c r="A2043" s="22" t="s">
        <v>24107</v>
      </c>
      <c r="B2043" s="22" t="s">
        <v>24108</v>
      </c>
      <c r="C2043" s="472" t="s">
        <v>5187</v>
      </c>
      <c r="D2043" s="23" t="s">
        <v>24109</v>
      </c>
      <c r="E2043" s="23"/>
      <c r="F2043" s="22" t="s">
        <v>5129</v>
      </c>
      <c r="G2043" s="22"/>
      <c r="H2043" s="22" t="s">
        <v>179</v>
      </c>
      <c r="I2043" s="18" t="s">
        <v>22176</v>
      </c>
      <c r="J2043" s="23" t="s">
        <v>24110</v>
      </c>
      <c r="K2043" s="23" t="s">
        <v>1183</v>
      </c>
      <c r="L2043" s="23" t="s">
        <v>1184</v>
      </c>
      <c r="M2043" s="746" t="s">
        <v>24111</v>
      </c>
      <c r="N2043" s="22"/>
      <c r="O2043" s="22"/>
      <c r="P2043" s="22"/>
      <c r="Q2043" s="22"/>
      <c r="R2043" s="22"/>
      <c r="S2043" s="747"/>
      <c r="T2043" s="748"/>
      <c r="U2043" s="22"/>
      <c r="V2043" s="22"/>
      <c r="W2043" s="22"/>
      <c r="X2043" s="22"/>
      <c r="Y2043" s="748"/>
      <c r="Z2043" s="748"/>
      <c r="AA2043" s="748"/>
      <c r="AB2043" s="748"/>
      <c r="AC2043" s="748"/>
      <c r="AD2043" s="748"/>
      <c r="AE2043" s="748"/>
      <c r="AF2043" s="748"/>
      <c r="AG2043" s="748"/>
      <c r="AH2043" s="749"/>
      <c r="AI2043" s="749"/>
      <c r="AJ2043" s="749"/>
      <c r="AK2043" s="749"/>
      <c r="AL2043" s="748"/>
      <c r="AM2043" s="748"/>
      <c r="AN2043" s="748"/>
      <c r="AO2043" s="748"/>
      <c r="AP2043" s="748"/>
      <c r="AQ2043" s="748"/>
      <c r="AR2043" s="748"/>
      <c r="AS2043" s="747"/>
      <c r="AT2043" s="748"/>
      <c r="AU2043" s="748"/>
      <c r="AV2043" s="748"/>
      <c r="AW2043" s="748"/>
      <c r="AX2043" s="748"/>
      <c r="AY2043" s="748"/>
      <c r="BK2043" s="155"/>
      <c r="BL2043" s="155"/>
      <c r="BM2043" s="155"/>
      <c r="BN2043" s="155"/>
    </row>
    <row r="2044" spans="1:66" s="750" customFormat="1" ht="24.75" customHeight="1">
      <c r="A2044" s="22" t="s">
        <v>23323</v>
      </c>
      <c r="B2044" s="22" t="s">
        <v>24112</v>
      </c>
      <c r="C2044" s="472" t="s">
        <v>5187</v>
      </c>
      <c r="D2044" s="23" t="s">
        <v>23325</v>
      </c>
      <c r="E2044" s="23"/>
      <c r="F2044" s="22" t="s">
        <v>366</v>
      </c>
      <c r="G2044" s="22"/>
      <c r="H2044" s="22" t="s">
        <v>372</v>
      </c>
      <c r="I2044" s="18" t="s">
        <v>5417</v>
      </c>
      <c r="J2044" s="23" t="s">
        <v>23326</v>
      </c>
      <c r="K2044" s="23" t="s">
        <v>1183</v>
      </c>
      <c r="L2044" s="23" t="s">
        <v>1184</v>
      </c>
      <c r="M2044" s="746" t="s">
        <v>24113</v>
      </c>
      <c r="N2044" s="22"/>
      <c r="O2044" s="22" t="s">
        <v>2155</v>
      </c>
      <c r="P2044" s="22" t="s">
        <v>1921</v>
      </c>
      <c r="Q2044" s="22"/>
      <c r="R2044" s="22" t="s">
        <v>2061</v>
      </c>
      <c r="S2044" s="747"/>
      <c r="T2044" s="748"/>
      <c r="U2044" s="22"/>
      <c r="V2044" s="22"/>
      <c r="W2044" s="22"/>
      <c r="X2044" s="22"/>
      <c r="Y2044" s="748"/>
      <c r="Z2044" s="748"/>
      <c r="AA2044" s="748"/>
      <c r="AB2044" s="748"/>
      <c r="AC2044" s="748"/>
      <c r="AD2044" s="748"/>
      <c r="AE2044" s="748"/>
      <c r="AF2044" s="748"/>
      <c r="AG2044" s="748"/>
      <c r="AH2044" s="749"/>
      <c r="AI2044" s="749"/>
      <c r="AJ2044" s="749"/>
      <c r="AK2044" s="749"/>
      <c r="AL2044" s="748"/>
      <c r="AM2044" s="748"/>
      <c r="AN2044" s="748"/>
      <c r="AO2044" s="748"/>
      <c r="AP2044" s="748"/>
      <c r="AQ2044" s="748"/>
      <c r="AR2044" s="748"/>
      <c r="AS2044" s="747"/>
      <c r="AT2044" s="748"/>
      <c r="AU2044" s="748"/>
      <c r="AV2044" s="748"/>
      <c r="AW2044" s="748"/>
      <c r="AX2044" s="748"/>
      <c r="AY2044" s="748"/>
      <c r="BK2044" s="155"/>
      <c r="BL2044" s="155"/>
      <c r="BM2044" s="155"/>
      <c r="BN2044" s="155"/>
    </row>
    <row r="2045" spans="1:66" s="750" customFormat="1" ht="24.75" customHeight="1">
      <c r="A2045" s="22" t="s">
        <v>24114</v>
      </c>
      <c r="B2045" s="22" t="s">
        <v>24115</v>
      </c>
      <c r="C2045" s="472" t="s">
        <v>5187</v>
      </c>
      <c r="D2045" s="23" t="s">
        <v>24116</v>
      </c>
      <c r="E2045" s="23"/>
      <c r="F2045" s="22" t="s">
        <v>200</v>
      </c>
      <c r="G2045" s="22"/>
      <c r="H2045" s="22" t="s">
        <v>179</v>
      </c>
      <c r="I2045" s="18" t="s">
        <v>5416</v>
      </c>
      <c r="J2045" s="23" t="s">
        <v>24117</v>
      </c>
      <c r="K2045" s="23" t="s">
        <v>1183</v>
      </c>
      <c r="L2045" s="23" t="s">
        <v>1184</v>
      </c>
      <c r="M2045" s="746" t="s">
        <v>24118</v>
      </c>
      <c r="N2045" s="22"/>
      <c r="O2045" s="22"/>
      <c r="P2045" s="22" t="s">
        <v>1716</v>
      </c>
      <c r="Q2045" s="22"/>
      <c r="R2045" s="22" t="s">
        <v>1584</v>
      </c>
      <c r="S2045" s="747"/>
      <c r="T2045" s="748"/>
      <c r="U2045" s="22"/>
      <c r="V2045" s="22"/>
      <c r="W2045" s="22"/>
      <c r="X2045" s="22" t="s">
        <v>23706</v>
      </c>
      <c r="Y2045" s="748"/>
      <c r="Z2045" s="748"/>
      <c r="AA2045" s="748"/>
      <c r="AB2045" s="748"/>
      <c r="AC2045" s="748"/>
      <c r="AD2045" s="748"/>
      <c r="AE2045" s="748"/>
      <c r="AF2045" s="748"/>
      <c r="AG2045" s="748"/>
      <c r="AH2045" s="749"/>
      <c r="AI2045" s="749"/>
      <c r="AJ2045" s="749"/>
      <c r="AK2045" s="749"/>
      <c r="AL2045" s="748"/>
      <c r="AM2045" s="748"/>
      <c r="AN2045" s="748"/>
      <c r="AO2045" s="748"/>
      <c r="AP2045" s="748"/>
      <c r="AQ2045" s="748"/>
      <c r="AR2045" s="748"/>
      <c r="AS2045" s="747"/>
      <c r="AT2045" s="748"/>
      <c r="AU2045" s="748"/>
      <c r="AV2045" s="748"/>
      <c r="AW2045" s="748"/>
      <c r="AX2045" s="748"/>
      <c r="AY2045" s="748"/>
      <c r="BK2045" s="155"/>
      <c r="BL2045" s="155"/>
      <c r="BM2045" s="155"/>
      <c r="BN2045" s="155"/>
    </row>
    <row r="2046" spans="1:66" s="750" customFormat="1" ht="24.75" customHeight="1">
      <c r="A2046" s="22" t="s">
        <v>24119</v>
      </c>
      <c r="B2046" s="22" t="s">
        <v>24120</v>
      </c>
      <c r="C2046" s="472" t="s">
        <v>5187</v>
      </c>
      <c r="D2046" s="23" t="s">
        <v>24121</v>
      </c>
      <c r="E2046" s="23"/>
      <c r="F2046" s="22" t="s">
        <v>114</v>
      </c>
      <c r="G2046" s="22"/>
      <c r="H2046" s="22" t="s">
        <v>179</v>
      </c>
      <c r="I2046" s="18" t="s">
        <v>22176</v>
      </c>
      <c r="J2046" s="23" t="s">
        <v>24122</v>
      </c>
      <c r="K2046" s="23" t="s">
        <v>1183</v>
      </c>
      <c r="L2046" s="23" t="s">
        <v>1184</v>
      </c>
      <c r="M2046" s="746" t="s">
        <v>24123</v>
      </c>
      <c r="N2046" s="22"/>
      <c r="O2046" s="22"/>
      <c r="P2046" s="22"/>
      <c r="Q2046" s="22"/>
      <c r="R2046" s="22" t="s">
        <v>1685</v>
      </c>
      <c r="S2046" s="747"/>
      <c r="T2046" s="748"/>
      <c r="U2046" s="22"/>
      <c r="V2046" s="22"/>
      <c r="W2046" s="22"/>
      <c r="X2046" s="22"/>
      <c r="Y2046" s="748"/>
      <c r="Z2046" s="748"/>
      <c r="AA2046" s="748"/>
      <c r="AB2046" s="748"/>
      <c r="AC2046" s="748"/>
      <c r="AD2046" s="748"/>
      <c r="AE2046" s="748"/>
      <c r="AF2046" s="748"/>
      <c r="AG2046" s="748"/>
      <c r="AH2046" s="749"/>
      <c r="AI2046" s="749"/>
      <c r="AJ2046" s="749"/>
      <c r="AK2046" s="749"/>
      <c r="AL2046" s="748"/>
      <c r="AM2046" s="748"/>
      <c r="AN2046" s="748"/>
      <c r="AO2046" s="748"/>
      <c r="AP2046" s="748"/>
      <c r="AQ2046" s="748"/>
      <c r="AR2046" s="748"/>
      <c r="AS2046" s="747"/>
      <c r="AT2046" s="748"/>
      <c r="AU2046" s="748"/>
      <c r="AV2046" s="748"/>
      <c r="AW2046" s="748"/>
      <c r="AX2046" s="748"/>
      <c r="AY2046" s="748"/>
      <c r="BK2046" s="155"/>
      <c r="BL2046" s="155"/>
      <c r="BM2046" s="155"/>
      <c r="BN2046" s="155"/>
    </row>
    <row r="2047" spans="1:66" s="750" customFormat="1" ht="24.75" customHeight="1">
      <c r="A2047" s="22" t="s">
        <v>24124</v>
      </c>
      <c r="B2047" s="22" t="s">
        <v>24125</v>
      </c>
      <c r="C2047" s="472" t="s">
        <v>5187</v>
      </c>
      <c r="D2047" s="23" t="s">
        <v>24126</v>
      </c>
      <c r="E2047" s="23" t="s">
        <v>162</v>
      </c>
      <c r="F2047" s="22" t="s">
        <v>138</v>
      </c>
      <c r="G2047" s="22"/>
      <c r="H2047" s="22" t="s">
        <v>179</v>
      </c>
      <c r="I2047" s="18" t="s">
        <v>22456</v>
      </c>
      <c r="J2047" s="23" t="s">
        <v>24127</v>
      </c>
      <c r="K2047" s="23" t="s">
        <v>1183</v>
      </c>
      <c r="L2047" s="23" t="s">
        <v>1184</v>
      </c>
      <c r="M2047" s="746" t="s">
        <v>24128</v>
      </c>
      <c r="N2047" s="22"/>
      <c r="O2047" s="22" t="s">
        <v>1551</v>
      </c>
      <c r="P2047" s="22" t="s">
        <v>183</v>
      </c>
      <c r="Q2047" s="22"/>
      <c r="R2047" s="22" t="s">
        <v>183</v>
      </c>
      <c r="S2047" s="747"/>
      <c r="T2047" s="748"/>
      <c r="U2047" s="22"/>
      <c r="V2047" s="22"/>
      <c r="W2047" s="22"/>
      <c r="X2047" s="22"/>
      <c r="Y2047" s="748"/>
      <c r="Z2047" s="748"/>
      <c r="AA2047" s="748"/>
      <c r="AB2047" s="748"/>
      <c r="AC2047" s="748"/>
      <c r="AD2047" s="748"/>
      <c r="AE2047" s="748"/>
      <c r="AF2047" s="748"/>
      <c r="AG2047" s="748"/>
      <c r="AH2047" s="749"/>
      <c r="AI2047" s="749"/>
      <c r="AJ2047" s="749"/>
      <c r="AK2047" s="749"/>
      <c r="AL2047" s="748"/>
      <c r="AM2047" s="748"/>
      <c r="AN2047" s="748"/>
      <c r="AO2047" s="748"/>
      <c r="AP2047" s="748"/>
      <c r="AQ2047" s="748"/>
      <c r="AR2047" s="748"/>
      <c r="AS2047" s="747"/>
      <c r="AT2047" s="748"/>
      <c r="AU2047" s="748"/>
      <c r="AV2047" s="748"/>
      <c r="AW2047" s="748"/>
      <c r="AX2047" s="748"/>
      <c r="AY2047" s="748"/>
      <c r="BK2047" s="155"/>
      <c r="BL2047" s="155"/>
      <c r="BM2047" s="155"/>
      <c r="BN2047" s="155"/>
    </row>
    <row r="2048" spans="1:66" s="750" customFormat="1" ht="24.75" customHeight="1">
      <c r="A2048" s="22" t="s">
        <v>24129</v>
      </c>
      <c r="B2048" s="22" t="s">
        <v>24130</v>
      </c>
      <c r="C2048" s="472" t="s">
        <v>5187</v>
      </c>
      <c r="D2048" s="23" t="s">
        <v>24131</v>
      </c>
      <c r="E2048" s="23"/>
      <c r="F2048" s="22" t="s">
        <v>2495</v>
      </c>
      <c r="G2048" s="22"/>
      <c r="H2048" s="22" t="s">
        <v>179</v>
      </c>
      <c r="I2048" s="18" t="s">
        <v>5418</v>
      </c>
      <c r="J2048" s="23" t="s">
        <v>24132</v>
      </c>
      <c r="K2048" s="23" t="s">
        <v>1183</v>
      </c>
      <c r="L2048" s="23" t="s">
        <v>1184</v>
      </c>
      <c r="M2048" s="746" t="s">
        <v>24133</v>
      </c>
      <c r="N2048" s="22"/>
      <c r="O2048" s="22"/>
      <c r="P2048" s="22"/>
      <c r="Q2048" s="22"/>
      <c r="R2048" s="22" t="s">
        <v>577</v>
      </c>
      <c r="S2048" s="747"/>
      <c r="T2048" s="748"/>
      <c r="U2048" s="22"/>
      <c r="V2048" s="22"/>
      <c r="W2048" s="22"/>
      <c r="X2048" s="22" t="s">
        <v>23706</v>
      </c>
      <c r="Y2048" s="748"/>
      <c r="Z2048" s="748"/>
      <c r="AA2048" s="748"/>
      <c r="AB2048" s="748"/>
      <c r="AC2048" s="748"/>
      <c r="AD2048" s="748"/>
      <c r="AE2048" s="748"/>
      <c r="AF2048" s="748"/>
      <c r="AG2048" s="748"/>
      <c r="AH2048" s="749"/>
      <c r="AI2048" s="749"/>
      <c r="AJ2048" s="749"/>
      <c r="AK2048" s="749"/>
      <c r="AL2048" s="748"/>
      <c r="AM2048" s="748"/>
      <c r="AN2048" s="748"/>
      <c r="AO2048" s="748"/>
      <c r="AP2048" s="748"/>
      <c r="AQ2048" s="748"/>
      <c r="AR2048" s="748"/>
      <c r="AS2048" s="747"/>
      <c r="AT2048" s="748"/>
      <c r="AU2048" s="748"/>
      <c r="AV2048" s="748"/>
      <c r="AW2048" s="748"/>
      <c r="AX2048" s="748"/>
      <c r="AY2048" s="748"/>
      <c r="BK2048" s="155"/>
      <c r="BL2048" s="155"/>
      <c r="BM2048" s="155"/>
      <c r="BN2048" s="155"/>
    </row>
    <row r="2049" spans="1:66" s="750" customFormat="1" ht="24.75" customHeight="1">
      <c r="A2049" s="22" t="s">
        <v>24134</v>
      </c>
      <c r="B2049" s="22" t="s">
        <v>24135</v>
      </c>
      <c r="C2049" s="472" t="s">
        <v>5187</v>
      </c>
      <c r="D2049" s="23" t="s">
        <v>24136</v>
      </c>
      <c r="E2049" s="23"/>
      <c r="F2049" s="22" t="s">
        <v>111</v>
      </c>
      <c r="G2049" s="22"/>
      <c r="H2049" s="22" t="s">
        <v>180</v>
      </c>
      <c r="I2049" s="18" t="s">
        <v>5417</v>
      </c>
      <c r="J2049" s="23" t="s">
        <v>24137</v>
      </c>
      <c r="K2049" s="23" t="s">
        <v>1183</v>
      </c>
      <c r="L2049" s="23" t="s">
        <v>1184</v>
      </c>
      <c r="M2049" s="746" t="s">
        <v>24138</v>
      </c>
      <c r="N2049" s="22"/>
      <c r="O2049" s="22"/>
      <c r="P2049" s="22"/>
      <c r="Q2049" s="22"/>
      <c r="R2049" s="22" t="s">
        <v>190</v>
      </c>
      <c r="S2049" s="747"/>
      <c r="T2049" s="748"/>
      <c r="U2049" s="22"/>
      <c r="V2049" s="22"/>
      <c r="W2049" s="22"/>
      <c r="X2049" s="22"/>
      <c r="Y2049" s="748"/>
      <c r="Z2049" s="748"/>
      <c r="AA2049" s="748"/>
      <c r="AB2049" s="748"/>
      <c r="AC2049" s="748"/>
      <c r="AD2049" s="748"/>
      <c r="AE2049" s="748"/>
      <c r="AF2049" s="748"/>
      <c r="AG2049" s="748"/>
      <c r="AH2049" s="749"/>
      <c r="AI2049" s="749"/>
      <c r="AJ2049" s="749"/>
      <c r="AK2049" s="749"/>
      <c r="AL2049" s="748"/>
      <c r="AM2049" s="748"/>
      <c r="AN2049" s="748"/>
      <c r="AO2049" s="748"/>
      <c r="AP2049" s="748"/>
      <c r="AQ2049" s="748"/>
      <c r="AR2049" s="748"/>
      <c r="AS2049" s="747"/>
      <c r="AT2049" s="748"/>
      <c r="AU2049" s="748"/>
      <c r="AV2049" s="748"/>
      <c r="AW2049" s="748"/>
      <c r="AX2049" s="748"/>
      <c r="AY2049" s="748"/>
      <c r="BK2049" s="155"/>
      <c r="BL2049" s="155"/>
      <c r="BM2049" s="155"/>
      <c r="BN2049" s="155"/>
    </row>
    <row r="2050" spans="1:66" s="750" customFormat="1" ht="24.75" customHeight="1">
      <c r="A2050" s="22" t="s">
        <v>24139</v>
      </c>
      <c r="B2050" s="22" t="s">
        <v>24140</v>
      </c>
      <c r="C2050" s="472" t="s">
        <v>5187</v>
      </c>
      <c r="D2050" s="23" t="s">
        <v>24141</v>
      </c>
      <c r="E2050" s="23" t="s">
        <v>163</v>
      </c>
      <c r="F2050" s="22" t="s">
        <v>608</v>
      </c>
      <c r="G2050" s="22" t="s">
        <v>23904</v>
      </c>
      <c r="H2050" s="22" t="s">
        <v>179</v>
      </c>
      <c r="I2050" s="18" t="s">
        <v>5416</v>
      </c>
      <c r="J2050" s="23" t="s">
        <v>24142</v>
      </c>
      <c r="K2050" s="23" t="s">
        <v>1183</v>
      </c>
      <c r="L2050" s="23" t="s">
        <v>1184</v>
      </c>
      <c r="M2050" s="746" t="s">
        <v>24143</v>
      </c>
      <c r="N2050" s="22"/>
      <c r="O2050" s="22"/>
      <c r="P2050" s="22" t="s">
        <v>2251</v>
      </c>
      <c r="Q2050" s="22"/>
      <c r="R2050" s="22" t="s">
        <v>2251</v>
      </c>
      <c r="S2050" s="747"/>
      <c r="T2050" s="748"/>
      <c r="U2050" s="22"/>
      <c r="V2050" s="22"/>
      <c r="W2050" s="22"/>
      <c r="X2050" s="22" t="s">
        <v>23706</v>
      </c>
      <c r="Y2050" s="748"/>
      <c r="Z2050" s="748"/>
      <c r="AA2050" s="748"/>
      <c r="AB2050" s="748"/>
      <c r="AC2050" s="748"/>
      <c r="AD2050" s="748"/>
      <c r="AE2050" s="748"/>
      <c r="AF2050" s="748"/>
      <c r="AG2050" s="748"/>
      <c r="AH2050" s="749"/>
      <c r="AI2050" s="749"/>
      <c r="AJ2050" s="749"/>
      <c r="AK2050" s="749"/>
      <c r="AL2050" s="748"/>
      <c r="AM2050" s="748"/>
      <c r="AN2050" s="748"/>
      <c r="AO2050" s="748"/>
      <c r="AP2050" s="748"/>
      <c r="AQ2050" s="748"/>
      <c r="AR2050" s="748"/>
      <c r="AS2050" s="747"/>
      <c r="AT2050" s="748"/>
      <c r="AU2050" s="748"/>
      <c r="AV2050" s="748"/>
      <c r="AW2050" s="748"/>
      <c r="AX2050" s="748"/>
      <c r="AY2050" s="748"/>
      <c r="BK2050" s="155"/>
      <c r="BL2050" s="155"/>
      <c r="BM2050" s="155"/>
      <c r="BN2050" s="155"/>
    </row>
    <row r="2051" spans="1:66" s="750" customFormat="1" ht="24.75" customHeight="1">
      <c r="A2051" s="22" t="s">
        <v>24144</v>
      </c>
      <c r="B2051" s="22" t="s">
        <v>24145</v>
      </c>
      <c r="C2051" s="472" t="s">
        <v>5187</v>
      </c>
      <c r="D2051" s="23" t="s">
        <v>24146</v>
      </c>
      <c r="E2051" s="23"/>
      <c r="F2051" s="22" t="s">
        <v>506</v>
      </c>
      <c r="G2051" s="22"/>
      <c r="H2051" s="22" t="s">
        <v>179</v>
      </c>
      <c r="I2051" s="18" t="s">
        <v>5416</v>
      </c>
      <c r="J2051" s="23" t="s">
        <v>24147</v>
      </c>
      <c r="K2051" s="23" t="s">
        <v>1183</v>
      </c>
      <c r="L2051" s="23" t="s">
        <v>1184</v>
      </c>
      <c r="M2051" s="746" t="s">
        <v>24148</v>
      </c>
      <c r="N2051" s="22"/>
      <c r="O2051" s="22"/>
      <c r="P2051" s="22"/>
      <c r="Q2051" s="22"/>
      <c r="R2051" s="22" t="s">
        <v>615</v>
      </c>
      <c r="S2051" s="747"/>
      <c r="T2051" s="748"/>
      <c r="U2051" s="22"/>
      <c r="V2051" s="22"/>
      <c r="W2051" s="22"/>
      <c r="X2051" s="22"/>
      <c r="Y2051" s="748"/>
      <c r="Z2051" s="748"/>
      <c r="AA2051" s="748"/>
      <c r="AB2051" s="748"/>
      <c r="AC2051" s="748"/>
      <c r="AD2051" s="748"/>
      <c r="AE2051" s="748"/>
      <c r="AF2051" s="748"/>
      <c r="AG2051" s="748"/>
      <c r="AH2051" s="749"/>
      <c r="AI2051" s="749"/>
      <c r="AJ2051" s="749"/>
      <c r="AK2051" s="749"/>
      <c r="AL2051" s="748"/>
      <c r="AM2051" s="748"/>
      <c r="AN2051" s="748"/>
      <c r="AO2051" s="748"/>
      <c r="AP2051" s="748"/>
      <c r="AQ2051" s="748"/>
      <c r="AR2051" s="748"/>
      <c r="AS2051" s="747"/>
      <c r="AT2051" s="748"/>
      <c r="AU2051" s="748"/>
      <c r="AV2051" s="748"/>
      <c r="AW2051" s="748"/>
      <c r="AX2051" s="748"/>
      <c r="AY2051" s="748"/>
      <c r="BK2051" s="155"/>
      <c r="BL2051" s="155"/>
      <c r="BM2051" s="155"/>
      <c r="BN2051" s="155"/>
    </row>
    <row r="2052" spans="1:66" s="750" customFormat="1" ht="24.75" customHeight="1">
      <c r="A2052" s="22" t="s">
        <v>24149</v>
      </c>
      <c r="B2052" s="22" t="s">
        <v>24150</v>
      </c>
      <c r="C2052" s="472" t="s">
        <v>5187</v>
      </c>
      <c r="D2052" s="23" t="s">
        <v>24151</v>
      </c>
      <c r="E2052" s="23"/>
      <c r="F2052" s="22" t="s">
        <v>24152</v>
      </c>
      <c r="G2052" s="22"/>
      <c r="H2052" s="22" t="s">
        <v>179</v>
      </c>
      <c r="I2052" s="18" t="s">
        <v>5418</v>
      </c>
      <c r="J2052" s="23" t="s">
        <v>24153</v>
      </c>
      <c r="K2052" s="23" t="s">
        <v>1183</v>
      </c>
      <c r="L2052" s="23" t="s">
        <v>1184</v>
      </c>
      <c r="M2052" s="746" t="s">
        <v>24154</v>
      </c>
      <c r="N2052" s="22"/>
      <c r="O2052" s="22"/>
      <c r="P2052" s="22" t="s">
        <v>2113</v>
      </c>
      <c r="Q2052" s="22"/>
      <c r="R2052" s="22" t="s">
        <v>2252</v>
      </c>
      <c r="S2052" s="747"/>
      <c r="T2052" s="748"/>
      <c r="U2052" s="22"/>
      <c r="V2052" s="22"/>
      <c r="W2052" s="22"/>
      <c r="X2052" s="22"/>
      <c r="Y2052" s="748"/>
      <c r="Z2052" s="748"/>
      <c r="AA2052" s="748"/>
      <c r="AB2052" s="748"/>
      <c r="AC2052" s="748"/>
      <c r="AD2052" s="748"/>
      <c r="AE2052" s="748"/>
      <c r="AF2052" s="748"/>
      <c r="AG2052" s="748"/>
      <c r="AH2052" s="749"/>
      <c r="AI2052" s="749"/>
      <c r="AJ2052" s="749"/>
      <c r="AK2052" s="749"/>
      <c r="AL2052" s="748"/>
      <c r="AM2052" s="748"/>
      <c r="AN2052" s="748"/>
      <c r="AO2052" s="748"/>
      <c r="AP2052" s="748"/>
      <c r="AQ2052" s="748"/>
      <c r="AR2052" s="748"/>
      <c r="AS2052" s="747"/>
      <c r="AT2052" s="748"/>
      <c r="AU2052" s="748"/>
      <c r="AV2052" s="748"/>
      <c r="AW2052" s="748"/>
      <c r="AX2052" s="748"/>
      <c r="AY2052" s="748"/>
      <c r="BK2052" s="155"/>
      <c r="BL2052" s="155"/>
      <c r="BM2052" s="155"/>
      <c r="BN2052" s="155"/>
    </row>
    <row r="2053" spans="1:66" s="750" customFormat="1" ht="24.75" customHeight="1">
      <c r="A2053" s="22" t="s">
        <v>24155</v>
      </c>
      <c r="B2053" s="22" t="s">
        <v>24156</v>
      </c>
      <c r="C2053" s="472" t="s">
        <v>5187</v>
      </c>
      <c r="D2053" s="23" t="s">
        <v>24157</v>
      </c>
      <c r="E2053" s="23" t="s">
        <v>163</v>
      </c>
      <c r="F2053" s="22" t="s">
        <v>221</v>
      </c>
      <c r="G2053" s="22" t="s">
        <v>2764</v>
      </c>
      <c r="H2053" s="22" t="s">
        <v>179</v>
      </c>
      <c r="I2053" s="18" t="s">
        <v>5418</v>
      </c>
      <c r="J2053" s="23" t="s">
        <v>24158</v>
      </c>
      <c r="K2053" s="23" t="s">
        <v>1183</v>
      </c>
      <c r="L2053" s="23" t="s">
        <v>1184</v>
      </c>
      <c r="M2053" s="746" t="s">
        <v>24159</v>
      </c>
      <c r="N2053" s="22"/>
      <c r="O2053" s="22"/>
      <c r="P2053" s="22"/>
      <c r="Q2053" s="22"/>
      <c r="R2053" s="22" t="s">
        <v>401</v>
      </c>
      <c r="S2053" s="747"/>
      <c r="T2053" s="748"/>
      <c r="U2053" s="22"/>
      <c r="V2053" s="22"/>
      <c r="W2053" s="22"/>
      <c r="X2053" s="22"/>
      <c r="Y2053" s="748"/>
      <c r="Z2053" s="748"/>
      <c r="AA2053" s="748"/>
      <c r="AB2053" s="748"/>
      <c r="AC2053" s="748"/>
      <c r="AD2053" s="748"/>
      <c r="AE2053" s="748"/>
      <c r="AF2053" s="748"/>
      <c r="AG2053" s="748"/>
      <c r="AH2053" s="749"/>
      <c r="AI2053" s="749"/>
      <c r="AJ2053" s="749"/>
      <c r="AK2053" s="749"/>
      <c r="AL2053" s="748"/>
      <c r="AM2053" s="748"/>
      <c r="AN2053" s="748"/>
      <c r="AO2053" s="748"/>
      <c r="AP2053" s="748"/>
      <c r="AQ2053" s="748"/>
      <c r="AR2053" s="748"/>
      <c r="AS2053" s="747"/>
      <c r="AT2053" s="748"/>
      <c r="AU2053" s="748"/>
      <c r="AV2053" s="748"/>
      <c r="AW2053" s="748"/>
      <c r="AX2053" s="748"/>
      <c r="AY2053" s="748"/>
      <c r="BK2053" s="155"/>
      <c r="BL2053" s="155"/>
      <c r="BM2053" s="155"/>
      <c r="BN2053" s="155"/>
    </row>
    <row r="2054" spans="1:66" s="750" customFormat="1" ht="24.75" customHeight="1">
      <c r="A2054" s="22" t="s">
        <v>24160</v>
      </c>
      <c r="B2054" s="22" t="s">
        <v>24161</v>
      </c>
      <c r="C2054" s="472" t="s">
        <v>5187</v>
      </c>
      <c r="D2054" s="23" t="s">
        <v>24162</v>
      </c>
      <c r="E2054" s="23"/>
      <c r="F2054" s="22" t="s">
        <v>111</v>
      </c>
      <c r="G2054" s="22"/>
      <c r="H2054" s="22" t="s">
        <v>179</v>
      </c>
      <c r="I2054" s="18" t="s">
        <v>5417</v>
      </c>
      <c r="J2054" s="23" t="s">
        <v>24163</v>
      </c>
      <c r="K2054" s="23" t="s">
        <v>1183</v>
      </c>
      <c r="L2054" s="23" t="s">
        <v>1184</v>
      </c>
      <c r="M2054" s="746" t="s">
        <v>24164</v>
      </c>
      <c r="N2054" s="22"/>
      <c r="O2054" s="22"/>
      <c r="P2054" s="22"/>
      <c r="Q2054" s="22"/>
      <c r="R2054" s="22" t="s">
        <v>676</v>
      </c>
      <c r="S2054" s="747"/>
      <c r="T2054" s="748"/>
      <c r="U2054" s="22"/>
      <c r="V2054" s="22"/>
      <c r="W2054" s="22"/>
      <c r="X2054" s="22"/>
      <c r="Y2054" s="748"/>
      <c r="Z2054" s="748"/>
      <c r="AA2054" s="748"/>
      <c r="AB2054" s="748"/>
      <c r="AC2054" s="748"/>
      <c r="AD2054" s="748"/>
      <c r="AE2054" s="748"/>
      <c r="AF2054" s="748"/>
      <c r="AG2054" s="748"/>
      <c r="AH2054" s="749"/>
      <c r="AI2054" s="749"/>
      <c r="AJ2054" s="749"/>
      <c r="AK2054" s="749"/>
      <c r="AL2054" s="748"/>
      <c r="AM2054" s="748"/>
      <c r="AN2054" s="748"/>
      <c r="AO2054" s="748"/>
      <c r="AP2054" s="748"/>
      <c r="AQ2054" s="748"/>
      <c r="AR2054" s="748"/>
      <c r="AS2054" s="747"/>
      <c r="AT2054" s="748"/>
      <c r="AU2054" s="748"/>
      <c r="AV2054" s="748"/>
      <c r="AW2054" s="748"/>
      <c r="AX2054" s="748"/>
      <c r="AY2054" s="748"/>
      <c r="BK2054" s="155"/>
      <c r="BL2054" s="155"/>
      <c r="BM2054" s="155"/>
      <c r="BN2054" s="155"/>
    </row>
    <row r="2055" spans="1:66" s="750" customFormat="1" ht="24.75" customHeight="1">
      <c r="A2055" s="22" t="s">
        <v>24165</v>
      </c>
      <c r="B2055" s="22" t="s">
        <v>24166</v>
      </c>
      <c r="C2055" s="472" t="s">
        <v>5187</v>
      </c>
      <c r="D2055" s="23" t="s">
        <v>24167</v>
      </c>
      <c r="E2055" s="23"/>
      <c r="F2055" s="22" t="s">
        <v>423</v>
      </c>
      <c r="G2055" s="22"/>
      <c r="H2055" s="22" t="s">
        <v>180</v>
      </c>
      <c r="I2055" s="18" t="s">
        <v>5417</v>
      </c>
      <c r="J2055" s="23" t="s">
        <v>24168</v>
      </c>
      <c r="K2055" s="23" t="s">
        <v>1183</v>
      </c>
      <c r="L2055" s="23" t="s">
        <v>1184</v>
      </c>
      <c r="M2055" s="746" t="s">
        <v>24169</v>
      </c>
      <c r="N2055" s="22"/>
      <c r="O2055" s="22"/>
      <c r="P2055" s="22"/>
      <c r="Q2055" s="22"/>
      <c r="R2055" s="22" t="s">
        <v>615</v>
      </c>
      <c r="S2055" s="747"/>
      <c r="T2055" s="748"/>
      <c r="U2055" s="22"/>
      <c r="V2055" s="22"/>
      <c r="W2055" s="22"/>
      <c r="X2055" s="22"/>
      <c r="Y2055" s="748"/>
      <c r="Z2055" s="748"/>
      <c r="AA2055" s="748"/>
      <c r="AB2055" s="748"/>
      <c r="AC2055" s="748"/>
      <c r="AD2055" s="748"/>
      <c r="AE2055" s="748"/>
      <c r="AF2055" s="748"/>
      <c r="AG2055" s="748"/>
      <c r="AH2055" s="749"/>
      <c r="AI2055" s="749"/>
      <c r="AJ2055" s="749"/>
      <c r="AK2055" s="749"/>
      <c r="AL2055" s="748"/>
      <c r="AM2055" s="748"/>
      <c r="AN2055" s="748"/>
      <c r="AO2055" s="748"/>
      <c r="AP2055" s="748"/>
      <c r="AQ2055" s="748"/>
      <c r="AR2055" s="748"/>
      <c r="AS2055" s="747"/>
      <c r="AT2055" s="748"/>
      <c r="AU2055" s="748"/>
      <c r="AV2055" s="748"/>
      <c r="AW2055" s="748"/>
      <c r="AX2055" s="748"/>
      <c r="AY2055" s="748"/>
      <c r="BK2055" s="155"/>
      <c r="BL2055" s="155"/>
      <c r="BM2055" s="155"/>
      <c r="BN2055" s="155"/>
    </row>
    <row r="2056" spans="1:66" s="750" customFormat="1" ht="24.75" customHeight="1">
      <c r="A2056" s="22" t="s">
        <v>24170</v>
      </c>
      <c r="B2056" s="22" t="s">
        <v>24171</v>
      </c>
      <c r="C2056" s="472" t="s">
        <v>5187</v>
      </c>
      <c r="D2056" s="23" t="s">
        <v>24172</v>
      </c>
      <c r="E2056" s="23"/>
      <c r="F2056" s="22" t="s">
        <v>114</v>
      </c>
      <c r="G2056" s="22"/>
      <c r="H2056" s="22" t="s">
        <v>179</v>
      </c>
      <c r="I2056" s="18" t="s">
        <v>5416</v>
      </c>
      <c r="J2056" s="23" t="s">
        <v>24173</v>
      </c>
      <c r="K2056" s="23" t="s">
        <v>1183</v>
      </c>
      <c r="L2056" s="23" t="s">
        <v>1184</v>
      </c>
      <c r="M2056" s="746" t="s">
        <v>24174</v>
      </c>
      <c r="N2056" s="22"/>
      <c r="O2056" s="22"/>
      <c r="P2056" s="22"/>
      <c r="Q2056" s="22"/>
      <c r="R2056" s="22" t="s">
        <v>455</v>
      </c>
      <c r="S2056" s="747"/>
      <c r="T2056" s="748"/>
      <c r="U2056" s="22"/>
      <c r="V2056" s="22"/>
      <c r="W2056" s="22"/>
      <c r="X2056" s="22"/>
      <c r="Y2056" s="748"/>
      <c r="Z2056" s="748"/>
      <c r="AA2056" s="748"/>
      <c r="AB2056" s="748"/>
      <c r="AC2056" s="748"/>
      <c r="AD2056" s="748"/>
      <c r="AE2056" s="748"/>
      <c r="AF2056" s="748"/>
      <c r="AG2056" s="748"/>
      <c r="AH2056" s="749"/>
      <c r="AI2056" s="749"/>
      <c r="AJ2056" s="749"/>
      <c r="AK2056" s="749"/>
      <c r="AL2056" s="748"/>
      <c r="AM2056" s="748"/>
      <c r="AN2056" s="748"/>
      <c r="AO2056" s="748"/>
      <c r="AP2056" s="748"/>
      <c r="AQ2056" s="748"/>
      <c r="AR2056" s="748"/>
      <c r="AS2056" s="747"/>
      <c r="AT2056" s="748"/>
      <c r="AU2056" s="748"/>
      <c r="AV2056" s="748"/>
      <c r="AW2056" s="748"/>
      <c r="AX2056" s="748"/>
      <c r="AY2056" s="748"/>
      <c r="BK2056" s="155"/>
      <c r="BL2056" s="155"/>
      <c r="BM2056" s="155"/>
      <c r="BN2056" s="155"/>
    </row>
    <row r="2057" spans="1:66" s="750" customFormat="1" ht="24.75" customHeight="1">
      <c r="A2057" s="22" t="s">
        <v>24175</v>
      </c>
      <c r="B2057" s="22" t="s">
        <v>24176</v>
      </c>
      <c r="C2057" s="472" t="s">
        <v>5187</v>
      </c>
      <c r="D2057" s="23" t="s">
        <v>24177</v>
      </c>
      <c r="E2057" s="23" t="s">
        <v>162</v>
      </c>
      <c r="F2057" s="22" t="s">
        <v>913</v>
      </c>
      <c r="G2057" s="22"/>
      <c r="H2057" s="22" t="s">
        <v>179</v>
      </c>
      <c r="I2057" s="18" t="s">
        <v>5418</v>
      </c>
      <c r="J2057" s="23" t="s">
        <v>24178</v>
      </c>
      <c r="K2057" s="23" t="s">
        <v>1183</v>
      </c>
      <c r="L2057" s="23" t="s">
        <v>1184</v>
      </c>
      <c r="M2057" s="746" t="s">
        <v>24179</v>
      </c>
      <c r="N2057" s="22"/>
      <c r="O2057" s="22"/>
      <c r="P2057" s="22"/>
      <c r="Q2057" s="22"/>
      <c r="R2057" s="22" t="s">
        <v>642</v>
      </c>
      <c r="S2057" s="747"/>
      <c r="T2057" s="748"/>
      <c r="U2057" s="22"/>
      <c r="V2057" s="22"/>
      <c r="W2057" s="22"/>
      <c r="X2057" s="22"/>
      <c r="Y2057" s="748"/>
      <c r="Z2057" s="748"/>
      <c r="AA2057" s="748"/>
      <c r="AB2057" s="748"/>
      <c r="AC2057" s="748"/>
      <c r="AD2057" s="748"/>
      <c r="AE2057" s="748"/>
      <c r="AF2057" s="748"/>
      <c r="AG2057" s="748"/>
      <c r="AH2057" s="749"/>
      <c r="AI2057" s="749"/>
      <c r="AJ2057" s="749"/>
      <c r="AK2057" s="749"/>
      <c r="AL2057" s="748"/>
      <c r="AM2057" s="748"/>
      <c r="AN2057" s="748"/>
      <c r="AO2057" s="748"/>
      <c r="AP2057" s="748"/>
      <c r="AQ2057" s="748"/>
      <c r="AR2057" s="748"/>
      <c r="AS2057" s="747"/>
      <c r="AT2057" s="748"/>
      <c r="AU2057" s="748"/>
      <c r="AV2057" s="748"/>
      <c r="AW2057" s="748"/>
      <c r="AX2057" s="748"/>
      <c r="AY2057" s="748"/>
      <c r="BK2057" s="155"/>
      <c r="BL2057" s="155"/>
      <c r="BM2057" s="155"/>
      <c r="BN2057" s="155"/>
    </row>
    <row r="2058" spans="1:66" s="750" customFormat="1" ht="24.75" customHeight="1">
      <c r="A2058" s="22" t="s">
        <v>24180</v>
      </c>
      <c r="B2058" s="22" t="s">
        <v>24181</v>
      </c>
      <c r="C2058" s="472" t="s">
        <v>5187</v>
      </c>
      <c r="D2058" s="23" t="s">
        <v>24182</v>
      </c>
      <c r="E2058" s="23"/>
      <c r="F2058" s="22" t="s">
        <v>573</v>
      </c>
      <c r="G2058" s="22"/>
      <c r="H2058" s="22" t="s">
        <v>179</v>
      </c>
      <c r="I2058" s="18" t="s">
        <v>5416</v>
      </c>
      <c r="J2058" s="23" t="s">
        <v>24183</v>
      </c>
      <c r="K2058" s="23" t="s">
        <v>1183</v>
      </c>
      <c r="L2058" s="23" t="s">
        <v>1184</v>
      </c>
      <c r="M2058" s="746" t="s">
        <v>24184</v>
      </c>
      <c r="N2058" s="22">
        <v>4148774995</v>
      </c>
      <c r="O2058" s="22"/>
      <c r="P2058" s="22"/>
      <c r="Q2058" s="22"/>
      <c r="R2058" s="22" t="s">
        <v>455</v>
      </c>
      <c r="S2058" s="747"/>
      <c r="T2058" s="748"/>
      <c r="U2058" s="22"/>
      <c r="V2058" s="22"/>
      <c r="W2058" s="22"/>
      <c r="X2058" s="22"/>
      <c r="Y2058" s="748"/>
      <c r="Z2058" s="748"/>
      <c r="AA2058" s="748"/>
      <c r="AB2058" s="748"/>
      <c r="AC2058" s="748"/>
      <c r="AD2058" s="748"/>
      <c r="AE2058" s="748"/>
      <c r="AF2058" s="748"/>
      <c r="AG2058" s="748"/>
      <c r="AH2058" s="749"/>
      <c r="AI2058" s="749"/>
      <c r="AJ2058" s="749"/>
      <c r="AK2058" s="749"/>
      <c r="AL2058" s="748"/>
      <c r="AM2058" s="748"/>
      <c r="AN2058" s="748"/>
      <c r="AO2058" s="748"/>
      <c r="AP2058" s="748"/>
      <c r="AQ2058" s="748"/>
      <c r="AR2058" s="748"/>
      <c r="AS2058" s="747"/>
      <c r="AT2058" s="748"/>
      <c r="AU2058" s="748"/>
      <c r="AV2058" s="748"/>
      <c r="AW2058" s="748"/>
      <c r="AX2058" s="748"/>
      <c r="AY2058" s="748"/>
      <c r="BK2058" s="155"/>
      <c r="BL2058" s="155"/>
      <c r="BM2058" s="155"/>
      <c r="BN2058" s="155"/>
    </row>
    <row r="2059" spans="1:66" s="750" customFormat="1" ht="24.75" customHeight="1">
      <c r="A2059" s="22" t="s">
        <v>24185</v>
      </c>
      <c r="B2059" s="22" t="s">
        <v>24186</v>
      </c>
      <c r="C2059" s="472" t="s">
        <v>5187</v>
      </c>
      <c r="D2059" s="23" t="s">
        <v>24187</v>
      </c>
      <c r="E2059" s="23"/>
      <c r="F2059" s="22" t="s">
        <v>138</v>
      </c>
      <c r="G2059" s="22"/>
      <c r="H2059" s="22" t="s">
        <v>179</v>
      </c>
      <c r="I2059" s="18" t="s">
        <v>5416</v>
      </c>
      <c r="J2059" s="23" t="s">
        <v>24188</v>
      </c>
      <c r="K2059" s="23" t="s">
        <v>1183</v>
      </c>
      <c r="L2059" s="23" t="s">
        <v>1184</v>
      </c>
      <c r="M2059" s="746" t="s">
        <v>24189</v>
      </c>
      <c r="N2059" s="22"/>
      <c r="O2059" s="22"/>
      <c r="P2059" s="22"/>
      <c r="Q2059" s="22"/>
      <c r="R2059" s="22" t="s">
        <v>1318</v>
      </c>
      <c r="S2059" s="747"/>
      <c r="T2059" s="748"/>
      <c r="U2059" s="22"/>
      <c r="V2059" s="22"/>
      <c r="W2059" s="22"/>
      <c r="X2059" s="22" t="s">
        <v>23706</v>
      </c>
      <c r="Y2059" s="748"/>
      <c r="Z2059" s="748"/>
      <c r="AA2059" s="748"/>
      <c r="AB2059" s="748"/>
      <c r="AC2059" s="748"/>
      <c r="AD2059" s="748"/>
      <c r="AE2059" s="748"/>
      <c r="AF2059" s="748"/>
      <c r="AG2059" s="748"/>
      <c r="AH2059" s="749"/>
      <c r="AI2059" s="749"/>
      <c r="AJ2059" s="749"/>
      <c r="AK2059" s="749"/>
      <c r="AL2059" s="748"/>
      <c r="AM2059" s="748"/>
      <c r="AN2059" s="748"/>
      <c r="AO2059" s="748"/>
      <c r="AP2059" s="748"/>
      <c r="AQ2059" s="748"/>
      <c r="AR2059" s="748"/>
      <c r="AS2059" s="747"/>
      <c r="AT2059" s="748"/>
      <c r="AU2059" s="748"/>
      <c r="AV2059" s="748"/>
      <c r="AW2059" s="748"/>
      <c r="AX2059" s="748"/>
      <c r="AY2059" s="748"/>
      <c r="BK2059" s="155"/>
      <c r="BL2059" s="155"/>
      <c r="BM2059" s="155"/>
      <c r="BN2059" s="155"/>
    </row>
    <row r="2060" spans="1:66" s="750" customFormat="1" ht="24.75" customHeight="1">
      <c r="A2060" s="22" t="s">
        <v>24190</v>
      </c>
      <c r="B2060" s="22" t="s">
        <v>24191</v>
      </c>
      <c r="C2060" s="472" t="s">
        <v>5187</v>
      </c>
      <c r="D2060" s="23" t="s">
        <v>24192</v>
      </c>
      <c r="E2060" s="23"/>
      <c r="F2060" s="22" t="s">
        <v>545</v>
      </c>
      <c r="G2060" s="22"/>
      <c r="H2060" s="22" t="s">
        <v>179</v>
      </c>
      <c r="I2060" s="18" t="s">
        <v>5418</v>
      </c>
      <c r="J2060" s="23" t="s">
        <v>24193</v>
      </c>
      <c r="K2060" s="23" t="s">
        <v>1183</v>
      </c>
      <c r="L2060" s="23" t="s">
        <v>1307</v>
      </c>
      <c r="M2060" s="746" t="s">
        <v>24194</v>
      </c>
      <c r="N2060" s="22">
        <v>4347133434</v>
      </c>
      <c r="O2060" s="22"/>
      <c r="P2060" s="22"/>
      <c r="Q2060" s="22"/>
      <c r="R2060" s="22" t="s">
        <v>615</v>
      </c>
      <c r="S2060" s="747"/>
      <c r="T2060" s="748"/>
      <c r="U2060" s="22"/>
      <c r="V2060" s="22"/>
      <c r="W2060" s="22"/>
      <c r="X2060" s="22"/>
      <c r="Y2060" s="748"/>
      <c r="Z2060" s="748"/>
      <c r="AA2060" s="748"/>
      <c r="AB2060" s="748"/>
      <c r="AC2060" s="748"/>
      <c r="AD2060" s="748"/>
      <c r="AE2060" s="748"/>
      <c r="AF2060" s="748"/>
      <c r="AG2060" s="748"/>
      <c r="AH2060" s="749"/>
      <c r="AI2060" s="749"/>
      <c r="AJ2060" s="749"/>
      <c r="AK2060" s="749"/>
      <c r="AL2060" s="748"/>
      <c r="AM2060" s="748"/>
      <c r="AN2060" s="748"/>
      <c r="AO2060" s="748"/>
      <c r="AP2060" s="748"/>
      <c r="AQ2060" s="748"/>
      <c r="AR2060" s="748"/>
      <c r="AS2060" s="747"/>
      <c r="AT2060" s="748"/>
      <c r="AU2060" s="748"/>
      <c r="AV2060" s="748"/>
      <c r="AW2060" s="748"/>
      <c r="AX2060" s="748"/>
      <c r="AY2060" s="748"/>
      <c r="BK2060" s="155"/>
      <c r="BL2060" s="155"/>
      <c r="BM2060" s="155"/>
      <c r="BN2060" s="155"/>
    </row>
    <row r="2061" spans="1:66" s="750" customFormat="1" ht="24.75" customHeight="1">
      <c r="A2061" s="22" t="s">
        <v>24195</v>
      </c>
      <c r="B2061" s="22" t="s">
        <v>24196</v>
      </c>
      <c r="C2061" s="472" t="s">
        <v>5187</v>
      </c>
      <c r="D2061" s="23" t="s">
        <v>24197</v>
      </c>
      <c r="E2061" s="23"/>
      <c r="F2061" s="22" t="s">
        <v>913</v>
      </c>
      <c r="G2061" s="22"/>
      <c r="H2061" s="22" t="s">
        <v>179</v>
      </c>
      <c r="I2061" s="18" t="s">
        <v>5418</v>
      </c>
      <c r="J2061" s="23" t="s">
        <v>24198</v>
      </c>
      <c r="K2061" s="23" t="s">
        <v>1183</v>
      </c>
      <c r="L2061" s="23" t="s">
        <v>1184</v>
      </c>
      <c r="M2061" s="746" t="s">
        <v>24199</v>
      </c>
      <c r="N2061" s="22"/>
      <c r="O2061" s="22"/>
      <c r="P2061" s="22"/>
      <c r="Q2061" s="22"/>
      <c r="R2061" s="22" t="s">
        <v>353</v>
      </c>
      <c r="S2061" s="747"/>
      <c r="T2061" s="748"/>
      <c r="U2061" s="22"/>
      <c r="V2061" s="22"/>
      <c r="W2061" s="22"/>
      <c r="X2061" s="22"/>
      <c r="Y2061" s="748"/>
      <c r="Z2061" s="748"/>
      <c r="AA2061" s="748"/>
      <c r="AB2061" s="748"/>
      <c r="AC2061" s="748"/>
      <c r="AD2061" s="748"/>
      <c r="AE2061" s="748"/>
      <c r="AF2061" s="748"/>
      <c r="AG2061" s="748"/>
      <c r="AH2061" s="749"/>
      <c r="AI2061" s="749"/>
      <c r="AJ2061" s="749"/>
      <c r="AK2061" s="749"/>
      <c r="AL2061" s="748"/>
      <c r="AM2061" s="748"/>
      <c r="AN2061" s="748"/>
      <c r="AO2061" s="748"/>
      <c r="AP2061" s="748"/>
      <c r="AQ2061" s="748"/>
      <c r="AR2061" s="748"/>
      <c r="AS2061" s="747"/>
      <c r="AT2061" s="748"/>
      <c r="AU2061" s="748"/>
      <c r="AV2061" s="748"/>
      <c r="AW2061" s="748"/>
      <c r="AX2061" s="748"/>
      <c r="AY2061" s="748"/>
      <c r="BK2061" s="155"/>
      <c r="BL2061" s="155"/>
      <c r="BM2061" s="155"/>
      <c r="BN2061" s="155"/>
    </row>
    <row r="2062" spans="1:66" s="750" customFormat="1" ht="24.75" customHeight="1">
      <c r="A2062" s="22" t="s">
        <v>24200</v>
      </c>
      <c r="B2062" s="22" t="s">
        <v>24201</v>
      </c>
      <c r="C2062" s="472" t="s">
        <v>5187</v>
      </c>
      <c r="D2062" s="23" t="s">
        <v>24202</v>
      </c>
      <c r="E2062" s="23" t="s">
        <v>162</v>
      </c>
      <c r="F2062" s="22" t="s">
        <v>317</v>
      </c>
      <c r="G2062" s="22"/>
      <c r="H2062" s="22" t="s">
        <v>179</v>
      </c>
      <c r="I2062" s="18" t="s">
        <v>5418</v>
      </c>
      <c r="J2062" s="23"/>
      <c r="K2062" s="23" t="s">
        <v>1183</v>
      </c>
      <c r="L2062" s="23" t="s">
        <v>1184</v>
      </c>
      <c r="M2062" s="746"/>
      <c r="N2062" s="22"/>
      <c r="O2062" s="22"/>
      <c r="P2062" s="22"/>
      <c r="Q2062" s="22"/>
      <c r="R2062" s="22" t="s">
        <v>768</v>
      </c>
      <c r="S2062" s="747"/>
      <c r="T2062" s="748"/>
      <c r="U2062" s="22" t="s">
        <v>5598</v>
      </c>
      <c r="V2062" s="22"/>
      <c r="W2062" s="22"/>
      <c r="X2062" s="22"/>
      <c r="Y2062" s="748"/>
      <c r="Z2062" s="748"/>
      <c r="AA2062" s="748"/>
      <c r="AB2062" s="748"/>
      <c r="AC2062" s="748"/>
      <c r="AD2062" s="748"/>
      <c r="AE2062" s="748"/>
      <c r="AF2062" s="748"/>
      <c r="AG2062" s="748"/>
      <c r="AH2062" s="749"/>
      <c r="AI2062" s="749"/>
      <c r="AJ2062" s="749"/>
      <c r="AK2062" s="749"/>
      <c r="AL2062" s="748"/>
      <c r="AM2062" s="748"/>
      <c r="AN2062" s="748"/>
      <c r="AO2062" s="748"/>
      <c r="AP2062" s="748"/>
      <c r="AQ2062" s="748"/>
      <c r="AR2062" s="748"/>
      <c r="AS2062" s="747"/>
      <c r="AT2062" s="748"/>
      <c r="AU2062" s="748"/>
      <c r="AV2062" s="748"/>
      <c r="AW2062" s="748"/>
      <c r="AX2062" s="748"/>
      <c r="AY2062" s="748"/>
      <c r="BK2062" s="155"/>
      <c r="BL2062" s="155"/>
      <c r="BM2062" s="155"/>
      <c r="BN2062" s="155"/>
    </row>
    <row r="2063" spans="1:66" s="750" customFormat="1" ht="24.75" customHeight="1">
      <c r="A2063" s="22" t="s">
        <v>24203</v>
      </c>
      <c r="B2063" s="22" t="s">
        <v>24204</v>
      </c>
      <c r="C2063" s="472" t="s">
        <v>5187</v>
      </c>
      <c r="D2063" s="23" t="s">
        <v>24205</v>
      </c>
      <c r="E2063" s="23"/>
      <c r="F2063" s="22" t="s">
        <v>3285</v>
      </c>
      <c r="G2063" s="22"/>
      <c r="H2063" s="22" t="s">
        <v>179</v>
      </c>
      <c r="I2063" s="18" t="s">
        <v>22176</v>
      </c>
      <c r="J2063" s="23" t="s">
        <v>24206</v>
      </c>
      <c r="K2063" s="23" t="s">
        <v>1183</v>
      </c>
      <c r="L2063" s="23" t="s">
        <v>1307</v>
      </c>
      <c r="M2063" s="746" t="s">
        <v>24207</v>
      </c>
      <c r="N2063" s="22"/>
      <c r="O2063" s="22"/>
      <c r="P2063" s="22"/>
      <c r="Q2063" s="22"/>
      <c r="R2063" s="22" t="s">
        <v>612</v>
      </c>
      <c r="S2063" s="747"/>
      <c r="T2063" s="748"/>
      <c r="U2063" s="22"/>
      <c r="V2063" s="22"/>
      <c r="W2063" s="22"/>
      <c r="X2063" s="22" t="s">
        <v>23706</v>
      </c>
      <c r="Y2063" s="748"/>
      <c r="Z2063" s="748"/>
      <c r="AA2063" s="748"/>
      <c r="AB2063" s="748"/>
      <c r="AC2063" s="748"/>
      <c r="AD2063" s="748"/>
      <c r="AE2063" s="748"/>
      <c r="AF2063" s="748"/>
      <c r="AG2063" s="748"/>
      <c r="AH2063" s="749"/>
      <c r="AI2063" s="749"/>
      <c r="AJ2063" s="749"/>
      <c r="AK2063" s="749"/>
      <c r="AL2063" s="748"/>
      <c r="AM2063" s="748"/>
      <c r="AN2063" s="748"/>
      <c r="AO2063" s="748"/>
      <c r="AP2063" s="748"/>
      <c r="AQ2063" s="748"/>
      <c r="AR2063" s="748"/>
      <c r="AS2063" s="747"/>
      <c r="AT2063" s="748"/>
      <c r="AU2063" s="748"/>
      <c r="AV2063" s="748"/>
      <c r="AW2063" s="748"/>
      <c r="AX2063" s="748"/>
      <c r="AY2063" s="748"/>
      <c r="BK2063" s="155"/>
      <c r="BL2063" s="155"/>
      <c r="BM2063" s="155"/>
      <c r="BN2063" s="155"/>
    </row>
    <row r="2064" spans="1:66" s="750" customFormat="1" ht="24.75" customHeight="1">
      <c r="A2064" s="22" t="s">
        <v>24208</v>
      </c>
      <c r="B2064" s="22" t="s">
        <v>24209</v>
      </c>
      <c r="C2064" s="472" t="s">
        <v>5187</v>
      </c>
      <c r="D2064" s="23" t="s">
        <v>24210</v>
      </c>
      <c r="E2064" s="23" t="s">
        <v>162</v>
      </c>
      <c r="F2064" s="22" t="s">
        <v>388</v>
      </c>
      <c r="G2064" s="22"/>
      <c r="H2064" s="22" t="s">
        <v>179</v>
      </c>
      <c r="I2064" s="18" t="s">
        <v>5509</v>
      </c>
      <c r="J2064" s="23" t="s">
        <v>24211</v>
      </c>
      <c r="K2064" s="23" t="s">
        <v>1183</v>
      </c>
      <c r="L2064" s="23" t="s">
        <v>1184</v>
      </c>
      <c r="M2064" s="746" t="s">
        <v>24212</v>
      </c>
      <c r="N2064" s="22"/>
      <c r="O2064" s="22"/>
      <c r="P2064" s="22"/>
      <c r="Q2064" s="22"/>
      <c r="R2064" s="22" t="s">
        <v>615</v>
      </c>
      <c r="S2064" s="747"/>
      <c r="T2064" s="748"/>
      <c r="U2064" s="22"/>
      <c r="V2064" s="22"/>
      <c r="W2064" s="22"/>
      <c r="X2064" s="22"/>
      <c r="Y2064" s="748"/>
      <c r="Z2064" s="748"/>
      <c r="AA2064" s="748"/>
      <c r="AB2064" s="748"/>
      <c r="AC2064" s="748"/>
      <c r="AD2064" s="748"/>
      <c r="AE2064" s="748"/>
      <c r="AF2064" s="748"/>
      <c r="AG2064" s="748"/>
      <c r="AH2064" s="749"/>
      <c r="AI2064" s="749"/>
      <c r="AJ2064" s="749"/>
      <c r="AK2064" s="749"/>
      <c r="AL2064" s="748"/>
      <c r="AM2064" s="748"/>
      <c r="AN2064" s="748"/>
      <c r="AO2064" s="748"/>
      <c r="AP2064" s="748"/>
      <c r="AQ2064" s="748"/>
      <c r="AR2064" s="748"/>
      <c r="AS2064" s="747"/>
      <c r="AT2064" s="748"/>
      <c r="AU2064" s="748"/>
      <c r="AV2064" s="748"/>
      <c r="AW2064" s="748"/>
      <c r="AX2064" s="748"/>
      <c r="AY2064" s="748"/>
      <c r="BK2064" s="155"/>
      <c r="BL2064" s="155"/>
      <c r="BM2064" s="155"/>
      <c r="BN2064" s="155"/>
    </row>
    <row r="2065" spans="1:66" s="863" customFormat="1" ht="24.75" customHeight="1">
      <c r="A2065" s="470" t="s">
        <v>24213</v>
      </c>
      <c r="B2065" s="470" t="s">
        <v>24214</v>
      </c>
      <c r="C2065" s="859" t="s">
        <v>5187</v>
      </c>
      <c r="D2065" s="860" t="s">
        <v>24215</v>
      </c>
      <c r="E2065" s="860" t="s">
        <v>163</v>
      </c>
      <c r="F2065" s="470" t="s">
        <v>215</v>
      </c>
      <c r="G2065" s="470" t="s">
        <v>24216</v>
      </c>
      <c r="H2065" s="470" t="s">
        <v>180</v>
      </c>
      <c r="I2065" s="471" t="s">
        <v>5417</v>
      </c>
      <c r="J2065" s="860" t="s">
        <v>24217</v>
      </c>
      <c r="K2065" s="860" t="s">
        <v>1183</v>
      </c>
      <c r="L2065" s="860" t="s">
        <v>1225</v>
      </c>
      <c r="M2065" s="861" t="s">
        <v>24218</v>
      </c>
      <c r="N2065" s="470">
        <v>4359146678</v>
      </c>
      <c r="O2065" s="470" t="s">
        <v>2155</v>
      </c>
      <c r="P2065" s="470" t="s">
        <v>24219</v>
      </c>
      <c r="Q2065" s="470" t="s">
        <v>24219</v>
      </c>
      <c r="R2065" s="470" t="s">
        <v>5595</v>
      </c>
      <c r="S2065" s="862"/>
      <c r="U2065" s="470"/>
      <c r="V2065" s="470"/>
      <c r="W2065" s="470"/>
      <c r="X2065" s="470"/>
      <c r="AH2065" s="864"/>
      <c r="AI2065" s="864"/>
      <c r="AJ2065" s="864"/>
      <c r="AK2065" s="864"/>
      <c r="AS2065" s="862"/>
      <c r="BK2065" s="155"/>
      <c r="BL2065" s="155"/>
      <c r="BM2065" s="155"/>
      <c r="BN2065" s="155"/>
    </row>
    <row r="2066" spans="1:66" s="863" customFormat="1" ht="24.75" customHeight="1">
      <c r="A2066" s="470" t="s">
        <v>24220</v>
      </c>
      <c r="B2066" s="470" t="s">
        <v>24221</v>
      </c>
      <c r="C2066" s="859" t="s">
        <v>5187</v>
      </c>
      <c r="D2066" s="860" t="s">
        <v>24222</v>
      </c>
      <c r="E2066" s="860" t="s">
        <v>163</v>
      </c>
      <c r="F2066" s="470" t="s">
        <v>910</v>
      </c>
      <c r="G2066" s="470" t="s">
        <v>24223</v>
      </c>
      <c r="H2066" s="470" t="s">
        <v>179</v>
      </c>
      <c r="I2066" s="471" t="s">
        <v>5417</v>
      </c>
      <c r="J2066" s="860" t="s">
        <v>24224</v>
      </c>
      <c r="K2066" s="860" t="s">
        <v>1183</v>
      </c>
      <c r="L2066" s="860" t="s">
        <v>1184</v>
      </c>
      <c r="M2066" s="861" t="s">
        <v>24225</v>
      </c>
      <c r="N2066" s="470"/>
      <c r="O2066" s="470" t="s">
        <v>2155</v>
      </c>
      <c r="P2066" s="470" t="s">
        <v>4324</v>
      </c>
      <c r="Q2066" s="470" t="s">
        <v>4324</v>
      </c>
      <c r="R2066" s="470" t="s">
        <v>4128</v>
      </c>
      <c r="S2066" s="862"/>
      <c r="U2066" s="470"/>
      <c r="V2066" s="470"/>
      <c r="W2066" s="470"/>
      <c r="X2066" s="470"/>
      <c r="AH2066" s="864"/>
      <c r="AI2066" s="864"/>
      <c r="AJ2066" s="864"/>
      <c r="AK2066" s="864"/>
      <c r="AS2066" s="862"/>
      <c r="BK2066" s="155"/>
      <c r="BL2066" s="155"/>
      <c r="BM2066" s="155"/>
      <c r="BN2066" s="155"/>
    </row>
    <row r="2067" spans="1:66" s="863" customFormat="1" ht="24.75" customHeight="1">
      <c r="A2067" s="470" t="s">
        <v>24226</v>
      </c>
      <c r="B2067" s="470" t="s">
        <v>24227</v>
      </c>
      <c r="C2067" s="859" t="s">
        <v>5187</v>
      </c>
      <c r="D2067" s="860" t="s">
        <v>24228</v>
      </c>
      <c r="E2067" s="860" t="s">
        <v>163</v>
      </c>
      <c r="F2067" s="470" t="s">
        <v>3651</v>
      </c>
      <c r="G2067" s="470" t="s">
        <v>2672</v>
      </c>
      <c r="H2067" s="470" t="s">
        <v>180</v>
      </c>
      <c r="I2067" s="471" t="s">
        <v>5417</v>
      </c>
      <c r="J2067" s="860" t="s">
        <v>24229</v>
      </c>
      <c r="K2067" s="860" t="s">
        <v>1183</v>
      </c>
      <c r="L2067" s="860" t="s">
        <v>2704</v>
      </c>
      <c r="M2067" s="861" t="s">
        <v>24230</v>
      </c>
      <c r="N2067" s="470"/>
      <c r="O2067" s="470" t="s">
        <v>2155</v>
      </c>
      <c r="P2067" s="470" t="s">
        <v>655</v>
      </c>
      <c r="Q2067" s="470" t="s">
        <v>655</v>
      </c>
      <c r="R2067" s="470" t="s">
        <v>768</v>
      </c>
      <c r="S2067" s="862"/>
      <c r="U2067" s="470"/>
      <c r="V2067" s="470"/>
      <c r="W2067" s="470"/>
      <c r="X2067" s="470"/>
      <c r="AH2067" s="864"/>
      <c r="AI2067" s="864"/>
      <c r="AJ2067" s="864"/>
      <c r="AK2067" s="864"/>
      <c r="AS2067" s="862"/>
      <c r="BK2067" s="155"/>
      <c r="BL2067" s="155"/>
      <c r="BM2067" s="155"/>
      <c r="BN2067" s="155"/>
    </row>
    <row r="2068" spans="1:66" s="22" customFormat="1" ht="24.75" customHeight="1">
      <c r="A2068" s="22" t="s">
        <v>24618</v>
      </c>
      <c r="B2068" s="22" t="s">
        <v>24623</v>
      </c>
      <c r="C2068" s="22" t="s">
        <v>5187</v>
      </c>
      <c r="D2068" s="22" t="s">
        <v>24619</v>
      </c>
      <c r="E2068" s="22" t="s">
        <v>162</v>
      </c>
      <c r="F2068" s="22" t="s">
        <v>143</v>
      </c>
      <c r="G2068" s="22" t="s">
        <v>24620</v>
      </c>
      <c r="H2068" s="22" t="s">
        <v>180</v>
      </c>
      <c r="I2068" s="22" t="s">
        <v>5509</v>
      </c>
      <c r="J2068" s="22" t="s">
        <v>24621</v>
      </c>
      <c r="K2068" s="22" t="s">
        <v>1183</v>
      </c>
      <c r="L2068" s="22" t="s">
        <v>1184</v>
      </c>
      <c r="M2068" s="22" t="s">
        <v>24622</v>
      </c>
      <c r="P2068" s="22" t="s">
        <v>3304</v>
      </c>
      <c r="R2068" s="22" t="s">
        <v>3435</v>
      </c>
      <c r="BK2068" s="155"/>
      <c r="BL2068" s="155"/>
      <c r="BM2068" s="155"/>
      <c r="BN2068" s="155"/>
    </row>
    <row r="2069" spans="1:66" s="22" customFormat="1" ht="24.75" customHeight="1">
      <c r="A2069" s="22" t="s">
        <v>24626</v>
      </c>
      <c r="B2069" s="22" t="s">
        <v>24624</v>
      </c>
      <c r="C2069" s="22" t="s">
        <v>5187</v>
      </c>
      <c r="D2069" s="22">
        <v>2580407200</v>
      </c>
      <c r="E2069" s="22" t="s">
        <v>162</v>
      </c>
      <c r="F2069" s="22" t="s">
        <v>221</v>
      </c>
      <c r="G2069" s="22" t="s">
        <v>24620</v>
      </c>
      <c r="H2069" s="22" t="s">
        <v>179</v>
      </c>
      <c r="I2069" s="22" t="s">
        <v>5509</v>
      </c>
      <c r="J2069" s="22">
        <v>9352872795</v>
      </c>
      <c r="K2069" s="22" t="s">
        <v>1183</v>
      </c>
      <c r="L2069" s="22" t="s">
        <v>1184</v>
      </c>
      <c r="M2069" s="22" t="s">
        <v>24627</v>
      </c>
      <c r="P2069" s="22" t="s">
        <v>24628</v>
      </c>
      <c r="R2069" s="22" t="s">
        <v>3273</v>
      </c>
      <c r="BK2069" s="155"/>
      <c r="BL2069" s="155"/>
      <c r="BM2069" s="155"/>
      <c r="BN2069" s="155"/>
    </row>
    <row r="2070" spans="1:66" s="22" customFormat="1" ht="24.75" customHeight="1">
      <c r="A2070" s="22" t="s">
        <v>24629</v>
      </c>
      <c r="B2070" s="22" t="s">
        <v>24625</v>
      </c>
      <c r="C2070" s="22" t="s">
        <v>5187</v>
      </c>
      <c r="D2070" s="22">
        <v>6930002089</v>
      </c>
      <c r="E2070" s="22" t="s">
        <v>162</v>
      </c>
      <c r="F2070" s="22" t="s">
        <v>345</v>
      </c>
      <c r="G2070" s="22" t="s">
        <v>24620</v>
      </c>
      <c r="H2070" s="22" t="s">
        <v>180</v>
      </c>
      <c r="I2070" s="22" t="s">
        <v>5509</v>
      </c>
      <c r="J2070" s="22">
        <v>9026084345</v>
      </c>
      <c r="K2070" s="22" t="s">
        <v>1183</v>
      </c>
      <c r="L2070" s="22" t="s">
        <v>1184</v>
      </c>
      <c r="M2070" s="22" t="s">
        <v>24630</v>
      </c>
      <c r="P2070" s="22" t="s">
        <v>5586</v>
      </c>
      <c r="R2070" s="22" t="s">
        <v>5572</v>
      </c>
      <c r="BK2070" s="155"/>
      <c r="BL2070" s="155"/>
      <c r="BM2070" s="155"/>
      <c r="BN2070" s="155"/>
    </row>
    <row r="2071" spans="1:66" s="22" customFormat="1" ht="24.75" customHeight="1">
      <c r="A2071" s="22" t="s">
        <v>24631</v>
      </c>
      <c r="B2071" s="22">
        <v>368100</v>
      </c>
      <c r="C2071" s="22" t="s">
        <v>5187</v>
      </c>
      <c r="D2071" s="22">
        <v>5180001919</v>
      </c>
      <c r="E2071" s="22" t="s">
        <v>163</v>
      </c>
      <c r="F2071" s="22" t="s">
        <v>129</v>
      </c>
      <c r="G2071" s="22" t="s">
        <v>24620</v>
      </c>
      <c r="H2071" s="22" t="s">
        <v>179</v>
      </c>
      <c r="I2071" s="18" t="s">
        <v>5416</v>
      </c>
      <c r="J2071" s="22">
        <v>9119852593</v>
      </c>
      <c r="K2071" s="22" t="s">
        <v>1183</v>
      </c>
      <c r="L2071" s="22" t="s">
        <v>1184</v>
      </c>
      <c r="M2071" s="22" t="s">
        <v>24632</v>
      </c>
      <c r="P2071" s="22" t="s">
        <v>383</v>
      </c>
      <c r="Q2071" s="22" t="s">
        <v>383</v>
      </c>
      <c r="R2071" s="22" t="s">
        <v>383</v>
      </c>
      <c r="U2071" s="22" t="s">
        <v>5598</v>
      </c>
      <c r="BK2071" s="155"/>
      <c r="BL2071" s="155"/>
      <c r="BM2071" s="155"/>
      <c r="BN2071" s="155"/>
    </row>
    <row r="2072" spans="1:66" s="750" customFormat="1" ht="24.75" customHeight="1">
      <c r="A2072" s="22" t="s">
        <v>24659</v>
      </c>
      <c r="B2072" s="22">
        <v>368101</v>
      </c>
      <c r="C2072" s="472" t="s">
        <v>5187</v>
      </c>
      <c r="D2072" s="23">
        <v>2659968179</v>
      </c>
      <c r="E2072" s="23" t="s">
        <v>162</v>
      </c>
      <c r="F2072" s="22" t="s">
        <v>138</v>
      </c>
      <c r="G2072" s="22" t="s">
        <v>24620</v>
      </c>
      <c r="H2072" s="22" t="s">
        <v>179</v>
      </c>
      <c r="I2072" s="18" t="s">
        <v>5417</v>
      </c>
      <c r="J2072" s="23">
        <v>9058095804</v>
      </c>
      <c r="K2072" s="23" t="s">
        <v>1183</v>
      </c>
      <c r="L2072" s="23" t="s">
        <v>1184</v>
      </c>
      <c r="M2072" s="746" t="s">
        <v>24660</v>
      </c>
      <c r="N2072" s="22"/>
      <c r="O2072" s="22"/>
      <c r="P2072" s="22" t="s">
        <v>23631</v>
      </c>
      <c r="Q2072" s="22"/>
      <c r="R2072" s="22" t="s">
        <v>22780</v>
      </c>
      <c r="S2072" s="747"/>
      <c r="T2072" s="748"/>
      <c r="U2072" s="22"/>
      <c r="V2072" s="22"/>
      <c r="W2072" s="22"/>
      <c r="X2072" s="22"/>
      <c r="Y2072" s="748"/>
      <c r="Z2072" s="748"/>
      <c r="AA2072" s="748"/>
      <c r="AB2072" s="748"/>
      <c r="AC2072" s="748"/>
      <c r="AD2072" s="748"/>
      <c r="AE2072" s="748"/>
      <c r="AF2072" s="748"/>
      <c r="AG2072" s="748"/>
      <c r="AH2072" s="749"/>
      <c r="AI2072" s="749"/>
      <c r="AJ2072" s="749"/>
      <c r="AK2072" s="749"/>
      <c r="AL2072" s="748"/>
      <c r="AM2072" s="748"/>
      <c r="AN2072" s="748"/>
      <c r="AO2072" s="748"/>
      <c r="AP2072" s="748"/>
      <c r="AQ2072" s="748"/>
      <c r="AR2072" s="748"/>
      <c r="AS2072" s="747"/>
      <c r="AT2072" s="748"/>
      <c r="AU2072" s="748"/>
      <c r="AV2072" s="748"/>
      <c r="AW2072" s="748"/>
      <c r="AX2072" s="748"/>
      <c r="AY2072" s="748"/>
      <c r="BK2072" s="155"/>
      <c r="BL2072" s="155"/>
      <c r="BM2072" s="155"/>
      <c r="BN2072" s="155"/>
    </row>
    <row r="2073" spans="1:66" s="750" customFormat="1" ht="24.75" customHeight="1">
      <c r="A2073" s="22" t="s">
        <v>24956</v>
      </c>
      <c r="B2073" s="22">
        <v>368102</v>
      </c>
      <c r="C2073" s="472" t="s">
        <v>5187</v>
      </c>
      <c r="D2073" s="23">
        <v>2580983694</v>
      </c>
      <c r="E2073" s="23" t="s">
        <v>162</v>
      </c>
      <c r="F2073" s="22" t="s">
        <v>782</v>
      </c>
      <c r="G2073" s="22"/>
      <c r="H2073" s="22" t="s">
        <v>179</v>
      </c>
      <c r="I2073" s="18" t="s">
        <v>5417</v>
      </c>
      <c r="J2073" s="23">
        <v>9055907619</v>
      </c>
      <c r="K2073" s="23" t="s">
        <v>1183</v>
      </c>
      <c r="L2073" s="23" t="s">
        <v>1184</v>
      </c>
      <c r="M2073" s="746" t="s">
        <v>24911</v>
      </c>
      <c r="N2073" s="22"/>
      <c r="O2073" s="22"/>
      <c r="P2073" s="22" t="s">
        <v>4601</v>
      </c>
      <c r="Q2073" s="22"/>
      <c r="R2073" s="22" t="s">
        <v>4293</v>
      </c>
      <c r="S2073" s="747"/>
      <c r="T2073" s="748"/>
      <c r="U2073" s="22" t="s">
        <v>5598</v>
      </c>
      <c r="V2073" s="22"/>
      <c r="W2073" s="22"/>
      <c r="X2073" s="22"/>
      <c r="Y2073" s="748"/>
      <c r="Z2073" s="748"/>
      <c r="AA2073" s="748"/>
      <c r="AB2073" s="748"/>
      <c r="AC2073" s="748"/>
      <c r="AD2073" s="748"/>
      <c r="AE2073" s="748"/>
      <c r="AF2073" s="748"/>
      <c r="AG2073" s="748"/>
      <c r="AH2073" s="749"/>
      <c r="AI2073" s="749"/>
      <c r="AJ2073" s="749"/>
      <c r="AK2073" s="749"/>
      <c r="AL2073" s="748"/>
      <c r="AM2073" s="748"/>
      <c r="AN2073" s="748"/>
      <c r="AO2073" s="748"/>
      <c r="AP2073" s="748"/>
      <c r="AQ2073" s="748"/>
      <c r="AR2073" s="748"/>
      <c r="AS2073" s="747"/>
      <c r="AT2073" s="748"/>
      <c r="AU2073" s="748"/>
      <c r="AV2073" s="748"/>
      <c r="AW2073" s="748"/>
      <c r="AX2073" s="748"/>
      <c r="AY2073" s="748"/>
      <c r="BK2073" s="155"/>
      <c r="BL2073" s="155"/>
      <c r="BM2073" s="155"/>
      <c r="BN2073" s="155"/>
    </row>
    <row r="2074" spans="1:66" s="750" customFormat="1" ht="24.75" customHeight="1">
      <c r="A2074" s="22" t="s">
        <v>24912</v>
      </c>
      <c r="B2074" s="22">
        <v>368103</v>
      </c>
      <c r="C2074" s="472" t="s">
        <v>5187</v>
      </c>
      <c r="D2074" s="23">
        <v>2640274376</v>
      </c>
      <c r="E2074" s="23" t="s">
        <v>162</v>
      </c>
      <c r="F2074" s="22" t="s">
        <v>4808</v>
      </c>
      <c r="G2074" s="22"/>
      <c r="H2074" s="22" t="s">
        <v>180</v>
      </c>
      <c r="I2074" s="18" t="s">
        <v>5417</v>
      </c>
      <c r="J2074" s="23">
        <v>9394027374</v>
      </c>
      <c r="K2074" s="23" t="s">
        <v>1183</v>
      </c>
      <c r="L2074" s="23" t="s">
        <v>1184</v>
      </c>
      <c r="M2074" s="746" t="s">
        <v>24913</v>
      </c>
      <c r="N2074" s="22"/>
      <c r="O2074" s="22"/>
      <c r="P2074" s="22" t="s">
        <v>3997</v>
      </c>
      <c r="Q2074" s="22"/>
      <c r="R2074" s="22" t="s">
        <v>4128</v>
      </c>
      <c r="S2074" s="747"/>
      <c r="T2074" s="748"/>
      <c r="U2074" s="22"/>
      <c r="V2074" s="22"/>
      <c r="W2074" s="22"/>
      <c r="X2074" s="22"/>
      <c r="Y2074" s="748"/>
      <c r="Z2074" s="748"/>
      <c r="AA2074" s="748"/>
      <c r="AB2074" s="748"/>
      <c r="AC2074" s="748"/>
      <c r="AD2074" s="748"/>
      <c r="AE2074" s="748"/>
      <c r="AF2074" s="748"/>
      <c r="AG2074" s="748"/>
      <c r="AH2074" s="749"/>
      <c r="AI2074" s="749"/>
      <c r="AJ2074" s="749"/>
      <c r="AK2074" s="749"/>
      <c r="AL2074" s="748"/>
      <c r="AM2074" s="748"/>
      <c r="AN2074" s="748"/>
      <c r="AO2074" s="748"/>
      <c r="AP2074" s="748"/>
      <c r="AQ2074" s="748"/>
      <c r="AR2074" s="748"/>
      <c r="AS2074" s="747"/>
      <c r="AT2074" s="748"/>
      <c r="AU2074" s="748"/>
      <c r="AV2074" s="748"/>
      <c r="AW2074" s="748"/>
      <c r="AX2074" s="748"/>
      <c r="AY2074" s="748"/>
      <c r="BK2074" s="155"/>
      <c r="BL2074" s="155"/>
      <c r="BM2074" s="155"/>
      <c r="BN2074" s="155"/>
    </row>
    <row r="2075" spans="1:66" s="750" customFormat="1" ht="24.75" customHeight="1">
      <c r="A2075" s="22" t="s">
        <v>25357</v>
      </c>
      <c r="B2075" s="22" t="s">
        <v>25358</v>
      </c>
      <c r="C2075" s="472" t="s">
        <v>5187</v>
      </c>
      <c r="D2075" s="23" t="s">
        <v>25359</v>
      </c>
      <c r="E2075" s="23" t="s">
        <v>162</v>
      </c>
      <c r="F2075" s="22" t="s">
        <v>549</v>
      </c>
      <c r="G2075" s="22" t="s">
        <v>588</v>
      </c>
      <c r="H2075" s="22" t="s">
        <v>180</v>
      </c>
      <c r="I2075" s="18" t="s">
        <v>5417</v>
      </c>
      <c r="J2075" s="23" t="s">
        <v>25360</v>
      </c>
      <c r="K2075" s="23" t="s">
        <v>1183</v>
      </c>
      <c r="L2075" s="23" t="s">
        <v>1184</v>
      </c>
      <c r="M2075" s="746" t="s">
        <v>25361</v>
      </c>
      <c r="N2075" s="22"/>
      <c r="O2075" s="22" t="s">
        <v>1551</v>
      </c>
      <c r="P2075" s="22"/>
      <c r="Q2075" s="22"/>
      <c r="R2075" s="22" t="s">
        <v>25362</v>
      </c>
      <c r="S2075" s="747"/>
      <c r="T2075" s="748"/>
      <c r="U2075" s="22"/>
      <c r="V2075" s="22"/>
      <c r="W2075" s="22"/>
      <c r="X2075" s="22"/>
      <c r="Y2075" s="748"/>
      <c r="Z2075" s="748"/>
      <c r="AA2075" s="748"/>
      <c r="AB2075" s="748"/>
      <c r="AC2075" s="748"/>
      <c r="AD2075" s="748"/>
      <c r="AE2075" s="748"/>
      <c r="AF2075" s="748"/>
      <c r="AG2075" s="748"/>
      <c r="AH2075" s="749"/>
      <c r="AI2075" s="749"/>
      <c r="AJ2075" s="749"/>
      <c r="AK2075" s="749"/>
      <c r="AL2075" s="748"/>
      <c r="AM2075" s="748"/>
      <c r="AN2075" s="748"/>
      <c r="AO2075" s="748"/>
      <c r="AP2075" s="748"/>
      <c r="AQ2075" s="748"/>
      <c r="AR2075" s="748"/>
      <c r="AS2075" s="747"/>
      <c r="AT2075" s="748"/>
      <c r="AU2075" s="748"/>
      <c r="AV2075" s="748"/>
      <c r="AW2075" s="748"/>
      <c r="AX2075" s="748"/>
      <c r="AY2075" s="748"/>
      <c r="BK2075" s="155"/>
      <c r="BL2075" s="155"/>
      <c r="BM2075" s="155"/>
      <c r="BN2075" s="155"/>
    </row>
    <row r="2076" spans="1:66" s="750" customFormat="1" ht="24.75" customHeight="1">
      <c r="A2076" s="22" t="s">
        <v>25363</v>
      </c>
      <c r="B2076" s="22" t="s">
        <v>25364</v>
      </c>
      <c r="C2076" s="472" t="s">
        <v>5187</v>
      </c>
      <c r="D2076" s="23" t="s">
        <v>25365</v>
      </c>
      <c r="E2076" s="23" t="s">
        <v>162</v>
      </c>
      <c r="F2076" s="22" t="s">
        <v>308</v>
      </c>
      <c r="G2076" s="22" t="s">
        <v>22257</v>
      </c>
      <c r="H2076" s="22" t="s">
        <v>372</v>
      </c>
      <c r="I2076" s="18" t="s">
        <v>22176</v>
      </c>
      <c r="J2076" s="23" t="s">
        <v>25366</v>
      </c>
      <c r="K2076" s="23" t="s">
        <v>1183</v>
      </c>
      <c r="L2076" s="23" t="s">
        <v>1184</v>
      </c>
      <c r="M2076" s="746" t="s">
        <v>25367</v>
      </c>
      <c r="N2076" s="22"/>
      <c r="O2076" s="22" t="s">
        <v>1551</v>
      </c>
      <c r="P2076" s="22" t="s">
        <v>25368</v>
      </c>
      <c r="Q2076" s="22" t="s">
        <v>25368</v>
      </c>
      <c r="R2076" s="22" t="s">
        <v>2061</v>
      </c>
      <c r="S2076" s="747"/>
      <c r="T2076" s="748"/>
      <c r="U2076" s="22"/>
      <c r="V2076" s="22"/>
      <c r="W2076" s="22"/>
      <c r="X2076" s="22"/>
      <c r="Y2076" s="748"/>
      <c r="Z2076" s="748"/>
      <c r="AA2076" s="748"/>
      <c r="AB2076" s="748"/>
      <c r="AC2076" s="748"/>
      <c r="AD2076" s="748"/>
      <c r="AE2076" s="748"/>
      <c r="AF2076" s="748"/>
      <c r="AG2076" s="748"/>
      <c r="AH2076" s="749"/>
      <c r="AI2076" s="749"/>
      <c r="AJ2076" s="749"/>
      <c r="AK2076" s="749"/>
      <c r="AL2076" s="748"/>
      <c r="AM2076" s="748"/>
      <c r="AN2076" s="748"/>
      <c r="AO2076" s="748"/>
      <c r="AP2076" s="748"/>
      <c r="AQ2076" s="748"/>
      <c r="AR2076" s="748"/>
      <c r="AS2076" s="747"/>
      <c r="AT2076" s="748"/>
      <c r="AU2076" s="748"/>
      <c r="AV2076" s="748"/>
      <c r="AW2076" s="748"/>
      <c r="AX2076" s="748"/>
      <c r="AY2076" s="748"/>
      <c r="BK2076" s="155"/>
      <c r="BL2076" s="155"/>
      <c r="BM2076" s="155"/>
      <c r="BN2076" s="155"/>
    </row>
    <row r="2077" spans="1:66" s="750" customFormat="1" ht="24.75" customHeight="1">
      <c r="A2077" s="22" t="s">
        <v>25369</v>
      </c>
      <c r="B2077" s="22" t="s">
        <v>25370</v>
      </c>
      <c r="C2077" s="472" t="s">
        <v>5187</v>
      </c>
      <c r="D2077" s="23" t="s">
        <v>25371</v>
      </c>
      <c r="E2077" s="23" t="s">
        <v>162</v>
      </c>
      <c r="F2077" s="22" t="s">
        <v>23725</v>
      </c>
      <c r="G2077" s="22" t="s">
        <v>25372</v>
      </c>
      <c r="H2077" s="22" t="s">
        <v>25373</v>
      </c>
      <c r="I2077" s="18" t="s">
        <v>22456</v>
      </c>
      <c r="J2077" s="23" t="s">
        <v>25374</v>
      </c>
      <c r="K2077" s="23" t="s">
        <v>1183</v>
      </c>
      <c r="L2077" s="23" t="s">
        <v>1184</v>
      </c>
      <c r="M2077" s="746" t="s">
        <v>25375</v>
      </c>
      <c r="N2077" s="22"/>
      <c r="O2077" s="22" t="s">
        <v>1551</v>
      </c>
      <c r="P2077" s="22" t="s">
        <v>25376</v>
      </c>
      <c r="Q2077" s="22" t="s">
        <v>25376</v>
      </c>
      <c r="R2077" s="22" t="s">
        <v>1685</v>
      </c>
      <c r="S2077" s="747"/>
      <c r="T2077" s="748"/>
      <c r="U2077" s="22"/>
      <c r="V2077" s="22"/>
      <c r="W2077" s="22"/>
      <c r="X2077" s="22"/>
      <c r="Y2077" s="748"/>
      <c r="Z2077" s="748"/>
      <c r="AA2077" s="748"/>
      <c r="AB2077" s="748"/>
      <c r="AC2077" s="748"/>
      <c r="AD2077" s="748"/>
      <c r="AE2077" s="748"/>
      <c r="AF2077" s="748"/>
      <c r="AG2077" s="748"/>
      <c r="AH2077" s="749"/>
      <c r="AI2077" s="749"/>
      <c r="AJ2077" s="749"/>
      <c r="AK2077" s="749"/>
      <c r="AL2077" s="748"/>
      <c r="AM2077" s="748"/>
      <c r="AN2077" s="748"/>
      <c r="AO2077" s="748"/>
      <c r="AP2077" s="748"/>
      <c r="AQ2077" s="748"/>
      <c r="AR2077" s="748"/>
      <c r="AS2077" s="747"/>
      <c r="AT2077" s="748"/>
      <c r="AU2077" s="748"/>
      <c r="AV2077" s="748"/>
      <c r="AW2077" s="748"/>
      <c r="AX2077" s="748"/>
      <c r="AY2077" s="748"/>
      <c r="BK2077" s="155"/>
      <c r="BL2077" s="155"/>
      <c r="BM2077" s="155"/>
      <c r="BN2077" s="155"/>
    </row>
    <row r="2078" spans="1:66" s="750" customFormat="1" ht="24.75" customHeight="1">
      <c r="A2078" s="22" t="s">
        <v>25377</v>
      </c>
      <c r="B2078" s="22" t="s">
        <v>25378</v>
      </c>
      <c r="C2078" s="472" t="s">
        <v>5187</v>
      </c>
      <c r="D2078" s="23" t="s">
        <v>25379</v>
      </c>
      <c r="E2078" s="23" t="s">
        <v>162</v>
      </c>
      <c r="F2078" s="22" t="s">
        <v>3285</v>
      </c>
      <c r="G2078" s="22" t="s">
        <v>25380</v>
      </c>
      <c r="H2078" s="22" t="s">
        <v>179</v>
      </c>
      <c r="I2078" s="18" t="s">
        <v>22456</v>
      </c>
      <c r="J2078" s="23" t="s">
        <v>25381</v>
      </c>
      <c r="K2078" s="23" t="s">
        <v>1183</v>
      </c>
      <c r="L2078" s="23" t="s">
        <v>1184</v>
      </c>
      <c r="M2078" s="746" t="s">
        <v>25382</v>
      </c>
      <c r="N2078" s="22"/>
      <c r="O2078" s="22" t="s">
        <v>1551</v>
      </c>
      <c r="P2078" s="22">
        <v>1398</v>
      </c>
      <c r="Q2078" s="22">
        <v>1398</v>
      </c>
      <c r="R2078" s="22" t="s">
        <v>25383</v>
      </c>
      <c r="S2078" s="747"/>
      <c r="T2078" s="748"/>
      <c r="U2078" s="22"/>
      <c r="V2078" s="22"/>
      <c r="W2078" s="22"/>
      <c r="X2078" s="22"/>
      <c r="Y2078" s="748"/>
      <c r="Z2078" s="748"/>
      <c r="AA2078" s="748"/>
      <c r="AB2078" s="748"/>
      <c r="AC2078" s="748"/>
      <c r="AD2078" s="748"/>
      <c r="AE2078" s="748"/>
      <c r="AF2078" s="748"/>
      <c r="AG2078" s="748"/>
      <c r="AH2078" s="749"/>
      <c r="AI2078" s="749"/>
      <c r="AJ2078" s="749"/>
      <c r="AK2078" s="749"/>
      <c r="AL2078" s="748"/>
      <c r="AM2078" s="748"/>
      <c r="AN2078" s="748"/>
      <c r="AO2078" s="748"/>
      <c r="AP2078" s="748"/>
      <c r="AQ2078" s="748"/>
      <c r="AR2078" s="748"/>
      <c r="AS2078" s="747"/>
      <c r="AT2078" s="748"/>
      <c r="AU2078" s="748"/>
      <c r="AV2078" s="748"/>
      <c r="AW2078" s="748"/>
      <c r="AX2078" s="748"/>
      <c r="AY2078" s="748"/>
      <c r="BK2078" s="155"/>
      <c r="BL2078" s="155"/>
      <c r="BM2078" s="155"/>
      <c r="BN2078" s="155"/>
    </row>
    <row r="2079" spans="1:66" s="750" customFormat="1" ht="24.75" customHeight="1">
      <c r="A2079" s="22" t="s">
        <v>25384</v>
      </c>
      <c r="B2079" s="22" t="s">
        <v>25385</v>
      </c>
      <c r="C2079" s="472" t="s">
        <v>5187</v>
      </c>
      <c r="D2079" s="23" t="s">
        <v>25386</v>
      </c>
      <c r="E2079" s="23" t="s">
        <v>162</v>
      </c>
      <c r="F2079" s="22" t="s">
        <v>98</v>
      </c>
      <c r="G2079" s="22" t="s">
        <v>23136</v>
      </c>
      <c r="H2079" s="22" t="s">
        <v>179</v>
      </c>
      <c r="I2079" s="18" t="s">
        <v>22456</v>
      </c>
      <c r="J2079" s="23" t="s">
        <v>25387</v>
      </c>
      <c r="K2079" s="23" t="s">
        <v>1183</v>
      </c>
      <c r="L2079" s="23" t="s">
        <v>1184</v>
      </c>
      <c r="M2079" s="746" t="s">
        <v>25388</v>
      </c>
      <c r="N2079" s="22"/>
      <c r="O2079" s="22" t="s">
        <v>1551</v>
      </c>
      <c r="P2079" s="22" t="s">
        <v>2709</v>
      </c>
      <c r="Q2079" s="22" t="s">
        <v>2709</v>
      </c>
      <c r="R2079" s="22" t="s">
        <v>2675</v>
      </c>
      <c r="S2079" s="747"/>
      <c r="T2079" s="748"/>
      <c r="U2079" s="22"/>
      <c r="V2079" s="22"/>
      <c r="W2079" s="22"/>
      <c r="X2079" s="22"/>
      <c r="Y2079" s="748"/>
      <c r="Z2079" s="748"/>
      <c r="AA2079" s="748"/>
      <c r="AB2079" s="748"/>
      <c r="AC2079" s="748"/>
      <c r="AD2079" s="748"/>
      <c r="AE2079" s="748"/>
      <c r="AF2079" s="748"/>
      <c r="AG2079" s="748"/>
      <c r="AH2079" s="749"/>
      <c r="AI2079" s="749"/>
      <c r="AJ2079" s="749"/>
      <c r="AK2079" s="749"/>
      <c r="AL2079" s="748"/>
      <c r="AM2079" s="748"/>
      <c r="AN2079" s="748"/>
      <c r="AO2079" s="748"/>
      <c r="AP2079" s="748"/>
      <c r="AQ2079" s="748"/>
      <c r="AR2079" s="748"/>
      <c r="AS2079" s="747"/>
      <c r="AT2079" s="748"/>
      <c r="AU2079" s="748"/>
      <c r="AV2079" s="748"/>
      <c r="AW2079" s="748"/>
      <c r="AX2079" s="748"/>
      <c r="AY2079" s="748"/>
      <c r="BK2079" s="155"/>
      <c r="BL2079" s="155"/>
      <c r="BM2079" s="155"/>
      <c r="BN2079" s="155"/>
    </row>
    <row r="2080" spans="1:66" s="750" customFormat="1" ht="24.75" customHeight="1">
      <c r="A2080" s="22" t="s">
        <v>25389</v>
      </c>
      <c r="B2080" s="22" t="s">
        <v>25390</v>
      </c>
      <c r="C2080" s="472" t="s">
        <v>5187</v>
      </c>
      <c r="D2080" s="23" t="s">
        <v>25391</v>
      </c>
      <c r="E2080" s="23" t="s">
        <v>162</v>
      </c>
      <c r="F2080" s="22" t="s">
        <v>1102</v>
      </c>
      <c r="G2080" s="22" t="s">
        <v>25392</v>
      </c>
      <c r="H2080" s="22" t="s">
        <v>179</v>
      </c>
      <c r="I2080" s="18" t="s">
        <v>5418</v>
      </c>
      <c r="J2080" s="23" t="s">
        <v>25393</v>
      </c>
      <c r="K2080" s="23" t="s">
        <v>1183</v>
      </c>
      <c r="L2080" s="23" t="s">
        <v>1184</v>
      </c>
      <c r="M2080" s="746" t="s">
        <v>25394</v>
      </c>
      <c r="N2080" s="22"/>
      <c r="O2080" s="22" t="s">
        <v>1551</v>
      </c>
      <c r="P2080" s="22"/>
      <c r="Q2080" s="22"/>
      <c r="R2080" s="22" t="s">
        <v>1475</v>
      </c>
      <c r="S2080" s="747"/>
      <c r="T2080" s="748"/>
      <c r="U2080" s="22"/>
      <c r="V2080" s="22"/>
      <c r="W2080" s="22"/>
      <c r="X2080" s="22"/>
      <c r="Y2080" s="748"/>
      <c r="Z2080" s="748"/>
      <c r="AA2080" s="748"/>
      <c r="AB2080" s="748"/>
      <c r="AC2080" s="748"/>
      <c r="AD2080" s="748"/>
      <c r="AE2080" s="748"/>
      <c r="AF2080" s="748"/>
      <c r="AG2080" s="748"/>
      <c r="AH2080" s="749"/>
      <c r="AI2080" s="749"/>
      <c r="AJ2080" s="749"/>
      <c r="AK2080" s="749"/>
      <c r="AL2080" s="748"/>
      <c r="AM2080" s="748"/>
      <c r="AN2080" s="748"/>
      <c r="AO2080" s="748"/>
      <c r="AP2080" s="748"/>
      <c r="AQ2080" s="748"/>
      <c r="AR2080" s="748"/>
      <c r="AS2080" s="747"/>
      <c r="AT2080" s="748"/>
      <c r="AU2080" s="748"/>
      <c r="AV2080" s="748"/>
      <c r="AW2080" s="748"/>
      <c r="AX2080" s="748"/>
      <c r="AY2080" s="748"/>
      <c r="BK2080" s="155"/>
      <c r="BL2080" s="155"/>
      <c r="BM2080" s="155"/>
      <c r="BN2080" s="155"/>
    </row>
    <row r="2081" spans="1:66" s="750" customFormat="1" ht="24.75" customHeight="1">
      <c r="A2081" s="22" t="s">
        <v>25395</v>
      </c>
      <c r="B2081" s="22" t="s">
        <v>25396</v>
      </c>
      <c r="C2081" s="472" t="s">
        <v>5187</v>
      </c>
      <c r="D2081" s="23" t="s">
        <v>25397</v>
      </c>
      <c r="E2081" s="23" t="s">
        <v>162</v>
      </c>
      <c r="F2081" s="22" t="s">
        <v>2497</v>
      </c>
      <c r="G2081" s="22" t="s">
        <v>25398</v>
      </c>
      <c r="H2081" s="22" t="s">
        <v>179</v>
      </c>
      <c r="I2081" s="18" t="s">
        <v>5418</v>
      </c>
      <c r="J2081" s="23" t="s">
        <v>25399</v>
      </c>
      <c r="K2081" s="23" t="s">
        <v>1183</v>
      </c>
      <c r="L2081" s="23" t="s">
        <v>1184</v>
      </c>
      <c r="M2081" s="746" t="s">
        <v>25400</v>
      </c>
      <c r="N2081" s="22"/>
      <c r="O2081" s="22" t="s">
        <v>1551</v>
      </c>
      <c r="P2081" s="22" t="s">
        <v>25401</v>
      </c>
      <c r="Q2081" s="22" t="s">
        <v>25401</v>
      </c>
      <c r="R2081" s="22" t="s">
        <v>2061</v>
      </c>
      <c r="S2081" s="747"/>
      <c r="T2081" s="748"/>
      <c r="U2081" s="22"/>
      <c r="V2081" s="22"/>
      <c r="W2081" s="22"/>
      <c r="X2081" s="22"/>
      <c r="Y2081" s="748"/>
      <c r="Z2081" s="748"/>
      <c r="AA2081" s="748"/>
      <c r="AB2081" s="748"/>
      <c r="AC2081" s="748"/>
      <c r="AD2081" s="748"/>
      <c r="AE2081" s="748"/>
      <c r="AF2081" s="748"/>
      <c r="AG2081" s="748"/>
      <c r="AH2081" s="749"/>
      <c r="AI2081" s="749"/>
      <c r="AJ2081" s="749"/>
      <c r="AK2081" s="749"/>
      <c r="AL2081" s="748"/>
      <c r="AM2081" s="748"/>
      <c r="AN2081" s="748"/>
      <c r="AO2081" s="748"/>
      <c r="AP2081" s="748"/>
      <c r="AQ2081" s="748"/>
      <c r="AR2081" s="748"/>
      <c r="AS2081" s="747"/>
      <c r="AT2081" s="748"/>
      <c r="AU2081" s="748"/>
      <c r="AV2081" s="748"/>
      <c r="AW2081" s="748"/>
      <c r="AX2081" s="748"/>
      <c r="AY2081" s="748"/>
      <c r="BK2081" s="155"/>
      <c r="BL2081" s="155"/>
      <c r="BM2081" s="155"/>
      <c r="BN2081" s="155"/>
    </row>
    <row r="2082" spans="1:66" s="750" customFormat="1" ht="24.75" customHeight="1">
      <c r="A2082" s="22" t="s">
        <v>25402</v>
      </c>
      <c r="B2082" s="22" t="s">
        <v>25403</v>
      </c>
      <c r="C2082" s="472" t="s">
        <v>5187</v>
      </c>
      <c r="D2082" s="23" t="s">
        <v>25404</v>
      </c>
      <c r="E2082" s="23" t="s">
        <v>162</v>
      </c>
      <c r="F2082" s="22" t="s">
        <v>249</v>
      </c>
      <c r="G2082" s="22" t="s">
        <v>25405</v>
      </c>
      <c r="H2082" s="22" t="s">
        <v>180</v>
      </c>
      <c r="I2082" s="18" t="s">
        <v>5417</v>
      </c>
      <c r="J2082" s="23" t="s">
        <v>25406</v>
      </c>
      <c r="K2082" s="23" t="s">
        <v>1183</v>
      </c>
      <c r="L2082" s="23" t="s">
        <v>1184</v>
      </c>
      <c r="M2082" s="746" t="s">
        <v>25407</v>
      </c>
      <c r="N2082" s="22"/>
      <c r="O2082" s="22" t="s">
        <v>1551</v>
      </c>
      <c r="P2082" s="22"/>
      <c r="Q2082" s="22"/>
      <c r="R2082" s="22" t="s">
        <v>455</v>
      </c>
      <c r="S2082" s="747"/>
      <c r="T2082" s="748"/>
      <c r="U2082" s="22"/>
      <c r="V2082" s="22"/>
      <c r="W2082" s="22"/>
      <c r="X2082" s="22"/>
      <c r="Y2082" s="748"/>
      <c r="Z2082" s="748"/>
      <c r="AA2082" s="748"/>
      <c r="AB2082" s="748"/>
      <c r="AC2082" s="748"/>
      <c r="AD2082" s="748"/>
      <c r="AE2082" s="748"/>
      <c r="AF2082" s="748"/>
      <c r="AG2082" s="748"/>
      <c r="AH2082" s="749"/>
      <c r="AI2082" s="749"/>
      <c r="AJ2082" s="749"/>
      <c r="AK2082" s="749"/>
      <c r="AL2082" s="748"/>
      <c r="AM2082" s="748"/>
      <c r="AN2082" s="748"/>
      <c r="AO2082" s="748"/>
      <c r="AP2082" s="748"/>
      <c r="AQ2082" s="748"/>
      <c r="AR2082" s="748"/>
      <c r="AS2082" s="747"/>
      <c r="AT2082" s="748"/>
      <c r="AU2082" s="748"/>
      <c r="AV2082" s="748"/>
      <c r="AW2082" s="748"/>
      <c r="AX2082" s="748"/>
      <c r="AY2082" s="748"/>
      <c r="BK2082" s="155"/>
      <c r="BL2082" s="155"/>
      <c r="BM2082" s="155"/>
      <c r="BN2082" s="155"/>
    </row>
    <row r="2083" spans="1:66" s="750" customFormat="1" ht="24.75" customHeight="1">
      <c r="A2083" s="22" t="s">
        <v>25408</v>
      </c>
      <c r="B2083" s="22" t="s">
        <v>25409</v>
      </c>
      <c r="C2083" s="472" t="s">
        <v>5187</v>
      </c>
      <c r="D2083" s="23" t="s">
        <v>25410</v>
      </c>
      <c r="E2083" s="23" t="s">
        <v>162</v>
      </c>
      <c r="F2083" s="22" t="s">
        <v>3904</v>
      </c>
      <c r="G2083" s="22" t="s">
        <v>25411</v>
      </c>
      <c r="H2083" s="22" t="s">
        <v>179</v>
      </c>
      <c r="I2083" s="18" t="s">
        <v>5418</v>
      </c>
      <c r="J2083" s="23" t="s">
        <v>25412</v>
      </c>
      <c r="K2083" s="23" t="s">
        <v>1183</v>
      </c>
      <c r="L2083" s="23" t="s">
        <v>1184</v>
      </c>
      <c r="M2083" s="746" t="s">
        <v>25413</v>
      </c>
      <c r="N2083" s="22"/>
      <c r="O2083" s="22" t="s">
        <v>1551</v>
      </c>
      <c r="P2083" s="22"/>
      <c r="Q2083" s="22"/>
      <c r="R2083" s="22" t="s">
        <v>25362</v>
      </c>
      <c r="S2083" s="747"/>
      <c r="T2083" s="748"/>
      <c r="U2083" s="22"/>
      <c r="V2083" s="22"/>
      <c r="W2083" s="22"/>
      <c r="X2083" s="22"/>
      <c r="Y2083" s="748"/>
      <c r="Z2083" s="748"/>
      <c r="AA2083" s="748"/>
      <c r="AB2083" s="748"/>
      <c r="AC2083" s="748"/>
      <c r="AD2083" s="748"/>
      <c r="AE2083" s="748"/>
      <c r="AF2083" s="748"/>
      <c r="AG2083" s="748"/>
      <c r="AH2083" s="749"/>
      <c r="AI2083" s="749"/>
      <c r="AJ2083" s="749"/>
      <c r="AK2083" s="749"/>
      <c r="AL2083" s="748"/>
      <c r="AM2083" s="748"/>
      <c r="AN2083" s="748"/>
      <c r="AO2083" s="748"/>
      <c r="AP2083" s="748"/>
      <c r="AQ2083" s="748"/>
      <c r="AR2083" s="748"/>
      <c r="AS2083" s="747"/>
      <c r="AT2083" s="748"/>
      <c r="AU2083" s="748"/>
      <c r="AV2083" s="748"/>
      <c r="AW2083" s="748"/>
      <c r="AX2083" s="748"/>
      <c r="AY2083" s="748"/>
      <c r="BK2083" s="155"/>
      <c r="BL2083" s="155"/>
      <c r="BM2083" s="155"/>
      <c r="BN2083" s="155"/>
    </row>
    <row r="2084" spans="1:66" s="750" customFormat="1" ht="24.75" customHeight="1">
      <c r="A2084" s="22" t="s">
        <v>25414</v>
      </c>
      <c r="B2084" s="22" t="s">
        <v>25415</v>
      </c>
      <c r="C2084" s="472" t="s">
        <v>5187</v>
      </c>
      <c r="D2084" s="23" t="s">
        <v>25416</v>
      </c>
      <c r="E2084" s="23" t="s">
        <v>162</v>
      </c>
      <c r="F2084" s="22" t="s">
        <v>200</v>
      </c>
      <c r="G2084" s="22" t="s">
        <v>25417</v>
      </c>
      <c r="H2084" s="22" t="s">
        <v>179</v>
      </c>
      <c r="I2084" s="18" t="s">
        <v>5418</v>
      </c>
      <c r="J2084" s="23" t="s">
        <v>25418</v>
      </c>
      <c r="K2084" s="23" t="s">
        <v>1183</v>
      </c>
      <c r="L2084" s="23" t="s">
        <v>1184</v>
      </c>
      <c r="M2084" s="746" t="s">
        <v>25419</v>
      </c>
      <c r="N2084" s="22"/>
      <c r="O2084" s="22" t="s">
        <v>1551</v>
      </c>
      <c r="P2084" s="22"/>
      <c r="Q2084" s="22"/>
      <c r="R2084" s="22" t="s">
        <v>1482</v>
      </c>
      <c r="S2084" s="747"/>
      <c r="T2084" s="748"/>
      <c r="U2084" s="22"/>
      <c r="V2084" s="22"/>
      <c r="W2084" s="22"/>
      <c r="X2084" s="22"/>
      <c r="Y2084" s="748"/>
      <c r="Z2084" s="748"/>
      <c r="AA2084" s="748"/>
      <c r="AB2084" s="748"/>
      <c r="AC2084" s="748"/>
      <c r="AD2084" s="748"/>
      <c r="AE2084" s="748"/>
      <c r="AF2084" s="748"/>
      <c r="AG2084" s="748"/>
      <c r="AH2084" s="749"/>
      <c r="AI2084" s="749"/>
      <c r="AJ2084" s="749"/>
      <c r="AK2084" s="749"/>
      <c r="AL2084" s="748"/>
      <c r="AM2084" s="748"/>
      <c r="AN2084" s="748"/>
      <c r="AO2084" s="748"/>
      <c r="AP2084" s="748"/>
      <c r="AQ2084" s="748"/>
      <c r="AR2084" s="748"/>
      <c r="AS2084" s="747"/>
      <c r="AT2084" s="748"/>
      <c r="AU2084" s="748"/>
      <c r="AV2084" s="748"/>
      <c r="AW2084" s="748"/>
      <c r="AX2084" s="748"/>
      <c r="AY2084" s="748"/>
      <c r="BK2084" s="155"/>
      <c r="BL2084" s="155"/>
      <c r="BM2084" s="155"/>
      <c r="BN2084" s="155"/>
    </row>
    <row r="2085" spans="1:66" s="750" customFormat="1" ht="24.75" customHeight="1">
      <c r="A2085" s="22" t="s">
        <v>25420</v>
      </c>
      <c r="B2085" s="22" t="s">
        <v>25421</v>
      </c>
      <c r="C2085" s="472" t="s">
        <v>5187</v>
      </c>
      <c r="D2085" s="23" t="s">
        <v>25422</v>
      </c>
      <c r="E2085" s="23" t="s">
        <v>162</v>
      </c>
      <c r="F2085" s="22" t="s">
        <v>219</v>
      </c>
      <c r="G2085" s="22" t="s">
        <v>2672</v>
      </c>
      <c r="H2085" s="22" t="s">
        <v>179</v>
      </c>
      <c r="I2085" s="18" t="s">
        <v>5418</v>
      </c>
      <c r="J2085" s="23" t="s">
        <v>25423</v>
      </c>
      <c r="K2085" s="23" t="s">
        <v>1183</v>
      </c>
      <c r="L2085" s="23" t="s">
        <v>1184</v>
      </c>
      <c r="M2085" s="746" t="s">
        <v>25424</v>
      </c>
      <c r="N2085" s="22"/>
      <c r="O2085" s="22" t="s">
        <v>1551</v>
      </c>
      <c r="P2085" s="22"/>
      <c r="Q2085" s="22"/>
      <c r="R2085" s="22" t="s">
        <v>25425</v>
      </c>
      <c r="S2085" s="747"/>
      <c r="T2085" s="748"/>
      <c r="U2085" s="22"/>
      <c r="V2085" s="22"/>
      <c r="W2085" s="22"/>
      <c r="X2085" s="22"/>
      <c r="Y2085" s="748"/>
      <c r="Z2085" s="748"/>
      <c r="AA2085" s="748"/>
      <c r="AB2085" s="748"/>
      <c r="AC2085" s="748"/>
      <c r="AD2085" s="748"/>
      <c r="AE2085" s="748"/>
      <c r="AF2085" s="748"/>
      <c r="AG2085" s="748"/>
      <c r="AH2085" s="749"/>
      <c r="AI2085" s="749"/>
      <c r="AJ2085" s="749"/>
      <c r="AK2085" s="749"/>
      <c r="AL2085" s="748"/>
      <c r="AM2085" s="748"/>
      <c r="AN2085" s="748"/>
      <c r="AO2085" s="748"/>
      <c r="AP2085" s="748"/>
      <c r="AQ2085" s="748"/>
      <c r="AR2085" s="748"/>
      <c r="AS2085" s="747"/>
      <c r="AT2085" s="748"/>
      <c r="AU2085" s="748"/>
      <c r="AV2085" s="748"/>
      <c r="AW2085" s="748"/>
      <c r="AX2085" s="748"/>
      <c r="AY2085" s="748"/>
      <c r="BK2085" s="155"/>
      <c r="BL2085" s="155"/>
      <c r="BM2085" s="155"/>
      <c r="BN2085" s="155"/>
    </row>
    <row r="2086" spans="1:66" s="750" customFormat="1" ht="24.75" customHeight="1">
      <c r="A2086" s="22" t="s">
        <v>25426</v>
      </c>
      <c r="B2086" s="22" t="s">
        <v>25427</v>
      </c>
      <c r="C2086" s="472" t="s">
        <v>5187</v>
      </c>
      <c r="D2086" s="23" t="s">
        <v>25428</v>
      </c>
      <c r="E2086" s="23" t="s">
        <v>162</v>
      </c>
      <c r="F2086" s="22" t="s">
        <v>114</v>
      </c>
      <c r="G2086" s="22" t="s">
        <v>25429</v>
      </c>
      <c r="H2086" s="22" t="s">
        <v>179</v>
      </c>
      <c r="I2086" s="18" t="s">
        <v>5418</v>
      </c>
      <c r="J2086" s="23" t="s">
        <v>25430</v>
      </c>
      <c r="K2086" s="23" t="s">
        <v>1183</v>
      </c>
      <c r="L2086" s="23" t="s">
        <v>1184</v>
      </c>
      <c r="M2086" s="746" t="s">
        <v>25431</v>
      </c>
      <c r="N2086" s="22"/>
      <c r="O2086" s="22" t="s">
        <v>1551</v>
      </c>
      <c r="P2086" s="22"/>
      <c r="Q2086" s="22"/>
      <c r="R2086" s="22" t="s">
        <v>1025</v>
      </c>
      <c r="S2086" s="747"/>
      <c r="T2086" s="748"/>
      <c r="U2086" s="22"/>
      <c r="V2086" s="22"/>
      <c r="W2086" s="22"/>
      <c r="X2086" s="22"/>
      <c r="Y2086" s="748"/>
      <c r="Z2086" s="748"/>
      <c r="AA2086" s="748"/>
      <c r="AB2086" s="748"/>
      <c r="AC2086" s="748"/>
      <c r="AD2086" s="748"/>
      <c r="AE2086" s="748"/>
      <c r="AF2086" s="748"/>
      <c r="AG2086" s="748"/>
      <c r="AH2086" s="749"/>
      <c r="AI2086" s="749"/>
      <c r="AJ2086" s="749"/>
      <c r="AK2086" s="749"/>
      <c r="AL2086" s="748"/>
      <c r="AM2086" s="748"/>
      <c r="AN2086" s="748"/>
      <c r="AO2086" s="748"/>
      <c r="AP2086" s="748"/>
      <c r="AQ2086" s="748"/>
      <c r="AR2086" s="748"/>
      <c r="AS2086" s="747"/>
      <c r="AT2086" s="748"/>
      <c r="AU2086" s="748"/>
      <c r="AV2086" s="748"/>
      <c r="AW2086" s="748"/>
      <c r="AX2086" s="748"/>
      <c r="AY2086" s="748"/>
      <c r="BK2086" s="155"/>
      <c r="BL2086" s="155"/>
      <c r="BM2086" s="155"/>
      <c r="BN2086" s="155"/>
    </row>
    <row r="2087" spans="1:66" s="750" customFormat="1" ht="24.75" customHeight="1">
      <c r="A2087" s="22" t="s">
        <v>25432</v>
      </c>
      <c r="B2087" s="22" t="s">
        <v>25433</v>
      </c>
      <c r="C2087" s="472" t="s">
        <v>5187</v>
      </c>
      <c r="D2087" s="23" t="s">
        <v>25434</v>
      </c>
      <c r="E2087" s="23" t="s">
        <v>162</v>
      </c>
      <c r="F2087" s="22" t="s">
        <v>25435</v>
      </c>
      <c r="G2087" s="22" t="s">
        <v>25417</v>
      </c>
      <c r="H2087" s="22" t="s">
        <v>179</v>
      </c>
      <c r="I2087" s="18" t="s">
        <v>5418</v>
      </c>
      <c r="J2087" s="23" t="s">
        <v>25436</v>
      </c>
      <c r="K2087" s="23" t="s">
        <v>1183</v>
      </c>
      <c r="L2087" s="23" t="s">
        <v>1184</v>
      </c>
      <c r="M2087" s="746" t="s">
        <v>25437</v>
      </c>
      <c r="N2087" s="22"/>
      <c r="O2087" s="22" t="s">
        <v>1551</v>
      </c>
      <c r="P2087" s="22" t="s">
        <v>25438</v>
      </c>
      <c r="Q2087" s="22" t="s">
        <v>25438</v>
      </c>
      <c r="R2087" s="22" t="s">
        <v>2864</v>
      </c>
      <c r="S2087" s="747"/>
      <c r="T2087" s="748"/>
      <c r="U2087" s="22" t="s">
        <v>5598</v>
      </c>
      <c r="V2087" s="22"/>
      <c r="W2087" s="22"/>
      <c r="X2087" s="22"/>
      <c r="Y2087" s="748"/>
      <c r="Z2087" s="748"/>
      <c r="AA2087" s="748"/>
      <c r="AB2087" s="748"/>
      <c r="AC2087" s="748"/>
      <c r="AD2087" s="748"/>
      <c r="AE2087" s="748"/>
      <c r="AF2087" s="748"/>
      <c r="AG2087" s="748"/>
      <c r="AH2087" s="749"/>
      <c r="AI2087" s="749"/>
      <c r="AJ2087" s="749"/>
      <c r="AK2087" s="749"/>
      <c r="AL2087" s="748"/>
      <c r="AM2087" s="748"/>
      <c r="AN2087" s="748"/>
      <c r="AO2087" s="748"/>
      <c r="AP2087" s="748"/>
      <c r="AQ2087" s="748"/>
      <c r="AR2087" s="748"/>
      <c r="AS2087" s="747"/>
      <c r="AT2087" s="748"/>
      <c r="AU2087" s="748"/>
      <c r="AV2087" s="748"/>
      <c r="AW2087" s="748"/>
      <c r="AX2087" s="748"/>
      <c r="AY2087" s="748"/>
      <c r="BK2087" s="155"/>
      <c r="BL2087" s="155"/>
      <c r="BM2087" s="155"/>
      <c r="BN2087" s="155"/>
    </row>
    <row r="2088" spans="1:66" s="750" customFormat="1" ht="24.75" customHeight="1">
      <c r="A2088" s="22" t="s">
        <v>25439</v>
      </c>
      <c r="B2088" s="22" t="s">
        <v>25440</v>
      </c>
      <c r="C2088" s="472" t="s">
        <v>5187</v>
      </c>
      <c r="D2088" s="23" t="s">
        <v>25441</v>
      </c>
      <c r="E2088" s="23" t="s">
        <v>162</v>
      </c>
      <c r="F2088" s="22" t="s">
        <v>25442</v>
      </c>
      <c r="G2088" s="22" t="s">
        <v>25392</v>
      </c>
      <c r="H2088" s="22" t="s">
        <v>180</v>
      </c>
      <c r="I2088" s="18" t="s">
        <v>5417</v>
      </c>
      <c r="J2088" s="23" t="s">
        <v>25443</v>
      </c>
      <c r="K2088" s="23" t="s">
        <v>1183</v>
      </c>
      <c r="L2088" s="23" t="s">
        <v>1184</v>
      </c>
      <c r="M2088" s="746" t="s">
        <v>25444</v>
      </c>
      <c r="N2088" s="22"/>
      <c r="O2088" s="22" t="s">
        <v>1551</v>
      </c>
      <c r="P2088" s="22" t="s">
        <v>653</v>
      </c>
      <c r="Q2088" s="22" t="s">
        <v>653</v>
      </c>
      <c r="R2088" s="22" t="s">
        <v>612</v>
      </c>
      <c r="S2088" s="747"/>
      <c r="T2088" s="748"/>
      <c r="U2088" s="22"/>
      <c r="V2088" s="22"/>
      <c r="W2088" s="22"/>
      <c r="X2088" s="22"/>
      <c r="Y2088" s="748"/>
      <c r="Z2088" s="748"/>
      <c r="AA2088" s="748"/>
      <c r="AB2088" s="748"/>
      <c r="AC2088" s="748"/>
      <c r="AD2088" s="748"/>
      <c r="AE2088" s="748"/>
      <c r="AF2088" s="748"/>
      <c r="AG2088" s="748"/>
      <c r="AH2088" s="749"/>
      <c r="AI2088" s="749"/>
      <c r="AJ2088" s="749"/>
      <c r="AK2088" s="749"/>
      <c r="AL2088" s="748"/>
      <c r="AM2088" s="748"/>
      <c r="AN2088" s="748"/>
      <c r="AO2088" s="748"/>
      <c r="AP2088" s="748"/>
      <c r="AQ2088" s="748"/>
      <c r="AR2088" s="748"/>
      <c r="AS2088" s="747"/>
      <c r="AT2088" s="748"/>
      <c r="AU2088" s="748"/>
      <c r="AV2088" s="748"/>
      <c r="AW2088" s="748"/>
      <c r="AX2088" s="748"/>
      <c r="AY2088" s="748"/>
      <c r="BK2088" s="155"/>
      <c r="BL2088" s="155"/>
      <c r="BM2088" s="155"/>
      <c r="BN2088" s="155"/>
    </row>
    <row r="2089" spans="1:66" s="750" customFormat="1" ht="24.75" customHeight="1">
      <c r="A2089" s="22" t="s">
        <v>25445</v>
      </c>
      <c r="B2089" s="22" t="s">
        <v>25446</v>
      </c>
      <c r="C2089" s="472" t="s">
        <v>5187</v>
      </c>
      <c r="D2089" s="23" t="s">
        <v>25447</v>
      </c>
      <c r="E2089" s="23" t="s">
        <v>162</v>
      </c>
      <c r="F2089" s="22" t="s">
        <v>138</v>
      </c>
      <c r="G2089" s="22" t="s">
        <v>25417</v>
      </c>
      <c r="H2089" s="22" t="s">
        <v>179</v>
      </c>
      <c r="I2089" s="18" t="s">
        <v>5418</v>
      </c>
      <c r="J2089" s="23" t="s">
        <v>25448</v>
      </c>
      <c r="K2089" s="23" t="s">
        <v>1183</v>
      </c>
      <c r="L2089" s="23" t="s">
        <v>1184</v>
      </c>
      <c r="M2089" s="746" t="s">
        <v>25449</v>
      </c>
      <c r="N2089" s="22"/>
      <c r="O2089" s="22" t="s">
        <v>1551</v>
      </c>
      <c r="P2089" s="22"/>
      <c r="Q2089" s="22"/>
      <c r="R2089" s="22" t="s">
        <v>1882</v>
      </c>
      <c r="S2089" s="747"/>
      <c r="T2089" s="748"/>
      <c r="U2089" s="22"/>
      <c r="V2089" s="22"/>
      <c r="W2089" s="22"/>
      <c r="X2089" s="22"/>
      <c r="Y2089" s="748"/>
      <c r="Z2089" s="748"/>
      <c r="AA2089" s="748"/>
      <c r="AB2089" s="748"/>
      <c r="AC2089" s="748"/>
      <c r="AD2089" s="748"/>
      <c r="AE2089" s="748"/>
      <c r="AF2089" s="748"/>
      <c r="AG2089" s="748"/>
      <c r="AH2089" s="749"/>
      <c r="AI2089" s="749"/>
      <c r="AJ2089" s="749"/>
      <c r="AK2089" s="749"/>
      <c r="AL2089" s="748"/>
      <c r="AM2089" s="748"/>
      <c r="AN2089" s="748"/>
      <c r="AO2089" s="748"/>
      <c r="AP2089" s="748"/>
      <c r="AQ2089" s="748"/>
      <c r="AR2089" s="748"/>
      <c r="AS2089" s="747"/>
      <c r="AT2089" s="748"/>
      <c r="AU2089" s="748"/>
      <c r="AV2089" s="748"/>
      <c r="AW2089" s="748"/>
      <c r="AX2089" s="748"/>
      <c r="AY2089" s="748"/>
      <c r="BK2089" s="155"/>
      <c r="BL2089" s="155"/>
      <c r="BM2089" s="155"/>
      <c r="BN2089" s="155"/>
    </row>
    <row r="2090" spans="1:66" s="750" customFormat="1" ht="24.75" customHeight="1">
      <c r="A2090" s="22" t="s">
        <v>25450</v>
      </c>
      <c r="B2090" s="22" t="s">
        <v>25451</v>
      </c>
      <c r="C2090" s="472" t="s">
        <v>5187</v>
      </c>
      <c r="D2090" s="23" t="s">
        <v>25452</v>
      </c>
      <c r="E2090" s="23" t="s">
        <v>162</v>
      </c>
      <c r="F2090" s="22" t="s">
        <v>826</v>
      </c>
      <c r="G2090" s="22" t="s">
        <v>25453</v>
      </c>
      <c r="H2090" s="22" t="s">
        <v>179</v>
      </c>
      <c r="I2090" s="18" t="s">
        <v>22456</v>
      </c>
      <c r="J2090" s="23" t="s">
        <v>25454</v>
      </c>
      <c r="K2090" s="23" t="s">
        <v>1183</v>
      </c>
      <c r="L2090" s="23" t="s">
        <v>1184</v>
      </c>
      <c r="M2090" s="746" t="s">
        <v>25455</v>
      </c>
      <c r="N2090" s="22"/>
      <c r="O2090" s="22" t="s">
        <v>1551</v>
      </c>
      <c r="P2090" s="22" t="s">
        <v>25456</v>
      </c>
      <c r="Q2090" s="22" t="s">
        <v>25456</v>
      </c>
      <c r="R2090" s="22" t="s">
        <v>1309</v>
      </c>
      <c r="S2090" s="747"/>
      <c r="T2090" s="748"/>
      <c r="U2090" s="22"/>
      <c r="V2090" s="22"/>
      <c r="W2090" s="22"/>
      <c r="X2090" s="22"/>
      <c r="Y2090" s="748"/>
      <c r="Z2090" s="748"/>
      <c r="AA2090" s="748"/>
      <c r="AB2090" s="748"/>
      <c r="AC2090" s="748"/>
      <c r="AD2090" s="748"/>
      <c r="AE2090" s="748"/>
      <c r="AF2090" s="748"/>
      <c r="AG2090" s="748"/>
      <c r="AH2090" s="749"/>
      <c r="AI2090" s="749"/>
      <c r="AJ2090" s="749"/>
      <c r="AK2090" s="749"/>
      <c r="AL2090" s="748"/>
      <c r="AM2090" s="748"/>
      <c r="AN2090" s="748"/>
      <c r="AO2090" s="748"/>
      <c r="AP2090" s="748"/>
      <c r="AQ2090" s="748"/>
      <c r="AR2090" s="748"/>
      <c r="AS2090" s="747"/>
      <c r="AT2090" s="748"/>
      <c r="AU2090" s="748"/>
      <c r="AV2090" s="748"/>
      <c r="AW2090" s="748"/>
      <c r="AX2090" s="748"/>
      <c r="AY2090" s="748"/>
      <c r="BK2090" s="155"/>
      <c r="BL2090" s="155"/>
      <c r="BM2090" s="155"/>
      <c r="BN2090" s="155"/>
    </row>
    <row r="2091" spans="1:66" s="750" customFormat="1" ht="24.75" customHeight="1">
      <c r="A2091" s="22" t="s">
        <v>25457</v>
      </c>
      <c r="B2091" s="22" t="s">
        <v>25458</v>
      </c>
      <c r="C2091" s="472" t="s">
        <v>5187</v>
      </c>
      <c r="D2091" s="23" t="s">
        <v>25459</v>
      </c>
      <c r="E2091" s="23" t="s">
        <v>162</v>
      </c>
      <c r="F2091" s="22" t="s">
        <v>419</v>
      </c>
      <c r="G2091" s="22" t="s">
        <v>25460</v>
      </c>
      <c r="H2091" s="22" t="s">
        <v>179</v>
      </c>
      <c r="I2091" s="18" t="s">
        <v>5509</v>
      </c>
      <c r="J2091" s="23" t="s">
        <v>25461</v>
      </c>
      <c r="K2091" s="23" t="s">
        <v>1183</v>
      </c>
      <c r="L2091" s="23" t="s">
        <v>1184</v>
      </c>
      <c r="M2091" s="746" t="s">
        <v>25462</v>
      </c>
      <c r="N2091" s="22"/>
      <c r="O2091" s="22" t="s">
        <v>1551</v>
      </c>
      <c r="P2091" s="22" t="s">
        <v>25463</v>
      </c>
      <c r="Q2091" s="22" t="s">
        <v>25463</v>
      </c>
      <c r="R2091" s="22" t="s">
        <v>1319</v>
      </c>
      <c r="S2091" s="747"/>
      <c r="T2091" s="748"/>
      <c r="U2091" s="22"/>
      <c r="V2091" s="22"/>
      <c r="W2091" s="22"/>
      <c r="X2091" s="22"/>
      <c r="Y2091" s="748"/>
      <c r="Z2091" s="748"/>
      <c r="AA2091" s="748"/>
      <c r="AB2091" s="748"/>
      <c r="AC2091" s="748"/>
      <c r="AD2091" s="748"/>
      <c r="AE2091" s="748"/>
      <c r="AF2091" s="748"/>
      <c r="AG2091" s="748"/>
      <c r="AH2091" s="749"/>
      <c r="AI2091" s="749"/>
      <c r="AJ2091" s="749"/>
      <c r="AK2091" s="749"/>
      <c r="AL2091" s="748"/>
      <c r="AM2091" s="748"/>
      <c r="AN2091" s="748"/>
      <c r="AO2091" s="748"/>
      <c r="AP2091" s="748"/>
      <c r="AQ2091" s="748"/>
      <c r="AR2091" s="748"/>
      <c r="AS2091" s="747"/>
      <c r="AT2091" s="748"/>
      <c r="AU2091" s="748"/>
      <c r="AV2091" s="748"/>
      <c r="AW2091" s="748"/>
      <c r="AX2091" s="748"/>
      <c r="AY2091" s="748"/>
      <c r="BK2091" s="155"/>
      <c r="BL2091" s="155"/>
      <c r="BM2091" s="155"/>
      <c r="BN2091" s="155"/>
    </row>
    <row r="2092" spans="1:66" s="750" customFormat="1" ht="24.75" customHeight="1">
      <c r="A2092" s="22" t="s">
        <v>25464</v>
      </c>
      <c r="B2092" s="22" t="s">
        <v>25465</v>
      </c>
      <c r="C2092" s="472" t="s">
        <v>5187</v>
      </c>
      <c r="D2092" s="23" t="s">
        <v>25466</v>
      </c>
      <c r="E2092" s="23" t="s">
        <v>162</v>
      </c>
      <c r="F2092" s="22" t="s">
        <v>545</v>
      </c>
      <c r="G2092" s="22" t="s">
        <v>25467</v>
      </c>
      <c r="H2092" s="22" t="s">
        <v>180</v>
      </c>
      <c r="I2092" s="18" t="s">
        <v>5417</v>
      </c>
      <c r="J2092" s="23" t="s">
        <v>25468</v>
      </c>
      <c r="K2092" s="23" t="s">
        <v>1183</v>
      </c>
      <c r="L2092" s="23" t="s">
        <v>1184</v>
      </c>
      <c r="M2092" s="746" t="s">
        <v>25469</v>
      </c>
      <c r="N2092" s="22"/>
      <c r="O2092" s="22" t="s">
        <v>1551</v>
      </c>
      <c r="P2092" s="22"/>
      <c r="Q2092" s="22"/>
      <c r="R2092" s="22" t="s">
        <v>1668</v>
      </c>
      <c r="S2092" s="747"/>
      <c r="T2092" s="748"/>
      <c r="U2092" s="22"/>
      <c r="V2092" s="22"/>
      <c r="W2092" s="22"/>
      <c r="X2092" s="22"/>
      <c r="Y2092" s="748"/>
      <c r="Z2092" s="748"/>
      <c r="AA2092" s="748"/>
      <c r="AB2092" s="748"/>
      <c r="AC2092" s="748"/>
      <c r="AD2092" s="748"/>
      <c r="AE2092" s="748"/>
      <c r="AF2092" s="748"/>
      <c r="AG2092" s="748"/>
      <c r="AH2092" s="749"/>
      <c r="AI2092" s="749"/>
      <c r="AJ2092" s="749"/>
      <c r="AK2092" s="749"/>
      <c r="AL2092" s="748"/>
      <c r="AM2092" s="748"/>
      <c r="AN2092" s="748"/>
      <c r="AO2092" s="748"/>
      <c r="AP2092" s="748"/>
      <c r="AQ2092" s="748"/>
      <c r="AR2092" s="748"/>
      <c r="AS2092" s="747"/>
      <c r="AT2092" s="748"/>
      <c r="AU2092" s="748"/>
      <c r="AV2092" s="748"/>
      <c r="AW2092" s="748"/>
      <c r="AX2092" s="748"/>
      <c r="AY2092" s="748"/>
      <c r="BK2092" s="155"/>
      <c r="BL2092" s="155"/>
      <c r="BM2092" s="155"/>
      <c r="BN2092" s="155"/>
    </row>
    <row r="2093" spans="1:66" s="750" customFormat="1" ht="24.75" customHeight="1">
      <c r="A2093" s="22" t="s">
        <v>25470</v>
      </c>
      <c r="B2093" s="22" t="s">
        <v>25471</v>
      </c>
      <c r="C2093" s="472" t="s">
        <v>5187</v>
      </c>
      <c r="D2093" s="23" t="s">
        <v>25472</v>
      </c>
      <c r="E2093" s="23" t="s">
        <v>162</v>
      </c>
      <c r="F2093" s="22" t="s">
        <v>388</v>
      </c>
      <c r="G2093" s="22" t="s">
        <v>1288</v>
      </c>
      <c r="H2093" s="22" t="s">
        <v>179</v>
      </c>
      <c r="I2093" s="18" t="s">
        <v>22176</v>
      </c>
      <c r="J2093" s="23" t="s">
        <v>25473</v>
      </c>
      <c r="K2093" s="23" t="s">
        <v>1183</v>
      </c>
      <c r="L2093" s="23" t="s">
        <v>1184</v>
      </c>
      <c r="M2093" s="746" t="s">
        <v>25474</v>
      </c>
      <c r="N2093" s="22"/>
      <c r="O2093" s="22" t="s">
        <v>1551</v>
      </c>
      <c r="P2093" s="22" t="s">
        <v>25475</v>
      </c>
      <c r="Q2093" s="22" t="s">
        <v>25475</v>
      </c>
      <c r="R2093" s="22" t="s">
        <v>1029</v>
      </c>
      <c r="S2093" s="747"/>
      <c r="T2093" s="748"/>
      <c r="U2093" s="22"/>
      <c r="V2093" s="22"/>
      <c r="W2093" s="22"/>
      <c r="X2093" s="22"/>
      <c r="Y2093" s="748"/>
      <c r="Z2093" s="748"/>
      <c r="AA2093" s="748"/>
      <c r="AB2093" s="748"/>
      <c r="AC2093" s="748"/>
      <c r="AD2093" s="748"/>
      <c r="AE2093" s="748"/>
      <c r="AF2093" s="748"/>
      <c r="AG2093" s="748"/>
      <c r="AH2093" s="749"/>
      <c r="AI2093" s="749"/>
      <c r="AJ2093" s="749"/>
      <c r="AK2093" s="749"/>
      <c r="AL2093" s="748"/>
      <c r="AM2093" s="748"/>
      <c r="AN2093" s="748"/>
      <c r="AO2093" s="748"/>
      <c r="AP2093" s="748"/>
      <c r="AQ2093" s="748"/>
      <c r="AR2093" s="748"/>
      <c r="AS2093" s="747"/>
      <c r="AT2093" s="748"/>
      <c r="AU2093" s="748"/>
      <c r="AV2093" s="748"/>
      <c r="AW2093" s="748"/>
      <c r="AX2093" s="748"/>
      <c r="AY2093" s="748"/>
      <c r="BK2093" s="155"/>
      <c r="BL2093" s="155"/>
      <c r="BM2093" s="155"/>
      <c r="BN2093" s="155"/>
    </row>
    <row r="2094" spans="1:66" s="750" customFormat="1" ht="24.75" customHeight="1">
      <c r="A2094" s="22" t="s">
        <v>25476</v>
      </c>
      <c r="B2094" s="22" t="s">
        <v>25477</v>
      </c>
      <c r="C2094" s="472" t="s">
        <v>5187</v>
      </c>
      <c r="D2094" s="23" t="s">
        <v>25478</v>
      </c>
      <c r="E2094" s="23" t="s">
        <v>162</v>
      </c>
      <c r="F2094" s="22" t="s">
        <v>3285</v>
      </c>
      <c r="G2094" s="22" t="s">
        <v>25479</v>
      </c>
      <c r="H2094" s="22" t="s">
        <v>179</v>
      </c>
      <c r="I2094" s="18" t="s">
        <v>5418</v>
      </c>
      <c r="J2094" s="23" t="s">
        <v>25480</v>
      </c>
      <c r="K2094" s="23" t="s">
        <v>1183</v>
      </c>
      <c r="L2094" s="23" t="s">
        <v>1184</v>
      </c>
      <c r="M2094" s="746" t="s">
        <v>25481</v>
      </c>
      <c r="N2094" s="22"/>
      <c r="O2094" s="22" t="s">
        <v>1551</v>
      </c>
      <c r="P2094" s="22"/>
      <c r="Q2094" s="22"/>
      <c r="R2094" s="22" t="s">
        <v>25482</v>
      </c>
      <c r="S2094" s="747"/>
      <c r="T2094" s="748"/>
      <c r="U2094" s="22"/>
      <c r="V2094" s="22"/>
      <c r="W2094" s="22"/>
      <c r="X2094" s="22"/>
      <c r="Y2094" s="748"/>
      <c r="Z2094" s="748"/>
      <c r="AA2094" s="748"/>
      <c r="AB2094" s="748"/>
      <c r="AC2094" s="748"/>
      <c r="AD2094" s="748"/>
      <c r="AE2094" s="748"/>
      <c r="AF2094" s="748"/>
      <c r="AG2094" s="748"/>
      <c r="AH2094" s="749"/>
      <c r="AI2094" s="749"/>
      <c r="AJ2094" s="749"/>
      <c r="AK2094" s="749"/>
      <c r="AL2094" s="748"/>
      <c r="AM2094" s="748"/>
      <c r="AN2094" s="748"/>
      <c r="AO2094" s="748"/>
      <c r="AP2094" s="748"/>
      <c r="AQ2094" s="748"/>
      <c r="AR2094" s="748"/>
      <c r="AS2094" s="747"/>
      <c r="AT2094" s="748"/>
      <c r="AU2094" s="748"/>
      <c r="AV2094" s="748"/>
      <c r="AW2094" s="748"/>
      <c r="AX2094" s="748"/>
      <c r="AY2094" s="748"/>
      <c r="BK2094" s="155"/>
      <c r="BL2094" s="155"/>
      <c r="BM2094" s="155"/>
      <c r="BN2094" s="155"/>
    </row>
    <row r="2095" spans="1:66" s="750" customFormat="1" ht="24.75" customHeight="1">
      <c r="A2095" s="22" t="s">
        <v>25483</v>
      </c>
      <c r="B2095" s="22" t="s">
        <v>25484</v>
      </c>
      <c r="C2095" s="472" t="s">
        <v>5187</v>
      </c>
      <c r="D2095" s="23" t="s">
        <v>25485</v>
      </c>
      <c r="E2095" s="23" t="s">
        <v>162</v>
      </c>
      <c r="F2095" s="22" t="s">
        <v>852</v>
      </c>
      <c r="G2095" s="22" t="s">
        <v>25372</v>
      </c>
      <c r="H2095" s="22" t="s">
        <v>179</v>
      </c>
      <c r="I2095" s="18" t="s">
        <v>22456</v>
      </c>
      <c r="J2095" s="23" t="s">
        <v>25486</v>
      </c>
      <c r="K2095" s="23" t="s">
        <v>1183</v>
      </c>
      <c r="L2095" s="23" t="s">
        <v>1184</v>
      </c>
      <c r="M2095" s="746" t="s">
        <v>25487</v>
      </c>
      <c r="N2095" s="22"/>
      <c r="O2095" s="22" t="s">
        <v>1551</v>
      </c>
      <c r="P2095" s="22"/>
      <c r="Q2095" s="22"/>
      <c r="R2095" s="22" t="s">
        <v>24275</v>
      </c>
      <c r="S2095" s="747"/>
      <c r="T2095" s="748"/>
      <c r="U2095" s="22"/>
      <c r="V2095" s="22"/>
      <c r="W2095" s="22"/>
      <c r="X2095" s="22"/>
      <c r="Y2095" s="748"/>
      <c r="Z2095" s="748"/>
      <c r="AA2095" s="748"/>
      <c r="AB2095" s="748"/>
      <c r="AC2095" s="748"/>
      <c r="AD2095" s="748"/>
      <c r="AE2095" s="748"/>
      <c r="AF2095" s="748"/>
      <c r="AG2095" s="748"/>
      <c r="AH2095" s="749"/>
      <c r="AI2095" s="749"/>
      <c r="AJ2095" s="749"/>
      <c r="AK2095" s="749"/>
      <c r="AL2095" s="748"/>
      <c r="AM2095" s="748"/>
      <c r="AN2095" s="748"/>
      <c r="AO2095" s="748"/>
      <c r="AP2095" s="748"/>
      <c r="AQ2095" s="748"/>
      <c r="AR2095" s="748"/>
      <c r="AS2095" s="747"/>
      <c r="AT2095" s="748"/>
      <c r="AU2095" s="748"/>
      <c r="AV2095" s="748"/>
      <c r="AW2095" s="748"/>
      <c r="AX2095" s="748"/>
      <c r="AY2095" s="748"/>
      <c r="BK2095" s="155"/>
      <c r="BL2095" s="155"/>
      <c r="BM2095" s="155"/>
      <c r="BN2095" s="155"/>
    </row>
    <row r="2096" spans="1:66" s="750" customFormat="1" ht="24.75" customHeight="1">
      <c r="A2096" s="22" t="s">
        <v>25488</v>
      </c>
      <c r="B2096" s="22" t="s">
        <v>25489</v>
      </c>
      <c r="C2096" s="472" t="s">
        <v>5187</v>
      </c>
      <c r="D2096" s="23" t="s">
        <v>25490</v>
      </c>
      <c r="E2096" s="23" t="s">
        <v>162</v>
      </c>
      <c r="F2096" s="22" t="s">
        <v>469</v>
      </c>
      <c r="G2096" s="22" t="s">
        <v>25491</v>
      </c>
      <c r="H2096" s="22" t="s">
        <v>179</v>
      </c>
      <c r="I2096" s="18" t="s">
        <v>5418</v>
      </c>
      <c r="J2096" s="23" t="s">
        <v>25492</v>
      </c>
      <c r="K2096" s="23" t="s">
        <v>1183</v>
      </c>
      <c r="L2096" s="23" t="s">
        <v>1184</v>
      </c>
      <c r="M2096" s="746" t="s">
        <v>25493</v>
      </c>
      <c r="N2096" s="22"/>
      <c r="O2096" s="22" t="s">
        <v>1551</v>
      </c>
      <c r="P2096" s="22" t="s">
        <v>25494</v>
      </c>
      <c r="Q2096" s="22" t="s">
        <v>25494</v>
      </c>
      <c r="R2096" s="22" t="s">
        <v>1474</v>
      </c>
      <c r="S2096" s="747"/>
      <c r="T2096" s="748"/>
      <c r="U2096" s="22"/>
      <c r="V2096" s="22"/>
      <c r="W2096" s="22"/>
      <c r="X2096" s="22"/>
      <c r="Y2096" s="748"/>
      <c r="Z2096" s="748"/>
      <c r="AA2096" s="748"/>
      <c r="AB2096" s="748"/>
      <c r="AC2096" s="748"/>
      <c r="AD2096" s="748"/>
      <c r="AE2096" s="748"/>
      <c r="AF2096" s="748"/>
      <c r="AG2096" s="748"/>
      <c r="AH2096" s="749"/>
      <c r="AI2096" s="749"/>
      <c r="AJ2096" s="749"/>
      <c r="AK2096" s="749"/>
      <c r="AL2096" s="748"/>
      <c r="AM2096" s="748"/>
      <c r="AN2096" s="748"/>
      <c r="AO2096" s="748"/>
      <c r="AP2096" s="748"/>
      <c r="AQ2096" s="748"/>
      <c r="AR2096" s="748"/>
      <c r="AS2096" s="747"/>
      <c r="AT2096" s="748"/>
      <c r="AU2096" s="748"/>
      <c r="AV2096" s="748"/>
      <c r="AW2096" s="748"/>
      <c r="AX2096" s="748"/>
      <c r="AY2096" s="748"/>
      <c r="BK2096" s="155"/>
      <c r="BL2096" s="155"/>
      <c r="BM2096" s="155"/>
      <c r="BN2096" s="155"/>
    </row>
    <row r="2097" spans="1:66" s="750" customFormat="1" ht="24.75" customHeight="1">
      <c r="A2097" s="22" t="s">
        <v>25495</v>
      </c>
      <c r="B2097" s="22" t="s">
        <v>25496</v>
      </c>
      <c r="C2097" s="472" t="s">
        <v>5187</v>
      </c>
      <c r="D2097" s="23" t="s">
        <v>25497</v>
      </c>
      <c r="E2097" s="23" t="s">
        <v>162</v>
      </c>
      <c r="F2097" s="22" t="s">
        <v>793</v>
      </c>
      <c r="G2097" s="22" t="s">
        <v>25498</v>
      </c>
      <c r="H2097" s="22" t="s">
        <v>179</v>
      </c>
      <c r="I2097" s="18" t="s">
        <v>22456</v>
      </c>
      <c r="J2097" s="23" t="s">
        <v>25499</v>
      </c>
      <c r="K2097" s="23" t="s">
        <v>1183</v>
      </c>
      <c r="L2097" s="23" t="s">
        <v>1184</v>
      </c>
      <c r="M2097" s="746" t="s">
        <v>25500</v>
      </c>
      <c r="N2097" s="22"/>
      <c r="O2097" s="22" t="s">
        <v>1551</v>
      </c>
      <c r="P2097" s="22"/>
      <c r="Q2097" s="22"/>
      <c r="R2097" s="22" t="s">
        <v>731</v>
      </c>
      <c r="S2097" s="747"/>
      <c r="T2097" s="748"/>
      <c r="U2097" s="22"/>
      <c r="V2097" s="22"/>
      <c r="W2097" s="22"/>
      <c r="X2097" s="22"/>
      <c r="Y2097" s="748"/>
      <c r="Z2097" s="748"/>
      <c r="AA2097" s="748"/>
      <c r="AB2097" s="748"/>
      <c r="AC2097" s="748"/>
      <c r="AD2097" s="748"/>
      <c r="AE2097" s="748"/>
      <c r="AF2097" s="748"/>
      <c r="AG2097" s="748"/>
      <c r="AH2097" s="749"/>
      <c r="AI2097" s="749"/>
      <c r="AJ2097" s="749"/>
      <c r="AK2097" s="749"/>
      <c r="AL2097" s="748"/>
      <c r="AM2097" s="748"/>
      <c r="AN2097" s="748"/>
      <c r="AO2097" s="748"/>
      <c r="AP2097" s="748"/>
      <c r="AQ2097" s="748"/>
      <c r="AR2097" s="748"/>
      <c r="AS2097" s="747"/>
      <c r="AT2097" s="748"/>
      <c r="AU2097" s="748"/>
      <c r="AV2097" s="748"/>
      <c r="AW2097" s="748"/>
      <c r="AX2097" s="748"/>
      <c r="AY2097" s="748"/>
      <c r="BK2097" s="155"/>
      <c r="BL2097" s="155"/>
      <c r="BM2097" s="155"/>
      <c r="BN2097" s="155"/>
    </row>
    <row r="2098" spans="1:66" s="750" customFormat="1" ht="24.75" customHeight="1">
      <c r="A2098" s="22" t="s">
        <v>25501</v>
      </c>
      <c r="B2098" s="22" t="s">
        <v>25502</v>
      </c>
      <c r="C2098" s="472" t="s">
        <v>5187</v>
      </c>
      <c r="D2098" s="23" t="s">
        <v>25503</v>
      </c>
      <c r="E2098" s="23" t="s">
        <v>163</v>
      </c>
      <c r="F2098" s="22" t="s">
        <v>25504</v>
      </c>
      <c r="G2098" s="22" t="s">
        <v>25505</v>
      </c>
      <c r="H2098" s="22" t="s">
        <v>180</v>
      </c>
      <c r="I2098" s="18" t="s">
        <v>5417</v>
      </c>
      <c r="J2098" s="23" t="s">
        <v>25506</v>
      </c>
      <c r="K2098" s="23" t="s">
        <v>1183</v>
      </c>
      <c r="L2098" s="23" t="s">
        <v>1184</v>
      </c>
      <c r="M2098" s="746" t="s">
        <v>25507</v>
      </c>
      <c r="N2098" s="22"/>
      <c r="O2098" s="22" t="s">
        <v>1551</v>
      </c>
      <c r="P2098" s="22"/>
      <c r="Q2098" s="22"/>
      <c r="R2098" s="22" t="s">
        <v>642</v>
      </c>
      <c r="S2098" s="747"/>
      <c r="T2098" s="748"/>
      <c r="U2098" s="22"/>
      <c r="V2098" s="22"/>
      <c r="W2098" s="22"/>
      <c r="X2098" s="22"/>
      <c r="Y2098" s="748"/>
      <c r="Z2098" s="748"/>
      <c r="AA2098" s="748"/>
      <c r="AB2098" s="748"/>
      <c r="AC2098" s="748"/>
      <c r="AD2098" s="748"/>
      <c r="AE2098" s="748"/>
      <c r="AF2098" s="748"/>
      <c r="AG2098" s="748"/>
      <c r="AH2098" s="749"/>
      <c r="AI2098" s="749"/>
      <c r="AJ2098" s="749"/>
      <c r="AK2098" s="749"/>
      <c r="AL2098" s="748"/>
      <c r="AM2098" s="748"/>
      <c r="AN2098" s="748"/>
      <c r="AO2098" s="748"/>
      <c r="AP2098" s="748"/>
      <c r="AQ2098" s="748"/>
      <c r="AR2098" s="748"/>
      <c r="AS2098" s="747"/>
      <c r="AT2098" s="748"/>
      <c r="AU2098" s="748"/>
      <c r="AV2098" s="748"/>
      <c r="AW2098" s="748"/>
      <c r="AX2098" s="748"/>
      <c r="AY2098" s="748"/>
      <c r="BK2098" s="155"/>
      <c r="BL2098" s="155"/>
      <c r="BM2098" s="155"/>
      <c r="BN2098" s="155"/>
    </row>
    <row r="2099" spans="1:66" s="750" customFormat="1" ht="24.75" customHeight="1">
      <c r="A2099" s="22" t="s">
        <v>25508</v>
      </c>
      <c r="B2099" s="22" t="s">
        <v>25509</v>
      </c>
      <c r="C2099" s="472" t="s">
        <v>5187</v>
      </c>
      <c r="D2099" s="23" t="s">
        <v>25510</v>
      </c>
      <c r="E2099" s="23" t="s">
        <v>162</v>
      </c>
      <c r="F2099" s="22" t="s">
        <v>1079</v>
      </c>
      <c r="G2099" s="22" t="s">
        <v>25511</v>
      </c>
      <c r="H2099" s="22" t="s">
        <v>179</v>
      </c>
      <c r="I2099" s="18" t="s">
        <v>22456</v>
      </c>
      <c r="J2099" s="23"/>
      <c r="K2099" s="23" t="s">
        <v>1183</v>
      </c>
      <c r="L2099" s="23" t="s">
        <v>1184</v>
      </c>
      <c r="M2099" s="746"/>
      <c r="N2099" s="22"/>
      <c r="O2099" s="22" t="s">
        <v>1551</v>
      </c>
      <c r="P2099" s="22"/>
      <c r="Q2099" s="22"/>
      <c r="R2099" s="22" t="s">
        <v>1308</v>
      </c>
      <c r="S2099" s="747"/>
      <c r="T2099" s="748"/>
      <c r="U2099" s="22"/>
      <c r="V2099" s="22"/>
      <c r="W2099" s="22"/>
      <c r="X2099" s="22"/>
      <c r="Y2099" s="748"/>
      <c r="Z2099" s="748"/>
      <c r="AA2099" s="748"/>
      <c r="AB2099" s="748"/>
      <c r="AC2099" s="748"/>
      <c r="AD2099" s="748"/>
      <c r="AE2099" s="748"/>
      <c r="AF2099" s="748"/>
      <c r="AG2099" s="748"/>
      <c r="AH2099" s="749"/>
      <c r="AI2099" s="749"/>
      <c r="AJ2099" s="749"/>
      <c r="AK2099" s="749"/>
      <c r="AL2099" s="748"/>
      <c r="AM2099" s="748"/>
      <c r="AN2099" s="748"/>
      <c r="AO2099" s="748"/>
      <c r="AP2099" s="748"/>
      <c r="AQ2099" s="748"/>
      <c r="AR2099" s="748"/>
      <c r="AS2099" s="747"/>
      <c r="AT2099" s="748"/>
      <c r="AU2099" s="748"/>
      <c r="AV2099" s="748"/>
      <c r="AW2099" s="748"/>
      <c r="AX2099" s="748"/>
      <c r="AY2099" s="748"/>
      <c r="BK2099" s="155"/>
      <c r="BL2099" s="155"/>
      <c r="BM2099" s="155"/>
      <c r="BN2099" s="155"/>
    </row>
    <row r="2100" spans="1:66" s="750" customFormat="1" ht="24.75" customHeight="1">
      <c r="A2100" s="22" t="s">
        <v>25512</v>
      </c>
      <c r="B2100" s="22" t="s">
        <v>25513</v>
      </c>
      <c r="C2100" s="472" t="s">
        <v>5187</v>
      </c>
      <c r="D2100" s="23" t="s">
        <v>25514</v>
      </c>
      <c r="E2100" s="23" t="s">
        <v>162</v>
      </c>
      <c r="F2100" s="22" t="s">
        <v>1727</v>
      </c>
      <c r="G2100" s="22" t="s">
        <v>25411</v>
      </c>
      <c r="H2100" s="22" t="s">
        <v>180</v>
      </c>
      <c r="I2100" s="18" t="s">
        <v>5417</v>
      </c>
      <c r="J2100" s="23" t="s">
        <v>25515</v>
      </c>
      <c r="K2100" s="23" t="s">
        <v>1183</v>
      </c>
      <c r="L2100" s="23" t="s">
        <v>1184</v>
      </c>
      <c r="M2100" s="746" t="s">
        <v>25516</v>
      </c>
      <c r="N2100" s="22"/>
      <c r="O2100" s="22" t="s">
        <v>1551</v>
      </c>
      <c r="P2100" s="22" t="s">
        <v>577</v>
      </c>
      <c r="Q2100" s="22" t="s">
        <v>577</v>
      </c>
      <c r="R2100" s="22" t="s">
        <v>577</v>
      </c>
      <c r="S2100" s="747"/>
      <c r="T2100" s="748"/>
      <c r="U2100" s="22"/>
      <c r="V2100" s="22"/>
      <c r="W2100" s="22"/>
      <c r="X2100" s="22"/>
      <c r="Y2100" s="748"/>
      <c r="Z2100" s="748"/>
      <c r="AA2100" s="748"/>
      <c r="AB2100" s="748"/>
      <c r="AC2100" s="748"/>
      <c r="AD2100" s="748"/>
      <c r="AE2100" s="748"/>
      <c r="AF2100" s="748"/>
      <c r="AG2100" s="748"/>
      <c r="AH2100" s="749"/>
      <c r="AI2100" s="749"/>
      <c r="AJ2100" s="749"/>
      <c r="AK2100" s="749"/>
      <c r="AL2100" s="748"/>
      <c r="AM2100" s="748"/>
      <c r="AN2100" s="748"/>
      <c r="AO2100" s="748"/>
      <c r="AP2100" s="748"/>
      <c r="AQ2100" s="748"/>
      <c r="AR2100" s="748"/>
      <c r="AS2100" s="747"/>
      <c r="AT2100" s="748"/>
      <c r="AU2100" s="748"/>
      <c r="AV2100" s="748"/>
      <c r="AW2100" s="748"/>
      <c r="AX2100" s="748"/>
      <c r="AY2100" s="748"/>
      <c r="BK2100" s="155"/>
      <c r="BL2100" s="155"/>
      <c r="BM2100" s="155"/>
      <c r="BN2100" s="155"/>
    </row>
    <row r="2101" spans="1:66" s="750" customFormat="1" ht="24.75" customHeight="1">
      <c r="A2101" s="22" t="s">
        <v>25517</v>
      </c>
      <c r="B2101" s="22" t="s">
        <v>25518</v>
      </c>
      <c r="C2101" s="472" t="s">
        <v>5187</v>
      </c>
      <c r="D2101" s="23" t="s">
        <v>25519</v>
      </c>
      <c r="E2101" s="23" t="s">
        <v>162</v>
      </c>
      <c r="F2101" s="22" t="s">
        <v>130</v>
      </c>
      <c r="G2101" s="22" t="s">
        <v>25380</v>
      </c>
      <c r="H2101" s="22" t="s">
        <v>179</v>
      </c>
      <c r="I2101" s="18" t="s">
        <v>5418</v>
      </c>
      <c r="J2101" s="23" t="s">
        <v>25520</v>
      </c>
      <c r="K2101" s="23" t="s">
        <v>1183</v>
      </c>
      <c r="L2101" s="23" t="s">
        <v>1184</v>
      </c>
      <c r="M2101" s="746" t="s">
        <v>25521</v>
      </c>
      <c r="N2101" s="22"/>
      <c r="O2101" s="22" t="s">
        <v>1551</v>
      </c>
      <c r="P2101" s="22"/>
      <c r="Q2101" s="22"/>
      <c r="R2101" s="22" t="s">
        <v>25522</v>
      </c>
      <c r="S2101" s="747"/>
      <c r="T2101" s="748"/>
      <c r="U2101" s="22"/>
      <c r="V2101" s="22"/>
      <c r="W2101" s="22"/>
      <c r="X2101" s="22"/>
      <c r="Y2101" s="748"/>
      <c r="Z2101" s="748"/>
      <c r="AA2101" s="748"/>
      <c r="AB2101" s="748"/>
      <c r="AC2101" s="748"/>
      <c r="AD2101" s="748"/>
      <c r="AE2101" s="748"/>
      <c r="AF2101" s="748"/>
      <c r="AG2101" s="748"/>
      <c r="AH2101" s="749"/>
      <c r="AI2101" s="749"/>
      <c r="AJ2101" s="749"/>
      <c r="AK2101" s="749"/>
      <c r="AL2101" s="748"/>
      <c r="AM2101" s="748"/>
      <c r="AN2101" s="748"/>
      <c r="AO2101" s="748"/>
      <c r="AP2101" s="748"/>
      <c r="AQ2101" s="748"/>
      <c r="AR2101" s="748"/>
      <c r="AS2101" s="747"/>
      <c r="AT2101" s="748"/>
      <c r="AU2101" s="748"/>
      <c r="AV2101" s="748"/>
      <c r="AW2101" s="748"/>
      <c r="AX2101" s="748"/>
      <c r="AY2101" s="748"/>
      <c r="BK2101" s="155"/>
      <c r="BL2101" s="155"/>
      <c r="BM2101" s="155"/>
      <c r="BN2101" s="155"/>
    </row>
    <row r="2102" spans="1:66" s="750" customFormat="1" ht="24.75" customHeight="1">
      <c r="A2102" s="22" t="s">
        <v>25523</v>
      </c>
      <c r="B2102" s="22" t="s">
        <v>25524</v>
      </c>
      <c r="C2102" s="472" t="s">
        <v>5187</v>
      </c>
      <c r="D2102" s="23" t="s">
        <v>25525</v>
      </c>
      <c r="E2102" s="23" t="s">
        <v>162</v>
      </c>
      <c r="F2102" s="22" t="s">
        <v>111</v>
      </c>
      <c r="G2102" s="22" t="s">
        <v>25526</v>
      </c>
      <c r="H2102" s="22" t="s">
        <v>179</v>
      </c>
      <c r="I2102" s="18" t="s">
        <v>5418</v>
      </c>
      <c r="J2102" s="23" t="s">
        <v>25527</v>
      </c>
      <c r="K2102" s="23" t="s">
        <v>1183</v>
      </c>
      <c r="L2102" s="23" t="s">
        <v>1184</v>
      </c>
      <c r="M2102" s="746" t="s">
        <v>25528</v>
      </c>
      <c r="N2102" s="22"/>
      <c r="O2102" s="22" t="s">
        <v>1551</v>
      </c>
      <c r="P2102" s="22">
        <v>1399</v>
      </c>
      <c r="Q2102" s="22">
        <v>1399</v>
      </c>
      <c r="R2102" s="22" t="s">
        <v>347</v>
      </c>
      <c r="S2102" s="747"/>
      <c r="T2102" s="748"/>
      <c r="U2102" s="22"/>
      <c r="V2102" s="22"/>
      <c r="W2102" s="22"/>
      <c r="X2102" s="22"/>
      <c r="Y2102" s="748"/>
      <c r="Z2102" s="748"/>
      <c r="AA2102" s="748"/>
      <c r="AB2102" s="748"/>
      <c r="AC2102" s="748"/>
      <c r="AD2102" s="748"/>
      <c r="AE2102" s="748"/>
      <c r="AF2102" s="748"/>
      <c r="AG2102" s="748"/>
      <c r="AH2102" s="749"/>
      <c r="AI2102" s="749"/>
      <c r="AJ2102" s="749"/>
      <c r="AK2102" s="749"/>
      <c r="AL2102" s="748"/>
      <c r="AM2102" s="748"/>
      <c r="AN2102" s="748"/>
      <c r="AO2102" s="748"/>
      <c r="AP2102" s="748"/>
      <c r="AQ2102" s="748"/>
      <c r="AR2102" s="748"/>
      <c r="AS2102" s="747"/>
      <c r="AT2102" s="748"/>
      <c r="AU2102" s="748"/>
      <c r="AV2102" s="748"/>
      <c r="AW2102" s="748"/>
      <c r="AX2102" s="748"/>
      <c r="AY2102" s="748"/>
      <c r="BK2102" s="155"/>
      <c r="BL2102" s="155"/>
      <c r="BM2102" s="155"/>
      <c r="BN2102" s="155"/>
    </row>
    <row r="2103" spans="1:66" s="750" customFormat="1" ht="24.75" customHeight="1">
      <c r="A2103" s="22" t="s">
        <v>25529</v>
      </c>
      <c r="B2103" s="22" t="s">
        <v>25530</v>
      </c>
      <c r="C2103" s="472" t="s">
        <v>5187</v>
      </c>
      <c r="D2103" s="23" t="s">
        <v>25531</v>
      </c>
      <c r="E2103" s="23" t="s">
        <v>162</v>
      </c>
      <c r="F2103" s="22" t="s">
        <v>476</v>
      </c>
      <c r="G2103" s="22" t="s">
        <v>25532</v>
      </c>
      <c r="H2103" s="22" t="s">
        <v>179</v>
      </c>
      <c r="I2103" s="18" t="s">
        <v>22456</v>
      </c>
      <c r="J2103" s="23" t="s">
        <v>25533</v>
      </c>
      <c r="K2103" s="23" t="s">
        <v>1183</v>
      </c>
      <c r="L2103" s="23" t="s">
        <v>1184</v>
      </c>
      <c r="M2103" s="746" t="s">
        <v>25534</v>
      </c>
      <c r="N2103" s="22"/>
      <c r="O2103" s="22" t="s">
        <v>1551</v>
      </c>
      <c r="P2103" s="22"/>
      <c r="Q2103" s="22"/>
      <c r="R2103" s="22" t="s">
        <v>25535</v>
      </c>
      <c r="S2103" s="747"/>
      <c r="T2103" s="748"/>
      <c r="U2103" s="22"/>
      <c r="V2103" s="22"/>
      <c r="W2103" s="22"/>
      <c r="X2103" s="22"/>
      <c r="Y2103" s="748"/>
      <c r="Z2103" s="748"/>
      <c r="AA2103" s="748"/>
      <c r="AB2103" s="748"/>
      <c r="AC2103" s="748"/>
      <c r="AD2103" s="748"/>
      <c r="AE2103" s="748"/>
      <c r="AF2103" s="748"/>
      <c r="AG2103" s="748"/>
      <c r="AH2103" s="749"/>
      <c r="AI2103" s="749"/>
      <c r="AJ2103" s="749"/>
      <c r="AK2103" s="749"/>
      <c r="AL2103" s="748"/>
      <c r="AM2103" s="748"/>
      <c r="AN2103" s="748"/>
      <c r="AO2103" s="748"/>
      <c r="AP2103" s="748"/>
      <c r="AQ2103" s="748"/>
      <c r="AR2103" s="748"/>
      <c r="AS2103" s="747"/>
      <c r="AT2103" s="748"/>
      <c r="AU2103" s="748"/>
      <c r="AV2103" s="748"/>
      <c r="AW2103" s="748"/>
      <c r="AX2103" s="748"/>
      <c r="AY2103" s="748"/>
      <c r="BK2103" s="155"/>
      <c r="BL2103" s="155"/>
      <c r="BM2103" s="155"/>
      <c r="BN2103" s="155"/>
    </row>
    <row r="2104" spans="1:66" s="750" customFormat="1" ht="24.75" customHeight="1">
      <c r="A2104" s="22" t="s">
        <v>25536</v>
      </c>
      <c r="B2104" s="22" t="s">
        <v>25537</v>
      </c>
      <c r="C2104" s="472" t="s">
        <v>5187</v>
      </c>
      <c r="D2104" s="23" t="s">
        <v>25538</v>
      </c>
      <c r="E2104" s="23" t="s">
        <v>162</v>
      </c>
      <c r="F2104" s="22" t="s">
        <v>25539</v>
      </c>
      <c r="G2104" s="22" t="s">
        <v>25460</v>
      </c>
      <c r="H2104" s="22" t="s">
        <v>180</v>
      </c>
      <c r="I2104" s="18" t="s">
        <v>5417</v>
      </c>
      <c r="J2104" s="23" t="s">
        <v>25540</v>
      </c>
      <c r="K2104" s="23" t="s">
        <v>1183</v>
      </c>
      <c r="L2104" s="23" t="s">
        <v>1184</v>
      </c>
      <c r="M2104" s="746" t="s">
        <v>25541</v>
      </c>
      <c r="N2104" s="22"/>
      <c r="O2104" s="22" t="s">
        <v>1551</v>
      </c>
      <c r="P2104" s="22" t="s">
        <v>642</v>
      </c>
      <c r="Q2104" s="22" t="s">
        <v>642</v>
      </c>
      <c r="R2104" s="22" t="s">
        <v>847</v>
      </c>
      <c r="S2104" s="747"/>
      <c r="T2104" s="748"/>
      <c r="U2104" s="22"/>
      <c r="V2104" s="22"/>
      <c r="W2104" s="22"/>
      <c r="X2104" s="22"/>
      <c r="Y2104" s="748"/>
      <c r="Z2104" s="748"/>
      <c r="AA2104" s="748"/>
      <c r="AB2104" s="748"/>
      <c r="AC2104" s="748"/>
      <c r="AD2104" s="748"/>
      <c r="AE2104" s="748"/>
      <c r="AF2104" s="748"/>
      <c r="AG2104" s="748"/>
      <c r="AH2104" s="749"/>
      <c r="AI2104" s="749"/>
      <c r="AJ2104" s="749"/>
      <c r="AK2104" s="749"/>
      <c r="AL2104" s="748"/>
      <c r="AM2104" s="748"/>
      <c r="AN2104" s="748"/>
      <c r="AO2104" s="748"/>
      <c r="AP2104" s="748"/>
      <c r="AQ2104" s="748"/>
      <c r="AR2104" s="748"/>
      <c r="AS2104" s="747"/>
      <c r="AT2104" s="748"/>
      <c r="AU2104" s="748"/>
      <c r="AV2104" s="748"/>
      <c r="AW2104" s="748"/>
      <c r="AX2104" s="748"/>
      <c r="AY2104" s="748"/>
      <c r="BK2104" s="155"/>
      <c r="BL2104" s="155"/>
      <c r="BM2104" s="155"/>
      <c r="BN2104" s="155"/>
    </row>
    <row r="2105" spans="1:66" s="750" customFormat="1" ht="24.75" customHeight="1">
      <c r="A2105" s="22" t="s">
        <v>25542</v>
      </c>
      <c r="B2105" s="22" t="s">
        <v>25543</v>
      </c>
      <c r="C2105" s="472" t="s">
        <v>5187</v>
      </c>
      <c r="D2105" s="23" t="s">
        <v>25544</v>
      </c>
      <c r="E2105" s="23" t="s">
        <v>162</v>
      </c>
      <c r="F2105" s="22" t="s">
        <v>362</v>
      </c>
      <c r="G2105" s="22" t="s">
        <v>25545</v>
      </c>
      <c r="H2105" s="22" t="s">
        <v>179</v>
      </c>
      <c r="I2105" s="18" t="s">
        <v>5418</v>
      </c>
      <c r="J2105" s="23" t="s">
        <v>25546</v>
      </c>
      <c r="K2105" s="23" t="s">
        <v>1183</v>
      </c>
      <c r="L2105" s="23" t="s">
        <v>1184</v>
      </c>
      <c r="M2105" s="746" t="s">
        <v>25547</v>
      </c>
      <c r="N2105" s="22"/>
      <c r="O2105" s="22" t="s">
        <v>1551</v>
      </c>
      <c r="P2105" s="22" t="s">
        <v>1841</v>
      </c>
      <c r="Q2105" s="22" t="s">
        <v>1841</v>
      </c>
      <c r="R2105" s="22" t="s">
        <v>1841</v>
      </c>
      <c r="S2105" s="747"/>
      <c r="T2105" s="748"/>
      <c r="U2105" s="22"/>
      <c r="V2105" s="22"/>
      <c r="W2105" s="22"/>
      <c r="X2105" s="22"/>
      <c r="Y2105" s="748"/>
      <c r="Z2105" s="748"/>
      <c r="AA2105" s="748"/>
      <c r="AB2105" s="748"/>
      <c r="AC2105" s="748"/>
      <c r="AD2105" s="748"/>
      <c r="AE2105" s="748"/>
      <c r="AF2105" s="748"/>
      <c r="AG2105" s="748"/>
      <c r="AH2105" s="749"/>
      <c r="AI2105" s="749"/>
      <c r="AJ2105" s="749"/>
      <c r="AK2105" s="749"/>
      <c r="AL2105" s="748"/>
      <c r="AM2105" s="748"/>
      <c r="AN2105" s="748"/>
      <c r="AO2105" s="748"/>
      <c r="AP2105" s="748"/>
      <c r="AQ2105" s="748"/>
      <c r="AR2105" s="748"/>
      <c r="AS2105" s="747"/>
      <c r="AT2105" s="748"/>
      <c r="AU2105" s="748"/>
      <c r="AV2105" s="748"/>
      <c r="AW2105" s="748"/>
      <c r="AX2105" s="748"/>
      <c r="AY2105" s="748"/>
      <c r="BK2105" s="155"/>
      <c r="BL2105" s="155"/>
      <c r="BM2105" s="155"/>
      <c r="BN2105" s="155"/>
    </row>
    <row r="2106" spans="1:66" s="750" customFormat="1" ht="24.75" customHeight="1">
      <c r="A2106" s="22" t="s">
        <v>25548</v>
      </c>
      <c r="B2106" s="22" t="s">
        <v>25549</v>
      </c>
      <c r="C2106" s="472" t="s">
        <v>5187</v>
      </c>
      <c r="D2106" s="23" t="s">
        <v>25550</v>
      </c>
      <c r="E2106" s="23" t="s">
        <v>162</v>
      </c>
      <c r="F2106" s="22" t="s">
        <v>545</v>
      </c>
      <c r="G2106" s="22" t="s">
        <v>25551</v>
      </c>
      <c r="H2106" s="22" t="s">
        <v>179</v>
      </c>
      <c r="I2106" s="19" t="s">
        <v>5418</v>
      </c>
      <c r="J2106" s="23" t="s">
        <v>25552</v>
      </c>
      <c r="K2106" s="23" t="s">
        <v>1183</v>
      </c>
      <c r="L2106" s="23" t="s">
        <v>1184</v>
      </c>
      <c r="M2106" s="746" t="s">
        <v>25553</v>
      </c>
      <c r="N2106" s="22"/>
      <c r="O2106" s="22" t="s">
        <v>1551</v>
      </c>
      <c r="P2106" s="22"/>
      <c r="Q2106" s="22"/>
      <c r="R2106" s="22" t="s">
        <v>24404</v>
      </c>
      <c r="S2106" s="747"/>
      <c r="T2106" s="748"/>
      <c r="U2106" s="22"/>
      <c r="V2106" s="22"/>
      <c r="W2106" s="22"/>
      <c r="X2106" s="22" t="s">
        <v>25554</v>
      </c>
      <c r="Y2106" s="748"/>
      <c r="Z2106" s="748"/>
      <c r="AA2106" s="748"/>
      <c r="AB2106" s="748"/>
      <c r="AC2106" s="748"/>
      <c r="AD2106" s="748"/>
      <c r="AE2106" s="748"/>
      <c r="AF2106" s="748"/>
      <c r="AG2106" s="748"/>
      <c r="AH2106" s="749"/>
      <c r="AI2106" s="749"/>
      <c r="AJ2106" s="749"/>
      <c r="AK2106" s="749"/>
      <c r="AL2106" s="748"/>
      <c r="AM2106" s="748"/>
      <c r="AN2106" s="748"/>
      <c r="AO2106" s="748"/>
      <c r="AP2106" s="748"/>
      <c r="AQ2106" s="748"/>
      <c r="AR2106" s="748"/>
      <c r="AS2106" s="747"/>
      <c r="AT2106" s="748"/>
      <c r="AU2106" s="748"/>
      <c r="AV2106" s="748"/>
      <c r="AW2106" s="748"/>
      <c r="AX2106" s="748"/>
      <c r="AY2106" s="748"/>
      <c r="BK2106" s="155"/>
      <c r="BL2106" s="155"/>
      <c r="BM2106" s="155"/>
      <c r="BN2106" s="155"/>
    </row>
    <row r="2107" spans="1:66" s="750" customFormat="1" ht="24.75" customHeight="1">
      <c r="A2107" s="22" t="s">
        <v>25555</v>
      </c>
      <c r="B2107" s="22" t="s">
        <v>25556</v>
      </c>
      <c r="C2107" s="472" t="s">
        <v>5187</v>
      </c>
      <c r="D2107" s="23" t="s">
        <v>25557</v>
      </c>
      <c r="E2107" s="23" t="s">
        <v>162</v>
      </c>
      <c r="F2107" s="22" t="s">
        <v>219</v>
      </c>
      <c r="G2107" s="22" t="s">
        <v>25526</v>
      </c>
      <c r="H2107" s="22" t="s">
        <v>179</v>
      </c>
      <c r="I2107" s="18" t="s">
        <v>22456</v>
      </c>
      <c r="J2107" s="23" t="s">
        <v>25558</v>
      </c>
      <c r="K2107" s="23" t="s">
        <v>1183</v>
      </c>
      <c r="L2107" s="23" t="s">
        <v>1184</v>
      </c>
      <c r="M2107" s="746" t="s">
        <v>25559</v>
      </c>
      <c r="N2107" s="22"/>
      <c r="O2107" s="22" t="s">
        <v>1551</v>
      </c>
      <c r="P2107" s="22"/>
      <c r="Q2107" s="22"/>
      <c r="R2107" s="22" t="s">
        <v>652</v>
      </c>
      <c r="S2107" s="747"/>
      <c r="T2107" s="748"/>
      <c r="U2107" s="22"/>
      <c r="V2107" s="22"/>
      <c r="W2107" s="22"/>
      <c r="X2107" s="22"/>
      <c r="Y2107" s="748"/>
      <c r="Z2107" s="748"/>
      <c r="AA2107" s="748"/>
      <c r="AB2107" s="748"/>
      <c r="AC2107" s="748"/>
      <c r="AD2107" s="748"/>
      <c r="AE2107" s="748"/>
      <c r="AF2107" s="748"/>
      <c r="AG2107" s="748"/>
      <c r="AH2107" s="749"/>
      <c r="AI2107" s="749"/>
      <c r="AJ2107" s="749"/>
      <c r="AK2107" s="749"/>
      <c r="AL2107" s="748"/>
      <c r="AM2107" s="748"/>
      <c r="AN2107" s="748"/>
      <c r="AO2107" s="748"/>
      <c r="AP2107" s="748"/>
      <c r="AQ2107" s="748"/>
      <c r="AR2107" s="748"/>
      <c r="AS2107" s="747"/>
      <c r="AT2107" s="748"/>
      <c r="AU2107" s="748"/>
      <c r="AV2107" s="748"/>
      <c r="AW2107" s="748"/>
      <c r="AX2107" s="748"/>
      <c r="AY2107" s="748"/>
      <c r="BK2107" s="155"/>
      <c r="BL2107" s="155"/>
      <c r="BM2107" s="155"/>
      <c r="BN2107" s="155"/>
    </row>
    <row r="2108" spans="1:66" s="750" customFormat="1" ht="24.75" customHeight="1">
      <c r="A2108" s="22" t="s">
        <v>25560</v>
      </c>
      <c r="B2108" s="22" t="s">
        <v>25561</v>
      </c>
      <c r="C2108" s="472" t="s">
        <v>5187</v>
      </c>
      <c r="D2108" s="23" t="s">
        <v>25562</v>
      </c>
      <c r="E2108" s="23" t="s">
        <v>162</v>
      </c>
      <c r="F2108" s="22" t="s">
        <v>25563</v>
      </c>
      <c r="G2108" s="22" t="s">
        <v>25564</v>
      </c>
      <c r="H2108" s="22" t="s">
        <v>179</v>
      </c>
      <c r="I2108" s="18" t="s">
        <v>22456</v>
      </c>
      <c r="J2108" s="23">
        <v>9101031147</v>
      </c>
      <c r="K2108" s="23" t="s">
        <v>1183</v>
      </c>
      <c r="L2108" s="23" t="s">
        <v>1184</v>
      </c>
      <c r="M2108" s="746" t="s">
        <v>25565</v>
      </c>
      <c r="N2108" s="22"/>
      <c r="O2108" s="22" t="s">
        <v>1551</v>
      </c>
      <c r="P2108" s="22"/>
      <c r="Q2108" s="22"/>
      <c r="R2108" s="22" t="s">
        <v>3952</v>
      </c>
      <c r="S2108" s="747"/>
      <c r="T2108" s="748"/>
      <c r="U2108" s="22"/>
      <c r="V2108" s="22"/>
      <c r="W2108" s="22"/>
      <c r="X2108" s="22"/>
      <c r="Y2108" s="748"/>
      <c r="Z2108" s="748"/>
      <c r="AA2108" s="748"/>
      <c r="AB2108" s="748"/>
      <c r="AC2108" s="748"/>
      <c r="AD2108" s="748"/>
      <c r="AE2108" s="748"/>
      <c r="AF2108" s="748"/>
      <c r="AG2108" s="748"/>
      <c r="AH2108" s="749"/>
      <c r="AI2108" s="749"/>
      <c r="AJ2108" s="749"/>
      <c r="AK2108" s="749"/>
      <c r="AL2108" s="748"/>
      <c r="AM2108" s="748"/>
      <c r="AN2108" s="748"/>
      <c r="AO2108" s="748"/>
      <c r="AP2108" s="748"/>
      <c r="AQ2108" s="748"/>
      <c r="AR2108" s="748"/>
      <c r="AS2108" s="747"/>
      <c r="AT2108" s="748"/>
      <c r="AU2108" s="748"/>
      <c r="AV2108" s="748"/>
      <c r="AW2108" s="748"/>
      <c r="AX2108" s="748"/>
      <c r="AY2108" s="748"/>
      <c r="BK2108" s="155"/>
      <c r="BL2108" s="155"/>
      <c r="BM2108" s="155"/>
      <c r="BN2108" s="155"/>
    </row>
    <row r="2109" spans="1:66" s="750" customFormat="1" ht="24.75" customHeight="1">
      <c r="A2109" s="22" t="s">
        <v>25566</v>
      </c>
      <c r="B2109" s="22" t="s">
        <v>25567</v>
      </c>
      <c r="C2109" s="472" t="s">
        <v>5187</v>
      </c>
      <c r="D2109" s="23" t="s">
        <v>25568</v>
      </c>
      <c r="E2109" s="23" t="s">
        <v>163</v>
      </c>
      <c r="F2109" s="22" t="s">
        <v>311</v>
      </c>
      <c r="G2109" s="22"/>
      <c r="H2109" s="22" t="s">
        <v>179</v>
      </c>
      <c r="I2109" s="18" t="s">
        <v>5416</v>
      </c>
      <c r="J2109" s="23" t="s">
        <v>25569</v>
      </c>
      <c r="K2109" s="23" t="s">
        <v>1183</v>
      </c>
      <c r="L2109" s="23" t="s">
        <v>1184</v>
      </c>
      <c r="M2109" s="746" t="s">
        <v>25570</v>
      </c>
      <c r="N2109" s="22"/>
      <c r="O2109" s="22" t="s">
        <v>1551</v>
      </c>
      <c r="P2109" s="22"/>
      <c r="Q2109" s="22"/>
      <c r="R2109" s="22" t="s">
        <v>25890</v>
      </c>
      <c r="S2109" s="747"/>
      <c r="T2109" s="748"/>
      <c r="U2109" s="22"/>
      <c r="V2109" s="22"/>
      <c r="W2109" s="22"/>
      <c r="X2109" s="22"/>
      <c r="Y2109" s="748"/>
      <c r="Z2109" s="748"/>
      <c r="AA2109" s="748"/>
      <c r="AB2109" s="748"/>
      <c r="AC2109" s="748"/>
      <c r="AD2109" s="748"/>
      <c r="AE2109" s="748"/>
      <c r="AF2109" s="748"/>
      <c r="AG2109" s="748"/>
      <c r="AH2109" s="749"/>
      <c r="AI2109" s="749"/>
      <c r="AJ2109" s="749"/>
      <c r="AK2109" s="749"/>
      <c r="AL2109" s="748"/>
      <c r="AM2109" s="748"/>
      <c r="AN2109" s="748"/>
      <c r="AO2109" s="748"/>
      <c r="AP2109" s="748"/>
      <c r="AQ2109" s="748"/>
      <c r="AR2109" s="748"/>
      <c r="AS2109" s="747"/>
      <c r="AT2109" s="748"/>
      <c r="AU2109" s="748"/>
      <c r="AV2109" s="748"/>
      <c r="AW2109" s="748"/>
      <c r="AX2109" s="748"/>
      <c r="AY2109" s="748"/>
      <c r="BK2109" s="155"/>
      <c r="BL2109" s="155"/>
      <c r="BM2109" s="155"/>
      <c r="BN2109" s="155"/>
    </row>
    <row r="2110" spans="1:66" s="750" customFormat="1" ht="24.75" customHeight="1">
      <c r="A2110" s="22" t="s">
        <v>25571</v>
      </c>
      <c r="B2110" s="22" t="s">
        <v>25572</v>
      </c>
      <c r="C2110" s="472" t="s">
        <v>5187</v>
      </c>
      <c r="D2110" s="23" t="s">
        <v>25573</v>
      </c>
      <c r="E2110" s="23" t="s">
        <v>162</v>
      </c>
      <c r="F2110" s="22" t="s">
        <v>138</v>
      </c>
      <c r="G2110" s="22" t="s">
        <v>25551</v>
      </c>
      <c r="H2110" s="22" t="s">
        <v>179</v>
      </c>
      <c r="I2110" s="18" t="s">
        <v>25574</v>
      </c>
      <c r="J2110" s="23" t="s">
        <v>25575</v>
      </c>
      <c r="K2110" s="23" t="s">
        <v>1183</v>
      </c>
      <c r="L2110" s="23" t="s">
        <v>1184</v>
      </c>
      <c r="M2110" s="746" t="s">
        <v>25576</v>
      </c>
      <c r="N2110" s="22"/>
      <c r="O2110" s="22" t="s">
        <v>1551</v>
      </c>
      <c r="P2110" s="22"/>
      <c r="Q2110" s="22"/>
      <c r="R2110" s="22" t="s">
        <v>1012</v>
      </c>
      <c r="S2110" s="747"/>
      <c r="T2110" s="748"/>
      <c r="U2110" s="22"/>
      <c r="V2110" s="22"/>
      <c r="W2110" s="22"/>
      <c r="X2110" s="22"/>
      <c r="Y2110" s="748"/>
      <c r="Z2110" s="748"/>
      <c r="AA2110" s="748"/>
      <c r="AB2110" s="748"/>
      <c r="AC2110" s="748"/>
      <c r="AD2110" s="748"/>
      <c r="AE2110" s="748"/>
      <c r="AF2110" s="748"/>
      <c r="AG2110" s="748"/>
      <c r="AH2110" s="749"/>
      <c r="AI2110" s="749"/>
      <c r="AJ2110" s="749"/>
      <c r="AK2110" s="749"/>
      <c r="AL2110" s="748"/>
      <c r="AM2110" s="748"/>
      <c r="AN2110" s="748"/>
      <c r="AO2110" s="748"/>
      <c r="AP2110" s="748"/>
      <c r="AQ2110" s="748"/>
      <c r="AR2110" s="748"/>
      <c r="AS2110" s="747"/>
      <c r="AT2110" s="748"/>
      <c r="AU2110" s="748"/>
      <c r="AV2110" s="748"/>
      <c r="AW2110" s="748"/>
      <c r="AX2110" s="748"/>
      <c r="AY2110" s="748"/>
      <c r="BK2110" s="155"/>
      <c r="BL2110" s="155"/>
      <c r="BM2110" s="155"/>
      <c r="BN2110" s="155"/>
    </row>
    <row r="2111" spans="1:66" s="750" customFormat="1" ht="24.75" customHeight="1">
      <c r="A2111" s="22" t="s">
        <v>25577</v>
      </c>
      <c r="B2111" s="22" t="s">
        <v>25578</v>
      </c>
      <c r="C2111" s="472" t="s">
        <v>5187</v>
      </c>
      <c r="D2111" s="23" t="s">
        <v>25579</v>
      </c>
      <c r="E2111" s="23" t="s">
        <v>162</v>
      </c>
      <c r="F2111" s="22" t="s">
        <v>5077</v>
      </c>
      <c r="G2111" s="22" t="s">
        <v>25580</v>
      </c>
      <c r="H2111" s="22" t="s">
        <v>179</v>
      </c>
      <c r="I2111" s="19" t="s">
        <v>5418</v>
      </c>
      <c r="J2111" s="23" t="s">
        <v>25581</v>
      </c>
      <c r="K2111" s="23" t="s">
        <v>1183</v>
      </c>
      <c r="L2111" s="23" t="s">
        <v>1184</v>
      </c>
      <c r="M2111" s="746" t="s">
        <v>25582</v>
      </c>
      <c r="N2111" s="22"/>
      <c r="O2111" s="22" t="s">
        <v>1551</v>
      </c>
      <c r="P2111" s="22"/>
      <c r="Q2111" s="22"/>
      <c r="R2111" s="22" t="s">
        <v>1472</v>
      </c>
      <c r="S2111" s="747"/>
      <c r="T2111" s="748"/>
      <c r="U2111" s="22"/>
      <c r="V2111" s="22"/>
      <c r="W2111" s="22"/>
      <c r="X2111" s="22"/>
      <c r="Y2111" s="748"/>
      <c r="Z2111" s="748"/>
      <c r="AA2111" s="748"/>
      <c r="AB2111" s="748"/>
      <c r="AC2111" s="748"/>
      <c r="AD2111" s="748"/>
      <c r="AE2111" s="748"/>
      <c r="AF2111" s="748"/>
      <c r="AG2111" s="748"/>
      <c r="AH2111" s="749"/>
      <c r="AI2111" s="749"/>
      <c r="AJ2111" s="749"/>
      <c r="AK2111" s="749"/>
      <c r="AL2111" s="748"/>
      <c r="AM2111" s="748"/>
      <c r="AN2111" s="748"/>
      <c r="AO2111" s="748"/>
      <c r="AP2111" s="748"/>
      <c r="AQ2111" s="748"/>
      <c r="AR2111" s="748"/>
      <c r="AS2111" s="747"/>
      <c r="AT2111" s="748"/>
      <c r="AU2111" s="748"/>
      <c r="AV2111" s="748"/>
      <c r="AW2111" s="748"/>
      <c r="AX2111" s="748"/>
      <c r="AY2111" s="748"/>
      <c r="BK2111" s="155"/>
      <c r="BL2111" s="155"/>
      <c r="BM2111" s="155"/>
      <c r="BN2111" s="155"/>
    </row>
    <row r="2112" spans="1:66" s="750" customFormat="1" ht="24.75" customHeight="1">
      <c r="A2112" s="22" t="s">
        <v>25583</v>
      </c>
      <c r="B2112" s="22" t="s">
        <v>25584</v>
      </c>
      <c r="C2112" s="472" t="s">
        <v>5187</v>
      </c>
      <c r="D2112" s="23" t="s">
        <v>25585</v>
      </c>
      <c r="E2112" s="23" t="s">
        <v>162</v>
      </c>
      <c r="F2112" s="22" t="s">
        <v>140</v>
      </c>
      <c r="G2112" s="22" t="s">
        <v>24223</v>
      </c>
      <c r="H2112" s="22" t="s">
        <v>180</v>
      </c>
      <c r="I2112" s="18" t="s">
        <v>5417</v>
      </c>
      <c r="J2112" s="23" t="s">
        <v>25586</v>
      </c>
      <c r="K2112" s="23" t="s">
        <v>1183</v>
      </c>
      <c r="L2112" s="23" t="s">
        <v>1184</v>
      </c>
      <c r="M2112" s="746" t="s">
        <v>25587</v>
      </c>
      <c r="N2112" s="22"/>
      <c r="O2112" s="22" t="s">
        <v>1551</v>
      </c>
      <c r="P2112" s="22" t="s">
        <v>1320</v>
      </c>
      <c r="Q2112" s="22" t="s">
        <v>1320</v>
      </c>
      <c r="R2112" s="22" t="s">
        <v>183</v>
      </c>
      <c r="S2112" s="747"/>
      <c r="T2112" s="748"/>
      <c r="U2112" s="22"/>
      <c r="V2112" s="22"/>
      <c r="W2112" s="22"/>
      <c r="X2112" s="22"/>
      <c r="Y2112" s="748"/>
      <c r="Z2112" s="748"/>
      <c r="AA2112" s="748"/>
      <c r="AB2112" s="748"/>
      <c r="AC2112" s="748"/>
      <c r="AD2112" s="748"/>
      <c r="AE2112" s="748"/>
      <c r="AF2112" s="748"/>
      <c r="AG2112" s="748"/>
      <c r="AH2112" s="749"/>
      <c r="AI2112" s="749"/>
      <c r="AJ2112" s="749"/>
      <c r="AK2112" s="749"/>
      <c r="AL2112" s="748"/>
      <c r="AM2112" s="748"/>
      <c r="AN2112" s="748"/>
      <c r="AO2112" s="748"/>
      <c r="AP2112" s="748"/>
      <c r="AQ2112" s="748"/>
      <c r="AR2112" s="748"/>
      <c r="AS2112" s="747"/>
      <c r="AT2112" s="748"/>
      <c r="AU2112" s="748"/>
      <c r="AV2112" s="748"/>
      <c r="AW2112" s="748"/>
      <c r="AX2112" s="748"/>
      <c r="AY2112" s="748"/>
      <c r="BK2112" s="155"/>
      <c r="BL2112" s="155"/>
      <c r="BM2112" s="155"/>
      <c r="BN2112" s="155"/>
    </row>
    <row r="2113" spans="1:66" s="750" customFormat="1" ht="24.75" customHeight="1">
      <c r="A2113" s="22" t="s">
        <v>25588</v>
      </c>
      <c r="B2113" s="22" t="s">
        <v>25589</v>
      </c>
      <c r="C2113" s="472" t="s">
        <v>5187</v>
      </c>
      <c r="D2113" s="23" t="s">
        <v>25590</v>
      </c>
      <c r="E2113" s="23" t="s">
        <v>162</v>
      </c>
      <c r="F2113" s="22" t="s">
        <v>111</v>
      </c>
      <c r="G2113" s="22" t="s">
        <v>25564</v>
      </c>
      <c r="H2113" s="22" t="s">
        <v>179</v>
      </c>
      <c r="I2113" s="19" t="s">
        <v>5418</v>
      </c>
      <c r="J2113" s="23" t="s">
        <v>25591</v>
      </c>
      <c r="K2113" s="23" t="s">
        <v>1183</v>
      </c>
      <c r="L2113" s="23" t="s">
        <v>1184</v>
      </c>
      <c r="M2113" s="746" t="s">
        <v>25592</v>
      </c>
      <c r="N2113" s="22"/>
      <c r="O2113" s="22" t="s">
        <v>1551</v>
      </c>
      <c r="P2113" s="22" t="s">
        <v>25593</v>
      </c>
      <c r="Q2113" s="22" t="s">
        <v>25593</v>
      </c>
      <c r="R2113" s="22" t="s">
        <v>3280</v>
      </c>
      <c r="S2113" s="747"/>
      <c r="T2113" s="748"/>
      <c r="U2113" s="22"/>
      <c r="V2113" s="22"/>
      <c r="W2113" s="22"/>
      <c r="X2113" s="22"/>
      <c r="Y2113" s="748"/>
      <c r="Z2113" s="748"/>
      <c r="AA2113" s="748"/>
      <c r="AB2113" s="748"/>
      <c r="AC2113" s="748"/>
      <c r="AD2113" s="748"/>
      <c r="AE2113" s="748"/>
      <c r="AF2113" s="748"/>
      <c r="AG2113" s="748"/>
      <c r="AH2113" s="749"/>
      <c r="AI2113" s="749"/>
      <c r="AJ2113" s="749"/>
      <c r="AK2113" s="749"/>
      <c r="AL2113" s="748"/>
      <c r="AM2113" s="748"/>
      <c r="AN2113" s="748"/>
      <c r="AO2113" s="748"/>
      <c r="AP2113" s="748"/>
      <c r="AQ2113" s="748"/>
      <c r="AR2113" s="748"/>
      <c r="AS2113" s="747"/>
      <c r="AT2113" s="748"/>
      <c r="AU2113" s="748"/>
      <c r="AV2113" s="748"/>
      <c r="AW2113" s="748"/>
      <c r="AX2113" s="748"/>
      <c r="AY2113" s="748"/>
      <c r="BK2113" s="155"/>
      <c r="BL2113" s="155"/>
      <c r="BM2113" s="155"/>
      <c r="BN2113" s="155"/>
    </row>
    <row r="2114" spans="1:66" s="750" customFormat="1" ht="24.75" customHeight="1">
      <c r="A2114" s="22" t="s">
        <v>25594</v>
      </c>
      <c r="B2114" s="22" t="s">
        <v>25595</v>
      </c>
      <c r="C2114" s="472" t="s">
        <v>5187</v>
      </c>
      <c r="D2114" s="23" t="s">
        <v>25596</v>
      </c>
      <c r="E2114" s="23" t="s">
        <v>162</v>
      </c>
      <c r="F2114" s="22" t="s">
        <v>2288</v>
      </c>
      <c r="G2114" s="22" t="s">
        <v>25597</v>
      </c>
      <c r="H2114" s="22" t="s">
        <v>180</v>
      </c>
      <c r="I2114" s="18" t="s">
        <v>5509</v>
      </c>
      <c r="J2114" s="23" t="s">
        <v>25598</v>
      </c>
      <c r="K2114" s="23" t="s">
        <v>1183</v>
      </c>
      <c r="L2114" s="23" t="s">
        <v>1184</v>
      </c>
      <c r="M2114" s="746" t="s">
        <v>25599</v>
      </c>
      <c r="N2114" s="22"/>
      <c r="O2114" s="22" t="s">
        <v>1551</v>
      </c>
      <c r="P2114" s="22"/>
      <c r="Q2114" s="22"/>
      <c r="R2114" s="22" t="s">
        <v>25600</v>
      </c>
      <c r="S2114" s="747"/>
      <c r="T2114" s="748"/>
      <c r="U2114" s="22"/>
      <c r="V2114" s="22"/>
      <c r="W2114" s="22"/>
      <c r="X2114" s="22"/>
      <c r="Y2114" s="748"/>
      <c r="Z2114" s="748"/>
      <c r="AA2114" s="748"/>
      <c r="AB2114" s="748"/>
      <c r="AC2114" s="748"/>
      <c r="AD2114" s="748"/>
      <c r="AE2114" s="748"/>
      <c r="AF2114" s="748"/>
      <c r="AG2114" s="748"/>
      <c r="AH2114" s="749"/>
      <c r="AI2114" s="749"/>
      <c r="AJ2114" s="749"/>
      <c r="AK2114" s="749"/>
      <c r="AL2114" s="748"/>
      <c r="AM2114" s="748"/>
      <c r="AN2114" s="748"/>
      <c r="AO2114" s="748"/>
      <c r="AP2114" s="748"/>
      <c r="AQ2114" s="748"/>
      <c r="AR2114" s="748"/>
      <c r="AS2114" s="747"/>
      <c r="AT2114" s="748"/>
      <c r="AU2114" s="748"/>
      <c r="AV2114" s="748"/>
      <c r="AW2114" s="748"/>
      <c r="AX2114" s="748"/>
      <c r="AY2114" s="748"/>
      <c r="BK2114" s="155"/>
      <c r="BL2114" s="155"/>
      <c r="BM2114" s="155"/>
      <c r="BN2114" s="155"/>
    </row>
    <row r="2115" spans="1:66" s="750" customFormat="1" ht="24.75" customHeight="1">
      <c r="A2115" s="22" t="s">
        <v>25601</v>
      </c>
      <c r="B2115" s="22" t="s">
        <v>25602</v>
      </c>
      <c r="C2115" s="472" t="s">
        <v>5187</v>
      </c>
      <c r="D2115" s="23" t="s">
        <v>25603</v>
      </c>
      <c r="E2115" s="23" t="s">
        <v>162</v>
      </c>
      <c r="F2115" s="22" t="s">
        <v>815</v>
      </c>
      <c r="G2115" s="22" t="s">
        <v>25604</v>
      </c>
      <c r="H2115" s="22" t="s">
        <v>179</v>
      </c>
      <c r="I2115" s="18" t="s">
        <v>22176</v>
      </c>
      <c r="J2115" s="23" t="s">
        <v>25605</v>
      </c>
      <c r="K2115" s="23" t="s">
        <v>1183</v>
      </c>
      <c r="L2115" s="23" t="s">
        <v>1184</v>
      </c>
      <c r="M2115" s="746" t="s">
        <v>25606</v>
      </c>
      <c r="N2115" s="22"/>
      <c r="O2115" s="22" t="s">
        <v>1551</v>
      </c>
      <c r="P2115" s="22"/>
      <c r="Q2115" s="22"/>
      <c r="R2115" s="22" t="s">
        <v>1779</v>
      </c>
      <c r="S2115" s="747"/>
      <c r="T2115" s="748"/>
      <c r="U2115" s="22"/>
      <c r="V2115" s="22"/>
      <c r="W2115" s="22"/>
      <c r="X2115" s="22"/>
      <c r="Y2115" s="748"/>
      <c r="Z2115" s="748"/>
      <c r="AA2115" s="748"/>
      <c r="AB2115" s="748"/>
      <c r="AC2115" s="748"/>
      <c r="AD2115" s="748"/>
      <c r="AE2115" s="748"/>
      <c r="AF2115" s="748"/>
      <c r="AG2115" s="748"/>
      <c r="AH2115" s="749"/>
      <c r="AI2115" s="749"/>
      <c r="AJ2115" s="749"/>
      <c r="AK2115" s="749"/>
      <c r="AL2115" s="748"/>
      <c r="AM2115" s="748"/>
      <c r="AN2115" s="748"/>
      <c r="AO2115" s="748"/>
      <c r="AP2115" s="748"/>
      <c r="AQ2115" s="748"/>
      <c r="AR2115" s="748"/>
      <c r="AS2115" s="747"/>
      <c r="AT2115" s="748"/>
      <c r="AU2115" s="748"/>
      <c r="AV2115" s="748"/>
      <c r="AW2115" s="748"/>
      <c r="AX2115" s="748"/>
      <c r="AY2115" s="748"/>
      <c r="BK2115" s="155"/>
      <c r="BL2115" s="155"/>
      <c r="BM2115" s="155"/>
      <c r="BN2115" s="155"/>
    </row>
    <row r="2116" spans="1:66" s="750" customFormat="1" ht="24.75" customHeight="1">
      <c r="A2116" s="22" t="s">
        <v>25607</v>
      </c>
      <c r="B2116" s="22" t="s">
        <v>25608</v>
      </c>
      <c r="C2116" s="472" t="s">
        <v>5187</v>
      </c>
      <c r="D2116" s="23" t="s">
        <v>25609</v>
      </c>
      <c r="E2116" s="23" t="s">
        <v>162</v>
      </c>
      <c r="F2116" s="22" t="s">
        <v>102</v>
      </c>
      <c r="G2116" s="22" t="s">
        <v>25610</v>
      </c>
      <c r="H2116" s="22" t="s">
        <v>179</v>
      </c>
      <c r="I2116" s="18" t="s">
        <v>22456</v>
      </c>
      <c r="J2116" s="23" t="s">
        <v>25611</v>
      </c>
      <c r="K2116" s="23" t="s">
        <v>1183</v>
      </c>
      <c r="L2116" s="23" t="s">
        <v>1184</v>
      </c>
      <c r="M2116" s="746" t="s">
        <v>25612</v>
      </c>
      <c r="N2116" s="22"/>
      <c r="O2116" s="22" t="s">
        <v>1551</v>
      </c>
      <c r="P2116" s="22" t="s">
        <v>25613</v>
      </c>
      <c r="Q2116" s="22" t="s">
        <v>25613</v>
      </c>
      <c r="R2116" s="22" t="s">
        <v>25051</v>
      </c>
      <c r="S2116" s="747"/>
      <c r="T2116" s="748"/>
      <c r="U2116" s="22"/>
      <c r="V2116" s="22"/>
      <c r="W2116" s="22"/>
      <c r="X2116" s="22"/>
      <c r="Y2116" s="748"/>
      <c r="Z2116" s="748"/>
      <c r="AA2116" s="748"/>
      <c r="AB2116" s="748"/>
      <c r="AC2116" s="748"/>
      <c r="AD2116" s="748"/>
      <c r="AE2116" s="748"/>
      <c r="AF2116" s="748"/>
      <c r="AG2116" s="748"/>
      <c r="AH2116" s="749"/>
      <c r="AI2116" s="749"/>
      <c r="AJ2116" s="749"/>
      <c r="AK2116" s="749"/>
      <c r="AL2116" s="748"/>
      <c r="AM2116" s="748"/>
      <c r="AN2116" s="748"/>
      <c r="AO2116" s="748"/>
      <c r="AP2116" s="748"/>
      <c r="AQ2116" s="748"/>
      <c r="AR2116" s="748"/>
      <c r="AS2116" s="747"/>
      <c r="AT2116" s="748"/>
      <c r="AU2116" s="748"/>
      <c r="AV2116" s="748"/>
      <c r="AW2116" s="748"/>
      <c r="AX2116" s="748"/>
      <c r="AY2116" s="748"/>
      <c r="BK2116" s="155"/>
      <c r="BL2116" s="155"/>
      <c r="BM2116" s="155"/>
      <c r="BN2116" s="155"/>
    </row>
    <row r="2117" spans="1:66" s="750" customFormat="1" ht="24.75" customHeight="1">
      <c r="A2117" s="22" t="s">
        <v>25614</v>
      </c>
      <c r="B2117" s="22" t="s">
        <v>25615</v>
      </c>
      <c r="C2117" s="472" t="s">
        <v>5187</v>
      </c>
      <c r="D2117" s="23" t="s">
        <v>25616</v>
      </c>
      <c r="E2117" s="23" t="s">
        <v>162</v>
      </c>
      <c r="F2117" s="22" t="s">
        <v>198</v>
      </c>
      <c r="G2117" s="22" t="s">
        <v>25460</v>
      </c>
      <c r="H2117" s="22" t="s">
        <v>179</v>
      </c>
      <c r="I2117" s="18" t="s">
        <v>22456</v>
      </c>
      <c r="J2117" s="23" t="s">
        <v>25617</v>
      </c>
      <c r="K2117" s="23" t="s">
        <v>1183</v>
      </c>
      <c r="L2117" s="23" t="s">
        <v>1184</v>
      </c>
      <c r="M2117" s="746" t="s">
        <v>25618</v>
      </c>
      <c r="N2117" s="22"/>
      <c r="O2117" s="22" t="s">
        <v>1551</v>
      </c>
      <c r="P2117" s="22" t="s">
        <v>25619</v>
      </c>
      <c r="Q2117" s="22" t="s">
        <v>25619</v>
      </c>
      <c r="R2117" s="22" t="s">
        <v>1841</v>
      </c>
      <c r="S2117" s="747"/>
      <c r="T2117" s="748"/>
      <c r="U2117" s="22"/>
      <c r="V2117" s="22"/>
      <c r="W2117" s="22"/>
      <c r="X2117" s="22"/>
      <c r="Y2117" s="748"/>
      <c r="Z2117" s="748"/>
      <c r="AA2117" s="748"/>
      <c r="AB2117" s="748"/>
      <c r="AC2117" s="748"/>
      <c r="AD2117" s="748"/>
      <c r="AE2117" s="748"/>
      <c r="AF2117" s="748"/>
      <c r="AG2117" s="748"/>
      <c r="AH2117" s="749"/>
      <c r="AI2117" s="749"/>
      <c r="AJ2117" s="749"/>
      <c r="AK2117" s="749"/>
      <c r="AL2117" s="748"/>
      <c r="AM2117" s="748"/>
      <c r="AN2117" s="748"/>
      <c r="AO2117" s="748"/>
      <c r="AP2117" s="748"/>
      <c r="AQ2117" s="748"/>
      <c r="AR2117" s="748"/>
      <c r="AS2117" s="747"/>
      <c r="AT2117" s="748"/>
      <c r="AU2117" s="748"/>
      <c r="AV2117" s="748"/>
      <c r="AW2117" s="748"/>
      <c r="AX2117" s="748"/>
      <c r="AY2117" s="748"/>
      <c r="BK2117" s="155"/>
      <c r="BL2117" s="155"/>
      <c r="BM2117" s="155"/>
      <c r="BN2117" s="155"/>
    </row>
    <row r="2118" spans="1:66" s="750" customFormat="1" ht="24.75" customHeight="1">
      <c r="A2118" s="22" t="s">
        <v>25620</v>
      </c>
      <c r="B2118" s="22" t="s">
        <v>25621</v>
      </c>
      <c r="C2118" s="472" t="s">
        <v>5187</v>
      </c>
      <c r="D2118" s="23" t="s">
        <v>25622</v>
      </c>
      <c r="E2118" s="23" t="s">
        <v>162</v>
      </c>
      <c r="F2118" s="22" t="s">
        <v>114</v>
      </c>
      <c r="G2118" s="22" t="s">
        <v>25526</v>
      </c>
      <c r="H2118" s="22" t="s">
        <v>179</v>
      </c>
      <c r="I2118" s="18" t="s">
        <v>22456</v>
      </c>
      <c r="J2118" s="23" t="s">
        <v>25623</v>
      </c>
      <c r="K2118" s="23" t="s">
        <v>1183</v>
      </c>
      <c r="L2118" s="23" t="s">
        <v>1184</v>
      </c>
      <c r="M2118" s="746" t="s">
        <v>25624</v>
      </c>
      <c r="N2118" s="22"/>
      <c r="O2118" s="22" t="s">
        <v>1551</v>
      </c>
      <c r="P2118" s="22" t="s">
        <v>25625</v>
      </c>
      <c r="Q2118" s="22" t="s">
        <v>25625</v>
      </c>
      <c r="R2118" s="22" t="s">
        <v>616</v>
      </c>
      <c r="S2118" s="747"/>
      <c r="T2118" s="748"/>
      <c r="U2118" s="22"/>
      <c r="V2118" s="22"/>
      <c r="W2118" s="22"/>
      <c r="X2118" s="22"/>
      <c r="Y2118" s="748"/>
      <c r="Z2118" s="748"/>
      <c r="AA2118" s="748"/>
      <c r="AB2118" s="748"/>
      <c r="AC2118" s="748"/>
      <c r="AD2118" s="748"/>
      <c r="AE2118" s="748"/>
      <c r="AF2118" s="748"/>
      <c r="AG2118" s="748"/>
      <c r="AH2118" s="749"/>
      <c r="AI2118" s="749"/>
      <c r="AJ2118" s="749"/>
      <c r="AK2118" s="749"/>
      <c r="AL2118" s="748"/>
      <c r="AM2118" s="748"/>
      <c r="AN2118" s="748"/>
      <c r="AO2118" s="748"/>
      <c r="AP2118" s="748"/>
      <c r="AQ2118" s="748"/>
      <c r="AR2118" s="748"/>
      <c r="AS2118" s="747"/>
      <c r="AT2118" s="748"/>
      <c r="AU2118" s="748"/>
      <c r="AV2118" s="748"/>
      <c r="AW2118" s="748"/>
      <c r="AX2118" s="748"/>
      <c r="AY2118" s="748"/>
      <c r="BK2118" s="155"/>
      <c r="BL2118" s="155"/>
      <c r="BM2118" s="155"/>
      <c r="BN2118" s="155"/>
    </row>
    <row r="2119" spans="1:66" s="750" customFormat="1" ht="24.75" customHeight="1">
      <c r="A2119" s="22" t="s">
        <v>25626</v>
      </c>
      <c r="B2119" s="22" t="s">
        <v>25627</v>
      </c>
      <c r="C2119" s="472" t="s">
        <v>5187</v>
      </c>
      <c r="D2119" s="23" t="s">
        <v>25628</v>
      </c>
      <c r="E2119" s="23" t="s">
        <v>162</v>
      </c>
      <c r="F2119" s="22" t="s">
        <v>469</v>
      </c>
      <c r="G2119" s="22" t="s">
        <v>25629</v>
      </c>
      <c r="H2119" s="22" t="s">
        <v>179</v>
      </c>
      <c r="I2119" s="18" t="s">
        <v>5509</v>
      </c>
      <c r="J2119" s="23" t="s">
        <v>25630</v>
      </c>
      <c r="K2119" s="23" t="s">
        <v>1183</v>
      </c>
      <c r="L2119" s="23" t="s">
        <v>1184</v>
      </c>
      <c r="M2119" s="746" t="s">
        <v>25631</v>
      </c>
      <c r="N2119" s="22"/>
      <c r="O2119" s="22" t="s">
        <v>1551</v>
      </c>
      <c r="P2119" s="22" t="s">
        <v>25632</v>
      </c>
      <c r="Q2119" s="22" t="s">
        <v>25632</v>
      </c>
      <c r="R2119" s="22" t="s">
        <v>1309</v>
      </c>
      <c r="S2119" s="747"/>
      <c r="T2119" s="748"/>
      <c r="U2119" s="22"/>
      <c r="V2119" s="22"/>
      <c r="W2119" s="22"/>
      <c r="X2119" s="22"/>
      <c r="Y2119" s="748"/>
      <c r="Z2119" s="748"/>
      <c r="AA2119" s="748"/>
      <c r="AB2119" s="748"/>
      <c r="AC2119" s="748"/>
      <c r="AD2119" s="748"/>
      <c r="AE2119" s="748"/>
      <c r="AF2119" s="748"/>
      <c r="AG2119" s="748"/>
      <c r="AH2119" s="749"/>
      <c r="AI2119" s="749"/>
      <c r="AJ2119" s="749"/>
      <c r="AK2119" s="749"/>
      <c r="AL2119" s="748"/>
      <c r="AM2119" s="748"/>
      <c r="AN2119" s="748"/>
      <c r="AO2119" s="748"/>
      <c r="AP2119" s="748"/>
      <c r="AQ2119" s="748"/>
      <c r="AR2119" s="748"/>
      <c r="AS2119" s="747"/>
      <c r="AT2119" s="748"/>
      <c r="AU2119" s="748"/>
      <c r="AV2119" s="748"/>
      <c r="AW2119" s="748"/>
      <c r="AX2119" s="748"/>
      <c r="AY2119" s="748"/>
      <c r="BK2119" s="155"/>
      <c r="BL2119" s="155"/>
      <c r="BM2119" s="155"/>
      <c r="BN2119" s="155"/>
    </row>
    <row r="2120" spans="1:66" s="750" customFormat="1" ht="24.75" customHeight="1">
      <c r="A2120" s="22" t="s">
        <v>25633</v>
      </c>
      <c r="B2120" s="22" t="s">
        <v>25634</v>
      </c>
      <c r="C2120" s="472" t="s">
        <v>5187</v>
      </c>
      <c r="D2120" s="23" t="s">
        <v>24121</v>
      </c>
      <c r="E2120" s="23" t="s">
        <v>162</v>
      </c>
      <c r="F2120" s="22" t="s">
        <v>114</v>
      </c>
      <c r="G2120" s="22" t="s">
        <v>2448</v>
      </c>
      <c r="H2120" s="22" t="s">
        <v>179</v>
      </c>
      <c r="I2120" s="18" t="s">
        <v>5416</v>
      </c>
      <c r="J2120" s="23" t="s">
        <v>24122</v>
      </c>
      <c r="K2120" s="23" t="s">
        <v>1183</v>
      </c>
      <c r="L2120" s="23" t="s">
        <v>1184</v>
      </c>
      <c r="M2120" s="746" t="s">
        <v>25635</v>
      </c>
      <c r="N2120" s="22"/>
      <c r="O2120" s="22" t="s">
        <v>1551</v>
      </c>
      <c r="P2120" s="22" t="s">
        <v>1685</v>
      </c>
      <c r="Q2120" s="22" t="s">
        <v>1685</v>
      </c>
      <c r="R2120" s="22" t="s">
        <v>1685</v>
      </c>
      <c r="S2120" s="747"/>
      <c r="T2120" s="748"/>
      <c r="U2120" s="22"/>
      <c r="V2120" s="22"/>
      <c r="W2120" s="22"/>
      <c r="X2120" s="22"/>
      <c r="Y2120" s="748"/>
      <c r="Z2120" s="748"/>
      <c r="AA2120" s="748"/>
      <c r="AB2120" s="748"/>
      <c r="AC2120" s="748"/>
      <c r="AD2120" s="748"/>
      <c r="AE2120" s="748"/>
      <c r="AF2120" s="748"/>
      <c r="AG2120" s="748"/>
      <c r="AH2120" s="749"/>
      <c r="AI2120" s="749"/>
      <c r="AJ2120" s="749"/>
      <c r="AK2120" s="749"/>
      <c r="AL2120" s="748"/>
      <c r="AM2120" s="748"/>
      <c r="AN2120" s="748"/>
      <c r="AO2120" s="748"/>
      <c r="AP2120" s="748"/>
      <c r="AQ2120" s="748"/>
      <c r="AR2120" s="748"/>
      <c r="AS2120" s="747"/>
      <c r="AT2120" s="748"/>
      <c r="AU2120" s="748"/>
      <c r="AV2120" s="748"/>
      <c r="AW2120" s="748"/>
      <c r="AX2120" s="748"/>
      <c r="AY2120" s="748"/>
      <c r="BK2120" s="155"/>
      <c r="BL2120" s="155"/>
      <c r="BM2120" s="155"/>
      <c r="BN2120" s="155"/>
    </row>
    <row r="2121" spans="1:66" s="750" customFormat="1" ht="24.75" customHeight="1">
      <c r="A2121" s="22" t="s">
        <v>25636</v>
      </c>
      <c r="B2121" s="22" t="s">
        <v>25637</v>
      </c>
      <c r="C2121" s="472" t="s">
        <v>5187</v>
      </c>
      <c r="D2121" s="23" t="s">
        <v>25638</v>
      </c>
      <c r="E2121" s="23" t="s">
        <v>162</v>
      </c>
      <c r="F2121" s="22" t="s">
        <v>608</v>
      </c>
      <c r="G2121" s="22" t="s">
        <v>2448</v>
      </c>
      <c r="H2121" s="22" t="s">
        <v>179</v>
      </c>
      <c r="I2121" s="18" t="s">
        <v>5416</v>
      </c>
      <c r="J2121" s="23" t="s">
        <v>25639</v>
      </c>
      <c r="K2121" s="23" t="s">
        <v>1183</v>
      </c>
      <c r="L2121" s="23" t="s">
        <v>1184</v>
      </c>
      <c r="M2121" s="746" t="s">
        <v>25640</v>
      </c>
      <c r="N2121" s="22"/>
      <c r="O2121" s="22" t="s">
        <v>1551</v>
      </c>
      <c r="P2121" s="22" t="s">
        <v>25641</v>
      </c>
      <c r="Q2121" s="22" t="s">
        <v>25641</v>
      </c>
      <c r="R2121" s="22" t="s">
        <v>25641</v>
      </c>
      <c r="S2121" s="747"/>
      <c r="T2121" s="748"/>
      <c r="U2121" s="22"/>
      <c r="V2121" s="22"/>
      <c r="W2121" s="22"/>
      <c r="X2121" s="22"/>
      <c r="Y2121" s="748"/>
      <c r="Z2121" s="748"/>
      <c r="AA2121" s="748"/>
      <c r="AB2121" s="748"/>
      <c r="AC2121" s="748"/>
      <c r="AD2121" s="748"/>
      <c r="AE2121" s="748"/>
      <c r="AF2121" s="748"/>
      <c r="AG2121" s="748"/>
      <c r="AH2121" s="749"/>
      <c r="AI2121" s="749"/>
      <c r="AJ2121" s="749"/>
      <c r="AK2121" s="749"/>
      <c r="AL2121" s="748"/>
      <c r="AM2121" s="748"/>
      <c r="AN2121" s="748"/>
      <c r="AO2121" s="748"/>
      <c r="AP2121" s="748"/>
      <c r="AQ2121" s="748"/>
      <c r="AR2121" s="748"/>
      <c r="AS2121" s="747"/>
      <c r="AT2121" s="748"/>
      <c r="AU2121" s="748"/>
      <c r="AV2121" s="748"/>
      <c r="AW2121" s="748"/>
      <c r="AX2121" s="748"/>
      <c r="AY2121" s="748"/>
      <c r="BK2121" s="155"/>
      <c r="BL2121" s="155"/>
      <c r="BM2121" s="155"/>
      <c r="BN2121" s="155"/>
    </row>
    <row r="2122" spans="1:66" s="750" customFormat="1" ht="24.75" customHeight="1">
      <c r="A2122" s="22" t="s">
        <v>25642</v>
      </c>
      <c r="B2122" s="22" t="s">
        <v>25643</v>
      </c>
      <c r="C2122" s="472" t="s">
        <v>5187</v>
      </c>
      <c r="D2122" s="23" t="s">
        <v>25644</v>
      </c>
      <c r="E2122" s="23" t="s">
        <v>162</v>
      </c>
      <c r="F2122" s="22" t="s">
        <v>757</v>
      </c>
      <c r="G2122" s="22" t="s">
        <v>25645</v>
      </c>
      <c r="H2122" s="22" t="s">
        <v>179</v>
      </c>
      <c r="I2122" s="18" t="s">
        <v>5509</v>
      </c>
      <c r="J2122" s="23" t="s">
        <v>25646</v>
      </c>
      <c r="K2122" s="23" t="s">
        <v>1183</v>
      </c>
      <c r="L2122" s="23" t="s">
        <v>1184</v>
      </c>
      <c r="M2122" s="746" t="s">
        <v>25647</v>
      </c>
      <c r="N2122" s="22"/>
      <c r="O2122" s="22" t="s">
        <v>1551</v>
      </c>
      <c r="P2122" s="22" t="s">
        <v>25648</v>
      </c>
      <c r="Q2122" s="22" t="s">
        <v>25648</v>
      </c>
      <c r="R2122" s="22" t="s">
        <v>22780</v>
      </c>
      <c r="S2122" s="747"/>
      <c r="T2122" s="748"/>
      <c r="U2122" s="22"/>
      <c r="V2122" s="22"/>
      <c r="W2122" s="22"/>
      <c r="X2122" s="22"/>
      <c r="Y2122" s="748"/>
      <c r="Z2122" s="748"/>
      <c r="AA2122" s="748"/>
      <c r="AB2122" s="748"/>
      <c r="AC2122" s="748"/>
      <c r="AD2122" s="748"/>
      <c r="AE2122" s="748"/>
      <c r="AF2122" s="748"/>
      <c r="AG2122" s="748"/>
      <c r="AH2122" s="749"/>
      <c r="AI2122" s="749"/>
      <c r="AJ2122" s="749"/>
      <c r="AK2122" s="749"/>
      <c r="AL2122" s="748"/>
      <c r="AM2122" s="748"/>
      <c r="AN2122" s="748"/>
      <c r="AO2122" s="748"/>
      <c r="AP2122" s="748"/>
      <c r="AQ2122" s="748"/>
      <c r="AR2122" s="748"/>
      <c r="AS2122" s="747"/>
      <c r="AT2122" s="748"/>
      <c r="AU2122" s="748"/>
      <c r="AV2122" s="748"/>
      <c r="AW2122" s="748"/>
      <c r="AX2122" s="748"/>
      <c r="AY2122" s="748"/>
      <c r="BK2122" s="155"/>
      <c r="BL2122" s="155"/>
      <c r="BM2122" s="155"/>
      <c r="BN2122" s="155"/>
    </row>
    <row r="2123" spans="1:66" s="750" customFormat="1" ht="24.75" customHeight="1">
      <c r="A2123" s="22" t="s">
        <v>25649</v>
      </c>
      <c r="B2123" s="22" t="s">
        <v>25650</v>
      </c>
      <c r="C2123" s="472" t="s">
        <v>5187</v>
      </c>
      <c r="D2123" s="23" t="s">
        <v>25651</v>
      </c>
      <c r="E2123" s="23" t="s">
        <v>162</v>
      </c>
      <c r="F2123" s="22" t="s">
        <v>115</v>
      </c>
      <c r="G2123" s="22"/>
      <c r="H2123" s="22" t="s">
        <v>179</v>
      </c>
      <c r="I2123" s="18" t="s">
        <v>5509</v>
      </c>
      <c r="J2123" s="23" t="s">
        <v>25652</v>
      </c>
      <c r="K2123" s="23" t="s">
        <v>1183</v>
      </c>
      <c r="L2123" s="23" t="s">
        <v>1184</v>
      </c>
      <c r="M2123" s="746" t="s">
        <v>25653</v>
      </c>
      <c r="N2123" s="22"/>
      <c r="O2123" s="22" t="s">
        <v>1551</v>
      </c>
      <c r="P2123" s="22" t="s">
        <v>5579</v>
      </c>
      <c r="Q2123" s="22" t="s">
        <v>5579</v>
      </c>
      <c r="R2123" s="22" t="s">
        <v>5586</v>
      </c>
      <c r="S2123" s="747"/>
      <c r="T2123" s="748"/>
      <c r="U2123" s="22"/>
      <c r="V2123" s="22"/>
      <c r="W2123" s="22"/>
      <c r="X2123" s="22"/>
      <c r="Y2123" s="748"/>
      <c r="Z2123" s="748"/>
      <c r="AA2123" s="748"/>
      <c r="AB2123" s="748"/>
      <c r="AC2123" s="748"/>
      <c r="AD2123" s="748"/>
      <c r="AE2123" s="748"/>
      <c r="AF2123" s="748"/>
      <c r="AG2123" s="748"/>
      <c r="AH2123" s="749"/>
      <c r="AI2123" s="749"/>
      <c r="AJ2123" s="749"/>
      <c r="AK2123" s="749"/>
      <c r="AL2123" s="748"/>
      <c r="AM2123" s="748"/>
      <c r="AN2123" s="748"/>
      <c r="AO2123" s="748"/>
      <c r="AP2123" s="748"/>
      <c r="AQ2123" s="748"/>
      <c r="AR2123" s="748"/>
      <c r="AS2123" s="747"/>
      <c r="AT2123" s="748"/>
      <c r="AU2123" s="748"/>
      <c r="AV2123" s="748"/>
      <c r="AW2123" s="748"/>
      <c r="AX2123" s="748"/>
      <c r="AY2123" s="748"/>
      <c r="BK2123" s="155"/>
      <c r="BL2123" s="155"/>
      <c r="BM2123" s="155"/>
      <c r="BN2123" s="155"/>
    </row>
    <row r="2124" spans="1:66" s="750" customFormat="1" ht="24.75" customHeight="1">
      <c r="A2124" s="22" t="s">
        <v>25654</v>
      </c>
      <c r="B2124" s="22" t="s">
        <v>25655</v>
      </c>
      <c r="C2124" s="472" t="s">
        <v>5187</v>
      </c>
      <c r="D2124" s="23" t="s">
        <v>25656</v>
      </c>
      <c r="E2124" s="23" t="s">
        <v>162</v>
      </c>
      <c r="F2124" s="22" t="s">
        <v>1083</v>
      </c>
      <c r="G2124" s="22"/>
      <c r="H2124" s="22" t="s">
        <v>180</v>
      </c>
      <c r="I2124" s="18" t="s">
        <v>5509</v>
      </c>
      <c r="J2124" s="23" t="s">
        <v>25657</v>
      </c>
      <c r="K2124" s="23" t="s">
        <v>1183</v>
      </c>
      <c r="L2124" s="23" t="s">
        <v>1184</v>
      </c>
      <c r="M2124" s="746" t="s">
        <v>25658</v>
      </c>
      <c r="N2124" s="22"/>
      <c r="O2124" s="22" t="s">
        <v>1551</v>
      </c>
      <c r="P2124" s="22" t="s">
        <v>25659</v>
      </c>
      <c r="Q2124" s="22" t="s">
        <v>25659</v>
      </c>
      <c r="R2124" s="22" t="s">
        <v>5595</v>
      </c>
      <c r="S2124" s="747"/>
      <c r="T2124" s="748"/>
      <c r="U2124" s="22"/>
      <c r="V2124" s="22"/>
      <c r="W2124" s="22"/>
      <c r="X2124" s="22"/>
      <c r="Y2124" s="748"/>
      <c r="Z2124" s="748"/>
      <c r="AA2124" s="748"/>
      <c r="AB2124" s="748"/>
      <c r="AC2124" s="748"/>
      <c r="AD2124" s="748"/>
      <c r="AE2124" s="748"/>
      <c r="AF2124" s="748"/>
      <c r="AG2124" s="748"/>
      <c r="AH2124" s="749"/>
      <c r="AI2124" s="749"/>
      <c r="AJ2124" s="749"/>
      <c r="AK2124" s="749"/>
      <c r="AL2124" s="748"/>
      <c r="AM2124" s="748"/>
      <c r="AN2124" s="748"/>
      <c r="AO2124" s="748"/>
      <c r="AP2124" s="748"/>
      <c r="AQ2124" s="748"/>
      <c r="AR2124" s="748"/>
      <c r="AS2124" s="747"/>
      <c r="AT2124" s="748"/>
      <c r="AU2124" s="748"/>
      <c r="AV2124" s="748"/>
      <c r="AW2124" s="748"/>
      <c r="AX2124" s="748"/>
      <c r="AY2124" s="748"/>
      <c r="BK2124" s="155"/>
      <c r="BL2124" s="155"/>
      <c r="BM2124" s="155"/>
      <c r="BN2124" s="155"/>
    </row>
    <row r="2125" spans="1:66" s="750" customFormat="1" ht="24.75" customHeight="1">
      <c r="A2125" s="22" t="s">
        <v>25660</v>
      </c>
      <c r="B2125" s="22" t="s">
        <v>25661</v>
      </c>
      <c r="C2125" s="472" t="s">
        <v>5187</v>
      </c>
      <c r="D2125" s="23" t="s">
        <v>25662</v>
      </c>
      <c r="E2125" s="23" t="s">
        <v>162</v>
      </c>
      <c r="F2125" s="22" t="s">
        <v>123</v>
      </c>
      <c r="G2125" s="22" t="s">
        <v>1287</v>
      </c>
      <c r="H2125" s="22" t="s">
        <v>180</v>
      </c>
      <c r="I2125" s="18" t="s">
        <v>5509</v>
      </c>
      <c r="J2125" s="23" t="s">
        <v>25663</v>
      </c>
      <c r="K2125" s="23" t="s">
        <v>1183</v>
      </c>
      <c r="L2125" s="23" t="s">
        <v>1184</v>
      </c>
      <c r="M2125" s="746" t="s">
        <v>25664</v>
      </c>
      <c r="N2125" s="22"/>
      <c r="O2125" s="22" t="s">
        <v>1551</v>
      </c>
      <c r="P2125" s="22" t="s">
        <v>23526</v>
      </c>
      <c r="Q2125" s="22" t="s">
        <v>23526</v>
      </c>
      <c r="R2125" s="22" t="s">
        <v>23272</v>
      </c>
      <c r="S2125" s="747"/>
      <c r="T2125" s="748"/>
      <c r="U2125" s="22"/>
      <c r="V2125" s="22"/>
      <c r="W2125" s="22"/>
      <c r="X2125" s="22"/>
      <c r="Y2125" s="748"/>
      <c r="Z2125" s="748"/>
      <c r="AA2125" s="748"/>
      <c r="AB2125" s="748"/>
      <c r="AC2125" s="748"/>
      <c r="AD2125" s="748"/>
      <c r="AE2125" s="748"/>
      <c r="AF2125" s="748"/>
      <c r="AG2125" s="748"/>
      <c r="AH2125" s="749"/>
      <c r="AI2125" s="749"/>
      <c r="AJ2125" s="749"/>
      <c r="AK2125" s="749"/>
      <c r="AL2125" s="748"/>
      <c r="AM2125" s="748"/>
      <c r="AN2125" s="748"/>
      <c r="AO2125" s="748"/>
      <c r="AP2125" s="748"/>
      <c r="AQ2125" s="748"/>
      <c r="AR2125" s="748"/>
      <c r="AS2125" s="747"/>
      <c r="AT2125" s="748"/>
      <c r="AU2125" s="748"/>
      <c r="AV2125" s="748"/>
      <c r="AW2125" s="748"/>
      <c r="AX2125" s="748"/>
      <c r="AY2125" s="748"/>
      <c r="BK2125" s="155"/>
      <c r="BL2125" s="155"/>
      <c r="BM2125" s="155"/>
      <c r="BN2125" s="155"/>
    </row>
    <row r="2126" spans="1:66" s="750" customFormat="1" ht="24.75" customHeight="1">
      <c r="A2126" s="22" t="s">
        <v>25665</v>
      </c>
      <c r="B2126" s="22" t="s">
        <v>25666</v>
      </c>
      <c r="C2126" s="472" t="s">
        <v>5187</v>
      </c>
      <c r="D2126" s="23" t="s">
        <v>25667</v>
      </c>
      <c r="E2126" s="23" t="s">
        <v>162</v>
      </c>
      <c r="F2126" s="22" t="s">
        <v>123</v>
      </c>
      <c r="G2126" s="22" t="s">
        <v>2672</v>
      </c>
      <c r="H2126" s="22" t="s">
        <v>180</v>
      </c>
      <c r="I2126" s="18" t="s">
        <v>5509</v>
      </c>
      <c r="J2126" s="23" t="s">
        <v>25668</v>
      </c>
      <c r="K2126" s="23" t="s">
        <v>1183</v>
      </c>
      <c r="L2126" s="23" t="s">
        <v>1184</v>
      </c>
      <c r="M2126" s="746" t="s">
        <v>25669</v>
      </c>
      <c r="N2126" s="22"/>
      <c r="O2126" s="22" t="s">
        <v>1551</v>
      </c>
      <c r="P2126" s="22" t="s">
        <v>25670</v>
      </c>
      <c r="Q2126" s="22" t="s">
        <v>25670</v>
      </c>
      <c r="R2126" s="22" t="s">
        <v>3273</v>
      </c>
      <c r="S2126" s="747"/>
      <c r="T2126" s="748"/>
      <c r="U2126" s="22"/>
      <c r="V2126" s="22"/>
      <c r="W2126" s="22"/>
      <c r="X2126" s="22"/>
      <c r="Y2126" s="748"/>
      <c r="Z2126" s="748"/>
      <c r="AA2126" s="748"/>
      <c r="AB2126" s="748"/>
      <c r="AC2126" s="748"/>
      <c r="AD2126" s="748"/>
      <c r="AE2126" s="748"/>
      <c r="AF2126" s="748"/>
      <c r="AG2126" s="748"/>
      <c r="AH2126" s="749"/>
      <c r="AI2126" s="749"/>
      <c r="AJ2126" s="749"/>
      <c r="AK2126" s="749"/>
      <c r="AL2126" s="748"/>
      <c r="AM2126" s="748"/>
      <c r="AN2126" s="748"/>
      <c r="AO2126" s="748"/>
      <c r="AP2126" s="748"/>
      <c r="AQ2126" s="748"/>
      <c r="AR2126" s="748"/>
      <c r="AS2126" s="747"/>
      <c r="AT2126" s="748"/>
      <c r="AU2126" s="748"/>
      <c r="AV2126" s="748"/>
      <c r="AW2126" s="748"/>
      <c r="AX2126" s="748"/>
      <c r="AY2126" s="748"/>
      <c r="BK2126" s="155"/>
      <c r="BL2126" s="155"/>
      <c r="BM2126" s="155"/>
      <c r="BN2126" s="155"/>
    </row>
    <row r="2127" spans="1:66" s="750" customFormat="1" ht="24.75" customHeight="1">
      <c r="A2127" s="22" t="s">
        <v>26309</v>
      </c>
      <c r="B2127" s="22" t="s">
        <v>26400</v>
      </c>
      <c r="C2127" s="472" t="s">
        <v>5187</v>
      </c>
      <c r="D2127" s="23" t="s">
        <v>26310</v>
      </c>
      <c r="E2127" s="23" t="s">
        <v>163</v>
      </c>
      <c r="F2127" s="22" t="s">
        <v>819</v>
      </c>
      <c r="G2127" s="22" t="s">
        <v>26311</v>
      </c>
      <c r="H2127" s="22" t="s">
        <v>179</v>
      </c>
      <c r="I2127" s="18" t="s">
        <v>5416</v>
      </c>
      <c r="J2127" s="23" t="s">
        <v>26312</v>
      </c>
      <c r="K2127" s="23" t="s">
        <v>1183</v>
      </c>
      <c r="L2127" s="23" t="s">
        <v>1184</v>
      </c>
      <c r="M2127" s="746" t="s">
        <v>26313</v>
      </c>
      <c r="N2127" s="22"/>
      <c r="O2127" s="22" t="s">
        <v>1551</v>
      </c>
      <c r="P2127" s="22"/>
      <c r="Q2127" s="22"/>
      <c r="R2127" s="22" t="s">
        <v>3836</v>
      </c>
      <c r="S2127" s="22"/>
      <c r="T2127" s="22"/>
      <c r="U2127" s="22" t="s">
        <v>5598</v>
      </c>
      <c r="V2127" s="22"/>
      <c r="W2127" s="22"/>
      <c r="X2127" s="22"/>
      <c r="Y2127" s="748"/>
      <c r="Z2127" s="748"/>
      <c r="AA2127" s="748"/>
      <c r="AB2127" s="748"/>
      <c r="AC2127" s="748"/>
      <c r="AD2127" s="748"/>
      <c r="AE2127" s="748"/>
      <c r="AF2127" s="748"/>
      <c r="AG2127" s="748"/>
      <c r="AH2127" s="749"/>
      <c r="AI2127" s="749"/>
      <c r="AJ2127" s="749"/>
      <c r="AK2127" s="749"/>
      <c r="AL2127" s="748"/>
      <c r="AM2127" s="748"/>
      <c r="AN2127" s="748"/>
      <c r="AO2127" s="748"/>
      <c r="AP2127" s="748"/>
      <c r="AQ2127" s="748"/>
      <c r="AR2127" s="748"/>
      <c r="AS2127" s="747"/>
      <c r="AT2127" s="748"/>
      <c r="AU2127" s="748"/>
      <c r="AV2127" s="748"/>
      <c r="AW2127" s="748"/>
      <c r="AX2127" s="748"/>
      <c r="AY2127" s="748"/>
      <c r="BK2127" s="155"/>
      <c r="BL2127" s="155"/>
      <c r="BM2127" s="155"/>
      <c r="BN2127" s="155"/>
    </row>
    <row r="2128" spans="1:66" s="750" customFormat="1" ht="24.75" customHeight="1">
      <c r="A2128" s="22" t="s">
        <v>26314</v>
      </c>
      <c r="B2128" s="22" t="s">
        <v>26401</v>
      </c>
      <c r="C2128" s="472" t="s">
        <v>5187</v>
      </c>
      <c r="D2128" s="23" t="s">
        <v>26315</v>
      </c>
      <c r="E2128" s="23" t="s">
        <v>162</v>
      </c>
      <c r="F2128" s="22" t="s">
        <v>309</v>
      </c>
      <c r="G2128" s="22"/>
      <c r="H2128" s="22" t="s">
        <v>180</v>
      </c>
      <c r="I2128" s="18" t="s">
        <v>5418</v>
      </c>
      <c r="J2128" s="23" t="s">
        <v>26316</v>
      </c>
      <c r="K2128" s="23" t="s">
        <v>1183</v>
      </c>
      <c r="L2128" s="23" t="s">
        <v>1184</v>
      </c>
      <c r="M2128" s="746" t="s">
        <v>26317</v>
      </c>
      <c r="N2128" s="22"/>
      <c r="O2128" s="22" t="s">
        <v>1551</v>
      </c>
      <c r="P2128" s="22"/>
      <c r="Q2128" s="22"/>
      <c r="R2128" s="22" t="s">
        <v>22287</v>
      </c>
      <c r="S2128" s="22"/>
      <c r="T2128" s="22"/>
      <c r="U2128" s="22"/>
      <c r="V2128" s="22"/>
      <c r="W2128" s="22"/>
      <c r="X2128" s="22"/>
      <c r="Y2128" s="748"/>
      <c r="Z2128" s="748"/>
      <c r="AA2128" s="748"/>
      <c r="AB2128" s="748"/>
      <c r="AC2128" s="748"/>
      <c r="AD2128" s="748"/>
      <c r="AE2128" s="748"/>
      <c r="AF2128" s="748"/>
      <c r="AG2128" s="748"/>
      <c r="AH2128" s="749"/>
      <c r="AI2128" s="749"/>
      <c r="AJ2128" s="749"/>
      <c r="AK2128" s="749"/>
      <c r="AL2128" s="748"/>
      <c r="AM2128" s="748"/>
      <c r="AN2128" s="748"/>
      <c r="AO2128" s="748"/>
      <c r="AP2128" s="748"/>
      <c r="AQ2128" s="748"/>
      <c r="AR2128" s="748"/>
      <c r="AS2128" s="747"/>
      <c r="AT2128" s="748"/>
      <c r="AU2128" s="748"/>
      <c r="AV2128" s="748"/>
      <c r="AW2128" s="748"/>
      <c r="AX2128" s="748"/>
      <c r="AY2128" s="748"/>
      <c r="BK2128" s="155"/>
      <c r="BL2128" s="155"/>
      <c r="BM2128" s="155"/>
      <c r="BN2128" s="155"/>
    </row>
    <row r="2129" spans="1:66" s="750" customFormat="1" ht="24.75" customHeight="1">
      <c r="A2129" s="22" t="s">
        <v>26402</v>
      </c>
      <c r="B2129" s="22" t="s">
        <v>26403</v>
      </c>
      <c r="C2129" s="472" t="s">
        <v>5187</v>
      </c>
      <c r="D2129" s="23" t="s">
        <v>26407</v>
      </c>
      <c r="E2129" s="23" t="s">
        <v>162</v>
      </c>
      <c r="F2129" s="22" t="s">
        <v>5223</v>
      </c>
      <c r="G2129" s="22" t="s">
        <v>1667</v>
      </c>
      <c r="H2129" s="22" t="s">
        <v>180</v>
      </c>
      <c r="I2129" s="18" t="s">
        <v>5417</v>
      </c>
      <c r="J2129" s="23" t="s">
        <v>26408</v>
      </c>
      <c r="K2129" s="23" t="s">
        <v>1183</v>
      </c>
      <c r="L2129" s="23" t="s">
        <v>1184</v>
      </c>
      <c r="M2129" s="746" t="s">
        <v>26409</v>
      </c>
      <c r="N2129" s="22"/>
      <c r="O2129" s="22" t="s">
        <v>1551</v>
      </c>
      <c r="P2129" s="22" t="s">
        <v>24576</v>
      </c>
      <c r="Q2129" s="22"/>
      <c r="R2129" s="22" t="s">
        <v>5595</v>
      </c>
      <c r="S2129" s="22"/>
      <c r="T2129" s="22"/>
      <c r="U2129" s="22"/>
      <c r="V2129" s="22"/>
      <c r="W2129" s="22"/>
      <c r="X2129" s="22"/>
      <c r="Y2129" s="748"/>
      <c r="Z2129" s="748"/>
      <c r="AA2129" s="748"/>
      <c r="AB2129" s="748"/>
      <c r="AC2129" s="748"/>
      <c r="AD2129" s="748"/>
      <c r="AE2129" s="748"/>
      <c r="AF2129" s="748"/>
      <c r="AG2129" s="748"/>
      <c r="AH2129" s="749"/>
      <c r="AI2129" s="749"/>
      <c r="AJ2129" s="749"/>
      <c r="AK2129" s="749"/>
      <c r="AL2129" s="748"/>
      <c r="AM2129" s="748"/>
      <c r="AN2129" s="748"/>
      <c r="AO2129" s="748"/>
      <c r="AP2129" s="748"/>
      <c r="AQ2129" s="748"/>
      <c r="AR2129" s="748"/>
      <c r="AS2129" s="747"/>
      <c r="AT2129" s="748"/>
      <c r="AU2129" s="748"/>
      <c r="AV2129" s="748"/>
      <c r="AW2129" s="748"/>
      <c r="AX2129" s="748"/>
      <c r="AY2129" s="748"/>
      <c r="BK2129" s="155"/>
      <c r="BL2129" s="155"/>
      <c r="BM2129" s="155"/>
      <c r="BN2129" s="155"/>
    </row>
    <row r="2130" spans="1:66" s="750" customFormat="1" ht="24.75" customHeight="1">
      <c r="A2130" s="22" t="s">
        <v>26410</v>
      </c>
      <c r="B2130" s="22" t="s">
        <v>26404</v>
      </c>
      <c r="C2130" s="472" t="s">
        <v>5187</v>
      </c>
      <c r="D2130" s="23" t="s">
        <v>26411</v>
      </c>
      <c r="E2130" s="23" t="s">
        <v>162</v>
      </c>
      <c r="F2130" s="22" t="s">
        <v>138</v>
      </c>
      <c r="G2130" s="22" t="s">
        <v>1667</v>
      </c>
      <c r="H2130" s="22" t="s">
        <v>180</v>
      </c>
      <c r="I2130" s="18" t="s">
        <v>5417</v>
      </c>
      <c r="J2130" s="23" t="s">
        <v>26412</v>
      </c>
      <c r="K2130" s="23" t="s">
        <v>1183</v>
      </c>
      <c r="L2130" s="23" t="s">
        <v>1184</v>
      </c>
      <c r="M2130" s="746"/>
      <c r="N2130" s="22"/>
      <c r="O2130" s="22"/>
      <c r="P2130" s="22"/>
      <c r="Q2130" s="22"/>
      <c r="R2130" s="22"/>
      <c r="S2130" s="22"/>
      <c r="T2130" s="22"/>
      <c r="U2130" s="22"/>
      <c r="V2130" s="22"/>
      <c r="W2130" s="22"/>
      <c r="X2130" s="22"/>
      <c r="Y2130" s="748"/>
      <c r="Z2130" s="748"/>
      <c r="AA2130" s="748"/>
      <c r="AB2130" s="748"/>
      <c r="AC2130" s="748"/>
      <c r="AD2130" s="748"/>
      <c r="AE2130" s="748"/>
      <c r="AF2130" s="748"/>
      <c r="AG2130" s="748"/>
      <c r="AH2130" s="749"/>
      <c r="AI2130" s="749"/>
      <c r="AJ2130" s="749"/>
      <c r="AK2130" s="749"/>
      <c r="AL2130" s="748"/>
      <c r="AM2130" s="748"/>
      <c r="AN2130" s="748"/>
      <c r="AO2130" s="748"/>
      <c r="AP2130" s="748"/>
      <c r="AQ2130" s="748"/>
      <c r="AR2130" s="748"/>
      <c r="AS2130" s="747"/>
      <c r="AT2130" s="748"/>
      <c r="AU2130" s="748"/>
      <c r="AV2130" s="748"/>
      <c r="AW2130" s="748"/>
      <c r="AX2130" s="748"/>
      <c r="AY2130" s="748"/>
      <c r="BK2130" s="155"/>
      <c r="BL2130" s="155"/>
      <c r="BM2130" s="155"/>
      <c r="BN2130" s="155"/>
    </row>
    <row r="2131" spans="1:66" s="750" customFormat="1" ht="24.75" customHeight="1">
      <c r="A2131" s="22" t="s">
        <v>26421</v>
      </c>
      <c r="B2131" s="22" t="s">
        <v>26405</v>
      </c>
      <c r="C2131" s="472" t="s">
        <v>5187</v>
      </c>
      <c r="D2131" s="23" t="s">
        <v>26422</v>
      </c>
      <c r="E2131" s="23" t="s">
        <v>162</v>
      </c>
      <c r="F2131" s="22" t="s">
        <v>344</v>
      </c>
      <c r="G2131" s="22" t="s">
        <v>1288</v>
      </c>
      <c r="H2131" s="22" t="s">
        <v>179</v>
      </c>
      <c r="I2131" s="18" t="s">
        <v>5418</v>
      </c>
      <c r="J2131" s="23" t="s">
        <v>26423</v>
      </c>
      <c r="K2131" s="23" t="s">
        <v>1183</v>
      </c>
      <c r="L2131" s="23" t="s">
        <v>1184</v>
      </c>
      <c r="M2131" s="746" t="s">
        <v>26424</v>
      </c>
      <c r="N2131" s="22"/>
      <c r="O2131" s="22"/>
      <c r="P2131" s="22" t="s">
        <v>4853</v>
      </c>
      <c r="Q2131" s="22"/>
      <c r="R2131" s="22" t="s">
        <v>4748</v>
      </c>
      <c r="S2131" s="22"/>
      <c r="T2131" s="22"/>
      <c r="U2131" s="22"/>
      <c r="V2131" s="22"/>
      <c r="W2131" s="22"/>
      <c r="X2131" s="22"/>
      <c r="Y2131" s="748"/>
      <c r="Z2131" s="748"/>
      <c r="AA2131" s="748"/>
      <c r="AB2131" s="748"/>
      <c r="AC2131" s="748"/>
      <c r="AD2131" s="748"/>
      <c r="AE2131" s="748"/>
      <c r="AF2131" s="748"/>
      <c r="AG2131" s="748"/>
      <c r="AH2131" s="749"/>
      <c r="AI2131" s="749"/>
      <c r="AJ2131" s="749"/>
      <c r="AK2131" s="749"/>
      <c r="AL2131" s="748"/>
      <c r="AM2131" s="748"/>
      <c r="AN2131" s="748"/>
      <c r="AO2131" s="748"/>
      <c r="AP2131" s="748"/>
      <c r="AQ2131" s="748"/>
      <c r="AR2131" s="748"/>
      <c r="AS2131" s="747"/>
      <c r="AT2131" s="748"/>
      <c r="AU2131" s="748"/>
      <c r="AV2131" s="748"/>
      <c r="AW2131" s="748"/>
      <c r="AX2131" s="748"/>
      <c r="AY2131" s="748"/>
      <c r="BK2131" s="155"/>
      <c r="BL2131" s="155"/>
      <c r="BM2131" s="155"/>
      <c r="BN2131" s="155"/>
    </row>
    <row r="2132" spans="1:66" s="750" customFormat="1" ht="24.75" customHeight="1">
      <c r="A2132" s="22" t="s">
        <v>26420</v>
      </c>
      <c r="B2132" s="22" t="s">
        <v>26406</v>
      </c>
      <c r="C2132" s="472" t="s">
        <v>5187</v>
      </c>
      <c r="D2132" s="23" t="s">
        <v>26427</v>
      </c>
      <c r="E2132" s="23" t="s">
        <v>162</v>
      </c>
      <c r="F2132" s="22" t="s">
        <v>608</v>
      </c>
      <c r="G2132" s="22" t="s">
        <v>1667</v>
      </c>
      <c r="H2132" s="22" t="s">
        <v>179</v>
      </c>
      <c r="I2132" s="18" t="s">
        <v>5417</v>
      </c>
      <c r="J2132" s="23" t="s">
        <v>26428</v>
      </c>
      <c r="K2132" s="23" t="s">
        <v>1183</v>
      </c>
      <c r="L2132" s="23" t="s">
        <v>1184</v>
      </c>
      <c r="M2132" s="746" t="s">
        <v>26429</v>
      </c>
      <c r="N2132" s="22"/>
      <c r="O2132" s="22"/>
      <c r="P2132" s="22" t="s">
        <v>26430</v>
      </c>
      <c r="Q2132" s="22"/>
      <c r="R2132" s="22" t="s">
        <v>5586</v>
      </c>
      <c r="S2132" s="747"/>
      <c r="T2132" s="748"/>
      <c r="U2132" s="22"/>
      <c r="V2132" s="22"/>
      <c r="W2132" s="22"/>
      <c r="X2132" s="22"/>
      <c r="Y2132" s="748"/>
      <c r="Z2132" s="748"/>
      <c r="AA2132" s="748"/>
      <c r="AB2132" s="748"/>
      <c r="AC2132" s="748"/>
      <c r="AD2132" s="748"/>
      <c r="AE2132" s="748"/>
      <c r="AF2132" s="748"/>
      <c r="AG2132" s="748"/>
      <c r="AH2132" s="749"/>
      <c r="AI2132" s="749"/>
      <c r="AJ2132" s="749"/>
      <c r="AK2132" s="749"/>
      <c r="AL2132" s="748"/>
      <c r="AM2132" s="748"/>
      <c r="AN2132" s="748"/>
      <c r="AO2132" s="748"/>
      <c r="AP2132" s="748"/>
      <c r="AQ2132" s="748"/>
      <c r="AR2132" s="748"/>
      <c r="AS2132" s="747"/>
      <c r="AT2132" s="748"/>
      <c r="AU2132" s="748"/>
      <c r="AV2132" s="748"/>
      <c r="AW2132" s="748"/>
      <c r="AX2132" s="748"/>
      <c r="AY2132" s="748"/>
      <c r="BK2132" s="155"/>
      <c r="BL2132" s="155"/>
      <c r="BM2132" s="155"/>
      <c r="BN2132" s="155"/>
    </row>
    <row r="2133" spans="1:66" s="750" customFormat="1" ht="24.75" customHeight="1">
      <c r="A2133" s="22"/>
      <c r="B2133" s="22"/>
      <c r="C2133" s="472"/>
      <c r="D2133" s="23"/>
      <c r="E2133" s="23"/>
      <c r="F2133" s="22"/>
      <c r="G2133" s="22"/>
      <c r="H2133" s="22"/>
      <c r="I2133" s="18"/>
      <c r="J2133" s="23"/>
      <c r="K2133" s="23"/>
      <c r="L2133" s="23"/>
      <c r="M2133" s="746"/>
      <c r="N2133" s="22"/>
      <c r="O2133" s="22"/>
      <c r="P2133" s="22"/>
      <c r="Q2133" s="22"/>
      <c r="R2133" s="22"/>
      <c r="S2133" s="747"/>
      <c r="T2133" s="748"/>
      <c r="U2133" s="22"/>
      <c r="V2133" s="22"/>
      <c r="W2133" s="22"/>
      <c r="X2133" s="22"/>
      <c r="Y2133" s="748"/>
      <c r="Z2133" s="748"/>
      <c r="AA2133" s="748"/>
      <c r="AB2133" s="748"/>
      <c r="AC2133" s="748"/>
      <c r="AD2133" s="748"/>
      <c r="AE2133" s="748"/>
      <c r="AF2133" s="748"/>
      <c r="AG2133" s="748"/>
      <c r="AH2133" s="749"/>
      <c r="AI2133" s="749"/>
      <c r="AJ2133" s="749"/>
      <c r="AK2133" s="749"/>
      <c r="AL2133" s="748"/>
      <c r="AM2133" s="748"/>
      <c r="AN2133" s="748"/>
      <c r="AO2133" s="748"/>
      <c r="AP2133" s="748"/>
      <c r="AQ2133" s="748"/>
      <c r="AR2133" s="748"/>
      <c r="AS2133" s="747"/>
      <c r="AT2133" s="748"/>
      <c r="AU2133" s="748"/>
      <c r="AV2133" s="748"/>
      <c r="AW2133" s="748"/>
      <c r="AX2133" s="748"/>
      <c r="AY2133" s="748"/>
      <c r="BK2133" s="155"/>
      <c r="BL2133" s="155"/>
      <c r="BM2133" s="155"/>
      <c r="BN2133" s="155"/>
    </row>
    <row r="2134" spans="1:66" s="750" customFormat="1" ht="24.75" customHeight="1">
      <c r="A2134" s="22" t="s">
        <v>26665</v>
      </c>
      <c r="B2134" s="22" t="s">
        <v>26413</v>
      </c>
      <c r="C2134" s="472" t="s">
        <v>5187</v>
      </c>
      <c r="D2134" s="23" t="s">
        <v>26666</v>
      </c>
      <c r="E2134" s="23" t="s">
        <v>162</v>
      </c>
      <c r="F2134" s="22" t="s">
        <v>123</v>
      </c>
      <c r="G2134" s="22" t="s">
        <v>1285</v>
      </c>
      <c r="H2134" s="22" t="s">
        <v>180</v>
      </c>
      <c r="I2134" s="18" t="s">
        <v>5418</v>
      </c>
      <c r="J2134" s="23" t="s">
        <v>26667</v>
      </c>
      <c r="K2134" s="23" t="s">
        <v>1183</v>
      </c>
      <c r="L2134" s="23" t="s">
        <v>1184</v>
      </c>
      <c r="M2134" s="746" t="s">
        <v>26668</v>
      </c>
      <c r="N2134" s="22"/>
      <c r="O2134" s="22"/>
      <c r="P2134" s="22" t="s">
        <v>26669</v>
      </c>
      <c r="Q2134" s="22"/>
      <c r="R2134" s="22" t="s">
        <v>2251</v>
      </c>
      <c r="S2134" s="747"/>
      <c r="T2134" s="748"/>
      <c r="U2134" s="22"/>
      <c r="V2134" s="22"/>
      <c r="W2134" s="22"/>
      <c r="X2134" s="22"/>
      <c r="Y2134" s="748"/>
      <c r="Z2134" s="748"/>
      <c r="AA2134" s="748"/>
      <c r="AB2134" s="748"/>
      <c r="AC2134" s="748"/>
      <c r="AD2134" s="748"/>
      <c r="AE2134" s="748"/>
      <c r="AF2134" s="748"/>
      <c r="AG2134" s="748"/>
      <c r="AH2134" s="749"/>
      <c r="AI2134" s="749"/>
      <c r="AJ2134" s="749"/>
      <c r="AK2134" s="749"/>
      <c r="AL2134" s="748"/>
      <c r="AM2134" s="748"/>
      <c r="AN2134" s="748"/>
      <c r="AO2134" s="748"/>
      <c r="AP2134" s="748"/>
      <c r="AQ2134" s="748"/>
      <c r="AR2134" s="748"/>
      <c r="AS2134" s="747"/>
      <c r="AT2134" s="748"/>
      <c r="AU2134" s="748"/>
      <c r="AV2134" s="748"/>
      <c r="AW2134" s="748"/>
      <c r="AX2134" s="748"/>
      <c r="AY2134" s="748"/>
      <c r="BK2134" s="155"/>
      <c r="BL2134" s="155"/>
      <c r="BM2134" s="155"/>
      <c r="BN2134" s="155"/>
    </row>
    <row r="2135" spans="1:66" s="750" customFormat="1" ht="24.75" customHeight="1">
      <c r="A2135" s="22" t="s">
        <v>27894</v>
      </c>
      <c r="B2135" s="22" t="s">
        <v>26414</v>
      </c>
      <c r="C2135" s="472" t="s">
        <v>5187</v>
      </c>
      <c r="D2135" s="23" t="s">
        <v>27895</v>
      </c>
      <c r="E2135" s="23" t="s">
        <v>162</v>
      </c>
      <c r="F2135" s="22" t="s">
        <v>221</v>
      </c>
      <c r="G2135" s="22" t="s">
        <v>2314</v>
      </c>
      <c r="H2135" s="22" t="s">
        <v>179</v>
      </c>
      <c r="I2135" s="18" t="s">
        <v>5416</v>
      </c>
      <c r="J2135" s="23" t="s">
        <v>27896</v>
      </c>
      <c r="K2135" s="23" t="s">
        <v>1183</v>
      </c>
      <c r="L2135" s="23" t="s">
        <v>1184</v>
      </c>
      <c r="M2135" s="746" t="s">
        <v>27897</v>
      </c>
      <c r="N2135" s="22"/>
      <c r="O2135" s="22"/>
      <c r="P2135" s="22" t="s">
        <v>22296</v>
      </c>
      <c r="Q2135" s="22"/>
      <c r="R2135" s="22" t="s">
        <v>22287</v>
      </c>
      <c r="S2135" s="747"/>
      <c r="T2135" s="748"/>
      <c r="U2135" s="22"/>
      <c r="V2135" s="22"/>
      <c r="W2135" s="22"/>
      <c r="X2135" s="22"/>
      <c r="Y2135" s="748"/>
      <c r="Z2135" s="748"/>
      <c r="AA2135" s="748"/>
      <c r="AB2135" s="748"/>
      <c r="AC2135" s="748"/>
      <c r="AD2135" s="748"/>
      <c r="AE2135" s="748"/>
      <c r="AF2135" s="748"/>
      <c r="AG2135" s="748"/>
      <c r="AH2135" s="749"/>
      <c r="AI2135" s="749"/>
      <c r="AJ2135" s="749"/>
      <c r="AK2135" s="749"/>
      <c r="AL2135" s="748"/>
      <c r="AM2135" s="748"/>
      <c r="AN2135" s="748"/>
      <c r="AO2135" s="748"/>
      <c r="AP2135" s="748"/>
      <c r="AQ2135" s="748"/>
      <c r="AR2135" s="748"/>
      <c r="AS2135" s="747"/>
      <c r="AT2135" s="748"/>
      <c r="AU2135" s="748"/>
      <c r="AV2135" s="748"/>
      <c r="AW2135" s="748"/>
      <c r="AX2135" s="748"/>
      <c r="AY2135" s="748"/>
      <c r="BK2135" s="155"/>
      <c r="BL2135" s="155"/>
      <c r="BM2135" s="155"/>
      <c r="BN2135" s="155"/>
    </row>
    <row r="2136" spans="1:66" s="750" customFormat="1" ht="24.75" customHeight="1">
      <c r="A2136" s="22" t="s">
        <v>27898</v>
      </c>
      <c r="B2136" s="22" t="s">
        <v>26415</v>
      </c>
      <c r="C2136" s="472" t="s">
        <v>5187</v>
      </c>
      <c r="D2136" s="23" t="s">
        <v>27899</v>
      </c>
      <c r="E2136" s="23" t="s">
        <v>162</v>
      </c>
      <c r="F2136" s="22" t="s">
        <v>322</v>
      </c>
      <c r="G2136" s="22" t="s">
        <v>2314</v>
      </c>
      <c r="H2136" s="22" t="s">
        <v>180</v>
      </c>
      <c r="I2136" s="18" t="s">
        <v>5417</v>
      </c>
      <c r="J2136" s="23" t="s">
        <v>27900</v>
      </c>
      <c r="K2136" s="23" t="s">
        <v>1183</v>
      </c>
      <c r="L2136" s="23" t="s">
        <v>1184</v>
      </c>
      <c r="M2136" s="746" t="s">
        <v>27901</v>
      </c>
      <c r="N2136" s="22"/>
      <c r="O2136" s="22"/>
      <c r="P2136" s="22" t="s">
        <v>27902</v>
      </c>
      <c r="Q2136" s="22"/>
      <c r="R2136" s="22" t="s">
        <v>25916</v>
      </c>
      <c r="S2136" s="747"/>
      <c r="T2136" s="748"/>
      <c r="U2136" s="22"/>
      <c r="V2136" s="22"/>
      <c r="W2136" s="22"/>
      <c r="X2136" s="22"/>
      <c r="Y2136" s="748"/>
      <c r="Z2136" s="748"/>
      <c r="AA2136" s="748"/>
      <c r="AB2136" s="748"/>
      <c r="AC2136" s="748"/>
      <c r="AD2136" s="748"/>
      <c r="AE2136" s="748"/>
      <c r="AF2136" s="748"/>
      <c r="AG2136" s="748"/>
      <c r="AH2136" s="749"/>
      <c r="AI2136" s="749"/>
      <c r="AJ2136" s="749"/>
      <c r="AK2136" s="749"/>
      <c r="AL2136" s="748"/>
      <c r="AM2136" s="748"/>
      <c r="AN2136" s="748"/>
      <c r="AO2136" s="748"/>
      <c r="AP2136" s="748"/>
      <c r="AQ2136" s="748"/>
      <c r="AR2136" s="748"/>
      <c r="AS2136" s="747"/>
      <c r="AT2136" s="748"/>
      <c r="AU2136" s="748"/>
      <c r="AV2136" s="748"/>
      <c r="AW2136" s="748"/>
      <c r="AX2136" s="748"/>
      <c r="AY2136" s="748"/>
      <c r="BK2136" s="155"/>
      <c r="BL2136" s="155"/>
      <c r="BM2136" s="155"/>
      <c r="BN2136" s="155"/>
    </row>
    <row r="2137" spans="1:66" s="750" customFormat="1" ht="24.75" customHeight="1">
      <c r="A2137" s="919" t="s">
        <v>27904</v>
      </c>
      <c r="B2137" s="22" t="s">
        <v>26416</v>
      </c>
      <c r="C2137" s="472" t="s">
        <v>5187</v>
      </c>
      <c r="D2137" s="23" t="s">
        <v>23932</v>
      </c>
      <c r="E2137" s="23" t="s">
        <v>162</v>
      </c>
      <c r="F2137" s="22" t="s">
        <v>1082</v>
      </c>
      <c r="G2137" s="22" t="s">
        <v>2314</v>
      </c>
      <c r="H2137" s="22" t="s">
        <v>180</v>
      </c>
      <c r="I2137" s="18" t="s">
        <v>5417</v>
      </c>
      <c r="J2137" s="23" t="s">
        <v>23933</v>
      </c>
      <c r="K2137" s="23" t="s">
        <v>1183</v>
      </c>
      <c r="L2137" s="23" t="s">
        <v>1184</v>
      </c>
      <c r="M2137" s="746" t="s">
        <v>27903</v>
      </c>
      <c r="N2137" s="22"/>
      <c r="O2137" s="22"/>
      <c r="P2137" s="22" t="s">
        <v>1039</v>
      </c>
      <c r="Q2137" s="22"/>
      <c r="R2137" s="22" t="s">
        <v>1039</v>
      </c>
      <c r="S2137" s="747"/>
      <c r="T2137" s="748"/>
      <c r="U2137" s="22" t="s">
        <v>5598</v>
      </c>
      <c r="V2137" s="22"/>
      <c r="W2137" s="22"/>
      <c r="X2137" s="22"/>
      <c r="Y2137" s="748"/>
      <c r="Z2137" s="748"/>
      <c r="AA2137" s="748"/>
      <c r="AB2137" s="748"/>
      <c r="AC2137" s="748"/>
      <c r="AD2137" s="748"/>
      <c r="AE2137" s="748"/>
      <c r="AF2137" s="748"/>
      <c r="AG2137" s="748"/>
      <c r="AH2137" s="749"/>
      <c r="AI2137" s="749"/>
      <c r="AJ2137" s="749"/>
      <c r="AK2137" s="749"/>
      <c r="AL2137" s="748"/>
      <c r="AM2137" s="748"/>
      <c r="AN2137" s="748"/>
      <c r="AO2137" s="748"/>
      <c r="AP2137" s="748"/>
      <c r="AQ2137" s="748"/>
      <c r="AR2137" s="748"/>
      <c r="AS2137" s="747"/>
      <c r="AT2137" s="748"/>
      <c r="AU2137" s="748"/>
      <c r="AV2137" s="748"/>
      <c r="AW2137" s="748"/>
      <c r="AX2137" s="748"/>
      <c r="AY2137" s="748"/>
      <c r="BK2137" s="155"/>
      <c r="BL2137" s="155"/>
      <c r="BM2137" s="155"/>
      <c r="BN2137" s="155"/>
    </row>
    <row r="2138" spans="1:66" s="750" customFormat="1" ht="24.75" customHeight="1">
      <c r="A2138" s="22" t="s">
        <v>27906</v>
      </c>
      <c r="B2138" s="22" t="s">
        <v>26417</v>
      </c>
      <c r="C2138" s="472" t="s">
        <v>5187</v>
      </c>
      <c r="D2138" s="23" t="s">
        <v>27907</v>
      </c>
      <c r="E2138" s="23" t="s">
        <v>162</v>
      </c>
      <c r="F2138" s="22" t="s">
        <v>199</v>
      </c>
      <c r="G2138" s="22" t="s">
        <v>27908</v>
      </c>
      <c r="H2138" s="22" t="s">
        <v>179</v>
      </c>
      <c r="I2138" s="18" t="s">
        <v>5418</v>
      </c>
      <c r="J2138" s="23" t="s">
        <v>27909</v>
      </c>
      <c r="K2138" s="23" t="s">
        <v>1183</v>
      </c>
      <c r="L2138" s="23" t="s">
        <v>1184</v>
      </c>
      <c r="M2138" s="746" t="s">
        <v>27910</v>
      </c>
      <c r="N2138" s="22"/>
      <c r="O2138" s="22"/>
      <c r="P2138" s="22" t="s">
        <v>188</v>
      </c>
      <c r="Q2138" s="22"/>
      <c r="R2138" s="22" t="s">
        <v>676</v>
      </c>
      <c r="S2138" s="747"/>
      <c r="T2138" s="748"/>
      <c r="U2138" s="22"/>
      <c r="V2138" s="22"/>
      <c r="W2138" s="22"/>
      <c r="X2138" s="22"/>
      <c r="Y2138" s="748"/>
      <c r="Z2138" s="748"/>
      <c r="AA2138" s="748"/>
      <c r="AB2138" s="748"/>
      <c r="AC2138" s="748"/>
      <c r="AD2138" s="748"/>
      <c r="AE2138" s="748"/>
      <c r="AF2138" s="748"/>
      <c r="AG2138" s="748"/>
      <c r="AH2138" s="749"/>
      <c r="AI2138" s="749"/>
      <c r="AJ2138" s="749"/>
      <c r="AK2138" s="749"/>
      <c r="AL2138" s="748"/>
      <c r="AM2138" s="748"/>
      <c r="AN2138" s="748"/>
      <c r="AO2138" s="748"/>
      <c r="AP2138" s="748"/>
      <c r="AQ2138" s="748"/>
      <c r="AR2138" s="748"/>
      <c r="AS2138" s="747"/>
      <c r="AT2138" s="748"/>
      <c r="AU2138" s="748"/>
      <c r="AV2138" s="748"/>
      <c r="AW2138" s="748"/>
      <c r="AX2138" s="748"/>
      <c r="AY2138" s="748"/>
      <c r="BK2138" s="155"/>
      <c r="BL2138" s="155"/>
      <c r="BM2138" s="155"/>
      <c r="BN2138" s="155"/>
    </row>
    <row r="2139" spans="1:66" s="750" customFormat="1" ht="24.75" customHeight="1">
      <c r="A2139" s="22" t="s">
        <v>28603</v>
      </c>
      <c r="B2139" s="22">
        <v>368168</v>
      </c>
      <c r="C2139" s="472" t="s">
        <v>5187</v>
      </c>
      <c r="D2139" s="23" t="s">
        <v>28604</v>
      </c>
      <c r="E2139" s="23" t="s">
        <v>162</v>
      </c>
      <c r="F2139" s="22" t="s">
        <v>117</v>
      </c>
      <c r="G2139" s="22" t="s">
        <v>1767</v>
      </c>
      <c r="H2139" s="22" t="s">
        <v>179</v>
      </c>
      <c r="I2139" s="18" t="s">
        <v>5418</v>
      </c>
      <c r="J2139" s="23" t="s">
        <v>28605</v>
      </c>
      <c r="K2139" s="23" t="s">
        <v>1183</v>
      </c>
      <c r="L2139" s="23" t="s">
        <v>1184</v>
      </c>
      <c r="M2139" s="746" t="s">
        <v>28606</v>
      </c>
      <c r="N2139" s="22"/>
      <c r="O2139" s="22"/>
      <c r="P2139" s="22" t="s">
        <v>28607</v>
      </c>
      <c r="Q2139" s="22" t="s">
        <v>28607</v>
      </c>
      <c r="R2139" s="22" t="s">
        <v>25353</v>
      </c>
      <c r="S2139" s="747"/>
      <c r="T2139" s="748"/>
      <c r="U2139" s="22"/>
      <c r="V2139" s="22"/>
      <c r="W2139" s="22"/>
      <c r="X2139" s="22"/>
      <c r="Y2139" s="748"/>
      <c r="Z2139" s="748"/>
      <c r="AA2139" s="748"/>
      <c r="AB2139" s="748"/>
      <c r="AC2139" s="748"/>
      <c r="AD2139" s="748"/>
      <c r="AE2139" s="748"/>
      <c r="AF2139" s="748"/>
      <c r="AG2139" s="748"/>
      <c r="AH2139" s="749"/>
      <c r="AI2139" s="749"/>
      <c r="AJ2139" s="749"/>
      <c r="AK2139" s="749"/>
      <c r="AL2139" s="748"/>
      <c r="AM2139" s="748"/>
      <c r="AN2139" s="748"/>
      <c r="AO2139" s="748"/>
      <c r="AP2139" s="748"/>
      <c r="AQ2139" s="748"/>
      <c r="AR2139" s="748"/>
      <c r="AS2139" s="747"/>
      <c r="AT2139" s="748"/>
      <c r="AU2139" s="748"/>
      <c r="AV2139" s="748"/>
      <c r="AW2139" s="748"/>
      <c r="AX2139" s="748"/>
      <c r="AY2139" s="748"/>
      <c r="BK2139" s="155"/>
      <c r="BL2139" s="155"/>
      <c r="BM2139" s="155"/>
      <c r="BN2139" s="155"/>
    </row>
    <row r="2140" spans="1:66" s="750" customFormat="1" ht="24.75" customHeight="1">
      <c r="A2140" s="22" t="s">
        <v>28608</v>
      </c>
      <c r="B2140" s="22" t="s">
        <v>26418</v>
      </c>
      <c r="C2140" s="472" t="s">
        <v>5187</v>
      </c>
      <c r="D2140" s="23" t="s">
        <v>28609</v>
      </c>
      <c r="E2140" s="23" t="s">
        <v>163</v>
      </c>
      <c r="F2140" s="22" t="s">
        <v>28610</v>
      </c>
      <c r="G2140" s="22" t="s">
        <v>2314</v>
      </c>
      <c r="H2140" s="22" t="s">
        <v>180</v>
      </c>
      <c r="I2140" s="18" t="s">
        <v>5417</v>
      </c>
      <c r="J2140" s="23" t="s">
        <v>28611</v>
      </c>
      <c r="K2140" s="23" t="s">
        <v>1183</v>
      </c>
      <c r="L2140" s="23" t="s">
        <v>1184</v>
      </c>
      <c r="M2140" s="746" t="s">
        <v>28612</v>
      </c>
      <c r="N2140" s="22"/>
      <c r="O2140" s="22"/>
      <c r="P2140" s="22" t="s">
        <v>22847</v>
      </c>
      <c r="Q2140" s="22" t="s">
        <v>22847</v>
      </c>
      <c r="R2140" s="22" t="s">
        <v>22780</v>
      </c>
      <c r="S2140" s="747"/>
      <c r="T2140" s="748"/>
      <c r="U2140" s="22"/>
      <c r="V2140" s="22"/>
      <c r="W2140" s="22"/>
      <c r="X2140" s="22"/>
      <c r="Y2140" s="748"/>
      <c r="Z2140" s="748"/>
      <c r="AA2140" s="748"/>
      <c r="AB2140" s="748"/>
      <c r="AC2140" s="748"/>
      <c r="AD2140" s="748"/>
      <c r="AE2140" s="748"/>
      <c r="AF2140" s="748"/>
      <c r="AG2140" s="748"/>
      <c r="AH2140" s="749"/>
      <c r="AI2140" s="749"/>
      <c r="AJ2140" s="749"/>
      <c r="AK2140" s="749"/>
      <c r="AL2140" s="748"/>
      <c r="AM2140" s="748"/>
      <c r="AN2140" s="748"/>
      <c r="AO2140" s="748"/>
      <c r="AP2140" s="748"/>
      <c r="AQ2140" s="748"/>
      <c r="AR2140" s="748"/>
      <c r="AS2140" s="747"/>
      <c r="AT2140" s="748"/>
      <c r="AU2140" s="748"/>
      <c r="AV2140" s="748"/>
      <c r="AW2140" s="748"/>
      <c r="AX2140" s="748"/>
      <c r="AY2140" s="748"/>
      <c r="BK2140" s="155"/>
      <c r="BL2140" s="155"/>
      <c r="BM2140" s="155"/>
      <c r="BN2140" s="155"/>
    </row>
    <row r="2141" spans="1:66" s="750" customFormat="1" ht="24.75" customHeight="1">
      <c r="A2141" s="22" t="s">
        <v>28331</v>
      </c>
      <c r="B2141" s="22">
        <v>368170</v>
      </c>
      <c r="C2141" s="472" t="s">
        <v>5187</v>
      </c>
      <c r="D2141" s="23" t="s">
        <v>28333</v>
      </c>
      <c r="E2141" s="23" t="s">
        <v>162</v>
      </c>
      <c r="F2141" s="22" t="s">
        <v>141</v>
      </c>
      <c r="G2141" s="22" t="s">
        <v>2448</v>
      </c>
      <c r="H2141" s="22" t="s">
        <v>179</v>
      </c>
      <c r="I2141" s="18" t="s">
        <v>5416</v>
      </c>
      <c r="J2141" s="23" t="s">
        <v>28334</v>
      </c>
      <c r="K2141" s="23" t="s">
        <v>1183</v>
      </c>
      <c r="L2141" s="23" t="s">
        <v>1336</v>
      </c>
      <c r="M2141" s="746" t="s">
        <v>28613</v>
      </c>
      <c r="N2141" s="22"/>
      <c r="O2141" s="22" t="s">
        <v>1551</v>
      </c>
      <c r="P2141" s="22" t="s">
        <v>3273</v>
      </c>
      <c r="Q2141" s="22" t="s">
        <v>3273</v>
      </c>
      <c r="R2141" s="22" t="s">
        <v>3273</v>
      </c>
      <c r="S2141" s="747"/>
      <c r="T2141" s="748"/>
      <c r="U2141" s="22"/>
      <c r="V2141" s="22"/>
      <c r="W2141" s="22"/>
      <c r="X2141" s="22"/>
      <c r="Y2141" s="748"/>
      <c r="Z2141" s="748"/>
      <c r="AA2141" s="748"/>
      <c r="AB2141" s="748"/>
      <c r="AC2141" s="748"/>
      <c r="AD2141" s="748"/>
      <c r="AE2141" s="748"/>
      <c r="AF2141" s="748"/>
      <c r="AG2141" s="748"/>
      <c r="AH2141" s="749"/>
      <c r="AI2141" s="749"/>
      <c r="AJ2141" s="749"/>
      <c r="AK2141" s="749"/>
      <c r="AL2141" s="748"/>
      <c r="AM2141" s="748"/>
      <c r="AN2141" s="748"/>
      <c r="AO2141" s="748"/>
      <c r="AP2141" s="748"/>
      <c r="AQ2141" s="748"/>
      <c r="AR2141" s="748"/>
      <c r="AS2141" s="747"/>
      <c r="AT2141" s="748"/>
      <c r="AU2141" s="748"/>
      <c r="AV2141" s="748"/>
      <c r="AW2141" s="748"/>
      <c r="AX2141" s="748"/>
      <c r="AY2141" s="748"/>
      <c r="BK2141" s="155"/>
      <c r="BL2141" s="155"/>
      <c r="BM2141" s="155"/>
      <c r="BN2141" s="155"/>
    </row>
    <row r="2142" spans="1:66" s="750" customFormat="1" ht="24.75" customHeight="1">
      <c r="A2142" s="22" t="s">
        <v>28845</v>
      </c>
      <c r="B2142" s="22">
        <v>368171</v>
      </c>
      <c r="C2142" s="472" t="s">
        <v>5187</v>
      </c>
      <c r="D2142" s="23" t="s">
        <v>28846</v>
      </c>
      <c r="E2142" s="23" t="s">
        <v>162</v>
      </c>
      <c r="F2142" s="22" t="s">
        <v>138</v>
      </c>
      <c r="G2142" s="22" t="s">
        <v>2877</v>
      </c>
      <c r="H2142" s="22" t="s">
        <v>180</v>
      </c>
      <c r="I2142" s="18" t="s">
        <v>5417</v>
      </c>
      <c r="J2142" s="23" t="s">
        <v>28847</v>
      </c>
      <c r="K2142" s="23" t="s">
        <v>1183</v>
      </c>
      <c r="L2142" s="23" t="s">
        <v>1184</v>
      </c>
      <c r="M2142" s="746" t="s">
        <v>28848</v>
      </c>
      <c r="N2142" s="22"/>
      <c r="O2142" s="22" t="s">
        <v>1551</v>
      </c>
      <c r="P2142" s="22" t="s">
        <v>22452</v>
      </c>
      <c r="Q2142" s="22" t="s">
        <v>22452</v>
      </c>
      <c r="R2142" s="22" t="s">
        <v>22287</v>
      </c>
      <c r="S2142" s="747"/>
      <c r="T2142" s="748"/>
      <c r="U2142" s="22"/>
      <c r="V2142" s="22"/>
      <c r="W2142" s="22"/>
      <c r="X2142" s="22"/>
      <c r="Y2142" s="748"/>
      <c r="Z2142" s="748"/>
      <c r="AA2142" s="748"/>
      <c r="AB2142" s="748"/>
      <c r="AC2142" s="748"/>
      <c r="AD2142" s="748"/>
      <c r="AE2142" s="748"/>
      <c r="AF2142" s="748"/>
      <c r="AG2142" s="748"/>
      <c r="AH2142" s="749"/>
      <c r="AI2142" s="749"/>
      <c r="AJ2142" s="749"/>
      <c r="AK2142" s="749"/>
      <c r="AL2142" s="748"/>
      <c r="AM2142" s="748"/>
      <c r="AN2142" s="748"/>
      <c r="AO2142" s="748"/>
      <c r="AP2142" s="748"/>
      <c r="AQ2142" s="748"/>
      <c r="AR2142" s="748"/>
      <c r="AS2142" s="747"/>
      <c r="AT2142" s="748"/>
      <c r="AU2142" s="748"/>
      <c r="AV2142" s="748"/>
      <c r="AW2142" s="748"/>
      <c r="AX2142" s="748"/>
      <c r="AY2142" s="748"/>
      <c r="BK2142" s="155"/>
      <c r="BL2142" s="155"/>
      <c r="BM2142" s="155"/>
      <c r="BN2142" s="155"/>
    </row>
    <row r="2143" spans="1:66" s="750" customFormat="1" ht="24.75" customHeight="1">
      <c r="A2143" s="22" t="s">
        <v>28916</v>
      </c>
      <c r="B2143" s="22">
        <v>368172</v>
      </c>
      <c r="C2143" s="472" t="s">
        <v>5187</v>
      </c>
      <c r="D2143" s="23" t="s">
        <v>28917</v>
      </c>
      <c r="E2143" s="23" t="s">
        <v>163</v>
      </c>
      <c r="F2143" s="22" t="s">
        <v>121</v>
      </c>
      <c r="G2143" s="22" t="s">
        <v>22257</v>
      </c>
      <c r="H2143" s="22" t="s">
        <v>180</v>
      </c>
      <c r="I2143" s="18" t="s">
        <v>5418</v>
      </c>
      <c r="J2143" s="23" t="s">
        <v>28918</v>
      </c>
      <c r="K2143" s="23" t="s">
        <v>1183</v>
      </c>
      <c r="L2143" s="23" t="s">
        <v>1184</v>
      </c>
      <c r="M2143" s="746" t="s">
        <v>28919</v>
      </c>
      <c r="N2143" s="22"/>
      <c r="O2143" s="22" t="s">
        <v>1551</v>
      </c>
      <c r="P2143" s="22" t="s">
        <v>28920</v>
      </c>
      <c r="Q2143" s="22" t="s">
        <v>28920</v>
      </c>
      <c r="R2143" s="22" t="s">
        <v>187</v>
      </c>
      <c r="S2143" s="747"/>
      <c r="T2143" s="748"/>
      <c r="U2143" s="22"/>
      <c r="V2143" s="22"/>
      <c r="W2143" s="22"/>
      <c r="X2143" s="22"/>
      <c r="Y2143" s="748"/>
      <c r="Z2143" s="748"/>
      <c r="AA2143" s="748"/>
      <c r="AB2143" s="748"/>
      <c r="AC2143" s="748"/>
      <c r="AD2143" s="748"/>
      <c r="AE2143" s="748"/>
      <c r="AF2143" s="748"/>
      <c r="AG2143" s="748"/>
      <c r="AH2143" s="749"/>
      <c r="AI2143" s="749"/>
      <c r="AJ2143" s="749"/>
      <c r="AK2143" s="749"/>
      <c r="AL2143" s="748"/>
      <c r="AM2143" s="748"/>
      <c r="AN2143" s="748"/>
      <c r="AO2143" s="748"/>
      <c r="AP2143" s="748"/>
      <c r="AQ2143" s="748"/>
      <c r="AR2143" s="748"/>
      <c r="AS2143" s="747"/>
      <c r="AT2143" s="748"/>
      <c r="AU2143" s="748"/>
      <c r="AV2143" s="748"/>
      <c r="AW2143" s="748"/>
      <c r="AX2143" s="748"/>
      <c r="AY2143" s="748"/>
      <c r="BK2143" s="155"/>
      <c r="BL2143" s="155"/>
      <c r="BM2143" s="155"/>
      <c r="BN2143" s="155"/>
    </row>
    <row r="2144" spans="1:66" s="750" customFormat="1" ht="24.75" customHeight="1">
      <c r="A2144" s="22" t="s">
        <v>29014</v>
      </c>
      <c r="B2144" s="22">
        <v>368173</v>
      </c>
      <c r="C2144" s="472" t="s">
        <v>5187</v>
      </c>
      <c r="D2144" s="23" t="s">
        <v>29015</v>
      </c>
      <c r="E2144" s="23" t="s">
        <v>162</v>
      </c>
      <c r="F2144" s="22" t="s">
        <v>120</v>
      </c>
      <c r="G2144" s="22" t="s">
        <v>1667</v>
      </c>
      <c r="H2144" s="22" t="s">
        <v>180</v>
      </c>
      <c r="I2144" s="18" t="s">
        <v>5416</v>
      </c>
      <c r="J2144" s="23" t="s">
        <v>29016</v>
      </c>
      <c r="K2144" s="23" t="s">
        <v>1183</v>
      </c>
      <c r="L2144" s="23" t="s">
        <v>1184</v>
      </c>
      <c r="M2144" s="746" t="s">
        <v>29017</v>
      </c>
      <c r="N2144" s="22"/>
      <c r="O2144" s="22" t="s">
        <v>1551</v>
      </c>
      <c r="P2144" s="22" t="s">
        <v>24879</v>
      </c>
      <c r="Q2144" s="22" t="s">
        <v>24879</v>
      </c>
      <c r="R2144" s="22" t="s">
        <v>24862</v>
      </c>
      <c r="S2144" s="747"/>
      <c r="T2144" s="748" t="str">
        <f>IF(Table54[[#This Row],[تاریخ اولین  احتساب حق بیمه]]="",1403,MID(Table54[[#This Row],[تاریخ اولین  احتساب حق بیمه]],1,4))</f>
        <v>1403</v>
      </c>
      <c r="U2144" s="22"/>
      <c r="V2144" s="22"/>
      <c r="W2144" s="22"/>
      <c r="X2144" s="22"/>
      <c r="Y2144" s="748"/>
      <c r="Z2144" s="748"/>
      <c r="AA2144" s="748"/>
      <c r="AB2144" s="748"/>
      <c r="AC2144" s="748"/>
      <c r="AD2144" s="748"/>
      <c r="AE2144" s="748"/>
      <c r="AF2144" s="748"/>
      <c r="AG2144" s="748"/>
      <c r="AH2144" s="749"/>
      <c r="AI2144" s="749"/>
      <c r="AJ2144" s="749"/>
      <c r="AK2144" s="749"/>
      <c r="AL2144" s="748"/>
      <c r="AM2144" s="748"/>
      <c r="AN2144" s="748"/>
      <c r="AO2144" s="748"/>
      <c r="AP2144" s="748"/>
      <c r="AQ2144" s="748"/>
      <c r="AR2144" s="748"/>
      <c r="AS2144" s="747"/>
      <c r="AT2144" s="748"/>
      <c r="AU2144" s="748"/>
      <c r="AV2144" s="748"/>
      <c r="AW2144" s="748"/>
      <c r="AX2144" s="748"/>
      <c r="AY2144" s="748"/>
      <c r="BK2144" s="155"/>
      <c r="BL2144" s="155"/>
      <c r="BM2144" s="155"/>
      <c r="BN2144" s="155"/>
    </row>
    <row r="2145" spans="1:66" s="750" customFormat="1" ht="24.75" customHeight="1">
      <c r="A2145" s="22" t="s">
        <v>29233</v>
      </c>
      <c r="B2145" s="22">
        <v>368174</v>
      </c>
      <c r="C2145" s="472" t="s">
        <v>5187</v>
      </c>
      <c r="D2145" s="23" t="s">
        <v>29234</v>
      </c>
      <c r="E2145" s="23" t="s">
        <v>163</v>
      </c>
      <c r="F2145" s="22" t="s">
        <v>117</v>
      </c>
      <c r="G2145" s="22" t="s">
        <v>2877</v>
      </c>
      <c r="H2145" s="22" t="s">
        <v>180</v>
      </c>
      <c r="I2145" s="18" t="s">
        <v>5417</v>
      </c>
      <c r="J2145" s="23" t="s">
        <v>29235</v>
      </c>
      <c r="K2145" s="23" t="s">
        <v>1183</v>
      </c>
      <c r="L2145" s="23" t="s">
        <v>1184</v>
      </c>
      <c r="M2145" s="746" t="s">
        <v>29236</v>
      </c>
      <c r="N2145" s="22"/>
      <c r="O2145" s="22" t="s">
        <v>1551</v>
      </c>
      <c r="P2145" s="22" t="s">
        <v>22256</v>
      </c>
      <c r="Q2145" s="22" t="s">
        <v>22256</v>
      </c>
      <c r="R2145" s="22" t="s">
        <v>22256</v>
      </c>
      <c r="S2145" s="747"/>
      <c r="T2145" s="748"/>
      <c r="U2145" s="22"/>
      <c r="V2145" s="22"/>
      <c r="W2145" s="22"/>
      <c r="X2145" s="22"/>
      <c r="Y2145" s="748"/>
      <c r="Z2145" s="748"/>
      <c r="AA2145" s="748"/>
      <c r="AB2145" s="748"/>
      <c r="AC2145" s="748"/>
      <c r="AD2145" s="748"/>
      <c r="AE2145" s="748"/>
      <c r="AF2145" s="748"/>
      <c r="AG2145" s="748"/>
      <c r="AH2145" s="749"/>
      <c r="AI2145" s="749"/>
      <c r="AJ2145" s="749"/>
      <c r="AK2145" s="749"/>
      <c r="AL2145" s="748"/>
      <c r="AM2145" s="748"/>
      <c r="AN2145" s="748"/>
      <c r="AO2145" s="748"/>
      <c r="AP2145" s="748"/>
      <c r="AQ2145" s="748"/>
      <c r="AR2145" s="748"/>
      <c r="AS2145" s="747"/>
      <c r="AT2145" s="748"/>
      <c r="AU2145" s="748"/>
      <c r="AV2145" s="748"/>
      <c r="AW2145" s="748"/>
      <c r="AX2145" s="748"/>
      <c r="AY2145" s="748"/>
      <c r="BK2145" s="155"/>
      <c r="BL2145" s="155"/>
      <c r="BM2145" s="155"/>
      <c r="BN2145" s="155"/>
    </row>
    <row r="2146" spans="1:66" s="750" customFormat="1" ht="24.75" customHeight="1">
      <c r="A2146" s="22" t="s">
        <v>29271</v>
      </c>
      <c r="B2146" s="22">
        <v>368175</v>
      </c>
      <c r="C2146" s="472" t="s">
        <v>5187</v>
      </c>
      <c r="D2146" s="23" t="s">
        <v>29272</v>
      </c>
      <c r="E2146" s="23" t="s">
        <v>162</v>
      </c>
      <c r="F2146" s="22" t="s">
        <v>200</v>
      </c>
      <c r="G2146" s="22" t="s">
        <v>29273</v>
      </c>
      <c r="H2146" s="22" t="s">
        <v>179</v>
      </c>
      <c r="I2146" s="18" t="s">
        <v>5418</v>
      </c>
      <c r="J2146" s="23" t="s">
        <v>29274</v>
      </c>
      <c r="K2146" s="23" t="s">
        <v>1183</v>
      </c>
      <c r="L2146" s="23" t="s">
        <v>1184</v>
      </c>
      <c r="M2146" s="746" t="s">
        <v>29275</v>
      </c>
      <c r="N2146" s="22"/>
      <c r="O2146" s="22" t="s">
        <v>1551</v>
      </c>
      <c r="P2146" s="22" t="s">
        <v>29276</v>
      </c>
      <c r="Q2146" s="22" t="s">
        <v>29276</v>
      </c>
      <c r="R2146" s="22" t="s">
        <v>2100</v>
      </c>
      <c r="S2146" s="747"/>
      <c r="T2146" s="748" t="str">
        <f>IF(Table54[[#This Row],[تاریخ اولین  احتساب حق بیمه]]="",1403,MID(Table54[[#This Row],[تاریخ اولین  احتساب حق بیمه]],1,4))</f>
        <v>1401</v>
      </c>
      <c r="U2146" s="22"/>
      <c r="V2146" s="22"/>
      <c r="W2146" s="22"/>
      <c r="X2146" s="22"/>
      <c r="Y2146" s="748"/>
      <c r="Z2146" s="748"/>
      <c r="AA2146" s="748"/>
      <c r="AB2146" s="748"/>
      <c r="AC2146" s="748"/>
      <c r="AD2146" s="748"/>
      <c r="AE2146" s="748"/>
      <c r="AF2146" s="748"/>
      <c r="AG2146" s="748"/>
      <c r="AH2146" s="749"/>
      <c r="AI2146" s="749"/>
      <c r="AJ2146" s="749"/>
      <c r="AK2146" s="749"/>
      <c r="AL2146" s="748"/>
      <c r="AM2146" s="748"/>
      <c r="AN2146" s="748"/>
      <c r="AO2146" s="748"/>
      <c r="AP2146" s="748"/>
      <c r="AQ2146" s="748"/>
      <c r="AR2146" s="748"/>
      <c r="AS2146" s="747"/>
      <c r="AT2146" s="748"/>
      <c r="AU2146" s="748"/>
      <c r="AV2146" s="748"/>
      <c r="AW2146" s="748"/>
      <c r="AX2146" s="748"/>
      <c r="AY2146" s="748"/>
      <c r="BK2146" s="155"/>
      <c r="BL2146" s="155"/>
      <c r="BM2146" s="155"/>
      <c r="BN2146" s="155"/>
    </row>
    <row r="2147" spans="1:66" s="750" customFormat="1" ht="24.75" customHeight="1">
      <c r="A2147" s="22" t="s">
        <v>29282</v>
      </c>
      <c r="B2147" s="22">
        <v>368176</v>
      </c>
      <c r="C2147" s="472" t="s">
        <v>5187</v>
      </c>
      <c r="D2147" s="23" t="s">
        <v>29283</v>
      </c>
      <c r="E2147" s="23" t="s">
        <v>163</v>
      </c>
      <c r="F2147" s="22" t="s">
        <v>29284</v>
      </c>
      <c r="G2147" s="22" t="s">
        <v>2314</v>
      </c>
      <c r="H2147" s="22" t="s">
        <v>180</v>
      </c>
      <c r="I2147" s="18" t="s">
        <v>5417</v>
      </c>
      <c r="J2147" s="23" t="s">
        <v>29285</v>
      </c>
      <c r="K2147" s="23" t="s">
        <v>1183</v>
      </c>
      <c r="L2147" s="23" t="s">
        <v>1184</v>
      </c>
      <c r="M2147" s="746" t="s">
        <v>29286</v>
      </c>
      <c r="N2147" s="22"/>
      <c r="O2147" s="22" t="s">
        <v>1551</v>
      </c>
      <c r="P2147" s="22" t="s">
        <v>29287</v>
      </c>
      <c r="Q2147" s="22" t="s">
        <v>29287</v>
      </c>
      <c r="R2147" s="22" t="s">
        <v>4293</v>
      </c>
      <c r="S2147" s="747"/>
      <c r="T2147" s="748" t="str">
        <f>IF(Table54[[#This Row],[تاریخ اولین  احتساب حق بیمه]]="",1403,MID(Table54[[#This Row],[تاریخ اولین  احتساب حق بیمه]],1,4))</f>
        <v>1402</v>
      </c>
      <c r="U2147" s="22"/>
      <c r="V2147" s="22"/>
      <c r="W2147" s="22"/>
      <c r="X2147" s="22"/>
      <c r="Y2147" s="748"/>
      <c r="Z2147" s="748"/>
      <c r="AA2147" s="748"/>
      <c r="AB2147" s="748"/>
      <c r="AC2147" s="748"/>
      <c r="AD2147" s="748"/>
      <c r="AE2147" s="748"/>
      <c r="AF2147" s="748"/>
      <c r="AG2147" s="748"/>
      <c r="AH2147" s="749"/>
      <c r="AI2147" s="749"/>
      <c r="AJ2147" s="749"/>
      <c r="AK2147" s="749"/>
      <c r="AL2147" s="748"/>
      <c r="AM2147" s="748"/>
      <c r="AN2147" s="748"/>
      <c r="AO2147" s="748"/>
      <c r="AP2147" s="748"/>
      <c r="AQ2147" s="748"/>
      <c r="AR2147" s="748"/>
      <c r="AS2147" s="747"/>
      <c r="AT2147" s="748"/>
      <c r="AU2147" s="748"/>
      <c r="AV2147" s="748"/>
      <c r="AW2147" s="748"/>
      <c r="AX2147" s="748"/>
      <c r="AY2147" s="748"/>
      <c r="BK2147" s="155"/>
      <c r="BL2147" s="155"/>
      <c r="BM2147" s="155"/>
      <c r="BN2147" s="155"/>
    </row>
    <row r="2148" spans="1:66" s="750" customFormat="1" ht="24.75" customHeight="1">
      <c r="A2148" s="22" t="s">
        <v>29788</v>
      </c>
      <c r="B2148" s="22">
        <v>368177</v>
      </c>
      <c r="C2148" s="472" t="s">
        <v>5187</v>
      </c>
      <c r="D2148" s="23" t="s">
        <v>29789</v>
      </c>
      <c r="E2148" s="23" t="s">
        <v>162</v>
      </c>
      <c r="F2148" s="22" t="s">
        <v>311</v>
      </c>
      <c r="G2148" s="22" t="s">
        <v>2314</v>
      </c>
      <c r="H2148" s="22" t="s">
        <v>180</v>
      </c>
      <c r="I2148" s="18" t="s">
        <v>5417</v>
      </c>
      <c r="J2148" s="23" t="s">
        <v>29790</v>
      </c>
      <c r="K2148" s="23" t="s">
        <v>1183</v>
      </c>
      <c r="L2148" s="23" t="s">
        <v>1184</v>
      </c>
      <c r="M2148" s="746" t="s">
        <v>29791</v>
      </c>
      <c r="N2148" s="22"/>
      <c r="O2148" s="22" t="s">
        <v>1551</v>
      </c>
      <c r="P2148" s="22" t="s">
        <v>24808</v>
      </c>
      <c r="Q2148" s="22" t="s">
        <v>24808</v>
      </c>
      <c r="R2148" s="22" t="s">
        <v>24862</v>
      </c>
      <c r="S2148" s="747"/>
      <c r="T2148" s="748" t="str">
        <f>IF(Table54[[#This Row],[تاریخ اولین  احتساب حق بیمه]]="",1403,MID(Table54[[#This Row],[تاریخ اولین  احتساب حق بیمه]],1,4))</f>
        <v>1403</v>
      </c>
      <c r="U2148" s="22"/>
      <c r="V2148" s="22"/>
      <c r="W2148" s="22"/>
      <c r="X2148" s="22"/>
      <c r="Y2148" s="748"/>
      <c r="Z2148" s="748"/>
      <c r="AA2148" s="748"/>
      <c r="AB2148" s="748"/>
      <c r="AC2148" s="748"/>
      <c r="AD2148" s="748"/>
      <c r="AE2148" s="748"/>
      <c r="AF2148" s="748"/>
      <c r="AG2148" s="748"/>
      <c r="AH2148" s="749"/>
      <c r="AI2148" s="749"/>
      <c r="AJ2148" s="749"/>
      <c r="AK2148" s="749"/>
      <c r="AL2148" s="748"/>
      <c r="AM2148" s="748"/>
      <c r="AN2148" s="748"/>
      <c r="AO2148" s="748"/>
      <c r="AP2148" s="748"/>
      <c r="AQ2148" s="748"/>
      <c r="AR2148" s="748"/>
      <c r="AS2148" s="747"/>
      <c r="AT2148" s="748"/>
      <c r="AU2148" s="748"/>
      <c r="AV2148" s="748"/>
      <c r="AW2148" s="748"/>
      <c r="AX2148" s="748"/>
      <c r="AY2148" s="748"/>
      <c r="BK2148" s="155"/>
      <c r="BL2148" s="155"/>
      <c r="BM2148" s="155"/>
      <c r="BN2148" s="155"/>
    </row>
    <row r="2149" spans="1:66" s="750" customFormat="1" ht="24.75" customHeight="1">
      <c r="A2149" s="22"/>
      <c r="B2149" s="22">
        <v>368178</v>
      </c>
      <c r="C2149" s="472"/>
      <c r="D2149" s="23"/>
      <c r="E2149" s="23"/>
      <c r="F2149" s="22"/>
      <c r="G2149" s="22"/>
      <c r="H2149" s="22"/>
      <c r="I2149" s="18"/>
      <c r="J2149" s="23"/>
      <c r="K2149" s="23"/>
      <c r="L2149" s="23"/>
      <c r="M2149" s="746"/>
      <c r="N2149" s="22"/>
      <c r="O2149" s="22"/>
      <c r="P2149" s="22"/>
      <c r="Q2149" s="22"/>
      <c r="R2149" s="22"/>
      <c r="S2149" s="747"/>
      <c r="T2149" s="748"/>
      <c r="U2149" s="22"/>
      <c r="V2149" s="22"/>
      <c r="W2149" s="22"/>
      <c r="X2149" s="22"/>
      <c r="Y2149" s="748"/>
      <c r="Z2149" s="748"/>
      <c r="AA2149" s="748"/>
      <c r="AB2149" s="748"/>
      <c r="AC2149" s="748"/>
      <c r="AD2149" s="748"/>
      <c r="AE2149" s="748"/>
      <c r="AF2149" s="748"/>
      <c r="AG2149" s="748"/>
      <c r="AH2149" s="749"/>
      <c r="AI2149" s="749"/>
      <c r="AJ2149" s="749"/>
      <c r="AK2149" s="749"/>
      <c r="AL2149" s="748"/>
      <c r="AM2149" s="748"/>
      <c r="AN2149" s="748"/>
      <c r="AO2149" s="748"/>
      <c r="AP2149" s="748"/>
      <c r="AQ2149" s="748"/>
      <c r="AR2149" s="748"/>
      <c r="AS2149" s="747"/>
      <c r="AT2149" s="748"/>
      <c r="AU2149" s="748"/>
      <c r="AV2149" s="748"/>
      <c r="AW2149" s="748"/>
      <c r="AX2149" s="748"/>
      <c r="AY2149" s="748"/>
      <c r="BK2149" s="155"/>
      <c r="BL2149" s="155"/>
      <c r="BM2149" s="155"/>
      <c r="BN2149" s="155"/>
    </row>
    <row r="2150" spans="1:66" s="750" customFormat="1" ht="24.75" customHeight="1">
      <c r="A2150" s="22" t="s">
        <v>29843</v>
      </c>
      <c r="B2150" s="22">
        <v>368179</v>
      </c>
      <c r="C2150" s="472" t="s">
        <v>5187</v>
      </c>
      <c r="D2150" s="23" t="s">
        <v>29844</v>
      </c>
      <c r="E2150" s="23" t="s">
        <v>162</v>
      </c>
      <c r="F2150" s="22" t="s">
        <v>29845</v>
      </c>
      <c r="G2150" s="22" t="s">
        <v>2314</v>
      </c>
      <c r="H2150" s="22" t="s">
        <v>179</v>
      </c>
      <c r="I2150" s="18" t="s">
        <v>5416</v>
      </c>
      <c r="J2150" s="23" t="s">
        <v>29846</v>
      </c>
      <c r="K2150" s="23" t="s">
        <v>1183</v>
      </c>
      <c r="L2150" s="23" t="s">
        <v>1184</v>
      </c>
      <c r="M2150" s="746" t="s">
        <v>29847</v>
      </c>
      <c r="N2150" s="22"/>
      <c r="O2150" s="22" t="s">
        <v>1551</v>
      </c>
      <c r="P2150" s="22" t="s">
        <v>29848</v>
      </c>
      <c r="Q2150" s="22" t="s">
        <v>29848</v>
      </c>
      <c r="R2150" s="22" t="s">
        <v>26493</v>
      </c>
      <c r="S2150" s="747"/>
      <c r="T2150" s="748" t="str">
        <f>IF(Table54[[#This Row],[تاریخ اولین  احتساب حق بیمه]]="",1403,MID(Table54[[#This Row],[تاریخ اولین  احتساب حق بیمه]],1,4))</f>
        <v>1404</v>
      </c>
      <c r="U2150" s="22"/>
      <c r="V2150" s="22"/>
      <c r="W2150" s="22"/>
      <c r="X2150" s="22"/>
      <c r="Y2150" s="748"/>
      <c r="Z2150" s="748"/>
      <c r="AA2150" s="748"/>
      <c r="AB2150" s="748"/>
      <c r="AC2150" s="748"/>
      <c r="AD2150" s="748"/>
      <c r="AE2150" s="748"/>
      <c r="AF2150" s="748"/>
      <c r="AG2150" s="748"/>
      <c r="AH2150" s="749"/>
      <c r="AI2150" s="749"/>
      <c r="AJ2150" s="749"/>
      <c r="AK2150" s="749"/>
      <c r="AL2150" s="748"/>
      <c r="AM2150" s="748"/>
      <c r="AN2150" s="748"/>
      <c r="AO2150" s="748"/>
      <c r="AP2150" s="748"/>
      <c r="AQ2150" s="748"/>
      <c r="AR2150" s="748"/>
      <c r="AS2150" s="747"/>
      <c r="AT2150" s="748"/>
      <c r="AU2150" s="748"/>
      <c r="AV2150" s="748"/>
      <c r="AW2150" s="748"/>
      <c r="AX2150" s="748"/>
      <c r="AY2150" s="748"/>
      <c r="BK2150" s="155"/>
      <c r="BL2150" s="155"/>
      <c r="BM2150" s="155"/>
      <c r="BN2150" s="155"/>
    </row>
    <row r="2151" spans="1:66" s="938" customFormat="1" ht="24.75" customHeight="1">
      <c r="A2151" s="932" t="s">
        <v>28331</v>
      </c>
      <c r="B2151" s="932">
        <v>44301</v>
      </c>
      <c r="C2151" s="933"/>
      <c r="D2151" s="934" t="s">
        <v>28333</v>
      </c>
      <c r="E2151" s="934" t="s">
        <v>163</v>
      </c>
      <c r="F2151" s="932" t="s">
        <v>141</v>
      </c>
      <c r="G2151" s="932" t="s">
        <v>2448</v>
      </c>
      <c r="H2151" s="932" t="s">
        <v>179</v>
      </c>
      <c r="I2151" s="935" t="s">
        <v>5416</v>
      </c>
      <c r="J2151" s="934" t="s">
        <v>28334</v>
      </c>
      <c r="K2151" s="934" t="s">
        <v>1183</v>
      </c>
      <c r="L2151" s="934" t="s">
        <v>1336</v>
      </c>
      <c r="M2151" s="936" t="s">
        <v>28613</v>
      </c>
      <c r="N2151" s="932"/>
      <c r="O2151" s="932" t="s">
        <v>1551</v>
      </c>
      <c r="P2151" s="932" t="s">
        <v>3273</v>
      </c>
      <c r="Q2151" s="932" t="s">
        <v>3273</v>
      </c>
      <c r="R2151" s="932" t="s">
        <v>3273</v>
      </c>
      <c r="S2151" s="937"/>
      <c r="U2151" s="932"/>
      <c r="V2151" s="932"/>
      <c r="W2151" s="932"/>
      <c r="X2151" s="932"/>
      <c r="AH2151" s="939"/>
      <c r="AI2151" s="939"/>
      <c r="AJ2151" s="939"/>
      <c r="AK2151" s="939"/>
      <c r="AS2151" s="937"/>
      <c r="BK2151" s="932"/>
      <c r="BL2151" s="932"/>
      <c r="BM2151" s="932"/>
      <c r="BN2151" s="932"/>
    </row>
    <row r="2152" spans="1:66" s="938" customFormat="1" ht="24.75" customHeight="1">
      <c r="A2152" s="932" t="s">
        <v>29237</v>
      </c>
      <c r="B2152" s="932">
        <v>44302</v>
      </c>
      <c r="C2152" s="933"/>
      <c r="D2152" s="934" t="s">
        <v>29238</v>
      </c>
      <c r="E2152" s="934" t="s">
        <v>163</v>
      </c>
      <c r="F2152" s="932" t="s">
        <v>28714</v>
      </c>
      <c r="G2152" s="932" t="s">
        <v>29239</v>
      </c>
      <c r="H2152" s="932" t="s">
        <v>180</v>
      </c>
      <c r="I2152" s="935" t="s">
        <v>5417</v>
      </c>
      <c r="J2152" s="934"/>
      <c r="K2152" s="934"/>
      <c r="L2152" s="934"/>
      <c r="M2152" s="936"/>
      <c r="N2152" s="932"/>
      <c r="O2152" s="932" t="s">
        <v>2155</v>
      </c>
      <c r="P2152" s="932" t="s">
        <v>23079</v>
      </c>
      <c r="Q2152" s="932" t="s">
        <v>29240</v>
      </c>
      <c r="R2152" s="932"/>
      <c r="S2152" s="937"/>
      <c r="U2152" s="932"/>
      <c r="V2152" s="932"/>
      <c r="W2152" s="932"/>
      <c r="X2152" s="932"/>
      <c r="AH2152" s="939"/>
      <c r="AI2152" s="939"/>
      <c r="AJ2152" s="939"/>
      <c r="AK2152" s="939"/>
      <c r="AS2152" s="937"/>
      <c r="BK2152" s="932"/>
      <c r="BL2152" s="932"/>
      <c r="BM2152" s="932"/>
      <c r="BN2152" s="932"/>
    </row>
    <row r="2153" spans="1:66" s="938" customFormat="1" ht="24.75" customHeight="1">
      <c r="A2153" s="932"/>
      <c r="B2153" s="932"/>
      <c r="C2153" s="933"/>
      <c r="D2153" s="934"/>
      <c r="E2153" s="934"/>
      <c r="F2153" s="932"/>
      <c r="G2153" s="932"/>
      <c r="H2153" s="932"/>
      <c r="I2153" s="935" t="s">
        <v>5417</v>
      </c>
      <c r="J2153" s="934"/>
      <c r="K2153" s="934"/>
      <c r="L2153" s="934"/>
      <c r="M2153" s="936"/>
      <c r="N2153" s="932"/>
      <c r="O2153" s="932" t="s">
        <v>2155</v>
      </c>
      <c r="P2153" s="932"/>
      <c r="Q2153" s="932"/>
      <c r="R2153" s="932"/>
      <c r="S2153" s="937"/>
      <c r="U2153" s="932"/>
      <c r="V2153" s="932"/>
      <c r="W2153" s="932"/>
      <c r="X2153" s="932"/>
      <c r="AH2153" s="939"/>
      <c r="AI2153" s="939"/>
      <c r="AJ2153" s="939"/>
      <c r="AK2153" s="939"/>
      <c r="AS2153" s="937"/>
      <c r="BK2153" s="932"/>
      <c r="BL2153" s="932"/>
      <c r="BM2153" s="932"/>
      <c r="BN2153" s="932"/>
    </row>
    <row r="2154" spans="1:66" s="938" customFormat="1" ht="24.75" customHeight="1">
      <c r="A2154" s="932"/>
      <c r="B2154" s="932"/>
      <c r="C2154" s="933"/>
      <c r="D2154" s="934"/>
      <c r="E2154" s="934"/>
      <c r="F2154" s="932"/>
      <c r="G2154" s="932"/>
      <c r="H2154" s="932"/>
      <c r="I2154" s="935" t="s">
        <v>5417</v>
      </c>
      <c r="J2154" s="934"/>
      <c r="K2154" s="934"/>
      <c r="L2154" s="934"/>
      <c r="M2154" s="936"/>
      <c r="N2154" s="932"/>
      <c r="O2154" s="932"/>
      <c r="P2154" s="932"/>
      <c r="Q2154" s="932"/>
      <c r="R2154" s="932"/>
      <c r="S2154" s="937"/>
      <c r="U2154" s="932"/>
      <c r="V2154" s="932"/>
      <c r="W2154" s="932"/>
      <c r="X2154" s="932"/>
      <c r="AH2154" s="939"/>
      <c r="AI2154" s="939"/>
      <c r="AJ2154" s="939"/>
      <c r="AK2154" s="939"/>
      <c r="AS2154" s="937"/>
      <c r="BK2154" s="932"/>
      <c r="BL2154" s="932"/>
      <c r="BM2154" s="932"/>
      <c r="BN2154" s="932"/>
    </row>
    <row r="2155" spans="1:66" s="938" customFormat="1" ht="24.75" customHeight="1">
      <c r="A2155" s="932"/>
      <c r="B2155" s="932"/>
      <c r="C2155" s="933"/>
      <c r="D2155" s="934"/>
      <c r="E2155" s="934"/>
      <c r="F2155" s="932"/>
      <c r="G2155" s="932"/>
      <c r="H2155" s="932"/>
      <c r="I2155" s="935" t="s">
        <v>5417</v>
      </c>
      <c r="J2155" s="934"/>
      <c r="K2155" s="934"/>
      <c r="L2155" s="934"/>
      <c r="M2155" s="936"/>
      <c r="N2155" s="932"/>
      <c r="O2155" s="932"/>
      <c r="P2155" s="932"/>
      <c r="Q2155" s="932"/>
      <c r="R2155" s="932"/>
      <c r="S2155" s="937"/>
      <c r="U2155" s="932"/>
      <c r="V2155" s="932"/>
      <c r="W2155" s="932"/>
      <c r="X2155" s="932"/>
      <c r="AH2155" s="939"/>
      <c r="AI2155" s="939"/>
      <c r="AJ2155" s="939"/>
      <c r="AK2155" s="939"/>
      <c r="AS2155" s="937"/>
      <c r="BK2155" s="932"/>
      <c r="BL2155" s="932"/>
      <c r="BM2155" s="932"/>
      <c r="BN2155" s="932"/>
    </row>
    <row r="2156" spans="1:66" s="791" customFormat="1" ht="24.75" customHeight="1">
      <c r="A2156" s="478"/>
      <c r="B2156" s="478"/>
      <c r="C2156" s="788"/>
      <c r="D2156" s="724"/>
      <c r="E2156" s="724"/>
      <c r="F2156" s="478"/>
      <c r="G2156" s="478"/>
      <c r="H2156" s="478"/>
      <c r="I2156" s="479" t="s">
        <v>5417</v>
      </c>
      <c r="J2156" s="724"/>
      <c r="K2156" s="724"/>
      <c r="L2156" s="724"/>
      <c r="M2156" s="789"/>
      <c r="N2156" s="478"/>
      <c r="O2156" s="478"/>
      <c r="P2156" s="478"/>
      <c r="Q2156" s="478"/>
      <c r="R2156" s="478"/>
      <c r="S2156" s="790"/>
      <c r="U2156" s="478"/>
      <c r="V2156" s="478"/>
      <c r="W2156" s="478"/>
      <c r="X2156" s="478"/>
      <c r="AH2156" s="792"/>
      <c r="AI2156" s="792"/>
      <c r="AJ2156" s="792"/>
      <c r="AK2156" s="792"/>
      <c r="AS2156" s="790"/>
      <c r="BK2156" s="478"/>
      <c r="BL2156" s="478"/>
      <c r="BM2156" s="478"/>
      <c r="BN2156" s="478"/>
    </row>
    <row r="2157" spans="1:66" s="750" customFormat="1" ht="24.75" customHeight="1">
      <c r="A2157" s="22" t="s">
        <v>27504</v>
      </c>
      <c r="B2157" s="22">
        <v>41501</v>
      </c>
      <c r="C2157" s="472" t="s">
        <v>26703</v>
      </c>
      <c r="D2157" s="23" t="s">
        <v>27506</v>
      </c>
      <c r="E2157" s="23" t="s">
        <v>162</v>
      </c>
      <c r="F2157" s="22" t="s">
        <v>311</v>
      </c>
      <c r="G2157" s="22" t="s">
        <v>27507</v>
      </c>
      <c r="H2157" s="22" t="s">
        <v>179</v>
      </c>
      <c r="I2157" s="18" t="s">
        <v>27508</v>
      </c>
      <c r="J2157" s="23" t="s">
        <v>27509</v>
      </c>
      <c r="K2157" s="23" t="s">
        <v>1183</v>
      </c>
      <c r="L2157" s="23" t="s">
        <v>1184</v>
      </c>
      <c r="M2157" s="746" t="s">
        <v>27510</v>
      </c>
      <c r="N2157" s="22">
        <v>4138653849</v>
      </c>
      <c r="O2157" s="22" t="s">
        <v>1551</v>
      </c>
      <c r="P2157" s="22" t="s">
        <v>25353</v>
      </c>
      <c r="Q2157" s="22" t="s">
        <v>25353</v>
      </c>
      <c r="R2157" s="22" t="s">
        <v>25353</v>
      </c>
      <c r="S2157" s="747"/>
      <c r="T2157" s="748"/>
      <c r="U2157" s="22"/>
      <c r="V2157" s="22"/>
      <c r="W2157" s="22"/>
      <c r="X2157" s="22"/>
      <c r="Y2157" s="748"/>
      <c r="Z2157" s="748"/>
      <c r="AA2157" s="748"/>
      <c r="AB2157" s="748"/>
      <c r="AC2157" s="748"/>
      <c r="AD2157" s="748"/>
      <c r="AE2157" s="748"/>
      <c r="AF2157" s="748"/>
      <c r="AG2157" s="748"/>
      <c r="AH2157" s="749"/>
      <c r="AI2157" s="749"/>
      <c r="AJ2157" s="749"/>
      <c r="AK2157" s="749"/>
      <c r="AL2157" s="748"/>
      <c r="AM2157" s="748"/>
      <c r="AN2157" s="748"/>
      <c r="AO2157" s="748"/>
      <c r="AP2157" s="748"/>
      <c r="AQ2157" s="748"/>
      <c r="AR2157" s="748"/>
      <c r="AS2157" s="747"/>
      <c r="AT2157" s="748"/>
      <c r="AU2157" s="748"/>
      <c r="AV2157" s="748"/>
      <c r="AW2157" s="748"/>
      <c r="AX2157" s="748"/>
      <c r="AY2157" s="748"/>
      <c r="BK2157" s="155"/>
      <c r="BL2157" s="155"/>
      <c r="BM2157" s="155"/>
      <c r="BN2157" s="155"/>
    </row>
    <row r="2158" spans="1:66" s="750" customFormat="1" ht="24.75" customHeight="1">
      <c r="A2158" s="22" t="s">
        <v>27511</v>
      </c>
      <c r="B2158" s="22">
        <v>41502</v>
      </c>
      <c r="C2158" s="472" t="s">
        <v>26703</v>
      </c>
      <c r="D2158" s="23" t="s">
        <v>27512</v>
      </c>
      <c r="E2158" s="23" t="s">
        <v>162</v>
      </c>
      <c r="F2158" s="22" t="s">
        <v>219</v>
      </c>
      <c r="G2158" s="22" t="s">
        <v>27513</v>
      </c>
      <c r="H2158" s="22" t="s">
        <v>179</v>
      </c>
      <c r="I2158" s="18" t="s">
        <v>5509</v>
      </c>
      <c r="J2158" s="23" t="s">
        <v>27514</v>
      </c>
      <c r="K2158" s="23" t="s">
        <v>1183</v>
      </c>
      <c r="L2158" s="23" t="s">
        <v>1184</v>
      </c>
      <c r="M2158" s="746" t="s">
        <v>27515</v>
      </c>
      <c r="N2158" s="22">
        <v>4144915609</v>
      </c>
      <c r="O2158" s="22" t="s">
        <v>1551</v>
      </c>
      <c r="P2158" s="22" t="s">
        <v>25353</v>
      </c>
      <c r="Q2158" s="22" t="s">
        <v>25353</v>
      </c>
      <c r="R2158" s="22" t="s">
        <v>25353</v>
      </c>
      <c r="S2158" s="747"/>
      <c r="T2158" s="748"/>
      <c r="U2158" s="22"/>
      <c r="V2158" s="22"/>
      <c r="W2158" s="22"/>
      <c r="X2158" s="22"/>
      <c r="Y2158" s="748"/>
      <c r="Z2158" s="748"/>
      <c r="AA2158" s="748"/>
      <c r="AB2158" s="748"/>
      <c r="AC2158" s="748"/>
      <c r="AD2158" s="748"/>
      <c r="AE2158" s="748"/>
      <c r="AF2158" s="748"/>
      <c r="AG2158" s="748"/>
      <c r="AH2158" s="749"/>
      <c r="AI2158" s="749"/>
      <c r="AJ2158" s="749"/>
      <c r="AK2158" s="749"/>
      <c r="AL2158" s="748"/>
      <c r="AM2158" s="748"/>
      <c r="AN2158" s="748"/>
      <c r="AO2158" s="748"/>
      <c r="AP2158" s="748"/>
      <c r="AQ2158" s="748"/>
      <c r="AR2158" s="748"/>
      <c r="AS2158" s="747"/>
      <c r="AT2158" s="748"/>
      <c r="AU2158" s="748"/>
      <c r="AV2158" s="748"/>
      <c r="AW2158" s="748"/>
      <c r="AX2158" s="748"/>
      <c r="AY2158" s="748"/>
      <c r="BK2158" s="155"/>
      <c r="BL2158" s="155"/>
      <c r="BM2158" s="155"/>
      <c r="BN2158" s="155"/>
    </row>
    <row r="2159" spans="1:66" s="750" customFormat="1" ht="24.75" customHeight="1">
      <c r="A2159" s="22" t="s">
        <v>27516</v>
      </c>
      <c r="B2159" s="22">
        <v>41503</v>
      </c>
      <c r="C2159" s="472" t="s">
        <v>26703</v>
      </c>
      <c r="D2159" s="23" t="s">
        <v>27517</v>
      </c>
      <c r="E2159" s="23" t="s">
        <v>162</v>
      </c>
      <c r="F2159" s="22" t="s">
        <v>117</v>
      </c>
      <c r="G2159" s="22" t="s">
        <v>27518</v>
      </c>
      <c r="H2159" s="22" t="s">
        <v>179</v>
      </c>
      <c r="I2159" s="18" t="s">
        <v>27508</v>
      </c>
      <c r="J2159" s="23" t="s">
        <v>27519</v>
      </c>
      <c r="K2159" s="23" t="s">
        <v>1183</v>
      </c>
      <c r="L2159" s="23" t="s">
        <v>1184</v>
      </c>
      <c r="M2159" s="746" t="s">
        <v>27520</v>
      </c>
      <c r="N2159" s="22">
        <v>4144943756</v>
      </c>
      <c r="O2159" s="22" t="s">
        <v>1551</v>
      </c>
      <c r="P2159" s="22" t="s">
        <v>25353</v>
      </c>
      <c r="Q2159" s="22" t="s">
        <v>25353</v>
      </c>
      <c r="R2159" s="22" t="s">
        <v>25353</v>
      </c>
      <c r="S2159" s="747"/>
      <c r="T2159" s="748"/>
      <c r="U2159" s="22"/>
      <c r="V2159" s="22"/>
      <c r="W2159" s="22"/>
      <c r="X2159" s="22"/>
      <c r="Y2159" s="748"/>
      <c r="Z2159" s="748"/>
      <c r="AA2159" s="748"/>
      <c r="AB2159" s="748"/>
      <c r="AC2159" s="748"/>
      <c r="AD2159" s="748"/>
      <c r="AE2159" s="748"/>
      <c r="AF2159" s="748"/>
      <c r="AG2159" s="748"/>
      <c r="AH2159" s="749"/>
      <c r="AI2159" s="749"/>
      <c r="AJ2159" s="749"/>
      <c r="AK2159" s="749"/>
      <c r="AL2159" s="748"/>
      <c r="AM2159" s="748"/>
      <c r="AN2159" s="748"/>
      <c r="AO2159" s="748"/>
      <c r="AP2159" s="748"/>
      <c r="AQ2159" s="748"/>
      <c r="AR2159" s="748"/>
      <c r="AS2159" s="747"/>
      <c r="AT2159" s="748"/>
      <c r="AU2159" s="748"/>
      <c r="AV2159" s="748"/>
      <c r="AW2159" s="748"/>
      <c r="AX2159" s="748"/>
      <c r="AY2159" s="748"/>
      <c r="BK2159" s="155"/>
      <c r="BL2159" s="155"/>
      <c r="BM2159" s="155"/>
      <c r="BN2159" s="155"/>
    </row>
    <row r="2160" spans="1:66" s="750" customFormat="1" ht="24.75" customHeight="1">
      <c r="A2160" s="22" t="s">
        <v>27521</v>
      </c>
      <c r="B2160" s="22">
        <v>41504</v>
      </c>
      <c r="C2160" s="472" t="s">
        <v>26703</v>
      </c>
      <c r="D2160" s="23" t="s">
        <v>27522</v>
      </c>
      <c r="E2160" s="23" t="s">
        <v>162</v>
      </c>
      <c r="F2160" s="22" t="s">
        <v>123</v>
      </c>
      <c r="G2160" s="22" t="s">
        <v>27507</v>
      </c>
      <c r="H2160" s="22" t="s">
        <v>180</v>
      </c>
      <c r="I2160" s="18" t="s">
        <v>5509</v>
      </c>
      <c r="J2160" s="23" t="s">
        <v>27523</v>
      </c>
      <c r="K2160" s="23" t="s">
        <v>1183</v>
      </c>
      <c r="L2160" s="23" t="s">
        <v>1184</v>
      </c>
      <c r="M2160" s="746" t="s">
        <v>27524</v>
      </c>
      <c r="N2160" s="22">
        <v>4155793448</v>
      </c>
      <c r="O2160" s="22" t="s">
        <v>1551</v>
      </c>
      <c r="P2160" s="22" t="s">
        <v>25353</v>
      </c>
      <c r="Q2160" s="22" t="s">
        <v>25353</v>
      </c>
      <c r="R2160" s="22" t="s">
        <v>25353</v>
      </c>
      <c r="S2160" s="747"/>
      <c r="T2160" s="748"/>
      <c r="U2160" s="22"/>
      <c r="V2160" s="22"/>
      <c r="W2160" s="22"/>
      <c r="X2160" s="22"/>
      <c r="Y2160" s="748"/>
      <c r="Z2160" s="748"/>
      <c r="AA2160" s="748"/>
      <c r="AB2160" s="748"/>
      <c r="AC2160" s="748"/>
      <c r="AD2160" s="748"/>
      <c r="AE2160" s="748"/>
      <c r="AF2160" s="748"/>
      <c r="AG2160" s="748"/>
      <c r="AH2160" s="749"/>
      <c r="AI2160" s="749"/>
      <c r="AJ2160" s="749"/>
      <c r="AK2160" s="749"/>
      <c r="AL2160" s="748"/>
      <c r="AM2160" s="748"/>
      <c r="AN2160" s="748"/>
      <c r="AO2160" s="748"/>
      <c r="AP2160" s="748"/>
      <c r="AQ2160" s="748"/>
      <c r="AR2160" s="748"/>
      <c r="AS2160" s="747"/>
      <c r="AT2160" s="748"/>
      <c r="AU2160" s="748"/>
      <c r="AV2160" s="748"/>
      <c r="AW2160" s="748"/>
      <c r="AX2160" s="748"/>
      <c r="AY2160" s="748"/>
      <c r="BK2160" s="155"/>
      <c r="BL2160" s="155"/>
      <c r="BM2160" s="155"/>
      <c r="BN2160" s="155"/>
    </row>
    <row r="2161" spans="1:66" s="750" customFormat="1" ht="24.75" customHeight="1">
      <c r="A2161" s="22" t="s">
        <v>27525</v>
      </c>
      <c r="B2161" s="22">
        <v>41505</v>
      </c>
      <c r="C2161" s="472" t="s">
        <v>26703</v>
      </c>
      <c r="D2161" s="23" t="s">
        <v>27526</v>
      </c>
      <c r="E2161" s="23" t="s">
        <v>162</v>
      </c>
      <c r="F2161" s="22" t="s">
        <v>318</v>
      </c>
      <c r="G2161" s="22" t="s">
        <v>27507</v>
      </c>
      <c r="H2161" s="22" t="s">
        <v>180</v>
      </c>
      <c r="I2161" s="18" t="s">
        <v>5509</v>
      </c>
      <c r="J2161" s="23" t="s">
        <v>27527</v>
      </c>
      <c r="K2161" s="23" t="s">
        <v>1183</v>
      </c>
      <c r="L2161" s="23" t="s">
        <v>1184</v>
      </c>
      <c r="M2161" s="746" t="s">
        <v>27528</v>
      </c>
      <c r="N2161" s="22">
        <v>4155653413</v>
      </c>
      <c r="O2161" s="22" t="s">
        <v>1551</v>
      </c>
      <c r="P2161" s="22" t="s">
        <v>25353</v>
      </c>
      <c r="Q2161" s="22" t="s">
        <v>25353</v>
      </c>
      <c r="R2161" s="22" t="s">
        <v>25353</v>
      </c>
      <c r="S2161" s="747"/>
      <c r="T2161" s="748"/>
      <c r="U2161" s="22"/>
      <c r="V2161" s="22"/>
      <c r="W2161" s="22"/>
      <c r="X2161" s="22"/>
      <c r="Y2161" s="748"/>
      <c r="Z2161" s="748"/>
      <c r="AA2161" s="748"/>
      <c r="AB2161" s="748"/>
      <c r="AC2161" s="748"/>
      <c r="AD2161" s="748"/>
      <c r="AE2161" s="748"/>
      <c r="AF2161" s="748"/>
      <c r="AG2161" s="748"/>
      <c r="AH2161" s="749"/>
      <c r="AI2161" s="749"/>
      <c r="AJ2161" s="749"/>
      <c r="AK2161" s="749"/>
      <c r="AL2161" s="748"/>
      <c r="AM2161" s="748"/>
      <c r="AN2161" s="748"/>
      <c r="AO2161" s="748"/>
      <c r="AP2161" s="748"/>
      <c r="AQ2161" s="748"/>
      <c r="AR2161" s="748"/>
      <c r="AS2161" s="747"/>
      <c r="AT2161" s="748"/>
      <c r="AU2161" s="748"/>
      <c r="AV2161" s="748"/>
      <c r="AW2161" s="748"/>
      <c r="AX2161" s="748"/>
      <c r="AY2161" s="748"/>
      <c r="BK2161" s="155"/>
      <c r="BL2161" s="155"/>
      <c r="BM2161" s="155"/>
      <c r="BN2161" s="155"/>
    </row>
    <row r="2162" spans="1:66" s="750" customFormat="1" ht="24.75" customHeight="1">
      <c r="A2162" s="22" t="s">
        <v>27529</v>
      </c>
      <c r="B2162" s="22">
        <v>41506</v>
      </c>
      <c r="C2162" s="472" t="s">
        <v>26703</v>
      </c>
      <c r="D2162" s="23" t="s">
        <v>27530</v>
      </c>
      <c r="E2162" s="23" t="s">
        <v>162</v>
      </c>
      <c r="F2162" s="22" t="s">
        <v>215</v>
      </c>
      <c r="G2162" s="22" t="s">
        <v>27507</v>
      </c>
      <c r="H2162" s="22" t="s">
        <v>179</v>
      </c>
      <c r="I2162" s="18" t="s">
        <v>22456</v>
      </c>
      <c r="J2162" s="23" t="s">
        <v>27531</v>
      </c>
      <c r="K2162" s="23" t="s">
        <v>1183</v>
      </c>
      <c r="L2162" s="23" t="s">
        <v>1184</v>
      </c>
      <c r="M2162" s="746" t="s">
        <v>27532</v>
      </c>
      <c r="N2162" s="22">
        <v>4193968117</v>
      </c>
      <c r="O2162" s="22" t="s">
        <v>1551</v>
      </c>
      <c r="P2162" s="22" t="s">
        <v>25353</v>
      </c>
      <c r="Q2162" s="22" t="s">
        <v>25353</v>
      </c>
      <c r="R2162" s="22" t="s">
        <v>25353</v>
      </c>
      <c r="S2162" s="747"/>
      <c r="T2162" s="748"/>
      <c r="U2162" s="22"/>
      <c r="V2162" s="22"/>
      <c r="W2162" s="22"/>
      <c r="X2162" s="22"/>
      <c r="Y2162" s="748"/>
      <c r="Z2162" s="748"/>
      <c r="AA2162" s="748"/>
      <c r="AB2162" s="748"/>
      <c r="AC2162" s="748"/>
      <c r="AD2162" s="748"/>
      <c r="AE2162" s="748"/>
      <c r="AF2162" s="748"/>
      <c r="AG2162" s="748"/>
      <c r="AH2162" s="749"/>
      <c r="AI2162" s="749"/>
      <c r="AJ2162" s="749"/>
      <c r="AK2162" s="749"/>
      <c r="AL2162" s="748"/>
      <c r="AM2162" s="748"/>
      <c r="AN2162" s="748"/>
      <c r="AO2162" s="748"/>
      <c r="AP2162" s="748"/>
      <c r="AQ2162" s="748"/>
      <c r="AR2162" s="748"/>
      <c r="AS2162" s="747"/>
      <c r="AT2162" s="748"/>
      <c r="AU2162" s="748"/>
      <c r="AV2162" s="748"/>
      <c r="AW2162" s="748"/>
      <c r="AX2162" s="748"/>
      <c r="AY2162" s="748"/>
      <c r="BK2162" s="155"/>
      <c r="BL2162" s="155"/>
      <c r="BM2162" s="155"/>
      <c r="BN2162" s="155"/>
    </row>
    <row r="2163" spans="1:66" s="750" customFormat="1" ht="24.75" customHeight="1">
      <c r="A2163" s="22" t="s">
        <v>27533</v>
      </c>
      <c r="B2163" s="22">
        <v>41507</v>
      </c>
      <c r="C2163" s="472" t="s">
        <v>26703</v>
      </c>
      <c r="D2163" s="23" t="s">
        <v>27534</v>
      </c>
      <c r="E2163" s="23" t="s">
        <v>162</v>
      </c>
      <c r="F2163" s="22" t="s">
        <v>111</v>
      </c>
      <c r="G2163" s="22" t="s">
        <v>27513</v>
      </c>
      <c r="H2163" s="22" t="s">
        <v>180</v>
      </c>
      <c r="I2163" s="18" t="s">
        <v>5509</v>
      </c>
      <c r="J2163" s="23" t="s">
        <v>27535</v>
      </c>
      <c r="K2163" s="23" t="s">
        <v>1183</v>
      </c>
      <c r="L2163" s="23" t="s">
        <v>774</v>
      </c>
      <c r="M2163" s="746" t="s">
        <v>27536</v>
      </c>
      <c r="N2163" s="22">
        <v>4414936689</v>
      </c>
      <c r="O2163" s="22" t="s">
        <v>1551</v>
      </c>
      <c r="P2163" s="22" t="s">
        <v>25353</v>
      </c>
      <c r="Q2163" s="22" t="s">
        <v>25353</v>
      </c>
      <c r="R2163" s="22" t="s">
        <v>25353</v>
      </c>
      <c r="S2163" s="747"/>
      <c r="T2163" s="748"/>
      <c r="U2163" s="22"/>
      <c r="V2163" s="22"/>
      <c r="W2163" s="22"/>
      <c r="X2163" s="22"/>
      <c r="Y2163" s="748"/>
      <c r="Z2163" s="748"/>
      <c r="AA2163" s="748"/>
      <c r="AB2163" s="748"/>
      <c r="AC2163" s="748"/>
      <c r="AD2163" s="748"/>
      <c r="AE2163" s="748"/>
      <c r="AF2163" s="748"/>
      <c r="AG2163" s="748"/>
      <c r="AH2163" s="749"/>
      <c r="AI2163" s="749"/>
      <c r="AJ2163" s="749"/>
      <c r="AK2163" s="749"/>
      <c r="AL2163" s="748"/>
      <c r="AM2163" s="748"/>
      <c r="AN2163" s="748"/>
      <c r="AO2163" s="748"/>
      <c r="AP2163" s="748"/>
      <c r="AQ2163" s="748"/>
      <c r="AR2163" s="748"/>
      <c r="AS2163" s="747"/>
      <c r="AT2163" s="748"/>
      <c r="AU2163" s="748"/>
      <c r="AV2163" s="748"/>
      <c r="AW2163" s="748"/>
      <c r="AX2163" s="748"/>
      <c r="AY2163" s="748"/>
      <c r="BK2163" s="155"/>
      <c r="BL2163" s="155"/>
      <c r="BM2163" s="155"/>
      <c r="BN2163" s="155"/>
    </row>
    <row r="2164" spans="1:66" s="750" customFormat="1" ht="24.75" customHeight="1">
      <c r="A2164" s="22" t="s">
        <v>27537</v>
      </c>
      <c r="B2164" s="22">
        <v>41508</v>
      </c>
      <c r="C2164" s="472" t="s">
        <v>26703</v>
      </c>
      <c r="D2164" s="23" t="s">
        <v>27538</v>
      </c>
      <c r="E2164" s="23" t="s">
        <v>162</v>
      </c>
      <c r="F2164" s="22" t="s">
        <v>2469</v>
      </c>
      <c r="G2164" s="22" t="s">
        <v>27539</v>
      </c>
      <c r="H2164" s="22" t="s">
        <v>179</v>
      </c>
      <c r="I2164" s="19" t="s">
        <v>5418</v>
      </c>
      <c r="J2164" s="23" t="s">
        <v>27540</v>
      </c>
      <c r="K2164" s="23" t="s">
        <v>1183</v>
      </c>
      <c r="L2164" s="23" t="s">
        <v>1184</v>
      </c>
      <c r="M2164" s="746" t="s">
        <v>27541</v>
      </c>
      <c r="N2164" s="22">
        <v>4157936638</v>
      </c>
      <c r="O2164" s="22" t="s">
        <v>1551</v>
      </c>
      <c r="P2164" s="22" t="s">
        <v>25353</v>
      </c>
      <c r="Q2164" s="22" t="s">
        <v>25353</v>
      </c>
      <c r="R2164" s="22" t="s">
        <v>25353</v>
      </c>
      <c r="S2164" s="747"/>
      <c r="T2164" s="748"/>
      <c r="U2164" s="22"/>
      <c r="V2164" s="22"/>
      <c r="W2164" s="22"/>
      <c r="X2164" s="22"/>
      <c r="Y2164" s="748"/>
      <c r="Z2164" s="748"/>
      <c r="AA2164" s="748"/>
      <c r="AB2164" s="748"/>
      <c r="AC2164" s="748"/>
      <c r="AD2164" s="748"/>
      <c r="AE2164" s="748"/>
      <c r="AF2164" s="748"/>
      <c r="AG2164" s="748"/>
      <c r="AH2164" s="749"/>
      <c r="AI2164" s="749"/>
      <c r="AJ2164" s="749"/>
      <c r="AK2164" s="749"/>
      <c r="AL2164" s="748"/>
      <c r="AM2164" s="748"/>
      <c r="AN2164" s="748"/>
      <c r="AO2164" s="748"/>
      <c r="AP2164" s="748"/>
      <c r="AQ2164" s="748"/>
      <c r="AR2164" s="748"/>
      <c r="AS2164" s="747"/>
      <c r="AT2164" s="748"/>
      <c r="AU2164" s="748"/>
      <c r="AV2164" s="748"/>
      <c r="AW2164" s="748"/>
      <c r="AX2164" s="748"/>
      <c r="AY2164" s="748"/>
      <c r="BK2164" s="155"/>
      <c r="BL2164" s="155"/>
      <c r="BM2164" s="155"/>
      <c r="BN2164" s="155"/>
    </row>
    <row r="2165" spans="1:66" s="750" customFormat="1" ht="24.75" customHeight="1">
      <c r="A2165" s="22" t="s">
        <v>27542</v>
      </c>
      <c r="B2165" s="22">
        <v>41509</v>
      </c>
      <c r="C2165" s="472" t="s">
        <v>26703</v>
      </c>
      <c r="D2165" s="23" t="s">
        <v>27543</v>
      </c>
      <c r="E2165" s="23" t="s">
        <v>162</v>
      </c>
      <c r="F2165" s="22" t="s">
        <v>123</v>
      </c>
      <c r="G2165" s="22" t="s">
        <v>27507</v>
      </c>
      <c r="H2165" s="22" t="s">
        <v>180</v>
      </c>
      <c r="I2165" s="18" t="s">
        <v>5509</v>
      </c>
      <c r="J2165" s="23" t="s">
        <v>27544</v>
      </c>
      <c r="K2165" s="23" t="s">
        <v>1183</v>
      </c>
      <c r="L2165" s="23" t="s">
        <v>1184</v>
      </c>
      <c r="M2165" s="746" t="s">
        <v>27545</v>
      </c>
      <c r="N2165" s="22">
        <v>4155835819</v>
      </c>
      <c r="O2165" s="22" t="s">
        <v>1551</v>
      </c>
      <c r="P2165" s="22" t="s">
        <v>25353</v>
      </c>
      <c r="Q2165" s="22" t="s">
        <v>25353</v>
      </c>
      <c r="R2165" s="22" t="s">
        <v>25353</v>
      </c>
      <c r="S2165" s="747"/>
      <c r="T2165" s="748"/>
      <c r="U2165" s="22"/>
      <c r="V2165" s="22"/>
      <c r="W2165" s="22"/>
      <c r="X2165" s="22"/>
      <c r="Y2165" s="748"/>
      <c r="Z2165" s="748"/>
      <c r="AA2165" s="748"/>
      <c r="AB2165" s="748"/>
      <c r="AC2165" s="748"/>
      <c r="AD2165" s="748"/>
      <c r="AE2165" s="748"/>
      <c r="AF2165" s="748"/>
      <c r="AG2165" s="748"/>
      <c r="AH2165" s="749"/>
      <c r="AI2165" s="749"/>
      <c r="AJ2165" s="749"/>
      <c r="AK2165" s="749"/>
      <c r="AL2165" s="748"/>
      <c r="AM2165" s="748"/>
      <c r="AN2165" s="748"/>
      <c r="AO2165" s="748"/>
      <c r="AP2165" s="748"/>
      <c r="AQ2165" s="748"/>
      <c r="AR2165" s="748"/>
      <c r="AS2165" s="747"/>
      <c r="AT2165" s="748"/>
      <c r="AU2165" s="748"/>
      <c r="AV2165" s="748"/>
      <c r="AW2165" s="748"/>
      <c r="AX2165" s="748"/>
      <c r="AY2165" s="748"/>
      <c r="BK2165" s="155"/>
      <c r="BL2165" s="155"/>
      <c r="BM2165" s="155"/>
      <c r="BN2165" s="155"/>
    </row>
    <row r="2166" spans="1:66" s="750" customFormat="1" ht="24.75" customHeight="1">
      <c r="A2166" s="22" t="s">
        <v>27546</v>
      </c>
      <c r="B2166" s="22">
        <v>41510</v>
      </c>
      <c r="C2166" s="472" t="s">
        <v>26703</v>
      </c>
      <c r="D2166" s="23" t="s">
        <v>27547</v>
      </c>
      <c r="E2166" s="23" t="s">
        <v>162</v>
      </c>
      <c r="F2166" s="22" t="s">
        <v>27548</v>
      </c>
      <c r="G2166" s="22" t="s">
        <v>27507</v>
      </c>
      <c r="H2166" s="22" t="s">
        <v>180</v>
      </c>
      <c r="I2166" s="18" t="s">
        <v>5509</v>
      </c>
      <c r="J2166" s="23" t="s">
        <v>27549</v>
      </c>
      <c r="K2166" s="23" t="s">
        <v>1183</v>
      </c>
      <c r="L2166" s="23" t="s">
        <v>1184</v>
      </c>
      <c r="M2166" s="746" t="s">
        <v>27550</v>
      </c>
      <c r="N2166" s="22">
        <v>4193893433</v>
      </c>
      <c r="O2166" s="22" t="s">
        <v>1551</v>
      </c>
      <c r="P2166" s="22" t="s">
        <v>25353</v>
      </c>
      <c r="Q2166" s="22" t="s">
        <v>25353</v>
      </c>
      <c r="R2166" s="22" t="s">
        <v>25353</v>
      </c>
      <c r="S2166" s="747"/>
      <c r="T2166" s="748"/>
      <c r="U2166" s="22"/>
      <c r="V2166" s="22"/>
      <c r="W2166" s="22"/>
      <c r="X2166" s="22"/>
      <c r="Y2166" s="748"/>
      <c r="Z2166" s="748"/>
      <c r="AA2166" s="748"/>
      <c r="AB2166" s="748"/>
      <c r="AC2166" s="748"/>
      <c r="AD2166" s="748"/>
      <c r="AE2166" s="748"/>
      <c r="AF2166" s="748"/>
      <c r="AG2166" s="748"/>
      <c r="AH2166" s="749"/>
      <c r="AI2166" s="749"/>
      <c r="AJ2166" s="749"/>
      <c r="AK2166" s="749"/>
      <c r="AL2166" s="748"/>
      <c r="AM2166" s="748"/>
      <c r="AN2166" s="748"/>
      <c r="AO2166" s="748"/>
      <c r="AP2166" s="748"/>
      <c r="AQ2166" s="748"/>
      <c r="AR2166" s="748"/>
      <c r="AS2166" s="747"/>
      <c r="AT2166" s="748"/>
      <c r="AU2166" s="748"/>
      <c r="AV2166" s="748"/>
      <c r="AW2166" s="748"/>
      <c r="AX2166" s="748"/>
      <c r="AY2166" s="748"/>
      <c r="BK2166" s="155"/>
      <c r="BL2166" s="155"/>
      <c r="BM2166" s="155"/>
      <c r="BN2166" s="155"/>
    </row>
    <row r="2167" spans="1:66" s="750" customFormat="1" ht="24.75" customHeight="1">
      <c r="A2167" s="22" t="s">
        <v>27551</v>
      </c>
      <c r="B2167" s="22">
        <v>41511</v>
      </c>
      <c r="C2167" s="472" t="s">
        <v>26703</v>
      </c>
      <c r="D2167" s="23" t="s">
        <v>27552</v>
      </c>
      <c r="E2167" s="23" t="s">
        <v>162</v>
      </c>
      <c r="F2167" s="22" t="s">
        <v>5413</v>
      </c>
      <c r="G2167" s="22" t="s">
        <v>27553</v>
      </c>
      <c r="H2167" s="22" t="s">
        <v>179</v>
      </c>
      <c r="I2167" s="18" t="s">
        <v>22456</v>
      </c>
      <c r="J2167" s="23" t="s">
        <v>27554</v>
      </c>
      <c r="K2167" s="23" t="s">
        <v>1183</v>
      </c>
      <c r="L2167" s="23" t="s">
        <v>1447</v>
      </c>
      <c r="M2167" s="746" t="s">
        <v>27555</v>
      </c>
      <c r="N2167" s="22">
        <v>4164835514</v>
      </c>
      <c r="O2167" s="22" t="s">
        <v>1551</v>
      </c>
      <c r="P2167" s="22" t="s">
        <v>25353</v>
      </c>
      <c r="Q2167" s="22" t="s">
        <v>25353</v>
      </c>
      <c r="R2167" s="22" t="s">
        <v>25353</v>
      </c>
      <c r="S2167" s="747"/>
      <c r="T2167" s="748"/>
      <c r="U2167" s="22"/>
      <c r="V2167" s="22"/>
      <c r="W2167" s="22"/>
      <c r="X2167" s="22"/>
      <c r="Y2167" s="748"/>
      <c r="Z2167" s="748"/>
      <c r="AA2167" s="748"/>
      <c r="AB2167" s="748"/>
      <c r="AC2167" s="748"/>
      <c r="AD2167" s="748"/>
      <c r="AE2167" s="748"/>
      <c r="AF2167" s="748"/>
      <c r="AG2167" s="748"/>
      <c r="AH2167" s="749"/>
      <c r="AI2167" s="749"/>
      <c r="AJ2167" s="749"/>
      <c r="AK2167" s="749"/>
      <c r="AL2167" s="748"/>
      <c r="AM2167" s="748"/>
      <c r="AN2167" s="748"/>
      <c r="AO2167" s="748"/>
      <c r="AP2167" s="748"/>
      <c r="AQ2167" s="748"/>
      <c r="AR2167" s="748"/>
      <c r="AS2167" s="747"/>
      <c r="AT2167" s="748"/>
      <c r="AU2167" s="748"/>
      <c r="AV2167" s="748"/>
      <c r="AW2167" s="748"/>
      <c r="AX2167" s="748"/>
      <c r="AY2167" s="748"/>
      <c r="BK2167" s="155"/>
      <c r="BL2167" s="155"/>
      <c r="BM2167" s="155"/>
      <c r="BN2167" s="155"/>
    </row>
    <row r="2168" spans="1:66" s="750" customFormat="1" ht="24.75" customHeight="1">
      <c r="A2168" s="22" t="s">
        <v>27556</v>
      </c>
      <c r="B2168" s="22">
        <v>41512</v>
      </c>
      <c r="C2168" s="472" t="s">
        <v>26703</v>
      </c>
      <c r="D2168" s="23">
        <v>2580270159</v>
      </c>
      <c r="E2168" s="23" t="s">
        <v>163</v>
      </c>
      <c r="F2168" s="22" t="s">
        <v>506</v>
      </c>
      <c r="G2168" s="22" t="s">
        <v>1287</v>
      </c>
      <c r="H2168" s="22" t="s">
        <v>180</v>
      </c>
      <c r="I2168" s="18" t="s">
        <v>5509</v>
      </c>
      <c r="J2168" s="23">
        <v>9381908447</v>
      </c>
      <c r="K2168" s="23" t="s">
        <v>1183</v>
      </c>
      <c r="L2168" s="23" t="s">
        <v>1184</v>
      </c>
      <c r="M2168" s="746" t="s">
        <v>27557</v>
      </c>
      <c r="N2168" s="22">
        <v>4145936175</v>
      </c>
      <c r="O2168" s="22" t="s">
        <v>2155</v>
      </c>
      <c r="P2168" s="22" t="s">
        <v>25353</v>
      </c>
      <c r="Q2168" s="22" t="s">
        <v>25353</v>
      </c>
      <c r="R2168" s="22"/>
      <c r="S2168" s="747"/>
      <c r="T2168" s="748"/>
      <c r="U2168" s="22"/>
      <c r="V2168" s="22"/>
      <c r="W2168" s="22"/>
      <c r="X2168" s="22"/>
      <c r="Y2168" s="748"/>
      <c r="Z2168" s="748"/>
      <c r="AA2168" s="748"/>
      <c r="AB2168" s="748"/>
      <c r="AC2168" s="748"/>
      <c r="AD2168" s="748"/>
      <c r="AE2168" s="748"/>
      <c r="AF2168" s="748"/>
      <c r="AG2168" s="748"/>
      <c r="AH2168" s="749"/>
      <c r="AI2168" s="749"/>
      <c r="AJ2168" s="749"/>
      <c r="AK2168" s="749"/>
      <c r="AL2168" s="748"/>
      <c r="AM2168" s="748"/>
      <c r="AN2168" s="748"/>
      <c r="AO2168" s="748"/>
      <c r="AP2168" s="748"/>
      <c r="AQ2168" s="748"/>
      <c r="AR2168" s="748"/>
      <c r="AS2168" s="747"/>
      <c r="AT2168" s="748"/>
      <c r="AU2168" s="748"/>
      <c r="AV2168" s="748"/>
      <c r="AW2168" s="748"/>
      <c r="AX2168" s="748"/>
      <c r="AY2168" s="748"/>
      <c r="BK2168" s="155"/>
      <c r="BL2168" s="155"/>
      <c r="BM2168" s="155"/>
      <c r="BN2168" s="155"/>
    </row>
    <row r="2169" spans="1:66" s="750" customFormat="1" ht="24.75" customHeight="1">
      <c r="A2169" s="22" t="s">
        <v>27558</v>
      </c>
      <c r="B2169" s="22">
        <v>41513</v>
      </c>
      <c r="C2169" s="472" t="s">
        <v>26703</v>
      </c>
      <c r="D2169" s="23">
        <v>5699521305</v>
      </c>
      <c r="E2169" s="23" t="s">
        <v>163</v>
      </c>
      <c r="F2169" s="22" t="s">
        <v>27559</v>
      </c>
      <c r="G2169" s="22" t="s">
        <v>1285</v>
      </c>
      <c r="H2169" s="22" t="s">
        <v>179</v>
      </c>
      <c r="I2169" s="18" t="s">
        <v>22456</v>
      </c>
      <c r="J2169" s="23">
        <v>9113372830</v>
      </c>
      <c r="K2169" s="23" t="s">
        <v>1183</v>
      </c>
      <c r="L2169" s="23" t="s">
        <v>1184</v>
      </c>
      <c r="M2169" s="746" t="s">
        <v>27560</v>
      </c>
      <c r="N2169" s="22">
        <v>5699521305</v>
      </c>
      <c r="O2169" s="22" t="s">
        <v>2155</v>
      </c>
      <c r="P2169" s="22" t="s">
        <v>25353</v>
      </c>
      <c r="Q2169" s="22" t="s">
        <v>25353</v>
      </c>
      <c r="R2169" s="22"/>
      <c r="S2169" s="747"/>
      <c r="T2169" s="748"/>
      <c r="U2169" s="22"/>
      <c r="V2169" s="22"/>
      <c r="W2169" s="22"/>
      <c r="X2169" s="22"/>
      <c r="Y2169" s="748"/>
      <c r="Z2169" s="748"/>
      <c r="AA2169" s="748"/>
      <c r="AB2169" s="748"/>
      <c r="AC2169" s="748"/>
      <c r="AD2169" s="748"/>
      <c r="AE2169" s="748"/>
      <c r="AF2169" s="748"/>
      <c r="AG2169" s="748"/>
      <c r="AH2169" s="749"/>
      <c r="AI2169" s="749"/>
      <c r="AJ2169" s="749"/>
      <c r="AK2169" s="749"/>
      <c r="AL2169" s="748"/>
      <c r="AM2169" s="748"/>
      <c r="AN2169" s="748"/>
      <c r="AO2169" s="748"/>
      <c r="AP2169" s="748"/>
      <c r="AQ2169" s="748"/>
      <c r="AR2169" s="748"/>
      <c r="AS2169" s="747"/>
      <c r="AT2169" s="748"/>
      <c r="AU2169" s="748"/>
      <c r="AV2169" s="748"/>
      <c r="AW2169" s="748"/>
      <c r="AX2169" s="748"/>
      <c r="AY2169" s="748"/>
      <c r="BK2169" s="155"/>
      <c r="BL2169" s="155"/>
      <c r="BM2169" s="155"/>
      <c r="BN2169" s="155"/>
    </row>
    <row r="2170" spans="1:66" s="750" customFormat="1" ht="24.75" customHeight="1">
      <c r="A2170" s="22" t="s">
        <v>27561</v>
      </c>
      <c r="B2170" s="22">
        <v>41514</v>
      </c>
      <c r="C2170" s="472" t="s">
        <v>26703</v>
      </c>
      <c r="D2170" s="23">
        <v>2590442009</v>
      </c>
      <c r="E2170" s="23" t="s">
        <v>163</v>
      </c>
      <c r="F2170" s="22" t="s">
        <v>27562</v>
      </c>
      <c r="G2170" s="22" t="s">
        <v>1285</v>
      </c>
      <c r="H2170" s="22" t="s">
        <v>179</v>
      </c>
      <c r="I2170" s="18" t="s">
        <v>22456</v>
      </c>
      <c r="J2170" s="23">
        <v>9117210281</v>
      </c>
      <c r="K2170" s="23" t="s">
        <v>1183</v>
      </c>
      <c r="L2170" s="23" t="s">
        <v>1184</v>
      </c>
      <c r="M2170" s="746" t="s">
        <v>27563</v>
      </c>
      <c r="N2170" s="22">
        <v>2590442009</v>
      </c>
      <c r="O2170" s="22" t="s">
        <v>2155</v>
      </c>
      <c r="P2170" s="22" t="s">
        <v>25353</v>
      </c>
      <c r="Q2170" s="22" t="s">
        <v>25353</v>
      </c>
      <c r="R2170" s="22"/>
      <c r="S2170" s="747"/>
      <c r="T2170" s="748"/>
      <c r="U2170" s="22"/>
      <c r="V2170" s="22"/>
      <c r="W2170" s="22"/>
      <c r="X2170" s="22"/>
      <c r="Y2170" s="748"/>
      <c r="Z2170" s="748"/>
      <c r="AA2170" s="748"/>
      <c r="AB2170" s="748"/>
      <c r="AC2170" s="748"/>
      <c r="AD2170" s="748"/>
      <c r="AE2170" s="748"/>
      <c r="AF2170" s="748"/>
      <c r="AG2170" s="748"/>
      <c r="AH2170" s="749"/>
      <c r="AI2170" s="749"/>
      <c r="AJ2170" s="749"/>
      <c r="AK2170" s="749"/>
      <c r="AL2170" s="748"/>
      <c r="AM2170" s="748"/>
      <c r="AN2170" s="748"/>
      <c r="AO2170" s="748"/>
      <c r="AP2170" s="748"/>
      <c r="AQ2170" s="748"/>
      <c r="AR2170" s="748"/>
      <c r="AS2170" s="747"/>
      <c r="AT2170" s="748"/>
      <c r="AU2170" s="748"/>
      <c r="AV2170" s="748"/>
      <c r="AW2170" s="748"/>
      <c r="AX2170" s="748"/>
      <c r="AY2170" s="748"/>
      <c r="BK2170" s="155"/>
      <c r="BL2170" s="155"/>
      <c r="BM2170" s="155"/>
      <c r="BN2170" s="155"/>
    </row>
    <row r="2171" spans="1:66" s="750" customFormat="1" ht="24.75" customHeight="1">
      <c r="A2171" s="22" t="s">
        <v>27564</v>
      </c>
      <c r="B2171" s="22">
        <v>41515</v>
      </c>
      <c r="C2171" s="472" t="s">
        <v>26703</v>
      </c>
      <c r="D2171" s="23">
        <v>6539733615</v>
      </c>
      <c r="E2171" s="23" t="s">
        <v>163</v>
      </c>
      <c r="F2171" s="22" t="s">
        <v>218</v>
      </c>
      <c r="G2171" s="22" t="s">
        <v>1287</v>
      </c>
      <c r="H2171" s="22" t="s">
        <v>179</v>
      </c>
      <c r="I2171" s="18" t="s">
        <v>27508</v>
      </c>
      <c r="J2171" s="23">
        <v>9112305681</v>
      </c>
      <c r="K2171" s="23" t="s">
        <v>1183</v>
      </c>
      <c r="L2171" s="23" t="s">
        <v>1184</v>
      </c>
      <c r="M2171" s="746" t="s">
        <v>27565</v>
      </c>
      <c r="N2171" s="22"/>
      <c r="O2171" s="22" t="s">
        <v>2155</v>
      </c>
      <c r="P2171" s="22" t="s">
        <v>25353</v>
      </c>
      <c r="Q2171" s="22" t="s">
        <v>25353</v>
      </c>
      <c r="R2171" s="22"/>
      <c r="S2171" s="747"/>
      <c r="T2171" s="748"/>
      <c r="U2171" s="22"/>
      <c r="V2171" s="22"/>
      <c r="W2171" s="22"/>
      <c r="X2171" s="22"/>
      <c r="Y2171" s="748"/>
      <c r="Z2171" s="748"/>
      <c r="AA2171" s="748"/>
      <c r="AB2171" s="748"/>
      <c r="AC2171" s="748"/>
      <c r="AD2171" s="748"/>
      <c r="AE2171" s="748"/>
      <c r="AF2171" s="748"/>
      <c r="AG2171" s="748"/>
      <c r="AH2171" s="749"/>
      <c r="AI2171" s="749"/>
      <c r="AJ2171" s="749"/>
      <c r="AK2171" s="749"/>
      <c r="AL2171" s="748"/>
      <c r="AM2171" s="748"/>
      <c r="AN2171" s="748"/>
      <c r="AO2171" s="748"/>
      <c r="AP2171" s="748"/>
      <c r="AQ2171" s="748"/>
      <c r="AR2171" s="748"/>
      <c r="AS2171" s="747"/>
      <c r="AT2171" s="748"/>
      <c r="AU2171" s="748"/>
      <c r="AV2171" s="748"/>
      <c r="AW2171" s="748"/>
      <c r="AX2171" s="748"/>
      <c r="AY2171" s="748"/>
      <c r="BK2171" s="155"/>
      <c r="BL2171" s="155"/>
      <c r="BM2171" s="155"/>
      <c r="BN2171" s="155"/>
    </row>
    <row r="2172" spans="1:66" s="750" customFormat="1" ht="24.75" customHeight="1">
      <c r="A2172" s="22" t="s">
        <v>28789</v>
      </c>
      <c r="B2172" s="22">
        <v>41516</v>
      </c>
      <c r="C2172" s="472" t="s">
        <v>26703</v>
      </c>
      <c r="D2172" s="23" t="s">
        <v>28790</v>
      </c>
      <c r="E2172" s="23" t="s">
        <v>162</v>
      </c>
      <c r="F2172" s="22" t="s">
        <v>545</v>
      </c>
      <c r="G2172" s="22" t="s">
        <v>1288</v>
      </c>
      <c r="H2172" s="22" t="s">
        <v>179</v>
      </c>
      <c r="I2172" s="19" t="s">
        <v>5418</v>
      </c>
      <c r="J2172" s="23" t="s">
        <v>28792</v>
      </c>
      <c r="K2172" s="23" t="s">
        <v>1183</v>
      </c>
      <c r="L2172" s="23" t="s">
        <v>1184</v>
      </c>
      <c r="M2172" s="746" t="s">
        <v>28791</v>
      </c>
      <c r="N2172" s="22">
        <v>4148735344</v>
      </c>
      <c r="O2172" s="22" t="s">
        <v>1551</v>
      </c>
      <c r="P2172" s="22" t="s">
        <v>27673</v>
      </c>
      <c r="Q2172" s="22" t="s">
        <v>27673</v>
      </c>
      <c r="R2172" s="22" t="s">
        <v>27673</v>
      </c>
      <c r="S2172" s="747"/>
      <c r="T2172" s="748"/>
      <c r="U2172" s="22"/>
      <c r="V2172" s="22"/>
      <c r="W2172" s="22"/>
      <c r="X2172" s="22"/>
      <c r="Y2172" s="748"/>
      <c r="Z2172" s="748"/>
      <c r="AA2172" s="748"/>
      <c r="AB2172" s="748"/>
      <c r="AC2172" s="748"/>
      <c r="AD2172" s="748"/>
      <c r="AE2172" s="748"/>
      <c r="AF2172" s="748"/>
      <c r="AG2172" s="748"/>
      <c r="AH2172" s="749"/>
      <c r="AI2172" s="749"/>
      <c r="AJ2172" s="749"/>
      <c r="AK2172" s="749"/>
      <c r="AL2172" s="748"/>
      <c r="AM2172" s="748"/>
      <c r="AN2172" s="748"/>
      <c r="AO2172" s="748"/>
      <c r="AP2172" s="748"/>
      <c r="AQ2172" s="748"/>
      <c r="AR2172" s="748"/>
      <c r="AS2172" s="747"/>
      <c r="AT2172" s="748"/>
      <c r="AU2172" s="748"/>
      <c r="AV2172" s="748"/>
      <c r="AW2172" s="748"/>
      <c r="AX2172" s="748"/>
      <c r="AY2172" s="748"/>
      <c r="BK2172" s="155"/>
      <c r="BL2172" s="155"/>
      <c r="BM2172" s="155"/>
      <c r="BN2172" s="155"/>
    </row>
    <row r="2173" spans="1:66" s="750" customFormat="1" ht="24.75" customHeight="1">
      <c r="A2173" s="22"/>
      <c r="B2173" s="22"/>
      <c r="C2173" s="472"/>
      <c r="D2173" s="23"/>
      <c r="E2173" s="23"/>
      <c r="F2173" s="22"/>
      <c r="G2173" s="22"/>
      <c r="H2173" s="22"/>
      <c r="I2173" s="18" t="s">
        <v>5417</v>
      </c>
      <c r="J2173" s="23"/>
      <c r="K2173" s="23"/>
      <c r="L2173" s="23"/>
      <c r="M2173" s="746"/>
      <c r="N2173" s="22"/>
      <c r="O2173" s="22"/>
      <c r="P2173" s="22"/>
      <c r="Q2173" s="22"/>
      <c r="R2173" s="22"/>
      <c r="S2173" s="747"/>
      <c r="T2173" s="748"/>
      <c r="U2173" s="22"/>
      <c r="V2173" s="22"/>
      <c r="W2173" s="22"/>
      <c r="X2173" s="22"/>
      <c r="Y2173" s="748"/>
      <c r="Z2173" s="748"/>
      <c r="AA2173" s="748"/>
      <c r="AB2173" s="748"/>
      <c r="AC2173" s="748"/>
      <c r="AD2173" s="748"/>
      <c r="AE2173" s="748"/>
      <c r="AF2173" s="748"/>
      <c r="AG2173" s="748"/>
      <c r="AH2173" s="749"/>
      <c r="AI2173" s="749"/>
      <c r="AJ2173" s="749"/>
      <c r="AK2173" s="749"/>
      <c r="AL2173" s="748"/>
      <c r="AM2173" s="748"/>
      <c r="AN2173" s="748"/>
      <c r="AO2173" s="748"/>
      <c r="AP2173" s="748"/>
      <c r="AQ2173" s="748"/>
      <c r="AR2173" s="748"/>
      <c r="AS2173" s="747"/>
      <c r="AT2173" s="748"/>
      <c r="AU2173" s="748"/>
      <c r="AV2173" s="748"/>
      <c r="AW2173" s="748"/>
      <c r="AX2173" s="748"/>
      <c r="AY2173" s="748"/>
      <c r="BK2173" s="155"/>
      <c r="BL2173" s="155"/>
      <c r="BM2173" s="155"/>
      <c r="BN2173" s="155"/>
    </row>
    <row r="2174" spans="1:66" s="750" customFormat="1" ht="24.75" customHeight="1">
      <c r="A2174" s="22"/>
      <c r="B2174" s="22"/>
      <c r="C2174" s="472"/>
      <c r="D2174" s="23"/>
      <c r="E2174" s="23"/>
      <c r="F2174" s="22"/>
      <c r="G2174" s="22"/>
      <c r="H2174" s="22"/>
      <c r="I2174" s="18" t="s">
        <v>5417</v>
      </c>
      <c r="J2174" s="23"/>
      <c r="K2174" s="23"/>
      <c r="L2174" s="23"/>
      <c r="M2174" s="746"/>
      <c r="N2174" s="22"/>
      <c r="O2174" s="22"/>
      <c r="P2174" s="22"/>
      <c r="Q2174" s="22"/>
      <c r="R2174" s="22"/>
      <c r="S2174" s="747"/>
      <c r="T2174" s="748"/>
      <c r="U2174" s="22"/>
      <c r="V2174" s="22"/>
      <c r="W2174" s="22"/>
      <c r="X2174" s="22"/>
      <c r="Y2174" s="748"/>
      <c r="Z2174" s="748"/>
      <c r="AA2174" s="748"/>
      <c r="AB2174" s="748"/>
      <c r="AC2174" s="748"/>
      <c r="AD2174" s="748"/>
      <c r="AE2174" s="748"/>
      <c r="AF2174" s="748"/>
      <c r="AG2174" s="748"/>
      <c r="AH2174" s="749"/>
      <c r="AI2174" s="749"/>
      <c r="AJ2174" s="749"/>
      <c r="AK2174" s="749"/>
      <c r="AL2174" s="748"/>
      <c r="AM2174" s="748"/>
      <c r="AN2174" s="748"/>
      <c r="AO2174" s="748"/>
      <c r="AP2174" s="748"/>
      <c r="AQ2174" s="748"/>
      <c r="AR2174" s="748"/>
      <c r="AS2174" s="747"/>
      <c r="AT2174" s="748"/>
      <c r="AU2174" s="748"/>
      <c r="AV2174" s="748"/>
      <c r="AW2174" s="748"/>
      <c r="AX2174" s="748"/>
      <c r="AY2174" s="748"/>
      <c r="BK2174" s="155"/>
      <c r="BL2174" s="155"/>
      <c r="BM2174" s="155"/>
      <c r="BN2174" s="155"/>
    </row>
    <row r="2175" spans="1:66" s="750" customFormat="1" ht="24.75" customHeight="1">
      <c r="A2175" s="22"/>
      <c r="B2175" s="22"/>
      <c r="C2175" s="472"/>
      <c r="D2175" s="23"/>
      <c r="E2175" s="23"/>
      <c r="F2175" s="22"/>
      <c r="G2175" s="22"/>
      <c r="H2175" s="22"/>
      <c r="I2175" s="18" t="s">
        <v>5417</v>
      </c>
      <c r="J2175" s="23"/>
      <c r="K2175" s="23"/>
      <c r="L2175" s="23"/>
      <c r="M2175" s="746"/>
      <c r="N2175" s="22"/>
      <c r="O2175" s="22"/>
      <c r="P2175" s="22"/>
      <c r="Q2175" s="22"/>
      <c r="R2175" s="22"/>
      <c r="S2175" s="747"/>
      <c r="T2175" s="748"/>
      <c r="U2175" s="22"/>
      <c r="V2175" s="22"/>
      <c r="W2175" s="22"/>
      <c r="X2175" s="22"/>
      <c r="Y2175" s="748"/>
      <c r="Z2175" s="748"/>
      <c r="AA2175" s="748"/>
      <c r="AB2175" s="748"/>
      <c r="AC2175" s="748"/>
      <c r="AD2175" s="748"/>
      <c r="AE2175" s="748"/>
      <c r="AF2175" s="748"/>
      <c r="AG2175" s="748"/>
      <c r="AH2175" s="749"/>
      <c r="AI2175" s="749"/>
      <c r="AJ2175" s="749"/>
      <c r="AK2175" s="749"/>
      <c r="AL2175" s="748"/>
      <c r="AM2175" s="748"/>
      <c r="AN2175" s="748"/>
      <c r="AO2175" s="748"/>
      <c r="AP2175" s="748"/>
      <c r="AQ2175" s="748"/>
      <c r="AR2175" s="748"/>
      <c r="AS2175" s="747"/>
      <c r="AT2175" s="748"/>
      <c r="AU2175" s="748"/>
      <c r="AV2175" s="748"/>
      <c r="AW2175" s="748"/>
      <c r="AX2175" s="748"/>
      <c r="AY2175" s="748"/>
      <c r="BK2175" s="155"/>
      <c r="BL2175" s="155"/>
      <c r="BM2175" s="155"/>
      <c r="BN2175" s="155"/>
    </row>
    <row r="2176" spans="1:66" s="938" customFormat="1" ht="24.75" customHeight="1">
      <c r="A2176" s="932"/>
      <c r="B2176" s="932"/>
      <c r="C2176" s="933"/>
      <c r="D2176" s="934"/>
      <c r="E2176" s="934"/>
      <c r="F2176" s="932"/>
      <c r="G2176" s="932"/>
      <c r="H2176" s="932"/>
      <c r="I2176" s="935" t="s">
        <v>5417</v>
      </c>
      <c r="J2176" s="934"/>
      <c r="K2176" s="934"/>
      <c r="L2176" s="934"/>
      <c r="M2176" s="936"/>
      <c r="N2176" s="932"/>
      <c r="O2176" s="932"/>
      <c r="P2176" s="932"/>
      <c r="Q2176" s="932"/>
      <c r="R2176" s="932"/>
      <c r="S2176" s="937"/>
      <c r="U2176" s="932"/>
      <c r="V2176" s="932"/>
      <c r="W2176" s="932"/>
      <c r="X2176" s="932"/>
      <c r="AH2176" s="939"/>
      <c r="AI2176" s="939"/>
      <c r="AJ2176" s="939"/>
      <c r="AK2176" s="939"/>
      <c r="AS2176" s="937"/>
      <c r="BK2176" s="932"/>
      <c r="BL2176" s="932"/>
      <c r="BM2176" s="932"/>
      <c r="BN2176" s="932"/>
    </row>
    <row r="2177" spans="1:66" s="750" customFormat="1" ht="24.75" customHeight="1">
      <c r="A2177" s="22" t="s">
        <v>27591</v>
      </c>
      <c r="B2177" s="22">
        <v>42801</v>
      </c>
      <c r="C2177" s="472" t="s">
        <v>27606</v>
      </c>
      <c r="D2177" s="23" t="s">
        <v>27592</v>
      </c>
      <c r="E2177" s="23" t="s">
        <v>163</v>
      </c>
      <c r="F2177" s="22" t="s">
        <v>111</v>
      </c>
      <c r="G2177" s="22" t="s">
        <v>27593</v>
      </c>
      <c r="H2177" s="22" t="s">
        <v>180</v>
      </c>
      <c r="I2177" s="18" t="s">
        <v>5417</v>
      </c>
      <c r="J2177" s="23"/>
      <c r="K2177" s="23" t="s">
        <v>1183</v>
      </c>
      <c r="L2177" s="23" t="s">
        <v>1184</v>
      </c>
      <c r="M2177" s="746" t="s">
        <v>27594</v>
      </c>
      <c r="N2177" s="22"/>
      <c r="O2177" s="22"/>
      <c r="P2177" s="22" t="s">
        <v>26664</v>
      </c>
      <c r="Q2177" s="22" t="s">
        <v>26664</v>
      </c>
      <c r="R2177" s="22" t="s">
        <v>26664</v>
      </c>
      <c r="S2177" s="747"/>
      <c r="T2177" s="748"/>
      <c r="U2177" s="22"/>
      <c r="V2177" s="22"/>
      <c r="W2177" s="22"/>
      <c r="X2177" s="22"/>
      <c r="Y2177" s="748"/>
      <c r="Z2177" s="748"/>
      <c r="AA2177" s="748"/>
      <c r="AB2177" s="748"/>
      <c r="AC2177" s="748"/>
      <c r="AD2177" s="748"/>
      <c r="AE2177" s="748"/>
      <c r="AF2177" s="748"/>
      <c r="AG2177" s="748"/>
      <c r="AH2177" s="749"/>
      <c r="AI2177" s="749"/>
      <c r="AJ2177" s="749"/>
      <c r="AK2177" s="749"/>
      <c r="AL2177" s="748"/>
      <c r="AM2177" s="748"/>
      <c r="AN2177" s="748"/>
      <c r="AO2177" s="748"/>
      <c r="AP2177" s="748"/>
      <c r="AQ2177" s="748"/>
      <c r="AR2177" s="748"/>
      <c r="AS2177" s="747"/>
      <c r="AT2177" s="748"/>
      <c r="AU2177" s="748"/>
      <c r="AV2177" s="748"/>
      <c r="AW2177" s="748"/>
      <c r="AX2177" s="748"/>
      <c r="AY2177" s="748"/>
      <c r="BK2177" s="155"/>
      <c r="BL2177" s="155"/>
      <c r="BM2177" s="155"/>
      <c r="BN2177" s="155"/>
    </row>
    <row r="2178" spans="1:66" s="750" customFormat="1" ht="24.75" customHeight="1">
      <c r="A2178" s="22" t="s">
        <v>27912</v>
      </c>
      <c r="B2178" s="22">
        <v>42802</v>
      </c>
      <c r="C2178" s="22" t="s">
        <v>27606</v>
      </c>
      <c r="D2178" s="23" t="s">
        <v>27596</v>
      </c>
      <c r="E2178" s="23" t="s">
        <v>163</v>
      </c>
      <c r="F2178" s="22"/>
      <c r="G2178" s="22" t="s">
        <v>27593</v>
      </c>
      <c r="H2178" s="22" t="s">
        <v>180</v>
      </c>
      <c r="I2178" s="18" t="s">
        <v>5417</v>
      </c>
      <c r="J2178" s="23"/>
      <c r="K2178" s="23" t="s">
        <v>1183</v>
      </c>
      <c r="L2178" s="23" t="s">
        <v>1184</v>
      </c>
      <c r="M2178" s="746" t="s">
        <v>27597</v>
      </c>
      <c r="N2178" s="22"/>
      <c r="O2178" s="22"/>
      <c r="P2178" s="22" t="s">
        <v>27598</v>
      </c>
      <c r="Q2178" s="22" t="s">
        <v>27598</v>
      </c>
      <c r="R2178" s="22" t="s">
        <v>28234</v>
      </c>
      <c r="S2178" s="747"/>
      <c r="T2178" s="748"/>
      <c r="U2178" s="22"/>
      <c r="V2178" s="22"/>
      <c r="W2178" s="22"/>
      <c r="X2178" s="22"/>
      <c r="Y2178" s="748"/>
      <c r="Z2178" s="748"/>
      <c r="AA2178" s="748"/>
      <c r="AB2178" s="748"/>
      <c r="AC2178" s="748"/>
      <c r="AD2178" s="748"/>
      <c r="AE2178" s="748"/>
      <c r="AF2178" s="748"/>
      <c r="AG2178" s="748"/>
      <c r="AH2178" s="749"/>
      <c r="AI2178" s="749"/>
      <c r="AJ2178" s="749"/>
      <c r="AK2178" s="749"/>
      <c r="AL2178" s="748"/>
      <c r="AM2178" s="748"/>
      <c r="AN2178" s="748"/>
      <c r="AO2178" s="748"/>
      <c r="AP2178" s="748"/>
      <c r="AQ2178" s="748"/>
      <c r="AR2178" s="748"/>
      <c r="AS2178" s="747"/>
      <c r="AT2178" s="748"/>
      <c r="AU2178" s="748"/>
      <c r="AV2178" s="748"/>
      <c r="AW2178" s="748"/>
      <c r="AX2178" s="748"/>
      <c r="AY2178" s="748"/>
      <c r="BK2178" s="155"/>
      <c r="BL2178" s="155"/>
      <c r="BM2178" s="155"/>
      <c r="BN2178" s="155"/>
    </row>
    <row r="2179" spans="1:66" s="750" customFormat="1" ht="24.75" customHeight="1">
      <c r="A2179" s="22" t="s">
        <v>27599</v>
      </c>
      <c r="B2179" s="22">
        <v>42803</v>
      </c>
      <c r="C2179" s="22" t="s">
        <v>27606</v>
      </c>
      <c r="D2179" s="23" t="s">
        <v>27600</v>
      </c>
      <c r="E2179" s="23" t="s">
        <v>163</v>
      </c>
      <c r="F2179" s="22" t="s">
        <v>200</v>
      </c>
      <c r="G2179" s="22" t="s">
        <v>27601</v>
      </c>
      <c r="H2179" s="22" t="s">
        <v>180</v>
      </c>
      <c r="I2179" s="18" t="s">
        <v>5417</v>
      </c>
      <c r="J2179" s="23"/>
      <c r="K2179" s="23" t="s">
        <v>1183</v>
      </c>
      <c r="L2179" s="23" t="s">
        <v>1307</v>
      </c>
      <c r="M2179" s="746" t="s">
        <v>27602</v>
      </c>
      <c r="N2179" s="22"/>
      <c r="O2179" s="22"/>
      <c r="P2179" s="22" t="s">
        <v>26493</v>
      </c>
      <c r="Q2179" s="22" t="s">
        <v>26493</v>
      </c>
      <c r="R2179" s="22"/>
      <c r="S2179" s="747"/>
      <c r="T2179" s="748"/>
      <c r="U2179" s="22"/>
      <c r="V2179" s="22"/>
      <c r="W2179" s="22"/>
      <c r="X2179" s="22"/>
      <c r="Y2179" s="748"/>
      <c r="Z2179" s="748"/>
      <c r="AA2179" s="748"/>
      <c r="AB2179" s="748"/>
      <c r="AC2179" s="748"/>
      <c r="AD2179" s="748"/>
      <c r="AE2179" s="748"/>
      <c r="AF2179" s="748"/>
      <c r="AG2179" s="748"/>
      <c r="AH2179" s="749"/>
      <c r="AI2179" s="749"/>
      <c r="AJ2179" s="749"/>
      <c r="AK2179" s="749"/>
      <c r="AL2179" s="748"/>
      <c r="AM2179" s="748"/>
      <c r="AN2179" s="748"/>
      <c r="AO2179" s="748"/>
      <c r="AP2179" s="748"/>
      <c r="AQ2179" s="748"/>
      <c r="AR2179" s="748"/>
      <c r="AS2179" s="747"/>
      <c r="AT2179" s="748"/>
      <c r="AU2179" s="748"/>
      <c r="AV2179" s="748"/>
      <c r="AW2179" s="748"/>
      <c r="AX2179" s="748"/>
      <c r="AY2179" s="748"/>
      <c r="BK2179" s="155"/>
      <c r="BL2179" s="155"/>
      <c r="BM2179" s="155"/>
      <c r="BN2179" s="155"/>
    </row>
    <row r="2180" spans="1:66" s="752" customFormat="1" ht="24.75" customHeight="1">
      <c r="A2180" s="740" t="s">
        <v>27603</v>
      </c>
      <c r="B2180" s="740">
        <v>42804</v>
      </c>
      <c r="C2180" s="740" t="s">
        <v>27606</v>
      </c>
      <c r="D2180" s="739" t="s">
        <v>27604</v>
      </c>
      <c r="E2180" s="739" t="s">
        <v>163</v>
      </c>
      <c r="F2180" s="740" t="s">
        <v>2862</v>
      </c>
      <c r="G2180" s="740" t="s">
        <v>27601</v>
      </c>
      <c r="H2180" s="740" t="s">
        <v>180</v>
      </c>
      <c r="I2180" s="741" t="s">
        <v>5417</v>
      </c>
      <c r="J2180" s="739"/>
      <c r="K2180" s="739" t="s">
        <v>1183</v>
      </c>
      <c r="L2180" s="739" t="s">
        <v>1184</v>
      </c>
      <c r="M2180" s="753" t="s">
        <v>27605</v>
      </c>
      <c r="N2180" s="740"/>
      <c r="O2180" s="740"/>
      <c r="P2180" s="740" t="s">
        <v>25794</v>
      </c>
      <c r="Q2180" s="740" t="s">
        <v>25794</v>
      </c>
      <c r="R2180" s="740"/>
      <c r="S2180" s="940"/>
      <c r="T2180" s="755"/>
      <c r="U2180" s="740"/>
      <c r="V2180" s="740"/>
      <c r="W2180" s="740"/>
      <c r="X2180" s="740"/>
      <c r="Y2180" s="755"/>
      <c r="Z2180" s="755"/>
      <c r="AA2180" s="755"/>
      <c r="AB2180" s="755"/>
      <c r="AC2180" s="755"/>
      <c r="AD2180" s="755"/>
      <c r="AE2180" s="755"/>
      <c r="AF2180" s="755"/>
      <c r="AG2180" s="755"/>
      <c r="AH2180" s="941"/>
      <c r="AI2180" s="941"/>
      <c r="AJ2180" s="941"/>
      <c r="AK2180" s="941"/>
      <c r="AL2180" s="755"/>
      <c r="AM2180" s="755"/>
      <c r="AN2180" s="755"/>
      <c r="AO2180" s="755"/>
      <c r="AP2180" s="755"/>
      <c r="AQ2180" s="755"/>
      <c r="AR2180" s="755"/>
      <c r="AS2180" s="940"/>
      <c r="AT2180" s="755"/>
      <c r="AU2180" s="755"/>
      <c r="AV2180" s="755"/>
      <c r="AW2180" s="755"/>
      <c r="AX2180" s="755"/>
      <c r="AY2180" s="755"/>
      <c r="BK2180" s="942"/>
      <c r="BL2180" s="942"/>
      <c r="BM2180" s="942"/>
      <c r="BN2180" s="942"/>
    </row>
    <row r="2181" spans="1:66" s="750" customFormat="1" ht="24.75" customHeight="1">
      <c r="A2181" s="22" t="s">
        <v>27911</v>
      </c>
      <c r="B2181" s="22">
        <v>42805</v>
      </c>
      <c r="C2181" s="22" t="s">
        <v>27606</v>
      </c>
      <c r="D2181" s="23" t="s">
        <v>27866</v>
      </c>
      <c r="E2181" s="739" t="s">
        <v>163</v>
      </c>
      <c r="F2181" s="22" t="s">
        <v>1727</v>
      </c>
      <c r="G2181" s="475" t="s">
        <v>27601</v>
      </c>
      <c r="H2181" s="475" t="s">
        <v>180</v>
      </c>
      <c r="I2181" s="18" t="s">
        <v>5417</v>
      </c>
      <c r="J2181" s="23" t="s">
        <v>27872</v>
      </c>
      <c r="K2181" s="473" t="s">
        <v>1183</v>
      </c>
      <c r="L2181" s="473" t="s">
        <v>1184</v>
      </c>
      <c r="M2181" s="746" t="s">
        <v>27867</v>
      </c>
      <c r="N2181" s="22"/>
      <c r="O2181" s="22"/>
      <c r="P2181" s="22" t="s">
        <v>26664</v>
      </c>
      <c r="Q2181" s="22" t="s">
        <v>26664</v>
      </c>
      <c r="R2181" s="22"/>
      <c r="S2181" s="747"/>
      <c r="T2181" s="748"/>
      <c r="U2181" s="22"/>
      <c r="V2181" s="22"/>
      <c r="W2181" s="22"/>
      <c r="X2181" s="22"/>
      <c r="Y2181" s="748"/>
      <c r="Z2181" s="748"/>
      <c r="AA2181" s="748"/>
      <c r="AB2181" s="748"/>
      <c r="AC2181" s="748"/>
      <c r="AD2181" s="748"/>
      <c r="AE2181" s="748"/>
      <c r="AF2181" s="748"/>
      <c r="AG2181" s="748"/>
      <c r="AH2181" s="749"/>
      <c r="AI2181" s="749"/>
      <c r="AJ2181" s="749"/>
      <c r="AK2181" s="749"/>
      <c r="AL2181" s="748"/>
      <c r="AM2181" s="748"/>
      <c r="AN2181" s="748"/>
      <c r="AO2181" s="748"/>
      <c r="AP2181" s="748"/>
      <c r="AQ2181" s="748"/>
      <c r="AR2181" s="748"/>
      <c r="AS2181" s="747"/>
      <c r="AT2181" s="748"/>
      <c r="AU2181" s="748"/>
      <c r="AV2181" s="748"/>
      <c r="AW2181" s="748"/>
      <c r="AX2181" s="748"/>
      <c r="AY2181" s="748"/>
      <c r="BK2181" s="155"/>
      <c r="BL2181" s="155"/>
      <c r="BM2181" s="155"/>
      <c r="BN2181" s="155"/>
    </row>
    <row r="2182" spans="1:66" s="750" customFormat="1" ht="24.75" customHeight="1">
      <c r="A2182" s="22" t="s">
        <v>27868</v>
      </c>
      <c r="B2182" s="22">
        <v>42806</v>
      </c>
      <c r="C2182" s="22" t="s">
        <v>27606</v>
      </c>
      <c r="D2182" s="23" t="s">
        <v>27869</v>
      </c>
      <c r="E2182" s="739" t="s">
        <v>163</v>
      </c>
      <c r="F2182" s="22"/>
      <c r="G2182" s="475" t="s">
        <v>27601</v>
      </c>
      <c r="H2182" s="475" t="s">
        <v>180</v>
      </c>
      <c r="I2182" s="18" t="s">
        <v>5417</v>
      </c>
      <c r="J2182" s="23" t="s">
        <v>27871</v>
      </c>
      <c r="K2182" s="473" t="s">
        <v>1183</v>
      </c>
      <c r="L2182" s="473" t="s">
        <v>1184</v>
      </c>
      <c r="M2182" s="746" t="s">
        <v>27870</v>
      </c>
      <c r="N2182" s="22"/>
      <c r="O2182" s="22"/>
      <c r="P2182" s="22" t="s">
        <v>26664</v>
      </c>
      <c r="Q2182" s="22" t="s">
        <v>26664</v>
      </c>
      <c r="R2182" s="22"/>
      <c r="S2182" s="747"/>
      <c r="T2182" s="748"/>
      <c r="U2182" s="22"/>
      <c r="V2182" s="22"/>
      <c r="W2182" s="22"/>
      <c r="X2182" s="22"/>
      <c r="Y2182" s="748"/>
      <c r="Z2182" s="748"/>
      <c r="AA2182" s="748"/>
      <c r="AB2182" s="748"/>
      <c r="AC2182" s="748"/>
      <c r="AD2182" s="748"/>
      <c r="AE2182" s="748"/>
      <c r="AF2182" s="748"/>
      <c r="AG2182" s="748"/>
      <c r="AH2182" s="749"/>
      <c r="AI2182" s="749"/>
      <c r="AJ2182" s="749"/>
      <c r="AK2182" s="749"/>
      <c r="AL2182" s="748"/>
      <c r="AM2182" s="748"/>
      <c r="AN2182" s="748"/>
      <c r="AO2182" s="748"/>
      <c r="AP2182" s="748"/>
      <c r="AQ2182" s="748"/>
      <c r="AR2182" s="748"/>
      <c r="AS2182" s="747"/>
      <c r="AT2182" s="748"/>
      <c r="AU2182" s="748"/>
      <c r="AV2182" s="748"/>
      <c r="AW2182" s="748"/>
      <c r="AX2182" s="748"/>
      <c r="AY2182" s="748"/>
      <c r="BK2182" s="155"/>
      <c r="BL2182" s="155"/>
      <c r="BM2182" s="155"/>
      <c r="BN2182" s="155"/>
    </row>
    <row r="2183" spans="1:66" s="750" customFormat="1" ht="24.75" customHeight="1">
      <c r="A2183" s="22" t="s">
        <v>28305</v>
      </c>
      <c r="B2183" s="22">
        <v>42807</v>
      </c>
      <c r="C2183" s="22" t="s">
        <v>27606</v>
      </c>
      <c r="D2183" s="23" t="s">
        <v>27927</v>
      </c>
      <c r="E2183" s="739" t="s">
        <v>163</v>
      </c>
      <c r="F2183" s="22" t="s">
        <v>322</v>
      </c>
      <c r="G2183" s="22" t="s">
        <v>27601</v>
      </c>
      <c r="H2183" s="22" t="s">
        <v>180</v>
      </c>
      <c r="I2183" s="18" t="s">
        <v>5417</v>
      </c>
      <c r="J2183" s="23" t="s">
        <v>27928</v>
      </c>
      <c r="K2183" s="473" t="s">
        <v>1183</v>
      </c>
      <c r="L2183" s="473" t="s">
        <v>1184</v>
      </c>
      <c r="M2183" s="746" t="s">
        <v>28306</v>
      </c>
      <c r="N2183" s="22"/>
      <c r="O2183" s="22"/>
      <c r="P2183" s="22" t="s">
        <v>2565</v>
      </c>
      <c r="Q2183" s="22" t="s">
        <v>2565</v>
      </c>
      <c r="R2183" s="22"/>
      <c r="S2183" s="747"/>
      <c r="T2183" s="748"/>
      <c r="U2183" s="22"/>
      <c r="V2183" s="22"/>
      <c r="W2183" s="22"/>
      <c r="X2183" s="22"/>
      <c r="Y2183" s="748"/>
      <c r="Z2183" s="748"/>
      <c r="AA2183" s="748"/>
      <c r="AB2183" s="748"/>
      <c r="AC2183" s="748"/>
      <c r="AD2183" s="748"/>
      <c r="AE2183" s="748"/>
      <c r="AF2183" s="748"/>
      <c r="AG2183" s="748"/>
      <c r="AH2183" s="749"/>
      <c r="AI2183" s="749"/>
      <c r="AJ2183" s="749"/>
      <c r="AK2183" s="749"/>
      <c r="AL2183" s="748"/>
      <c r="AM2183" s="748"/>
      <c r="AN2183" s="748"/>
      <c r="AO2183" s="748"/>
      <c r="AP2183" s="748"/>
      <c r="AQ2183" s="748"/>
      <c r="AR2183" s="748"/>
      <c r="AS2183" s="747"/>
      <c r="AT2183" s="748"/>
      <c r="AU2183" s="748"/>
      <c r="AV2183" s="748"/>
      <c r="AW2183" s="748"/>
      <c r="AX2183" s="748"/>
      <c r="AY2183" s="748"/>
      <c r="BK2183" s="155"/>
      <c r="BL2183" s="155"/>
      <c r="BM2183" s="155"/>
      <c r="BN2183" s="155"/>
    </row>
    <row r="2184" spans="1:66" s="750" customFormat="1" ht="24.75" customHeight="1">
      <c r="A2184" s="22" t="s">
        <v>27929</v>
      </c>
      <c r="B2184" s="22">
        <v>42808</v>
      </c>
      <c r="C2184" s="22" t="s">
        <v>27606</v>
      </c>
      <c r="D2184" s="23" t="s">
        <v>27930</v>
      </c>
      <c r="E2184" s="739" t="s">
        <v>163</v>
      </c>
      <c r="F2184" s="22" t="s">
        <v>2497</v>
      </c>
      <c r="G2184" s="22" t="s">
        <v>27601</v>
      </c>
      <c r="H2184" s="22"/>
      <c r="I2184" s="18" t="s">
        <v>5417</v>
      </c>
      <c r="J2184" s="23" t="s">
        <v>27931</v>
      </c>
      <c r="K2184" s="473" t="s">
        <v>1183</v>
      </c>
      <c r="L2184" s="473" t="s">
        <v>1184</v>
      </c>
      <c r="M2184" s="746" t="s">
        <v>27932</v>
      </c>
      <c r="N2184" s="22"/>
      <c r="O2184" s="22"/>
      <c r="P2184" s="22" t="s">
        <v>3273</v>
      </c>
      <c r="Q2184" s="22" t="s">
        <v>3273</v>
      </c>
      <c r="R2184" s="22"/>
      <c r="S2184" s="747"/>
      <c r="T2184" s="748"/>
      <c r="U2184" s="22"/>
      <c r="V2184" s="22"/>
      <c r="W2184" s="22"/>
      <c r="X2184" s="22"/>
      <c r="Y2184" s="748"/>
      <c r="Z2184" s="748"/>
      <c r="AA2184" s="748"/>
      <c r="AB2184" s="748"/>
      <c r="AC2184" s="748"/>
      <c r="AD2184" s="748"/>
      <c r="AE2184" s="748"/>
      <c r="AF2184" s="748"/>
      <c r="AG2184" s="748"/>
      <c r="AH2184" s="749"/>
      <c r="AI2184" s="749"/>
      <c r="AJ2184" s="749"/>
      <c r="AK2184" s="749"/>
      <c r="AL2184" s="748"/>
      <c r="AM2184" s="748"/>
      <c r="AN2184" s="748"/>
      <c r="AO2184" s="748"/>
      <c r="AP2184" s="748"/>
      <c r="AQ2184" s="748"/>
      <c r="AR2184" s="748"/>
      <c r="AS2184" s="747"/>
      <c r="AT2184" s="748"/>
      <c r="AU2184" s="748"/>
      <c r="AV2184" s="748"/>
      <c r="AW2184" s="748"/>
      <c r="AX2184" s="748"/>
      <c r="AY2184" s="748"/>
      <c r="BK2184" s="155"/>
      <c r="BL2184" s="155"/>
      <c r="BM2184" s="155"/>
      <c r="BN2184" s="155"/>
    </row>
    <row r="2185" spans="1:66" s="750" customFormat="1" ht="24.75" customHeight="1">
      <c r="A2185" s="22" t="s">
        <v>28105</v>
      </c>
      <c r="B2185" s="22">
        <v>42809</v>
      </c>
      <c r="C2185" s="22" t="s">
        <v>27606</v>
      </c>
      <c r="D2185" s="23" t="s">
        <v>28106</v>
      </c>
      <c r="E2185" s="23" t="s">
        <v>163</v>
      </c>
      <c r="F2185" s="22" t="s">
        <v>123</v>
      </c>
      <c r="G2185" s="22" t="s">
        <v>27601</v>
      </c>
      <c r="H2185" s="22" t="s">
        <v>179</v>
      </c>
      <c r="I2185" s="18" t="s">
        <v>5417</v>
      </c>
      <c r="J2185" s="23" t="s">
        <v>28107</v>
      </c>
      <c r="K2185" s="473" t="s">
        <v>1183</v>
      </c>
      <c r="L2185" s="473" t="s">
        <v>1184</v>
      </c>
      <c r="M2185" s="746" t="s">
        <v>28108</v>
      </c>
      <c r="N2185" s="22"/>
      <c r="O2185" s="22"/>
      <c r="P2185" s="22" t="s">
        <v>5526</v>
      </c>
      <c r="Q2185" s="22" t="s">
        <v>5526</v>
      </c>
      <c r="R2185" s="22"/>
      <c r="S2185" s="747"/>
      <c r="T2185" s="748"/>
      <c r="U2185" s="22"/>
      <c r="V2185" s="22"/>
      <c r="W2185" s="22"/>
      <c r="X2185" s="22"/>
      <c r="Y2185" s="748"/>
      <c r="Z2185" s="748"/>
      <c r="AA2185" s="748"/>
      <c r="AB2185" s="748"/>
      <c r="AC2185" s="748"/>
      <c r="AD2185" s="748"/>
      <c r="AE2185" s="748"/>
      <c r="AF2185" s="748"/>
      <c r="AG2185" s="748"/>
      <c r="AH2185" s="749"/>
      <c r="AI2185" s="749"/>
      <c r="AJ2185" s="749"/>
      <c r="AK2185" s="749"/>
      <c r="AL2185" s="748"/>
      <c r="AM2185" s="748"/>
      <c r="AN2185" s="748"/>
      <c r="AO2185" s="748"/>
      <c r="AP2185" s="748"/>
      <c r="AQ2185" s="748"/>
      <c r="AR2185" s="748"/>
      <c r="AS2185" s="747"/>
      <c r="AT2185" s="748"/>
      <c r="AU2185" s="748"/>
      <c r="AV2185" s="748"/>
      <c r="AW2185" s="748"/>
      <c r="AX2185" s="748"/>
      <c r="AY2185" s="748"/>
      <c r="BK2185" s="155"/>
      <c r="BL2185" s="155"/>
      <c r="BM2185" s="155"/>
      <c r="BN2185" s="155"/>
    </row>
    <row r="2186" spans="1:66" s="768" customFormat="1" ht="24.75" customHeight="1">
      <c r="A2186" s="475" t="s">
        <v>28127</v>
      </c>
      <c r="B2186" s="475">
        <v>42810</v>
      </c>
      <c r="C2186" s="475" t="s">
        <v>27606</v>
      </c>
      <c r="D2186" s="473" t="s">
        <v>28125</v>
      </c>
      <c r="E2186" s="473" t="s">
        <v>163</v>
      </c>
      <c r="F2186" s="475" t="s">
        <v>200</v>
      </c>
      <c r="G2186" s="475" t="s">
        <v>27601</v>
      </c>
      <c r="H2186" s="475" t="s">
        <v>180</v>
      </c>
      <c r="I2186" s="476" t="s">
        <v>5417</v>
      </c>
      <c r="J2186" s="473"/>
      <c r="K2186" s="473" t="s">
        <v>1183</v>
      </c>
      <c r="L2186" s="473" t="s">
        <v>1307</v>
      </c>
      <c r="M2186" s="777" t="s">
        <v>28126</v>
      </c>
      <c r="N2186" s="475"/>
      <c r="O2186" s="475"/>
      <c r="P2186" s="475" t="s">
        <v>25163</v>
      </c>
      <c r="Q2186" s="475" t="s">
        <v>25163</v>
      </c>
      <c r="R2186" s="475"/>
      <c r="S2186" s="797"/>
      <c r="T2186" s="780"/>
      <c r="U2186" s="475"/>
      <c r="V2186" s="475"/>
      <c r="W2186" s="475"/>
      <c r="X2186" s="475"/>
      <c r="Y2186" s="780"/>
      <c r="Z2186" s="780"/>
      <c r="AA2186" s="780"/>
      <c r="AB2186" s="780"/>
      <c r="AC2186" s="780"/>
      <c r="AD2186" s="780"/>
      <c r="AE2186" s="780"/>
      <c r="AF2186" s="780"/>
      <c r="AG2186" s="780"/>
      <c r="AH2186" s="798"/>
      <c r="AI2186" s="798"/>
      <c r="AJ2186" s="798"/>
      <c r="AK2186" s="798"/>
      <c r="AL2186" s="780"/>
      <c r="AM2186" s="780"/>
      <c r="AN2186" s="780"/>
      <c r="AO2186" s="780"/>
      <c r="AP2186" s="780"/>
      <c r="AQ2186" s="780"/>
      <c r="AR2186" s="780"/>
      <c r="AS2186" s="797"/>
      <c r="AT2186" s="780"/>
      <c r="AU2186" s="780"/>
      <c r="AV2186" s="780"/>
      <c r="AW2186" s="780"/>
      <c r="AX2186" s="780"/>
      <c r="AY2186" s="780"/>
      <c r="BK2186" s="769"/>
      <c r="BL2186" s="769"/>
      <c r="BM2186" s="769"/>
      <c r="BN2186" s="769"/>
    </row>
    <row r="2187" spans="1:66" s="750" customFormat="1" ht="24.75" customHeight="1">
      <c r="A2187" s="22" t="s">
        <v>28109</v>
      </c>
      <c r="B2187" s="22">
        <v>42811</v>
      </c>
      <c r="C2187" s="22" t="s">
        <v>27606</v>
      </c>
      <c r="D2187" s="23" t="s">
        <v>28110</v>
      </c>
      <c r="E2187" s="23" t="s">
        <v>163</v>
      </c>
      <c r="F2187" s="22" t="s">
        <v>910</v>
      </c>
      <c r="G2187" s="22" t="s">
        <v>27601</v>
      </c>
      <c r="H2187" s="22" t="s">
        <v>180</v>
      </c>
      <c r="I2187" s="18" t="s">
        <v>5417</v>
      </c>
      <c r="J2187" s="23" t="s">
        <v>28111</v>
      </c>
      <c r="K2187" s="23" t="s">
        <v>1183</v>
      </c>
      <c r="L2187" s="23" t="s">
        <v>1184</v>
      </c>
      <c r="M2187" s="746" t="s">
        <v>28112</v>
      </c>
      <c r="N2187" s="22"/>
      <c r="O2187" s="22"/>
      <c r="P2187" s="22" t="s">
        <v>28113</v>
      </c>
      <c r="Q2187" s="22" t="s">
        <v>28113</v>
      </c>
      <c r="R2187" s="22"/>
      <c r="S2187" s="747"/>
      <c r="T2187" s="748"/>
      <c r="U2187" s="22"/>
      <c r="V2187" s="22"/>
      <c r="W2187" s="22"/>
      <c r="X2187" s="22"/>
      <c r="Y2187" s="748"/>
      <c r="Z2187" s="748"/>
      <c r="AA2187" s="748"/>
      <c r="AB2187" s="748"/>
      <c r="AC2187" s="748"/>
      <c r="AD2187" s="748"/>
      <c r="AE2187" s="748"/>
      <c r="AF2187" s="748"/>
      <c r="AG2187" s="748"/>
      <c r="AH2187" s="749"/>
      <c r="AI2187" s="749"/>
      <c r="AJ2187" s="749"/>
      <c r="AK2187" s="749"/>
      <c r="AL2187" s="748"/>
      <c r="AM2187" s="748"/>
      <c r="AN2187" s="748"/>
      <c r="AO2187" s="748"/>
      <c r="AP2187" s="748"/>
      <c r="AQ2187" s="748"/>
      <c r="AR2187" s="748"/>
      <c r="AS2187" s="747"/>
      <c r="AT2187" s="748"/>
      <c r="AU2187" s="748"/>
      <c r="AV2187" s="748"/>
      <c r="AW2187" s="748"/>
      <c r="AX2187" s="748"/>
      <c r="AY2187" s="748"/>
      <c r="BK2187" s="155"/>
      <c r="BL2187" s="155"/>
      <c r="BM2187" s="155"/>
      <c r="BN2187" s="155"/>
    </row>
    <row r="2188" spans="1:66" s="750" customFormat="1" ht="24.75" customHeight="1">
      <c r="A2188" s="22" t="s">
        <v>28114</v>
      </c>
      <c r="B2188" s="22">
        <v>42812</v>
      </c>
      <c r="C2188" s="22" t="s">
        <v>27606</v>
      </c>
      <c r="D2188" s="23" t="s">
        <v>28115</v>
      </c>
      <c r="E2188" s="23" t="s">
        <v>163</v>
      </c>
      <c r="F2188" s="22" t="s">
        <v>469</v>
      </c>
      <c r="G2188" s="22" t="s">
        <v>27601</v>
      </c>
      <c r="H2188" s="22" t="s">
        <v>180</v>
      </c>
      <c r="I2188" s="18" t="s">
        <v>5417</v>
      </c>
      <c r="J2188" s="23"/>
      <c r="K2188" s="23" t="s">
        <v>1183</v>
      </c>
      <c r="L2188" s="23" t="s">
        <v>1184</v>
      </c>
      <c r="M2188" s="746" t="s">
        <v>28116</v>
      </c>
      <c r="N2188" s="22"/>
      <c r="O2188" s="22"/>
      <c r="P2188" s="22" t="s">
        <v>23272</v>
      </c>
      <c r="Q2188" s="22" t="s">
        <v>23272</v>
      </c>
      <c r="R2188" s="22"/>
      <c r="S2188" s="747"/>
      <c r="T2188" s="748"/>
      <c r="U2188" s="22"/>
      <c r="V2188" s="22"/>
      <c r="W2188" s="22"/>
      <c r="X2188" s="22"/>
      <c r="Y2188" s="748"/>
      <c r="Z2188" s="748"/>
      <c r="AA2188" s="748"/>
      <c r="AB2188" s="748"/>
      <c r="AC2188" s="748"/>
      <c r="AD2188" s="748"/>
      <c r="AE2188" s="748"/>
      <c r="AF2188" s="748"/>
      <c r="AG2188" s="748"/>
      <c r="AH2188" s="749"/>
      <c r="AI2188" s="749"/>
      <c r="AJ2188" s="749"/>
      <c r="AK2188" s="749"/>
      <c r="AL2188" s="748"/>
      <c r="AM2188" s="748"/>
      <c r="AN2188" s="748"/>
      <c r="AO2188" s="748"/>
      <c r="AP2188" s="748"/>
      <c r="AQ2188" s="748"/>
      <c r="AR2188" s="748"/>
      <c r="AS2188" s="747"/>
      <c r="AT2188" s="748"/>
      <c r="AU2188" s="748"/>
      <c r="AV2188" s="748"/>
      <c r="AW2188" s="748"/>
      <c r="AX2188" s="748"/>
      <c r="AY2188" s="748"/>
      <c r="BK2188" s="155"/>
      <c r="BL2188" s="155"/>
      <c r="BM2188" s="155"/>
      <c r="BN2188" s="155"/>
    </row>
    <row r="2189" spans="1:66" s="750" customFormat="1" ht="24.75" customHeight="1">
      <c r="A2189" s="22" t="s">
        <v>28117</v>
      </c>
      <c r="B2189" s="22">
        <v>42813</v>
      </c>
      <c r="C2189" s="22" t="s">
        <v>27606</v>
      </c>
      <c r="D2189" s="23" t="s">
        <v>28118</v>
      </c>
      <c r="E2189" s="23" t="s">
        <v>163</v>
      </c>
      <c r="F2189" s="22" t="s">
        <v>1768</v>
      </c>
      <c r="G2189" s="22" t="s">
        <v>1577</v>
      </c>
      <c r="H2189" s="22" t="s">
        <v>179</v>
      </c>
      <c r="I2189" s="18"/>
      <c r="J2189" s="23"/>
      <c r="K2189" s="23" t="s">
        <v>1183</v>
      </c>
      <c r="L2189" s="23" t="s">
        <v>1184</v>
      </c>
      <c r="M2189" s="746" t="s">
        <v>28119</v>
      </c>
      <c r="N2189" s="22"/>
      <c r="O2189" s="22"/>
      <c r="P2189" s="22" t="s">
        <v>1584</v>
      </c>
      <c r="Q2189" s="22" t="s">
        <v>1584</v>
      </c>
      <c r="R2189" s="22" t="s">
        <v>28234</v>
      </c>
      <c r="S2189" s="747"/>
      <c r="T2189" s="748"/>
      <c r="U2189" s="22"/>
      <c r="V2189" s="22"/>
      <c r="W2189" s="22"/>
      <c r="X2189" s="22"/>
      <c r="Y2189" s="748"/>
      <c r="Z2189" s="748"/>
      <c r="AA2189" s="748"/>
      <c r="AB2189" s="748"/>
      <c r="AC2189" s="748"/>
      <c r="AD2189" s="748"/>
      <c r="AE2189" s="748"/>
      <c r="AF2189" s="748"/>
      <c r="AG2189" s="748"/>
      <c r="AH2189" s="749"/>
      <c r="AI2189" s="749"/>
      <c r="AJ2189" s="749"/>
      <c r="AK2189" s="749"/>
      <c r="AL2189" s="748"/>
      <c r="AM2189" s="748"/>
      <c r="AN2189" s="748"/>
      <c r="AO2189" s="748"/>
      <c r="AP2189" s="748"/>
      <c r="AQ2189" s="748"/>
      <c r="AR2189" s="748"/>
      <c r="AS2189" s="747"/>
      <c r="AT2189" s="748"/>
      <c r="AU2189" s="748"/>
      <c r="AV2189" s="748"/>
      <c r="AW2189" s="748"/>
      <c r="AX2189" s="748"/>
      <c r="AY2189" s="748"/>
      <c r="BK2189" s="155"/>
      <c r="BL2189" s="155"/>
      <c r="BM2189" s="155"/>
      <c r="BN2189" s="155"/>
    </row>
    <row r="2190" spans="1:66" s="750" customFormat="1" ht="24.75" customHeight="1">
      <c r="A2190" s="22" t="s">
        <v>28120</v>
      </c>
      <c r="B2190" s="22">
        <v>42814</v>
      </c>
      <c r="C2190" s="22" t="s">
        <v>27606</v>
      </c>
      <c r="D2190" s="23" t="s">
        <v>28121</v>
      </c>
      <c r="E2190" s="23" t="s">
        <v>163</v>
      </c>
      <c r="F2190" s="22" t="s">
        <v>28128</v>
      </c>
      <c r="G2190" s="22" t="s">
        <v>28122</v>
      </c>
      <c r="H2190" s="22" t="s">
        <v>180</v>
      </c>
      <c r="I2190" s="18" t="s">
        <v>5417</v>
      </c>
      <c r="J2190" s="23"/>
      <c r="K2190" s="23" t="s">
        <v>1183</v>
      </c>
      <c r="L2190" s="23" t="s">
        <v>1184</v>
      </c>
      <c r="M2190" s="746" t="s">
        <v>28123</v>
      </c>
      <c r="N2190" s="22"/>
      <c r="O2190" s="22"/>
      <c r="P2190" s="22" t="s">
        <v>28124</v>
      </c>
      <c r="Q2190" s="22" t="s">
        <v>28124</v>
      </c>
      <c r="R2190" s="22"/>
      <c r="S2190" s="747"/>
      <c r="T2190" s="748"/>
      <c r="U2190" s="22"/>
      <c r="V2190" s="22"/>
      <c r="W2190" s="22"/>
      <c r="X2190" s="22"/>
      <c r="Y2190" s="748"/>
      <c r="Z2190" s="748"/>
      <c r="AA2190" s="748"/>
      <c r="AB2190" s="748"/>
      <c r="AC2190" s="748"/>
      <c r="AD2190" s="748"/>
      <c r="AE2190" s="748"/>
      <c r="AF2190" s="748"/>
      <c r="AG2190" s="748"/>
      <c r="AH2190" s="749"/>
      <c r="AI2190" s="749"/>
      <c r="AJ2190" s="749"/>
      <c r="AK2190" s="749"/>
      <c r="AL2190" s="748"/>
      <c r="AM2190" s="748"/>
      <c r="AN2190" s="748"/>
      <c r="AO2190" s="748"/>
      <c r="AP2190" s="748"/>
      <c r="AQ2190" s="748"/>
      <c r="AR2190" s="748"/>
      <c r="AS2190" s="747"/>
      <c r="AT2190" s="748"/>
      <c r="AU2190" s="748"/>
      <c r="AV2190" s="748"/>
      <c r="AW2190" s="748"/>
      <c r="AX2190" s="748"/>
      <c r="AY2190" s="748"/>
      <c r="BK2190" s="155"/>
      <c r="BL2190" s="155"/>
      <c r="BM2190" s="155"/>
      <c r="BN2190" s="155"/>
    </row>
    <row r="2191" spans="1:66" s="750" customFormat="1" ht="24.75" customHeight="1">
      <c r="A2191" s="22" t="s">
        <v>28304</v>
      </c>
      <c r="B2191" s="22">
        <v>42815</v>
      </c>
      <c r="C2191" s="22" t="s">
        <v>27606</v>
      </c>
      <c r="D2191" s="23" t="s">
        <v>28302</v>
      </c>
      <c r="E2191" s="23" t="s">
        <v>163</v>
      </c>
      <c r="F2191" s="22" t="s">
        <v>23377</v>
      </c>
      <c r="G2191" s="22"/>
      <c r="H2191" s="22"/>
      <c r="I2191" s="18"/>
      <c r="J2191" s="23"/>
      <c r="K2191" s="23" t="s">
        <v>1183</v>
      </c>
      <c r="L2191" s="23" t="s">
        <v>1184</v>
      </c>
      <c r="M2191" s="746" t="s">
        <v>28303</v>
      </c>
      <c r="N2191" s="22"/>
      <c r="O2191" s="22"/>
      <c r="P2191" s="22" t="s">
        <v>5337</v>
      </c>
      <c r="Q2191" s="22" t="s">
        <v>5337</v>
      </c>
      <c r="R2191" s="22"/>
      <c r="S2191" s="747"/>
      <c r="T2191" s="748"/>
      <c r="U2191" s="22"/>
      <c r="V2191" s="22"/>
      <c r="W2191" s="22"/>
      <c r="X2191" s="22"/>
      <c r="Y2191" s="748"/>
      <c r="Z2191" s="748"/>
      <c r="AA2191" s="748"/>
      <c r="AB2191" s="748"/>
      <c r="AC2191" s="748"/>
      <c r="AD2191" s="748"/>
      <c r="AE2191" s="748"/>
      <c r="AF2191" s="748"/>
      <c r="AG2191" s="748"/>
      <c r="AH2191" s="749"/>
      <c r="AI2191" s="749"/>
      <c r="AJ2191" s="749"/>
      <c r="AK2191" s="749"/>
      <c r="AL2191" s="748"/>
      <c r="AM2191" s="748"/>
      <c r="AN2191" s="748"/>
      <c r="AO2191" s="748"/>
      <c r="AP2191" s="748"/>
      <c r="AQ2191" s="748"/>
      <c r="AR2191" s="748"/>
      <c r="AS2191" s="747"/>
      <c r="AT2191" s="748"/>
      <c r="AU2191" s="748"/>
      <c r="AV2191" s="748"/>
      <c r="AW2191" s="748"/>
      <c r="AX2191" s="748"/>
      <c r="AY2191" s="748"/>
      <c r="BK2191" s="155"/>
      <c r="BL2191" s="155"/>
      <c r="BM2191" s="155"/>
      <c r="BN2191" s="155"/>
    </row>
    <row r="2192" spans="1:66" s="750" customFormat="1" ht="24.75" customHeight="1">
      <c r="A2192" s="22"/>
      <c r="B2192" s="22"/>
      <c r="C2192" s="472"/>
      <c r="D2192" s="23"/>
      <c r="E2192" s="23"/>
      <c r="F2192" s="22"/>
      <c r="G2192" s="22"/>
      <c r="H2192" s="22"/>
      <c r="I2192" s="18"/>
      <c r="J2192" s="23"/>
      <c r="K2192" s="23"/>
      <c r="L2192" s="23"/>
      <c r="M2192" s="746"/>
      <c r="N2192" s="22"/>
      <c r="O2192" s="22"/>
      <c r="P2192" s="22"/>
      <c r="Q2192" s="22"/>
      <c r="R2192" s="22"/>
      <c r="S2192" s="747"/>
      <c r="T2192" s="748"/>
      <c r="U2192" s="22"/>
      <c r="V2192" s="22"/>
      <c r="W2192" s="22"/>
      <c r="X2192" s="22"/>
      <c r="Y2192" s="748"/>
      <c r="Z2192" s="748"/>
      <c r="AA2192" s="748"/>
      <c r="AB2192" s="748"/>
      <c r="AC2192" s="748"/>
      <c r="AD2192" s="748"/>
      <c r="AE2192" s="748"/>
      <c r="AF2192" s="748"/>
      <c r="AG2192" s="748"/>
      <c r="AH2192" s="749"/>
      <c r="AI2192" s="749"/>
      <c r="AJ2192" s="749"/>
      <c r="AK2192" s="749"/>
      <c r="AL2192" s="748"/>
      <c r="AM2192" s="748"/>
      <c r="AN2192" s="748"/>
      <c r="AO2192" s="748"/>
      <c r="AP2192" s="748"/>
      <c r="AQ2192" s="748"/>
      <c r="AR2192" s="748"/>
      <c r="AS2192" s="747"/>
      <c r="AT2192" s="748"/>
      <c r="AU2192" s="748"/>
      <c r="AV2192" s="748"/>
      <c r="AW2192" s="748"/>
      <c r="AX2192" s="748"/>
      <c r="AY2192" s="748"/>
      <c r="BK2192" s="155"/>
      <c r="BL2192" s="155"/>
      <c r="BM2192" s="155"/>
      <c r="BN2192" s="155"/>
    </row>
    <row r="2193" spans="1:66" s="938" customFormat="1" ht="24.75" customHeight="1">
      <c r="A2193" s="932"/>
      <c r="B2193" s="932"/>
      <c r="C2193" s="933"/>
      <c r="D2193" s="934"/>
      <c r="E2193" s="934"/>
      <c r="F2193" s="932"/>
      <c r="G2193" s="932"/>
      <c r="H2193" s="932"/>
      <c r="I2193" s="935" t="s">
        <v>5417</v>
      </c>
      <c r="J2193" s="934"/>
      <c r="K2193" s="934"/>
      <c r="L2193" s="934"/>
      <c r="M2193" s="936"/>
      <c r="N2193" s="932"/>
      <c r="O2193" s="932"/>
      <c r="P2193" s="932"/>
      <c r="Q2193" s="932"/>
      <c r="R2193" s="932"/>
      <c r="S2193" s="937"/>
      <c r="U2193" s="932"/>
      <c r="V2193" s="932"/>
      <c r="W2193" s="932"/>
      <c r="X2193" s="932"/>
      <c r="AH2193" s="939"/>
      <c r="AI2193" s="939"/>
      <c r="AJ2193" s="939"/>
      <c r="AK2193" s="939"/>
      <c r="AS2193" s="937"/>
      <c r="BK2193" s="932"/>
      <c r="BL2193" s="932"/>
      <c r="BM2193" s="932"/>
      <c r="BN2193" s="932"/>
    </row>
    <row r="2194" spans="1:66" s="750" customFormat="1" ht="24.75" customHeight="1">
      <c r="A2194" s="22"/>
      <c r="B2194" s="22"/>
      <c r="C2194" s="472"/>
      <c r="D2194" s="23"/>
      <c r="E2194" s="23"/>
      <c r="F2194" s="22"/>
      <c r="G2194" s="22"/>
      <c r="H2194" s="22"/>
      <c r="I2194" s="18"/>
      <c r="J2194" s="23"/>
      <c r="K2194" s="23"/>
      <c r="L2194" s="23"/>
      <c r="M2194" s="746"/>
      <c r="N2194" s="22"/>
      <c r="O2194" s="22"/>
      <c r="P2194" s="22"/>
      <c r="Q2194" s="22"/>
      <c r="R2194" s="22"/>
      <c r="S2194" s="747"/>
      <c r="T2194" s="748"/>
      <c r="U2194" s="22"/>
      <c r="V2194" s="22"/>
      <c r="W2194" s="22"/>
      <c r="X2194" s="22"/>
      <c r="Y2194" s="748"/>
      <c r="Z2194" s="748"/>
      <c r="AA2194" s="748"/>
      <c r="AB2194" s="748"/>
      <c r="AC2194" s="748"/>
      <c r="AD2194" s="748"/>
      <c r="AE2194" s="748"/>
      <c r="AF2194" s="748"/>
      <c r="AG2194" s="748"/>
      <c r="AH2194" s="749"/>
      <c r="AI2194" s="749"/>
      <c r="AJ2194" s="749"/>
      <c r="AK2194" s="749"/>
      <c r="AL2194" s="748"/>
      <c r="AM2194" s="748"/>
      <c r="AN2194" s="748"/>
      <c r="AO2194" s="748"/>
      <c r="AP2194" s="748"/>
      <c r="AQ2194" s="748"/>
      <c r="AR2194" s="748"/>
      <c r="AS2194" s="747"/>
      <c r="AT2194" s="748"/>
      <c r="AU2194" s="748"/>
      <c r="AV2194" s="748"/>
      <c r="AW2194" s="748"/>
      <c r="AX2194" s="748"/>
      <c r="AY2194" s="748"/>
      <c r="BK2194" s="155"/>
      <c r="BL2194" s="155"/>
      <c r="BM2194" s="155"/>
      <c r="BN2194" s="155"/>
    </row>
    <row r="2195" spans="1:66" s="750" customFormat="1" ht="24.75" customHeight="1">
      <c r="A2195" s="22"/>
      <c r="B2195" s="22"/>
      <c r="C2195" s="472"/>
      <c r="D2195" s="23"/>
      <c r="E2195" s="23"/>
      <c r="F2195" s="22"/>
      <c r="G2195" s="22"/>
      <c r="H2195" s="22"/>
      <c r="I2195" s="18"/>
      <c r="J2195" s="23"/>
      <c r="K2195" s="23"/>
      <c r="L2195" s="23"/>
      <c r="M2195" s="746"/>
      <c r="N2195" s="22"/>
      <c r="O2195" s="22"/>
      <c r="P2195" s="22"/>
      <c r="Q2195" s="22"/>
      <c r="R2195" s="22"/>
      <c r="S2195" s="747"/>
      <c r="T2195" s="748"/>
      <c r="U2195" s="22"/>
      <c r="V2195" s="22"/>
      <c r="W2195" s="22"/>
      <c r="X2195" s="22"/>
      <c r="Y2195" s="748"/>
      <c r="Z2195" s="748"/>
      <c r="AA2195" s="748"/>
      <c r="AB2195" s="748"/>
      <c r="AC2195" s="748"/>
      <c r="AD2195" s="748"/>
      <c r="AE2195" s="748"/>
      <c r="AF2195" s="748"/>
      <c r="AG2195" s="748"/>
      <c r="AH2195" s="749"/>
      <c r="AI2195" s="749"/>
      <c r="AJ2195" s="749"/>
      <c r="AK2195" s="749"/>
      <c r="AL2195" s="748"/>
      <c r="AM2195" s="748"/>
      <c r="AN2195" s="748"/>
      <c r="AO2195" s="748"/>
      <c r="AP2195" s="748"/>
      <c r="AQ2195" s="748"/>
      <c r="AR2195" s="748"/>
      <c r="AS2195" s="747"/>
      <c r="AT2195" s="748"/>
      <c r="AU2195" s="748"/>
      <c r="AV2195" s="748"/>
      <c r="AW2195" s="748"/>
      <c r="AX2195" s="748"/>
      <c r="AY2195" s="748"/>
      <c r="BK2195" s="155"/>
      <c r="BL2195" s="155"/>
      <c r="BM2195" s="155"/>
      <c r="BN2195" s="155"/>
    </row>
    <row r="2196" spans="1:66" s="750" customFormat="1" ht="24.75" customHeight="1">
      <c r="A2196" s="22"/>
      <c r="B2196" s="22"/>
      <c r="C2196" s="472"/>
      <c r="D2196" s="23"/>
      <c r="E2196" s="23"/>
      <c r="F2196" s="22"/>
      <c r="G2196" s="22"/>
      <c r="H2196" s="22"/>
      <c r="I2196" s="18"/>
      <c r="J2196" s="23"/>
      <c r="K2196" s="23"/>
      <c r="L2196" s="23"/>
      <c r="M2196" s="746"/>
      <c r="N2196" s="22"/>
      <c r="O2196" s="22"/>
      <c r="P2196" s="22"/>
      <c r="Q2196" s="22"/>
      <c r="R2196" s="22"/>
      <c r="S2196" s="747"/>
      <c r="T2196" s="748"/>
      <c r="U2196" s="22"/>
      <c r="V2196" s="22"/>
      <c r="W2196" s="22"/>
      <c r="X2196" s="22"/>
      <c r="Y2196" s="748"/>
      <c r="Z2196" s="748"/>
      <c r="AA2196" s="748"/>
      <c r="AB2196" s="748"/>
      <c r="AC2196" s="748"/>
      <c r="AD2196" s="748"/>
      <c r="AE2196" s="748"/>
      <c r="AF2196" s="748"/>
      <c r="AG2196" s="748"/>
      <c r="AH2196" s="749"/>
      <c r="AI2196" s="749"/>
      <c r="AJ2196" s="749"/>
      <c r="AK2196" s="749"/>
      <c r="AL2196" s="748"/>
      <c r="AM2196" s="748"/>
      <c r="AN2196" s="748"/>
      <c r="AO2196" s="748"/>
      <c r="AP2196" s="748"/>
      <c r="AQ2196" s="748"/>
      <c r="AR2196" s="748"/>
      <c r="AS2196" s="747"/>
      <c r="AT2196" s="748"/>
      <c r="AU2196" s="748"/>
      <c r="AV2196" s="748"/>
      <c r="AW2196" s="748"/>
      <c r="AX2196" s="748"/>
      <c r="AY2196" s="748"/>
      <c r="BK2196" s="155"/>
      <c r="BL2196" s="155"/>
      <c r="BM2196" s="155"/>
      <c r="BN2196" s="155"/>
    </row>
    <row r="2197" spans="1:66" s="750" customFormat="1" ht="24.75" customHeight="1">
      <c r="A2197" s="22"/>
      <c r="B2197" s="22"/>
      <c r="C2197" s="472"/>
      <c r="D2197" s="23"/>
      <c r="E2197" s="23"/>
      <c r="F2197" s="22"/>
      <c r="G2197" s="22"/>
      <c r="H2197" s="22"/>
      <c r="I2197" s="18"/>
      <c r="J2197" s="23"/>
      <c r="K2197" s="23"/>
      <c r="L2197" s="23"/>
      <c r="M2197" s="746"/>
      <c r="N2197" s="22"/>
      <c r="O2197" s="22"/>
      <c r="P2197" s="22"/>
      <c r="Q2197" s="22"/>
      <c r="R2197" s="22"/>
      <c r="S2197" s="747"/>
      <c r="T2197" s="748"/>
      <c r="U2197" s="22"/>
      <c r="V2197" s="22"/>
      <c r="W2197" s="22"/>
      <c r="X2197" s="22"/>
      <c r="Y2197" s="748"/>
      <c r="Z2197" s="748"/>
      <c r="AA2197" s="748"/>
      <c r="AB2197" s="748"/>
      <c r="AC2197" s="748"/>
      <c r="AD2197" s="748"/>
      <c r="AE2197" s="748"/>
      <c r="AF2197" s="748"/>
      <c r="AG2197" s="748"/>
      <c r="AH2197" s="749"/>
      <c r="AI2197" s="749"/>
      <c r="AJ2197" s="749"/>
      <c r="AK2197" s="749"/>
      <c r="AL2197" s="748"/>
      <c r="AM2197" s="748"/>
      <c r="AN2197" s="748"/>
      <c r="AO2197" s="748"/>
      <c r="AP2197" s="748"/>
      <c r="AQ2197" s="748"/>
      <c r="AR2197" s="748"/>
      <c r="AS2197" s="747"/>
      <c r="AT2197" s="748"/>
      <c r="AU2197" s="748"/>
      <c r="AV2197" s="748"/>
      <c r="AW2197" s="748"/>
      <c r="AX2197" s="748"/>
      <c r="AY2197" s="748"/>
      <c r="BK2197" s="155"/>
      <c r="BL2197" s="155"/>
      <c r="BM2197" s="155"/>
      <c r="BN2197" s="155"/>
    </row>
    <row r="2198" spans="1:66" s="750" customFormat="1" ht="24.75" customHeight="1">
      <c r="A2198" s="22"/>
      <c r="B2198" s="22"/>
      <c r="C2198" s="472"/>
      <c r="D2198" s="23"/>
      <c r="E2198" s="23"/>
      <c r="F2198" s="22"/>
      <c r="G2198" s="22"/>
      <c r="H2198" s="22"/>
      <c r="I2198" s="18"/>
      <c r="J2198" s="23"/>
      <c r="K2198" s="23"/>
      <c r="L2198" s="23"/>
      <c r="M2198" s="746"/>
      <c r="N2198" s="22"/>
      <c r="O2198" s="22"/>
      <c r="P2198" s="22"/>
      <c r="Q2198" s="22"/>
      <c r="R2198" s="22"/>
      <c r="S2198" s="747"/>
      <c r="T2198" s="748"/>
      <c r="U2198" s="22"/>
      <c r="V2198" s="22"/>
      <c r="W2198" s="22"/>
      <c r="X2198" s="22"/>
      <c r="Y2198" s="748"/>
      <c r="Z2198" s="748"/>
      <c r="AA2198" s="748"/>
      <c r="AB2198" s="748"/>
      <c r="AC2198" s="748"/>
      <c r="AD2198" s="748"/>
      <c r="AE2198" s="748"/>
      <c r="AF2198" s="748"/>
      <c r="AG2198" s="748"/>
      <c r="AH2198" s="749"/>
      <c r="AI2198" s="749"/>
      <c r="AJ2198" s="749"/>
      <c r="AK2198" s="749"/>
      <c r="AL2198" s="748"/>
      <c r="AM2198" s="748"/>
      <c r="AN2198" s="748"/>
      <c r="AO2198" s="748"/>
      <c r="AP2198" s="748"/>
      <c r="AQ2198" s="748"/>
      <c r="AR2198" s="748"/>
      <c r="AS2198" s="747"/>
      <c r="AT2198" s="748"/>
      <c r="AU2198" s="748"/>
      <c r="AV2198" s="748"/>
      <c r="AW2198" s="748"/>
      <c r="AX2198" s="748"/>
      <c r="AY2198" s="748"/>
      <c r="BK2198" s="155"/>
      <c r="BL2198" s="155"/>
      <c r="BM2198" s="155"/>
      <c r="BN2198" s="155"/>
    </row>
    <row r="2199" spans="1:66" s="750" customFormat="1" ht="24.75" customHeight="1">
      <c r="A2199" s="22"/>
      <c r="B2199" s="22"/>
      <c r="C2199" s="472"/>
      <c r="D2199" s="23"/>
      <c r="E2199" s="23"/>
      <c r="F2199" s="22"/>
      <c r="G2199" s="22"/>
      <c r="H2199" s="22"/>
      <c r="I2199" s="18" t="s">
        <v>5417</v>
      </c>
      <c r="J2199" s="23"/>
      <c r="K2199" s="23"/>
      <c r="L2199" s="23"/>
      <c r="M2199" s="746"/>
      <c r="N2199" s="22"/>
      <c r="O2199" s="22"/>
      <c r="P2199" s="22"/>
      <c r="Q2199" s="22"/>
      <c r="R2199" s="22"/>
      <c r="S2199" s="747"/>
      <c r="T2199" s="748"/>
      <c r="U2199" s="22"/>
      <c r="V2199" s="22"/>
      <c r="W2199" s="22"/>
      <c r="X2199" s="22"/>
      <c r="Y2199" s="748"/>
      <c r="Z2199" s="748"/>
      <c r="AA2199" s="748"/>
      <c r="AB2199" s="748"/>
      <c r="AC2199" s="748"/>
      <c r="AD2199" s="748"/>
      <c r="AE2199" s="748"/>
      <c r="AF2199" s="748"/>
      <c r="AG2199" s="748"/>
      <c r="AH2199" s="749"/>
      <c r="AI2199" s="749"/>
      <c r="AJ2199" s="749"/>
      <c r="AK2199" s="749"/>
      <c r="AL2199" s="748"/>
      <c r="AM2199" s="748"/>
      <c r="AN2199" s="748"/>
      <c r="AO2199" s="748"/>
      <c r="AP2199" s="748"/>
      <c r="AQ2199" s="748"/>
      <c r="AR2199" s="748"/>
      <c r="AS2199" s="747"/>
      <c r="AT2199" s="748"/>
      <c r="AU2199" s="748"/>
      <c r="AV2199" s="748"/>
      <c r="AW2199" s="748"/>
      <c r="AX2199" s="748"/>
      <c r="AY2199" s="748"/>
      <c r="BK2199" s="155"/>
      <c r="BL2199" s="155"/>
      <c r="BM2199" s="155"/>
      <c r="BN2199" s="155"/>
    </row>
    <row r="2200" spans="1:66" s="938" customFormat="1" ht="24.75" customHeight="1">
      <c r="A2200" s="932"/>
      <c r="B2200" s="932"/>
      <c r="C2200" s="933"/>
      <c r="D2200" s="934"/>
      <c r="E2200" s="934"/>
      <c r="F2200" s="932"/>
      <c r="G2200" s="932"/>
      <c r="H2200" s="932"/>
      <c r="I2200" s="935" t="s">
        <v>5417</v>
      </c>
      <c r="J2200" s="934"/>
      <c r="K2200" s="934"/>
      <c r="L2200" s="934"/>
      <c r="M2200" s="936"/>
      <c r="N2200" s="932"/>
      <c r="O2200" s="932"/>
      <c r="P2200" s="932"/>
      <c r="Q2200" s="932"/>
      <c r="R2200" s="932"/>
      <c r="S2200" s="937"/>
      <c r="U2200" s="932"/>
      <c r="V2200" s="932"/>
      <c r="W2200" s="932"/>
      <c r="X2200" s="932"/>
      <c r="AH2200" s="939"/>
      <c r="AI2200" s="939"/>
      <c r="AJ2200" s="939"/>
      <c r="AK2200" s="939"/>
      <c r="AS2200" s="937"/>
      <c r="BK2200" s="932"/>
      <c r="BL2200" s="932"/>
      <c r="BM2200" s="932"/>
      <c r="BN2200" s="932"/>
    </row>
    <row r="2201" spans="1:66" s="750" customFormat="1" ht="24.75" customHeight="1">
      <c r="A2201" s="21" t="s">
        <v>5215</v>
      </c>
      <c r="B2201" s="20" t="s">
        <v>22593</v>
      </c>
      <c r="C2201" s="850" t="s">
        <v>5602</v>
      </c>
      <c r="D2201" s="20" t="s">
        <v>5216</v>
      </c>
      <c r="E2201" s="20" t="s">
        <v>162</v>
      </c>
      <c r="F2201" s="21" t="s">
        <v>175</v>
      </c>
      <c r="G2201" s="21" t="s">
        <v>2224</v>
      </c>
      <c r="H2201" s="21" t="s">
        <v>5283</v>
      </c>
      <c r="I2201" s="19" t="s">
        <v>5418</v>
      </c>
      <c r="J2201" s="20" t="s">
        <v>5217</v>
      </c>
      <c r="K2201" s="20" t="s">
        <v>1183</v>
      </c>
      <c r="L2201" s="20" t="s">
        <v>774</v>
      </c>
      <c r="M2201" s="758" t="s">
        <v>5218</v>
      </c>
      <c r="N2201" s="21">
        <v>4413887491</v>
      </c>
      <c r="O2201" s="21"/>
      <c r="P2201" s="21" t="s">
        <v>1026</v>
      </c>
      <c r="Q2201" s="21" t="s">
        <v>1026</v>
      </c>
      <c r="R2201" s="21" t="s">
        <v>1573</v>
      </c>
      <c r="S2201" s="759"/>
      <c r="T2201" s="760" t="str">
        <f>IF(Table54[[#This Row],[تاریخ اولین  احتساب حق بیمه]]="",1403,MID(Table54[[#This Row],[تاریخ اولین  احتساب حق بیمه]],1,4))</f>
        <v>1393</v>
      </c>
      <c r="U2201" s="21"/>
      <c r="V2201" s="21" t="s">
        <v>5219</v>
      </c>
      <c r="W2201" s="20">
        <v>5894631814307680</v>
      </c>
      <c r="X2201" s="21"/>
      <c r="Y2201" s="760"/>
      <c r="Z2201" s="760"/>
      <c r="AA2201" s="760"/>
      <c r="AB2201" s="760"/>
      <c r="AC2201" s="760"/>
      <c r="AD2201" s="760"/>
      <c r="AE2201" s="760"/>
      <c r="AF2201" s="760"/>
      <c r="AG2201" s="760"/>
      <c r="AH2201" s="761"/>
      <c r="AI2201" s="761"/>
      <c r="AJ2201" s="761"/>
      <c r="AK2201" s="761"/>
      <c r="AL2201" s="760"/>
      <c r="AM2201" s="760"/>
      <c r="AN2201" s="760"/>
      <c r="AO2201" s="760"/>
      <c r="AP2201" s="760"/>
      <c r="AQ2201" s="760"/>
      <c r="AR2201" s="760"/>
      <c r="AS2201" s="759"/>
      <c r="AT2201" s="760"/>
      <c r="AU2201" s="760"/>
      <c r="AV2201" s="760"/>
      <c r="AW2201" s="760"/>
      <c r="AX2201" s="760"/>
      <c r="AY2201" s="760"/>
      <c r="AZ2201" s="760"/>
      <c r="BA2201" s="760"/>
      <c r="BB2201" s="760"/>
      <c r="BC2201" s="760"/>
      <c r="BD2201" s="760"/>
      <c r="BE2201" s="760"/>
      <c r="BF2201" s="760"/>
      <c r="BG2201" s="760"/>
      <c r="BH2201" s="760"/>
      <c r="BI2201" s="760"/>
      <c r="BK2201" s="155"/>
      <c r="BL2201" s="155"/>
      <c r="BM2201" s="155"/>
      <c r="BN2201" s="155"/>
    </row>
    <row r="2202" spans="1:66" s="750" customFormat="1" ht="24.75" customHeight="1">
      <c r="A2202" s="21" t="s">
        <v>5220</v>
      </c>
      <c r="B2202" s="20" t="s">
        <v>22594</v>
      </c>
      <c r="C2202" s="850" t="s">
        <v>5602</v>
      </c>
      <c r="D2202" s="20" t="s">
        <v>5221</v>
      </c>
      <c r="E2202" s="20" t="s">
        <v>162</v>
      </c>
      <c r="F2202" s="21" t="s">
        <v>5223</v>
      </c>
      <c r="G2202" s="21" t="s">
        <v>5224</v>
      </c>
      <c r="H2202" s="21" t="s">
        <v>180</v>
      </c>
      <c r="I2202" s="19" t="s">
        <v>5417</v>
      </c>
      <c r="J2202" s="20" t="s">
        <v>5225</v>
      </c>
      <c r="K2202" s="20" t="s">
        <v>1183</v>
      </c>
      <c r="L2202" s="20" t="s">
        <v>5226</v>
      </c>
      <c r="M2202" s="758" t="s">
        <v>5227</v>
      </c>
      <c r="N2202" s="21">
        <v>4349185169</v>
      </c>
      <c r="O2202" s="21"/>
      <c r="P2202" s="21" t="s">
        <v>4746</v>
      </c>
      <c r="Q2202" s="21" t="s">
        <v>4746</v>
      </c>
      <c r="R2202" s="21" t="s">
        <v>248</v>
      </c>
      <c r="S2202" s="759"/>
      <c r="T2202" s="760" t="str">
        <f>IF(Table54[[#This Row],[تاریخ اولین  احتساب حق بیمه]]="",1403,MID(Table54[[#This Row],[تاریخ اولین  احتساب حق بیمه]],1,4))</f>
        <v>1400</v>
      </c>
      <c r="U2202" s="21"/>
      <c r="V2202" s="21" t="s">
        <v>5219</v>
      </c>
      <c r="W2202" s="20" t="s">
        <v>5228</v>
      </c>
      <c r="X2202" s="21"/>
      <c r="Y2202" s="760"/>
      <c r="Z2202" s="760"/>
      <c r="AA2202" s="760"/>
      <c r="AB2202" s="760"/>
      <c r="AC2202" s="760"/>
      <c r="AD2202" s="760"/>
      <c r="AE2202" s="760"/>
      <c r="AF2202" s="760"/>
      <c r="AG2202" s="760"/>
      <c r="AH2202" s="761"/>
      <c r="AI2202" s="761"/>
      <c r="AJ2202" s="761"/>
      <c r="AK2202" s="761"/>
      <c r="AL2202" s="760"/>
      <c r="AM2202" s="760"/>
      <c r="AN2202" s="760"/>
      <c r="AO2202" s="760"/>
      <c r="AP2202" s="760"/>
      <c r="AQ2202" s="760"/>
      <c r="AR2202" s="760"/>
      <c r="AS2202" s="759"/>
      <c r="AT2202" s="760"/>
      <c r="AU2202" s="760"/>
      <c r="AV2202" s="760"/>
      <c r="AW2202" s="760"/>
      <c r="AX2202" s="760"/>
      <c r="AY2202" s="760"/>
      <c r="AZ2202" s="760"/>
      <c r="BA2202" s="760"/>
      <c r="BB2202" s="760"/>
      <c r="BC2202" s="760"/>
      <c r="BD2202" s="760"/>
      <c r="BE2202" s="760"/>
      <c r="BF2202" s="760"/>
      <c r="BG2202" s="760"/>
      <c r="BH2202" s="760"/>
      <c r="BI2202" s="760"/>
      <c r="BK2202" s="155"/>
      <c r="BL2202" s="155"/>
      <c r="BM2202" s="155"/>
      <c r="BN2202" s="155"/>
    </row>
    <row r="2203" spans="1:66" s="750" customFormat="1" ht="24.75" customHeight="1">
      <c r="A2203" s="21" t="s">
        <v>5288</v>
      </c>
      <c r="B2203" s="20" t="s">
        <v>22595</v>
      </c>
      <c r="C2203" s="850" t="s">
        <v>5602</v>
      </c>
      <c r="D2203" s="20" t="s">
        <v>5229</v>
      </c>
      <c r="E2203" s="20" t="s">
        <v>162</v>
      </c>
      <c r="F2203" s="21" t="s">
        <v>123</v>
      </c>
      <c r="G2203" s="21" t="s">
        <v>1577</v>
      </c>
      <c r="H2203" s="21" t="s">
        <v>180</v>
      </c>
      <c r="I2203" s="19" t="s">
        <v>5417</v>
      </c>
      <c r="J2203" s="20" t="s">
        <v>5230</v>
      </c>
      <c r="K2203" s="20" t="s">
        <v>1183</v>
      </c>
      <c r="L2203" s="20" t="s">
        <v>1317</v>
      </c>
      <c r="M2203" s="758" t="s">
        <v>5231</v>
      </c>
      <c r="N2203" s="21">
        <v>4339133751</v>
      </c>
      <c r="O2203" s="21"/>
      <c r="P2203" s="21" t="s">
        <v>864</v>
      </c>
      <c r="Q2203" s="21" t="s">
        <v>864</v>
      </c>
      <c r="R2203" s="21" t="s">
        <v>5287</v>
      </c>
      <c r="S2203" s="759"/>
      <c r="T2203" s="760" t="str">
        <f>IF(Table54[[#This Row],[تاریخ اولین  احتساب حق بیمه]]="",1403,MID(Table54[[#This Row],[تاریخ اولین  احتساب حق بیمه]],1,4))</f>
        <v>1394</v>
      </c>
      <c r="U2203" s="21"/>
      <c r="V2203" s="21" t="s">
        <v>5219</v>
      </c>
      <c r="W2203" s="20" t="s">
        <v>5232</v>
      </c>
      <c r="X2203" s="21"/>
      <c r="Y2203" s="760"/>
      <c r="Z2203" s="760"/>
      <c r="AA2203" s="760"/>
      <c r="AB2203" s="760"/>
      <c r="AC2203" s="760"/>
      <c r="AD2203" s="760"/>
      <c r="AE2203" s="760"/>
      <c r="AF2203" s="760"/>
      <c r="AG2203" s="760"/>
      <c r="AH2203" s="761"/>
      <c r="AI2203" s="761"/>
      <c r="AJ2203" s="761"/>
      <c r="AK2203" s="761"/>
      <c r="AL2203" s="760"/>
      <c r="AM2203" s="760"/>
      <c r="AN2203" s="760"/>
      <c r="AO2203" s="760"/>
      <c r="AP2203" s="760"/>
      <c r="AQ2203" s="760"/>
      <c r="AR2203" s="760"/>
      <c r="AS2203" s="759"/>
      <c r="AT2203" s="760"/>
      <c r="AU2203" s="760"/>
      <c r="AV2203" s="760"/>
      <c r="AW2203" s="760"/>
      <c r="AX2203" s="760"/>
      <c r="AY2203" s="760"/>
      <c r="AZ2203" s="760"/>
      <c r="BA2203" s="760"/>
      <c r="BB2203" s="760"/>
      <c r="BC2203" s="760"/>
      <c r="BD2203" s="760"/>
      <c r="BE2203" s="760"/>
      <c r="BF2203" s="760"/>
      <c r="BG2203" s="760"/>
      <c r="BH2203" s="760"/>
      <c r="BI2203" s="760"/>
      <c r="BK2203" s="155"/>
      <c r="BL2203" s="155"/>
      <c r="BM2203" s="155"/>
      <c r="BN2203" s="155"/>
    </row>
    <row r="2204" spans="1:66" s="750" customFormat="1" ht="24.75" customHeight="1">
      <c r="A2204" s="21" t="s">
        <v>5233</v>
      </c>
      <c r="B2204" s="20" t="s">
        <v>22596</v>
      </c>
      <c r="C2204" s="850" t="s">
        <v>5602</v>
      </c>
      <c r="D2204" s="20" t="s">
        <v>5234</v>
      </c>
      <c r="E2204" s="20" t="s">
        <v>5222</v>
      </c>
      <c r="F2204" s="21" t="s">
        <v>5235</v>
      </c>
      <c r="G2204" s="21" t="s">
        <v>5236</v>
      </c>
      <c r="H2204" s="21" t="s">
        <v>179</v>
      </c>
      <c r="I2204" s="19" t="s">
        <v>5416</v>
      </c>
      <c r="J2204" s="20" t="s">
        <v>5237</v>
      </c>
      <c r="K2204" s="20" t="s">
        <v>1183</v>
      </c>
      <c r="L2204" s="20" t="s">
        <v>1317</v>
      </c>
      <c r="M2204" s="758" t="s">
        <v>5231</v>
      </c>
      <c r="N2204" s="21">
        <v>4339133751</v>
      </c>
      <c r="O2204" s="21"/>
      <c r="P2204" s="21" t="s">
        <v>1011</v>
      </c>
      <c r="Q2204" s="21" t="s">
        <v>1011</v>
      </c>
      <c r="R2204" s="21" t="s">
        <v>5290</v>
      </c>
      <c r="S2204" s="759"/>
      <c r="T2204" s="760" t="str">
        <f>IF(Table54[[#This Row],[تاریخ اولین  احتساب حق بیمه]]="",1403,MID(Table54[[#This Row],[تاریخ اولین  احتساب حق بیمه]],1,4))</f>
        <v>1386</v>
      </c>
      <c r="U2204" s="21" t="s">
        <v>5598</v>
      </c>
      <c r="V2204" s="21" t="s">
        <v>5219</v>
      </c>
      <c r="W2204" s="20" t="s">
        <v>5239</v>
      </c>
      <c r="X2204" s="21"/>
      <c r="Y2204" s="760"/>
      <c r="Z2204" s="760"/>
      <c r="AA2204" s="760"/>
      <c r="AB2204" s="760"/>
      <c r="AC2204" s="760"/>
      <c r="AD2204" s="760"/>
      <c r="AE2204" s="760"/>
      <c r="AF2204" s="760"/>
      <c r="AG2204" s="760"/>
      <c r="AH2204" s="761"/>
      <c r="AI2204" s="761"/>
      <c r="AJ2204" s="761"/>
      <c r="AK2204" s="761"/>
      <c r="AL2204" s="760"/>
      <c r="AM2204" s="760"/>
      <c r="AN2204" s="760"/>
      <c r="AO2204" s="760"/>
      <c r="AP2204" s="760"/>
      <c r="AQ2204" s="760"/>
      <c r="AR2204" s="760"/>
      <c r="AS2204" s="759"/>
      <c r="AT2204" s="760"/>
      <c r="AU2204" s="760"/>
      <c r="AV2204" s="760"/>
      <c r="AW2204" s="760"/>
      <c r="AX2204" s="760"/>
      <c r="AY2204" s="760"/>
      <c r="AZ2204" s="760"/>
      <c r="BA2204" s="760"/>
      <c r="BB2204" s="760"/>
      <c r="BC2204" s="760"/>
      <c r="BD2204" s="760"/>
      <c r="BE2204" s="760"/>
      <c r="BF2204" s="760"/>
      <c r="BG2204" s="760"/>
      <c r="BH2204" s="760"/>
      <c r="BI2204" s="760"/>
      <c r="BK2204" s="155"/>
      <c r="BL2204" s="155"/>
      <c r="BM2204" s="155"/>
      <c r="BN2204" s="155"/>
    </row>
    <row r="2205" spans="1:66" s="750" customFormat="1" ht="24.75" customHeight="1">
      <c r="A2205" s="21" t="s">
        <v>5240</v>
      </c>
      <c r="B2205" s="20" t="s">
        <v>22597</v>
      </c>
      <c r="C2205" s="850" t="s">
        <v>5602</v>
      </c>
      <c r="D2205" s="20" t="s">
        <v>5241</v>
      </c>
      <c r="E2205" s="20" t="s">
        <v>162</v>
      </c>
      <c r="F2205" s="21" t="s">
        <v>102</v>
      </c>
      <c r="G2205" s="21" t="s">
        <v>1577</v>
      </c>
      <c r="H2205" s="21" t="s">
        <v>180</v>
      </c>
      <c r="I2205" s="19" t="s">
        <v>5417</v>
      </c>
      <c r="J2205" s="20" t="s">
        <v>5242</v>
      </c>
      <c r="K2205" s="20" t="s">
        <v>1183</v>
      </c>
      <c r="L2205" s="20" t="s">
        <v>1223</v>
      </c>
      <c r="M2205" s="758" t="s">
        <v>5243</v>
      </c>
      <c r="N2205" s="21"/>
      <c r="O2205" s="21"/>
      <c r="P2205" s="21" t="s">
        <v>5284</v>
      </c>
      <c r="Q2205" s="21"/>
      <c r="R2205" s="21" t="s">
        <v>676</v>
      </c>
      <c r="S2205" s="759"/>
      <c r="T2205" s="760" t="str">
        <f>IF(Table54[[#This Row],[تاریخ اولین  احتساب حق بیمه]]="",1403,MID(Table54[[#This Row],[تاریخ اولین  احتساب حق بیمه]],1,4))</f>
        <v>1398</v>
      </c>
      <c r="U2205" s="21" t="s">
        <v>5598</v>
      </c>
      <c r="V2205" s="21" t="s">
        <v>5219</v>
      </c>
      <c r="W2205" s="20" t="s">
        <v>5244</v>
      </c>
      <c r="X2205" s="21"/>
      <c r="Y2205" s="760"/>
      <c r="Z2205" s="760"/>
      <c r="AA2205" s="760"/>
      <c r="AB2205" s="760"/>
      <c r="AC2205" s="760"/>
      <c r="AD2205" s="760"/>
      <c r="AE2205" s="760"/>
      <c r="AF2205" s="760"/>
      <c r="AG2205" s="760"/>
      <c r="AH2205" s="761"/>
      <c r="AI2205" s="761"/>
      <c r="AJ2205" s="761"/>
      <c r="AK2205" s="761"/>
      <c r="AL2205" s="760"/>
      <c r="AM2205" s="760"/>
      <c r="AN2205" s="760"/>
      <c r="AO2205" s="760"/>
      <c r="AP2205" s="760"/>
      <c r="AQ2205" s="760"/>
      <c r="AR2205" s="760"/>
      <c r="AS2205" s="759"/>
      <c r="AT2205" s="760"/>
      <c r="AU2205" s="760"/>
      <c r="AV2205" s="760"/>
      <c r="AW2205" s="760"/>
      <c r="AX2205" s="760"/>
      <c r="AY2205" s="760"/>
      <c r="AZ2205" s="760"/>
      <c r="BA2205" s="760"/>
      <c r="BB2205" s="760"/>
      <c r="BC2205" s="760"/>
      <c r="BD2205" s="760"/>
      <c r="BE2205" s="760"/>
      <c r="BF2205" s="760"/>
      <c r="BG2205" s="760"/>
      <c r="BH2205" s="760"/>
      <c r="BI2205" s="760"/>
      <c r="BK2205" s="155"/>
      <c r="BL2205" s="155"/>
      <c r="BM2205" s="155"/>
      <c r="BN2205" s="155"/>
    </row>
    <row r="2206" spans="1:66" s="750" customFormat="1" ht="24.75" customHeight="1">
      <c r="A2206" s="21" t="s">
        <v>5245</v>
      </c>
      <c r="B2206" s="20" t="s">
        <v>22598</v>
      </c>
      <c r="C2206" s="850" t="s">
        <v>5602</v>
      </c>
      <c r="D2206" s="20" t="s">
        <v>5246</v>
      </c>
      <c r="E2206" s="20" t="s">
        <v>163</v>
      </c>
      <c r="F2206" s="21" t="s">
        <v>311</v>
      </c>
      <c r="G2206" s="21" t="s">
        <v>3520</v>
      </c>
      <c r="H2206" s="21" t="s">
        <v>179</v>
      </c>
      <c r="I2206" s="19" t="s">
        <v>5418</v>
      </c>
      <c r="J2206" s="20" t="s">
        <v>5247</v>
      </c>
      <c r="K2206" s="20" t="s">
        <v>1183</v>
      </c>
      <c r="L2206" s="20" t="s">
        <v>5248</v>
      </c>
      <c r="M2206" s="758" t="s">
        <v>5249</v>
      </c>
      <c r="N2206" s="21">
        <v>4339193713</v>
      </c>
      <c r="O2206" s="21"/>
      <c r="P2206" s="21" t="s">
        <v>5250</v>
      </c>
      <c r="Q2206" s="21" t="s">
        <v>5250</v>
      </c>
      <c r="R2206" s="21" t="s">
        <v>5289</v>
      </c>
      <c r="S2206" s="759"/>
      <c r="T2206" s="760" t="str">
        <f>IF(Table54[[#This Row],[تاریخ اولین  احتساب حق بیمه]]="",1403,MID(Table54[[#This Row],[تاریخ اولین  احتساب حق بیمه]],1,4))</f>
        <v>1392</v>
      </c>
      <c r="U2206" s="21"/>
      <c r="V2206" s="21" t="s">
        <v>5219</v>
      </c>
      <c r="W2206" s="20" t="s">
        <v>5251</v>
      </c>
      <c r="X2206" s="21"/>
      <c r="Y2206" s="760"/>
      <c r="Z2206" s="760"/>
      <c r="AA2206" s="760"/>
      <c r="AB2206" s="760"/>
      <c r="AC2206" s="760"/>
      <c r="AD2206" s="760"/>
      <c r="AE2206" s="760"/>
      <c r="AF2206" s="760"/>
      <c r="AG2206" s="760"/>
      <c r="AH2206" s="761"/>
      <c r="AI2206" s="761"/>
      <c r="AJ2206" s="761"/>
      <c r="AK2206" s="761"/>
      <c r="AL2206" s="760"/>
      <c r="AM2206" s="760"/>
      <c r="AN2206" s="760"/>
      <c r="AO2206" s="760"/>
      <c r="AP2206" s="760"/>
      <c r="AQ2206" s="760"/>
      <c r="AR2206" s="760"/>
      <c r="AS2206" s="759"/>
      <c r="AT2206" s="760"/>
      <c r="AU2206" s="760"/>
      <c r="AV2206" s="760"/>
      <c r="AW2206" s="760"/>
      <c r="AX2206" s="760"/>
      <c r="AY2206" s="760"/>
      <c r="AZ2206" s="760"/>
      <c r="BA2206" s="760"/>
      <c r="BB2206" s="760"/>
      <c r="BC2206" s="760"/>
      <c r="BD2206" s="760"/>
      <c r="BE2206" s="760"/>
      <c r="BF2206" s="760"/>
      <c r="BG2206" s="760"/>
      <c r="BH2206" s="760"/>
      <c r="BI2206" s="760"/>
      <c r="BK2206" s="155"/>
      <c r="BL2206" s="155"/>
      <c r="BM2206" s="155"/>
      <c r="BN2206" s="155"/>
    </row>
    <row r="2207" spans="1:66" s="750" customFormat="1" ht="24.75" customHeight="1">
      <c r="A2207" s="21" t="s">
        <v>5252</v>
      </c>
      <c r="B2207" s="20" t="s">
        <v>22599</v>
      </c>
      <c r="C2207" s="850" t="s">
        <v>5602</v>
      </c>
      <c r="D2207" s="20" t="s">
        <v>5253</v>
      </c>
      <c r="E2207" s="20" t="s">
        <v>163</v>
      </c>
      <c r="F2207" s="21" t="s">
        <v>200</v>
      </c>
      <c r="G2207" s="21" t="s">
        <v>5236</v>
      </c>
      <c r="H2207" s="21" t="s">
        <v>179</v>
      </c>
      <c r="I2207" s="19" t="s">
        <v>5416</v>
      </c>
      <c r="J2207" s="20" t="s">
        <v>5254</v>
      </c>
      <c r="K2207" s="20" t="s">
        <v>1183</v>
      </c>
      <c r="L2207" s="20" t="s">
        <v>1317</v>
      </c>
      <c r="M2207" s="758" t="s">
        <v>5255</v>
      </c>
      <c r="N2207" s="21">
        <v>4335111815</v>
      </c>
      <c r="O2207" s="21"/>
      <c r="P2207" s="21" t="s">
        <v>5285</v>
      </c>
      <c r="Q2207" s="21" t="s">
        <v>5285</v>
      </c>
      <c r="R2207" s="21" t="s">
        <v>5238</v>
      </c>
      <c r="S2207" s="759"/>
      <c r="T2207" s="760" t="str">
        <f>IF(Table54[[#This Row],[تاریخ اولین  احتساب حق بیمه]]="",1403,MID(Table54[[#This Row],[تاریخ اولین  احتساب حق بیمه]],1,4))</f>
        <v>1386</v>
      </c>
      <c r="U2207" s="21"/>
      <c r="V2207" s="21" t="s">
        <v>5219</v>
      </c>
      <c r="W2207" s="20" t="s">
        <v>5256</v>
      </c>
      <c r="X2207" s="21"/>
      <c r="Y2207" s="760"/>
      <c r="Z2207" s="760"/>
      <c r="AA2207" s="760"/>
      <c r="AB2207" s="760"/>
      <c r="AC2207" s="760"/>
      <c r="AD2207" s="760"/>
      <c r="AE2207" s="760"/>
      <c r="AF2207" s="760"/>
      <c r="AG2207" s="760"/>
      <c r="AH2207" s="761"/>
      <c r="AI2207" s="761"/>
      <c r="AJ2207" s="761"/>
      <c r="AK2207" s="761"/>
      <c r="AL2207" s="760"/>
      <c r="AM2207" s="760"/>
      <c r="AN2207" s="760"/>
      <c r="AO2207" s="760"/>
      <c r="AP2207" s="760"/>
      <c r="AQ2207" s="760"/>
      <c r="AR2207" s="760"/>
      <c r="AS2207" s="759"/>
      <c r="AT2207" s="760"/>
      <c r="AU2207" s="760"/>
      <c r="AV2207" s="760"/>
      <c r="AW2207" s="760"/>
      <c r="AX2207" s="760"/>
      <c r="AY2207" s="760"/>
      <c r="AZ2207" s="760"/>
      <c r="BA2207" s="760"/>
      <c r="BB2207" s="760"/>
      <c r="BC2207" s="760"/>
      <c r="BD2207" s="760"/>
      <c r="BE2207" s="760"/>
      <c r="BF2207" s="760"/>
      <c r="BG2207" s="760"/>
      <c r="BH2207" s="760"/>
      <c r="BI2207" s="760"/>
      <c r="BK2207" s="155"/>
      <c r="BL2207" s="155"/>
      <c r="BM2207" s="155"/>
      <c r="BN2207" s="155"/>
    </row>
    <row r="2208" spans="1:66" s="750" customFormat="1" ht="24.75" customHeight="1">
      <c r="A2208" s="21" t="s">
        <v>5257</v>
      </c>
      <c r="B2208" s="20" t="s">
        <v>22600</v>
      </c>
      <c r="C2208" s="850" t="s">
        <v>5602</v>
      </c>
      <c r="D2208" s="20" t="s">
        <v>5258</v>
      </c>
      <c r="E2208" s="20" t="s">
        <v>163</v>
      </c>
      <c r="F2208" s="21" t="s">
        <v>174</v>
      </c>
      <c r="G2208" s="21" t="s">
        <v>5236</v>
      </c>
      <c r="H2208" s="21" t="s">
        <v>179</v>
      </c>
      <c r="I2208" s="19" t="s">
        <v>5418</v>
      </c>
      <c r="J2208" s="20" t="s">
        <v>5259</v>
      </c>
      <c r="K2208" s="20" t="s">
        <v>1183</v>
      </c>
      <c r="L2208" s="20" t="s">
        <v>1317</v>
      </c>
      <c r="M2208" s="758" t="s">
        <v>5260</v>
      </c>
      <c r="N2208" s="21">
        <v>4339191588</v>
      </c>
      <c r="O2208" s="21"/>
      <c r="P2208" s="21" t="s">
        <v>5286</v>
      </c>
      <c r="Q2208" s="21" t="s">
        <v>5286</v>
      </c>
      <c r="R2208" s="21" t="s">
        <v>5290</v>
      </c>
      <c r="S2208" s="759"/>
      <c r="T2208" s="760" t="str">
        <f>IF(Table54[[#This Row],[تاریخ اولین  احتساب حق بیمه]]="",1403,MID(Table54[[#This Row],[تاریخ اولین  احتساب حق بیمه]],1,4))</f>
        <v>1386</v>
      </c>
      <c r="U2208" s="21"/>
      <c r="V2208" s="21" t="s">
        <v>5219</v>
      </c>
      <c r="W2208" s="20" t="s">
        <v>5261</v>
      </c>
      <c r="X2208" s="21"/>
      <c r="Y2208" s="760"/>
      <c r="Z2208" s="760"/>
      <c r="AA2208" s="760"/>
      <c r="AB2208" s="760"/>
      <c r="AC2208" s="760"/>
      <c r="AD2208" s="760"/>
      <c r="AE2208" s="760"/>
      <c r="AF2208" s="760"/>
      <c r="AG2208" s="760"/>
      <c r="AH2208" s="761"/>
      <c r="AI2208" s="761"/>
      <c r="AJ2208" s="761"/>
      <c r="AK2208" s="761"/>
      <c r="AL2208" s="760"/>
      <c r="AM2208" s="760"/>
      <c r="AN2208" s="760"/>
      <c r="AO2208" s="760"/>
      <c r="AP2208" s="760"/>
      <c r="AQ2208" s="760"/>
      <c r="AR2208" s="760"/>
      <c r="AS2208" s="759"/>
      <c r="AT2208" s="760"/>
      <c r="AU2208" s="760"/>
      <c r="AV2208" s="760"/>
      <c r="AW2208" s="760"/>
      <c r="AX2208" s="760"/>
      <c r="AY2208" s="760"/>
      <c r="AZ2208" s="760"/>
      <c r="BA2208" s="760"/>
      <c r="BB2208" s="760"/>
      <c r="BC2208" s="760"/>
      <c r="BD2208" s="760"/>
      <c r="BE2208" s="760"/>
      <c r="BF2208" s="760"/>
      <c r="BG2208" s="760"/>
      <c r="BH2208" s="760"/>
      <c r="BI2208" s="760"/>
      <c r="BK2208" s="155"/>
      <c r="BL2208" s="155"/>
      <c r="BM2208" s="155"/>
      <c r="BN2208" s="155"/>
    </row>
    <row r="2209" spans="1:124" s="750" customFormat="1" ht="24.75" customHeight="1">
      <c r="A2209" s="21" t="s">
        <v>5262</v>
      </c>
      <c r="B2209" s="20" t="s">
        <v>22601</v>
      </c>
      <c r="C2209" s="850" t="s">
        <v>5602</v>
      </c>
      <c r="D2209" s="20" t="s">
        <v>5263</v>
      </c>
      <c r="E2209" s="20" t="s">
        <v>162</v>
      </c>
      <c r="F2209" s="21" t="s">
        <v>323</v>
      </c>
      <c r="G2209" s="21" t="s">
        <v>5236</v>
      </c>
      <c r="H2209" s="21" t="s">
        <v>180</v>
      </c>
      <c r="I2209" s="19" t="s">
        <v>5417</v>
      </c>
      <c r="J2209" s="20" t="s">
        <v>5264</v>
      </c>
      <c r="K2209" s="20" t="s">
        <v>1183</v>
      </c>
      <c r="L2209" s="20" t="s">
        <v>5248</v>
      </c>
      <c r="M2209" s="758" t="s">
        <v>5265</v>
      </c>
      <c r="N2209" s="21"/>
      <c r="O2209" s="21"/>
      <c r="P2209" s="21" t="s">
        <v>5250</v>
      </c>
      <c r="Q2209" s="21" t="s">
        <v>5250</v>
      </c>
      <c r="R2209" s="21" t="s">
        <v>5289</v>
      </c>
      <c r="S2209" s="759"/>
      <c r="T2209" s="760" t="str">
        <f>IF(Table54[[#This Row],[تاریخ اولین  احتساب حق بیمه]]="",1403,MID(Table54[[#This Row],[تاریخ اولین  احتساب حق بیمه]],1,4))</f>
        <v>1392</v>
      </c>
      <c r="U2209" s="21"/>
      <c r="V2209" s="21" t="s">
        <v>5219</v>
      </c>
      <c r="W2209" s="20" t="s">
        <v>5266</v>
      </c>
      <c r="X2209" s="21"/>
      <c r="Y2209" s="760"/>
      <c r="Z2209" s="760"/>
      <c r="AA2209" s="760"/>
      <c r="AB2209" s="760"/>
      <c r="AC2209" s="760"/>
      <c r="AD2209" s="760"/>
      <c r="AE2209" s="760"/>
      <c r="AF2209" s="760"/>
      <c r="AG2209" s="760"/>
      <c r="AH2209" s="761"/>
      <c r="AI2209" s="761"/>
      <c r="AJ2209" s="761"/>
      <c r="AK2209" s="761"/>
      <c r="AL2209" s="760"/>
      <c r="AM2209" s="760"/>
      <c r="AN2209" s="760"/>
      <c r="AO2209" s="760"/>
      <c r="AP2209" s="760"/>
      <c r="AQ2209" s="760"/>
      <c r="AR2209" s="760"/>
      <c r="AS2209" s="759"/>
      <c r="AT2209" s="760"/>
      <c r="AU2209" s="760"/>
      <c r="AV2209" s="760"/>
      <c r="AW2209" s="760"/>
      <c r="AX2209" s="760"/>
      <c r="AY2209" s="760"/>
      <c r="AZ2209" s="760"/>
      <c r="BA2209" s="760"/>
      <c r="BB2209" s="760"/>
      <c r="BC2209" s="760"/>
      <c r="BD2209" s="760"/>
      <c r="BE2209" s="760"/>
      <c r="BF2209" s="760"/>
      <c r="BG2209" s="760"/>
      <c r="BH2209" s="760"/>
      <c r="BI2209" s="760"/>
      <c r="BK2209" s="155"/>
      <c r="BL2209" s="155"/>
      <c r="BM2209" s="155"/>
      <c r="BN2209" s="155"/>
    </row>
    <row r="2210" spans="1:124" s="750" customFormat="1" ht="24.75" customHeight="1">
      <c r="A2210" s="21" t="s">
        <v>25350</v>
      </c>
      <c r="B2210" s="20" t="s">
        <v>22602</v>
      </c>
      <c r="C2210" s="850" t="s">
        <v>5602</v>
      </c>
      <c r="D2210" s="20" t="s">
        <v>5267</v>
      </c>
      <c r="E2210" s="20" t="s">
        <v>163</v>
      </c>
      <c r="F2210" s="21" t="s">
        <v>198</v>
      </c>
      <c r="G2210" s="21" t="s">
        <v>5236</v>
      </c>
      <c r="H2210" s="21" t="s">
        <v>179</v>
      </c>
      <c r="I2210" s="19" t="s">
        <v>5418</v>
      </c>
      <c r="J2210" s="20" t="s">
        <v>5268</v>
      </c>
      <c r="K2210" s="20" t="s">
        <v>2226</v>
      </c>
      <c r="L2210" s="20" t="s">
        <v>5248</v>
      </c>
      <c r="M2210" s="758" t="s">
        <v>5269</v>
      </c>
      <c r="N2210" s="21">
        <v>4339155714</v>
      </c>
      <c r="O2210" s="21"/>
      <c r="P2210" s="21" t="s">
        <v>3252</v>
      </c>
      <c r="Q2210" s="21" t="s">
        <v>3252</v>
      </c>
      <c r="R2210" s="21" t="s">
        <v>4452</v>
      </c>
      <c r="S2210" s="759"/>
      <c r="T2210" s="760" t="str">
        <f>IF(Table54[[#This Row],[تاریخ اولین  احتساب حق بیمه]]="",1403,MID(Table54[[#This Row],[تاریخ اولین  احتساب حق بیمه]],1,4))</f>
        <v>1402</v>
      </c>
      <c r="U2210" s="21" t="s">
        <v>5598</v>
      </c>
      <c r="V2210" s="21" t="s">
        <v>5219</v>
      </c>
      <c r="W2210" s="20" t="s">
        <v>5270</v>
      </c>
      <c r="X2210" s="21"/>
      <c r="Y2210" s="760"/>
      <c r="Z2210" s="760"/>
      <c r="AA2210" s="760"/>
      <c r="AB2210" s="760"/>
      <c r="AC2210" s="760"/>
      <c r="AD2210" s="760"/>
      <c r="AE2210" s="760"/>
      <c r="AF2210" s="760"/>
      <c r="AG2210" s="760"/>
      <c r="AH2210" s="761"/>
      <c r="AI2210" s="761"/>
      <c r="AJ2210" s="761"/>
      <c r="AK2210" s="761"/>
      <c r="AL2210" s="760"/>
      <c r="AM2210" s="760"/>
      <c r="AN2210" s="760"/>
      <c r="AO2210" s="760"/>
      <c r="AP2210" s="760"/>
      <c r="AQ2210" s="760"/>
      <c r="AR2210" s="760"/>
      <c r="AS2210" s="759"/>
      <c r="AT2210" s="760"/>
      <c r="AU2210" s="760"/>
      <c r="AV2210" s="760"/>
      <c r="AW2210" s="760"/>
      <c r="AX2210" s="760"/>
      <c r="AY2210" s="760"/>
      <c r="AZ2210" s="760"/>
      <c r="BA2210" s="760"/>
      <c r="BB2210" s="760"/>
      <c r="BC2210" s="760"/>
      <c r="BD2210" s="760"/>
      <c r="BE2210" s="760"/>
      <c r="BF2210" s="760"/>
      <c r="BG2210" s="760"/>
      <c r="BH2210" s="760"/>
      <c r="BI2210" s="760"/>
      <c r="BK2210" s="155"/>
      <c r="BL2210" s="155"/>
      <c r="BM2210" s="155"/>
      <c r="BN2210" s="155"/>
    </row>
    <row r="2211" spans="1:124" s="750" customFormat="1" ht="24.75" customHeight="1">
      <c r="A2211" s="21" t="s">
        <v>5271</v>
      </c>
      <c r="B2211" s="20" t="s">
        <v>22603</v>
      </c>
      <c r="C2211" s="850" t="s">
        <v>5602</v>
      </c>
      <c r="D2211" s="20" t="s">
        <v>5272</v>
      </c>
      <c r="E2211" s="20" t="s">
        <v>162</v>
      </c>
      <c r="F2211" s="21" t="s">
        <v>102</v>
      </c>
      <c r="G2211" s="21" t="s">
        <v>5236</v>
      </c>
      <c r="H2211" s="21" t="s">
        <v>180</v>
      </c>
      <c r="I2211" s="19" t="s">
        <v>5417</v>
      </c>
      <c r="J2211" s="20" t="s">
        <v>5273</v>
      </c>
      <c r="K2211" s="20" t="s">
        <v>2226</v>
      </c>
      <c r="L2211" s="20" t="s">
        <v>5248</v>
      </c>
      <c r="M2211" s="758" t="s">
        <v>5274</v>
      </c>
      <c r="N2211" s="21">
        <v>4339146178</v>
      </c>
      <c r="O2211" s="21"/>
      <c r="P2211" s="21" t="s">
        <v>3764</v>
      </c>
      <c r="Q2211" s="21" t="s">
        <v>3764</v>
      </c>
      <c r="R2211" s="21" t="s">
        <v>4463</v>
      </c>
      <c r="S2211" s="759"/>
      <c r="T2211" s="760" t="str">
        <f>IF(Table54[[#This Row],[تاریخ اولین  احتساب حق بیمه]]="",1403,MID(Table54[[#This Row],[تاریخ اولین  احتساب حق بیمه]],1,4))</f>
        <v>1402</v>
      </c>
      <c r="U2211" s="21" t="s">
        <v>5598</v>
      </c>
      <c r="V2211" s="21" t="s">
        <v>2122</v>
      </c>
      <c r="W2211" s="20" t="s">
        <v>5275</v>
      </c>
      <c r="X2211" s="21"/>
      <c r="Y2211" s="760"/>
      <c r="Z2211" s="760"/>
      <c r="AA2211" s="760"/>
      <c r="AB2211" s="760"/>
      <c r="AC2211" s="760"/>
      <c r="AD2211" s="760"/>
      <c r="AE2211" s="760"/>
      <c r="AF2211" s="760"/>
      <c r="AG2211" s="760"/>
      <c r="AH2211" s="761"/>
      <c r="AI2211" s="761"/>
      <c r="AJ2211" s="761"/>
      <c r="AK2211" s="761"/>
      <c r="AL2211" s="760"/>
      <c r="AM2211" s="760"/>
      <c r="AN2211" s="760"/>
      <c r="AO2211" s="760"/>
      <c r="AP2211" s="760"/>
      <c r="AQ2211" s="760"/>
      <c r="AR2211" s="760"/>
      <c r="AS2211" s="759"/>
      <c r="AT2211" s="760"/>
      <c r="AU2211" s="760"/>
      <c r="AV2211" s="760"/>
      <c r="AW2211" s="760"/>
      <c r="AX2211" s="760"/>
      <c r="AY2211" s="760"/>
      <c r="AZ2211" s="760"/>
      <c r="BA2211" s="760"/>
      <c r="BB2211" s="760"/>
      <c r="BC2211" s="760"/>
      <c r="BD2211" s="760"/>
      <c r="BE2211" s="760"/>
      <c r="BF2211" s="760"/>
      <c r="BG2211" s="760"/>
      <c r="BH2211" s="760"/>
      <c r="BI2211" s="760"/>
      <c r="BK2211" s="155"/>
      <c r="BL2211" s="155"/>
      <c r="BM2211" s="155"/>
      <c r="BN2211" s="155"/>
    </row>
    <row r="2212" spans="1:124" s="750" customFormat="1" ht="24.75" customHeight="1">
      <c r="A2212" s="21" t="s">
        <v>5276</v>
      </c>
      <c r="B2212" s="20" t="s">
        <v>22604</v>
      </c>
      <c r="C2212" s="850" t="s">
        <v>5602</v>
      </c>
      <c r="D2212" s="20" t="s">
        <v>5277</v>
      </c>
      <c r="E2212" s="20" t="s">
        <v>162</v>
      </c>
      <c r="F2212" s="21" t="s">
        <v>154</v>
      </c>
      <c r="G2212" s="21" t="s">
        <v>5278</v>
      </c>
      <c r="H2212" s="21" t="s">
        <v>180</v>
      </c>
      <c r="I2212" s="19" t="s">
        <v>5417</v>
      </c>
      <c r="J2212" s="20" t="s">
        <v>5279</v>
      </c>
      <c r="K2212" s="20" t="s">
        <v>2226</v>
      </c>
      <c r="L2212" s="20" t="s">
        <v>5280</v>
      </c>
      <c r="M2212" s="758" t="s">
        <v>5281</v>
      </c>
      <c r="N2212" s="21"/>
      <c r="O2212" s="21"/>
      <c r="P2212" s="21" t="s">
        <v>3093</v>
      </c>
      <c r="Q2212" s="21" t="s">
        <v>3093</v>
      </c>
      <c r="R2212" s="21" t="s">
        <v>3273</v>
      </c>
      <c r="S2212" s="759"/>
      <c r="T2212" s="760" t="str">
        <f>IF(Table54[[#This Row],[تاریخ اولین  احتساب حق بیمه]]="",1403,MID(Table54[[#This Row],[تاریخ اولین  احتساب حق بیمه]],1,4))</f>
        <v>1402</v>
      </c>
      <c r="U2212" s="21"/>
      <c r="V2212" s="21" t="s">
        <v>235</v>
      </c>
      <c r="W2212" s="20" t="s">
        <v>5282</v>
      </c>
      <c r="X2212" s="21"/>
      <c r="Y2212" s="760"/>
      <c r="Z2212" s="760"/>
      <c r="AA2212" s="760"/>
      <c r="AB2212" s="760"/>
      <c r="AC2212" s="760"/>
      <c r="AD2212" s="760"/>
      <c r="AE2212" s="760"/>
      <c r="AF2212" s="760"/>
      <c r="AG2212" s="760"/>
      <c r="AH2212" s="761"/>
      <c r="AI2212" s="761"/>
      <c r="AJ2212" s="761"/>
      <c r="AK2212" s="761"/>
      <c r="AL2212" s="760"/>
      <c r="AM2212" s="760"/>
      <c r="AN2212" s="760"/>
      <c r="AO2212" s="760"/>
      <c r="AP2212" s="760"/>
      <c r="AQ2212" s="760"/>
      <c r="AR2212" s="760"/>
      <c r="AS2212" s="759"/>
      <c r="AT2212" s="760"/>
      <c r="AU2212" s="760"/>
      <c r="AV2212" s="760"/>
      <c r="AW2212" s="760"/>
      <c r="AX2212" s="760"/>
      <c r="AY2212" s="760"/>
      <c r="AZ2212" s="760"/>
      <c r="BA2212" s="760"/>
      <c r="BB2212" s="760"/>
      <c r="BC2212" s="760"/>
      <c r="BD2212" s="760"/>
      <c r="BE2212" s="760"/>
      <c r="BF2212" s="760"/>
      <c r="BG2212" s="760"/>
      <c r="BH2212" s="760"/>
      <c r="BI2212" s="760"/>
      <c r="BK2212" s="155"/>
      <c r="BL2212" s="155"/>
      <c r="BM2212" s="155"/>
      <c r="BN2212" s="155"/>
    </row>
    <row r="2213" spans="1:124" s="750" customFormat="1" ht="24.75" customHeight="1">
      <c r="A2213" s="22" t="s">
        <v>22540</v>
      </c>
      <c r="B2213" s="22" t="s">
        <v>22544</v>
      </c>
      <c r="C2213" s="472" t="s">
        <v>22536</v>
      </c>
      <c r="D2213" s="23" t="s">
        <v>22541</v>
      </c>
      <c r="E2213" s="23" t="s">
        <v>162</v>
      </c>
      <c r="F2213" s="22" t="s">
        <v>3402</v>
      </c>
      <c r="G2213" s="22"/>
      <c r="H2213" s="22" t="s">
        <v>180</v>
      </c>
      <c r="I2213" s="18" t="s">
        <v>5418</v>
      </c>
      <c r="J2213" s="23" t="s">
        <v>22542</v>
      </c>
      <c r="K2213" s="23" t="s">
        <v>1183</v>
      </c>
      <c r="L2213" s="23" t="s">
        <v>1184</v>
      </c>
      <c r="M2213" s="746" t="s">
        <v>22543</v>
      </c>
      <c r="N2213" s="22"/>
      <c r="O2213" s="22" t="s">
        <v>1551</v>
      </c>
      <c r="P2213" s="22" t="s">
        <v>2955</v>
      </c>
      <c r="Q2213" s="22"/>
      <c r="R2213" s="22" t="s">
        <v>3435</v>
      </c>
      <c r="S2213" s="747"/>
      <c r="T2213" s="748" t="str">
        <f>IF(Table54[[#This Row],[تاریخ اولین  احتساب حق بیمه]]="",1403,MID(Table54[[#This Row],[تاریخ اولین  احتساب حق بیمه]],1,4))</f>
        <v>1402</v>
      </c>
      <c r="U2213" s="22"/>
      <c r="V2213" s="22"/>
      <c r="W2213" s="22"/>
      <c r="X2213" s="22"/>
      <c r="Y2213" s="748"/>
      <c r="Z2213" s="748"/>
      <c r="AA2213" s="748"/>
      <c r="AB2213" s="748"/>
      <c r="AC2213" s="748"/>
      <c r="AD2213" s="748"/>
      <c r="AE2213" s="748"/>
      <c r="AF2213" s="748"/>
      <c r="AG2213" s="748"/>
      <c r="AH2213" s="749"/>
      <c r="AI2213" s="749"/>
      <c r="AJ2213" s="749"/>
      <c r="AK2213" s="749"/>
      <c r="AL2213" s="748"/>
      <c r="AM2213" s="748"/>
      <c r="AN2213" s="748"/>
      <c r="AO2213" s="748"/>
      <c r="AP2213" s="748"/>
      <c r="AQ2213" s="748"/>
      <c r="AR2213" s="748"/>
      <c r="AS2213" s="747"/>
      <c r="AT2213" s="748"/>
      <c r="AU2213" s="748"/>
      <c r="AV2213" s="748"/>
      <c r="AW2213" s="748"/>
      <c r="AX2213" s="748"/>
      <c r="AY2213" s="748"/>
      <c r="BK2213" s="155"/>
      <c r="BL2213" s="155"/>
      <c r="BM2213" s="155"/>
      <c r="BN2213" s="155"/>
    </row>
    <row r="2214" spans="1:124" s="750" customFormat="1" ht="24.75" customHeight="1">
      <c r="A2214" s="22" t="s">
        <v>22546</v>
      </c>
      <c r="B2214" s="22" t="s">
        <v>22545</v>
      </c>
      <c r="C2214" s="472" t="s">
        <v>22536</v>
      </c>
      <c r="D2214" s="23" t="s">
        <v>22547</v>
      </c>
      <c r="E2214" s="23" t="s">
        <v>162</v>
      </c>
      <c r="F2214" s="22" t="s">
        <v>198</v>
      </c>
      <c r="G2214" s="22"/>
      <c r="H2214" s="22" t="s">
        <v>179</v>
      </c>
      <c r="I2214" s="18" t="s">
        <v>5509</v>
      </c>
      <c r="J2214" s="23" t="s">
        <v>22548</v>
      </c>
      <c r="K2214" s="23" t="s">
        <v>1183</v>
      </c>
      <c r="L2214" s="23" t="s">
        <v>1184</v>
      </c>
      <c r="M2214" s="746" t="s">
        <v>22549</v>
      </c>
      <c r="N2214" s="22"/>
      <c r="O2214" s="22" t="s">
        <v>1551</v>
      </c>
      <c r="P2214" s="22" t="s">
        <v>1319</v>
      </c>
      <c r="Q2214" s="22"/>
      <c r="R2214" s="22" t="s">
        <v>2100</v>
      </c>
      <c r="S2214" s="747"/>
      <c r="T2214" s="748" t="str">
        <f>IF(Table54[[#This Row],[تاریخ اولین  احتساب حق بیمه]]="",1403,MID(Table54[[#This Row],[تاریخ اولین  احتساب حق بیمه]],1,4))</f>
        <v>1401</v>
      </c>
      <c r="U2214" s="22"/>
      <c r="V2214" s="22"/>
      <c r="W2214" s="22"/>
      <c r="X2214" s="22"/>
      <c r="Y2214" s="748"/>
      <c r="Z2214" s="748"/>
      <c r="AA2214" s="748"/>
      <c r="AB2214" s="748"/>
      <c r="AC2214" s="748"/>
      <c r="AD2214" s="748"/>
      <c r="AE2214" s="748"/>
      <c r="AF2214" s="748"/>
      <c r="AG2214" s="748"/>
      <c r="AH2214" s="749"/>
      <c r="AI2214" s="749"/>
      <c r="AJ2214" s="749"/>
      <c r="AK2214" s="749"/>
      <c r="AL2214" s="748"/>
      <c r="AM2214" s="748"/>
      <c r="AN2214" s="748"/>
      <c r="AO2214" s="748"/>
      <c r="AP2214" s="748"/>
      <c r="AQ2214" s="748"/>
      <c r="AR2214" s="748"/>
      <c r="AS2214" s="747"/>
      <c r="AT2214" s="748"/>
      <c r="AU2214" s="748"/>
      <c r="AV2214" s="748"/>
      <c r="AW2214" s="748"/>
      <c r="AX2214" s="748"/>
      <c r="AY2214" s="748"/>
      <c r="BK2214" s="155"/>
      <c r="BL2214" s="155"/>
      <c r="BM2214" s="155"/>
      <c r="BN2214" s="155"/>
    </row>
    <row r="2215" spans="1:124" s="727" customFormat="1" ht="24.75" customHeight="1">
      <c r="A2215" s="727" t="s">
        <v>24661</v>
      </c>
      <c r="B2215" s="727" t="s">
        <v>24662</v>
      </c>
      <c r="C2215" s="727" t="s">
        <v>22561</v>
      </c>
      <c r="D2215" s="727">
        <v>2595427849</v>
      </c>
      <c r="E2215" s="727" t="s">
        <v>162</v>
      </c>
      <c r="F2215" s="727" t="s">
        <v>102</v>
      </c>
      <c r="G2215" s="727" t="s">
        <v>1667</v>
      </c>
      <c r="H2215" s="727" t="s">
        <v>179</v>
      </c>
      <c r="I2215" s="727" t="s">
        <v>5418</v>
      </c>
      <c r="J2215" s="727">
        <v>9118884552</v>
      </c>
      <c r="K2215" s="727" t="s">
        <v>1183</v>
      </c>
      <c r="L2215" s="727" t="s">
        <v>1184</v>
      </c>
      <c r="M2215" s="727" t="s">
        <v>24663</v>
      </c>
      <c r="N2215" s="727">
        <v>4154834346</v>
      </c>
      <c r="O2215" s="727" t="s">
        <v>1551</v>
      </c>
      <c r="P2215" s="727" t="s">
        <v>5595</v>
      </c>
      <c r="Q2215" s="727" t="s">
        <v>5595</v>
      </c>
      <c r="BK2215" s="155"/>
      <c r="BL2215" s="155"/>
      <c r="BM2215" s="155"/>
      <c r="BN2215" s="155"/>
    </row>
    <row r="2216" spans="1:124" s="727" customFormat="1" ht="24.75" customHeight="1">
      <c r="A2216" s="727" t="s">
        <v>24664</v>
      </c>
      <c r="B2216" s="727" t="s">
        <v>24665</v>
      </c>
      <c r="C2216" s="727" t="s">
        <v>22561</v>
      </c>
      <c r="D2216" s="727">
        <v>2581229731</v>
      </c>
      <c r="E2216" s="727" t="s">
        <v>162</v>
      </c>
      <c r="F2216" s="727" t="s">
        <v>4827</v>
      </c>
      <c r="G2216" s="727" t="s">
        <v>1667</v>
      </c>
      <c r="H2216" s="727" t="s">
        <v>179</v>
      </c>
      <c r="I2216" s="11" t="s">
        <v>5417</v>
      </c>
      <c r="J2216" s="727">
        <v>9213787269</v>
      </c>
      <c r="K2216" s="727" t="s">
        <v>1183</v>
      </c>
      <c r="L2216" s="727" t="s">
        <v>1184</v>
      </c>
      <c r="M2216" s="727" t="s">
        <v>24666</v>
      </c>
      <c r="N2216" s="727">
        <v>4197615648</v>
      </c>
      <c r="O2216" s="727" t="s">
        <v>1551</v>
      </c>
      <c r="P2216" s="727" t="s">
        <v>24667</v>
      </c>
      <c r="Q2216" s="727" t="s">
        <v>24667</v>
      </c>
      <c r="R2216" s="727" t="s">
        <v>5595</v>
      </c>
      <c r="BK2216" s="155"/>
      <c r="BL2216" s="155"/>
      <c r="BM2216" s="155"/>
      <c r="BN2216" s="155"/>
    </row>
    <row r="2217" spans="1:124" s="727" customFormat="1" ht="24.75" customHeight="1">
      <c r="A2217" s="727" t="s">
        <v>24668</v>
      </c>
      <c r="B2217" s="727" t="s">
        <v>24669</v>
      </c>
      <c r="C2217" s="727" t="s">
        <v>22561</v>
      </c>
      <c r="D2217" s="727" t="s">
        <v>24670</v>
      </c>
      <c r="E2217" s="727" t="s">
        <v>162</v>
      </c>
      <c r="F2217" s="727" t="s">
        <v>508</v>
      </c>
      <c r="G2217" s="727" t="s">
        <v>1667</v>
      </c>
      <c r="H2217" s="727" t="s">
        <v>180</v>
      </c>
      <c r="I2217" s="11" t="s">
        <v>5417</v>
      </c>
      <c r="J2217" s="727" t="s">
        <v>24671</v>
      </c>
      <c r="K2217" s="727" t="s">
        <v>1183</v>
      </c>
      <c r="L2217" s="727" t="s">
        <v>1184</v>
      </c>
      <c r="M2217" s="727" t="s">
        <v>24672</v>
      </c>
      <c r="N2217" s="727">
        <v>4157817598</v>
      </c>
      <c r="O2217" s="727" t="s">
        <v>1551</v>
      </c>
      <c r="P2217" s="727" t="s">
        <v>24673</v>
      </c>
      <c r="Q2217" s="727" t="s">
        <v>24673</v>
      </c>
      <c r="R2217" s="727" t="s">
        <v>5595</v>
      </c>
      <c r="BK2217" s="155"/>
      <c r="BL2217" s="155"/>
      <c r="BM2217" s="155"/>
      <c r="BN2217" s="155"/>
    </row>
    <row r="2218" spans="1:124" s="727" customFormat="1" ht="24.75" customHeight="1">
      <c r="A2218" s="727" t="s">
        <v>24674</v>
      </c>
      <c r="B2218" s="727" t="s">
        <v>24675</v>
      </c>
      <c r="C2218" s="727" t="s">
        <v>22561</v>
      </c>
      <c r="D2218" s="727">
        <v>11613106</v>
      </c>
      <c r="E2218" s="727" t="s">
        <v>162</v>
      </c>
      <c r="F2218" s="727" t="s">
        <v>3046</v>
      </c>
      <c r="G2218" s="727" t="s">
        <v>1667</v>
      </c>
      <c r="H2218" s="727" t="s">
        <v>179</v>
      </c>
      <c r="I2218" s="727" t="s">
        <v>5418</v>
      </c>
      <c r="J2218" s="727">
        <v>9113324890</v>
      </c>
      <c r="K2218" s="727" t="s">
        <v>1183</v>
      </c>
      <c r="L2218" s="727" t="s">
        <v>1184</v>
      </c>
      <c r="M2218" s="727" t="s">
        <v>24676</v>
      </c>
      <c r="N2218" s="727">
        <v>4155833586</v>
      </c>
      <c r="O2218" s="727" t="s">
        <v>1551</v>
      </c>
      <c r="P2218" s="727" t="s">
        <v>4607</v>
      </c>
      <c r="Q2218" s="727" t="s">
        <v>4607</v>
      </c>
      <c r="R2218" s="727" t="s">
        <v>5595</v>
      </c>
      <c r="BK2218" s="155"/>
      <c r="BL2218" s="155"/>
      <c r="BM2218" s="155"/>
      <c r="BN2218" s="155"/>
    </row>
    <row r="2219" spans="1:124" s="727" customFormat="1" ht="24.75" customHeight="1">
      <c r="A2219" s="727" t="s">
        <v>24677</v>
      </c>
      <c r="B2219" s="727" t="s">
        <v>24678</v>
      </c>
      <c r="C2219" s="727" t="s">
        <v>22561</v>
      </c>
      <c r="D2219" s="727">
        <v>72650192</v>
      </c>
      <c r="E2219" s="727" t="s">
        <v>162</v>
      </c>
      <c r="F2219" s="727" t="s">
        <v>111</v>
      </c>
      <c r="G2219" s="727" t="s">
        <v>1667</v>
      </c>
      <c r="H2219" s="727" t="s">
        <v>179</v>
      </c>
      <c r="I2219" s="727" t="s">
        <v>5416</v>
      </c>
      <c r="J2219" s="727">
        <v>309275568</v>
      </c>
      <c r="K2219" s="727" t="s">
        <v>1183</v>
      </c>
      <c r="L2219" s="727" t="s">
        <v>1184</v>
      </c>
      <c r="M2219" s="727" t="s">
        <v>24679</v>
      </c>
      <c r="N2219" s="727">
        <v>4153954464</v>
      </c>
      <c r="O2219" s="727" t="s">
        <v>2155</v>
      </c>
      <c r="P2219" s="727" t="s">
        <v>1779</v>
      </c>
      <c r="Q2219" s="727" t="s">
        <v>1779</v>
      </c>
      <c r="R2219" s="727" t="s">
        <v>22287</v>
      </c>
      <c r="BK2219" s="155"/>
      <c r="BL2219" s="155"/>
      <c r="BM2219" s="155"/>
      <c r="BN2219" s="155"/>
    </row>
    <row r="2220" spans="1:124" s="727" customFormat="1" ht="24.75" customHeight="1">
      <c r="A2220" s="727" t="s">
        <v>24680</v>
      </c>
      <c r="B2220" s="727" t="s">
        <v>24681</v>
      </c>
      <c r="C2220" s="727" t="s">
        <v>22561</v>
      </c>
      <c r="D2220" s="727" t="s">
        <v>24682</v>
      </c>
      <c r="E2220" s="727" t="s">
        <v>162</v>
      </c>
      <c r="F2220" s="727" t="s">
        <v>123</v>
      </c>
      <c r="G2220" s="727" t="s">
        <v>1667</v>
      </c>
      <c r="H2220" s="727" t="s">
        <v>179</v>
      </c>
      <c r="I2220" s="727" t="s">
        <v>5418</v>
      </c>
      <c r="J2220" s="727" t="s">
        <v>24683</v>
      </c>
      <c r="K2220" s="727" t="s">
        <v>1183</v>
      </c>
      <c r="L2220" s="727" t="s">
        <v>1184</v>
      </c>
      <c r="M2220" s="727" t="s">
        <v>24684</v>
      </c>
      <c r="N2220" s="727">
        <v>4156633931</v>
      </c>
      <c r="O2220" s="727" t="s">
        <v>1551</v>
      </c>
      <c r="P2220" s="727" t="s">
        <v>22226</v>
      </c>
      <c r="Q2220" s="727" t="s">
        <v>22226</v>
      </c>
      <c r="R2220" s="727" t="s">
        <v>5595</v>
      </c>
      <c r="BK2220" s="155"/>
      <c r="BL2220" s="155"/>
      <c r="BM2220" s="155"/>
      <c r="BN2220" s="155"/>
    </row>
    <row r="2221" spans="1:124" s="727" customFormat="1" ht="24.75" customHeight="1">
      <c r="A2221" s="727" t="s">
        <v>24685</v>
      </c>
      <c r="B2221" s="727" t="s">
        <v>24686</v>
      </c>
      <c r="C2221" s="727" t="s">
        <v>22561</v>
      </c>
      <c r="D2221" s="727">
        <v>2580304541</v>
      </c>
      <c r="E2221" s="727" t="s">
        <v>162</v>
      </c>
      <c r="F2221" s="727" t="s">
        <v>198</v>
      </c>
      <c r="G2221" s="727" t="s">
        <v>1667</v>
      </c>
      <c r="H2221" s="727" t="s">
        <v>180</v>
      </c>
      <c r="I2221" s="11" t="s">
        <v>5417</v>
      </c>
      <c r="J2221" s="727">
        <v>9115509007</v>
      </c>
      <c r="K2221" s="727" t="s">
        <v>1183</v>
      </c>
      <c r="L2221" s="727" t="s">
        <v>1184</v>
      </c>
      <c r="M2221" s="727" t="s">
        <v>24687</v>
      </c>
      <c r="O2221" s="727" t="s">
        <v>2155</v>
      </c>
      <c r="P2221" s="727" t="s">
        <v>5595</v>
      </c>
      <c r="Q2221" s="727" t="s">
        <v>5595</v>
      </c>
      <c r="R2221" s="727" t="s">
        <v>22560</v>
      </c>
      <c r="BK2221" s="155"/>
      <c r="BL2221" s="155"/>
      <c r="BM2221" s="155"/>
      <c r="BN2221" s="155"/>
    </row>
    <row r="2222" spans="1:124" s="727" customFormat="1" ht="24.75" customHeight="1">
      <c r="A2222" s="727" t="s">
        <v>24688</v>
      </c>
      <c r="B2222" s="727" t="s">
        <v>24689</v>
      </c>
      <c r="C2222" s="727" t="s">
        <v>22561</v>
      </c>
      <c r="D2222" s="727">
        <v>452503604</v>
      </c>
      <c r="E2222" s="727" t="s">
        <v>162</v>
      </c>
      <c r="F2222" s="727" t="s">
        <v>199</v>
      </c>
      <c r="G2222" s="727" t="s">
        <v>1667</v>
      </c>
      <c r="H2222" s="727" t="s">
        <v>179</v>
      </c>
      <c r="I2222" s="727" t="s">
        <v>5416</v>
      </c>
      <c r="J2222" s="727">
        <v>9125469042</v>
      </c>
      <c r="K2222" s="727" t="s">
        <v>24690</v>
      </c>
      <c r="L2222" s="727" t="s">
        <v>24690</v>
      </c>
      <c r="M2222" s="727" t="s">
        <v>24691</v>
      </c>
      <c r="N2222" s="727">
        <v>1657187119</v>
      </c>
      <c r="O2222" s="727" t="s">
        <v>2155</v>
      </c>
      <c r="P2222" s="727" t="s">
        <v>847</v>
      </c>
      <c r="Q2222" s="727" t="s">
        <v>847</v>
      </c>
      <c r="BK2222" s="155"/>
      <c r="BL2222" s="155"/>
      <c r="BM2222" s="155"/>
      <c r="BN2222" s="155"/>
    </row>
    <row r="2223" spans="1:124" s="956" customFormat="1" ht="24.75" customHeight="1">
      <c r="A2223" s="956" t="s">
        <v>29361</v>
      </c>
      <c r="B2223" s="1216">
        <v>37811</v>
      </c>
      <c r="C2223" s="956" t="s">
        <v>29362</v>
      </c>
      <c r="D2223" s="1216">
        <v>6530013555</v>
      </c>
      <c r="E2223" s="727" t="s">
        <v>162</v>
      </c>
      <c r="F2223" s="956" t="s">
        <v>660</v>
      </c>
      <c r="G2223" s="956" t="s">
        <v>24216</v>
      </c>
      <c r="H2223" s="956" t="s">
        <v>180</v>
      </c>
      <c r="I2223" s="11" t="s">
        <v>5417</v>
      </c>
      <c r="J2223" s="1216">
        <v>9300601715</v>
      </c>
      <c r="K2223" s="1216" t="s">
        <v>1183</v>
      </c>
      <c r="L2223" s="1216" t="s">
        <v>1184</v>
      </c>
      <c r="M2223" s="956" t="s">
        <v>29363</v>
      </c>
      <c r="O2223" s="956" t="s">
        <v>1551</v>
      </c>
      <c r="P2223" s="956" t="s">
        <v>23520</v>
      </c>
      <c r="Q2223" s="956" t="s">
        <v>26493</v>
      </c>
      <c r="R2223" s="956" t="s">
        <v>28391</v>
      </c>
    </row>
    <row r="2224" spans="1:124" s="956" customFormat="1" ht="24.75" customHeight="1">
      <c r="A2224" s="1217" t="s">
        <v>29364</v>
      </c>
      <c r="B2224" s="1213" t="s">
        <v>29365</v>
      </c>
      <c r="C2224" s="956" t="s">
        <v>29362</v>
      </c>
      <c r="D2224" s="1218" t="s">
        <v>29366</v>
      </c>
      <c r="E2224" s="727" t="s">
        <v>162</v>
      </c>
      <c r="F2224" s="155" t="s">
        <v>111</v>
      </c>
      <c r="H2224" s="956" t="s">
        <v>180</v>
      </c>
      <c r="I2224" s="11" t="s">
        <v>5417</v>
      </c>
      <c r="J2224" s="1216"/>
      <c r="K2224" s="1216"/>
      <c r="L2224" s="1216"/>
      <c r="O2224" s="956" t="s">
        <v>1551</v>
      </c>
      <c r="P2224" s="1219" t="s">
        <v>26226</v>
      </c>
      <c r="Q2224" s="956" t="s">
        <v>26226</v>
      </c>
      <c r="R2224" s="956" t="s">
        <v>28391</v>
      </c>
      <c r="S2224" s="1220"/>
      <c r="T2224" s="1221"/>
      <c r="Y2224" s="1221"/>
      <c r="Z2224" s="1221"/>
      <c r="AA2224" s="1221"/>
      <c r="AB2224" s="1221"/>
      <c r="AC2224" s="1221"/>
      <c r="AD2224" s="1221"/>
      <c r="AE2224" s="1221"/>
      <c r="AF2224" s="1221"/>
      <c r="AG2224" s="1221"/>
      <c r="AH2224" s="1222"/>
      <c r="AI2224" s="1222"/>
      <c r="AJ2224" s="1222"/>
      <c r="AK2224" s="1222"/>
      <c r="AL2224" s="1221"/>
      <c r="AM2224" s="1221"/>
      <c r="AN2224" s="1221"/>
      <c r="AO2224" s="1221"/>
      <c r="AP2224" s="1221"/>
      <c r="AQ2224" s="1221"/>
      <c r="AR2224" s="1221"/>
      <c r="AS2224" s="1220"/>
      <c r="AT2224" s="1221"/>
      <c r="AU2224" s="1221"/>
      <c r="AV2224" s="1221"/>
      <c r="AW2224" s="1221"/>
      <c r="AX2224" s="1221"/>
      <c r="AY2224" s="1221"/>
      <c r="AZ2224" s="1221"/>
      <c r="BA2224" s="1221"/>
      <c r="BB2224" s="1221"/>
      <c r="BC2224" s="1221"/>
      <c r="BD2224" s="1221"/>
      <c r="BE2224" s="1221"/>
      <c r="BF2224" s="1221"/>
      <c r="BG2224" s="1221"/>
      <c r="BH2224" s="1221"/>
      <c r="BI2224" s="1221"/>
      <c r="BJ2224" s="1221"/>
      <c r="BK2224" s="1221"/>
      <c r="BL2224" s="1221"/>
      <c r="BM2224" s="1221"/>
      <c r="BN2224" s="1221"/>
      <c r="BO2224" s="1221"/>
      <c r="BP2224" s="1221"/>
      <c r="BQ2224" s="1221"/>
      <c r="BR2224" s="1221"/>
      <c r="BS2224" s="1221"/>
      <c r="BT2224" s="1221"/>
      <c r="BU2224" s="1221"/>
      <c r="BV2224" s="1221"/>
      <c r="BW2224" s="1221"/>
      <c r="BX2224" s="1221"/>
      <c r="BY2224" s="1221"/>
      <c r="BZ2224" s="1221"/>
      <c r="CA2224" s="1221"/>
      <c r="CB2224" s="1221"/>
      <c r="CC2224" s="1221"/>
      <c r="CD2224" s="1221"/>
      <c r="CE2224" s="1221"/>
      <c r="CF2224" s="1221"/>
      <c r="CG2224" s="1221"/>
      <c r="CH2224" s="1221"/>
      <c r="CI2224" s="1221"/>
      <c r="CJ2224" s="1221"/>
      <c r="CK2224" s="1221"/>
      <c r="CL2224" s="1221"/>
      <c r="CM2224" s="1221"/>
      <c r="CN2224" s="1221"/>
      <c r="CO2224" s="1221"/>
      <c r="CP2224" s="1221"/>
      <c r="CQ2224" s="1221"/>
      <c r="CR2224" s="1221"/>
      <c r="CS2224" s="1221"/>
      <c r="CT2224" s="1221"/>
      <c r="CU2224" s="1221"/>
      <c r="CV2224" s="1221"/>
      <c r="CW2224" s="1221"/>
      <c r="CX2224" s="1221"/>
      <c r="CY2224" s="1221"/>
      <c r="CZ2224" s="1221"/>
      <c r="DA2224" s="1221"/>
      <c r="DB2224" s="1221"/>
      <c r="DC2224" s="1221"/>
      <c r="DD2224" s="1221"/>
      <c r="DE2224" s="1221"/>
      <c r="DF2224" s="1221"/>
      <c r="DG2224" s="1221"/>
      <c r="DH2224" s="1221"/>
      <c r="DI2224" s="1221"/>
      <c r="DJ2224" s="1221"/>
      <c r="DK2224" s="1221"/>
      <c r="DL2224" s="1221"/>
      <c r="DM2224" s="1221"/>
      <c r="DN2224" s="1221"/>
      <c r="DO2224" s="1221"/>
      <c r="DP2224" s="1221"/>
      <c r="DQ2224" s="1221"/>
      <c r="DR2224" s="1221"/>
      <c r="DS2224" s="1221"/>
      <c r="DT2224" s="1221"/>
    </row>
    <row r="2225" spans="1:124" s="956" customFormat="1" ht="24.75" customHeight="1">
      <c r="A2225" s="1217" t="s">
        <v>29367</v>
      </c>
      <c r="B2225" s="1213" t="s">
        <v>29368</v>
      </c>
      <c r="C2225" s="956" t="s">
        <v>29362</v>
      </c>
      <c r="D2225" s="1218" t="s">
        <v>29369</v>
      </c>
      <c r="E2225" s="956" t="s">
        <v>163</v>
      </c>
      <c r="F2225" s="155" t="s">
        <v>138</v>
      </c>
      <c r="G2225" s="956" t="s">
        <v>29370</v>
      </c>
      <c r="I2225" s="11"/>
      <c r="J2225" s="1216"/>
      <c r="K2225" s="1216"/>
      <c r="L2225" s="1216"/>
      <c r="O2225" s="956" t="s">
        <v>2155</v>
      </c>
      <c r="P2225" s="1219" t="s">
        <v>29371</v>
      </c>
      <c r="Q2225" s="956" t="s">
        <v>29371</v>
      </c>
      <c r="S2225" s="1220"/>
      <c r="T2225" s="1221"/>
      <c r="Y2225" s="1221"/>
      <c r="Z2225" s="1221"/>
      <c r="AA2225" s="1221"/>
      <c r="AB2225" s="1221"/>
      <c r="AC2225" s="1221"/>
      <c r="AD2225" s="1221"/>
      <c r="AE2225" s="1221"/>
      <c r="AF2225" s="1221"/>
      <c r="AG2225" s="1221"/>
      <c r="AH2225" s="1222"/>
      <c r="AI2225" s="1222"/>
      <c r="AJ2225" s="1222"/>
      <c r="AK2225" s="1222"/>
      <c r="AL2225" s="1221"/>
      <c r="AM2225" s="1221"/>
      <c r="AN2225" s="1221"/>
      <c r="AO2225" s="1221"/>
      <c r="AP2225" s="1221"/>
      <c r="AQ2225" s="1221"/>
      <c r="AR2225" s="1221"/>
      <c r="AS2225" s="1220"/>
      <c r="AT2225" s="1221"/>
      <c r="AU2225" s="1221"/>
      <c r="AV2225" s="1221"/>
      <c r="AW2225" s="1221"/>
      <c r="AX2225" s="1221"/>
      <c r="AY2225" s="1221"/>
      <c r="AZ2225" s="1221"/>
      <c r="BA2225" s="1221"/>
      <c r="BB2225" s="1221"/>
      <c r="BC2225" s="1221"/>
      <c r="BD2225" s="1221"/>
      <c r="BE2225" s="1221"/>
      <c r="BF2225" s="1221"/>
      <c r="BG2225" s="1221"/>
      <c r="BH2225" s="1221"/>
      <c r="BI2225" s="1221"/>
      <c r="BJ2225" s="1221"/>
      <c r="BK2225" s="1221"/>
      <c r="BL2225" s="1221"/>
      <c r="BM2225" s="1221"/>
      <c r="BN2225" s="1221"/>
      <c r="BO2225" s="1221"/>
      <c r="BP2225" s="1221"/>
      <c r="BQ2225" s="1221"/>
      <c r="BR2225" s="1221"/>
      <c r="BS2225" s="1221"/>
      <c r="BT2225" s="1221"/>
      <c r="BU2225" s="1221"/>
      <c r="BV2225" s="1221"/>
      <c r="BW2225" s="1221"/>
      <c r="BX2225" s="1221"/>
      <c r="BY2225" s="1221"/>
      <c r="BZ2225" s="1221"/>
      <c r="CA2225" s="1221"/>
      <c r="CB2225" s="1221"/>
      <c r="CC2225" s="1221"/>
      <c r="CD2225" s="1221"/>
      <c r="CE2225" s="1221"/>
      <c r="CF2225" s="1221"/>
      <c r="CG2225" s="1221"/>
      <c r="CH2225" s="1221"/>
      <c r="CI2225" s="1221"/>
      <c r="CJ2225" s="1221"/>
      <c r="CK2225" s="1221"/>
      <c r="CL2225" s="1221"/>
      <c r="CM2225" s="1221"/>
      <c r="CN2225" s="1221"/>
      <c r="CO2225" s="1221"/>
      <c r="CP2225" s="1221"/>
      <c r="CQ2225" s="1221"/>
      <c r="CR2225" s="1221"/>
      <c r="CS2225" s="1221"/>
      <c r="CT2225" s="1221"/>
      <c r="CU2225" s="1221"/>
      <c r="CV2225" s="1221"/>
      <c r="CW2225" s="1221"/>
      <c r="CX2225" s="1221"/>
      <c r="CY2225" s="1221"/>
      <c r="CZ2225" s="1221"/>
      <c r="DA2225" s="1221"/>
      <c r="DB2225" s="1221"/>
      <c r="DC2225" s="1221"/>
      <c r="DD2225" s="1221"/>
      <c r="DE2225" s="1221"/>
      <c r="DF2225" s="1221"/>
      <c r="DG2225" s="1221"/>
      <c r="DH2225" s="1221"/>
      <c r="DI2225" s="1221"/>
      <c r="DJ2225" s="1221"/>
      <c r="DK2225" s="1221"/>
      <c r="DL2225" s="1221"/>
      <c r="DM2225" s="1221"/>
      <c r="DN2225" s="1221"/>
      <c r="DO2225" s="1221"/>
      <c r="DP2225" s="1221"/>
      <c r="DQ2225" s="1221"/>
      <c r="DR2225" s="1221"/>
      <c r="DS2225" s="1221"/>
      <c r="DT2225" s="1221"/>
    </row>
    <row r="2226" spans="1:124" s="956" customFormat="1" ht="24.75" customHeight="1">
      <c r="A2226" s="1217" t="s">
        <v>29372</v>
      </c>
      <c r="B2226" s="1213" t="s">
        <v>29373</v>
      </c>
      <c r="C2226" s="956" t="s">
        <v>29362</v>
      </c>
      <c r="D2226" s="1218"/>
      <c r="E2226" s="956" t="s">
        <v>163</v>
      </c>
      <c r="F2226" s="155"/>
      <c r="G2226" s="956" t="s">
        <v>1767</v>
      </c>
      <c r="I2226" s="11"/>
      <c r="J2226" s="1216"/>
      <c r="K2226" s="1216"/>
      <c r="L2226" s="1216"/>
      <c r="O2226" s="956" t="s">
        <v>2155</v>
      </c>
      <c r="P2226" s="1219" t="s">
        <v>26037</v>
      </c>
      <c r="Q2226" s="956" t="s">
        <v>26037</v>
      </c>
      <c r="S2226" s="1220"/>
      <c r="T2226" s="1221"/>
      <c r="Y2226" s="1221"/>
      <c r="Z2226" s="1221"/>
      <c r="AA2226" s="1221"/>
      <c r="AB2226" s="1221"/>
      <c r="AC2226" s="1221"/>
      <c r="AD2226" s="1221"/>
      <c r="AE2226" s="1221"/>
      <c r="AF2226" s="1221"/>
      <c r="AG2226" s="1221"/>
      <c r="AH2226" s="1222"/>
      <c r="AI2226" s="1222"/>
      <c r="AJ2226" s="1222"/>
      <c r="AK2226" s="1222"/>
      <c r="AL2226" s="1221"/>
      <c r="AM2226" s="1221"/>
      <c r="AN2226" s="1221"/>
      <c r="AO2226" s="1221"/>
      <c r="AP2226" s="1221"/>
      <c r="AQ2226" s="1221"/>
      <c r="AR2226" s="1221"/>
      <c r="AS2226" s="1220"/>
      <c r="AT2226" s="1221"/>
      <c r="AU2226" s="1221"/>
      <c r="AV2226" s="1221"/>
      <c r="AW2226" s="1221"/>
      <c r="AX2226" s="1221"/>
      <c r="AY2226" s="1221"/>
      <c r="AZ2226" s="1221"/>
      <c r="BA2226" s="1221"/>
      <c r="BB2226" s="1221"/>
      <c r="BC2226" s="1221"/>
      <c r="BD2226" s="1221"/>
      <c r="BE2226" s="1221"/>
      <c r="BF2226" s="1221"/>
      <c r="BG2226" s="1221"/>
      <c r="BH2226" s="1221"/>
      <c r="BI2226" s="1221"/>
      <c r="BJ2226" s="1221"/>
      <c r="BK2226" s="1221"/>
      <c r="BL2226" s="1221"/>
      <c r="BM2226" s="1221"/>
      <c r="BN2226" s="1221"/>
      <c r="BO2226" s="1221"/>
      <c r="BP2226" s="1221"/>
      <c r="BQ2226" s="1221"/>
      <c r="BR2226" s="1221"/>
      <c r="BS2226" s="1221"/>
      <c r="BT2226" s="1221"/>
      <c r="BU2226" s="1221"/>
      <c r="BV2226" s="1221"/>
      <c r="BW2226" s="1221"/>
      <c r="BX2226" s="1221"/>
      <c r="BY2226" s="1221"/>
      <c r="BZ2226" s="1221"/>
      <c r="CA2226" s="1221"/>
      <c r="CB2226" s="1221"/>
      <c r="CC2226" s="1221"/>
      <c r="CD2226" s="1221"/>
      <c r="CE2226" s="1221"/>
      <c r="CF2226" s="1221"/>
      <c r="CG2226" s="1221"/>
      <c r="CH2226" s="1221"/>
      <c r="CI2226" s="1221"/>
      <c r="CJ2226" s="1221"/>
      <c r="CK2226" s="1221"/>
      <c r="CL2226" s="1221"/>
      <c r="CM2226" s="1221"/>
      <c r="CN2226" s="1221"/>
      <c r="CO2226" s="1221"/>
      <c r="CP2226" s="1221"/>
      <c r="CQ2226" s="1221"/>
      <c r="CR2226" s="1221"/>
      <c r="CS2226" s="1221"/>
      <c r="CT2226" s="1221"/>
      <c r="CU2226" s="1221"/>
      <c r="CV2226" s="1221"/>
      <c r="CW2226" s="1221"/>
      <c r="CX2226" s="1221"/>
      <c r="CY2226" s="1221"/>
      <c r="CZ2226" s="1221"/>
      <c r="DA2226" s="1221"/>
      <c r="DB2226" s="1221"/>
      <c r="DC2226" s="1221"/>
      <c r="DD2226" s="1221"/>
      <c r="DE2226" s="1221"/>
      <c r="DF2226" s="1221"/>
      <c r="DG2226" s="1221"/>
      <c r="DH2226" s="1221"/>
      <c r="DI2226" s="1221"/>
      <c r="DJ2226" s="1221"/>
      <c r="DK2226" s="1221"/>
      <c r="DL2226" s="1221"/>
      <c r="DM2226" s="1221"/>
      <c r="DN2226" s="1221"/>
      <c r="DO2226" s="1221"/>
      <c r="DP2226" s="1221"/>
      <c r="DQ2226" s="1221"/>
      <c r="DR2226" s="1221"/>
      <c r="DS2226" s="1221"/>
      <c r="DT2226" s="1221"/>
    </row>
    <row r="2227" spans="1:124" s="750" customFormat="1" ht="24.75" customHeight="1">
      <c r="A2227" s="21" t="s">
        <v>22567</v>
      </c>
      <c r="B2227" s="20" t="s">
        <v>22568</v>
      </c>
      <c r="C2227" s="850" t="s">
        <v>22572</v>
      </c>
      <c r="D2227" s="20">
        <v>2640232584</v>
      </c>
      <c r="E2227" s="20" t="s">
        <v>163</v>
      </c>
      <c r="F2227" s="21" t="s">
        <v>22569</v>
      </c>
      <c r="G2227" s="21" t="s">
        <v>2552</v>
      </c>
      <c r="H2227" s="21" t="s">
        <v>179</v>
      </c>
      <c r="I2227" s="19" t="s">
        <v>5417</v>
      </c>
      <c r="J2227" s="20" t="s">
        <v>22579</v>
      </c>
      <c r="K2227" s="20" t="s">
        <v>1183</v>
      </c>
      <c r="L2227" s="20" t="s">
        <v>1419</v>
      </c>
      <c r="M2227" s="758" t="s">
        <v>22578</v>
      </c>
      <c r="N2227" s="21"/>
      <c r="O2227" s="21"/>
      <c r="P2227" s="21" t="s">
        <v>652</v>
      </c>
      <c r="Q2227" s="21" t="s">
        <v>652</v>
      </c>
      <c r="R2227" s="21" t="s">
        <v>22287</v>
      </c>
      <c r="S2227" s="759"/>
      <c r="T2227" s="760" t="str">
        <f>IF(Table54[[#This Row],[تاریخ اولین  احتساب حق بیمه]]="",1403,MID(Table54[[#This Row],[تاریخ اولین  احتساب حق بیمه]],1,4))</f>
        <v>1403</v>
      </c>
      <c r="U2227" s="21"/>
      <c r="V2227" s="21"/>
      <c r="W2227" s="20"/>
      <c r="X2227" s="21"/>
      <c r="Y2227" s="760" t="s">
        <v>22570</v>
      </c>
      <c r="Z2227" s="760"/>
      <c r="AA2227" s="760"/>
      <c r="AB2227" s="760"/>
      <c r="AC2227" s="760"/>
      <c r="AD2227" s="760"/>
      <c r="AE2227" s="760"/>
      <c r="AF2227" s="760"/>
      <c r="AG2227" s="760"/>
      <c r="AH2227" s="761"/>
      <c r="AI2227" s="761"/>
      <c r="AJ2227" s="761"/>
      <c r="AK2227" s="761"/>
      <c r="AL2227" s="760"/>
      <c r="AM2227" s="760"/>
      <c r="AN2227" s="760"/>
      <c r="AO2227" s="760"/>
      <c r="AP2227" s="760"/>
      <c r="AQ2227" s="760"/>
      <c r="AR2227" s="760"/>
      <c r="AS2227" s="759"/>
      <c r="AT2227" s="760"/>
      <c r="AU2227" s="760"/>
      <c r="AV2227" s="760"/>
      <c r="AW2227" s="760"/>
      <c r="AX2227" s="760"/>
      <c r="AY2227" s="760"/>
      <c r="AZ2227" s="760"/>
      <c r="BA2227" s="760"/>
      <c r="BB2227" s="760"/>
      <c r="BC2227" s="760"/>
      <c r="BD2227" s="760"/>
      <c r="BE2227" s="760"/>
      <c r="BF2227" s="760"/>
      <c r="BG2227" s="760"/>
      <c r="BH2227" s="760"/>
      <c r="BI2227" s="760"/>
      <c r="BK2227" s="155"/>
      <c r="BL2227" s="155"/>
      <c r="BM2227" s="155"/>
      <c r="BN2227" s="155"/>
    </row>
    <row r="2228" spans="1:124" s="20" customFormat="1" ht="24.75" customHeight="1">
      <c r="A2228" s="20" t="s">
        <v>24231</v>
      </c>
      <c r="B2228" s="20" t="s">
        <v>24232</v>
      </c>
      <c r="C2228" s="850" t="s">
        <v>22572</v>
      </c>
      <c r="D2228" s="20" t="s">
        <v>24233</v>
      </c>
      <c r="E2228" s="20" t="s">
        <v>163</v>
      </c>
      <c r="F2228" s="20" t="s">
        <v>220</v>
      </c>
      <c r="G2228" s="20" t="s">
        <v>2552</v>
      </c>
      <c r="H2228" s="20" t="s">
        <v>180</v>
      </c>
      <c r="I2228" s="20" t="s">
        <v>5417</v>
      </c>
      <c r="J2228" s="20" t="s">
        <v>24234</v>
      </c>
      <c r="K2228" s="20" t="s">
        <v>1183</v>
      </c>
      <c r="L2228" s="20" t="s">
        <v>2704</v>
      </c>
      <c r="M2228" s="20" t="s">
        <v>24235</v>
      </c>
      <c r="O2228" s="20" t="s">
        <v>2155</v>
      </c>
      <c r="P2228" s="20" t="s">
        <v>3764</v>
      </c>
      <c r="Q2228" s="20" t="s">
        <v>3764</v>
      </c>
      <c r="BK2228" s="155"/>
      <c r="BL2228" s="155"/>
      <c r="BM2228" s="155"/>
      <c r="BN2228" s="155"/>
    </row>
    <row r="2229" spans="1:124" s="20" customFormat="1" ht="24.75" customHeight="1">
      <c r="A2229" s="20" t="s">
        <v>24236</v>
      </c>
      <c r="B2229" s="20" t="s">
        <v>24237</v>
      </c>
      <c r="C2229" s="850" t="s">
        <v>22572</v>
      </c>
      <c r="D2229" s="20" t="s">
        <v>24238</v>
      </c>
      <c r="E2229" s="20" t="s">
        <v>163</v>
      </c>
      <c r="F2229" s="20" t="s">
        <v>123</v>
      </c>
      <c r="G2229" s="20" t="s">
        <v>24239</v>
      </c>
      <c r="H2229" s="20" t="s">
        <v>180</v>
      </c>
      <c r="I2229" s="20" t="s">
        <v>5417</v>
      </c>
      <c r="J2229" s="20" t="s">
        <v>24240</v>
      </c>
      <c r="K2229" s="20" t="s">
        <v>1183</v>
      </c>
      <c r="L2229" s="20" t="s">
        <v>2704</v>
      </c>
      <c r="M2229" s="20" t="s">
        <v>24241</v>
      </c>
      <c r="O2229" s="20" t="s">
        <v>2155</v>
      </c>
      <c r="P2229" s="20" t="s">
        <v>22287</v>
      </c>
      <c r="Q2229" s="20" t="s">
        <v>22287</v>
      </c>
      <c r="BK2229" s="155"/>
      <c r="BL2229" s="155"/>
      <c r="BM2229" s="155"/>
      <c r="BN2229" s="155"/>
      <c r="BO2229" s="750"/>
    </row>
    <row r="2230" spans="1:124" s="20" customFormat="1" ht="25.5" customHeight="1">
      <c r="A2230" s="20" t="s">
        <v>24242</v>
      </c>
      <c r="B2230" s="20" t="s">
        <v>24243</v>
      </c>
      <c r="C2230" s="850" t="s">
        <v>22572</v>
      </c>
      <c r="D2230" s="20" t="s">
        <v>24244</v>
      </c>
      <c r="E2230" s="20" t="s">
        <v>163</v>
      </c>
      <c r="F2230" s="20" t="s">
        <v>199</v>
      </c>
      <c r="G2230" s="20" t="s">
        <v>24245</v>
      </c>
      <c r="H2230" s="20" t="s">
        <v>180</v>
      </c>
      <c r="I2230" s="20" t="s">
        <v>5416</v>
      </c>
      <c r="J2230" s="20" t="s">
        <v>24246</v>
      </c>
      <c r="K2230" s="20" t="s">
        <v>1183</v>
      </c>
      <c r="L2230" s="20" t="s">
        <v>2704</v>
      </c>
      <c r="M2230" s="20" t="s">
        <v>24247</v>
      </c>
      <c r="O2230" s="20" t="s">
        <v>2155</v>
      </c>
      <c r="P2230" s="20" t="s">
        <v>22560</v>
      </c>
      <c r="Q2230" s="20" t="s">
        <v>22560</v>
      </c>
      <c r="BK2230" s="155"/>
      <c r="BL2230" s="155"/>
      <c r="BM2230" s="155"/>
      <c r="BN2230" s="155"/>
    </row>
    <row r="2231" spans="1:124" s="750" customFormat="1" ht="24.75" customHeight="1">
      <c r="A2231" s="22" t="s">
        <v>22741</v>
      </c>
      <c r="B2231" s="22">
        <v>39301</v>
      </c>
      <c r="C2231" s="472" t="s">
        <v>22643</v>
      </c>
      <c r="D2231" s="23" t="s">
        <v>22742</v>
      </c>
      <c r="E2231" s="23" t="s">
        <v>162</v>
      </c>
      <c r="F2231" s="22" t="s">
        <v>545</v>
      </c>
      <c r="G2231" s="22" t="s">
        <v>3352</v>
      </c>
      <c r="H2231" s="22" t="s">
        <v>179</v>
      </c>
      <c r="I2231" s="18" t="s">
        <v>5417</v>
      </c>
      <c r="J2231" s="23" t="s">
        <v>22752</v>
      </c>
      <c r="K2231" s="23" t="s">
        <v>1183</v>
      </c>
      <c r="L2231" s="23" t="s">
        <v>1336</v>
      </c>
      <c r="M2231" s="746" t="s">
        <v>22753</v>
      </c>
      <c r="N2231" s="22">
        <v>4441654895</v>
      </c>
      <c r="O2231" s="22"/>
      <c r="P2231" s="22" t="s">
        <v>1320</v>
      </c>
      <c r="Q2231" s="22"/>
      <c r="R2231" s="22" t="s">
        <v>1320</v>
      </c>
      <c r="S2231" s="747"/>
      <c r="T2231" s="748"/>
      <c r="U2231" s="22"/>
      <c r="V2231" s="22"/>
      <c r="W2231" s="22"/>
      <c r="X2231" s="22"/>
      <c r="Y2231" s="748"/>
      <c r="Z2231" s="748"/>
      <c r="AA2231" s="748"/>
      <c r="AB2231" s="748"/>
      <c r="AC2231" s="748"/>
      <c r="AD2231" s="748"/>
      <c r="AE2231" s="748"/>
      <c r="AF2231" s="748"/>
      <c r="AG2231" s="748"/>
      <c r="AH2231" s="749"/>
      <c r="AI2231" s="749"/>
      <c r="AJ2231" s="749"/>
      <c r="AK2231" s="749"/>
      <c r="AL2231" s="748"/>
      <c r="AM2231" s="748"/>
      <c r="AN2231" s="748"/>
      <c r="AO2231" s="748"/>
      <c r="AP2231" s="748"/>
      <c r="AQ2231" s="748"/>
      <c r="AR2231" s="748"/>
      <c r="AS2231" s="747"/>
      <c r="AT2231" s="748"/>
      <c r="AU2231" s="748"/>
      <c r="AV2231" s="748"/>
      <c r="AW2231" s="748"/>
      <c r="AX2231" s="748"/>
      <c r="AY2231" s="748"/>
      <c r="BK2231" s="155"/>
      <c r="BL2231" s="155"/>
      <c r="BM2231" s="155"/>
      <c r="BN2231" s="155"/>
    </row>
    <row r="2232" spans="1:124" s="750" customFormat="1" ht="24.75" customHeight="1">
      <c r="A2232" s="22" t="s">
        <v>22743</v>
      </c>
      <c r="B2232" s="22">
        <v>39302</v>
      </c>
      <c r="C2232" s="472" t="s">
        <v>22643</v>
      </c>
      <c r="D2232" s="23" t="s">
        <v>22744</v>
      </c>
      <c r="E2232" s="23" t="s">
        <v>163</v>
      </c>
      <c r="F2232" s="22" t="s">
        <v>199</v>
      </c>
      <c r="G2232" s="22" t="s">
        <v>22693</v>
      </c>
      <c r="H2232" s="22" t="s">
        <v>180</v>
      </c>
      <c r="I2232" s="18" t="s">
        <v>5417</v>
      </c>
      <c r="J2232" s="23" t="s">
        <v>22754</v>
      </c>
      <c r="K2232" s="23" t="s">
        <v>1183</v>
      </c>
      <c r="L2232" s="23" t="s">
        <v>774</v>
      </c>
      <c r="M2232" s="746" t="s">
        <v>22755</v>
      </c>
      <c r="N2232" s="22">
        <v>4415155396</v>
      </c>
      <c r="O2232" s="22"/>
      <c r="P2232" s="22" t="s">
        <v>1320</v>
      </c>
      <c r="Q2232" s="22"/>
      <c r="R2232" s="22" t="s">
        <v>1320</v>
      </c>
      <c r="S2232" s="747"/>
      <c r="T2232" s="748"/>
      <c r="U2232" s="22"/>
      <c r="V2232" s="22"/>
      <c r="W2232" s="22"/>
      <c r="X2232" s="22"/>
      <c r="Y2232" s="748"/>
      <c r="Z2232" s="748"/>
      <c r="AA2232" s="748"/>
      <c r="AB2232" s="748"/>
      <c r="AC2232" s="748"/>
      <c r="AD2232" s="748"/>
      <c r="AE2232" s="748"/>
      <c r="AF2232" s="748"/>
      <c r="AG2232" s="748"/>
      <c r="AH2232" s="749"/>
      <c r="AI2232" s="749"/>
      <c r="AJ2232" s="749"/>
      <c r="AK2232" s="749"/>
      <c r="AL2232" s="748"/>
      <c r="AM2232" s="748"/>
      <c r="AN2232" s="748"/>
      <c r="AO2232" s="748"/>
      <c r="AP2232" s="748"/>
      <c r="AQ2232" s="748"/>
      <c r="AR2232" s="748"/>
      <c r="AS2232" s="747"/>
      <c r="AT2232" s="748"/>
      <c r="AU2232" s="748"/>
      <c r="AV2232" s="748"/>
      <c r="AW2232" s="748"/>
      <c r="AX2232" s="748"/>
      <c r="AY2232" s="748"/>
      <c r="BK2232" s="155"/>
      <c r="BL2232" s="155"/>
      <c r="BM2232" s="155"/>
      <c r="BN2232" s="155"/>
    </row>
    <row r="2233" spans="1:124" s="750" customFormat="1" ht="24.75" customHeight="1">
      <c r="A2233" s="22" t="s">
        <v>22745</v>
      </c>
      <c r="B2233" s="22">
        <v>39303</v>
      </c>
      <c r="C2233" s="472" t="s">
        <v>22643</v>
      </c>
      <c r="D2233" s="23" t="s">
        <v>22746</v>
      </c>
      <c r="E2233" s="23" t="s">
        <v>162</v>
      </c>
      <c r="F2233" s="22" t="s">
        <v>109</v>
      </c>
      <c r="G2233" s="22" t="s">
        <v>1754</v>
      </c>
      <c r="H2233" s="22" t="s">
        <v>179</v>
      </c>
      <c r="I2233" s="18" t="s">
        <v>5418</v>
      </c>
      <c r="J2233" s="23" t="s">
        <v>22756</v>
      </c>
      <c r="K2233" s="23" t="s">
        <v>1183</v>
      </c>
      <c r="L2233" s="23" t="s">
        <v>1336</v>
      </c>
      <c r="M2233" s="746" t="s">
        <v>22757</v>
      </c>
      <c r="N2233" s="22">
        <v>4441954439</v>
      </c>
      <c r="O2233" s="22"/>
      <c r="P2233" s="22" t="s">
        <v>3994</v>
      </c>
      <c r="Q2233" s="22" t="s">
        <v>3435</v>
      </c>
      <c r="R2233" s="22" t="s">
        <v>3435</v>
      </c>
      <c r="S2233" s="747"/>
      <c r="T2233" s="748"/>
      <c r="U2233" s="22"/>
      <c r="V2233" s="22"/>
      <c r="W2233" s="22"/>
      <c r="X2233" s="22"/>
      <c r="Y2233" s="748"/>
      <c r="Z2233" s="748"/>
      <c r="AA2233" s="748"/>
      <c r="AB2233" s="748"/>
      <c r="AC2233" s="748"/>
      <c r="AD2233" s="748"/>
      <c r="AE2233" s="748"/>
      <c r="AF2233" s="748"/>
      <c r="AG2233" s="748"/>
      <c r="AH2233" s="749"/>
      <c r="AI2233" s="749"/>
      <c r="AJ2233" s="749"/>
      <c r="AK2233" s="749"/>
      <c r="AL2233" s="748"/>
      <c r="AM2233" s="748"/>
      <c r="AN2233" s="748"/>
      <c r="AO2233" s="748"/>
      <c r="AP2233" s="748"/>
      <c r="AQ2233" s="748"/>
      <c r="AR2233" s="748"/>
      <c r="AS2233" s="747"/>
      <c r="AT2233" s="748"/>
      <c r="AU2233" s="748"/>
      <c r="AV2233" s="748"/>
      <c r="AW2233" s="748"/>
      <c r="AX2233" s="748"/>
      <c r="AY2233" s="748"/>
      <c r="BK2233" s="155"/>
      <c r="BL2233" s="155"/>
      <c r="BM2233" s="155"/>
      <c r="BN2233" s="155"/>
    </row>
    <row r="2234" spans="1:124" s="750" customFormat="1" ht="24.75" customHeight="1">
      <c r="A2234" s="22" t="s">
        <v>22747</v>
      </c>
      <c r="B2234" s="22">
        <v>39304</v>
      </c>
      <c r="C2234" s="472" t="s">
        <v>22643</v>
      </c>
      <c r="D2234" s="23" t="s">
        <v>22748</v>
      </c>
      <c r="E2234" s="23" t="s">
        <v>162</v>
      </c>
      <c r="F2234" s="22" t="s">
        <v>198</v>
      </c>
      <c r="G2234" s="22" t="s">
        <v>588</v>
      </c>
      <c r="H2234" s="22" t="s">
        <v>179</v>
      </c>
      <c r="I2234" s="18" t="s">
        <v>5417</v>
      </c>
      <c r="J2234" s="23" t="s">
        <v>22758</v>
      </c>
      <c r="K2234" s="23" t="s">
        <v>1183</v>
      </c>
      <c r="L2234" s="23" t="s">
        <v>774</v>
      </c>
      <c r="M2234" s="746" t="s">
        <v>22759</v>
      </c>
      <c r="N2234" s="22"/>
      <c r="O2234" s="22"/>
      <c r="P2234" s="22" t="s">
        <v>732</v>
      </c>
      <c r="Q2234" s="22" t="s">
        <v>768</v>
      </c>
      <c r="R2234" s="22" t="s">
        <v>847</v>
      </c>
      <c r="S2234" s="747"/>
      <c r="T2234" s="748"/>
      <c r="U2234" s="22"/>
      <c r="V2234" s="22"/>
      <c r="W2234" s="22"/>
      <c r="X2234" s="22"/>
      <c r="Y2234" s="748"/>
      <c r="Z2234" s="748"/>
      <c r="AA2234" s="748"/>
      <c r="AB2234" s="748"/>
      <c r="AC2234" s="748"/>
      <c r="AD2234" s="748"/>
      <c r="AE2234" s="748"/>
      <c r="AF2234" s="748"/>
      <c r="AG2234" s="748"/>
      <c r="AH2234" s="749"/>
      <c r="AI2234" s="749"/>
      <c r="AJ2234" s="749"/>
      <c r="AK2234" s="749"/>
      <c r="AL2234" s="748"/>
      <c r="AM2234" s="748"/>
      <c r="AN2234" s="748"/>
      <c r="AO2234" s="748"/>
      <c r="AP2234" s="748"/>
      <c r="AQ2234" s="748"/>
      <c r="AR2234" s="748"/>
      <c r="AS2234" s="747"/>
      <c r="AT2234" s="748"/>
      <c r="AU2234" s="748"/>
      <c r="AV2234" s="748"/>
      <c r="AW2234" s="748"/>
      <c r="AX2234" s="748"/>
      <c r="AY2234" s="748"/>
      <c r="BK2234" s="155"/>
      <c r="BL2234" s="155"/>
      <c r="BM2234" s="155"/>
      <c r="BN2234" s="155"/>
    </row>
    <row r="2235" spans="1:124" s="750" customFormat="1" ht="24.75" customHeight="1">
      <c r="A2235" s="22" t="s">
        <v>22749</v>
      </c>
      <c r="B2235" s="22">
        <v>39305</v>
      </c>
      <c r="C2235" s="472" t="s">
        <v>22643</v>
      </c>
      <c r="D2235" s="23" t="s">
        <v>22750</v>
      </c>
      <c r="E2235" s="23" t="s">
        <v>162</v>
      </c>
      <c r="F2235" s="22" t="s">
        <v>111</v>
      </c>
      <c r="G2235" s="22" t="s">
        <v>3059</v>
      </c>
      <c r="H2235" s="22" t="s">
        <v>179</v>
      </c>
      <c r="I2235" s="18" t="s">
        <v>22176</v>
      </c>
      <c r="J2235" s="23" t="s">
        <v>22760</v>
      </c>
      <c r="K2235" s="23" t="s">
        <v>1183</v>
      </c>
      <c r="L2235" s="23" t="s">
        <v>1336</v>
      </c>
      <c r="M2235" s="746" t="s">
        <v>22761</v>
      </c>
      <c r="N2235" s="22"/>
      <c r="O2235" s="22"/>
      <c r="P2235" s="22" t="s">
        <v>2955</v>
      </c>
      <c r="Q2235" s="22" t="s">
        <v>3093</v>
      </c>
      <c r="R2235" s="22" t="s">
        <v>4942</v>
      </c>
      <c r="S2235" s="747"/>
      <c r="T2235" s="748"/>
      <c r="U2235" s="22"/>
      <c r="V2235" s="22"/>
      <c r="W2235" s="22"/>
      <c r="X2235" s="22"/>
      <c r="Y2235" s="748"/>
      <c r="Z2235" s="748"/>
      <c r="AA2235" s="748"/>
      <c r="AB2235" s="748"/>
      <c r="AC2235" s="748"/>
      <c r="AD2235" s="748"/>
      <c r="AE2235" s="748"/>
      <c r="AF2235" s="748"/>
      <c r="AG2235" s="748"/>
      <c r="AH2235" s="749"/>
      <c r="AI2235" s="749"/>
      <c r="AJ2235" s="749"/>
      <c r="AK2235" s="749"/>
      <c r="AL2235" s="748"/>
      <c r="AM2235" s="748"/>
      <c r="AN2235" s="748"/>
      <c r="AO2235" s="748"/>
      <c r="AP2235" s="748"/>
      <c r="AQ2235" s="748"/>
      <c r="AR2235" s="748"/>
      <c r="AS2235" s="747"/>
      <c r="AT2235" s="748"/>
      <c r="AU2235" s="748"/>
      <c r="AV2235" s="748"/>
      <c r="AW2235" s="748"/>
      <c r="AX2235" s="748"/>
      <c r="AY2235" s="748"/>
      <c r="BK2235" s="155"/>
      <c r="BL2235" s="155"/>
      <c r="BM2235" s="155"/>
      <c r="BN2235" s="155"/>
    </row>
    <row r="2236" spans="1:124" s="750" customFormat="1" ht="24.75" customHeight="1">
      <c r="A2236" s="22" t="s">
        <v>22649</v>
      </c>
      <c r="B2236" s="22">
        <v>39306</v>
      </c>
      <c r="C2236" s="472" t="s">
        <v>22643</v>
      </c>
      <c r="D2236" s="23" t="s">
        <v>22650</v>
      </c>
      <c r="E2236" s="23" t="s">
        <v>162</v>
      </c>
      <c r="F2236" s="22" t="s">
        <v>123</v>
      </c>
      <c r="G2236" s="22" t="s">
        <v>587</v>
      </c>
      <c r="H2236" s="22" t="s">
        <v>180</v>
      </c>
      <c r="I2236" s="18" t="s">
        <v>5417</v>
      </c>
      <c r="J2236" s="23" t="s">
        <v>22651</v>
      </c>
      <c r="K2236" s="23" t="s">
        <v>1183</v>
      </c>
      <c r="L2236" s="23" t="s">
        <v>1336</v>
      </c>
      <c r="M2236" s="746" t="s">
        <v>22652</v>
      </c>
      <c r="N2236" s="22"/>
      <c r="O2236" s="22"/>
      <c r="P2236" s="22" t="s">
        <v>2067</v>
      </c>
      <c r="Q2236" s="22" t="s">
        <v>2100</v>
      </c>
      <c r="R2236" s="22" t="s">
        <v>4942</v>
      </c>
      <c r="S2236" s="747"/>
      <c r="T2236" s="748"/>
      <c r="U2236" s="22"/>
      <c r="V2236" s="22"/>
      <c r="W2236" s="22"/>
      <c r="X2236" s="22"/>
      <c r="Y2236" s="748"/>
      <c r="Z2236" s="748"/>
      <c r="AA2236" s="748"/>
      <c r="AB2236" s="748"/>
      <c r="AC2236" s="748"/>
      <c r="AD2236" s="748"/>
      <c r="AE2236" s="748"/>
      <c r="AF2236" s="748"/>
      <c r="AG2236" s="748"/>
      <c r="AH2236" s="749"/>
      <c r="AI2236" s="749"/>
      <c r="AJ2236" s="749"/>
      <c r="AK2236" s="749"/>
      <c r="AL2236" s="748"/>
      <c r="AM2236" s="748"/>
      <c r="AN2236" s="748"/>
      <c r="AO2236" s="748"/>
      <c r="AP2236" s="748"/>
      <c r="AQ2236" s="748"/>
      <c r="AR2236" s="748"/>
      <c r="AS2236" s="747"/>
      <c r="AT2236" s="748"/>
      <c r="AU2236" s="748"/>
      <c r="AV2236" s="748"/>
      <c r="AW2236" s="748"/>
      <c r="AX2236" s="748"/>
      <c r="AY2236" s="748"/>
      <c r="BK2236" s="155"/>
      <c r="BL2236" s="155"/>
      <c r="BM2236" s="155"/>
      <c r="BN2236" s="155"/>
    </row>
    <row r="2237" spans="1:124" s="750" customFormat="1" ht="24.75" customHeight="1">
      <c r="A2237" s="22" t="s">
        <v>22653</v>
      </c>
      <c r="B2237" s="22">
        <v>39307</v>
      </c>
      <c r="C2237" s="472" t="s">
        <v>22643</v>
      </c>
      <c r="D2237" s="23" t="s">
        <v>22654</v>
      </c>
      <c r="E2237" s="23" t="s">
        <v>163</v>
      </c>
      <c r="F2237" s="22" t="s">
        <v>1119</v>
      </c>
      <c r="G2237" s="22" t="s">
        <v>587</v>
      </c>
      <c r="H2237" s="22" t="s">
        <v>180</v>
      </c>
      <c r="I2237" s="18" t="s">
        <v>5417</v>
      </c>
      <c r="J2237" s="23" t="s">
        <v>22655</v>
      </c>
      <c r="K2237" s="23" t="s">
        <v>1183</v>
      </c>
      <c r="L2237" s="23" t="s">
        <v>1336</v>
      </c>
      <c r="M2237" s="746" t="s">
        <v>22656</v>
      </c>
      <c r="N2237" s="22">
        <v>4444176458</v>
      </c>
      <c r="O2237" s="22"/>
      <c r="P2237" s="22" t="s">
        <v>768</v>
      </c>
      <c r="Q2237" s="22" t="s">
        <v>847</v>
      </c>
      <c r="R2237" s="22" t="s">
        <v>5586</v>
      </c>
      <c r="S2237" s="747"/>
      <c r="T2237" s="748"/>
      <c r="U2237" s="22"/>
      <c r="V2237" s="22"/>
      <c r="W2237" s="22"/>
      <c r="X2237" s="22"/>
      <c r="Y2237" s="748"/>
      <c r="Z2237" s="748"/>
      <c r="AA2237" s="748"/>
      <c r="AB2237" s="748"/>
      <c r="AC2237" s="748"/>
      <c r="AD2237" s="748"/>
      <c r="AE2237" s="748"/>
      <c r="AF2237" s="748"/>
      <c r="AG2237" s="748"/>
      <c r="AH2237" s="749"/>
      <c r="AI2237" s="749"/>
      <c r="AJ2237" s="749"/>
      <c r="AK2237" s="749"/>
      <c r="AL2237" s="748"/>
      <c r="AM2237" s="748"/>
      <c r="AN2237" s="748"/>
      <c r="AO2237" s="748"/>
      <c r="AP2237" s="748"/>
      <c r="AQ2237" s="748"/>
      <c r="AR2237" s="748"/>
      <c r="AS2237" s="747"/>
      <c r="AT2237" s="748"/>
      <c r="AU2237" s="748"/>
      <c r="AV2237" s="748"/>
      <c r="AW2237" s="748"/>
      <c r="AX2237" s="748"/>
      <c r="AY2237" s="748"/>
      <c r="BK2237" s="155"/>
      <c r="BL2237" s="155"/>
      <c r="BM2237" s="155"/>
      <c r="BN2237" s="155"/>
    </row>
    <row r="2238" spans="1:124" s="750" customFormat="1" ht="24.75" customHeight="1">
      <c r="A2238" s="22" t="s">
        <v>22657</v>
      </c>
      <c r="B2238" s="22">
        <v>39308</v>
      </c>
      <c r="C2238" s="472" t="s">
        <v>22643</v>
      </c>
      <c r="D2238" s="23" t="s">
        <v>22658</v>
      </c>
      <c r="E2238" s="23" t="s">
        <v>162</v>
      </c>
      <c r="F2238" s="22" t="s">
        <v>199</v>
      </c>
      <c r="G2238" s="22"/>
      <c r="H2238" s="22" t="s">
        <v>179</v>
      </c>
      <c r="I2238" s="18" t="s">
        <v>5417</v>
      </c>
      <c r="J2238" s="23" t="s">
        <v>22659</v>
      </c>
      <c r="K2238" s="23" t="s">
        <v>1183</v>
      </c>
      <c r="L2238" s="23" t="s">
        <v>1336</v>
      </c>
      <c r="M2238" s="746" t="s">
        <v>22660</v>
      </c>
      <c r="N2238" s="22">
        <v>4441115647</v>
      </c>
      <c r="O2238" s="22"/>
      <c r="P2238" s="22" t="s">
        <v>3273</v>
      </c>
      <c r="Q2238" s="22"/>
      <c r="R2238" s="22" t="s">
        <v>3273</v>
      </c>
      <c r="S2238" s="747"/>
      <c r="T2238" s="748"/>
      <c r="U2238" s="22"/>
      <c r="V2238" s="22"/>
      <c r="W2238" s="22"/>
      <c r="X2238" s="22"/>
      <c r="Y2238" s="748"/>
      <c r="Z2238" s="748"/>
      <c r="AA2238" s="748"/>
      <c r="AB2238" s="748"/>
      <c r="AC2238" s="748"/>
      <c r="AD2238" s="748"/>
      <c r="AE2238" s="748"/>
      <c r="AF2238" s="748"/>
      <c r="AG2238" s="748"/>
      <c r="AH2238" s="749"/>
      <c r="AI2238" s="749"/>
      <c r="AJ2238" s="749"/>
      <c r="AK2238" s="749"/>
      <c r="AL2238" s="748"/>
      <c r="AM2238" s="748"/>
      <c r="AN2238" s="748"/>
      <c r="AO2238" s="748"/>
      <c r="AP2238" s="748"/>
      <c r="AQ2238" s="748"/>
      <c r="AR2238" s="748"/>
      <c r="AS2238" s="747"/>
      <c r="AT2238" s="748"/>
      <c r="AU2238" s="748"/>
      <c r="AV2238" s="748"/>
      <c r="AW2238" s="748"/>
      <c r="AX2238" s="748"/>
      <c r="AY2238" s="748"/>
      <c r="BK2238" s="155"/>
      <c r="BL2238" s="155"/>
      <c r="BM2238" s="155"/>
      <c r="BN2238" s="155"/>
    </row>
    <row r="2239" spans="1:124" s="750" customFormat="1" ht="24.75" customHeight="1">
      <c r="A2239" s="22" t="s">
        <v>22661</v>
      </c>
      <c r="B2239" s="22">
        <v>39309</v>
      </c>
      <c r="C2239" s="472" t="s">
        <v>22643</v>
      </c>
      <c r="D2239" s="23" t="s">
        <v>22662</v>
      </c>
      <c r="E2239" s="23" t="s">
        <v>162</v>
      </c>
      <c r="F2239" s="22" t="s">
        <v>22663</v>
      </c>
      <c r="G2239" s="22" t="s">
        <v>22279</v>
      </c>
      <c r="H2239" s="22" t="s">
        <v>179</v>
      </c>
      <c r="I2239" s="18" t="s">
        <v>5418</v>
      </c>
      <c r="J2239" s="23" t="s">
        <v>22664</v>
      </c>
      <c r="K2239" s="23" t="s">
        <v>1183</v>
      </c>
      <c r="L2239" s="23" t="s">
        <v>1336</v>
      </c>
      <c r="M2239" s="746" t="s">
        <v>22665</v>
      </c>
      <c r="N2239" s="22"/>
      <c r="O2239" s="22"/>
      <c r="P2239" s="22" t="s">
        <v>22666</v>
      </c>
      <c r="Q2239" s="22" t="s">
        <v>2100</v>
      </c>
      <c r="R2239" s="22" t="s">
        <v>4915</v>
      </c>
      <c r="S2239" s="747"/>
      <c r="T2239" s="748"/>
      <c r="U2239" s="22"/>
      <c r="V2239" s="22"/>
      <c r="W2239" s="22"/>
      <c r="X2239" s="22"/>
      <c r="Y2239" s="748"/>
      <c r="Z2239" s="748"/>
      <c r="AA2239" s="748"/>
      <c r="AB2239" s="748"/>
      <c r="AC2239" s="748"/>
      <c r="AD2239" s="748"/>
      <c r="AE2239" s="748"/>
      <c r="AF2239" s="748"/>
      <c r="AG2239" s="748"/>
      <c r="AH2239" s="749"/>
      <c r="AI2239" s="749"/>
      <c r="AJ2239" s="749"/>
      <c r="AK2239" s="749"/>
      <c r="AL2239" s="748"/>
      <c r="AM2239" s="748"/>
      <c r="AN2239" s="748"/>
      <c r="AO2239" s="748"/>
      <c r="AP2239" s="748"/>
      <c r="AQ2239" s="748"/>
      <c r="AR2239" s="748"/>
      <c r="AS2239" s="747"/>
      <c r="AT2239" s="748"/>
      <c r="AU2239" s="748"/>
      <c r="AV2239" s="748"/>
      <c r="AW2239" s="748"/>
      <c r="AX2239" s="748"/>
      <c r="AY2239" s="748"/>
      <c r="BK2239" s="155"/>
      <c r="BL2239" s="155"/>
      <c r="BM2239" s="155"/>
      <c r="BN2239" s="155"/>
    </row>
    <row r="2240" spans="1:124" s="750" customFormat="1" ht="24.75" customHeight="1">
      <c r="A2240" s="22" t="s">
        <v>22667</v>
      </c>
      <c r="B2240" s="22">
        <v>39310</v>
      </c>
      <c r="C2240" s="472" t="s">
        <v>22643</v>
      </c>
      <c r="D2240" s="23" t="s">
        <v>22668</v>
      </c>
      <c r="E2240" s="23" t="s">
        <v>163</v>
      </c>
      <c r="F2240" s="22" t="s">
        <v>22669</v>
      </c>
      <c r="G2240" s="22" t="s">
        <v>3352</v>
      </c>
      <c r="H2240" s="22" t="s">
        <v>180</v>
      </c>
      <c r="I2240" s="18" t="s">
        <v>5418</v>
      </c>
      <c r="J2240" s="23" t="s">
        <v>22670</v>
      </c>
      <c r="K2240" s="23" t="s">
        <v>1183</v>
      </c>
      <c r="L2240" s="23" t="s">
        <v>774</v>
      </c>
      <c r="M2240" s="746" t="s">
        <v>22671</v>
      </c>
      <c r="N2240" s="22">
        <v>4413111346</v>
      </c>
      <c r="O2240" s="22"/>
      <c r="P2240" s="22" t="s">
        <v>22871</v>
      </c>
      <c r="Q2240" s="22"/>
      <c r="R2240" s="22" t="s">
        <v>22871</v>
      </c>
      <c r="S2240" s="747"/>
      <c r="T2240" s="748"/>
      <c r="U2240" s="22"/>
      <c r="V2240" s="22"/>
      <c r="W2240" s="22"/>
      <c r="X2240" s="22"/>
      <c r="Y2240" s="748"/>
      <c r="Z2240" s="748"/>
      <c r="AA2240" s="748"/>
      <c r="AB2240" s="748"/>
      <c r="AC2240" s="748"/>
      <c r="AD2240" s="748"/>
      <c r="AE2240" s="748"/>
      <c r="AF2240" s="748"/>
      <c r="AG2240" s="748"/>
      <c r="AH2240" s="749"/>
      <c r="AI2240" s="749"/>
      <c r="AJ2240" s="749"/>
      <c r="AK2240" s="749"/>
      <c r="AL2240" s="748"/>
      <c r="AM2240" s="748"/>
      <c r="AN2240" s="748"/>
      <c r="AO2240" s="748"/>
      <c r="AP2240" s="748"/>
      <c r="AQ2240" s="748"/>
      <c r="AR2240" s="748"/>
      <c r="AS2240" s="747"/>
      <c r="AT2240" s="748"/>
      <c r="AU2240" s="748"/>
      <c r="AV2240" s="748"/>
      <c r="AW2240" s="748"/>
      <c r="AX2240" s="748"/>
      <c r="AY2240" s="748"/>
      <c r="BK2240" s="155"/>
      <c r="BL2240" s="155"/>
      <c r="BM2240" s="155"/>
      <c r="BN2240" s="155"/>
    </row>
    <row r="2241" spans="1:66" s="750" customFormat="1" ht="24.75" customHeight="1">
      <c r="A2241" s="22" t="s">
        <v>23203</v>
      </c>
      <c r="B2241" s="22">
        <v>39311</v>
      </c>
      <c r="C2241" s="472" t="s">
        <v>22643</v>
      </c>
      <c r="D2241" s="23" t="s">
        <v>22672</v>
      </c>
      <c r="E2241" s="23" t="s">
        <v>163</v>
      </c>
      <c r="F2241" s="22" t="s">
        <v>794</v>
      </c>
      <c r="G2241" s="22" t="s">
        <v>22673</v>
      </c>
      <c r="H2241" s="22" t="s">
        <v>180</v>
      </c>
      <c r="I2241" s="18" t="s">
        <v>5417</v>
      </c>
      <c r="J2241" s="23" t="s">
        <v>22674</v>
      </c>
      <c r="K2241" s="23" t="s">
        <v>1183</v>
      </c>
      <c r="L2241" s="23" t="s">
        <v>1336</v>
      </c>
      <c r="M2241" s="746" t="s">
        <v>22675</v>
      </c>
      <c r="N2241" s="22">
        <v>4441967439</v>
      </c>
      <c r="O2241" s="22"/>
      <c r="P2241" s="22" t="s">
        <v>22287</v>
      </c>
      <c r="Q2241" s="22"/>
      <c r="R2241" s="22" t="s">
        <v>22287</v>
      </c>
      <c r="S2241" s="747"/>
      <c r="T2241" s="748"/>
      <c r="U2241" s="22"/>
      <c r="V2241" s="22"/>
      <c r="W2241" s="22"/>
      <c r="X2241" s="22"/>
      <c r="Y2241" s="748"/>
      <c r="Z2241" s="748"/>
      <c r="AA2241" s="748"/>
      <c r="AB2241" s="748"/>
      <c r="AC2241" s="748"/>
      <c r="AD2241" s="748"/>
      <c r="AE2241" s="748"/>
      <c r="AF2241" s="748"/>
      <c r="AG2241" s="748"/>
      <c r="AH2241" s="749"/>
      <c r="AI2241" s="749"/>
      <c r="AJ2241" s="749"/>
      <c r="AK2241" s="749"/>
      <c r="AL2241" s="748"/>
      <c r="AM2241" s="748"/>
      <c r="AN2241" s="748"/>
      <c r="AO2241" s="748"/>
      <c r="AP2241" s="748"/>
      <c r="AQ2241" s="748"/>
      <c r="AR2241" s="748"/>
      <c r="AS2241" s="747"/>
      <c r="AT2241" s="748"/>
      <c r="AU2241" s="748"/>
      <c r="AV2241" s="748"/>
      <c r="AW2241" s="748"/>
      <c r="AX2241" s="748"/>
      <c r="AY2241" s="748"/>
      <c r="BK2241" s="155"/>
      <c r="BL2241" s="155"/>
      <c r="BM2241" s="155"/>
      <c r="BN2241" s="155"/>
    </row>
    <row r="2242" spans="1:66" s="750" customFormat="1" ht="24.75" customHeight="1">
      <c r="A2242" s="22" t="s">
        <v>22676</v>
      </c>
      <c r="B2242" s="22">
        <v>39312</v>
      </c>
      <c r="C2242" s="472" t="s">
        <v>22643</v>
      </c>
      <c r="D2242" s="23" t="s">
        <v>22677</v>
      </c>
      <c r="E2242" s="23" t="s">
        <v>163</v>
      </c>
      <c r="F2242" s="22" t="s">
        <v>111</v>
      </c>
      <c r="G2242" s="22" t="s">
        <v>3352</v>
      </c>
      <c r="H2242" s="22" t="s">
        <v>180</v>
      </c>
      <c r="I2242" s="18" t="s">
        <v>5418</v>
      </c>
      <c r="J2242" s="23" t="s">
        <v>22678</v>
      </c>
      <c r="K2242" s="23" t="s">
        <v>1183</v>
      </c>
      <c r="L2242" s="23" t="s">
        <v>1336</v>
      </c>
      <c r="M2242" s="746" t="s">
        <v>22679</v>
      </c>
      <c r="N2242" s="22">
        <v>4441785676</v>
      </c>
      <c r="O2242" s="22"/>
      <c r="P2242" s="22" t="s">
        <v>3280</v>
      </c>
      <c r="Q2242" s="22"/>
      <c r="R2242" s="22" t="s">
        <v>3280</v>
      </c>
      <c r="S2242" s="747"/>
      <c r="T2242" s="748"/>
      <c r="U2242" s="22"/>
      <c r="V2242" s="22"/>
      <c r="W2242" s="22"/>
      <c r="X2242" s="22"/>
      <c r="Y2242" s="748"/>
      <c r="Z2242" s="748"/>
      <c r="AA2242" s="748"/>
      <c r="AB2242" s="748"/>
      <c r="AC2242" s="748"/>
      <c r="AD2242" s="748"/>
      <c r="AE2242" s="748"/>
      <c r="AF2242" s="748"/>
      <c r="AG2242" s="748"/>
      <c r="AH2242" s="749"/>
      <c r="AI2242" s="749"/>
      <c r="AJ2242" s="749"/>
      <c r="AK2242" s="749"/>
      <c r="AL2242" s="748"/>
      <c r="AM2242" s="748"/>
      <c r="AN2242" s="748"/>
      <c r="AO2242" s="748"/>
      <c r="AP2242" s="748"/>
      <c r="AQ2242" s="748"/>
      <c r="AR2242" s="748"/>
      <c r="AS2242" s="747"/>
      <c r="AT2242" s="748"/>
      <c r="AU2242" s="748"/>
      <c r="AV2242" s="748"/>
      <c r="AW2242" s="748"/>
      <c r="AX2242" s="748"/>
      <c r="AY2242" s="748"/>
      <c r="BK2242" s="155"/>
      <c r="BL2242" s="155"/>
      <c r="BM2242" s="155"/>
      <c r="BN2242" s="155"/>
    </row>
    <row r="2243" spans="1:66" s="750" customFormat="1" ht="24.75" customHeight="1">
      <c r="A2243" s="22" t="s">
        <v>22680</v>
      </c>
      <c r="B2243" s="22">
        <v>39313</v>
      </c>
      <c r="C2243" s="472" t="s">
        <v>22643</v>
      </c>
      <c r="D2243" s="23" t="s">
        <v>22681</v>
      </c>
      <c r="E2243" s="23" t="s">
        <v>163</v>
      </c>
      <c r="F2243" s="22" t="s">
        <v>262</v>
      </c>
      <c r="G2243" s="22" t="s">
        <v>22682</v>
      </c>
      <c r="H2243" s="22" t="s">
        <v>179</v>
      </c>
      <c r="I2243" s="18" t="s">
        <v>5416</v>
      </c>
      <c r="J2243" s="23" t="s">
        <v>22683</v>
      </c>
      <c r="K2243" s="23" t="s">
        <v>1183</v>
      </c>
      <c r="L2243" s="23" t="s">
        <v>1307</v>
      </c>
      <c r="M2243" s="746" t="s">
        <v>22684</v>
      </c>
      <c r="N2243" s="22">
        <v>4346114451</v>
      </c>
      <c r="O2243" s="22"/>
      <c r="P2243" s="22" t="s">
        <v>1320</v>
      </c>
      <c r="Q2243" s="22"/>
      <c r="R2243" s="22" t="s">
        <v>1320</v>
      </c>
      <c r="S2243" s="747"/>
      <c r="T2243" s="748"/>
      <c r="U2243" s="22"/>
      <c r="V2243" s="22"/>
      <c r="W2243" s="22"/>
      <c r="X2243" s="22"/>
      <c r="Y2243" s="748"/>
      <c r="Z2243" s="748"/>
      <c r="AA2243" s="748"/>
      <c r="AB2243" s="748"/>
      <c r="AC2243" s="748"/>
      <c r="AD2243" s="748"/>
      <c r="AE2243" s="748"/>
      <c r="AF2243" s="748"/>
      <c r="AG2243" s="748"/>
      <c r="AH2243" s="749"/>
      <c r="AI2243" s="749"/>
      <c r="AJ2243" s="749"/>
      <c r="AK2243" s="749"/>
      <c r="AL2243" s="748"/>
      <c r="AM2243" s="748"/>
      <c r="AN2243" s="748"/>
      <c r="AO2243" s="748"/>
      <c r="AP2243" s="748"/>
      <c r="AQ2243" s="748"/>
      <c r="AR2243" s="748"/>
      <c r="AS2243" s="747"/>
      <c r="AT2243" s="748"/>
      <c r="AU2243" s="748"/>
      <c r="AV2243" s="748"/>
      <c r="AW2243" s="748"/>
      <c r="AX2243" s="748"/>
      <c r="AY2243" s="748"/>
      <c r="BK2243" s="155"/>
      <c r="BL2243" s="155"/>
      <c r="BM2243" s="155"/>
      <c r="BN2243" s="155"/>
    </row>
    <row r="2244" spans="1:66" s="750" customFormat="1" ht="24.75" customHeight="1">
      <c r="A2244" s="22" t="s">
        <v>22685</v>
      </c>
      <c r="B2244" s="22">
        <v>39314</v>
      </c>
      <c r="C2244" s="472" t="s">
        <v>22643</v>
      </c>
      <c r="D2244" s="23" t="s">
        <v>22686</v>
      </c>
      <c r="E2244" s="23" t="s">
        <v>162</v>
      </c>
      <c r="F2244" s="22" t="s">
        <v>123</v>
      </c>
      <c r="G2244" s="22" t="s">
        <v>22687</v>
      </c>
      <c r="H2244" s="22" t="s">
        <v>179</v>
      </c>
      <c r="I2244" s="18" t="s">
        <v>5417</v>
      </c>
      <c r="J2244" s="23" t="s">
        <v>22688</v>
      </c>
      <c r="K2244" s="23" t="s">
        <v>1183</v>
      </c>
      <c r="L2244" s="23" t="s">
        <v>1336</v>
      </c>
      <c r="M2244" s="746" t="s">
        <v>22689</v>
      </c>
      <c r="N2244" s="22"/>
      <c r="O2244" s="22"/>
      <c r="P2244" s="22" t="s">
        <v>22690</v>
      </c>
      <c r="Q2244" s="22"/>
      <c r="R2244" s="22" t="s">
        <v>1320</v>
      </c>
      <c r="S2244" s="747"/>
      <c r="T2244" s="748"/>
      <c r="U2244" s="22"/>
      <c r="V2244" s="22"/>
      <c r="W2244" s="22"/>
      <c r="X2244" s="22"/>
      <c r="Y2244" s="748"/>
      <c r="Z2244" s="748"/>
      <c r="AA2244" s="748"/>
      <c r="AB2244" s="748"/>
      <c r="AC2244" s="748"/>
      <c r="AD2244" s="748"/>
      <c r="AE2244" s="748"/>
      <c r="AF2244" s="748"/>
      <c r="AG2244" s="748"/>
      <c r="AH2244" s="749"/>
      <c r="AI2244" s="749"/>
      <c r="AJ2244" s="749"/>
      <c r="AK2244" s="749"/>
      <c r="AL2244" s="748"/>
      <c r="AM2244" s="748"/>
      <c r="AN2244" s="748"/>
      <c r="AO2244" s="748"/>
      <c r="AP2244" s="748"/>
      <c r="AQ2244" s="748"/>
      <c r="AR2244" s="748"/>
      <c r="AS2244" s="747"/>
      <c r="AT2244" s="748"/>
      <c r="AU2244" s="748"/>
      <c r="AV2244" s="748"/>
      <c r="AW2244" s="748"/>
      <c r="AX2244" s="748"/>
      <c r="AY2244" s="748"/>
      <c r="BK2244" s="155"/>
      <c r="BL2244" s="155"/>
      <c r="BM2244" s="155"/>
      <c r="BN2244" s="155"/>
    </row>
    <row r="2245" spans="1:66" s="750" customFormat="1" ht="24.75" customHeight="1">
      <c r="A2245" s="22" t="s">
        <v>22691</v>
      </c>
      <c r="B2245" s="22">
        <v>39315</v>
      </c>
      <c r="C2245" s="472" t="s">
        <v>22643</v>
      </c>
      <c r="D2245" s="23" t="s">
        <v>22692</v>
      </c>
      <c r="E2245" s="23" t="s">
        <v>162</v>
      </c>
      <c r="F2245" s="22" t="s">
        <v>1553</v>
      </c>
      <c r="G2245" s="22" t="s">
        <v>22693</v>
      </c>
      <c r="H2245" s="22" t="s">
        <v>179</v>
      </c>
      <c r="I2245" s="18" t="s">
        <v>5418</v>
      </c>
      <c r="J2245" s="23" t="s">
        <v>22694</v>
      </c>
      <c r="K2245" s="23" t="s">
        <v>1183</v>
      </c>
      <c r="L2245" s="23" t="s">
        <v>774</v>
      </c>
      <c r="M2245" s="746" t="s">
        <v>22695</v>
      </c>
      <c r="N2245" s="22">
        <v>4414736173</v>
      </c>
      <c r="O2245" s="22"/>
      <c r="P2245" s="22" t="s">
        <v>1320</v>
      </c>
      <c r="Q2245" s="22"/>
      <c r="R2245" s="22" t="s">
        <v>1320</v>
      </c>
      <c r="S2245" s="747"/>
      <c r="T2245" s="748"/>
      <c r="U2245" s="22"/>
      <c r="V2245" s="22"/>
      <c r="W2245" s="22"/>
      <c r="X2245" s="22"/>
      <c r="Y2245" s="748"/>
      <c r="Z2245" s="748"/>
      <c r="AA2245" s="748"/>
      <c r="AB2245" s="748"/>
      <c r="AC2245" s="748"/>
      <c r="AD2245" s="748"/>
      <c r="AE2245" s="748"/>
      <c r="AF2245" s="748"/>
      <c r="AG2245" s="748"/>
      <c r="AH2245" s="749"/>
      <c r="AI2245" s="749"/>
      <c r="AJ2245" s="749"/>
      <c r="AK2245" s="749"/>
      <c r="AL2245" s="748"/>
      <c r="AM2245" s="748"/>
      <c r="AN2245" s="748"/>
      <c r="AO2245" s="748"/>
      <c r="AP2245" s="748"/>
      <c r="AQ2245" s="748"/>
      <c r="AR2245" s="748"/>
      <c r="AS2245" s="747"/>
      <c r="AT2245" s="748"/>
      <c r="AU2245" s="748"/>
      <c r="AV2245" s="748"/>
      <c r="AW2245" s="748"/>
      <c r="AX2245" s="748"/>
      <c r="AY2245" s="748"/>
      <c r="BK2245" s="155"/>
      <c r="BL2245" s="155"/>
      <c r="BM2245" s="155"/>
      <c r="BN2245" s="155"/>
    </row>
    <row r="2246" spans="1:66" s="750" customFormat="1" ht="24.75" customHeight="1">
      <c r="A2246" s="22" t="s">
        <v>22696</v>
      </c>
      <c r="B2246" s="22">
        <v>39316</v>
      </c>
      <c r="C2246" s="472" t="s">
        <v>22643</v>
      </c>
      <c r="D2246" s="23" t="s">
        <v>22278</v>
      </c>
      <c r="E2246" s="23" t="s">
        <v>162</v>
      </c>
      <c r="F2246" s="22" t="s">
        <v>199</v>
      </c>
      <c r="G2246" s="22" t="s">
        <v>22279</v>
      </c>
      <c r="H2246" s="22" t="s">
        <v>179</v>
      </c>
      <c r="I2246" s="18" t="s">
        <v>5417</v>
      </c>
      <c r="J2246" s="23" t="s">
        <v>22280</v>
      </c>
      <c r="K2246" s="23" t="s">
        <v>1183</v>
      </c>
      <c r="L2246" s="23" t="s">
        <v>1336</v>
      </c>
      <c r="M2246" s="746" t="s">
        <v>22697</v>
      </c>
      <c r="N2246" s="22">
        <v>4441984614</v>
      </c>
      <c r="O2246" s="22"/>
      <c r="P2246" s="22"/>
      <c r="Q2246" s="22"/>
      <c r="R2246" s="22" t="s">
        <v>24808</v>
      </c>
      <c r="S2246" s="747"/>
      <c r="T2246" s="748"/>
      <c r="U2246" s="22"/>
      <c r="V2246" s="22"/>
      <c r="W2246" s="22"/>
      <c r="X2246" s="22"/>
      <c r="Y2246" s="748"/>
      <c r="Z2246" s="748"/>
      <c r="AA2246" s="748"/>
      <c r="AB2246" s="748"/>
      <c r="AC2246" s="748"/>
      <c r="AD2246" s="748"/>
      <c r="AE2246" s="748"/>
      <c r="AF2246" s="748"/>
      <c r="AG2246" s="748"/>
      <c r="AH2246" s="749"/>
      <c r="AI2246" s="749"/>
      <c r="AJ2246" s="749"/>
      <c r="AK2246" s="749"/>
      <c r="AL2246" s="748"/>
      <c r="AM2246" s="748"/>
      <c r="AN2246" s="748"/>
      <c r="AO2246" s="748"/>
      <c r="AP2246" s="748"/>
      <c r="AQ2246" s="748"/>
      <c r="AR2246" s="748"/>
      <c r="AS2246" s="747"/>
      <c r="AT2246" s="748"/>
      <c r="AU2246" s="748"/>
      <c r="AV2246" s="748"/>
      <c r="AW2246" s="748"/>
      <c r="AX2246" s="748"/>
      <c r="AY2246" s="748"/>
      <c r="BK2246" s="155"/>
      <c r="BL2246" s="155"/>
      <c r="BM2246" s="155"/>
      <c r="BN2246" s="155"/>
    </row>
    <row r="2247" spans="1:66" s="750" customFormat="1" ht="24.75" customHeight="1">
      <c r="A2247" s="22" t="s">
        <v>22698</v>
      </c>
      <c r="B2247" s="22">
        <v>39317</v>
      </c>
      <c r="C2247" s="472" t="s">
        <v>22643</v>
      </c>
      <c r="D2247" s="23" t="s">
        <v>22699</v>
      </c>
      <c r="E2247" s="23" t="s">
        <v>162</v>
      </c>
      <c r="F2247" s="22" t="s">
        <v>109</v>
      </c>
      <c r="G2247" s="22" t="s">
        <v>3059</v>
      </c>
      <c r="H2247" s="22" t="s">
        <v>179</v>
      </c>
      <c r="I2247" s="18" t="s">
        <v>5418</v>
      </c>
      <c r="J2247" s="23" t="s">
        <v>22700</v>
      </c>
      <c r="K2247" s="23" t="s">
        <v>1183</v>
      </c>
      <c r="L2247" s="23" t="s">
        <v>1336</v>
      </c>
      <c r="M2247" s="746" t="s">
        <v>22701</v>
      </c>
      <c r="N2247" s="22">
        <v>4441986476</v>
      </c>
      <c r="O2247" s="22"/>
      <c r="P2247" s="22" t="s">
        <v>1320</v>
      </c>
      <c r="Q2247" s="22"/>
      <c r="R2247" s="22" t="s">
        <v>1320</v>
      </c>
      <c r="S2247" s="747"/>
      <c r="T2247" s="748"/>
      <c r="U2247" s="22"/>
      <c r="V2247" s="22"/>
      <c r="W2247" s="22"/>
      <c r="X2247" s="22"/>
      <c r="Y2247" s="748"/>
      <c r="Z2247" s="748"/>
      <c r="AA2247" s="748"/>
      <c r="AB2247" s="748"/>
      <c r="AC2247" s="748"/>
      <c r="AD2247" s="748"/>
      <c r="AE2247" s="748"/>
      <c r="AF2247" s="748"/>
      <c r="AG2247" s="748"/>
      <c r="AH2247" s="749"/>
      <c r="AI2247" s="749"/>
      <c r="AJ2247" s="749"/>
      <c r="AK2247" s="749"/>
      <c r="AL2247" s="748"/>
      <c r="AM2247" s="748"/>
      <c r="AN2247" s="748"/>
      <c r="AO2247" s="748"/>
      <c r="AP2247" s="748"/>
      <c r="AQ2247" s="748"/>
      <c r="AR2247" s="748"/>
      <c r="AS2247" s="747"/>
      <c r="AT2247" s="748"/>
      <c r="AU2247" s="748"/>
      <c r="AV2247" s="748"/>
      <c r="AW2247" s="748"/>
      <c r="AX2247" s="748"/>
      <c r="AY2247" s="748"/>
      <c r="BK2247" s="155"/>
      <c r="BL2247" s="155"/>
      <c r="BM2247" s="155"/>
      <c r="BN2247" s="155"/>
    </row>
    <row r="2248" spans="1:66" s="750" customFormat="1" ht="24.75" customHeight="1">
      <c r="A2248" s="22" t="s">
        <v>22702</v>
      </c>
      <c r="B2248" s="22">
        <v>39318</v>
      </c>
      <c r="C2248" s="472" t="s">
        <v>22643</v>
      </c>
      <c r="D2248" s="23" t="s">
        <v>22703</v>
      </c>
      <c r="E2248" s="23" t="s">
        <v>162</v>
      </c>
      <c r="F2248" s="22" t="s">
        <v>123</v>
      </c>
      <c r="G2248" s="22" t="s">
        <v>22704</v>
      </c>
      <c r="H2248" s="22" t="s">
        <v>179</v>
      </c>
      <c r="I2248" s="18" t="s">
        <v>5418</v>
      </c>
      <c r="J2248" s="23" t="s">
        <v>22705</v>
      </c>
      <c r="K2248" s="23" t="s">
        <v>1183</v>
      </c>
      <c r="L2248" s="23" t="s">
        <v>774</v>
      </c>
      <c r="M2248" s="746" t="s">
        <v>22706</v>
      </c>
      <c r="N2248" s="22">
        <v>4417694691</v>
      </c>
      <c r="O2248" s="22"/>
      <c r="P2248" s="22" t="s">
        <v>22707</v>
      </c>
      <c r="Q2248" s="22"/>
      <c r="R2248" s="22" t="s">
        <v>22708</v>
      </c>
      <c r="S2248" s="747"/>
      <c r="T2248" s="748"/>
      <c r="U2248" s="22"/>
      <c r="V2248" s="22"/>
      <c r="W2248" s="22"/>
      <c r="X2248" s="22"/>
      <c r="Y2248" s="748"/>
      <c r="Z2248" s="748"/>
      <c r="AA2248" s="748"/>
      <c r="AB2248" s="748"/>
      <c r="AC2248" s="748"/>
      <c r="AD2248" s="748"/>
      <c r="AE2248" s="748"/>
      <c r="AF2248" s="748"/>
      <c r="AG2248" s="748"/>
      <c r="AH2248" s="749"/>
      <c r="AI2248" s="749"/>
      <c r="AJ2248" s="749"/>
      <c r="AK2248" s="749"/>
      <c r="AL2248" s="748"/>
      <c r="AM2248" s="748"/>
      <c r="AN2248" s="748"/>
      <c r="AO2248" s="748"/>
      <c r="AP2248" s="748"/>
      <c r="AQ2248" s="748"/>
      <c r="AR2248" s="748"/>
      <c r="AS2248" s="747"/>
      <c r="AT2248" s="748"/>
      <c r="AU2248" s="748"/>
      <c r="AV2248" s="748"/>
      <c r="AW2248" s="748"/>
      <c r="AX2248" s="748"/>
      <c r="AY2248" s="748"/>
      <c r="BK2248" s="155"/>
      <c r="BL2248" s="155"/>
      <c r="BM2248" s="155"/>
      <c r="BN2248" s="155"/>
    </row>
    <row r="2249" spans="1:66" s="750" customFormat="1" ht="24.75" customHeight="1">
      <c r="A2249" s="22" t="s">
        <v>22709</v>
      </c>
      <c r="B2249" s="22">
        <v>39319</v>
      </c>
      <c r="C2249" s="472" t="s">
        <v>22643</v>
      </c>
      <c r="D2249" s="23" t="s">
        <v>22710</v>
      </c>
      <c r="E2249" s="23" t="s">
        <v>162</v>
      </c>
      <c r="F2249" s="22" t="s">
        <v>3046</v>
      </c>
      <c r="G2249" s="22"/>
      <c r="H2249" s="22" t="s">
        <v>180</v>
      </c>
      <c r="I2249" s="18" t="s">
        <v>5417</v>
      </c>
      <c r="J2249" s="23" t="s">
        <v>22711</v>
      </c>
      <c r="K2249" s="23" t="s">
        <v>1183</v>
      </c>
      <c r="L2249" s="23" t="s">
        <v>1336</v>
      </c>
      <c r="M2249" s="746" t="s">
        <v>22712</v>
      </c>
      <c r="N2249" s="22">
        <v>4441944194</v>
      </c>
      <c r="O2249" s="22"/>
      <c r="P2249" s="22" t="s">
        <v>2422</v>
      </c>
      <c r="Q2249" s="22"/>
      <c r="R2249" s="22" t="s">
        <v>22708</v>
      </c>
      <c r="S2249" s="747"/>
      <c r="T2249" s="748"/>
      <c r="U2249" s="22"/>
      <c r="V2249" s="22"/>
      <c r="W2249" s="22"/>
      <c r="X2249" s="22"/>
      <c r="Y2249" s="748"/>
      <c r="Z2249" s="748"/>
      <c r="AA2249" s="748"/>
      <c r="AB2249" s="748"/>
      <c r="AC2249" s="748"/>
      <c r="AD2249" s="748"/>
      <c r="AE2249" s="748"/>
      <c r="AF2249" s="748"/>
      <c r="AG2249" s="748"/>
      <c r="AH2249" s="749"/>
      <c r="AI2249" s="749"/>
      <c r="AJ2249" s="749"/>
      <c r="AK2249" s="749"/>
      <c r="AL2249" s="748"/>
      <c r="AM2249" s="748"/>
      <c r="AN2249" s="748"/>
      <c r="AO2249" s="748"/>
      <c r="AP2249" s="748"/>
      <c r="AQ2249" s="748"/>
      <c r="AR2249" s="748"/>
      <c r="AS2249" s="747"/>
      <c r="AT2249" s="748"/>
      <c r="AU2249" s="748"/>
      <c r="AV2249" s="748"/>
      <c r="AW2249" s="748"/>
      <c r="AX2249" s="748"/>
      <c r="AY2249" s="748"/>
      <c r="BK2249" s="155"/>
      <c r="BL2249" s="155"/>
      <c r="BM2249" s="155"/>
      <c r="BN2249" s="155"/>
    </row>
    <row r="2250" spans="1:66" s="750" customFormat="1" ht="24.75" customHeight="1">
      <c r="A2250" s="22" t="s">
        <v>22713</v>
      </c>
      <c r="B2250" s="22">
        <v>39320</v>
      </c>
      <c r="C2250" s="472" t="s">
        <v>22643</v>
      </c>
      <c r="D2250" s="23" t="s">
        <v>22714</v>
      </c>
      <c r="E2250" s="23" t="s">
        <v>162</v>
      </c>
      <c r="F2250" s="22" t="s">
        <v>111</v>
      </c>
      <c r="G2250" s="22" t="s">
        <v>22715</v>
      </c>
      <c r="H2250" s="22" t="s">
        <v>179</v>
      </c>
      <c r="I2250" s="18" t="s">
        <v>5416</v>
      </c>
      <c r="J2250" s="23" t="s">
        <v>22716</v>
      </c>
      <c r="K2250" s="23" t="s">
        <v>1183</v>
      </c>
      <c r="L2250" s="23" t="s">
        <v>1336</v>
      </c>
      <c r="M2250" s="746" t="s">
        <v>22717</v>
      </c>
      <c r="N2250" s="22"/>
      <c r="O2250" s="22"/>
      <c r="P2250" s="22" t="s">
        <v>680</v>
      </c>
      <c r="Q2250" s="22"/>
      <c r="R2250" s="22" t="s">
        <v>680</v>
      </c>
      <c r="S2250" s="747"/>
      <c r="T2250" s="748"/>
      <c r="U2250" s="22"/>
      <c r="V2250" s="22"/>
      <c r="W2250" s="22"/>
      <c r="X2250" s="22"/>
      <c r="Y2250" s="748"/>
      <c r="Z2250" s="748"/>
      <c r="AA2250" s="748"/>
      <c r="AB2250" s="748"/>
      <c r="AC2250" s="748"/>
      <c r="AD2250" s="748"/>
      <c r="AE2250" s="748"/>
      <c r="AF2250" s="748"/>
      <c r="AG2250" s="748"/>
      <c r="AH2250" s="749"/>
      <c r="AI2250" s="749"/>
      <c r="AJ2250" s="749"/>
      <c r="AK2250" s="749"/>
      <c r="AL2250" s="748"/>
      <c r="AM2250" s="748"/>
      <c r="AN2250" s="748"/>
      <c r="AO2250" s="748"/>
      <c r="AP2250" s="748"/>
      <c r="AQ2250" s="748"/>
      <c r="AR2250" s="748"/>
      <c r="AS2250" s="747"/>
      <c r="AT2250" s="748"/>
      <c r="AU2250" s="748"/>
      <c r="AV2250" s="748"/>
      <c r="AW2250" s="748"/>
      <c r="AX2250" s="748"/>
      <c r="AY2250" s="748"/>
      <c r="BK2250" s="155"/>
      <c r="BL2250" s="155"/>
      <c r="BM2250" s="155"/>
      <c r="BN2250" s="155"/>
    </row>
    <row r="2251" spans="1:66" s="750" customFormat="1" ht="24.75" customHeight="1">
      <c r="A2251" s="22" t="s">
        <v>22718</v>
      </c>
      <c r="B2251" s="22">
        <v>39321</v>
      </c>
      <c r="C2251" s="472" t="s">
        <v>22643</v>
      </c>
      <c r="D2251" s="23" t="s">
        <v>22719</v>
      </c>
      <c r="E2251" s="23" t="s">
        <v>162</v>
      </c>
      <c r="F2251" s="22" t="s">
        <v>117</v>
      </c>
      <c r="G2251" s="22"/>
      <c r="H2251" s="22" t="s">
        <v>180</v>
      </c>
      <c r="I2251" s="18" t="s">
        <v>5417</v>
      </c>
      <c r="J2251" s="23" t="s">
        <v>22720</v>
      </c>
      <c r="K2251" s="23" t="s">
        <v>1183</v>
      </c>
      <c r="L2251" s="23" t="s">
        <v>1336</v>
      </c>
      <c r="M2251" s="746" t="s">
        <v>22721</v>
      </c>
      <c r="N2251" s="22"/>
      <c r="O2251" s="22"/>
      <c r="P2251" s="22" t="s">
        <v>4915</v>
      </c>
      <c r="Q2251" s="22"/>
      <c r="R2251" s="22" t="s">
        <v>4915</v>
      </c>
      <c r="S2251" s="747"/>
      <c r="T2251" s="748" t="str">
        <f>IF(Table54[[#This Row],[تاریخ اولین  احتساب حق بیمه]]="",1403,MID(Table54[[#This Row],[تاریخ اولین  احتساب حق بیمه]],1,4))</f>
        <v>1402</v>
      </c>
      <c r="U2251" s="22"/>
      <c r="V2251" s="22"/>
      <c r="W2251" s="22"/>
      <c r="X2251" s="22"/>
      <c r="Y2251" s="748"/>
      <c r="Z2251" s="748"/>
      <c r="AA2251" s="748"/>
      <c r="AB2251" s="748"/>
      <c r="AC2251" s="748"/>
      <c r="AD2251" s="748"/>
      <c r="AE2251" s="748"/>
      <c r="AF2251" s="748"/>
      <c r="AG2251" s="748"/>
      <c r="AH2251" s="749"/>
      <c r="AI2251" s="749"/>
      <c r="AJ2251" s="749"/>
      <c r="AK2251" s="749"/>
      <c r="AL2251" s="748"/>
      <c r="AM2251" s="748"/>
      <c r="AN2251" s="748"/>
      <c r="AO2251" s="748"/>
      <c r="AP2251" s="748"/>
      <c r="AQ2251" s="748"/>
      <c r="AR2251" s="748"/>
      <c r="AS2251" s="747"/>
      <c r="AT2251" s="748"/>
      <c r="AU2251" s="748"/>
      <c r="AV2251" s="748"/>
      <c r="AW2251" s="748"/>
      <c r="AX2251" s="748"/>
      <c r="AY2251" s="748"/>
      <c r="BK2251" s="155"/>
      <c r="BL2251" s="155"/>
      <c r="BM2251" s="155"/>
      <c r="BN2251" s="155"/>
    </row>
    <row r="2252" spans="1:66" s="750" customFormat="1" ht="24.75" customHeight="1">
      <c r="A2252" s="22" t="s">
        <v>22722</v>
      </c>
      <c r="B2252" s="22">
        <v>39322</v>
      </c>
      <c r="C2252" s="472" t="s">
        <v>22643</v>
      </c>
      <c r="D2252" s="23" t="s">
        <v>22723</v>
      </c>
      <c r="E2252" s="23" t="s">
        <v>162</v>
      </c>
      <c r="F2252" s="22" t="s">
        <v>1768</v>
      </c>
      <c r="G2252" s="22" t="s">
        <v>22724</v>
      </c>
      <c r="H2252" s="22" t="s">
        <v>180</v>
      </c>
      <c r="I2252" s="18" t="s">
        <v>5417</v>
      </c>
      <c r="J2252" s="23" t="s">
        <v>22725</v>
      </c>
      <c r="K2252" s="23" t="s">
        <v>1183</v>
      </c>
      <c r="L2252" s="23" t="s">
        <v>1336</v>
      </c>
      <c r="M2252" s="746" t="s">
        <v>22726</v>
      </c>
      <c r="N2252" s="22">
        <v>4441945555</v>
      </c>
      <c r="O2252" s="22"/>
      <c r="P2252" s="22" t="s">
        <v>2565</v>
      </c>
      <c r="Q2252" s="22"/>
      <c r="R2252" s="22" t="s">
        <v>2565</v>
      </c>
      <c r="S2252" s="747"/>
      <c r="T2252" s="748" t="str">
        <f>IF(Table54[[#This Row],[تاریخ اولین  احتساب حق بیمه]]="",1403,MID(Table54[[#This Row],[تاریخ اولین  احتساب حق بیمه]],1,4))</f>
        <v>1401</v>
      </c>
      <c r="U2252" s="22"/>
      <c r="V2252" s="22"/>
      <c r="W2252" s="22"/>
      <c r="X2252" s="22"/>
      <c r="Y2252" s="748"/>
      <c r="Z2252" s="748"/>
      <c r="AA2252" s="748"/>
      <c r="AB2252" s="748"/>
      <c r="AC2252" s="748"/>
      <c r="AD2252" s="748"/>
      <c r="AE2252" s="748"/>
      <c r="AF2252" s="748"/>
      <c r="AG2252" s="748"/>
      <c r="AH2252" s="749"/>
      <c r="AI2252" s="749"/>
      <c r="AJ2252" s="749"/>
      <c r="AK2252" s="749"/>
      <c r="AL2252" s="748"/>
      <c r="AM2252" s="748"/>
      <c r="AN2252" s="748"/>
      <c r="AO2252" s="748"/>
      <c r="AP2252" s="748"/>
      <c r="AQ2252" s="748"/>
      <c r="AR2252" s="748"/>
      <c r="AS2252" s="747"/>
      <c r="AT2252" s="748"/>
      <c r="AU2252" s="748"/>
      <c r="AV2252" s="748"/>
      <c r="AW2252" s="748"/>
      <c r="AX2252" s="748"/>
      <c r="AY2252" s="748"/>
      <c r="BK2252" s="155"/>
      <c r="BL2252" s="155"/>
      <c r="BM2252" s="155"/>
      <c r="BN2252" s="155"/>
    </row>
    <row r="2253" spans="1:66" s="750" customFormat="1" ht="24.75" customHeight="1">
      <c r="A2253" s="22" t="s">
        <v>22727</v>
      </c>
      <c r="B2253" s="22">
        <v>39323</v>
      </c>
      <c r="C2253" s="472" t="s">
        <v>22643</v>
      </c>
      <c r="D2253" s="23" t="s">
        <v>22728</v>
      </c>
      <c r="E2253" s="23" t="s">
        <v>163</v>
      </c>
      <c r="F2253" s="22" t="s">
        <v>138</v>
      </c>
      <c r="G2253" s="22" t="s">
        <v>22729</v>
      </c>
      <c r="H2253" s="22" t="s">
        <v>179</v>
      </c>
      <c r="I2253" s="18" t="s">
        <v>5417</v>
      </c>
      <c r="J2253" s="23" t="s">
        <v>22730</v>
      </c>
      <c r="K2253" s="23" t="s">
        <v>1183</v>
      </c>
      <c r="L2253" s="23" t="s">
        <v>1336</v>
      </c>
      <c r="M2253" s="746" t="s">
        <v>22731</v>
      </c>
      <c r="N2253" s="22">
        <v>4441756589</v>
      </c>
      <c r="O2253" s="22"/>
      <c r="P2253" s="22" t="s">
        <v>1320</v>
      </c>
      <c r="Q2253" s="22" t="s">
        <v>2816</v>
      </c>
      <c r="R2253" s="22" t="s">
        <v>1320</v>
      </c>
      <c r="S2253" s="747"/>
      <c r="T2253" s="748" t="str">
        <f>IF(Table54[[#This Row],[تاریخ اولین  احتساب حق بیمه]]="",1403,MID(Table54[[#This Row],[تاریخ اولین  احتساب حق بیمه]],1,4))</f>
        <v>1399</v>
      </c>
      <c r="U2253" s="22"/>
      <c r="V2253" s="22"/>
      <c r="W2253" s="22"/>
      <c r="X2253" s="22"/>
      <c r="Y2253" s="748"/>
      <c r="Z2253" s="748"/>
      <c r="AA2253" s="748"/>
      <c r="AB2253" s="748"/>
      <c r="AC2253" s="748"/>
      <c r="AD2253" s="748"/>
      <c r="AE2253" s="748"/>
      <c r="AF2253" s="748"/>
      <c r="AG2253" s="748"/>
      <c r="AH2253" s="749"/>
      <c r="AI2253" s="749"/>
      <c r="AJ2253" s="749"/>
      <c r="AK2253" s="749"/>
      <c r="AL2253" s="748"/>
      <c r="AM2253" s="748"/>
      <c r="AN2253" s="748"/>
      <c r="AO2253" s="748"/>
      <c r="AP2253" s="748"/>
      <c r="AQ2253" s="748"/>
      <c r="AR2253" s="748"/>
      <c r="AS2253" s="747"/>
      <c r="AT2253" s="748"/>
      <c r="AU2253" s="748"/>
      <c r="AV2253" s="748"/>
      <c r="AW2253" s="748"/>
      <c r="AX2253" s="748"/>
      <c r="AY2253" s="748"/>
      <c r="BK2253" s="155"/>
      <c r="BL2253" s="155"/>
      <c r="BM2253" s="155"/>
      <c r="BN2253" s="155"/>
    </row>
    <row r="2254" spans="1:66" s="768" customFormat="1" ht="24.75" customHeight="1">
      <c r="A2254" s="475" t="s">
        <v>22732</v>
      </c>
      <c r="B2254" s="475">
        <v>39324</v>
      </c>
      <c r="C2254" s="472" t="s">
        <v>22643</v>
      </c>
      <c r="D2254" s="473" t="s">
        <v>22733</v>
      </c>
      <c r="E2254" s="473" t="s">
        <v>162</v>
      </c>
      <c r="F2254" s="475" t="s">
        <v>545</v>
      </c>
      <c r="G2254" s="475" t="s">
        <v>22734</v>
      </c>
      <c r="H2254" s="475" t="s">
        <v>179</v>
      </c>
      <c r="I2254" s="476" t="s">
        <v>5416</v>
      </c>
      <c r="J2254" s="473" t="s">
        <v>22735</v>
      </c>
      <c r="K2254" s="473" t="s">
        <v>1183</v>
      </c>
      <c r="L2254" s="473" t="s">
        <v>774</v>
      </c>
      <c r="M2254" s="777" t="s">
        <v>22736</v>
      </c>
      <c r="N2254" s="475"/>
      <c r="O2254" s="475"/>
      <c r="P2254" s="475" t="s">
        <v>22226</v>
      </c>
      <c r="Q2254" s="475" t="s">
        <v>22560</v>
      </c>
      <c r="R2254" s="475"/>
      <c r="S2254" s="797"/>
      <c r="T2254" s="780">
        <f>IF(Table54[[#This Row],[تاریخ اولین  احتساب حق بیمه]]="",1403,MID(Table54[[#This Row],[تاریخ اولین  احتساب حق بیمه]],1,4))</f>
        <v>1403</v>
      </c>
      <c r="U2254" s="475"/>
      <c r="V2254" s="475"/>
      <c r="W2254" s="475"/>
      <c r="X2254" s="475"/>
      <c r="Y2254" s="780"/>
      <c r="Z2254" s="780"/>
      <c r="AA2254" s="780"/>
      <c r="AB2254" s="780"/>
      <c r="AC2254" s="780"/>
      <c r="AD2254" s="780"/>
      <c r="AE2254" s="780"/>
      <c r="AF2254" s="780"/>
      <c r="AG2254" s="780"/>
      <c r="AH2254" s="798"/>
      <c r="AI2254" s="798"/>
      <c r="AJ2254" s="798"/>
      <c r="AK2254" s="798"/>
      <c r="AL2254" s="780"/>
      <c r="AM2254" s="780"/>
      <c r="AN2254" s="780"/>
      <c r="AO2254" s="780"/>
      <c r="AP2254" s="780"/>
      <c r="AQ2254" s="780"/>
      <c r="AR2254" s="780"/>
      <c r="AS2254" s="797"/>
      <c r="AT2254" s="780"/>
      <c r="AU2254" s="780"/>
      <c r="AV2254" s="780"/>
      <c r="AW2254" s="780"/>
      <c r="AX2254" s="780"/>
      <c r="AY2254" s="780"/>
      <c r="BK2254" s="769"/>
      <c r="BL2254" s="769"/>
      <c r="BM2254" s="769"/>
      <c r="BN2254" s="769"/>
    </row>
    <row r="2255" spans="1:66" s="768" customFormat="1" ht="24.75" customHeight="1">
      <c r="A2255" s="475" t="s">
        <v>22751</v>
      </c>
      <c r="B2255" s="475">
        <v>39325</v>
      </c>
      <c r="C2255" s="472" t="s">
        <v>22643</v>
      </c>
      <c r="D2255" s="473" t="s">
        <v>22737</v>
      </c>
      <c r="E2255" s="473" t="s">
        <v>162</v>
      </c>
      <c r="F2255" s="475" t="s">
        <v>123</v>
      </c>
      <c r="G2255" s="475" t="s">
        <v>22738</v>
      </c>
      <c r="H2255" s="475" t="s">
        <v>180</v>
      </c>
      <c r="I2255" s="476" t="s">
        <v>5417</v>
      </c>
      <c r="J2255" s="473" t="s">
        <v>22739</v>
      </c>
      <c r="K2255" s="473" t="s">
        <v>1183</v>
      </c>
      <c r="L2255" s="473" t="s">
        <v>1307</v>
      </c>
      <c r="M2255" s="777" t="s">
        <v>22740</v>
      </c>
      <c r="N2255" s="475"/>
      <c r="O2255" s="475"/>
      <c r="P2255" s="475" t="s">
        <v>22391</v>
      </c>
      <c r="Q2255" s="475" t="s">
        <v>22560</v>
      </c>
      <c r="R2255" s="475"/>
      <c r="S2255" s="797"/>
      <c r="T2255" s="780">
        <f>IF(Table54[[#This Row],[تاریخ اولین  احتساب حق بیمه]]="",1403,MID(Table54[[#This Row],[تاریخ اولین  احتساب حق بیمه]],1,4))</f>
        <v>1403</v>
      </c>
      <c r="U2255" s="475"/>
      <c r="V2255" s="475"/>
      <c r="W2255" s="475"/>
      <c r="X2255" s="475"/>
      <c r="Y2255" s="780"/>
      <c r="Z2255" s="780"/>
      <c r="AA2255" s="780"/>
      <c r="AB2255" s="780"/>
      <c r="AC2255" s="780"/>
      <c r="AD2255" s="780"/>
      <c r="AE2255" s="780"/>
      <c r="AF2255" s="780"/>
      <c r="AG2255" s="780"/>
      <c r="AH2255" s="798"/>
      <c r="AI2255" s="798"/>
      <c r="AJ2255" s="798"/>
      <c r="AK2255" s="798"/>
      <c r="AL2255" s="780"/>
      <c r="AM2255" s="780"/>
      <c r="AN2255" s="780"/>
      <c r="AO2255" s="780"/>
      <c r="AP2255" s="780"/>
      <c r="AQ2255" s="780"/>
      <c r="AR2255" s="780"/>
      <c r="AS2255" s="797"/>
      <c r="AT2255" s="780"/>
      <c r="AU2255" s="780"/>
      <c r="AV2255" s="780"/>
      <c r="AW2255" s="780"/>
      <c r="AX2255" s="780"/>
      <c r="AY2255" s="780"/>
      <c r="BK2255" s="769"/>
      <c r="BL2255" s="769"/>
      <c r="BM2255" s="769"/>
      <c r="BN2255" s="769"/>
    </row>
    <row r="2256" spans="1:66" s="750" customFormat="1" ht="24.75" customHeight="1">
      <c r="A2256" s="22" t="s">
        <v>25177</v>
      </c>
      <c r="B2256" s="22" t="s">
        <v>26432</v>
      </c>
      <c r="C2256" s="472" t="s">
        <v>22643</v>
      </c>
      <c r="D2256" s="23" t="s">
        <v>25178</v>
      </c>
      <c r="E2256" s="23" t="s">
        <v>162</v>
      </c>
      <c r="F2256" s="22" t="s">
        <v>200</v>
      </c>
      <c r="G2256" s="22"/>
      <c r="H2256" s="475" t="s">
        <v>180</v>
      </c>
      <c r="I2256" s="476" t="s">
        <v>5417</v>
      </c>
      <c r="J2256" s="23"/>
      <c r="K2256" s="23"/>
      <c r="L2256" s="23"/>
      <c r="M2256" s="746"/>
      <c r="N2256" s="22"/>
      <c r="O2256" s="22" t="s">
        <v>1551</v>
      </c>
      <c r="P2256" s="22" t="s">
        <v>24855</v>
      </c>
      <c r="Q2256" s="22" t="s">
        <v>24855</v>
      </c>
      <c r="R2256" s="22" t="s">
        <v>25162</v>
      </c>
      <c r="S2256" s="747"/>
      <c r="T2256" s="748"/>
      <c r="U2256" s="22"/>
      <c r="V2256" s="22"/>
      <c r="W2256" s="22"/>
      <c r="X2256" s="22"/>
      <c r="Y2256" s="748"/>
      <c r="Z2256" s="748"/>
      <c r="AA2256" s="748"/>
      <c r="AB2256" s="748"/>
      <c r="AC2256" s="748"/>
      <c r="AD2256" s="748"/>
      <c r="AE2256" s="748"/>
      <c r="AF2256" s="748"/>
      <c r="AG2256" s="748"/>
      <c r="AH2256" s="749"/>
      <c r="AI2256" s="749"/>
      <c r="AJ2256" s="749"/>
      <c r="AK2256" s="749"/>
      <c r="AL2256" s="748"/>
      <c r="AM2256" s="748"/>
      <c r="AN2256" s="748"/>
      <c r="AO2256" s="748"/>
      <c r="AP2256" s="748"/>
      <c r="AQ2256" s="748"/>
      <c r="AR2256" s="748"/>
      <c r="AS2256" s="747"/>
      <c r="AT2256" s="748"/>
      <c r="AU2256" s="748"/>
      <c r="AV2256" s="748"/>
      <c r="AW2256" s="748"/>
      <c r="AX2256" s="748"/>
      <c r="AY2256" s="748"/>
      <c r="BK2256" s="155"/>
      <c r="BL2256" s="155"/>
      <c r="BM2256" s="155"/>
      <c r="BN2256" s="155"/>
    </row>
    <row r="2257" spans="1:73" s="750" customFormat="1" ht="24.75" customHeight="1">
      <c r="A2257" s="22" t="s">
        <v>25179</v>
      </c>
      <c r="B2257" s="22" t="s">
        <v>26433</v>
      </c>
      <c r="C2257" s="472" t="s">
        <v>22643</v>
      </c>
      <c r="D2257" s="23" t="s">
        <v>25180</v>
      </c>
      <c r="E2257" s="23" t="s">
        <v>386</v>
      </c>
      <c r="F2257" s="22" t="s">
        <v>117</v>
      </c>
      <c r="G2257" s="22" t="s">
        <v>2448</v>
      </c>
      <c r="H2257" s="22"/>
      <c r="I2257" s="18"/>
      <c r="J2257" s="23"/>
      <c r="K2257" s="23"/>
      <c r="L2257" s="23"/>
      <c r="M2257" s="746"/>
      <c r="N2257" s="22"/>
      <c r="O2257" s="22" t="s">
        <v>2155</v>
      </c>
      <c r="P2257" s="22" t="s">
        <v>23272</v>
      </c>
      <c r="Q2257" s="22" t="s">
        <v>23272</v>
      </c>
      <c r="R2257" s="22"/>
      <c r="S2257" s="747"/>
      <c r="T2257" s="748"/>
      <c r="U2257" s="22"/>
      <c r="V2257" s="22"/>
      <c r="W2257" s="22"/>
      <c r="X2257" s="22"/>
      <c r="Y2257" s="748"/>
      <c r="Z2257" s="748"/>
      <c r="AA2257" s="748"/>
      <c r="AB2257" s="748"/>
      <c r="AC2257" s="748"/>
      <c r="AD2257" s="748"/>
      <c r="AE2257" s="748"/>
      <c r="AF2257" s="748"/>
      <c r="AG2257" s="748"/>
      <c r="AH2257" s="749"/>
      <c r="AI2257" s="749"/>
      <c r="AJ2257" s="749"/>
      <c r="AK2257" s="749"/>
      <c r="AL2257" s="748"/>
      <c r="AM2257" s="748"/>
      <c r="AN2257" s="748"/>
      <c r="AO2257" s="748"/>
      <c r="AP2257" s="748"/>
      <c r="AQ2257" s="748"/>
      <c r="AR2257" s="748"/>
      <c r="AS2257" s="747"/>
      <c r="AT2257" s="748"/>
      <c r="AU2257" s="748"/>
      <c r="AV2257" s="748"/>
      <c r="AW2257" s="748"/>
      <c r="AX2257" s="748"/>
      <c r="AY2257" s="748"/>
      <c r="BK2257" s="155"/>
      <c r="BL2257" s="155"/>
      <c r="BM2257" s="155"/>
      <c r="BN2257" s="155"/>
    </row>
    <row r="2258" spans="1:73" s="750" customFormat="1" ht="24.75" customHeight="1">
      <c r="A2258" s="22" t="s">
        <v>24709</v>
      </c>
      <c r="B2258" s="22" t="s">
        <v>26434</v>
      </c>
      <c r="C2258" s="472" t="s">
        <v>22643</v>
      </c>
      <c r="D2258" s="23" t="s">
        <v>24710</v>
      </c>
      <c r="E2258" s="23" t="s">
        <v>386</v>
      </c>
      <c r="F2258" s="22" t="s">
        <v>24711</v>
      </c>
      <c r="G2258" s="22"/>
      <c r="H2258" s="22" t="s">
        <v>179</v>
      </c>
      <c r="I2258" s="18" t="s">
        <v>5416</v>
      </c>
      <c r="J2258" s="23" t="s">
        <v>26435</v>
      </c>
      <c r="K2258" s="23" t="s">
        <v>1183</v>
      </c>
      <c r="L2258" s="23" t="s">
        <v>1224</v>
      </c>
      <c r="M2258" s="746" t="s">
        <v>24712</v>
      </c>
      <c r="N2258" s="22">
        <v>4471144830</v>
      </c>
      <c r="O2258" s="22" t="s">
        <v>2155</v>
      </c>
      <c r="P2258" s="22" t="s">
        <v>24714</v>
      </c>
      <c r="Q2258" s="22" t="s">
        <v>24714</v>
      </c>
      <c r="R2258" s="22"/>
      <c r="S2258" s="747"/>
      <c r="T2258" s="748"/>
      <c r="U2258" s="22"/>
      <c r="V2258" s="22"/>
      <c r="W2258" s="22"/>
      <c r="X2258" s="22"/>
      <c r="Y2258" s="748"/>
      <c r="Z2258" s="748"/>
      <c r="AA2258" s="748"/>
      <c r="AB2258" s="748"/>
      <c r="AC2258" s="748"/>
      <c r="AD2258" s="748"/>
      <c r="AE2258" s="748"/>
      <c r="AF2258" s="748"/>
      <c r="AG2258" s="748"/>
      <c r="AH2258" s="749"/>
      <c r="AI2258" s="749"/>
      <c r="AJ2258" s="749"/>
      <c r="AK2258" s="749"/>
      <c r="AL2258" s="748"/>
      <c r="AM2258" s="748"/>
      <c r="AN2258" s="748"/>
      <c r="AO2258" s="748"/>
      <c r="AP2258" s="748"/>
      <c r="AQ2258" s="748"/>
      <c r="AR2258" s="748"/>
      <c r="AS2258" s="747"/>
      <c r="AT2258" s="748"/>
      <c r="AU2258" s="748"/>
      <c r="AV2258" s="748"/>
      <c r="AW2258" s="748"/>
      <c r="AX2258" s="748"/>
      <c r="AY2258" s="748"/>
      <c r="BK2258" s="155"/>
      <c r="BL2258" s="155"/>
      <c r="BM2258" s="155"/>
      <c r="BN2258" s="155"/>
    </row>
    <row r="2259" spans="1:73" s="750" customFormat="1" ht="24.75" customHeight="1">
      <c r="A2259" s="22" t="s">
        <v>25171</v>
      </c>
      <c r="B2259" s="22" t="s">
        <v>25172</v>
      </c>
      <c r="C2259" s="472" t="s">
        <v>22643</v>
      </c>
      <c r="D2259" s="23" t="s">
        <v>25173</v>
      </c>
      <c r="E2259" s="23" t="s">
        <v>163</v>
      </c>
      <c r="F2259" s="22" t="s">
        <v>114</v>
      </c>
      <c r="G2259" s="22" t="s">
        <v>2448</v>
      </c>
      <c r="H2259" s="22" t="s">
        <v>179</v>
      </c>
      <c r="I2259" s="18" t="s">
        <v>5418</v>
      </c>
      <c r="J2259" s="23" t="s">
        <v>25174</v>
      </c>
      <c r="K2259" s="23" t="s">
        <v>1183</v>
      </c>
      <c r="L2259" s="23" t="s">
        <v>1336</v>
      </c>
      <c r="M2259" s="746" t="s">
        <v>25175</v>
      </c>
      <c r="N2259" s="22"/>
      <c r="O2259" s="22" t="s">
        <v>2155</v>
      </c>
      <c r="P2259" s="22" t="s">
        <v>25176</v>
      </c>
      <c r="Q2259" s="22" t="s">
        <v>25176</v>
      </c>
      <c r="R2259" s="22"/>
      <c r="S2259" s="747"/>
      <c r="T2259" s="748"/>
      <c r="U2259" s="22"/>
      <c r="V2259" s="22"/>
      <c r="W2259" s="22"/>
      <c r="X2259" s="22"/>
      <c r="Y2259" s="748"/>
      <c r="Z2259" s="748"/>
      <c r="AA2259" s="748"/>
      <c r="AB2259" s="748"/>
      <c r="AC2259" s="748"/>
      <c r="AD2259" s="748"/>
      <c r="AE2259" s="748"/>
      <c r="AF2259" s="748"/>
      <c r="AG2259" s="748"/>
      <c r="AH2259" s="749"/>
      <c r="AI2259" s="749"/>
      <c r="AJ2259" s="749"/>
      <c r="AK2259" s="749"/>
      <c r="AL2259" s="748"/>
      <c r="AM2259" s="748"/>
      <c r="AN2259" s="748"/>
      <c r="AO2259" s="748"/>
      <c r="AP2259" s="748"/>
      <c r="AQ2259" s="748"/>
      <c r="AR2259" s="748"/>
      <c r="AS2259" s="747"/>
      <c r="AT2259" s="748"/>
      <c r="AU2259" s="748"/>
      <c r="AV2259" s="748"/>
      <c r="AW2259" s="748"/>
      <c r="AX2259" s="748"/>
      <c r="AY2259" s="748"/>
      <c r="BK2259" s="155"/>
      <c r="BL2259" s="155"/>
      <c r="BM2259" s="155"/>
      <c r="BN2259" s="155"/>
    </row>
    <row r="2260" spans="1:73" s="750" customFormat="1" ht="24.75" customHeight="1">
      <c r="A2260" s="22" t="s">
        <v>26436</v>
      </c>
      <c r="B2260" s="22" t="s">
        <v>25181</v>
      </c>
      <c r="C2260" s="472" t="s">
        <v>22643</v>
      </c>
      <c r="D2260" s="23" t="s">
        <v>26437</v>
      </c>
      <c r="E2260" s="23" t="s">
        <v>162</v>
      </c>
      <c r="F2260" s="22" t="s">
        <v>423</v>
      </c>
      <c r="G2260" s="22" t="s">
        <v>2672</v>
      </c>
      <c r="H2260" s="22" t="s">
        <v>179</v>
      </c>
      <c r="I2260" s="18" t="s">
        <v>5417</v>
      </c>
      <c r="J2260" s="23" t="s">
        <v>26438</v>
      </c>
      <c r="K2260" s="23" t="s">
        <v>1183</v>
      </c>
      <c r="L2260" s="23" t="s">
        <v>1336</v>
      </c>
      <c r="M2260" s="746" t="s">
        <v>26439</v>
      </c>
      <c r="N2260" s="22"/>
      <c r="O2260" s="22" t="s">
        <v>2155</v>
      </c>
      <c r="P2260" s="22" t="s">
        <v>26440</v>
      </c>
      <c r="Q2260" s="22" t="s">
        <v>26440</v>
      </c>
      <c r="R2260" s="22" t="s">
        <v>26664</v>
      </c>
      <c r="S2260" s="747"/>
      <c r="T2260" s="748"/>
      <c r="U2260" s="22"/>
      <c r="V2260" s="22"/>
      <c r="W2260" s="22"/>
      <c r="X2260" s="22"/>
      <c r="Y2260" s="748"/>
      <c r="Z2260" s="748"/>
      <c r="AA2260" s="748"/>
      <c r="AB2260" s="748"/>
      <c r="AC2260" s="748"/>
      <c r="AD2260" s="748"/>
      <c r="AE2260" s="748"/>
      <c r="AF2260" s="748"/>
      <c r="AG2260" s="748"/>
      <c r="AH2260" s="749"/>
      <c r="AI2260" s="749"/>
      <c r="AJ2260" s="749"/>
      <c r="AK2260" s="749"/>
      <c r="AL2260" s="748"/>
      <c r="AM2260" s="748"/>
      <c r="AN2260" s="748"/>
      <c r="AO2260" s="748"/>
      <c r="AP2260" s="748"/>
      <c r="AQ2260" s="748"/>
      <c r="AR2260" s="748"/>
      <c r="AS2260" s="747"/>
      <c r="AT2260" s="748"/>
      <c r="AU2260" s="748"/>
      <c r="AV2260" s="748"/>
      <c r="AW2260" s="748"/>
      <c r="AX2260" s="748"/>
      <c r="AY2260" s="748"/>
      <c r="BK2260" s="155"/>
      <c r="BL2260" s="155"/>
      <c r="BM2260" s="155"/>
      <c r="BN2260" s="155"/>
    </row>
    <row r="2261" spans="1:73" s="750" customFormat="1" ht="24.75" customHeight="1">
      <c r="A2261" s="22" t="s">
        <v>26441</v>
      </c>
      <c r="B2261" s="22" t="s">
        <v>25182</v>
      </c>
      <c r="C2261" s="472" t="s">
        <v>22643</v>
      </c>
      <c r="D2261" s="23" t="s">
        <v>26442</v>
      </c>
      <c r="E2261" s="23" t="s">
        <v>162</v>
      </c>
      <c r="F2261" s="22" t="s">
        <v>388</v>
      </c>
      <c r="G2261" s="22" t="s">
        <v>26443</v>
      </c>
      <c r="H2261" s="22" t="s">
        <v>179</v>
      </c>
      <c r="I2261" s="18" t="s">
        <v>5417</v>
      </c>
      <c r="J2261" s="23" t="s">
        <v>26444</v>
      </c>
      <c r="K2261" s="23" t="s">
        <v>1183</v>
      </c>
      <c r="L2261" s="23" t="s">
        <v>26445</v>
      </c>
      <c r="M2261" s="746" t="s">
        <v>26446</v>
      </c>
      <c r="N2261" s="22"/>
      <c r="O2261" s="22" t="s">
        <v>2155</v>
      </c>
      <c r="P2261" s="22" t="s">
        <v>26440</v>
      </c>
      <c r="Q2261" s="22" t="s">
        <v>26440</v>
      </c>
      <c r="R2261" s="22" t="s">
        <v>26664</v>
      </c>
      <c r="S2261" s="747"/>
      <c r="T2261" s="748"/>
      <c r="U2261" s="22"/>
      <c r="V2261" s="22"/>
      <c r="W2261" s="22"/>
      <c r="X2261" s="22"/>
      <c r="Y2261" s="748"/>
      <c r="Z2261" s="748"/>
      <c r="AA2261" s="748"/>
      <c r="AB2261" s="748"/>
      <c r="AC2261" s="748"/>
      <c r="AD2261" s="748"/>
      <c r="AE2261" s="748"/>
      <c r="AF2261" s="748"/>
      <c r="AG2261" s="748"/>
      <c r="AH2261" s="749"/>
      <c r="AI2261" s="749"/>
      <c r="AJ2261" s="749"/>
      <c r="AK2261" s="749"/>
      <c r="AL2261" s="748"/>
      <c r="AM2261" s="748"/>
      <c r="AN2261" s="748"/>
      <c r="AO2261" s="748"/>
      <c r="AP2261" s="748"/>
      <c r="AQ2261" s="748"/>
      <c r="AR2261" s="748"/>
      <c r="AS2261" s="747"/>
      <c r="AT2261" s="748"/>
      <c r="AU2261" s="748"/>
      <c r="AV2261" s="748"/>
      <c r="AW2261" s="748"/>
      <c r="AX2261" s="748"/>
      <c r="AY2261" s="748"/>
      <c r="BK2261" s="155"/>
      <c r="BL2261" s="155"/>
      <c r="BM2261" s="155"/>
      <c r="BN2261" s="155"/>
    </row>
    <row r="2262" spans="1:73" s="750" customFormat="1" ht="24.75" customHeight="1">
      <c r="A2262" s="22" t="s">
        <v>26447</v>
      </c>
      <c r="B2262" s="22" t="s">
        <v>26448</v>
      </c>
      <c r="C2262" s="472" t="s">
        <v>22643</v>
      </c>
      <c r="D2262" s="23" t="s">
        <v>26449</v>
      </c>
      <c r="E2262" s="23" t="s">
        <v>163</v>
      </c>
      <c r="F2262" s="22" t="s">
        <v>111</v>
      </c>
      <c r="G2262" s="22" t="s">
        <v>22682</v>
      </c>
      <c r="H2262" s="22" t="s">
        <v>180</v>
      </c>
      <c r="I2262" s="18" t="s">
        <v>5417</v>
      </c>
      <c r="J2262" s="23" t="s">
        <v>26450</v>
      </c>
      <c r="K2262" s="23" t="s">
        <v>1183</v>
      </c>
      <c r="L2262" s="23" t="s">
        <v>1336</v>
      </c>
      <c r="M2262" s="746" t="s">
        <v>26451</v>
      </c>
      <c r="N2262" s="22"/>
      <c r="O2262" s="22" t="s">
        <v>2155</v>
      </c>
      <c r="P2262" s="22" t="s">
        <v>26452</v>
      </c>
      <c r="Q2262" s="22" t="s">
        <v>26452</v>
      </c>
      <c r="R2262" s="22" t="s">
        <v>26664</v>
      </c>
      <c r="S2262" s="747"/>
      <c r="T2262" s="748"/>
      <c r="U2262" s="22"/>
      <c r="V2262" s="22"/>
      <c r="W2262" s="22"/>
      <c r="X2262" s="22"/>
      <c r="Y2262" s="748"/>
      <c r="Z2262" s="748"/>
      <c r="AA2262" s="748"/>
      <c r="AB2262" s="748"/>
      <c r="AC2262" s="748"/>
      <c r="AD2262" s="748"/>
      <c r="AE2262" s="748"/>
      <c r="AF2262" s="748"/>
      <c r="AG2262" s="748"/>
      <c r="AH2262" s="749"/>
      <c r="AI2262" s="749"/>
      <c r="AJ2262" s="749"/>
      <c r="AK2262" s="749"/>
      <c r="AL2262" s="748"/>
      <c r="AM2262" s="748"/>
      <c r="AN2262" s="748"/>
      <c r="AO2262" s="748"/>
      <c r="AP2262" s="748"/>
      <c r="AQ2262" s="748"/>
      <c r="AR2262" s="748"/>
      <c r="AS2262" s="747"/>
      <c r="AT2262" s="748"/>
      <c r="AU2262" s="748"/>
      <c r="AV2262" s="748"/>
      <c r="AW2262" s="748"/>
      <c r="AX2262" s="748"/>
      <c r="AY2262" s="748"/>
      <c r="BK2262" s="155"/>
      <c r="BL2262" s="155"/>
      <c r="BM2262" s="155"/>
      <c r="BN2262" s="155"/>
    </row>
    <row r="2263" spans="1:73" s="22" customFormat="1" ht="24.75" customHeight="1">
      <c r="A2263" s="487" t="s">
        <v>26453</v>
      </c>
      <c r="B2263" s="22" t="s">
        <v>26454</v>
      </c>
      <c r="C2263" s="472" t="s">
        <v>22643</v>
      </c>
      <c r="D2263" s="865" t="s">
        <v>26455</v>
      </c>
      <c r="E2263" s="23" t="s">
        <v>163</v>
      </c>
      <c r="F2263" s="487" t="s">
        <v>111</v>
      </c>
      <c r="G2263" s="487" t="s">
        <v>26456</v>
      </c>
      <c r="H2263" s="487" t="s">
        <v>180</v>
      </c>
      <c r="I2263" s="18" t="s">
        <v>5417</v>
      </c>
      <c r="J2263" s="865" t="s">
        <v>26457</v>
      </c>
      <c r="K2263" s="23" t="s">
        <v>1183</v>
      </c>
      <c r="L2263" s="865" t="s">
        <v>1336</v>
      </c>
      <c r="M2263" s="866" t="s">
        <v>26458</v>
      </c>
      <c r="N2263" s="487"/>
      <c r="O2263" s="21" t="s">
        <v>2155</v>
      </c>
      <c r="P2263" s="487" t="s">
        <v>25353</v>
      </c>
      <c r="Q2263" s="22" t="s">
        <v>25353</v>
      </c>
      <c r="R2263" s="487"/>
      <c r="S2263" s="821"/>
      <c r="T2263" s="748"/>
      <c r="W2263" s="23"/>
      <c r="Y2263" s="748"/>
      <c r="Z2263" s="748"/>
      <c r="AA2263" s="748"/>
      <c r="AB2263" s="748"/>
      <c r="AC2263" s="748"/>
      <c r="AD2263" s="748"/>
      <c r="AE2263" s="748"/>
      <c r="AF2263" s="748"/>
      <c r="AG2263" s="748"/>
      <c r="AH2263" s="822"/>
      <c r="AI2263" s="822"/>
      <c r="AJ2263" s="822"/>
      <c r="AK2263" s="822"/>
      <c r="AL2263" s="748"/>
      <c r="AM2263" s="748"/>
      <c r="AN2263" s="748"/>
      <c r="AO2263" s="748"/>
      <c r="AP2263" s="748"/>
      <c r="AQ2263" s="748"/>
      <c r="AR2263" s="748"/>
      <c r="AS2263" s="821"/>
      <c r="AT2263" s="748"/>
      <c r="AU2263" s="748"/>
      <c r="AV2263" s="748"/>
      <c r="AW2263" s="748"/>
      <c r="AX2263" s="748"/>
      <c r="AY2263" s="748"/>
      <c r="AZ2263" s="748"/>
      <c r="BA2263" s="748"/>
      <c r="BB2263" s="748"/>
      <c r="BC2263" s="748"/>
      <c r="BD2263" s="748"/>
      <c r="BE2263" s="748"/>
      <c r="BF2263" s="748"/>
      <c r="BG2263" s="748"/>
      <c r="BH2263" s="748"/>
      <c r="BI2263" s="748"/>
      <c r="BJ2263" s="748"/>
      <c r="BK2263" s="155"/>
      <c r="BL2263" s="155"/>
      <c r="BM2263" s="155"/>
      <c r="BN2263" s="155"/>
      <c r="BO2263" s="748"/>
      <c r="BP2263" s="748"/>
      <c r="BQ2263" s="748"/>
      <c r="BR2263" s="748"/>
      <c r="BS2263" s="748"/>
      <c r="BT2263" s="748"/>
      <c r="BU2263" s="748"/>
    </row>
    <row r="2264" spans="1:73" s="22" customFormat="1" ht="24" customHeight="1">
      <c r="A2264" s="487" t="s">
        <v>28354</v>
      </c>
      <c r="B2264" s="22" t="s">
        <v>26460</v>
      </c>
      <c r="C2264" s="472" t="s">
        <v>22643</v>
      </c>
      <c r="D2264" s="865" t="s">
        <v>26461</v>
      </c>
      <c r="E2264" s="23" t="s">
        <v>162</v>
      </c>
      <c r="F2264" s="487" t="s">
        <v>198</v>
      </c>
      <c r="G2264" s="487" t="s">
        <v>2448</v>
      </c>
      <c r="H2264" s="487" t="s">
        <v>179</v>
      </c>
      <c r="I2264" s="18" t="s">
        <v>5417</v>
      </c>
      <c r="J2264" s="865" t="s">
        <v>26462</v>
      </c>
      <c r="K2264" s="23" t="s">
        <v>1183</v>
      </c>
      <c r="L2264" s="865" t="s">
        <v>1336</v>
      </c>
      <c r="M2264" s="866" t="s">
        <v>26463</v>
      </c>
      <c r="N2264" s="487"/>
      <c r="O2264" s="21" t="s">
        <v>2155</v>
      </c>
      <c r="P2264" s="487" t="s">
        <v>22256</v>
      </c>
      <c r="Q2264" s="22" t="s">
        <v>22256</v>
      </c>
      <c r="R2264" s="487" t="s">
        <v>27673</v>
      </c>
      <c r="S2264" s="821"/>
      <c r="T2264" s="748"/>
      <c r="W2264" s="23"/>
      <c r="Y2264" s="748"/>
      <c r="Z2264" s="748"/>
      <c r="AA2264" s="748"/>
      <c r="AB2264" s="748"/>
      <c r="AC2264" s="748"/>
      <c r="AD2264" s="748"/>
      <c r="AE2264" s="748"/>
      <c r="AF2264" s="748"/>
      <c r="AG2264" s="748"/>
      <c r="AH2264" s="822"/>
      <c r="AI2264" s="822"/>
      <c r="AJ2264" s="822"/>
      <c r="AK2264" s="822"/>
      <c r="AL2264" s="748"/>
      <c r="AM2264" s="748"/>
      <c r="AN2264" s="748"/>
      <c r="AO2264" s="748"/>
      <c r="AP2264" s="748"/>
      <c r="AQ2264" s="748"/>
      <c r="AR2264" s="748"/>
      <c r="AS2264" s="821"/>
      <c r="AT2264" s="748"/>
      <c r="AU2264" s="748"/>
      <c r="AV2264" s="748"/>
      <c r="AW2264" s="748"/>
      <c r="AX2264" s="748"/>
      <c r="AY2264" s="748"/>
      <c r="AZ2264" s="748"/>
      <c r="BA2264" s="748"/>
      <c r="BB2264" s="748"/>
      <c r="BC2264" s="748"/>
      <c r="BD2264" s="748"/>
      <c r="BE2264" s="748"/>
      <c r="BF2264" s="748"/>
      <c r="BG2264" s="748"/>
      <c r="BH2264" s="748"/>
      <c r="BI2264" s="748"/>
      <c r="BJ2264" s="748"/>
      <c r="BK2264" s="155"/>
      <c r="BL2264" s="155"/>
      <c r="BM2264" s="155"/>
      <c r="BN2264" s="155"/>
      <c r="BO2264" s="748"/>
      <c r="BP2264" s="748"/>
      <c r="BQ2264" s="748"/>
      <c r="BR2264" s="748"/>
      <c r="BS2264" s="748"/>
      <c r="BT2264" s="748"/>
      <c r="BU2264" s="748"/>
    </row>
    <row r="2265" spans="1:73" s="750" customFormat="1" ht="24.75" customHeight="1">
      <c r="A2265" s="22" t="s">
        <v>26464</v>
      </c>
      <c r="B2265" s="22" t="s">
        <v>26465</v>
      </c>
      <c r="C2265" s="472" t="s">
        <v>22643</v>
      </c>
      <c r="D2265" s="23" t="s">
        <v>26466</v>
      </c>
      <c r="E2265" s="23" t="s">
        <v>163</v>
      </c>
      <c r="F2265" s="22" t="s">
        <v>199</v>
      </c>
      <c r="G2265" s="22" t="s">
        <v>26467</v>
      </c>
      <c r="H2265" s="22"/>
      <c r="I2265" s="18" t="s">
        <v>5417</v>
      </c>
      <c r="J2265" s="23" t="s">
        <v>26468</v>
      </c>
      <c r="K2265" s="23" t="s">
        <v>1183</v>
      </c>
      <c r="L2265" s="23" t="s">
        <v>1336</v>
      </c>
      <c r="M2265" s="746" t="s">
        <v>24713</v>
      </c>
      <c r="N2265" s="22"/>
      <c r="O2265" s="22" t="s">
        <v>2155</v>
      </c>
      <c r="P2265" s="22" t="s">
        <v>26469</v>
      </c>
      <c r="Q2265" s="22" t="s">
        <v>26469</v>
      </c>
      <c r="R2265" s="22"/>
      <c r="S2265" s="747"/>
      <c r="T2265" s="748"/>
      <c r="U2265" s="22"/>
      <c r="V2265" s="22"/>
      <c r="W2265" s="22"/>
      <c r="X2265" s="22"/>
      <c r="Y2265" s="748"/>
      <c r="Z2265" s="748"/>
      <c r="AA2265" s="748"/>
      <c r="AB2265" s="748"/>
      <c r="AC2265" s="748"/>
      <c r="AD2265" s="748"/>
      <c r="AE2265" s="748"/>
      <c r="AF2265" s="748"/>
      <c r="AG2265" s="748"/>
      <c r="AH2265" s="749"/>
      <c r="AI2265" s="749"/>
      <c r="AJ2265" s="749"/>
      <c r="AK2265" s="749"/>
      <c r="AL2265" s="748"/>
      <c r="AM2265" s="748"/>
      <c r="AN2265" s="748"/>
      <c r="AO2265" s="748"/>
      <c r="AP2265" s="748"/>
      <c r="AQ2265" s="748"/>
      <c r="AR2265" s="748"/>
      <c r="AS2265" s="747"/>
      <c r="AT2265" s="748"/>
      <c r="AU2265" s="748"/>
      <c r="AV2265" s="748"/>
      <c r="AW2265" s="748"/>
      <c r="AX2265" s="748"/>
      <c r="AY2265" s="748"/>
      <c r="BK2265" s="155"/>
      <c r="BL2265" s="155"/>
      <c r="BM2265" s="155"/>
      <c r="BN2265" s="155"/>
    </row>
    <row r="2266" spans="1:73" s="750" customFormat="1" ht="24.75" customHeight="1">
      <c r="A2266" s="22" t="s">
        <v>26470</v>
      </c>
      <c r="B2266" s="22" t="s">
        <v>26471</v>
      </c>
      <c r="C2266" s="472" t="s">
        <v>22643</v>
      </c>
      <c r="D2266" s="23" t="s">
        <v>26472</v>
      </c>
      <c r="E2266" s="23" t="s">
        <v>162</v>
      </c>
      <c r="F2266" s="22" t="s">
        <v>276</v>
      </c>
      <c r="G2266" s="22" t="s">
        <v>587</v>
      </c>
      <c r="H2266" s="22"/>
      <c r="I2266" s="18" t="s">
        <v>5417</v>
      </c>
      <c r="J2266" s="23" t="s">
        <v>26473</v>
      </c>
      <c r="K2266" s="23" t="s">
        <v>1183</v>
      </c>
      <c r="L2266" s="23" t="s">
        <v>1336</v>
      </c>
      <c r="M2266" s="746" t="s">
        <v>26474</v>
      </c>
      <c r="N2266" s="22"/>
      <c r="O2266" s="22" t="s">
        <v>2155</v>
      </c>
      <c r="P2266" s="22" t="s">
        <v>26113</v>
      </c>
      <c r="Q2266" s="22" t="s">
        <v>26113</v>
      </c>
      <c r="R2266" s="22" t="s">
        <v>26113</v>
      </c>
      <c r="S2266" s="747"/>
      <c r="T2266" s="748"/>
      <c r="U2266" s="22"/>
      <c r="V2266" s="22"/>
      <c r="W2266" s="22"/>
      <c r="X2266" s="22"/>
      <c r="Y2266" s="748"/>
      <c r="Z2266" s="748"/>
      <c r="AA2266" s="748"/>
      <c r="AB2266" s="748"/>
      <c r="AC2266" s="748"/>
      <c r="AD2266" s="748"/>
      <c r="AE2266" s="748"/>
      <c r="AF2266" s="748"/>
      <c r="AG2266" s="748"/>
      <c r="AH2266" s="749"/>
      <c r="AI2266" s="749"/>
      <c r="AJ2266" s="749"/>
      <c r="AK2266" s="749"/>
      <c r="AL2266" s="748"/>
      <c r="AM2266" s="748"/>
      <c r="AN2266" s="748"/>
      <c r="AO2266" s="748"/>
      <c r="AP2266" s="748"/>
      <c r="AQ2266" s="748"/>
      <c r="AR2266" s="748"/>
      <c r="AS2266" s="747"/>
      <c r="AT2266" s="748"/>
      <c r="AU2266" s="748"/>
      <c r="AV2266" s="748"/>
      <c r="AW2266" s="748"/>
      <c r="AX2266" s="748"/>
      <c r="AY2266" s="748"/>
      <c r="BK2266" s="155"/>
      <c r="BL2266" s="155"/>
      <c r="BM2266" s="155"/>
      <c r="BN2266" s="155"/>
    </row>
    <row r="2267" spans="1:73" s="750" customFormat="1" ht="24.75" customHeight="1">
      <c r="A2267" s="22" t="s">
        <v>26475</v>
      </c>
      <c r="B2267" s="22" t="s">
        <v>26476</v>
      </c>
      <c r="C2267" s="472" t="s">
        <v>22643</v>
      </c>
      <c r="D2267" s="23" t="s">
        <v>26477</v>
      </c>
      <c r="E2267" s="23" t="s">
        <v>162</v>
      </c>
      <c r="F2267" s="22" t="s">
        <v>554</v>
      </c>
      <c r="G2267" s="22" t="s">
        <v>587</v>
      </c>
      <c r="H2267" s="22"/>
      <c r="I2267" s="18" t="s">
        <v>5417</v>
      </c>
      <c r="J2267" s="23" t="s">
        <v>26478</v>
      </c>
      <c r="K2267" s="23" t="s">
        <v>1183</v>
      </c>
      <c r="L2267" s="23" t="s">
        <v>774</v>
      </c>
      <c r="M2267" s="746" t="s">
        <v>26479</v>
      </c>
      <c r="N2267" s="22"/>
      <c r="O2267" s="22" t="s">
        <v>2155</v>
      </c>
      <c r="P2267" s="22" t="s">
        <v>25921</v>
      </c>
      <c r="Q2267" s="22" t="s">
        <v>25921</v>
      </c>
      <c r="R2267" s="22" t="s">
        <v>26664</v>
      </c>
      <c r="S2267" s="747"/>
      <c r="T2267" s="748"/>
      <c r="U2267" s="22"/>
      <c r="V2267" s="22"/>
      <c r="W2267" s="22"/>
      <c r="X2267" s="22"/>
      <c r="Y2267" s="748"/>
      <c r="Z2267" s="748"/>
      <c r="AA2267" s="748"/>
      <c r="AB2267" s="748"/>
      <c r="AC2267" s="748"/>
      <c r="AD2267" s="748"/>
      <c r="AE2267" s="748"/>
      <c r="AF2267" s="748"/>
      <c r="AG2267" s="748"/>
      <c r="AH2267" s="749"/>
      <c r="AI2267" s="749"/>
      <c r="AJ2267" s="749"/>
      <c r="AK2267" s="749"/>
      <c r="AL2267" s="748"/>
      <c r="AM2267" s="748"/>
      <c r="AN2267" s="748"/>
      <c r="AO2267" s="748"/>
      <c r="AP2267" s="748"/>
      <c r="AQ2267" s="748"/>
      <c r="AR2267" s="748"/>
      <c r="AS2267" s="747"/>
      <c r="AT2267" s="748"/>
      <c r="AU2267" s="748"/>
      <c r="AV2267" s="748"/>
      <c r="AW2267" s="748"/>
      <c r="AX2267" s="748"/>
      <c r="AY2267" s="748"/>
      <c r="BK2267" s="155"/>
      <c r="BL2267" s="155"/>
      <c r="BM2267" s="155"/>
      <c r="BN2267" s="155"/>
    </row>
    <row r="2268" spans="1:73" s="750" customFormat="1" ht="24.75" customHeight="1">
      <c r="A2268" s="22" t="s">
        <v>26480</v>
      </c>
      <c r="B2268" s="22" t="s">
        <v>26481</v>
      </c>
      <c r="C2268" s="472" t="s">
        <v>22643</v>
      </c>
      <c r="D2268" s="23" t="s">
        <v>26482</v>
      </c>
      <c r="E2268" s="23" t="s">
        <v>163</v>
      </c>
      <c r="F2268" s="22" t="s">
        <v>548</v>
      </c>
      <c r="G2268" s="22" t="s">
        <v>2448</v>
      </c>
      <c r="H2268" s="22"/>
      <c r="I2268" s="18" t="s">
        <v>5417</v>
      </c>
      <c r="J2268" s="23" t="s">
        <v>26483</v>
      </c>
      <c r="K2268" s="23" t="s">
        <v>1183</v>
      </c>
      <c r="L2268" s="23" t="s">
        <v>774</v>
      </c>
      <c r="M2268" s="746"/>
      <c r="N2268" s="22"/>
      <c r="O2268" s="22" t="s">
        <v>2155</v>
      </c>
      <c r="P2268" s="22" t="s">
        <v>26469</v>
      </c>
      <c r="Q2268" s="22" t="s">
        <v>26469</v>
      </c>
      <c r="R2268" s="22"/>
      <c r="S2268" s="747"/>
      <c r="T2268" s="748"/>
      <c r="U2268" s="22"/>
      <c r="V2268" s="22"/>
      <c r="W2268" s="22"/>
      <c r="X2268" s="22"/>
      <c r="Y2268" s="748"/>
      <c r="Z2268" s="748"/>
      <c r="AA2268" s="748"/>
      <c r="AB2268" s="748"/>
      <c r="AC2268" s="748"/>
      <c r="AD2268" s="748"/>
      <c r="AE2268" s="748"/>
      <c r="AF2268" s="748"/>
      <c r="AG2268" s="748"/>
      <c r="AH2268" s="749"/>
      <c r="AI2268" s="749"/>
      <c r="AJ2268" s="749"/>
      <c r="AK2268" s="749"/>
      <c r="AL2268" s="748"/>
      <c r="AM2268" s="748"/>
      <c r="AN2268" s="748"/>
      <c r="AO2268" s="748"/>
      <c r="AP2268" s="748"/>
      <c r="AQ2268" s="748"/>
      <c r="AR2268" s="748"/>
      <c r="AS2268" s="747"/>
      <c r="AT2268" s="748"/>
      <c r="AU2268" s="748"/>
      <c r="AV2268" s="748"/>
      <c r="AW2268" s="748"/>
      <c r="AX2268" s="748"/>
      <c r="AY2268" s="748"/>
      <c r="BK2268" s="155"/>
      <c r="BL2268" s="155"/>
      <c r="BM2268" s="155"/>
      <c r="BN2268" s="155"/>
    </row>
    <row r="2269" spans="1:73" s="750" customFormat="1" ht="24.75" customHeight="1">
      <c r="A2269" s="22" t="s">
        <v>28325</v>
      </c>
      <c r="B2269" s="22" t="s">
        <v>28326</v>
      </c>
      <c r="C2269" s="472" t="s">
        <v>22643</v>
      </c>
      <c r="D2269" s="23" t="s">
        <v>28327</v>
      </c>
      <c r="E2269" s="23" t="s">
        <v>163</v>
      </c>
      <c r="F2269" s="22" t="s">
        <v>114</v>
      </c>
      <c r="G2269" s="22" t="s">
        <v>28328</v>
      </c>
      <c r="H2269" s="22"/>
      <c r="I2269" s="18"/>
      <c r="J2269" s="23" t="s">
        <v>28329</v>
      </c>
      <c r="K2269" s="23" t="s">
        <v>1183</v>
      </c>
      <c r="L2269" s="23" t="s">
        <v>1336</v>
      </c>
      <c r="M2269" s="746" t="s">
        <v>28330</v>
      </c>
      <c r="N2269" s="22"/>
      <c r="O2269" s="22" t="s">
        <v>2155</v>
      </c>
      <c r="P2269" s="22" t="s">
        <v>2864</v>
      </c>
      <c r="Q2269" s="22" t="s">
        <v>22780</v>
      </c>
      <c r="R2269" s="22"/>
      <c r="S2269" s="747"/>
      <c r="T2269" s="748"/>
      <c r="U2269" s="22"/>
      <c r="V2269" s="22"/>
      <c r="W2269" s="22"/>
      <c r="X2269" s="22"/>
      <c r="Y2269" s="748"/>
      <c r="Z2269" s="748"/>
      <c r="AA2269" s="748"/>
      <c r="AB2269" s="748"/>
      <c r="AC2269" s="748"/>
      <c r="AD2269" s="748"/>
      <c r="AE2269" s="748"/>
      <c r="AF2269" s="748"/>
      <c r="AG2269" s="748"/>
      <c r="AH2269" s="749"/>
      <c r="AI2269" s="749"/>
      <c r="AJ2269" s="749"/>
      <c r="AK2269" s="749"/>
      <c r="AL2269" s="748"/>
      <c r="AM2269" s="748"/>
      <c r="AN2269" s="748"/>
      <c r="AO2269" s="748"/>
      <c r="AP2269" s="748"/>
      <c r="AQ2269" s="748"/>
      <c r="AR2269" s="748"/>
      <c r="AS2269" s="747"/>
      <c r="AT2269" s="748"/>
      <c r="AU2269" s="748"/>
      <c r="AV2269" s="748"/>
      <c r="AW2269" s="748"/>
      <c r="AX2269" s="748"/>
      <c r="AY2269" s="748"/>
      <c r="BK2269" s="155"/>
      <c r="BL2269" s="155"/>
      <c r="BM2269" s="155"/>
      <c r="BN2269" s="155"/>
    </row>
    <row r="2270" spans="1:73" s="750" customFormat="1" ht="24.75" customHeight="1">
      <c r="A2270" s="22" t="s">
        <v>28352</v>
      </c>
      <c r="B2270" s="22" t="s">
        <v>28353</v>
      </c>
      <c r="C2270" s="472" t="s">
        <v>22643</v>
      </c>
      <c r="D2270" s="23"/>
      <c r="E2270" s="23"/>
      <c r="F2270" s="22"/>
      <c r="G2270" s="22"/>
      <c r="H2270" s="22"/>
      <c r="I2270" s="18"/>
      <c r="J2270" s="23"/>
      <c r="K2270" s="23"/>
      <c r="L2270" s="23"/>
      <c r="M2270" s="746"/>
      <c r="N2270" s="22"/>
      <c r="O2270" s="22"/>
      <c r="P2270" s="22"/>
      <c r="Q2270" s="22"/>
      <c r="R2270" s="22"/>
      <c r="S2270" s="747"/>
      <c r="T2270" s="748" t="e">
        <f>IF([20]!Table54[[#This Row],[تاریخ اولین  احتساب حق بیمه]]="",1403,MID([20]!Table54[[#This Row],[تاریخ اولین  احتساب حق بیمه]],1,4))</f>
        <v>#REF!</v>
      </c>
      <c r="U2270" s="22"/>
      <c r="V2270" s="22"/>
      <c r="W2270" s="22"/>
      <c r="X2270" s="22"/>
      <c r="Y2270" s="748"/>
      <c r="Z2270" s="748"/>
      <c r="AA2270" s="748"/>
      <c r="AB2270" s="748"/>
      <c r="AC2270" s="748"/>
      <c r="AD2270" s="748"/>
      <c r="AE2270" s="748"/>
      <c r="AF2270" s="748"/>
      <c r="AG2270" s="748"/>
      <c r="AH2270" s="749"/>
      <c r="AI2270" s="749"/>
      <c r="AJ2270" s="749"/>
      <c r="AK2270" s="749"/>
      <c r="AL2270" s="748"/>
      <c r="AM2270" s="748"/>
      <c r="AN2270" s="748"/>
      <c r="AO2270" s="748"/>
      <c r="AP2270" s="748"/>
      <c r="AQ2270" s="748"/>
      <c r="AR2270" s="748"/>
      <c r="AS2270" s="747"/>
      <c r="AT2270" s="748"/>
      <c r="AU2270" s="748"/>
      <c r="AV2270" s="748"/>
      <c r="AW2270" s="748"/>
      <c r="AX2270" s="748"/>
      <c r="AY2270" s="748"/>
      <c r="BK2270" s="155"/>
      <c r="BL2270" s="155"/>
      <c r="BM2270" s="155"/>
      <c r="BN2270" s="155"/>
    </row>
    <row r="2271" spans="1:73" s="750" customFormat="1" ht="24.75" customHeight="1">
      <c r="A2271" s="22" t="s">
        <v>28331</v>
      </c>
      <c r="B2271" s="22" t="s">
        <v>28332</v>
      </c>
      <c r="C2271" s="472" t="s">
        <v>22643</v>
      </c>
      <c r="D2271" s="23" t="s">
        <v>28333</v>
      </c>
      <c r="E2271" s="23" t="s">
        <v>162</v>
      </c>
      <c r="F2271" s="22" t="s">
        <v>141</v>
      </c>
      <c r="G2271" s="22" t="s">
        <v>2448</v>
      </c>
      <c r="H2271" s="22" t="s">
        <v>179</v>
      </c>
      <c r="I2271" s="18" t="s">
        <v>5416</v>
      </c>
      <c r="J2271" s="23" t="s">
        <v>28334</v>
      </c>
      <c r="K2271" s="23" t="s">
        <v>1183</v>
      </c>
      <c r="L2271" s="23" t="s">
        <v>1336</v>
      </c>
      <c r="M2271" s="746" t="s">
        <v>28335</v>
      </c>
      <c r="N2271" s="22"/>
      <c r="O2271" s="22" t="s">
        <v>1551</v>
      </c>
      <c r="P2271" s="22" t="s">
        <v>27673</v>
      </c>
      <c r="Q2271" s="22" t="s">
        <v>27673</v>
      </c>
      <c r="R2271" s="22" t="s">
        <v>27673</v>
      </c>
      <c r="S2271" s="747"/>
      <c r="T2271" s="748"/>
      <c r="U2271" s="22"/>
      <c r="V2271" s="22"/>
      <c r="W2271" s="22"/>
      <c r="X2271" s="22"/>
      <c r="Y2271" s="748"/>
      <c r="Z2271" s="748"/>
      <c r="AA2271" s="748"/>
      <c r="AB2271" s="748"/>
      <c r="AC2271" s="748"/>
      <c r="AD2271" s="748"/>
      <c r="AE2271" s="748"/>
      <c r="AF2271" s="748"/>
      <c r="AG2271" s="748"/>
      <c r="AH2271" s="749"/>
      <c r="AI2271" s="749"/>
      <c r="AJ2271" s="749"/>
      <c r="AK2271" s="749"/>
      <c r="AL2271" s="748"/>
      <c r="AM2271" s="748"/>
      <c r="AN2271" s="748"/>
      <c r="AO2271" s="748"/>
      <c r="AP2271" s="748"/>
      <c r="AQ2271" s="748"/>
      <c r="AR2271" s="748"/>
      <c r="AS2271" s="747"/>
      <c r="AT2271" s="748"/>
      <c r="AU2271" s="748"/>
      <c r="AV2271" s="748"/>
      <c r="AW2271" s="748"/>
      <c r="AX2271" s="748"/>
      <c r="AY2271" s="748"/>
      <c r="BK2271" s="155"/>
      <c r="BL2271" s="155"/>
      <c r="BM2271" s="155"/>
      <c r="BN2271" s="155"/>
    </row>
    <row r="2272" spans="1:73" s="750" customFormat="1" ht="24.75" customHeight="1">
      <c r="A2272" s="22" t="s">
        <v>28336</v>
      </c>
      <c r="B2272" s="22" t="s">
        <v>28337</v>
      </c>
      <c r="C2272" s="472" t="s">
        <v>22643</v>
      </c>
      <c r="D2272" s="23" t="s">
        <v>28338</v>
      </c>
      <c r="E2272" s="23" t="s">
        <v>163</v>
      </c>
      <c r="F2272" s="22" t="s">
        <v>138</v>
      </c>
      <c r="G2272" s="22" t="s">
        <v>2448</v>
      </c>
      <c r="H2272" s="22" t="s">
        <v>179</v>
      </c>
      <c r="I2272" s="18" t="s">
        <v>5416</v>
      </c>
      <c r="J2272" s="23" t="s">
        <v>28339</v>
      </c>
      <c r="K2272" s="23" t="s">
        <v>1183</v>
      </c>
      <c r="L2272" s="23" t="s">
        <v>1336</v>
      </c>
      <c r="M2272" s="746" t="s">
        <v>27286</v>
      </c>
      <c r="N2272" s="22"/>
      <c r="O2272" s="22" t="s">
        <v>2155</v>
      </c>
      <c r="P2272" s="22" t="s">
        <v>28340</v>
      </c>
      <c r="Q2272" s="22" t="s">
        <v>28340</v>
      </c>
      <c r="R2272" s="22"/>
      <c r="S2272" s="747"/>
      <c r="T2272" s="748"/>
      <c r="U2272" s="22"/>
      <c r="V2272" s="22"/>
      <c r="W2272" s="22"/>
      <c r="X2272" s="22"/>
      <c r="Y2272" s="748"/>
      <c r="Z2272" s="748"/>
      <c r="AA2272" s="748"/>
      <c r="AB2272" s="748"/>
      <c r="AC2272" s="748"/>
      <c r="AD2272" s="748"/>
      <c r="AE2272" s="748"/>
      <c r="AF2272" s="748"/>
      <c r="AG2272" s="748"/>
      <c r="AH2272" s="749"/>
      <c r="AI2272" s="749"/>
      <c r="AJ2272" s="749"/>
      <c r="AK2272" s="749"/>
      <c r="AL2272" s="748"/>
      <c r="AM2272" s="748"/>
      <c r="AN2272" s="748"/>
      <c r="AO2272" s="748"/>
      <c r="AP2272" s="748"/>
      <c r="AQ2272" s="748"/>
      <c r="AR2272" s="748"/>
      <c r="AS2272" s="747"/>
      <c r="AT2272" s="748"/>
      <c r="AU2272" s="748"/>
      <c r="AV2272" s="748"/>
      <c r="AW2272" s="748"/>
      <c r="AX2272" s="748"/>
      <c r="AY2272" s="748"/>
      <c r="BK2272" s="155"/>
      <c r="BL2272" s="155"/>
      <c r="BM2272" s="155"/>
      <c r="BN2272" s="155"/>
    </row>
    <row r="2273" spans="1:66" s="750" customFormat="1" ht="24.75" customHeight="1">
      <c r="A2273" s="22" t="s">
        <v>28341</v>
      </c>
      <c r="B2273" s="22" t="s">
        <v>28342</v>
      </c>
      <c r="C2273" s="472" t="s">
        <v>22643</v>
      </c>
      <c r="D2273" s="23" t="s">
        <v>28343</v>
      </c>
      <c r="E2273" s="23" t="s">
        <v>163</v>
      </c>
      <c r="F2273" s="22" t="s">
        <v>111</v>
      </c>
      <c r="G2273" s="22" t="s">
        <v>22682</v>
      </c>
      <c r="H2273" s="22" t="s">
        <v>180</v>
      </c>
      <c r="I2273" s="18" t="s">
        <v>5417</v>
      </c>
      <c r="J2273" s="23" t="s">
        <v>28344</v>
      </c>
      <c r="K2273" s="23" t="s">
        <v>1183</v>
      </c>
      <c r="L2273" s="23" t="s">
        <v>1336</v>
      </c>
      <c r="M2273" s="746" t="s">
        <v>28345</v>
      </c>
      <c r="N2273" s="22"/>
      <c r="O2273" s="22" t="s">
        <v>2155</v>
      </c>
      <c r="P2273" s="22" t="s">
        <v>28346</v>
      </c>
      <c r="Q2273" s="22" t="s">
        <v>28346</v>
      </c>
      <c r="R2273" s="22"/>
      <c r="S2273" s="747"/>
      <c r="T2273" s="748"/>
      <c r="U2273" s="22"/>
      <c r="V2273" s="22"/>
      <c r="W2273" s="22"/>
      <c r="X2273" s="22"/>
      <c r="Y2273" s="748"/>
      <c r="Z2273" s="748"/>
      <c r="AA2273" s="748"/>
      <c r="AB2273" s="748"/>
      <c r="AC2273" s="748"/>
      <c r="AD2273" s="748"/>
      <c r="AE2273" s="748"/>
      <c r="AF2273" s="748"/>
      <c r="AG2273" s="748"/>
      <c r="AH2273" s="749"/>
      <c r="AI2273" s="749"/>
      <c r="AJ2273" s="749"/>
      <c r="AK2273" s="749"/>
      <c r="AL2273" s="748"/>
      <c r="AM2273" s="748"/>
      <c r="AN2273" s="748"/>
      <c r="AO2273" s="748"/>
      <c r="AP2273" s="748"/>
      <c r="AQ2273" s="748"/>
      <c r="AR2273" s="748"/>
      <c r="AS2273" s="747"/>
      <c r="AT2273" s="748"/>
      <c r="AU2273" s="748"/>
      <c r="AV2273" s="748"/>
      <c r="AW2273" s="748"/>
      <c r="AX2273" s="748"/>
      <c r="AY2273" s="748"/>
      <c r="BK2273" s="155"/>
      <c r="BL2273" s="155"/>
      <c r="BM2273" s="155"/>
      <c r="BN2273" s="155"/>
    </row>
    <row r="2274" spans="1:66" s="750" customFormat="1" ht="24.75" customHeight="1">
      <c r="A2274" s="22" t="s">
        <v>28347</v>
      </c>
      <c r="B2274" s="22" t="s">
        <v>28348</v>
      </c>
      <c r="C2274" s="472" t="s">
        <v>22643</v>
      </c>
      <c r="D2274" s="23" t="s">
        <v>28349</v>
      </c>
      <c r="E2274" s="23" t="s">
        <v>163</v>
      </c>
      <c r="F2274" s="22" t="s">
        <v>138</v>
      </c>
      <c r="G2274" s="22" t="s">
        <v>3059</v>
      </c>
      <c r="H2274" s="22" t="s">
        <v>180</v>
      </c>
      <c r="I2274" s="18" t="s">
        <v>5418</v>
      </c>
      <c r="J2274" s="23" t="s">
        <v>28350</v>
      </c>
      <c r="K2274" s="23" t="s">
        <v>1183</v>
      </c>
      <c r="L2274" s="23" t="s">
        <v>1336</v>
      </c>
      <c r="M2274" s="746" t="s">
        <v>26463</v>
      </c>
      <c r="N2274" s="22"/>
      <c r="O2274" s="22" t="s">
        <v>2155</v>
      </c>
      <c r="P2274" s="22" t="s">
        <v>28351</v>
      </c>
      <c r="Q2274" s="22" t="s">
        <v>28351</v>
      </c>
      <c r="R2274" s="22"/>
      <c r="S2274" s="747"/>
      <c r="T2274" s="748"/>
      <c r="U2274" s="22"/>
      <c r="V2274" s="22"/>
      <c r="W2274" s="22"/>
      <c r="X2274" s="22"/>
      <c r="Y2274" s="748"/>
      <c r="Z2274" s="748"/>
      <c r="AA2274" s="748"/>
      <c r="AB2274" s="748"/>
      <c r="AC2274" s="748"/>
      <c r="AD2274" s="748"/>
      <c r="AE2274" s="748"/>
      <c r="AF2274" s="748"/>
      <c r="AG2274" s="748"/>
      <c r="AH2274" s="749"/>
      <c r="AI2274" s="749"/>
      <c r="AJ2274" s="749"/>
      <c r="AK2274" s="749"/>
      <c r="AL2274" s="748"/>
      <c r="AM2274" s="748"/>
      <c r="AN2274" s="748"/>
      <c r="AO2274" s="748"/>
      <c r="AP2274" s="748"/>
      <c r="AQ2274" s="748"/>
      <c r="AR2274" s="748"/>
      <c r="AS2274" s="747"/>
      <c r="AT2274" s="748"/>
      <c r="AU2274" s="748"/>
      <c r="AV2274" s="748"/>
      <c r="AW2274" s="748"/>
      <c r="AX2274" s="748"/>
      <c r="AY2274" s="748"/>
      <c r="BK2274" s="155"/>
      <c r="BL2274" s="155"/>
      <c r="BM2274" s="155"/>
      <c r="BN2274" s="155"/>
    </row>
    <row r="2275" spans="1:66" s="750" customFormat="1" ht="24.75" customHeight="1">
      <c r="A2275" s="22" t="s">
        <v>28850</v>
      </c>
      <c r="B2275" s="22">
        <v>39351</v>
      </c>
      <c r="C2275" s="472" t="s">
        <v>22643</v>
      </c>
      <c r="D2275" s="23" t="s">
        <v>28852</v>
      </c>
      <c r="E2275" s="23" t="s">
        <v>163</v>
      </c>
      <c r="F2275" s="22" t="s">
        <v>114</v>
      </c>
      <c r="G2275" s="22" t="s">
        <v>26467</v>
      </c>
      <c r="H2275" s="22" t="s">
        <v>179</v>
      </c>
      <c r="I2275" s="18" t="s">
        <v>5416</v>
      </c>
      <c r="J2275" s="23" t="s">
        <v>28854</v>
      </c>
      <c r="K2275" s="23" t="s">
        <v>1183</v>
      </c>
      <c r="L2275" s="23" t="s">
        <v>1336</v>
      </c>
      <c r="M2275" s="746"/>
      <c r="N2275" s="22"/>
      <c r="O2275" s="22" t="s">
        <v>2155</v>
      </c>
      <c r="P2275" s="22" t="s">
        <v>28856</v>
      </c>
      <c r="Q2275" s="22" t="s">
        <v>28856</v>
      </c>
      <c r="R2275" s="22"/>
      <c r="S2275" s="747"/>
      <c r="T2275" s="748"/>
      <c r="U2275" s="22"/>
      <c r="V2275" s="22"/>
      <c r="W2275" s="22"/>
      <c r="X2275" s="22"/>
      <c r="Y2275" s="748"/>
      <c r="Z2275" s="748"/>
      <c r="AA2275" s="748"/>
      <c r="AB2275" s="748"/>
      <c r="AC2275" s="748"/>
      <c r="AD2275" s="748"/>
      <c r="AE2275" s="748"/>
      <c r="AF2275" s="748"/>
      <c r="AG2275" s="748"/>
      <c r="AH2275" s="749"/>
      <c r="AI2275" s="749"/>
      <c r="AJ2275" s="749"/>
      <c r="AK2275" s="749"/>
      <c r="AL2275" s="748"/>
      <c r="AM2275" s="748"/>
      <c r="AN2275" s="748"/>
      <c r="AO2275" s="748"/>
      <c r="AP2275" s="748"/>
      <c r="AQ2275" s="748"/>
      <c r="AR2275" s="748"/>
      <c r="AS2275" s="747"/>
      <c r="AT2275" s="748"/>
      <c r="AU2275" s="748"/>
      <c r="AV2275" s="748"/>
      <c r="AW2275" s="748"/>
      <c r="AX2275" s="748"/>
      <c r="AY2275" s="748"/>
      <c r="BK2275" s="155"/>
      <c r="BL2275" s="155"/>
      <c r="BM2275" s="155"/>
      <c r="BN2275" s="155"/>
    </row>
    <row r="2276" spans="1:66" s="750" customFormat="1" ht="24.75" customHeight="1">
      <c r="A2276" s="22" t="s">
        <v>28851</v>
      </c>
      <c r="B2276" s="22">
        <v>39352</v>
      </c>
      <c r="C2276" s="472" t="s">
        <v>22643</v>
      </c>
      <c r="D2276" s="23" t="s">
        <v>28853</v>
      </c>
      <c r="E2276" s="23" t="s">
        <v>163</v>
      </c>
      <c r="F2276" s="22" t="s">
        <v>136</v>
      </c>
      <c r="G2276" s="22" t="s">
        <v>4142</v>
      </c>
      <c r="H2276" s="22" t="s">
        <v>180</v>
      </c>
      <c r="I2276" s="18" t="s">
        <v>5417</v>
      </c>
      <c r="J2276" s="23" t="s">
        <v>28855</v>
      </c>
      <c r="K2276" s="23" t="s">
        <v>1183</v>
      </c>
      <c r="L2276" s="23" t="s">
        <v>1336</v>
      </c>
      <c r="M2276" s="746"/>
      <c r="N2276" s="22"/>
      <c r="O2276" s="22" t="s">
        <v>2155</v>
      </c>
      <c r="P2276" s="22" t="s">
        <v>28832</v>
      </c>
      <c r="Q2276" s="22" t="s">
        <v>28832</v>
      </c>
      <c r="R2276" s="22"/>
      <c r="S2276" s="747"/>
      <c r="T2276" s="748"/>
      <c r="U2276" s="22"/>
      <c r="V2276" s="22"/>
      <c r="W2276" s="22"/>
      <c r="X2276" s="22"/>
      <c r="Y2276" s="748"/>
      <c r="Z2276" s="748"/>
      <c r="AA2276" s="748"/>
      <c r="AB2276" s="748"/>
      <c r="AC2276" s="748"/>
      <c r="AD2276" s="748"/>
      <c r="AE2276" s="748"/>
      <c r="AF2276" s="748"/>
      <c r="AG2276" s="748"/>
      <c r="AH2276" s="749"/>
      <c r="AI2276" s="749"/>
      <c r="AJ2276" s="749"/>
      <c r="AK2276" s="749"/>
      <c r="AL2276" s="748"/>
      <c r="AM2276" s="748"/>
      <c r="AN2276" s="748"/>
      <c r="AO2276" s="748"/>
      <c r="AP2276" s="748"/>
      <c r="AQ2276" s="748"/>
      <c r="AR2276" s="748"/>
      <c r="AS2276" s="747"/>
      <c r="AT2276" s="748"/>
      <c r="AU2276" s="748"/>
      <c r="AV2276" s="748"/>
      <c r="AW2276" s="748"/>
      <c r="AX2276" s="748"/>
      <c r="AY2276" s="748"/>
      <c r="BK2276" s="155"/>
      <c r="BL2276" s="155"/>
      <c r="BM2276" s="155"/>
      <c r="BN2276" s="155"/>
    </row>
    <row r="2277" spans="1:66" s="750" customFormat="1" ht="24.75" customHeight="1">
      <c r="A2277" s="22" t="s">
        <v>28986</v>
      </c>
      <c r="B2277" s="22">
        <v>39353</v>
      </c>
      <c r="C2277" s="472" t="s">
        <v>22643</v>
      </c>
      <c r="D2277" s="23" t="s">
        <v>28987</v>
      </c>
      <c r="E2277" s="23" t="s">
        <v>163</v>
      </c>
      <c r="F2277" s="22"/>
      <c r="G2277" s="22" t="s">
        <v>1288</v>
      </c>
      <c r="H2277" s="22" t="s">
        <v>179</v>
      </c>
      <c r="I2277" s="18" t="s">
        <v>22176</v>
      </c>
      <c r="J2277" s="23"/>
      <c r="K2277" s="23" t="s">
        <v>1183</v>
      </c>
      <c r="L2277" s="23" t="s">
        <v>1336</v>
      </c>
      <c r="M2277" s="746" t="s">
        <v>28988</v>
      </c>
      <c r="N2277" s="22"/>
      <c r="O2277" s="22" t="s">
        <v>2155</v>
      </c>
      <c r="P2277" s="22" t="s">
        <v>29241</v>
      </c>
      <c r="Q2277" s="22" t="s">
        <v>29241</v>
      </c>
      <c r="R2277" s="22"/>
      <c r="S2277" s="747"/>
      <c r="T2277" s="748"/>
      <c r="U2277" s="22"/>
      <c r="V2277" s="22"/>
      <c r="W2277" s="22"/>
      <c r="X2277" s="22"/>
      <c r="Y2277" s="748"/>
      <c r="Z2277" s="748"/>
      <c r="AA2277" s="748"/>
      <c r="AB2277" s="748"/>
      <c r="AC2277" s="748"/>
      <c r="AD2277" s="748"/>
      <c r="AE2277" s="748"/>
      <c r="AF2277" s="748"/>
      <c r="AG2277" s="748"/>
      <c r="AH2277" s="749"/>
      <c r="AI2277" s="749"/>
      <c r="AJ2277" s="749"/>
      <c r="AK2277" s="749"/>
      <c r="AL2277" s="748"/>
      <c r="AM2277" s="748"/>
      <c r="AN2277" s="748"/>
      <c r="AO2277" s="748"/>
      <c r="AP2277" s="748"/>
      <c r="AQ2277" s="748"/>
      <c r="AR2277" s="748"/>
      <c r="AS2277" s="747"/>
      <c r="AT2277" s="748"/>
      <c r="AU2277" s="748"/>
      <c r="AV2277" s="748"/>
      <c r="AW2277" s="748"/>
      <c r="AX2277" s="748"/>
      <c r="AY2277" s="748"/>
      <c r="BK2277" s="155"/>
      <c r="BL2277" s="155"/>
      <c r="BM2277" s="155"/>
      <c r="BN2277" s="155"/>
    </row>
    <row r="2278" spans="1:66" s="750" customFormat="1" ht="24.75" customHeight="1">
      <c r="A2278" s="22"/>
      <c r="B2278" s="22"/>
      <c r="C2278" s="472"/>
      <c r="D2278" s="23"/>
      <c r="E2278" s="23"/>
      <c r="F2278" s="22"/>
      <c r="G2278" s="22"/>
      <c r="H2278" s="22"/>
      <c r="I2278" s="18"/>
      <c r="J2278" s="23"/>
      <c r="K2278" s="23"/>
      <c r="L2278" s="23"/>
      <c r="M2278" s="746"/>
      <c r="N2278" s="22"/>
      <c r="O2278" s="22"/>
      <c r="P2278" s="22"/>
      <c r="Q2278" s="22"/>
      <c r="R2278" s="22"/>
      <c r="S2278" s="747"/>
      <c r="T2278" s="748"/>
      <c r="U2278" s="22"/>
      <c r="V2278" s="22"/>
      <c r="W2278" s="22"/>
      <c r="X2278" s="22"/>
      <c r="Y2278" s="748"/>
      <c r="Z2278" s="748"/>
      <c r="AA2278" s="748"/>
      <c r="AB2278" s="748"/>
      <c r="AC2278" s="748"/>
      <c r="AD2278" s="748"/>
      <c r="AE2278" s="748"/>
      <c r="AF2278" s="748"/>
      <c r="AG2278" s="748"/>
      <c r="AH2278" s="749"/>
      <c r="AI2278" s="749"/>
      <c r="AJ2278" s="749"/>
      <c r="AK2278" s="749"/>
      <c r="AL2278" s="748"/>
      <c r="AM2278" s="748"/>
      <c r="AN2278" s="748"/>
      <c r="AO2278" s="748"/>
      <c r="AP2278" s="748"/>
      <c r="AQ2278" s="748"/>
      <c r="AR2278" s="748"/>
      <c r="AS2278" s="747"/>
      <c r="AT2278" s="748"/>
      <c r="AU2278" s="748"/>
      <c r="AV2278" s="748"/>
      <c r="AW2278" s="748"/>
      <c r="AX2278" s="748"/>
      <c r="AY2278" s="748"/>
      <c r="BK2278" s="155"/>
      <c r="BL2278" s="155"/>
      <c r="BM2278" s="155"/>
      <c r="BN2278" s="155"/>
    </row>
    <row r="2279" spans="1:66" s="750" customFormat="1" ht="24.75" customHeight="1">
      <c r="A2279" s="21" t="s">
        <v>22983</v>
      </c>
      <c r="B2279" s="20">
        <v>39401</v>
      </c>
      <c r="C2279" s="850" t="s">
        <v>23032</v>
      </c>
      <c r="D2279" s="20" t="s">
        <v>22995</v>
      </c>
      <c r="E2279" s="20" t="s">
        <v>162</v>
      </c>
      <c r="F2279" s="21" t="s">
        <v>3410</v>
      </c>
      <c r="G2279" s="21" t="s">
        <v>1289</v>
      </c>
      <c r="H2279" s="21" t="s">
        <v>179</v>
      </c>
      <c r="I2279" s="19" t="s">
        <v>5416</v>
      </c>
      <c r="J2279" s="20" t="s">
        <v>23008</v>
      </c>
      <c r="K2279" s="20" t="s">
        <v>1183</v>
      </c>
      <c r="L2279" s="20" t="s">
        <v>1184</v>
      </c>
      <c r="M2279" s="758" t="s">
        <v>23009</v>
      </c>
      <c r="N2279" s="21"/>
      <c r="O2279" s="21" t="s">
        <v>1551</v>
      </c>
      <c r="P2279" s="21" t="s">
        <v>2100</v>
      </c>
      <c r="Q2279" s="21"/>
      <c r="R2279" s="21" t="s">
        <v>2100</v>
      </c>
      <c r="S2279" s="759"/>
      <c r="T2279" s="760" t="str">
        <f>IF(Table54[[#This Row],[تاریخ اولین  احتساب حق بیمه]]="",1403,MID(Table54[[#This Row],[تاریخ اولین  احتساب حق بیمه]],1,4))</f>
        <v>1401</v>
      </c>
      <c r="U2279" s="21"/>
      <c r="V2279" s="21"/>
      <c r="W2279" s="20"/>
      <c r="X2279" s="21"/>
      <c r="Y2279" s="760"/>
      <c r="Z2279" s="760"/>
      <c r="AA2279" s="760"/>
      <c r="AB2279" s="760"/>
      <c r="AC2279" s="760"/>
      <c r="AD2279" s="760"/>
      <c r="AE2279" s="760"/>
      <c r="AF2279" s="760"/>
      <c r="AG2279" s="760"/>
      <c r="AH2279" s="761"/>
      <c r="AI2279" s="761"/>
      <c r="AJ2279" s="761"/>
      <c r="AK2279" s="761"/>
      <c r="AL2279" s="760"/>
      <c r="AM2279" s="760"/>
      <c r="AN2279" s="760"/>
      <c r="AO2279" s="760"/>
      <c r="AP2279" s="760"/>
      <c r="AQ2279" s="760"/>
      <c r="AR2279" s="760"/>
      <c r="AS2279" s="759"/>
      <c r="AT2279" s="760"/>
      <c r="AU2279" s="760"/>
      <c r="AV2279" s="760"/>
      <c r="AW2279" s="760"/>
      <c r="AX2279" s="760"/>
      <c r="AY2279" s="760"/>
      <c r="AZ2279" s="760"/>
      <c r="BA2279" s="760"/>
      <c r="BB2279" s="760"/>
      <c r="BC2279" s="760"/>
      <c r="BD2279" s="760"/>
      <c r="BE2279" s="760"/>
      <c r="BF2279" s="760"/>
      <c r="BG2279" s="760"/>
      <c r="BH2279" s="760"/>
      <c r="BI2279" s="760"/>
      <c r="BK2279" s="155"/>
      <c r="BL2279" s="155"/>
      <c r="BM2279" s="155"/>
      <c r="BN2279" s="155"/>
    </row>
    <row r="2280" spans="1:66" s="750" customFormat="1" ht="24.75" customHeight="1">
      <c r="A2280" s="21" t="s">
        <v>22984</v>
      </c>
      <c r="B2280" s="20">
        <v>39402</v>
      </c>
      <c r="C2280" s="850" t="s">
        <v>23032</v>
      </c>
      <c r="D2280" s="20" t="s">
        <v>22996</v>
      </c>
      <c r="E2280" s="20" t="s">
        <v>163</v>
      </c>
      <c r="F2280" s="21" t="s">
        <v>469</v>
      </c>
      <c r="G2280" s="21" t="s">
        <v>1289</v>
      </c>
      <c r="H2280" s="21" t="s">
        <v>180</v>
      </c>
      <c r="I2280" s="19" t="s">
        <v>5417</v>
      </c>
      <c r="J2280" s="20" t="s">
        <v>23010</v>
      </c>
      <c r="K2280" s="20" t="s">
        <v>1183</v>
      </c>
      <c r="L2280" s="20" t="s">
        <v>1184</v>
      </c>
      <c r="M2280" s="758" t="s">
        <v>23011</v>
      </c>
      <c r="N2280" s="21">
        <v>4183855198</v>
      </c>
      <c r="O2280" s="21" t="s">
        <v>2155</v>
      </c>
      <c r="P2280" s="21" t="s">
        <v>2100</v>
      </c>
      <c r="Q2280" s="21"/>
      <c r="R2280" s="21"/>
      <c r="S2280" s="759"/>
      <c r="T2280" s="760">
        <f>IF(Table54[[#This Row],[تاریخ اولین  احتساب حق بیمه]]="",1403,MID(Table54[[#This Row],[تاریخ اولین  احتساب حق بیمه]],1,4))</f>
        <v>1403</v>
      </c>
      <c r="U2280" s="21"/>
      <c r="V2280" s="21"/>
      <c r="W2280" s="20"/>
      <c r="X2280" s="21"/>
      <c r="Y2280" s="760"/>
      <c r="Z2280" s="760"/>
      <c r="AA2280" s="760"/>
      <c r="AB2280" s="760"/>
      <c r="AC2280" s="760"/>
      <c r="AD2280" s="760"/>
      <c r="AE2280" s="760"/>
      <c r="AF2280" s="760"/>
      <c r="AG2280" s="760"/>
      <c r="AH2280" s="761"/>
      <c r="AI2280" s="761"/>
      <c r="AJ2280" s="761"/>
      <c r="AK2280" s="761"/>
      <c r="AL2280" s="760"/>
      <c r="AM2280" s="760"/>
      <c r="AN2280" s="760"/>
      <c r="AO2280" s="760"/>
      <c r="AP2280" s="760"/>
      <c r="AQ2280" s="760"/>
      <c r="AR2280" s="760"/>
      <c r="AS2280" s="759"/>
      <c r="AT2280" s="760"/>
      <c r="AU2280" s="760"/>
      <c r="AV2280" s="760"/>
      <c r="AW2280" s="760"/>
      <c r="AX2280" s="760"/>
      <c r="AY2280" s="760"/>
      <c r="AZ2280" s="760"/>
      <c r="BA2280" s="760"/>
      <c r="BB2280" s="760"/>
      <c r="BC2280" s="760"/>
      <c r="BD2280" s="760"/>
      <c r="BE2280" s="760"/>
      <c r="BF2280" s="760"/>
      <c r="BG2280" s="760"/>
      <c r="BH2280" s="760"/>
      <c r="BI2280" s="760"/>
      <c r="BK2280" s="155"/>
      <c r="BL2280" s="155"/>
      <c r="BM2280" s="155"/>
      <c r="BN2280" s="155"/>
    </row>
    <row r="2281" spans="1:66" s="750" customFormat="1" ht="24.75" customHeight="1">
      <c r="A2281" s="21" t="s">
        <v>22985</v>
      </c>
      <c r="B2281" s="20">
        <v>39403</v>
      </c>
      <c r="C2281" s="850" t="s">
        <v>23032</v>
      </c>
      <c r="D2281" s="20" t="s">
        <v>22997</v>
      </c>
      <c r="E2281" s="20" t="s">
        <v>163</v>
      </c>
      <c r="F2281" s="21" t="s">
        <v>559</v>
      </c>
      <c r="G2281" s="21" t="s">
        <v>1289</v>
      </c>
      <c r="H2281" s="21" t="s">
        <v>179</v>
      </c>
      <c r="I2281" s="19" t="s">
        <v>5418</v>
      </c>
      <c r="J2281" s="20" t="s">
        <v>23012</v>
      </c>
      <c r="K2281" s="20" t="s">
        <v>1183</v>
      </c>
      <c r="L2281" s="20" t="s">
        <v>1184</v>
      </c>
      <c r="M2281" s="758" t="s">
        <v>23013</v>
      </c>
      <c r="N2281" s="21"/>
      <c r="O2281" s="21" t="s">
        <v>2155</v>
      </c>
      <c r="P2281" s="21" t="s">
        <v>2100</v>
      </c>
      <c r="Q2281" s="21"/>
      <c r="R2281" s="21"/>
      <c r="S2281" s="759"/>
      <c r="T2281" s="760">
        <f>IF(Table54[[#This Row],[تاریخ اولین  احتساب حق بیمه]]="",1403,MID(Table54[[#This Row],[تاریخ اولین  احتساب حق بیمه]],1,4))</f>
        <v>1403</v>
      </c>
      <c r="U2281" s="21"/>
      <c r="V2281" s="21"/>
      <c r="W2281" s="20"/>
      <c r="X2281" s="21"/>
      <c r="Y2281" s="760"/>
      <c r="Z2281" s="760"/>
      <c r="AA2281" s="760"/>
      <c r="AB2281" s="760"/>
      <c r="AC2281" s="760"/>
      <c r="AD2281" s="760"/>
      <c r="AE2281" s="760"/>
      <c r="AF2281" s="760"/>
      <c r="AG2281" s="760"/>
      <c r="AH2281" s="761"/>
      <c r="AI2281" s="761"/>
      <c r="AJ2281" s="761"/>
      <c r="AK2281" s="761"/>
      <c r="AL2281" s="760"/>
      <c r="AM2281" s="760"/>
      <c r="AN2281" s="760"/>
      <c r="AO2281" s="760"/>
      <c r="AP2281" s="760"/>
      <c r="AQ2281" s="760"/>
      <c r="AR2281" s="760"/>
      <c r="AS2281" s="759"/>
      <c r="AT2281" s="760"/>
      <c r="AU2281" s="760"/>
      <c r="AV2281" s="760"/>
      <c r="AW2281" s="760"/>
      <c r="AX2281" s="760"/>
      <c r="AY2281" s="760"/>
      <c r="AZ2281" s="760"/>
      <c r="BA2281" s="760"/>
      <c r="BB2281" s="760"/>
      <c r="BC2281" s="760"/>
      <c r="BD2281" s="760"/>
      <c r="BE2281" s="760"/>
      <c r="BF2281" s="760"/>
      <c r="BG2281" s="760"/>
      <c r="BH2281" s="760"/>
      <c r="BI2281" s="760"/>
      <c r="BK2281" s="155"/>
      <c r="BL2281" s="155"/>
      <c r="BM2281" s="155"/>
      <c r="BN2281" s="155"/>
    </row>
    <row r="2282" spans="1:66" s="750" customFormat="1" ht="24.75" customHeight="1">
      <c r="A2282" s="21" t="s">
        <v>22986</v>
      </c>
      <c r="B2282" s="20">
        <v>39404</v>
      </c>
      <c r="C2282" s="850" t="s">
        <v>23032</v>
      </c>
      <c r="D2282" s="20" t="s">
        <v>22998</v>
      </c>
      <c r="E2282" s="20" t="s">
        <v>162</v>
      </c>
      <c r="F2282" s="21" t="s">
        <v>123</v>
      </c>
      <c r="G2282" s="21" t="s">
        <v>2096</v>
      </c>
      <c r="H2282" s="21" t="s">
        <v>179</v>
      </c>
      <c r="I2282" s="19" t="s">
        <v>5418</v>
      </c>
      <c r="J2282" s="20" t="s">
        <v>23014</v>
      </c>
      <c r="K2282" s="20" t="s">
        <v>1183</v>
      </c>
      <c r="L2282" s="20" t="s">
        <v>1184</v>
      </c>
      <c r="M2282" s="758" t="s">
        <v>23015</v>
      </c>
      <c r="N2282" s="21"/>
      <c r="O2282" s="21" t="s">
        <v>1551</v>
      </c>
      <c r="P2282" s="21" t="s">
        <v>2100</v>
      </c>
      <c r="Q2282" s="21"/>
      <c r="R2282" s="21" t="s">
        <v>2709</v>
      </c>
      <c r="S2282" s="759"/>
      <c r="T2282" s="760" t="str">
        <f>IF(Table54[[#This Row],[تاریخ اولین  احتساب حق بیمه]]="",1403,MID(Table54[[#This Row],[تاریخ اولین  احتساب حق بیمه]],1,4))</f>
        <v>1401</v>
      </c>
      <c r="U2282" s="21"/>
      <c r="V2282" s="21"/>
      <c r="W2282" s="20"/>
      <c r="X2282" s="21"/>
      <c r="Y2282" s="760"/>
      <c r="Z2282" s="760"/>
      <c r="AA2282" s="760"/>
      <c r="AB2282" s="760"/>
      <c r="AC2282" s="760"/>
      <c r="AD2282" s="760"/>
      <c r="AE2282" s="760"/>
      <c r="AF2282" s="760"/>
      <c r="AG2282" s="760"/>
      <c r="AH2282" s="761"/>
      <c r="AI2282" s="761"/>
      <c r="AJ2282" s="761"/>
      <c r="AK2282" s="761"/>
      <c r="AL2282" s="760"/>
      <c r="AM2282" s="760"/>
      <c r="AN2282" s="760"/>
      <c r="AO2282" s="760"/>
      <c r="AP2282" s="760"/>
      <c r="AQ2282" s="760"/>
      <c r="AR2282" s="760"/>
      <c r="AS2282" s="759"/>
      <c r="AT2282" s="760"/>
      <c r="AU2282" s="760"/>
      <c r="AV2282" s="760"/>
      <c r="AW2282" s="760"/>
      <c r="AX2282" s="760"/>
      <c r="AY2282" s="760"/>
      <c r="AZ2282" s="760"/>
      <c r="BA2282" s="760"/>
      <c r="BB2282" s="760"/>
      <c r="BC2282" s="760"/>
      <c r="BD2282" s="760"/>
      <c r="BE2282" s="760"/>
      <c r="BF2282" s="760"/>
      <c r="BG2282" s="760"/>
      <c r="BH2282" s="760"/>
      <c r="BI2282" s="760"/>
      <c r="BK2282" s="155"/>
      <c r="BL2282" s="155"/>
      <c r="BM2282" s="155"/>
      <c r="BN2282" s="155"/>
    </row>
    <row r="2283" spans="1:66" s="750" customFormat="1" ht="24.75" customHeight="1">
      <c r="A2283" s="21" t="s">
        <v>22987</v>
      </c>
      <c r="B2283" s="20">
        <v>39405</v>
      </c>
      <c r="C2283" s="850" t="s">
        <v>23032</v>
      </c>
      <c r="D2283" s="20" t="s">
        <v>22999</v>
      </c>
      <c r="E2283" s="20" t="s">
        <v>163</v>
      </c>
      <c r="F2283" s="21" t="s">
        <v>346</v>
      </c>
      <c r="G2283" s="21" t="s">
        <v>23007</v>
      </c>
      <c r="H2283" s="21" t="s">
        <v>179</v>
      </c>
      <c r="I2283" s="19" t="s">
        <v>5418</v>
      </c>
      <c r="J2283" s="20" t="s">
        <v>23016</v>
      </c>
      <c r="K2283" s="20" t="s">
        <v>1183</v>
      </c>
      <c r="L2283" s="20" t="s">
        <v>1184</v>
      </c>
      <c r="M2283" s="758" t="s">
        <v>23017</v>
      </c>
      <c r="N2283" s="21">
        <v>4194983888</v>
      </c>
      <c r="O2283" s="21" t="s">
        <v>2155</v>
      </c>
      <c r="P2283" s="21" t="s">
        <v>2100</v>
      </c>
      <c r="Q2283" s="21"/>
      <c r="R2283" s="21"/>
      <c r="S2283" s="759"/>
      <c r="T2283" s="760">
        <f>IF(Table54[[#This Row],[تاریخ اولین  احتساب حق بیمه]]="",1403,MID(Table54[[#This Row],[تاریخ اولین  احتساب حق بیمه]],1,4))</f>
        <v>1403</v>
      </c>
      <c r="U2283" s="21"/>
      <c r="V2283" s="21"/>
      <c r="W2283" s="20"/>
      <c r="X2283" s="21"/>
      <c r="Y2283" s="760"/>
      <c r="Z2283" s="760"/>
      <c r="AA2283" s="760"/>
      <c r="AB2283" s="760"/>
      <c r="AC2283" s="760"/>
      <c r="AD2283" s="760"/>
      <c r="AE2283" s="760"/>
      <c r="AF2283" s="760"/>
      <c r="AG2283" s="760"/>
      <c r="AH2283" s="761"/>
      <c r="AI2283" s="761"/>
      <c r="AJ2283" s="761"/>
      <c r="AK2283" s="761"/>
      <c r="AL2283" s="760"/>
      <c r="AM2283" s="760"/>
      <c r="AN2283" s="760"/>
      <c r="AO2283" s="760"/>
      <c r="AP2283" s="760"/>
      <c r="AQ2283" s="760"/>
      <c r="AR2283" s="760"/>
      <c r="AS2283" s="759"/>
      <c r="AT2283" s="760"/>
      <c r="AU2283" s="760"/>
      <c r="AV2283" s="760"/>
      <c r="AW2283" s="760"/>
      <c r="AX2283" s="760"/>
      <c r="AY2283" s="760"/>
      <c r="AZ2283" s="760"/>
      <c r="BA2283" s="760"/>
      <c r="BB2283" s="760"/>
      <c r="BC2283" s="760"/>
      <c r="BD2283" s="760"/>
      <c r="BE2283" s="760"/>
      <c r="BF2283" s="760"/>
      <c r="BG2283" s="760"/>
      <c r="BH2283" s="760"/>
      <c r="BI2283" s="760"/>
      <c r="BK2283" s="155"/>
      <c r="BL2283" s="155"/>
      <c r="BM2283" s="155"/>
      <c r="BN2283" s="155"/>
    </row>
    <row r="2284" spans="1:66" s="750" customFormat="1" ht="24.75" customHeight="1">
      <c r="A2284" s="21" t="s">
        <v>22988</v>
      </c>
      <c r="B2284" s="20">
        <v>39406</v>
      </c>
      <c r="C2284" s="850" t="s">
        <v>23032</v>
      </c>
      <c r="D2284" s="20" t="s">
        <v>23000</v>
      </c>
      <c r="E2284" s="20" t="s">
        <v>163</v>
      </c>
      <c r="F2284" s="21" t="s">
        <v>98</v>
      </c>
      <c r="G2284" s="21" t="s">
        <v>23007</v>
      </c>
      <c r="H2284" s="21" t="s">
        <v>180</v>
      </c>
      <c r="I2284" s="19" t="s">
        <v>5417</v>
      </c>
      <c r="J2284" s="20" t="s">
        <v>23018</v>
      </c>
      <c r="K2284" s="20" t="s">
        <v>1183</v>
      </c>
      <c r="L2284" s="20" t="s">
        <v>1184</v>
      </c>
      <c r="M2284" s="758" t="s">
        <v>23019</v>
      </c>
      <c r="N2284" s="21">
        <v>4196635481</v>
      </c>
      <c r="O2284" s="21" t="s">
        <v>2155</v>
      </c>
      <c r="P2284" s="21" t="s">
        <v>3764</v>
      </c>
      <c r="Q2284" s="21"/>
      <c r="R2284" s="21"/>
      <c r="S2284" s="759"/>
      <c r="T2284" s="760">
        <f>IF(Table54[[#This Row],[تاریخ اولین  احتساب حق بیمه]]="",1403,MID(Table54[[#This Row],[تاریخ اولین  احتساب حق بیمه]],1,4))</f>
        <v>1403</v>
      </c>
      <c r="U2284" s="21"/>
      <c r="V2284" s="21"/>
      <c r="W2284" s="20"/>
      <c r="X2284" s="21"/>
      <c r="Y2284" s="760"/>
      <c r="Z2284" s="760"/>
      <c r="AA2284" s="760"/>
      <c r="AB2284" s="760"/>
      <c r="AC2284" s="760"/>
      <c r="AD2284" s="760"/>
      <c r="AE2284" s="760"/>
      <c r="AF2284" s="760"/>
      <c r="AG2284" s="760"/>
      <c r="AH2284" s="761"/>
      <c r="AI2284" s="761"/>
      <c r="AJ2284" s="761"/>
      <c r="AK2284" s="761"/>
      <c r="AL2284" s="760"/>
      <c r="AM2284" s="760"/>
      <c r="AN2284" s="760"/>
      <c r="AO2284" s="760"/>
      <c r="AP2284" s="760"/>
      <c r="AQ2284" s="760"/>
      <c r="AR2284" s="760"/>
      <c r="AS2284" s="759"/>
      <c r="AT2284" s="760"/>
      <c r="AU2284" s="760"/>
      <c r="AV2284" s="760"/>
      <c r="AW2284" s="760"/>
      <c r="AX2284" s="760"/>
      <c r="AY2284" s="760"/>
      <c r="AZ2284" s="760"/>
      <c r="BA2284" s="760"/>
      <c r="BB2284" s="760"/>
      <c r="BC2284" s="760"/>
      <c r="BD2284" s="760"/>
      <c r="BE2284" s="760"/>
      <c r="BF2284" s="760"/>
      <c r="BG2284" s="760"/>
      <c r="BH2284" s="760"/>
      <c r="BI2284" s="760"/>
      <c r="BK2284" s="155"/>
      <c r="BL2284" s="155"/>
      <c r="BM2284" s="155"/>
      <c r="BN2284" s="155"/>
    </row>
    <row r="2285" spans="1:66" s="750" customFormat="1" ht="24.75" customHeight="1">
      <c r="A2285" s="21" t="s">
        <v>22989</v>
      </c>
      <c r="B2285" s="20">
        <v>39407</v>
      </c>
      <c r="C2285" s="850" t="s">
        <v>23032</v>
      </c>
      <c r="D2285" s="20" t="s">
        <v>23001</v>
      </c>
      <c r="E2285" s="20" t="s">
        <v>163</v>
      </c>
      <c r="F2285" s="21" t="s">
        <v>123</v>
      </c>
      <c r="G2285" s="21" t="s">
        <v>23007</v>
      </c>
      <c r="H2285" s="21" t="s">
        <v>179</v>
      </c>
      <c r="I2285" s="19" t="s">
        <v>5418</v>
      </c>
      <c r="J2285" s="20" t="s">
        <v>23020</v>
      </c>
      <c r="K2285" s="20" t="s">
        <v>1183</v>
      </c>
      <c r="L2285" s="20" t="s">
        <v>1184</v>
      </c>
      <c r="M2285" s="758" t="s">
        <v>23021</v>
      </c>
      <c r="N2285" s="21">
        <v>4185818025</v>
      </c>
      <c r="O2285" s="21" t="s">
        <v>2155</v>
      </c>
      <c r="P2285" s="21" t="s">
        <v>22780</v>
      </c>
      <c r="Q2285" s="21"/>
      <c r="R2285" s="21"/>
      <c r="S2285" s="759"/>
      <c r="T2285" s="760">
        <f>IF(Table54[[#This Row],[تاریخ اولین  احتساب حق بیمه]]="",1403,MID(Table54[[#This Row],[تاریخ اولین  احتساب حق بیمه]],1,4))</f>
        <v>1403</v>
      </c>
      <c r="U2285" s="21"/>
      <c r="V2285" s="21"/>
      <c r="W2285" s="20"/>
      <c r="X2285" s="21"/>
      <c r="Y2285" s="760"/>
      <c r="Z2285" s="760"/>
      <c r="AA2285" s="760"/>
      <c r="AB2285" s="760"/>
      <c r="AC2285" s="760"/>
      <c r="AD2285" s="760"/>
      <c r="AE2285" s="760"/>
      <c r="AF2285" s="760"/>
      <c r="AG2285" s="760"/>
      <c r="AH2285" s="761"/>
      <c r="AI2285" s="761"/>
      <c r="AJ2285" s="761"/>
      <c r="AK2285" s="761"/>
      <c r="AL2285" s="760"/>
      <c r="AM2285" s="760"/>
      <c r="AN2285" s="760"/>
      <c r="AO2285" s="760"/>
      <c r="AP2285" s="760"/>
      <c r="AQ2285" s="760"/>
      <c r="AR2285" s="760"/>
      <c r="AS2285" s="759"/>
      <c r="AT2285" s="760"/>
      <c r="AU2285" s="760"/>
      <c r="AV2285" s="760"/>
      <c r="AW2285" s="760"/>
      <c r="AX2285" s="760"/>
      <c r="AY2285" s="760"/>
      <c r="AZ2285" s="760"/>
      <c r="BA2285" s="760"/>
      <c r="BB2285" s="760"/>
      <c r="BC2285" s="760"/>
      <c r="BD2285" s="760"/>
      <c r="BE2285" s="760"/>
      <c r="BF2285" s="760"/>
      <c r="BG2285" s="760"/>
      <c r="BH2285" s="760"/>
      <c r="BI2285" s="760"/>
      <c r="BK2285" s="155"/>
      <c r="BL2285" s="155"/>
      <c r="BM2285" s="155"/>
      <c r="BN2285" s="155"/>
    </row>
    <row r="2286" spans="1:66" s="750" customFormat="1" ht="24.75" customHeight="1">
      <c r="A2286" s="21" t="s">
        <v>22990</v>
      </c>
      <c r="B2286" s="20">
        <v>39408</v>
      </c>
      <c r="C2286" s="850" t="s">
        <v>23032</v>
      </c>
      <c r="D2286" s="20" t="s">
        <v>23002</v>
      </c>
      <c r="E2286" s="20" t="s">
        <v>163</v>
      </c>
      <c r="F2286" s="21" t="s">
        <v>469</v>
      </c>
      <c r="G2286" s="21" t="s">
        <v>23007</v>
      </c>
      <c r="H2286" s="21" t="s">
        <v>180</v>
      </c>
      <c r="I2286" s="19" t="s">
        <v>5417</v>
      </c>
      <c r="J2286" s="20" t="s">
        <v>23022</v>
      </c>
      <c r="K2286" s="20" t="s">
        <v>1183</v>
      </c>
      <c r="L2286" s="20" t="s">
        <v>1184</v>
      </c>
      <c r="M2286" s="758" t="s">
        <v>23023</v>
      </c>
      <c r="N2286" s="21">
        <v>4195743665</v>
      </c>
      <c r="O2286" s="21" t="s">
        <v>2155</v>
      </c>
      <c r="P2286" s="21" t="s">
        <v>2100</v>
      </c>
      <c r="Q2286" s="21"/>
      <c r="R2286" s="21"/>
      <c r="S2286" s="759"/>
      <c r="T2286" s="760">
        <f>IF(Table54[[#This Row],[تاریخ اولین  احتساب حق بیمه]]="",1403,MID(Table54[[#This Row],[تاریخ اولین  احتساب حق بیمه]],1,4))</f>
        <v>1403</v>
      </c>
      <c r="U2286" s="21"/>
      <c r="V2286" s="21"/>
      <c r="W2286" s="20"/>
      <c r="X2286" s="21"/>
      <c r="Y2286" s="760"/>
      <c r="Z2286" s="760"/>
      <c r="AA2286" s="760"/>
      <c r="AB2286" s="760"/>
      <c r="AC2286" s="760"/>
      <c r="AD2286" s="760"/>
      <c r="AE2286" s="760"/>
      <c r="AF2286" s="760"/>
      <c r="AG2286" s="760"/>
      <c r="AH2286" s="761"/>
      <c r="AI2286" s="761"/>
      <c r="AJ2286" s="761"/>
      <c r="AK2286" s="761"/>
      <c r="AL2286" s="760"/>
      <c r="AM2286" s="760"/>
      <c r="AN2286" s="760"/>
      <c r="AO2286" s="760"/>
      <c r="AP2286" s="760"/>
      <c r="AQ2286" s="760"/>
      <c r="AR2286" s="760"/>
      <c r="AS2286" s="759"/>
      <c r="AT2286" s="760"/>
      <c r="AU2286" s="760"/>
      <c r="AV2286" s="760"/>
      <c r="AW2286" s="760"/>
      <c r="AX2286" s="760"/>
      <c r="AY2286" s="760"/>
      <c r="AZ2286" s="760"/>
      <c r="BA2286" s="760"/>
      <c r="BB2286" s="760"/>
      <c r="BC2286" s="760"/>
      <c r="BD2286" s="760"/>
      <c r="BE2286" s="760"/>
      <c r="BF2286" s="760"/>
      <c r="BG2286" s="760"/>
      <c r="BH2286" s="760"/>
      <c r="BI2286" s="760"/>
      <c r="BK2286" s="155"/>
      <c r="BL2286" s="155"/>
      <c r="BM2286" s="155"/>
      <c r="BN2286" s="155"/>
    </row>
    <row r="2287" spans="1:66" s="750" customFormat="1" ht="24.75" customHeight="1">
      <c r="A2287" s="21" t="s">
        <v>22991</v>
      </c>
      <c r="B2287" s="20">
        <v>39409</v>
      </c>
      <c r="C2287" s="850" t="s">
        <v>23032</v>
      </c>
      <c r="D2287" s="20" t="s">
        <v>23003</v>
      </c>
      <c r="E2287" s="20" t="s">
        <v>162</v>
      </c>
      <c r="F2287" s="21" t="s">
        <v>1080</v>
      </c>
      <c r="G2287" s="21" t="s">
        <v>23007</v>
      </c>
      <c r="H2287" s="21" t="s">
        <v>179</v>
      </c>
      <c r="I2287" s="19" t="s">
        <v>5418</v>
      </c>
      <c r="J2287" s="20" t="s">
        <v>23024</v>
      </c>
      <c r="K2287" s="20" t="s">
        <v>1183</v>
      </c>
      <c r="L2287" s="20" t="s">
        <v>1184</v>
      </c>
      <c r="M2287" s="758" t="s">
        <v>23025</v>
      </c>
      <c r="N2287" s="21">
        <v>4194964976</v>
      </c>
      <c r="O2287" s="21" t="s">
        <v>1551</v>
      </c>
      <c r="P2287" s="21" t="s">
        <v>2100</v>
      </c>
      <c r="Q2287" s="21"/>
      <c r="R2287" s="21" t="s">
        <v>2100</v>
      </c>
      <c r="S2287" s="759"/>
      <c r="T2287" s="760" t="str">
        <f>IF(Table54[[#This Row],[تاریخ اولین  احتساب حق بیمه]]="",1403,MID(Table54[[#This Row],[تاریخ اولین  احتساب حق بیمه]],1,4))</f>
        <v>1401</v>
      </c>
      <c r="U2287" s="21"/>
      <c r="V2287" s="21"/>
      <c r="W2287" s="20"/>
      <c r="X2287" s="21"/>
      <c r="Y2287" s="760"/>
      <c r="Z2287" s="760"/>
      <c r="AA2287" s="760"/>
      <c r="AB2287" s="760"/>
      <c r="AC2287" s="760"/>
      <c r="AD2287" s="760"/>
      <c r="AE2287" s="760"/>
      <c r="AF2287" s="760"/>
      <c r="AG2287" s="760"/>
      <c r="AH2287" s="761"/>
      <c r="AI2287" s="761"/>
      <c r="AJ2287" s="761"/>
      <c r="AK2287" s="761"/>
      <c r="AL2287" s="760"/>
      <c r="AM2287" s="760"/>
      <c r="AN2287" s="760"/>
      <c r="AO2287" s="760"/>
      <c r="AP2287" s="760"/>
      <c r="AQ2287" s="760"/>
      <c r="AR2287" s="760"/>
      <c r="AS2287" s="759"/>
      <c r="AT2287" s="760"/>
      <c r="AU2287" s="760"/>
      <c r="AV2287" s="760"/>
      <c r="AW2287" s="760"/>
      <c r="AX2287" s="760"/>
      <c r="AY2287" s="760"/>
      <c r="AZ2287" s="760"/>
      <c r="BA2287" s="760"/>
      <c r="BB2287" s="760"/>
      <c r="BC2287" s="760"/>
      <c r="BD2287" s="760"/>
      <c r="BE2287" s="760"/>
      <c r="BF2287" s="760"/>
      <c r="BG2287" s="760"/>
      <c r="BH2287" s="760"/>
      <c r="BI2287" s="760"/>
      <c r="BK2287" s="155"/>
      <c r="BL2287" s="155"/>
      <c r="BM2287" s="155"/>
      <c r="BN2287" s="155"/>
    </row>
    <row r="2288" spans="1:66" s="750" customFormat="1" ht="24.75" customHeight="1">
      <c r="A2288" s="21" t="s">
        <v>22992</v>
      </c>
      <c r="B2288" s="20">
        <v>39410</v>
      </c>
      <c r="C2288" s="850" t="s">
        <v>23032</v>
      </c>
      <c r="D2288" s="20" t="s">
        <v>23004</v>
      </c>
      <c r="E2288" s="20" t="s">
        <v>163</v>
      </c>
      <c r="F2288" s="21" t="s">
        <v>819</v>
      </c>
      <c r="G2288" s="21" t="s">
        <v>23007</v>
      </c>
      <c r="H2288" s="21" t="s">
        <v>179</v>
      </c>
      <c r="I2288" s="19" t="s">
        <v>5418</v>
      </c>
      <c r="J2288" s="20" t="s">
        <v>23026</v>
      </c>
      <c r="K2288" s="20" t="s">
        <v>1183</v>
      </c>
      <c r="L2288" s="20" t="s">
        <v>1184</v>
      </c>
      <c r="M2288" s="758" t="s">
        <v>23027</v>
      </c>
      <c r="N2288" s="21">
        <v>4187743617</v>
      </c>
      <c r="O2288" s="21" t="s">
        <v>2155</v>
      </c>
      <c r="P2288" s="21" t="s">
        <v>3764</v>
      </c>
      <c r="Q2288" s="21"/>
      <c r="R2288" s="21"/>
      <c r="S2288" s="759"/>
      <c r="T2288" s="760">
        <f>IF(Table54[[#This Row],[تاریخ اولین  احتساب حق بیمه]]="",1403,MID(Table54[[#This Row],[تاریخ اولین  احتساب حق بیمه]],1,4))</f>
        <v>1403</v>
      </c>
      <c r="U2288" s="21"/>
      <c r="V2288" s="21"/>
      <c r="W2288" s="20"/>
      <c r="X2288" s="21"/>
      <c r="Y2288" s="760"/>
      <c r="Z2288" s="760"/>
      <c r="AA2288" s="760"/>
      <c r="AB2288" s="760"/>
      <c r="AC2288" s="760"/>
      <c r="AD2288" s="760"/>
      <c r="AE2288" s="760"/>
      <c r="AF2288" s="760"/>
      <c r="AG2288" s="760"/>
      <c r="AH2288" s="761"/>
      <c r="AI2288" s="761"/>
      <c r="AJ2288" s="761"/>
      <c r="AK2288" s="761"/>
      <c r="AL2288" s="760"/>
      <c r="AM2288" s="760"/>
      <c r="AN2288" s="760"/>
      <c r="AO2288" s="760"/>
      <c r="AP2288" s="760"/>
      <c r="AQ2288" s="760"/>
      <c r="AR2288" s="760"/>
      <c r="AS2288" s="759"/>
      <c r="AT2288" s="760"/>
      <c r="AU2288" s="760"/>
      <c r="AV2288" s="760"/>
      <c r="AW2288" s="760"/>
      <c r="AX2288" s="760"/>
      <c r="AY2288" s="760"/>
      <c r="AZ2288" s="760"/>
      <c r="BA2288" s="760"/>
      <c r="BB2288" s="760"/>
      <c r="BC2288" s="760"/>
      <c r="BD2288" s="760"/>
      <c r="BE2288" s="760"/>
      <c r="BF2288" s="760"/>
      <c r="BG2288" s="760"/>
      <c r="BH2288" s="760"/>
      <c r="BI2288" s="760"/>
      <c r="BK2288" s="155"/>
      <c r="BL2288" s="155"/>
      <c r="BM2288" s="155"/>
      <c r="BN2288" s="155"/>
    </row>
    <row r="2289" spans="1:66" s="750" customFormat="1" ht="24.75" customHeight="1">
      <c r="A2289" s="21" t="s">
        <v>22993</v>
      </c>
      <c r="B2289" s="20">
        <v>39411</v>
      </c>
      <c r="C2289" s="850" t="s">
        <v>23032</v>
      </c>
      <c r="D2289" s="20" t="s">
        <v>23005</v>
      </c>
      <c r="E2289" s="20" t="s">
        <v>163</v>
      </c>
      <c r="F2289" s="21" t="s">
        <v>102</v>
      </c>
      <c r="G2289" s="21" t="s">
        <v>23007</v>
      </c>
      <c r="H2289" s="21" t="s">
        <v>179</v>
      </c>
      <c r="I2289" s="19" t="s">
        <v>5418</v>
      </c>
      <c r="J2289" s="20" t="s">
        <v>23028</v>
      </c>
      <c r="K2289" s="20" t="s">
        <v>1183</v>
      </c>
      <c r="L2289" s="20" t="s">
        <v>1184</v>
      </c>
      <c r="M2289" s="758" t="s">
        <v>23029</v>
      </c>
      <c r="N2289" s="21">
        <v>4144634313</v>
      </c>
      <c r="O2289" s="21" t="s">
        <v>2155</v>
      </c>
      <c r="P2289" s="21" t="s">
        <v>3764</v>
      </c>
      <c r="Q2289" s="21"/>
      <c r="R2289" s="21"/>
      <c r="S2289" s="759"/>
      <c r="T2289" s="760">
        <f>IF(Table54[[#This Row],[تاریخ اولین  احتساب حق بیمه]]="",1403,MID(Table54[[#This Row],[تاریخ اولین  احتساب حق بیمه]],1,4))</f>
        <v>1403</v>
      </c>
      <c r="U2289" s="21"/>
      <c r="V2289" s="21"/>
      <c r="W2289" s="20"/>
      <c r="X2289" s="21"/>
      <c r="Y2289" s="760"/>
      <c r="Z2289" s="760"/>
      <c r="AA2289" s="760"/>
      <c r="AB2289" s="760"/>
      <c r="AC2289" s="760"/>
      <c r="AD2289" s="760"/>
      <c r="AE2289" s="760"/>
      <c r="AF2289" s="760"/>
      <c r="AG2289" s="760"/>
      <c r="AH2289" s="761"/>
      <c r="AI2289" s="761"/>
      <c r="AJ2289" s="761"/>
      <c r="AK2289" s="761"/>
      <c r="AL2289" s="760"/>
      <c r="AM2289" s="760"/>
      <c r="AN2289" s="760"/>
      <c r="AO2289" s="760"/>
      <c r="AP2289" s="760"/>
      <c r="AQ2289" s="760"/>
      <c r="AR2289" s="760"/>
      <c r="AS2289" s="759"/>
      <c r="AT2289" s="760"/>
      <c r="AU2289" s="760"/>
      <c r="AV2289" s="760"/>
      <c r="AW2289" s="760"/>
      <c r="AX2289" s="760"/>
      <c r="AY2289" s="760"/>
      <c r="AZ2289" s="760"/>
      <c r="BA2289" s="760"/>
      <c r="BB2289" s="760"/>
      <c r="BC2289" s="760"/>
      <c r="BD2289" s="760"/>
      <c r="BE2289" s="760"/>
      <c r="BF2289" s="760"/>
      <c r="BG2289" s="760"/>
      <c r="BH2289" s="760"/>
      <c r="BI2289" s="760"/>
      <c r="BK2289" s="155"/>
      <c r="BL2289" s="155"/>
      <c r="BM2289" s="155"/>
      <c r="BN2289" s="155"/>
    </row>
    <row r="2290" spans="1:66" s="750" customFormat="1" ht="24.75" customHeight="1">
      <c r="A2290" s="21" t="s">
        <v>22994</v>
      </c>
      <c r="B2290" s="20">
        <v>39412</v>
      </c>
      <c r="C2290" s="850" t="s">
        <v>23032</v>
      </c>
      <c r="D2290" s="20" t="s">
        <v>23006</v>
      </c>
      <c r="E2290" s="20" t="s">
        <v>163</v>
      </c>
      <c r="F2290" s="21" t="s">
        <v>123</v>
      </c>
      <c r="G2290" s="21" t="s">
        <v>23007</v>
      </c>
      <c r="H2290" s="21" t="s">
        <v>179</v>
      </c>
      <c r="I2290" s="19" t="s">
        <v>5417</v>
      </c>
      <c r="J2290" s="20" t="s">
        <v>23030</v>
      </c>
      <c r="K2290" s="20" t="s">
        <v>1183</v>
      </c>
      <c r="L2290" s="20" t="s">
        <v>1184</v>
      </c>
      <c r="M2290" s="758" t="s">
        <v>23031</v>
      </c>
      <c r="N2290" s="21">
        <v>4196615365</v>
      </c>
      <c r="O2290" s="21" t="s">
        <v>2155</v>
      </c>
      <c r="P2290" s="21" t="s">
        <v>22780</v>
      </c>
      <c r="Q2290" s="21"/>
      <c r="R2290" s="21"/>
      <c r="S2290" s="759"/>
      <c r="T2290" s="760">
        <f>IF(Table54[[#This Row],[تاریخ اولین  احتساب حق بیمه]]="",1403,MID(Table54[[#This Row],[تاریخ اولین  احتساب حق بیمه]],1,4))</f>
        <v>1403</v>
      </c>
      <c r="U2290" s="21"/>
      <c r="V2290" s="21"/>
      <c r="W2290" s="20"/>
      <c r="X2290" s="21"/>
      <c r="Y2290" s="760"/>
      <c r="Z2290" s="760"/>
      <c r="AA2290" s="760"/>
      <c r="AB2290" s="760"/>
      <c r="AC2290" s="760"/>
      <c r="AD2290" s="760"/>
      <c r="AE2290" s="760"/>
      <c r="AF2290" s="760"/>
      <c r="AG2290" s="760"/>
      <c r="AH2290" s="761"/>
      <c r="AI2290" s="761"/>
      <c r="AJ2290" s="761"/>
      <c r="AK2290" s="761"/>
      <c r="AL2290" s="760"/>
      <c r="AM2290" s="760"/>
      <c r="AN2290" s="760"/>
      <c r="AO2290" s="760"/>
      <c r="AP2290" s="760"/>
      <c r="AQ2290" s="760"/>
      <c r="AR2290" s="760"/>
      <c r="AS2290" s="759"/>
      <c r="AT2290" s="760"/>
      <c r="AU2290" s="760"/>
      <c r="AV2290" s="760"/>
      <c r="AW2290" s="760"/>
      <c r="AX2290" s="760"/>
      <c r="AY2290" s="760"/>
      <c r="AZ2290" s="760"/>
      <c r="BA2290" s="760"/>
      <c r="BB2290" s="760"/>
      <c r="BC2290" s="760"/>
      <c r="BD2290" s="760"/>
      <c r="BE2290" s="760"/>
      <c r="BF2290" s="760"/>
      <c r="BG2290" s="760"/>
      <c r="BH2290" s="760"/>
      <c r="BI2290" s="760"/>
      <c r="BK2290" s="155"/>
      <c r="BL2290" s="155"/>
      <c r="BM2290" s="155"/>
      <c r="BN2290" s="155"/>
    </row>
    <row r="2291" spans="1:66" s="750" customFormat="1" ht="24.75" customHeight="1">
      <c r="A2291" s="21"/>
      <c r="B2291" s="20"/>
      <c r="C2291" s="850"/>
      <c r="D2291" s="20"/>
      <c r="E2291" s="20"/>
      <c r="F2291" s="21"/>
      <c r="G2291" s="21"/>
      <c r="H2291" s="21"/>
      <c r="I2291" s="19" t="s">
        <v>5417</v>
      </c>
      <c r="J2291" s="20"/>
      <c r="K2291" s="20"/>
      <c r="L2291" s="20"/>
      <c r="M2291" s="758"/>
      <c r="N2291" s="21"/>
      <c r="O2291" s="21"/>
      <c r="P2291" s="21"/>
      <c r="Q2291" s="21"/>
      <c r="R2291" s="21"/>
      <c r="S2291" s="759"/>
      <c r="T2291" s="760">
        <f>IF(Table54[[#This Row],[تاریخ اولین  احتساب حق بیمه]]="",1403,MID(Table54[[#This Row],[تاریخ اولین  احتساب حق بیمه]],1,4))</f>
        <v>1403</v>
      </c>
      <c r="U2291" s="21"/>
      <c r="V2291" s="21"/>
      <c r="W2291" s="20"/>
      <c r="X2291" s="21"/>
      <c r="Y2291" s="760"/>
      <c r="Z2291" s="760"/>
      <c r="AA2291" s="760"/>
      <c r="AB2291" s="760"/>
      <c r="AC2291" s="760"/>
      <c r="AD2291" s="760"/>
      <c r="AE2291" s="760"/>
      <c r="AF2291" s="760"/>
      <c r="AG2291" s="760"/>
      <c r="AH2291" s="761"/>
      <c r="AI2291" s="761"/>
      <c r="AJ2291" s="761"/>
      <c r="AK2291" s="761"/>
      <c r="AL2291" s="760"/>
      <c r="AM2291" s="760"/>
      <c r="AN2291" s="760"/>
      <c r="AO2291" s="760"/>
      <c r="AP2291" s="760"/>
      <c r="AQ2291" s="760"/>
      <c r="AR2291" s="760"/>
      <c r="AS2291" s="759"/>
      <c r="AT2291" s="760"/>
      <c r="AU2291" s="760"/>
      <c r="AV2291" s="760"/>
      <c r="AW2291" s="760"/>
      <c r="AX2291" s="760"/>
      <c r="AY2291" s="760"/>
      <c r="AZ2291" s="760"/>
      <c r="BA2291" s="760"/>
      <c r="BB2291" s="760"/>
      <c r="BC2291" s="760"/>
      <c r="BD2291" s="760"/>
      <c r="BE2291" s="760"/>
      <c r="BF2291" s="760"/>
      <c r="BG2291" s="760"/>
      <c r="BH2291" s="760"/>
      <c r="BI2291" s="760"/>
      <c r="BK2291" s="155"/>
      <c r="BL2291" s="155"/>
      <c r="BM2291" s="155"/>
      <c r="BN2291" s="155"/>
    </row>
    <row r="2292" spans="1:66" s="750" customFormat="1" ht="24.75" customHeight="1">
      <c r="A2292" s="22" t="s">
        <v>23088</v>
      </c>
      <c r="B2292" s="22" t="s">
        <v>23089</v>
      </c>
      <c r="C2292" s="472" t="s">
        <v>23198</v>
      </c>
      <c r="D2292" s="23" t="s">
        <v>23090</v>
      </c>
      <c r="E2292" s="23" t="s">
        <v>162</v>
      </c>
      <c r="F2292" s="22" t="s">
        <v>558</v>
      </c>
      <c r="G2292" s="22" t="s">
        <v>23091</v>
      </c>
      <c r="H2292" s="22" t="s">
        <v>180</v>
      </c>
      <c r="I2292" s="18" t="s">
        <v>5417</v>
      </c>
      <c r="J2292" s="23" t="s">
        <v>23092</v>
      </c>
      <c r="K2292" s="23" t="s">
        <v>1183</v>
      </c>
      <c r="L2292" s="23" t="s">
        <v>1184</v>
      </c>
      <c r="M2292" s="746" t="s">
        <v>23093</v>
      </c>
      <c r="N2292" s="22"/>
      <c r="O2292" s="22" t="s">
        <v>1551</v>
      </c>
      <c r="P2292" s="22" t="s">
        <v>5586</v>
      </c>
      <c r="Q2292" s="22"/>
      <c r="R2292" s="22"/>
      <c r="S2292" s="747"/>
      <c r="T2292" s="748"/>
      <c r="U2292" s="22"/>
      <c r="V2292" s="22" t="s">
        <v>822</v>
      </c>
      <c r="W2292" s="22" t="s">
        <v>23094</v>
      </c>
      <c r="X2292" s="22"/>
      <c r="Y2292" s="748"/>
      <c r="Z2292" s="748"/>
      <c r="AA2292" s="748"/>
      <c r="AB2292" s="748"/>
      <c r="AC2292" s="748"/>
      <c r="AD2292" s="748"/>
      <c r="AE2292" s="748"/>
      <c r="AF2292" s="748"/>
      <c r="AG2292" s="748"/>
      <c r="AH2292" s="749"/>
      <c r="AI2292" s="749"/>
      <c r="AJ2292" s="749"/>
      <c r="AK2292" s="749"/>
      <c r="AL2292" s="748"/>
      <c r="AM2292" s="748"/>
      <c r="AN2292" s="748"/>
      <c r="AO2292" s="748"/>
      <c r="AP2292" s="748"/>
      <c r="AQ2292" s="748"/>
      <c r="AR2292" s="748"/>
      <c r="AS2292" s="747"/>
      <c r="AT2292" s="748"/>
      <c r="AU2292" s="748"/>
      <c r="AV2292" s="748"/>
      <c r="AW2292" s="748"/>
      <c r="AX2292" s="748"/>
      <c r="AY2292" s="748"/>
      <c r="BK2292" s="155"/>
      <c r="BL2292" s="155"/>
      <c r="BM2292" s="155"/>
      <c r="BN2292" s="155"/>
    </row>
    <row r="2293" spans="1:66" s="750" customFormat="1" ht="24.75" customHeight="1">
      <c r="A2293" s="22" t="s">
        <v>23095</v>
      </c>
      <c r="B2293" s="22" t="s">
        <v>23096</v>
      </c>
      <c r="C2293" s="472" t="s">
        <v>23198</v>
      </c>
      <c r="D2293" s="23" t="s">
        <v>23097</v>
      </c>
      <c r="E2293" s="23" t="s">
        <v>162</v>
      </c>
      <c r="F2293" s="22" t="s">
        <v>219</v>
      </c>
      <c r="G2293" s="22" t="s">
        <v>1955</v>
      </c>
      <c r="H2293" s="22" t="s">
        <v>179</v>
      </c>
      <c r="I2293" s="18" t="s">
        <v>5417</v>
      </c>
      <c r="J2293" s="23" t="s">
        <v>23098</v>
      </c>
      <c r="K2293" s="23" t="s">
        <v>1183</v>
      </c>
      <c r="L2293" s="23" t="s">
        <v>1184</v>
      </c>
      <c r="M2293" s="746" t="s">
        <v>23099</v>
      </c>
      <c r="N2293" s="22"/>
      <c r="O2293" s="22" t="s">
        <v>1551</v>
      </c>
      <c r="P2293" s="22" t="s">
        <v>5586</v>
      </c>
      <c r="Q2293" s="22"/>
      <c r="R2293" s="22" t="s">
        <v>5595</v>
      </c>
      <c r="S2293" s="747"/>
      <c r="T2293" s="748"/>
      <c r="U2293" s="22"/>
      <c r="V2293" s="22" t="s">
        <v>235</v>
      </c>
      <c r="W2293" s="22" t="s">
        <v>23100</v>
      </c>
      <c r="X2293" s="22"/>
      <c r="Y2293" s="748"/>
      <c r="Z2293" s="748"/>
      <c r="AA2293" s="748"/>
      <c r="AB2293" s="748"/>
      <c r="AC2293" s="748"/>
      <c r="AD2293" s="748"/>
      <c r="AE2293" s="748"/>
      <c r="AF2293" s="748"/>
      <c r="AG2293" s="748"/>
      <c r="AH2293" s="749"/>
      <c r="AI2293" s="749"/>
      <c r="AJ2293" s="749"/>
      <c r="AK2293" s="749"/>
      <c r="AL2293" s="748"/>
      <c r="AM2293" s="748"/>
      <c r="AN2293" s="748"/>
      <c r="AO2293" s="748"/>
      <c r="AP2293" s="748"/>
      <c r="AQ2293" s="748"/>
      <c r="AR2293" s="748"/>
      <c r="AS2293" s="747"/>
      <c r="AT2293" s="748"/>
      <c r="AU2293" s="748"/>
      <c r="AV2293" s="748"/>
      <c r="AW2293" s="748"/>
      <c r="AX2293" s="748"/>
      <c r="AY2293" s="748"/>
      <c r="BK2293" s="155"/>
      <c r="BL2293" s="155"/>
      <c r="BM2293" s="155"/>
      <c r="BN2293" s="155"/>
    </row>
    <row r="2294" spans="1:66" s="750" customFormat="1" ht="24.75" customHeight="1">
      <c r="A2294" s="22" t="s">
        <v>23101</v>
      </c>
      <c r="B2294" s="22" t="s">
        <v>23102</v>
      </c>
      <c r="C2294" s="472" t="s">
        <v>23198</v>
      </c>
      <c r="D2294" s="23" t="s">
        <v>23103</v>
      </c>
      <c r="E2294" s="23" t="s">
        <v>162</v>
      </c>
      <c r="F2294" s="22" t="s">
        <v>1553</v>
      </c>
      <c r="G2294" s="22" t="s">
        <v>23104</v>
      </c>
      <c r="H2294" s="22" t="s">
        <v>180</v>
      </c>
      <c r="I2294" s="18" t="s">
        <v>5417</v>
      </c>
      <c r="J2294" s="23" t="s">
        <v>23105</v>
      </c>
      <c r="K2294" s="23" t="s">
        <v>1183</v>
      </c>
      <c r="L2294" s="23" t="s">
        <v>1184</v>
      </c>
      <c r="M2294" s="746" t="s">
        <v>23106</v>
      </c>
      <c r="N2294" s="22"/>
      <c r="O2294" s="22" t="s">
        <v>1551</v>
      </c>
      <c r="P2294" s="22" t="s">
        <v>5586</v>
      </c>
      <c r="Q2294" s="22"/>
      <c r="R2294" s="22" t="s">
        <v>22287</v>
      </c>
      <c r="S2294" s="747"/>
      <c r="T2294" s="748"/>
      <c r="U2294" s="22"/>
      <c r="V2294" s="22" t="s">
        <v>235</v>
      </c>
      <c r="W2294" s="22" t="s">
        <v>23107</v>
      </c>
      <c r="X2294" s="22"/>
      <c r="Y2294" s="748"/>
      <c r="Z2294" s="748"/>
      <c r="AA2294" s="748"/>
      <c r="AB2294" s="748"/>
      <c r="AC2294" s="748"/>
      <c r="AD2294" s="748"/>
      <c r="AE2294" s="748"/>
      <c r="AF2294" s="748"/>
      <c r="AG2294" s="748"/>
      <c r="AH2294" s="749"/>
      <c r="AI2294" s="749"/>
      <c r="AJ2294" s="749"/>
      <c r="AK2294" s="749"/>
      <c r="AL2294" s="748"/>
      <c r="AM2294" s="748"/>
      <c r="AN2294" s="748"/>
      <c r="AO2294" s="748"/>
      <c r="AP2294" s="748"/>
      <c r="AQ2294" s="748"/>
      <c r="AR2294" s="748"/>
      <c r="AS2294" s="747"/>
      <c r="AT2294" s="748"/>
      <c r="AU2294" s="748"/>
      <c r="AV2294" s="748"/>
      <c r="AW2294" s="748"/>
      <c r="AX2294" s="748"/>
      <c r="AY2294" s="748"/>
      <c r="BK2294" s="155"/>
      <c r="BL2294" s="155"/>
      <c r="BM2294" s="155"/>
      <c r="BN2294" s="155"/>
    </row>
    <row r="2295" spans="1:66" s="750" customFormat="1" ht="24.75" customHeight="1">
      <c r="A2295" s="22" t="s">
        <v>23108</v>
      </c>
      <c r="B2295" s="22" t="s">
        <v>23109</v>
      </c>
      <c r="C2295" s="472" t="s">
        <v>23198</v>
      </c>
      <c r="D2295" s="23" t="s">
        <v>23110</v>
      </c>
      <c r="E2295" s="23" t="s">
        <v>162</v>
      </c>
      <c r="F2295" s="22" t="s">
        <v>757</v>
      </c>
      <c r="G2295" s="22" t="s">
        <v>1955</v>
      </c>
      <c r="H2295" s="22" t="s">
        <v>179</v>
      </c>
      <c r="I2295" s="18" t="s">
        <v>5417</v>
      </c>
      <c r="J2295" s="23" t="s">
        <v>23111</v>
      </c>
      <c r="K2295" s="23" t="s">
        <v>1183</v>
      </c>
      <c r="L2295" s="23" t="s">
        <v>1184</v>
      </c>
      <c r="M2295" s="746" t="s">
        <v>23112</v>
      </c>
      <c r="N2295" s="22"/>
      <c r="O2295" s="22" t="s">
        <v>1551</v>
      </c>
      <c r="P2295" s="22" t="s">
        <v>5586</v>
      </c>
      <c r="Q2295" s="22"/>
      <c r="R2295" s="22" t="s">
        <v>22287</v>
      </c>
      <c r="S2295" s="747"/>
      <c r="T2295" s="748"/>
      <c r="U2295" s="22"/>
      <c r="V2295" s="22" t="s">
        <v>238</v>
      </c>
      <c r="W2295" s="22" t="s">
        <v>23113</v>
      </c>
      <c r="X2295" s="22"/>
      <c r="Y2295" s="748"/>
      <c r="Z2295" s="748"/>
      <c r="AA2295" s="748"/>
      <c r="AB2295" s="748"/>
      <c r="AC2295" s="748"/>
      <c r="AD2295" s="748"/>
      <c r="AE2295" s="748"/>
      <c r="AF2295" s="748"/>
      <c r="AG2295" s="748"/>
      <c r="AH2295" s="749"/>
      <c r="AI2295" s="749"/>
      <c r="AJ2295" s="749"/>
      <c r="AK2295" s="749"/>
      <c r="AL2295" s="748"/>
      <c r="AM2295" s="748"/>
      <c r="AN2295" s="748"/>
      <c r="AO2295" s="748"/>
      <c r="AP2295" s="748"/>
      <c r="AQ2295" s="748"/>
      <c r="AR2295" s="748"/>
      <c r="AS2295" s="747"/>
      <c r="AT2295" s="748"/>
      <c r="AU2295" s="748"/>
      <c r="AV2295" s="748"/>
      <c r="AW2295" s="748"/>
      <c r="AX2295" s="748"/>
      <c r="AY2295" s="748"/>
      <c r="BK2295" s="155"/>
      <c r="BL2295" s="155"/>
      <c r="BM2295" s="155"/>
      <c r="BN2295" s="155"/>
    </row>
    <row r="2296" spans="1:66" s="750" customFormat="1" ht="24.75" customHeight="1">
      <c r="A2296" s="21" t="s">
        <v>23204</v>
      </c>
      <c r="B2296" s="20" t="s">
        <v>23205</v>
      </c>
      <c r="C2296" s="850" t="s">
        <v>23206</v>
      </c>
      <c r="D2296" s="20" t="s">
        <v>23207</v>
      </c>
      <c r="E2296" s="20" t="s">
        <v>162</v>
      </c>
      <c r="F2296" s="21" t="s">
        <v>200</v>
      </c>
      <c r="G2296" s="21" t="s">
        <v>1577</v>
      </c>
      <c r="H2296" s="21" t="s">
        <v>179</v>
      </c>
      <c r="I2296" s="19" t="s">
        <v>5417</v>
      </c>
      <c r="J2296" s="20" t="s">
        <v>23208</v>
      </c>
      <c r="K2296" s="20" t="s">
        <v>1183</v>
      </c>
      <c r="L2296" s="20" t="s">
        <v>1184</v>
      </c>
      <c r="M2296" s="758" t="s">
        <v>23209</v>
      </c>
      <c r="N2296" s="21"/>
      <c r="O2296" s="21" t="s">
        <v>2155</v>
      </c>
      <c r="P2296" s="21" t="s">
        <v>3472</v>
      </c>
      <c r="Q2296" s="21" t="s">
        <v>3472</v>
      </c>
      <c r="R2296" s="21" t="s">
        <v>22780</v>
      </c>
      <c r="S2296" s="759"/>
      <c r="T2296" s="760"/>
      <c r="U2296" s="21"/>
      <c r="V2296" s="21"/>
      <c r="W2296" s="20"/>
      <c r="X2296" s="21"/>
      <c r="Y2296" s="760"/>
      <c r="Z2296" s="760"/>
      <c r="AA2296" s="760"/>
      <c r="AB2296" s="760"/>
      <c r="AC2296" s="760"/>
      <c r="AD2296" s="760"/>
      <c r="AE2296" s="760"/>
      <c r="AF2296" s="760"/>
      <c r="AG2296" s="760"/>
      <c r="AH2296" s="761"/>
      <c r="AI2296" s="761"/>
      <c r="AJ2296" s="761"/>
      <c r="AK2296" s="761"/>
      <c r="AL2296" s="760"/>
      <c r="AM2296" s="760"/>
      <c r="AN2296" s="760"/>
      <c r="AO2296" s="760"/>
      <c r="AP2296" s="760"/>
      <c r="AQ2296" s="760"/>
      <c r="AR2296" s="760"/>
      <c r="AS2296" s="759"/>
      <c r="AT2296" s="760"/>
      <c r="AU2296" s="760"/>
      <c r="AV2296" s="760"/>
      <c r="AW2296" s="760"/>
      <c r="AX2296" s="760"/>
      <c r="AY2296" s="760"/>
      <c r="AZ2296" s="760"/>
      <c r="BA2296" s="760"/>
      <c r="BB2296" s="760"/>
      <c r="BC2296" s="760"/>
      <c r="BD2296" s="760"/>
      <c r="BE2296" s="760"/>
      <c r="BF2296" s="760"/>
      <c r="BG2296" s="760"/>
      <c r="BH2296" s="760"/>
      <c r="BI2296" s="760"/>
      <c r="BK2296" s="155"/>
      <c r="BL2296" s="155"/>
      <c r="BM2296" s="155"/>
      <c r="BN2296" s="155"/>
    </row>
    <row r="2297" spans="1:66" s="750" customFormat="1" ht="24.75" customHeight="1">
      <c r="A2297" s="22" t="s">
        <v>23308</v>
      </c>
      <c r="B2297" s="22" t="s">
        <v>23309</v>
      </c>
      <c r="C2297" s="472" t="s">
        <v>23357</v>
      </c>
      <c r="D2297" s="23" t="s">
        <v>23310</v>
      </c>
      <c r="E2297" s="23" t="s">
        <v>162</v>
      </c>
      <c r="F2297" s="22" t="s">
        <v>573</v>
      </c>
      <c r="G2297" s="22" t="s">
        <v>1909</v>
      </c>
      <c r="H2297" s="22" t="s">
        <v>180</v>
      </c>
      <c r="I2297" s="18" t="s">
        <v>5417</v>
      </c>
      <c r="J2297" s="23" t="s">
        <v>23311</v>
      </c>
      <c r="K2297" s="23" t="s">
        <v>1183</v>
      </c>
      <c r="L2297" s="23" t="s">
        <v>1184</v>
      </c>
      <c r="M2297" s="746" t="s">
        <v>23322</v>
      </c>
      <c r="N2297" s="22">
        <v>4194753984</v>
      </c>
      <c r="O2297" s="22" t="s">
        <v>2155</v>
      </c>
      <c r="P2297" s="22" t="s">
        <v>5586</v>
      </c>
      <c r="Q2297" s="22" t="s">
        <v>5586</v>
      </c>
      <c r="R2297" s="22" t="s">
        <v>23079</v>
      </c>
      <c r="S2297" s="747"/>
      <c r="T2297" s="748"/>
      <c r="U2297" s="22"/>
      <c r="V2297" s="22"/>
      <c r="W2297" s="22"/>
      <c r="X2297" s="22"/>
      <c r="Y2297" s="748"/>
      <c r="Z2297" s="748"/>
      <c r="AA2297" s="748"/>
      <c r="AB2297" s="748"/>
      <c r="AC2297" s="748"/>
      <c r="AD2297" s="748"/>
      <c r="AE2297" s="748"/>
      <c r="AF2297" s="748"/>
      <c r="AG2297" s="748"/>
      <c r="AH2297" s="749"/>
      <c r="AI2297" s="749"/>
      <c r="AJ2297" s="749"/>
      <c r="AK2297" s="749"/>
      <c r="AL2297" s="748"/>
      <c r="AM2297" s="748"/>
      <c r="AN2297" s="748"/>
      <c r="AO2297" s="748"/>
      <c r="AP2297" s="748"/>
      <c r="AQ2297" s="748"/>
      <c r="AR2297" s="748"/>
      <c r="AS2297" s="747"/>
      <c r="AT2297" s="748"/>
      <c r="AU2297" s="748"/>
      <c r="AV2297" s="748"/>
      <c r="AW2297" s="748"/>
      <c r="AX2297" s="748"/>
      <c r="AY2297" s="748"/>
      <c r="BK2297" s="155"/>
      <c r="BL2297" s="155"/>
      <c r="BM2297" s="155"/>
      <c r="BN2297" s="155"/>
    </row>
    <row r="2298" spans="1:66" s="750" customFormat="1" ht="24.75" customHeight="1">
      <c r="A2298" s="22" t="s">
        <v>23312</v>
      </c>
      <c r="B2298" s="22" t="s">
        <v>23313</v>
      </c>
      <c r="C2298" s="472" t="s">
        <v>23357</v>
      </c>
      <c r="D2298" s="23" t="s">
        <v>23314</v>
      </c>
      <c r="E2298" s="23" t="s">
        <v>162</v>
      </c>
      <c r="F2298" s="22" t="s">
        <v>782</v>
      </c>
      <c r="G2298" s="22" t="s">
        <v>29852</v>
      </c>
      <c r="H2298" s="22" t="s">
        <v>179</v>
      </c>
      <c r="I2298" s="18" t="s">
        <v>5417</v>
      </c>
      <c r="J2298" s="23" t="s">
        <v>23315</v>
      </c>
      <c r="K2298" s="23" t="s">
        <v>1183</v>
      </c>
      <c r="L2298" s="23" t="s">
        <v>1184</v>
      </c>
      <c r="M2298" s="746" t="s">
        <v>23321</v>
      </c>
      <c r="N2298" s="22">
        <v>4174853335</v>
      </c>
      <c r="O2298" s="22" t="s">
        <v>2155</v>
      </c>
      <c r="P2298" s="22" t="s">
        <v>5586</v>
      </c>
      <c r="Q2298" s="22" t="s">
        <v>5586</v>
      </c>
      <c r="R2298" s="22" t="s">
        <v>23079</v>
      </c>
      <c r="S2298" s="747"/>
      <c r="T2298" s="748"/>
      <c r="U2298" s="22"/>
      <c r="V2298" s="22"/>
      <c r="W2298" s="22"/>
      <c r="X2298" s="22"/>
      <c r="Y2298" s="748"/>
      <c r="Z2298" s="748"/>
      <c r="AA2298" s="748"/>
      <c r="AB2298" s="748"/>
      <c r="AC2298" s="748"/>
      <c r="AD2298" s="748"/>
      <c r="AE2298" s="748"/>
      <c r="AF2298" s="748"/>
      <c r="AG2298" s="748"/>
      <c r="AH2298" s="749"/>
      <c r="AI2298" s="749"/>
      <c r="AJ2298" s="749"/>
      <c r="AK2298" s="749"/>
      <c r="AL2298" s="748"/>
      <c r="AM2298" s="748"/>
      <c r="AN2298" s="748"/>
      <c r="AO2298" s="748"/>
      <c r="AP2298" s="748"/>
      <c r="AQ2298" s="748"/>
      <c r="AR2298" s="748"/>
      <c r="AS2298" s="747"/>
      <c r="AT2298" s="748"/>
      <c r="AU2298" s="748"/>
      <c r="AV2298" s="748"/>
      <c r="AW2298" s="748"/>
      <c r="AX2298" s="748"/>
      <c r="AY2298" s="748"/>
      <c r="BK2298" s="155"/>
      <c r="BL2298" s="155"/>
      <c r="BM2298" s="155"/>
      <c r="BN2298" s="155"/>
    </row>
    <row r="2299" spans="1:66" s="768" customFormat="1" ht="24.75" customHeight="1">
      <c r="A2299" s="475" t="s">
        <v>23316</v>
      </c>
      <c r="B2299" s="475" t="s">
        <v>23317</v>
      </c>
      <c r="C2299" s="776" t="s">
        <v>23357</v>
      </c>
      <c r="D2299" s="473" t="s">
        <v>23318</v>
      </c>
      <c r="E2299" s="473" t="s">
        <v>163</v>
      </c>
      <c r="F2299" s="475" t="s">
        <v>200</v>
      </c>
      <c r="G2299" s="475" t="s">
        <v>23319</v>
      </c>
      <c r="H2299" s="475" t="s">
        <v>179</v>
      </c>
      <c r="I2299" s="476" t="s">
        <v>5418</v>
      </c>
      <c r="J2299" s="473" t="s">
        <v>23320</v>
      </c>
      <c r="K2299" s="473" t="s">
        <v>1183</v>
      </c>
      <c r="L2299" s="473" t="s">
        <v>1184</v>
      </c>
      <c r="M2299" s="777"/>
      <c r="N2299" s="475">
        <v>4146745398</v>
      </c>
      <c r="O2299" s="475" t="s">
        <v>2155</v>
      </c>
      <c r="P2299" s="475" t="s">
        <v>4293</v>
      </c>
      <c r="Q2299" s="475" t="s">
        <v>4293</v>
      </c>
      <c r="R2299" s="475"/>
      <c r="S2299" s="797"/>
      <c r="T2299" s="780"/>
      <c r="U2299" s="475"/>
      <c r="V2299" s="475"/>
      <c r="W2299" s="475"/>
      <c r="X2299" s="475"/>
      <c r="Y2299" s="780"/>
      <c r="Z2299" s="780"/>
      <c r="AA2299" s="780"/>
      <c r="AB2299" s="780"/>
      <c r="AC2299" s="780"/>
      <c r="AD2299" s="780"/>
      <c r="AE2299" s="780"/>
      <c r="AF2299" s="780"/>
      <c r="AG2299" s="780"/>
      <c r="AH2299" s="798"/>
      <c r="AI2299" s="798"/>
      <c r="AJ2299" s="798"/>
      <c r="AK2299" s="798"/>
      <c r="AL2299" s="780"/>
      <c r="AM2299" s="780"/>
      <c r="AN2299" s="780"/>
      <c r="AO2299" s="780"/>
      <c r="AP2299" s="780"/>
      <c r="AQ2299" s="780"/>
      <c r="AR2299" s="780"/>
      <c r="AS2299" s="797"/>
      <c r="AT2299" s="780"/>
      <c r="AU2299" s="780"/>
      <c r="AV2299" s="780"/>
      <c r="AW2299" s="780"/>
      <c r="AX2299" s="780"/>
      <c r="AY2299" s="780"/>
      <c r="BK2299" s="769"/>
      <c r="BL2299" s="769"/>
      <c r="BM2299" s="769"/>
      <c r="BN2299" s="769"/>
    </row>
    <row r="2300" spans="1:66" s="750" customFormat="1" ht="24.75" customHeight="1">
      <c r="A2300" s="21" t="s">
        <v>3995</v>
      </c>
      <c r="B2300" s="20" t="s">
        <v>23331</v>
      </c>
      <c r="C2300" s="850" t="s">
        <v>23328</v>
      </c>
      <c r="D2300" s="20" t="s">
        <v>2319</v>
      </c>
      <c r="E2300" s="20" t="s">
        <v>162</v>
      </c>
      <c r="F2300" s="21" t="s">
        <v>311</v>
      </c>
      <c r="G2300" s="21"/>
      <c r="H2300" s="21" t="s">
        <v>180</v>
      </c>
      <c r="I2300" s="19" t="s">
        <v>5417</v>
      </c>
      <c r="J2300" s="20" t="s">
        <v>2320</v>
      </c>
      <c r="K2300" s="20" t="s">
        <v>1183</v>
      </c>
      <c r="L2300" s="20" t="s">
        <v>1184</v>
      </c>
      <c r="M2300" s="758" t="s">
        <v>2321</v>
      </c>
      <c r="N2300" s="21">
        <v>4158745677</v>
      </c>
      <c r="O2300" s="21" t="s">
        <v>1551</v>
      </c>
      <c r="P2300" s="21" t="s">
        <v>22780</v>
      </c>
      <c r="Q2300" s="21"/>
      <c r="R2300" s="21" t="s">
        <v>22780</v>
      </c>
      <c r="S2300" s="759" t="s">
        <v>868</v>
      </c>
      <c r="T2300" s="760" t="str">
        <f>IF(Table54[[#This Row],[تاریخ اولین  احتساب حق بیمه]]="",1403,MID(Table54[[#This Row],[تاریخ اولین  احتساب حق بیمه]],1,4))</f>
        <v>1403</v>
      </c>
      <c r="U2300" s="21"/>
      <c r="V2300" s="21" t="s">
        <v>236</v>
      </c>
      <c r="W2300" s="20">
        <v>4605904063</v>
      </c>
      <c r="X2300" s="21" t="s">
        <v>3996</v>
      </c>
      <c r="Y2300" s="760"/>
      <c r="Z2300" s="760"/>
      <c r="AA2300" s="760"/>
      <c r="AB2300" s="760"/>
      <c r="AC2300" s="760"/>
      <c r="AD2300" s="760"/>
      <c r="AE2300" s="760"/>
      <c r="AF2300" s="760"/>
      <c r="AG2300" s="760"/>
      <c r="AH2300" s="761"/>
      <c r="AI2300" s="761"/>
      <c r="AJ2300" s="761"/>
      <c r="AK2300" s="761"/>
      <c r="AL2300" s="760"/>
      <c r="AM2300" s="760"/>
      <c r="AN2300" s="760"/>
      <c r="AO2300" s="760"/>
      <c r="AP2300" s="760"/>
      <c r="AQ2300" s="760">
        <v>92611000</v>
      </c>
      <c r="AR2300" s="760">
        <v>126320000</v>
      </c>
      <c r="AS2300" s="759">
        <v>151211000</v>
      </c>
      <c r="AT2300" s="760">
        <v>129277000</v>
      </c>
      <c r="AU2300" s="760">
        <v>226280000</v>
      </c>
      <c r="AV2300" s="760">
        <v>253703000</v>
      </c>
      <c r="AW2300" s="760">
        <v>85833000</v>
      </c>
      <c r="AX2300" s="760">
        <v>111030000</v>
      </c>
      <c r="AY2300" s="760"/>
      <c r="AZ2300" s="760"/>
      <c r="BA2300" s="760"/>
      <c r="BB2300" s="760">
        <v>49349000</v>
      </c>
      <c r="BC2300" s="760">
        <v>147999000</v>
      </c>
      <c r="BD2300" s="760">
        <v>108668000</v>
      </c>
      <c r="BE2300" s="760">
        <v>178906000</v>
      </c>
      <c r="BF2300" s="760">
        <v>117728000</v>
      </c>
      <c r="BG2300" s="760">
        <v>146576000</v>
      </c>
      <c r="BH2300" s="760"/>
      <c r="BI2300" s="760"/>
      <c r="BK2300" s="155"/>
      <c r="BL2300" s="155"/>
      <c r="BM2300" s="155"/>
      <c r="BN2300" s="155"/>
    </row>
    <row r="2301" spans="1:66" s="750" customFormat="1" ht="24.75" customHeight="1">
      <c r="A2301" s="21" t="s">
        <v>23332</v>
      </c>
      <c r="B2301" s="20" t="s">
        <v>23333</v>
      </c>
      <c r="C2301" s="850" t="s">
        <v>23328</v>
      </c>
      <c r="D2301" s="20" t="s">
        <v>23334</v>
      </c>
      <c r="E2301" s="20" t="s">
        <v>162</v>
      </c>
      <c r="F2301" s="21" t="s">
        <v>111</v>
      </c>
      <c r="G2301" s="21"/>
      <c r="H2301" s="21" t="s">
        <v>180</v>
      </c>
      <c r="I2301" s="19" t="s">
        <v>5417</v>
      </c>
      <c r="J2301" s="20">
        <v>9335721298</v>
      </c>
      <c r="K2301" s="20" t="s">
        <v>1183</v>
      </c>
      <c r="L2301" s="20" t="s">
        <v>1184</v>
      </c>
      <c r="M2301" s="758" t="s">
        <v>23338</v>
      </c>
      <c r="N2301" s="21"/>
      <c r="O2301" s="21"/>
      <c r="P2301" s="21" t="s">
        <v>22780</v>
      </c>
      <c r="Q2301" s="21"/>
      <c r="R2301" s="21" t="s">
        <v>22780</v>
      </c>
      <c r="S2301" s="759"/>
      <c r="T2301" s="760" t="str">
        <f>IF(Table54[[#This Row],[تاریخ اولین  احتساب حق بیمه]]="",1403,MID(Table54[[#This Row],[تاریخ اولین  احتساب حق بیمه]],1,4))</f>
        <v>1403</v>
      </c>
      <c r="U2301" s="21"/>
      <c r="V2301" s="21"/>
      <c r="W2301" s="20"/>
      <c r="X2301" s="21"/>
      <c r="Y2301" s="760"/>
      <c r="Z2301" s="760"/>
      <c r="AA2301" s="760"/>
      <c r="AB2301" s="760"/>
      <c r="AC2301" s="760"/>
      <c r="AD2301" s="760"/>
      <c r="AE2301" s="760"/>
      <c r="AF2301" s="760"/>
      <c r="AG2301" s="760"/>
      <c r="AH2301" s="761"/>
      <c r="AI2301" s="761"/>
      <c r="AJ2301" s="761"/>
      <c r="AK2301" s="761"/>
      <c r="AL2301" s="760"/>
      <c r="AM2301" s="760"/>
      <c r="AN2301" s="760"/>
      <c r="AO2301" s="760"/>
      <c r="AP2301" s="760"/>
      <c r="AQ2301" s="760"/>
      <c r="AR2301" s="760"/>
      <c r="AS2301" s="759"/>
      <c r="AT2301" s="760"/>
      <c r="AU2301" s="760"/>
      <c r="AV2301" s="760"/>
      <c r="AW2301" s="760"/>
      <c r="AX2301" s="760"/>
      <c r="AY2301" s="760"/>
      <c r="AZ2301" s="760"/>
      <c r="BA2301" s="760"/>
      <c r="BB2301" s="760"/>
      <c r="BC2301" s="760"/>
      <c r="BD2301" s="760"/>
      <c r="BE2301" s="760"/>
      <c r="BF2301" s="760"/>
      <c r="BG2301" s="760"/>
      <c r="BH2301" s="760"/>
      <c r="BI2301" s="760"/>
      <c r="BK2301" s="155"/>
      <c r="BL2301" s="155"/>
      <c r="BM2301" s="155"/>
      <c r="BN2301" s="155"/>
    </row>
    <row r="2302" spans="1:66" s="750" customFormat="1" ht="24.75" customHeight="1">
      <c r="A2302" s="21" t="s">
        <v>23335</v>
      </c>
      <c r="B2302" s="20" t="s">
        <v>23336</v>
      </c>
      <c r="C2302" s="850" t="s">
        <v>23328</v>
      </c>
      <c r="D2302" s="20" t="s">
        <v>23337</v>
      </c>
      <c r="E2302" s="20" t="s">
        <v>162</v>
      </c>
      <c r="F2302" s="21" t="s">
        <v>317</v>
      </c>
      <c r="G2302" s="21"/>
      <c r="H2302" s="21" t="s">
        <v>180</v>
      </c>
      <c r="I2302" s="19" t="s">
        <v>5417</v>
      </c>
      <c r="J2302" s="20"/>
      <c r="K2302" s="20" t="s">
        <v>1183</v>
      </c>
      <c r="L2302" s="20" t="s">
        <v>1184</v>
      </c>
      <c r="M2302" s="758" t="s">
        <v>23339</v>
      </c>
      <c r="N2302" s="21"/>
      <c r="O2302" s="21"/>
      <c r="P2302" s="21" t="s">
        <v>22780</v>
      </c>
      <c r="Q2302" s="21"/>
      <c r="R2302" s="21" t="s">
        <v>22780</v>
      </c>
      <c r="S2302" s="759"/>
      <c r="T2302" s="760" t="str">
        <f>IF(Table54[[#This Row],[تاریخ اولین  احتساب حق بیمه]]="",1403,MID(Table54[[#This Row],[تاریخ اولین  احتساب حق بیمه]],1,4))</f>
        <v>1403</v>
      </c>
      <c r="U2302" s="21"/>
      <c r="V2302" s="21"/>
      <c r="W2302" s="20"/>
      <c r="X2302" s="21"/>
      <c r="Y2302" s="760"/>
      <c r="Z2302" s="760"/>
      <c r="AA2302" s="760"/>
      <c r="AB2302" s="760"/>
      <c r="AC2302" s="760"/>
      <c r="AD2302" s="760"/>
      <c r="AE2302" s="760"/>
      <c r="AF2302" s="760"/>
      <c r="AG2302" s="760"/>
      <c r="AH2302" s="761"/>
      <c r="AI2302" s="761"/>
      <c r="AJ2302" s="761"/>
      <c r="AK2302" s="761"/>
      <c r="AL2302" s="760"/>
      <c r="AM2302" s="760"/>
      <c r="AN2302" s="760"/>
      <c r="AO2302" s="760"/>
      <c r="AP2302" s="760"/>
      <c r="AQ2302" s="760"/>
      <c r="AR2302" s="760"/>
      <c r="AS2302" s="759"/>
      <c r="AT2302" s="760"/>
      <c r="AU2302" s="760"/>
      <c r="AV2302" s="760"/>
      <c r="AW2302" s="760"/>
      <c r="AX2302" s="760"/>
      <c r="AY2302" s="760"/>
      <c r="AZ2302" s="760"/>
      <c r="BA2302" s="760"/>
      <c r="BB2302" s="760"/>
      <c r="BC2302" s="760"/>
      <c r="BD2302" s="760"/>
      <c r="BE2302" s="760"/>
      <c r="BF2302" s="760"/>
      <c r="BG2302" s="760"/>
      <c r="BH2302" s="760"/>
      <c r="BI2302" s="760"/>
      <c r="BK2302" s="155"/>
      <c r="BL2302" s="155"/>
      <c r="BM2302" s="155"/>
      <c r="BN2302" s="155"/>
    </row>
    <row r="2303" spans="1:66" s="750" customFormat="1" ht="24.75" customHeight="1">
      <c r="A2303" s="21" t="s">
        <v>2990</v>
      </c>
      <c r="B2303" s="20" t="s">
        <v>23346</v>
      </c>
      <c r="C2303" s="850" t="s">
        <v>23328</v>
      </c>
      <c r="D2303" s="20" t="s">
        <v>2291</v>
      </c>
      <c r="E2303" s="20" t="s">
        <v>162</v>
      </c>
      <c r="F2303" s="21" t="s">
        <v>323</v>
      </c>
      <c r="G2303" s="21" t="s">
        <v>1667</v>
      </c>
      <c r="H2303" s="21" t="s">
        <v>180</v>
      </c>
      <c r="I2303" s="19" t="s">
        <v>5417</v>
      </c>
      <c r="J2303" s="20" t="s">
        <v>2292</v>
      </c>
      <c r="K2303" s="20" t="s">
        <v>1183</v>
      </c>
      <c r="L2303" s="20" t="s">
        <v>1184</v>
      </c>
      <c r="M2303" s="758" t="s">
        <v>2293</v>
      </c>
      <c r="N2303" s="21">
        <v>4165113675</v>
      </c>
      <c r="O2303" s="21" t="s">
        <v>1551</v>
      </c>
      <c r="P2303" s="21" t="s">
        <v>23079</v>
      </c>
      <c r="Q2303" s="21"/>
      <c r="R2303" s="21" t="s">
        <v>23079</v>
      </c>
      <c r="S2303" s="759" t="s">
        <v>409</v>
      </c>
      <c r="T2303" s="760" t="s">
        <v>23341</v>
      </c>
      <c r="U2303" s="21"/>
      <c r="V2303" s="21" t="s">
        <v>236</v>
      </c>
      <c r="W2303" s="20">
        <v>4605903881</v>
      </c>
      <c r="X2303" s="21" t="s">
        <v>2276</v>
      </c>
      <c r="Y2303" s="760"/>
      <c r="Z2303" s="760"/>
      <c r="AA2303" s="760"/>
      <c r="AB2303" s="760"/>
      <c r="AC2303" s="760"/>
      <c r="AD2303" s="760"/>
      <c r="AE2303" s="760"/>
      <c r="AF2303" s="760"/>
      <c r="AG2303" s="760"/>
      <c r="AH2303" s="761"/>
      <c r="AI2303" s="761"/>
      <c r="AJ2303" s="761"/>
      <c r="AK2303" s="761"/>
      <c r="AL2303" s="760"/>
      <c r="AM2303" s="760"/>
      <c r="AN2303" s="760"/>
      <c r="AO2303" s="760"/>
      <c r="AP2303" s="760"/>
      <c r="AQ2303" s="760"/>
      <c r="AR2303" s="760">
        <v>70000000</v>
      </c>
      <c r="AS2303" s="759">
        <v>72000000</v>
      </c>
      <c r="AT2303" s="760">
        <v>70000000</v>
      </c>
      <c r="AU2303" s="760">
        <v>71000000</v>
      </c>
      <c r="AV2303" s="760">
        <v>105000000</v>
      </c>
      <c r="AW2303" s="760">
        <v>70000000</v>
      </c>
      <c r="AX2303" s="760">
        <v>85000000</v>
      </c>
      <c r="AY2303" s="760">
        <v>85000000</v>
      </c>
      <c r="AZ2303" s="760">
        <v>85000000</v>
      </c>
      <c r="BA2303" s="760"/>
      <c r="BB2303" s="760">
        <v>85000000</v>
      </c>
      <c r="BC2303" s="760">
        <v>85000000</v>
      </c>
      <c r="BD2303" s="760">
        <v>85000000</v>
      </c>
      <c r="BE2303" s="760">
        <v>85000000</v>
      </c>
      <c r="BF2303" s="760">
        <v>85000000</v>
      </c>
      <c r="BG2303" s="760">
        <v>85000000</v>
      </c>
      <c r="BH2303" s="760"/>
      <c r="BI2303" s="760"/>
      <c r="BK2303" s="155"/>
      <c r="BL2303" s="155"/>
      <c r="BM2303" s="155"/>
      <c r="BN2303" s="155"/>
    </row>
    <row r="2304" spans="1:66" s="760" customFormat="1" ht="24.75" customHeight="1">
      <c r="A2304" s="21" t="s">
        <v>28580</v>
      </c>
      <c r="B2304" s="20" t="s">
        <v>28579</v>
      </c>
      <c r="C2304" s="850" t="s">
        <v>23328</v>
      </c>
      <c r="D2304" s="20" t="s">
        <v>28581</v>
      </c>
      <c r="E2304" s="20" t="s">
        <v>163</v>
      </c>
      <c r="F2304" s="21" t="s">
        <v>4188</v>
      </c>
      <c r="G2304" s="21"/>
      <c r="H2304" s="21"/>
      <c r="I2304" s="19" t="s">
        <v>5417</v>
      </c>
      <c r="J2304" s="20" t="s">
        <v>28582</v>
      </c>
      <c r="K2304" s="20" t="s">
        <v>1183</v>
      </c>
      <c r="L2304" s="20" t="s">
        <v>1184</v>
      </c>
      <c r="M2304" s="758" t="s">
        <v>28583</v>
      </c>
      <c r="N2304" s="21">
        <v>4169836979</v>
      </c>
      <c r="O2304" s="21" t="s">
        <v>2155</v>
      </c>
      <c r="P2304" s="21" t="s">
        <v>28584</v>
      </c>
      <c r="Q2304" s="21" t="s">
        <v>28584</v>
      </c>
      <c r="R2304" s="21"/>
      <c r="S2304" s="759"/>
      <c r="T2304" s="760">
        <f>IF(Table54[[#This Row],[تاریخ اولین  احتساب حق بیمه]]="",1403,MID(Table54[[#This Row],[تاریخ اولین  احتساب حق بیمه]],1,4))</f>
        <v>1403</v>
      </c>
      <c r="U2304" s="21"/>
      <c r="V2304" s="21"/>
      <c r="W2304" s="20"/>
      <c r="X2304" s="21"/>
      <c r="AH2304" s="761"/>
      <c r="AI2304" s="761"/>
      <c r="AJ2304" s="761"/>
      <c r="AK2304" s="761"/>
      <c r="AS2304" s="759"/>
      <c r="BK2304" s="21"/>
      <c r="BL2304" s="21"/>
      <c r="BM2304" s="21"/>
      <c r="BN2304" s="21"/>
    </row>
    <row r="2305" spans="1:66" s="750" customFormat="1" ht="24.75" customHeight="1">
      <c r="A2305" s="155"/>
      <c r="B2305" s="154"/>
      <c r="C2305" s="850"/>
      <c r="D2305" s="154"/>
      <c r="E2305" s="20"/>
      <c r="F2305" s="155"/>
      <c r="G2305" s="155"/>
      <c r="H2305" s="155"/>
      <c r="I2305" s="11"/>
      <c r="J2305" s="154"/>
      <c r="K2305" s="154"/>
      <c r="L2305" s="154"/>
      <c r="M2305" s="801"/>
      <c r="N2305" s="155"/>
      <c r="O2305" s="155"/>
      <c r="P2305" s="155"/>
      <c r="Q2305" s="155"/>
      <c r="R2305" s="155"/>
      <c r="S2305" s="802"/>
      <c r="U2305" s="155"/>
      <c r="V2305" s="155"/>
      <c r="W2305" s="154"/>
      <c r="X2305" s="155"/>
      <c r="AH2305" s="803"/>
      <c r="AI2305" s="803"/>
      <c r="AJ2305" s="803"/>
      <c r="AK2305" s="803"/>
      <c r="AS2305" s="802"/>
      <c r="BK2305" s="155"/>
      <c r="BL2305" s="155"/>
      <c r="BM2305" s="155"/>
      <c r="BN2305" s="155"/>
    </row>
    <row r="2306" spans="1:66" s="750" customFormat="1" ht="24.75" customHeight="1">
      <c r="A2306" s="22" t="s">
        <v>23360</v>
      </c>
      <c r="B2306" s="22" t="s">
        <v>23361</v>
      </c>
      <c r="C2306" s="472" t="s">
        <v>23365</v>
      </c>
      <c r="D2306" s="23" t="s">
        <v>23362</v>
      </c>
      <c r="E2306" s="23" t="s">
        <v>163</v>
      </c>
      <c r="F2306" s="22" t="s">
        <v>136</v>
      </c>
      <c r="G2306" s="22" t="s">
        <v>1577</v>
      </c>
      <c r="H2306" s="22" t="s">
        <v>179</v>
      </c>
      <c r="I2306" s="18" t="s">
        <v>5418</v>
      </c>
      <c r="J2306" s="23" t="s">
        <v>23363</v>
      </c>
      <c r="K2306" s="23" t="s">
        <v>1183</v>
      </c>
      <c r="L2306" s="23" t="s">
        <v>1184</v>
      </c>
      <c r="M2306" s="746" t="s">
        <v>23364</v>
      </c>
      <c r="N2306" s="22"/>
      <c r="O2306" s="22" t="s">
        <v>1551</v>
      </c>
      <c r="P2306" s="22" t="s">
        <v>23272</v>
      </c>
      <c r="Q2306" s="22" t="s">
        <v>23272</v>
      </c>
      <c r="R2306" s="22" t="s">
        <v>23272</v>
      </c>
      <c r="S2306" s="747"/>
      <c r="T2306" s="748"/>
      <c r="U2306" s="22"/>
      <c r="V2306" s="22"/>
      <c r="W2306" s="22"/>
      <c r="X2306" s="22"/>
      <c r="Y2306" s="748"/>
      <c r="Z2306" s="748"/>
      <c r="AA2306" s="748"/>
      <c r="AB2306" s="748"/>
      <c r="AC2306" s="748"/>
      <c r="AD2306" s="748"/>
      <c r="AE2306" s="748"/>
      <c r="AF2306" s="748"/>
      <c r="AG2306" s="748"/>
      <c r="AH2306" s="749"/>
      <c r="AI2306" s="749"/>
      <c r="AJ2306" s="749"/>
      <c r="AK2306" s="749"/>
      <c r="AL2306" s="748"/>
      <c r="AM2306" s="748"/>
      <c r="AN2306" s="748"/>
      <c r="AO2306" s="748"/>
      <c r="AP2306" s="748"/>
      <c r="AQ2306" s="748"/>
      <c r="AR2306" s="748"/>
      <c r="AS2306" s="747"/>
      <c r="AT2306" s="748"/>
      <c r="AU2306" s="748"/>
      <c r="AV2306" s="748"/>
      <c r="AW2306" s="748"/>
      <c r="AX2306" s="748"/>
      <c r="AY2306" s="748"/>
      <c r="BK2306" s="155"/>
      <c r="BL2306" s="155"/>
      <c r="BM2306" s="155"/>
      <c r="BN2306" s="155"/>
    </row>
    <row r="2307" spans="1:66" s="750" customFormat="1" ht="24.75" customHeight="1">
      <c r="A2307" s="155"/>
      <c r="B2307" s="154"/>
      <c r="C2307" s="727"/>
      <c r="D2307" s="154"/>
      <c r="E2307" s="154"/>
      <c r="F2307" s="155"/>
      <c r="G2307" s="155"/>
      <c r="H2307" s="155"/>
      <c r="I2307" s="11" t="s">
        <v>5417</v>
      </c>
      <c r="J2307" s="154"/>
      <c r="K2307" s="154"/>
      <c r="L2307" s="154"/>
      <c r="M2307" s="801"/>
      <c r="N2307" s="155"/>
      <c r="O2307" s="155"/>
      <c r="P2307" s="155"/>
      <c r="Q2307" s="155"/>
      <c r="R2307" s="155"/>
      <c r="S2307" s="802"/>
      <c r="T2307" s="750">
        <f>IF(Table54[[#This Row],[تاریخ اولین  احتساب حق بیمه]]="",1403,MID(Table54[[#This Row],[تاریخ اولین  احتساب حق بیمه]],1,4))</f>
        <v>1403</v>
      </c>
      <c r="U2307" s="155"/>
      <c r="V2307" s="155"/>
      <c r="W2307" s="154"/>
      <c r="X2307" s="155"/>
      <c r="AH2307" s="803"/>
      <c r="AI2307" s="803"/>
      <c r="AJ2307" s="803"/>
      <c r="AK2307" s="803"/>
      <c r="AS2307" s="802"/>
      <c r="BK2307" s="155"/>
      <c r="BL2307" s="155"/>
      <c r="BM2307" s="155"/>
      <c r="BN2307" s="155"/>
    </row>
    <row r="2308" spans="1:66" s="750" customFormat="1" ht="24.75" customHeight="1">
      <c r="A2308" s="21" t="s">
        <v>24269</v>
      </c>
      <c r="B2308" s="20" t="s">
        <v>24270</v>
      </c>
      <c r="C2308" s="850" t="s">
        <v>24271</v>
      </c>
      <c r="D2308" s="20" t="s">
        <v>24272</v>
      </c>
      <c r="E2308" s="20" t="s">
        <v>386</v>
      </c>
      <c r="F2308" s="21" t="s">
        <v>86</v>
      </c>
      <c r="G2308" s="21" t="s">
        <v>1577</v>
      </c>
      <c r="H2308" s="21" t="s">
        <v>180</v>
      </c>
      <c r="I2308" s="19" t="s">
        <v>5417</v>
      </c>
      <c r="J2308" s="20" t="s">
        <v>24273</v>
      </c>
      <c r="K2308" s="20" t="s">
        <v>1183</v>
      </c>
      <c r="L2308" s="20" t="s">
        <v>1184</v>
      </c>
      <c r="M2308" s="758" t="s">
        <v>24274</v>
      </c>
      <c r="N2308" s="21">
        <v>4144916355</v>
      </c>
      <c r="O2308" s="21" t="s">
        <v>2155</v>
      </c>
      <c r="P2308" s="21" t="s">
        <v>24275</v>
      </c>
      <c r="Q2308" s="21" t="s">
        <v>24275</v>
      </c>
      <c r="R2308" s="21"/>
      <c r="S2308" s="759"/>
      <c r="T2308" s="760"/>
      <c r="U2308" s="21"/>
      <c r="V2308" s="21"/>
      <c r="W2308" s="20"/>
      <c r="X2308" s="21"/>
      <c r="Y2308" s="760"/>
      <c r="Z2308" s="760"/>
      <c r="AA2308" s="760"/>
      <c r="AB2308" s="760"/>
      <c r="AC2308" s="760"/>
      <c r="AD2308" s="760"/>
      <c r="AE2308" s="760"/>
      <c r="AF2308" s="760"/>
      <c r="AG2308" s="760"/>
      <c r="AH2308" s="761"/>
      <c r="AI2308" s="761"/>
      <c r="AJ2308" s="761"/>
      <c r="AK2308" s="761"/>
      <c r="AL2308" s="760"/>
      <c r="AM2308" s="760"/>
      <c r="AN2308" s="760"/>
      <c r="AO2308" s="760"/>
      <c r="AP2308" s="760"/>
      <c r="AQ2308" s="760"/>
      <c r="AR2308" s="760"/>
      <c r="AS2308" s="759"/>
      <c r="AT2308" s="760"/>
      <c r="AU2308" s="760"/>
      <c r="AV2308" s="760"/>
      <c r="AW2308" s="760"/>
      <c r="AX2308" s="760"/>
      <c r="AY2308" s="760"/>
      <c r="AZ2308" s="760"/>
      <c r="BA2308" s="760"/>
      <c r="BB2308" s="760"/>
      <c r="BC2308" s="760"/>
      <c r="BD2308" s="760"/>
      <c r="BE2308" s="760"/>
      <c r="BF2308" s="760"/>
      <c r="BG2308" s="760"/>
      <c r="BH2308" s="760"/>
      <c r="BI2308" s="760"/>
      <c r="BK2308" s="155"/>
      <c r="BL2308" s="155"/>
      <c r="BM2308" s="155"/>
      <c r="BN2308" s="155"/>
    </row>
    <row r="2309" spans="1:66" s="750" customFormat="1" ht="24.75" customHeight="1">
      <c r="A2309" s="21" t="s">
        <v>24276</v>
      </c>
      <c r="B2309" s="20" t="s">
        <v>24277</v>
      </c>
      <c r="C2309" s="850" t="s">
        <v>24271</v>
      </c>
      <c r="D2309" s="20" t="s">
        <v>24278</v>
      </c>
      <c r="E2309" s="20" t="s">
        <v>386</v>
      </c>
      <c r="F2309" s="21" t="s">
        <v>24279</v>
      </c>
      <c r="G2309" s="21" t="s">
        <v>1577</v>
      </c>
      <c r="H2309" s="21" t="s">
        <v>180</v>
      </c>
      <c r="I2309" s="19" t="s">
        <v>5417</v>
      </c>
      <c r="J2309" s="20" t="s">
        <v>24280</v>
      </c>
      <c r="K2309" s="20" t="s">
        <v>1183</v>
      </c>
      <c r="L2309" s="20" t="s">
        <v>1184</v>
      </c>
      <c r="M2309" s="758" t="s">
        <v>24281</v>
      </c>
      <c r="N2309" s="21">
        <v>4198619599</v>
      </c>
      <c r="O2309" s="21" t="s">
        <v>2155</v>
      </c>
      <c r="P2309" s="21" t="s">
        <v>24282</v>
      </c>
      <c r="Q2309" s="21" t="s">
        <v>24282</v>
      </c>
      <c r="R2309" s="21"/>
      <c r="S2309" s="759"/>
      <c r="T2309" s="760"/>
      <c r="U2309" s="21"/>
      <c r="V2309" s="21"/>
      <c r="W2309" s="20"/>
      <c r="X2309" s="21"/>
      <c r="Y2309" s="760"/>
      <c r="Z2309" s="760"/>
      <c r="AA2309" s="760"/>
      <c r="AB2309" s="760"/>
      <c r="AC2309" s="760"/>
      <c r="AD2309" s="760"/>
      <c r="AE2309" s="760"/>
      <c r="AF2309" s="760"/>
      <c r="AG2309" s="760"/>
      <c r="AH2309" s="761"/>
      <c r="AI2309" s="761"/>
      <c r="AJ2309" s="761"/>
      <c r="AK2309" s="761"/>
      <c r="AL2309" s="760"/>
      <c r="AM2309" s="760"/>
      <c r="AN2309" s="760"/>
      <c r="AO2309" s="760"/>
      <c r="AP2309" s="760"/>
      <c r="AQ2309" s="760"/>
      <c r="AR2309" s="760"/>
      <c r="AS2309" s="759"/>
      <c r="AT2309" s="760"/>
      <c r="AU2309" s="760"/>
      <c r="AV2309" s="760"/>
      <c r="AW2309" s="760"/>
      <c r="AX2309" s="760"/>
      <c r="AY2309" s="760"/>
      <c r="AZ2309" s="760"/>
      <c r="BA2309" s="760"/>
      <c r="BB2309" s="760"/>
      <c r="BC2309" s="760"/>
      <c r="BD2309" s="760"/>
      <c r="BE2309" s="760"/>
      <c r="BF2309" s="760"/>
      <c r="BG2309" s="760"/>
      <c r="BH2309" s="760"/>
      <c r="BI2309" s="760"/>
      <c r="BK2309" s="155"/>
      <c r="BL2309" s="155"/>
      <c r="BM2309" s="155"/>
      <c r="BN2309" s="155"/>
    </row>
    <row r="2310" spans="1:66" s="750" customFormat="1" ht="24.75" customHeight="1">
      <c r="A2310" s="21" t="s">
        <v>24283</v>
      </c>
      <c r="B2310" s="20" t="s">
        <v>24284</v>
      </c>
      <c r="C2310" s="850" t="s">
        <v>24271</v>
      </c>
      <c r="D2310" s="20" t="s">
        <v>24285</v>
      </c>
      <c r="E2310" s="20" t="s">
        <v>386</v>
      </c>
      <c r="F2310" s="21" t="s">
        <v>24286</v>
      </c>
      <c r="G2310" s="21" t="s">
        <v>24287</v>
      </c>
      <c r="H2310" s="21" t="s">
        <v>180</v>
      </c>
      <c r="I2310" s="19" t="s">
        <v>5417</v>
      </c>
      <c r="J2310" s="20" t="s">
        <v>24288</v>
      </c>
      <c r="K2310" s="20" t="s">
        <v>1183</v>
      </c>
      <c r="L2310" s="20" t="s">
        <v>1184</v>
      </c>
      <c r="M2310" s="758" t="s">
        <v>24289</v>
      </c>
      <c r="N2310" s="21">
        <v>4163934763</v>
      </c>
      <c r="O2310" s="21" t="s">
        <v>2155</v>
      </c>
      <c r="P2310" s="21" t="s">
        <v>24290</v>
      </c>
      <c r="Q2310" s="21" t="s">
        <v>24290</v>
      </c>
      <c r="R2310" s="21"/>
      <c r="S2310" s="759"/>
      <c r="T2310" s="760"/>
      <c r="U2310" s="21"/>
      <c r="V2310" s="21"/>
      <c r="W2310" s="20"/>
      <c r="X2310" s="21"/>
      <c r="Y2310" s="760"/>
      <c r="Z2310" s="760"/>
      <c r="AA2310" s="760"/>
      <c r="AB2310" s="760"/>
      <c r="AC2310" s="760"/>
      <c r="AD2310" s="760"/>
      <c r="AE2310" s="760"/>
      <c r="AF2310" s="760"/>
      <c r="AG2310" s="760"/>
      <c r="AH2310" s="761"/>
      <c r="AI2310" s="761"/>
      <c r="AJ2310" s="761"/>
      <c r="AK2310" s="761"/>
      <c r="AL2310" s="760"/>
      <c r="AM2310" s="760"/>
      <c r="AN2310" s="760"/>
      <c r="AO2310" s="760"/>
      <c r="AP2310" s="760"/>
      <c r="AQ2310" s="760"/>
      <c r="AR2310" s="760"/>
      <c r="AS2310" s="759"/>
      <c r="AT2310" s="760"/>
      <c r="AU2310" s="760"/>
      <c r="AV2310" s="760"/>
      <c r="AW2310" s="760"/>
      <c r="AX2310" s="760"/>
      <c r="AY2310" s="760"/>
      <c r="AZ2310" s="760"/>
      <c r="BA2310" s="760"/>
      <c r="BB2310" s="760"/>
      <c r="BC2310" s="760"/>
      <c r="BD2310" s="760"/>
      <c r="BE2310" s="760"/>
      <c r="BF2310" s="760"/>
      <c r="BG2310" s="760"/>
      <c r="BH2310" s="760"/>
      <c r="BI2310" s="760"/>
      <c r="BK2310" s="155"/>
      <c r="BL2310" s="155"/>
      <c r="BM2310" s="155"/>
      <c r="BN2310" s="155"/>
    </row>
    <row r="2311" spans="1:66" s="750" customFormat="1" ht="24.75" customHeight="1">
      <c r="A2311" s="21" t="s">
        <v>24291</v>
      </c>
      <c r="B2311" s="20" t="s">
        <v>24292</v>
      </c>
      <c r="C2311" s="850" t="s">
        <v>24271</v>
      </c>
      <c r="D2311" s="20" t="s">
        <v>24293</v>
      </c>
      <c r="E2311" s="20" t="s">
        <v>386</v>
      </c>
      <c r="F2311" s="21" t="s">
        <v>123</v>
      </c>
      <c r="G2311" s="21" t="s">
        <v>1577</v>
      </c>
      <c r="H2311" s="21" t="s">
        <v>179</v>
      </c>
      <c r="I2311" s="19" t="s">
        <v>5418</v>
      </c>
      <c r="J2311" s="20" t="s">
        <v>24294</v>
      </c>
      <c r="K2311" s="20" t="s">
        <v>1183</v>
      </c>
      <c r="L2311" s="20" t="s">
        <v>1184</v>
      </c>
      <c r="M2311" s="758" t="s">
        <v>24295</v>
      </c>
      <c r="N2311" s="21">
        <v>4196973885</v>
      </c>
      <c r="O2311" s="21" t="s">
        <v>2155</v>
      </c>
      <c r="P2311" s="21" t="s">
        <v>24296</v>
      </c>
      <c r="Q2311" s="21" t="s">
        <v>24296</v>
      </c>
      <c r="R2311" s="21"/>
      <c r="S2311" s="759"/>
      <c r="T2311" s="760"/>
      <c r="U2311" s="21"/>
      <c r="V2311" s="21"/>
      <c r="W2311" s="20"/>
      <c r="X2311" s="21"/>
      <c r="Y2311" s="760"/>
      <c r="Z2311" s="760"/>
      <c r="AA2311" s="760"/>
      <c r="AB2311" s="760"/>
      <c r="AC2311" s="760"/>
      <c r="AD2311" s="760"/>
      <c r="AE2311" s="760"/>
      <c r="AF2311" s="760"/>
      <c r="AG2311" s="760"/>
      <c r="AH2311" s="761"/>
      <c r="AI2311" s="761"/>
      <c r="AJ2311" s="761"/>
      <c r="AK2311" s="761"/>
      <c r="AL2311" s="760"/>
      <c r="AM2311" s="760"/>
      <c r="AN2311" s="760"/>
      <c r="AO2311" s="760"/>
      <c r="AP2311" s="760"/>
      <c r="AQ2311" s="760"/>
      <c r="AR2311" s="760"/>
      <c r="AS2311" s="759"/>
      <c r="AT2311" s="760"/>
      <c r="AU2311" s="760"/>
      <c r="AV2311" s="760"/>
      <c r="AW2311" s="760"/>
      <c r="AX2311" s="760"/>
      <c r="AY2311" s="760"/>
      <c r="AZ2311" s="760"/>
      <c r="BA2311" s="760"/>
      <c r="BB2311" s="760"/>
      <c r="BC2311" s="760"/>
      <c r="BD2311" s="760"/>
      <c r="BE2311" s="760"/>
      <c r="BF2311" s="760"/>
      <c r="BG2311" s="760"/>
      <c r="BH2311" s="760"/>
      <c r="BI2311" s="760"/>
      <c r="BK2311" s="155"/>
      <c r="BL2311" s="155"/>
      <c r="BM2311" s="155"/>
      <c r="BN2311" s="155"/>
    </row>
    <row r="2312" spans="1:66" s="750" customFormat="1" ht="24.75" customHeight="1">
      <c r="A2312" s="21" t="s">
        <v>24297</v>
      </c>
      <c r="B2312" s="20" t="s">
        <v>24298</v>
      </c>
      <c r="C2312" s="850" t="s">
        <v>24271</v>
      </c>
      <c r="D2312" s="20" t="s">
        <v>24299</v>
      </c>
      <c r="E2312" s="20" t="s">
        <v>386</v>
      </c>
      <c r="F2312" s="21" t="s">
        <v>764</v>
      </c>
      <c r="G2312" s="21" t="s">
        <v>1577</v>
      </c>
      <c r="H2312" s="21" t="s">
        <v>180</v>
      </c>
      <c r="I2312" s="19" t="s">
        <v>5417</v>
      </c>
      <c r="J2312" s="20" t="s">
        <v>24300</v>
      </c>
      <c r="K2312" s="20" t="s">
        <v>1183</v>
      </c>
      <c r="L2312" s="20" t="s">
        <v>1184</v>
      </c>
      <c r="M2312" s="758" t="s">
        <v>24301</v>
      </c>
      <c r="N2312" s="21">
        <v>4193943447</v>
      </c>
      <c r="O2312" s="21" t="s">
        <v>2155</v>
      </c>
      <c r="P2312" s="21" t="s">
        <v>24302</v>
      </c>
      <c r="Q2312" s="21" t="s">
        <v>24302</v>
      </c>
      <c r="R2312" s="21"/>
      <c r="S2312" s="759"/>
      <c r="T2312" s="760"/>
      <c r="U2312" s="21"/>
      <c r="V2312" s="21"/>
      <c r="W2312" s="20"/>
      <c r="X2312" s="21"/>
      <c r="Y2312" s="760"/>
      <c r="Z2312" s="760"/>
      <c r="AA2312" s="760"/>
      <c r="AB2312" s="760"/>
      <c r="AC2312" s="760"/>
      <c r="AD2312" s="760"/>
      <c r="AE2312" s="760"/>
      <c r="AF2312" s="760"/>
      <c r="AG2312" s="760"/>
      <c r="AH2312" s="761"/>
      <c r="AI2312" s="761"/>
      <c r="AJ2312" s="761"/>
      <c r="AK2312" s="761"/>
      <c r="AL2312" s="760"/>
      <c r="AM2312" s="760"/>
      <c r="AN2312" s="760"/>
      <c r="AO2312" s="760"/>
      <c r="AP2312" s="760"/>
      <c r="AQ2312" s="760"/>
      <c r="AR2312" s="760"/>
      <c r="AS2312" s="759"/>
      <c r="AT2312" s="760"/>
      <c r="AU2312" s="760"/>
      <c r="AV2312" s="760"/>
      <c r="AW2312" s="760"/>
      <c r="AX2312" s="760"/>
      <c r="AY2312" s="760"/>
      <c r="AZ2312" s="760"/>
      <c r="BA2312" s="760"/>
      <c r="BB2312" s="760"/>
      <c r="BC2312" s="760"/>
      <c r="BD2312" s="760"/>
      <c r="BE2312" s="760"/>
      <c r="BF2312" s="760"/>
      <c r="BG2312" s="760"/>
      <c r="BH2312" s="760"/>
      <c r="BI2312" s="760"/>
      <c r="BK2312" s="155"/>
      <c r="BL2312" s="155"/>
      <c r="BM2312" s="155"/>
      <c r="BN2312" s="155"/>
    </row>
    <row r="2313" spans="1:66" s="750" customFormat="1" ht="24.75" customHeight="1">
      <c r="A2313" s="22" t="s">
        <v>24303</v>
      </c>
      <c r="B2313" s="22">
        <v>33503</v>
      </c>
      <c r="C2313" s="472" t="s">
        <v>4192</v>
      </c>
      <c r="D2313" s="23" t="s">
        <v>24304</v>
      </c>
      <c r="E2313" s="23" t="s">
        <v>163</v>
      </c>
      <c r="F2313" s="22" t="s">
        <v>215</v>
      </c>
      <c r="G2313" s="22" t="s">
        <v>24305</v>
      </c>
      <c r="H2313" s="22" t="s">
        <v>180</v>
      </c>
      <c r="I2313" s="18" t="s">
        <v>5417</v>
      </c>
      <c r="J2313" s="23" t="s">
        <v>24306</v>
      </c>
      <c r="K2313" s="23" t="s">
        <v>1183</v>
      </c>
      <c r="L2313" s="23" t="s">
        <v>1184</v>
      </c>
      <c r="M2313" s="746" t="s">
        <v>24307</v>
      </c>
      <c r="N2313" s="22"/>
      <c r="O2313" s="22"/>
      <c r="P2313" s="22" t="s">
        <v>623</v>
      </c>
      <c r="Q2313" s="22" t="s">
        <v>4452</v>
      </c>
      <c r="R2313" s="22"/>
      <c r="S2313" s="747"/>
      <c r="T2313" s="748" t="e">
        <v>#REF!</v>
      </c>
      <c r="U2313" s="22" t="s">
        <v>498</v>
      </c>
      <c r="V2313" s="22" t="s">
        <v>238</v>
      </c>
      <c r="W2313" s="22" t="s">
        <v>24308</v>
      </c>
      <c r="X2313" s="22"/>
      <c r="Y2313" s="748"/>
      <c r="Z2313" s="748"/>
      <c r="AA2313" s="748"/>
      <c r="AB2313" s="748"/>
      <c r="AC2313" s="748"/>
      <c r="AD2313" s="748"/>
      <c r="AE2313" s="748"/>
      <c r="AF2313" s="748"/>
      <c r="AG2313" s="748"/>
      <c r="AH2313" s="749"/>
      <c r="AI2313" s="749"/>
      <c r="AJ2313" s="749"/>
      <c r="AK2313" s="749"/>
      <c r="AL2313" s="748"/>
      <c r="AM2313" s="748"/>
      <c r="AN2313" s="748"/>
      <c r="AO2313" s="748"/>
      <c r="AP2313" s="748"/>
      <c r="AQ2313" s="748"/>
      <c r="AR2313" s="748"/>
      <c r="AS2313" s="747"/>
      <c r="AT2313" s="748"/>
      <c r="AU2313" s="748"/>
      <c r="AV2313" s="748"/>
      <c r="AW2313" s="748"/>
      <c r="AX2313" s="748"/>
      <c r="AY2313" s="748"/>
      <c r="BK2313" s="155"/>
      <c r="BL2313" s="155"/>
      <c r="BM2313" s="155"/>
      <c r="BN2313" s="155"/>
    </row>
    <row r="2314" spans="1:66" s="750" customFormat="1" ht="24.75" customHeight="1">
      <c r="A2314" s="22" t="s">
        <v>24309</v>
      </c>
      <c r="B2314" s="22">
        <v>33507</v>
      </c>
      <c r="C2314" s="472" t="s">
        <v>4192</v>
      </c>
      <c r="D2314" s="23" t="s">
        <v>24310</v>
      </c>
      <c r="E2314" s="23" t="s">
        <v>163</v>
      </c>
      <c r="F2314" s="22" t="s">
        <v>154</v>
      </c>
      <c r="G2314" s="22" t="s">
        <v>1577</v>
      </c>
      <c r="H2314" s="22" t="s">
        <v>180</v>
      </c>
      <c r="I2314" s="18" t="s">
        <v>5417</v>
      </c>
      <c r="J2314" s="23" t="s">
        <v>24311</v>
      </c>
      <c r="K2314" s="23" t="s">
        <v>1183</v>
      </c>
      <c r="L2314" s="23" t="s">
        <v>1184</v>
      </c>
      <c r="M2314" s="746" t="s">
        <v>24312</v>
      </c>
      <c r="N2314" s="22"/>
      <c r="O2314" s="22"/>
      <c r="P2314" s="22" t="s">
        <v>353</v>
      </c>
      <c r="Q2314" s="22" t="s">
        <v>4452</v>
      </c>
      <c r="R2314" s="22"/>
      <c r="S2314" s="747"/>
      <c r="T2314" s="748" t="e">
        <v>#REF!</v>
      </c>
      <c r="U2314" s="22" t="s">
        <v>498</v>
      </c>
      <c r="V2314" s="22" t="s">
        <v>822</v>
      </c>
      <c r="W2314" s="22" t="s">
        <v>24313</v>
      </c>
      <c r="X2314" s="22"/>
      <c r="Y2314" s="748"/>
      <c r="Z2314" s="748"/>
      <c r="AA2314" s="748"/>
      <c r="AB2314" s="748"/>
      <c r="AC2314" s="748"/>
      <c r="AD2314" s="748"/>
      <c r="AE2314" s="748"/>
      <c r="AF2314" s="748"/>
      <c r="AG2314" s="748"/>
      <c r="AH2314" s="749"/>
      <c r="AI2314" s="749"/>
      <c r="AJ2314" s="749"/>
      <c r="AK2314" s="749"/>
      <c r="AL2314" s="748"/>
      <c r="AM2314" s="748"/>
      <c r="AN2314" s="748"/>
      <c r="AO2314" s="748"/>
      <c r="AP2314" s="748"/>
      <c r="AQ2314" s="748"/>
      <c r="AR2314" s="748"/>
      <c r="AS2314" s="747"/>
      <c r="AT2314" s="748"/>
      <c r="AU2314" s="748"/>
      <c r="AV2314" s="748"/>
      <c r="AW2314" s="748"/>
      <c r="AX2314" s="748"/>
      <c r="AY2314" s="748"/>
      <c r="BK2314" s="155"/>
      <c r="BL2314" s="155"/>
      <c r="BM2314" s="155"/>
      <c r="BN2314" s="155"/>
    </row>
    <row r="2315" spans="1:66" s="750" customFormat="1" ht="24.75" customHeight="1">
      <c r="A2315" s="22" t="s">
        <v>24314</v>
      </c>
      <c r="B2315" s="22">
        <v>33508</v>
      </c>
      <c r="C2315" s="472" t="s">
        <v>4192</v>
      </c>
      <c r="D2315" s="23">
        <v>2580850759</v>
      </c>
      <c r="E2315" s="23" t="s">
        <v>163</v>
      </c>
      <c r="F2315" s="22" t="s">
        <v>24315</v>
      </c>
      <c r="G2315" s="22" t="s">
        <v>24305</v>
      </c>
      <c r="H2315" s="22" t="s">
        <v>180</v>
      </c>
      <c r="I2315" s="18" t="s">
        <v>5417</v>
      </c>
      <c r="J2315" s="23" t="s">
        <v>24316</v>
      </c>
      <c r="K2315" s="23" t="s">
        <v>1183</v>
      </c>
      <c r="L2315" s="23" t="s">
        <v>1184</v>
      </c>
      <c r="M2315" s="746" t="s">
        <v>24317</v>
      </c>
      <c r="N2315" s="22"/>
      <c r="O2315" s="22"/>
      <c r="P2315" s="22" t="s">
        <v>24318</v>
      </c>
      <c r="Q2315" s="22" t="s">
        <v>4452</v>
      </c>
      <c r="R2315" s="22"/>
      <c r="S2315" s="747"/>
      <c r="T2315" s="748" t="e">
        <v>#REF!</v>
      </c>
      <c r="U2315" s="22" t="s">
        <v>498</v>
      </c>
      <c r="V2315" s="22" t="s">
        <v>240</v>
      </c>
      <c r="W2315" s="22" t="s">
        <v>24319</v>
      </c>
      <c r="X2315" s="22"/>
      <c r="Y2315" s="748"/>
      <c r="Z2315" s="748"/>
      <c r="AA2315" s="748"/>
      <c r="AB2315" s="748"/>
      <c r="AC2315" s="748"/>
      <c r="AD2315" s="748"/>
      <c r="AE2315" s="748"/>
      <c r="AF2315" s="748"/>
      <c r="AG2315" s="748"/>
      <c r="AH2315" s="749"/>
      <c r="AI2315" s="749"/>
      <c r="AJ2315" s="749"/>
      <c r="AK2315" s="749"/>
      <c r="AL2315" s="748"/>
      <c r="AM2315" s="748"/>
      <c r="AN2315" s="748"/>
      <c r="AO2315" s="748"/>
      <c r="AP2315" s="748"/>
      <c r="AQ2315" s="748"/>
      <c r="AR2315" s="748"/>
      <c r="AS2315" s="747"/>
      <c r="AT2315" s="748"/>
      <c r="AU2315" s="748"/>
      <c r="AV2315" s="748"/>
      <c r="AW2315" s="748"/>
      <c r="AX2315" s="748"/>
      <c r="AY2315" s="748"/>
      <c r="BK2315" s="155"/>
      <c r="BL2315" s="155"/>
      <c r="BM2315" s="155"/>
      <c r="BN2315" s="155"/>
    </row>
    <row r="2316" spans="1:66" s="750" customFormat="1" ht="24.75" customHeight="1">
      <c r="A2316" s="22" t="s">
        <v>24320</v>
      </c>
      <c r="B2316" s="22" t="s">
        <v>24321</v>
      </c>
      <c r="C2316" s="472" t="s">
        <v>4192</v>
      </c>
      <c r="D2316" s="23">
        <v>25880814752</v>
      </c>
      <c r="E2316" s="23" t="s">
        <v>163</v>
      </c>
      <c r="F2316" s="22" t="s">
        <v>215</v>
      </c>
      <c r="G2316" s="22" t="s">
        <v>24305</v>
      </c>
      <c r="H2316" s="22"/>
      <c r="I2316" s="18" t="s">
        <v>5417</v>
      </c>
      <c r="J2316" s="23"/>
      <c r="K2316" s="23" t="s">
        <v>1183</v>
      </c>
      <c r="L2316" s="23" t="s">
        <v>1184</v>
      </c>
      <c r="M2316" s="746" t="s">
        <v>24322</v>
      </c>
      <c r="N2316" s="22"/>
      <c r="O2316" s="22"/>
      <c r="P2316" s="22" t="s">
        <v>5337</v>
      </c>
      <c r="Q2316" s="22" t="s">
        <v>5337</v>
      </c>
      <c r="R2316" s="22"/>
      <c r="S2316" s="747"/>
      <c r="T2316" s="748"/>
      <c r="U2316" s="22"/>
      <c r="V2316" s="22"/>
      <c r="W2316" s="22"/>
      <c r="X2316" s="22"/>
      <c r="Y2316" s="748"/>
      <c r="Z2316" s="748"/>
      <c r="AA2316" s="748"/>
      <c r="AB2316" s="748"/>
      <c r="AC2316" s="748"/>
      <c r="AD2316" s="748"/>
      <c r="AE2316" s="748"/>
      <c r="AF2316" s="748"/>
      <c r="AG2316" s="748"/>
      <c r="AH2316" s="749"/>
      <c r="AI2316" s="749"/>
      <c r="AJ2316" s="749"/>
      <c r="AK2316" s="749"/>
      <c r="AL2316" s="748"/>
      <c r="AM2316" s="748"/>
      <c r="AN2316" s="748"/>
      <c r="AO2316" s="748"/>
      <c r="AP2316" s="748"/>
      <c r="AQ2316" s="748"/>
      <c r="AR2316" s="748"/>
      <c r="AS2316" s="747"/>
      <c r="AT2316" s="748"/>
      <c r="AU2316" s="748"/>
      <c r="AV2316" s="748"/>
      <c r="AW2316" s="748"/>
      <c r="AX2316" s="748"/>
      <c r="AY2316" s="748"/>
      <c r="BK2316" s="155"/>
      <c r="BL2316" s="155"/>
      <c r="BM2316" s="155"/>
      <c r="BN2316" s="155"/>
    </row>
    <row r="2317" spans="1:66" s="750" customFormat="1" ht="24.75" customHeight="1">
      <c r="A2317" s="22" t="s">
        <v>24323</v>
      </c>
      <c r="B2317" s="22">
        <v>33515</v>
      </c>
      <c r="C2317" s="472" t="s">
        <v>4192</v>
      </c>
      <c r="D2317" s="23">
        <v>2650024194</v>
      </c>
      <c r="E2317" s="23" t="s">
        <v>163</v>
      </c>
      <c r="F2317" s="22" t="s">
        <v>138</v>
      </c>
      <c r="G2317" s="22" t="s">
        <v>24305</v>
      </c>
      <c r="H2317" s="22" t="s">
        <v>180</v>
      </c>
      <c r="I2317" s="18" t="s">
        <v>5417</v>
      </c>
      <c r="J2317" s="23">
        <v>9116160768</v>
      </c>
      <c r="K2317" s="23" t="s">
        <v>1183</v>
      </c>
      <c r="L2317" s="23" t="s">
        <v>1184</v>
      </c>
      <c r="M2317" s="746" t="s">
        <v>24324</v>
      </c>
      <c r="N2317" s="22"/>
      <c r="O2317" s="22"/>
      <c r="P2317" s="22" t="s">
        <v>22560</v>
      </c>
      <c r="Q2317" s="22" t="s">
        <v>22560</v>
      </c>
      <c r="R2317" s="22"/>
      <c r="S2317" s="747"/>
      <c r="T2317" s="748"/>
      <c r="U2317" s="22"/>
      <c r="V2317" s="22"/>
      <c r="W2317" s="22"/>
      <c r="X2317" s="22"/>
      <c r="Y2317" s="748"/>
      <c r="Z2317" s="748"/>
      <c r="AA2317" s="748"/>
      <c r="AB2317" s="748"/>
      <c r="AC2317" s="748"/>
      <c r="AD2317" s="748"/>
      <c r="AE2317" s="748"/>
      <c r="AF2317" s="748"/>
      <c r="AG2317" s="748"/>
      <c r="AH2317" s="749"/>
      <c r="AI2317" s="749"/>
      <c r="AJ2317" s="749"/>
      <c r="AK2317" s="749"/>
      <c r="AL2317" s="748"/>
      <c r="AM2317" s="748"/>
      <c r="AN2317" s="748"/>
      <c r="AO2317" s="748"/>
      <c r="AP2317" s="748"/>
      <c r="AQ2317" s="748"/>
      <c r="AR2317" s="748"/>
      <c r="AS2317" s="747"/>
      <c r="AT2317" s="748"/>
      <c r="AU2317" s="748"/>
      <c r="AV2317" s="748"/>
      <c r="AW2317" s="748"/>
      <c r="AX2317" s="748"/>
      <c r="AY2317" s="748"/>
      <c r="BK2317" s="155"/>
      <c r="BL2317" s="155"/>
      <c r="BM2317" s="155"/>
      <c r="BN2317" s="155"/>
    </row>
    <row r="2318" spans="1:66" s="750" customFormat="1" ht="28.5" customHeight="1">
      <c r="A2318" s="155"/>
      <c r="B2318" s="154"/>
      <c r="C2318" s="727"/>
      <c r="D2318" s="154"/>
      <c r="E2318" s="154"/>
      <c r="F2318" s="155"/>
      <c r="G2318" s="155"/>
      <c r="H2318" s="155"/>
      <c r="I2318" s="11" t="s">
        <v>5417</v>
      </c>
      <c r="J2318" s="154"/>
      <c r="K2318" s="154"/>
      <c r="L2318" s="154"/>
      <c r="M2318" s="801"/>
      <c r="N2318" s="155"/>
      <c r="O2318" s="155"/>
      <c r="P2318" s="155"/>
      <c r="Q2318" s="155"/>
      <c r="R2318" s="155"/>
      <c r="S2318" s="802"/>
      <c r="T2318" s="750">
        <f>IF(Table54[[#This Row],[تاریخ اولین  احتساب حق بیمه]]="",1403,MID(Table54[[#This Row],[تاریخ اولین  احتساب حق بیمه]],1,4))</f>
        <v>1403</v>
      </c>
      <c r="U2318" s="155"/>
      <c r="V2318" s="155"/>
      <c r="W2318" s="154"/>
      <c r="X2318" s="155"/>
      <c r="AH2318" s="803"/>
      <c r="AI2318" s="803"/>
      <c r="AJ2318" s="803"/>
      <c r="AK2318" s="803"/>
      <c r="AS2318" s="802"/>
      <c r="BK2318" s="155"/>
      <c r="BL2318" s="155"/>
      <c r="BM2318" s="155"/>
      <c r="BN2318" s="155"/>
    </row>
    <row r="2319" spans="1:66" s="750" customFormat="1" ht="24.75" customHeight="1">
      <c r="A2319" s="21" t="s">
        <v>24356</v>
      </c>
      <c r="B2319" s="20" t="s">
        <v>24382</v>
      </c>
      <c r="C2319" s="850" t="s">
        <v>24378</v>
      </c>
      <c r="D2319" s="20" t="s">
        <v>24361</v>
      </c>
      <c r="E2319" s="20"/>
      <c r="F2319" s="21" t="s">
        <v>89</v>
      </c>
      <c r="G2319" s="21"/>
      <c r="H2319" s="21" t="s">
        <v>180</v>
      </c>
      <c r="I2319" s="19" t="s">
        <v>5509</v>
      </c>
      <c r="J2319" s="20" t="s">
        <v>24367</v>
      </c>
      <c r="K2319" s="20" t="s">
        <v>2226</v>
      </c>
      <c r="L2319" s="20" t="s">
        <v>774</v>
      </c>
      <c r="M2319" s="758" t="s">
        <v>24368</v>
      </c>
      <c r="N2319" s="21">
        <v>4419668554</v>
      </c>
      <c r="O2319" s="21"/>
      <c r="P2319" s="21" t="s">
        <v>4293</v>
      </c>
      <c r="Q2319" s="21"/>
      <c r="R2319" s="21"/>
      <c r="S2319" s="759"/>
      <c r="T2319" s="760">
        <f>IF(Table54[[#This Row],[تاریخ اولین  احتساب حق بیمه]]="",1403,MID(Table54[[#This Row],[تاریخ اولین  احتساب حق بیمه]],1,4))</f>
        <v>1403</v>
      </c>
      <c r="U2319" s="21"/>
      <c r="V2319" s="21"/>
      <c r="W2319" s="20"/>
      <c r="X2319" s="21"/>
      <c r="Y2319" s="760"/>
      <c r="Z2319" s="760"/>
      <c r="AA2319" s="760"/>
      <c r="AB2319" s="760"/>
      <c r="AC2319" s="760"/>
      <c r="AD2319" s="760"/>
      <c r="AE2319" s="760"/>
      <c r="AF2319" s="760"/>
      <c r="AG2319" s="760"/>
      <c r="AH2319" s="761"/>
      <c r="AI2319" s="761"/>
      <c r="AJ2319" s="761"/>
      <c r="AK2319" s="761"/>
      <c r="AL2319" s="760"/>
      <c r="AM2319" s="760"/>
      <c r="AN2319" s="760"/>
      <c r="AO2319" s="760"/>
      <c r="AP2319" s="760"/>
      <c r="AQ2319" s="760"/>
      <c r="AR2319" s="760"/>
      <c r="AS2319" s="759"/>
      <c r="AT2319" s="760"/>
      <c r="AU2319" s="760"/>
      <c r="AV2319" s="760"/>
      <c r="AW2319" s="760"/>
      <c r="AX2319" s="760"/>
      <c r="AY2319" s="760"/>
      <c r="AZ2319" s="760"/>
      <c r="BA2319" s="760"/>
      <c r="BB2319" s="760"/>
      <c r="BC2319" s="760"/>
      <c r="BD2319" s="760"/>
      <c r="BE2319" s="760"/>
      <c r="BF2319" s="760"/>
      <c r="BG2319" s="760"/>
      <c r="BH2319" s="760"/>
      <c r="BI2319" s="760"/>
      <c r="BK2319" s="155"/>
      <c r="BL2319" s="155"/>
      <c r="BM2319" s="155"/>
      <c r="BN2319" s="155"/>
    </row>
    <row r="2320" spans="1:66" s="750" customFormat="1" ht="24.75" customHeight="1">
      <c r="A2320" s="21" t="s">
        <v>24357</v>
      </c>
      <c r="B2320" s="20" t="s">
        <v>24383</v>
      </c>
      <c r="C2320" s="850" t="s">
        <v>24378</v>
      </c>
      <c r="D2320" s="20" t="s">
        <v>24362</v>
      </c>
      <c r="E2320" s="20"/>
      <c r="F2320" s="21" t="s">
        <v>123</v>
      </c>
      <c r="G2320" s="21"/>
      <c r="H2320" s="21" t="s">
        <v>180</v>
      </c>
      <c r="I2320" s="19" t="s">
        <v>5509</v>
      </c>
      <c r="J2320" s="20" t="s">
        <v>24369</v>
      </c>
      <c r="K2320" s="20" t="s">
        <v>2226</v>
      </c>
      <c r="L2320" s="20" t="s">
        <v>774</v>
      </c>
      <c r="M2320" s="758" t="s">
        <v>24370</v>
      </c>
      <c r="N2320" s="21">
        <v>4414835758</v>
      </c>
      <c r="O2320" s="21"/>
      <c r="P2320" s="21" t="s">
        <v>3435</v>
      </c>
      <c r="Q2320" s="21"/>
      <c r="R2320" s="21" t="s">
        <v>24349</v>
      </c>
      <c r="S2320" s="759"/>
      <c r="T2320" s="760" t="str">
        <f>IF(Table54[[#This Row],[تاریخ اولین  احتساب حق بیمه]]="",1403,MID(Table54[[#This Row],[تاریخ اولین  احتساب حق بیمه]],1,4))</f>
        <v>1403</v>
      </c>
      <c r="U2320" s="21"/>
      <c r="V2320" s="21"/>
      <c r="W2320" s="20"/>
      <c r="X2320" s="21"/>
      <c r="Y2320" s="760"/>
      <c r="Z2320" s="760"/>
      <c r="AA2320" s="760"/>
      <c r="AB2320" s="760"/>
      <c r="AC2320" s="760"/>
      <c r="AD2320" s="760"/>
      <c r="AE2320" s="760"/>
      <c r="AF2320" s="760"/>
      <c r="AG2320" s="760"/>
      <c r="AH2320" s="761"/>
      <c r="AI2320" s="761"/>
      <c r="AJ2320" s="761"/>
      <c r="AK2320" s="761"/>
      <c r="AL2320" s="760"/>
      <c r="AM2320" s="760"/>
      <c r="AN2320" s="760"/>
      <c r="AO2320" s="760"/>
      <c r="AP2320" s="760"/>
      <c r="AQ2320" s="760"/>
      <c r="AR2320" s="760"/>
      <c r="AS2320" s="759"/>
      <c r="AT2320" s="760"/>
      <c r="AU2320" s="760"/>
      <c r="AV2320" s="760"/>
      <c r="AW2320" s="760"/>
      <c r="AX2320" s="760"/>
      <c r="AY2320" s="760"/>
      <c r="AZ2320" s="760"/>
      <c r="BA2320" s="760"/>
      <c r="BB2320" s="760"/>
      <c r="BC2320" s="760"/>
      <c r="BD2320" s="760"/>
      <c r="BE2320" s="760"/>
      <c r="BF2320" s="760"/>
      <c r="BG2320" s="760"/>
      <c r="BH2320" s="760"/>
      <c r="BI2320" s="760"/>
      <c r="BK2320" s="155"/>
      <c r="BL2320" s="155"/>
      <c r="BM2320" s="155"/>
      <c r="BN2320" s="155"/>
    </row>
    <row r="2321" spans="1:66" s="750" customFormat="1" ht="24.75" customHeight="1">
      <c r="A2321" s="21" t="s">
        <v>24358</v>
      </c>
      <c r="B2321" s="20" t="s">
        <v>24384</v>
      </c>
      <c r="C2321" s="850" t="s">
        <v>24378</v>
      </c>
      <c r="D2321" s="20" t="s">
        <v>24363</v>
      </c>
      <c r="E2321" s="20"/>
      <c r="F2321" s="21" t="s">
        <v>24366</v>
      </c>
      <c r="G2321" s="21"/>
      <c r="H2321" s="21" t="s">
        <v>180</v>
      </c>
      <c r="I2321" s="19" t="s">
        <v>5509</v>
      </c>
      <c r="J2321" s="20" t="s">
        <v>24371</v>
      </c>
      <c r="K2321" s="20" t="s">
        <v>2226</v>
      </c>
      <c r="L2321" s="20" t="s">
        <v>774</v>
      </c>
      <c r="M2321" s="758" t="s">
        <v>24372</v>
      </c>
      <c r="N2321" s="21">
        <v>4414745581</v>
      </c>
      <c r="O2321" s="21"/>
      <c r="P2321" s="21" t="s">
        <v>4463</v>
      </c>
      <c r="Q2321" s="21"/>
      <c r="R2321" s="21"/>
      <c r="S2321" s="759"/>
      <c r="T2321" s="760">
        <f>IF(Table54[[#This Row],[تاریخ اولین  احتساب حق بیمه]]="",1403,MID(Table54[[#This Row],[تاریخ اولین  احتساب حق بیمه]],1,4))</f>
        <v>1403</v>
      </c>
      <c r="U2321" s="21"/>
      <c r="V2321" s="21"/>
      <c r="W2321" s="20"/>
      <c r="X2321" s="21"/>
      <c r="Y2321" s="760"/>
      <c r="Z2321" s="760"/>
      <c r="AA2321" s="760"/>
      <c r="AB2321" s="760"/>
      <c r="AC2321" s="760"/>
      <c r="AD2321" s="760"/>
      <c r="AE2321" s="760"/>
      <c r="AF2321" s="760"/>
      <c r="AG2321" s="760"/>
      <c r="AH2321" s="761"/>
      <c r="AI2321" s="761"/>
      <c r="AJ2321" s="761"/>
      <c r="AK2321" s="761"/>
      <c r="AL2321" s="760"/>
      <c r="AM2321" s="760"/>
      <c r="AN2321" s="760"/>
      <c r="AO2321" s="760"/>
      <c r="AP2321" s="760"/>
      <c r="AQ2321" s="760"/>
      <c r="AR2321" s="760"/>
      <c r="AS2321" s="759"/>
      <c r="AT2321" s="760"/>
      <c r="AU2321" s="760"/>
      <c r="AV2321" s="760"/>
      <c r="AW2321" s="760"/>
      <c r="AX2321" s="760"/>
      <c r="AY2321" s="760"/>
      <c r="AZ2321" s="760"/>
      <c r="BA2321" s="760"/>
      <c r="BB2321" s="760"/>
      <c r="BC2321" s="760"/>
      <c r="BD2321" s="760"/>
      <c r="BE2321" s="760"/>
      <c r="BF2321" s="760"/>
      <c r="BG2321" s="760"/>
      <c r="BH2321" s="760"/>
      <c r="BI2321" s="760"/>
      <c r="BK2321" s="155"/>
      <c r="BL2321" s="155"/>
      <c r="BM2321" s="155"/>
      <c r="BN2321" s="155"/>
    </row>
    <row r="2322" spans="1:66" s="750" customFormat="1" ht="24.75" customHeight="1">
      <c r="A2322" s="21" t="s">
        <v>24359</v>
      </c>
      <c r="B2322" s="20" t="s">
        <v>24385</v>
      </c>
      <c r="C2322" s="850" t="s">
        <v>24378</v>
      </c>
      <c r="D2322" s="20" t="s">
        <v>24364</v>
      </c>
      <c r="E2322" s="20"/>
      <c r="F2322" s="21" t="s">
        <v>404</v>
      </c>
      <c r="G2322" s="21"/>
      <c r="H2322" s="21" t="s">
        <v>180</v>
      </c>
      <c r="I2322" s="19" t="s">
        <v>5509</v>
      </c>
      <c r="J2322" s="20" t="s">
        <v>24373</v>
      </c>
      <c r="K2322" s="20" t="s">
        <v>2226</v>
      </c>
      <c r="L2322" s="20" t="s">
        <v>774</v>
      </c>
      <c r="M2322" s="758" t="s">
        <v>24374</v>
      </c>
      <c r="N2322" s="21">
        <v>4417735168</v>
      </c>
      <c r="O2322" s="21"/>
      <c r="P2322" s="21" t="s">
        <v>4463</v>
      </c>
      <c r="Q2322" s="21"/>
      <c r="R2322" s="21" t="s">
        <v>24349</v>
      </c>
      <c r="S2322" s="759"/>
      <c r="T2322" s="760" t="str">
        <f>IF(Table54[[#This Row],[تاریخ اولین  احتساب حق بیمه]]="",1403,MID(Table54[[#This Row],[تاریخ اولین  احتساب حق بیمه]],1,4))</f>
        <v>1403</v>
      </c>
      <c r="U2322" s="21"/>
      <c r="V2322" s="21"/>
      <c r="W2322" s="20"/>
      <c r="X2322" s="21"/>
      <c r="Y2322" s="760"/>
      <c r="Z2322" s="760"/>
      <c r="AA2322" s="760"/>
      <c r="AB2322" s="760"/>
      <c r="AC2322" s="760"/>
      <c r="AD2322" s="760"/>
      <c r="AE2322" s="760"/>
      <c r="AF2322" s="760"/>
      <c r="AG2322" s="760"/>
      <c r="AH2322" s="761"/>
      <c r="AI2322" s="761"/>
      <c r="AJ2322" s="761"/>
      <c r="AK2322" s="761"/>
      <c r="AL2322" s="760"/>
      <c r="AM2322" s="760"/>
      <c r="AN2322" s="760"/>
      <c r="AO2322" s="760"/>
      <c r="AP2322" s="760"/>
      <c r="AQ2322" s="760"/>
      <c r="AR2322" s="760"/>
      <c r="AS2322" s="759"/>
      <c r="AT2322" s="760"/>
      <c r="AU2322" s="760"/>
      <c r="AV2322" s="760"/>
      <c r="AW2322" s="760"/>
      <c r="AX2322" s="760"/>
      <c r="AY2322" s="760"/>
      <c r="AZ2322" s="760"/>
      <c r="BA2322" s="760"/>
      <c r="BB2322" s="760"/>
      <c r="BC2322" s="760"/>
      <c r="BD2322" s="760"/>
      <c r="BE2322" s="760"/>
      <c r="BF2322" s="760"/>
      <c r="BG2322" s="760"/>
      <c r="BH2322" s="760"/>
      <c r="BI2322" s="760"/>
      <c r="BK2322" s="155"/>
      <c r="BL2322" s="155"/>
      <c r="BM2322" s="155"/>
      <c r="BN2322" s="155"/>
    </row>
    <row r="2323" spans="1:66" s="750" customFormat="1" ht="24.75" customHeight="1">
      <c r="A2323" s="21" t="s">
        <v>24360</v>
      </c>
      <c r="B2323" s="20" t="s">
        <v>24386</v>
      </c>
      <c r="C2323" s="850" t="s">
        <v>24378</v>
      </c>
      <c r="D2323" s="20" t="s">
        <v>24365</v>
      </c>
      <c r="E2323" s="20"/>
      <c r="F2323" s="21" t="s">
        <v>117</v>
      </c>
      <c r="G2323" s="21"/>
      <c r="H2323" s="21" t="s">
        <v>180</v>
      </c>
      <c r="I2323" s="19" t="s">
        <v>5509</v>
      </c>
      <c r="J2323" s="20" t="s">
        <v>24375</v>
      </c>
      <c r="K2323" s="20" t="s">
        <v>2226</v>
      </c>
      <c r="L2323" s="20" t="s">
        <v>774</v>
      </c>
      <c r="M2323" s="758" t="s">
        <v>24376</v>
      </c>
      <c r="N2323" s="21">
        <v>4413873347</v>
      </c>
      <c r="O2323" s="21"/>
      <c r="P2323" s="21" t="s">
        <v>24377</v>
      </c>
      <c r="Q2323" s="21"/>
      <c r="R2323" s="21" t="s">
        <v>24349</v>
      </c>
      <c r="S2323" s="759"/>
      <c r="T2323" s="760" t="str">
        <f>IF(Table54[[#This Row],[تاریخ اولین  احتساب حق بیمه]]="",1403,MID(Table54[[#This Row],[تاریخ اولین  احتساب حق بیمه]],1,4))</f>
        <v>1403</v>
      </c>
      <c r="U2323" s="21"/>
      <c r="V2323" s="21"/>
      <c r="W2323" s="20"/>
      <c r="X2323" s="21"/>
      <c r="Y2323" s="760"/>
      <c r="Z2323" s="760"/>
      <c r="AA2323" s="760"/>
      <c r="AB2323" s="760"/>
      <c r="AC2323" s="760"/>
      <c r="AD2323" s="760"/>
      <c r="AE2323" s="760"/>
      <c r="AF2323" s="760"/>
      <c r="AG2323" s="760"/>
      <c r="AH2323" s="761"/>
      <c r="AI2323" s="761"/>
      <c r="AJ2323" s="761"/>
      <c r="AK2323" s="761"/>
      <c r="AL2323" s="760"/>
      <c r="AM2323" s="760"/>
      <c r="AN2323" s="760"/>
      <c r="AO2323" s="760"/>
      <c r="AP2323" s="760"/>
      <c r="AQ2323" s="760"/>
      <c r="AR2323" s="760"/>
      <c r="AS2323" s="759"/>
      <c r="AT2323" s="760"/>
      <c r="AU2323" s="760"/>
      <c r="AV2323" s="760"/>
      <c r="AW2323" s="760"/>
      <c r="AX2323" s="760"/>
      <c r="AY2323" s="760"/>
      <c r="AZ2323" s="760"/>
      <c r="BA2323" s="760"/>
      <c r="BB2323" s="760"/>
      <c r="BC2323" s="760"/>
      <c r="BD2323" s="760"/>
      <c r="BE2323" s="760"/>
      <c r="BF2323" s="760"/>
      <c r="BG2323" s="760"/>
      <c r="BH2323" s="760"/>
      <c r="BI2323" s="760"/>
      <c r="BK2323" s="155"/>
      <c r="BL2323" s="155"/>
      <c r="BM2323" s="155"/>
      <c r="BN2323" s="155"/>
    </row>
    <row r="2324" spans="1:66" s="750" customFormat="1" ht="24.75" customHeight="1">
      <c r="A2324" s="155"/>
      <c r="B2324" s="154"/>
      <c r="C2324" s="727"/>
      <c r="D2324" s="154"/>
      <c r="E2324" s="154"/>
      <c r="F2324" s="155"/>
      <c r="G2324" s="155"/>
      <c r="H2324" s="155"/>
      <c r="I2324" s="11" t="s">
        <v>5417</v>
      </c>
      <c r="J2324" s="154"/>
      <c r="K2324" s="154"/>
      <c r="L2324" s="154"/>
      <c r="M2324" s="801"/>
      <c r="N2324" s="155"/>
      <c r="O2324" s="155"/>
      <c r="P2324" s="155"/>
      <c r="Q2324" s="155"/>
      <c r="R2324" s="155"/>
      <c r="S2324" s="802"/>
      <c r="T2324" s="750">
        <f>IF(Table54[[#This Row],[تاریخ اولین  احتساب حق بیمه]]="",1403,MID(Table54[[#This Row],[تاریخ اولین  احتساب حق بیمه]],1,4))</f>
        <v>1403</v>
      </c>
      <c r="U2324" s="155"/>
      <c r="V2324" s="155"/>
      <c r="W2324" s="154"/>
      <c r="X2324" s="155"/>
      <c r="AH2324" s="803"/>
      <c r="AI2324" s="803"/>
      <c r="AJ2324" s="803"/>
      <c r="AK2324" s="803"/>
      <c r="AS2324" s="802"/>
      <c r="BK2324" s="155"/>
      <c r="BL2324" s="155"/>
      <c r="BM2324" s="155"/>
      <c r="BN2324" s="155"/>
    </row>
    <row r="2325" spans="1:66" s="750" customFormat="1" ht="24.75" customHeight="1">
      <c r="A2325" s="155"/>
      <c r="B2325" s="154"/>
      <c r="C2325" s="727"/>
      <c r="D2325" s="154"/>
      <c r="E2325" s="154"/>
      <c r="F2325" s="155"/>
      <c r="G2325" s="155"/>
      <c r="H2325" s="155"/>
      <c r="I2325" s="11" t="s">
        <v>5417</v>
      </c>
      <c r="J2325" s="154"/>
      <c r="K2325" s="154"/>
      <c r="L2325" s="154"/>
      <c r="M2325" s="801"/>
      <c r="N2325" s="155"/>
      <c r="O2325" s="155"/>
      <c r="P2325" s="155"/>
      <c r="Q2325" s="155"/>
      <c r="R2325" s="155"/>
      <c r="S2325" s="802"/>
      <c r="T2325" s="750">
        <f>IF(Table54[[#This Row],[تاریخ اولین  احتساب حق بیمه]]="",1403,MID(Table54[[#This Row],[تاریخ اولین  احتساب حق بیمه]],1,4))</f>
        <v>1403</v>
      </c>
      <c r="U2325" s="155"/>
      <c r="V2325" s="155"/>
      <c r="W2325" s="154"/>
      <c r="X2325" s="155"/>
      <c r="AH2325" s="803"/>
      <c r="AI2325" s="803"/>
      <c r="AJ2325" s="803"/>
      <c r="AK2325" s="803"/>
      <c r="AS2325" s="802"/>
      <c r="BK2325" s="155"/>
      <c r="BL2325" s="155"/>
      <c r="BM2325" s="155"/>
      <c r="BN2325" s="155"/>
    </row>
    <row r="2326" spans="1:66" s="750" customFormat="1" ht="24.75" customHeight="1">
      <c r="A2326" s="22" t="s">
        <v>24717</v>
      </c>
      <c r="B2326" s="22">
        <v>39801</v>
      </c>
      <c r="C2326" s="472" t="s">
        <v>24809</v>
      </c>
      <c r="D2326" s="23" t="s">
        <v>24726</v>
      </c>
      <c r="E2326" s="23" t="s">
        <v>162</v>
      </c>
      <c r="F2326" s="22" t="s">
        <v>198</v>
      </c>
      <c r="G2326" s="22" t="s">
        <v>1667</v>
      </c>
      <c r="H2326" s="22" t="s">
        <v>180</v>
      </c>
      <c r="I2326" s="18" t="s">
        <v>5509</v>
      </c>
      <c r="J2326" s="23" t="s">
        <v>24737</v>
      </c>
      <c r="K2326" s="23" t="s">
        <v>1183</v>
      </c>
      <c r="L2326" s="23" t="s">
        <v>1184</v>
      </c>
      <c r="M2326" s="746" t="s">
        <v>24746</v>
      </c>
      <c r="N2326" s="22">
        <v>4147757756</v>
      </c>
      <c r="O2326" s="22" t="s">
        <v>1551</v>
      </c>
      <c r="P2326" s="22" t="s">
        <v>24755</v>
      </c>
      <c r="Q2326" s="22" t="s">
        <v>880</v>
      </c>
      <c r="R2326" s="22" t="s">
        <v>1037</v>
      </c>
      <c r="S2326" s="747"/>
      <c r="T2326" s="748" t="str">
        <f>IF(Table54[[#This Row],[تاریخ اولین  احتساب حق بیمه]]="",1403,MID(Table54[[#This Row],[تاریخ اولین  احتساب حق بیمه]],1,4))</f>
        <v>1400</v>
      </c>
      <c r="U2326" s="22"/>
      <c r="V2326" s="22" t="s">
        <v>3156</v>
      </c>
      <c r="W2326" s="22" t="s">
        <v>5378</v>
      </c>
      <c r="X2326" s="22"/>
      <c r="Y2326" s="748"/>
      <c r="Z2326" s="748"/>
      <c r="AA2326" s="748"/>
      <c r="AB2326" s="748"/>
      <c r="AC2326" s="748"/>
      <c r="AD2326" s="748"/>
      <c r="AE2326" s="748"/>
      <c r="AF2326" s="748"/>
      <c r="AG2326" s="748"/>
      <c r="AH2326" s="749"/>
      <c r="AI2326" s="749"/>
      <c r="AJ2326" s="749"/>
      <c r="AK2326" s="749"/>
      <c r="AL2326" s="748"/>
      <c r="AM2326" s="748"/>
      <c r="AN2326" s="748"/>
      <c r="AO2326" s="748"/>
      <c r="AP2326" s="748"/>
      <c r="AQ2326" s="748"/>
      <c r="AR2326" s="748"/>
      <c r="AS2326" s="747"/>
      <c r="AT2326" s="748"/>
      <c r="AU2326" s="748"/>
      <c r="AV2326" s="748"/>
      <c r="AW2326" s="748"/>
      <c r="AX2326" s="748"/>
      <c r="AY2326" s="748"/>
      <c r="BK2326" s="155"/>
      <c r="BL2326" s="155"/>
      <c r="BM2326" s="155"/>
      <c r="BN2326" s="155"/>
    </row>
    <row r="2327" spans="1:66" s="750" customFormat="1" ht="24.75" customHeight="1">
      <c r="A2327" s="22" t="s">
        <v>24718</v>
      </c>
      <c r="B2327" s="22">
        <v>39802</v>
      </c>
      <c r="C2327" s="472" t="s">
        <v>24809</v>
      </c>
      <c r="D2327" s="23" t="s">
        <v>24727</v>
      </c>
      <c r="E2327" s="23" t="s">
        <v>162</v>
      </c>
      <c r="F2327" s="22" t="s">
        <v>24735</v>
      </c>
      <c r="G2327" s="22" t="s">
        <v>1667</v>
      </c>
      <c r="H2327" s="22" t="s">
        <v>179</v>
      </c>
      <c r="I2327" s="18" t="s">
        <v>5416</v>
      </c>
      <c r="J2327" s="23" t="s">
        <v>24738</v>
      </c>
      <c r="K2327" s="23" t="s">
        <v>1183</v>
      </c>
      <c r="L2327" s="23" t="s">
        <v>1184</v>
      </c>
      <c r="M2327" s="746" t="s">
        <v>24747</v>
      </c>
      <c r="N2327" s="22">
        <v>4152114641</v>
      </c>
      <c r="O2327" s="22" t="s">
        <v>1551</v>
      </c>
      <c r="P2327" s="22" t="s">
        <v>24756</v>
      </c>
      <c r="Q2327" s="22" t="s">
        <v>995</v>
      </c>
      <c r="R2327" s="22" t="s">
        <v>24813</v>
      </c>
      <c r="S2327" s="747"/>
      <c r="T2327" s="748" t="str">
        <f>IF(Table54[[#This Row],[تاریخ اولین  احتساب حق بیمه]]="",1403,MID(Table54[[#This Row],[تاریخ اولین  احتساب حق بیمه]],1,4))</f>
        <v>1399</v>
      </c>
      <c r="U2327" s="22"/>
      <c r="V2327" s="22" t="s">
        <v>3156</v>
      </c>
      <c r="W2327" s="22" t="s">
        <v>5378</v>
      </c>
      <c r="X2327" s="22"/>
      <c r="Y2327" s="748"/>
      <c r="Z2327" s="748"/>
      <c r="AA2327" s="748"/>
      <c r="AB2327" s="748"/>
      <c r="AC2327" s="748"/>
      <c r="AD2327" s="748"/>
      <c r="AE2327" s="748"/>
      <c r="AF2327" s="748"/>
      <c r="AG2327" s="748"/>
      <c r="AH2327" s="749"/>
      <c r="AI2327" s="749"/>
      <c r="AJ2327" s="749"/>
      <c r="AK2327" s="749"/>
      <c r="AL2327" s="748"/>
      <c r="AM2327" s="748"/>
      <c r="AN2327" s="748"/>
      <c r="AO2327" s="748"/>
      <c r="AP2327" s="748"/>
      <c r="AQ2327" s="748"/>
      <c r="AR2327" s="748"/>
      <c r="AS2327" s="747"/>
      <c r="AT2327" s="748"/>
      <c r="AU2327" s="748"/>
      <c r="AV2327" s="748"/>
      <c r="AW2327" s="748"/>
      <c r="AX2327" s="748"/>
      <c r="AY2327" s="748"/>
      <c r="BK2327" s="155"/>
      <c r="BL2327" s="155"/>
      <c r="BM2327" s="155"/>
      <c r="BN2327" s="155"/>
    </row>
    <row r="2328" spans="1:66" s="750" customFormat="1" ht="24.75" customHeight="1">
      <c r="A2328" s="22" t="s">
        <v>24719</v>
      </c>
      <c r="B2328" s="22">
        <v>39803</v>
      </c>
      <c r="C2328" s="472" t="s">
        <v>24809</v>
      </c>
      <c r="D2328" s="23" t="s">
        <v>24728</v>
      </c>
      <c r="E2328" s="23" t="s">
        <v>162</v>
      </c>
      <c r="F2328" s="22" t="s">
        <v>345</v>
      </c>
      <c r="G2328" s="22" t="s">
        <v>1667</v>
      </c>
      <c r="H2328" s="22" t="s">
        <v>180</v>
      </c>
      <c r="I2328" s="18" t="s">
        <v>5509</v>
      </c>
      <c r="J2328" s="23" t="s">
        <v>24739</v>
      </c>
      <c r="K2328" s="23" t="s">
        <v>1183</v>
      </c>
      <c r="L2328" s="23" t="s">
        <v>1184</v>
      </c>
      <c r="M2328" s="746" t="s">
        <v>24748</v>
      </c>
      <c r="N2328" s="22">
        <v>4148751884</v>
      </c>
      <c r="O2328" s="22" t="s">
        <v>1551</v>
      </c>
      <c r="P2328" s="22" t="s">
        <v>24757</v>
      </c>
      <c r="Q2328" s="22" t="s">
        <v>24755</v>
      </c>
      <c r="R2328" s="22" t="s">
        <v>22560</v>
      </c>
      <c r="S2328" s="747"/>
      <c r="T2328" s="748" t="str">
        <f>IF(Table54[[#This Row],[تاریخ اولین  احتساب حق بیمه]]="",1403,MID(Table54[[#This Row],[تاریخ اولین  احتساب حق بیمه]],1,4))</f>
        <v>1403</v>
      </c>
      <c r="U2328" s="22"/>
      <c r="V2328" s="22" t="s">
        <v>3156</v>
      </c>
      <c r="W2328" s="22" t="s">
        <v>5378</v>
      </c>
      <c r="X2328" s="22"/>
      <c r="Y2328" s="748"/>
      <c r="Z2328" s="748"/>
      <c r="AA2328" s="748"/>
      <c r="AB2328" s="748"/>
      <c r="AC2328" s="748"/>
      <c r="AD2328" s="748"/>
      <c r="AE2328" s="748"/>
      <c r="AF2328" s="748"/>
      <c r="AG2328" s="748"/>
      <c r="AH2328" s="749"/>
      <c r="AI2328" s="749"/>
      <c r="AJ2328" s="749"/>
      <c r="AK2328" s="749"/>
      <c r="AL2328" s="748"/>
      <c r="AM2328" s="748"/>
      <c r="AN2328" s="748"/>
      <c r="AO2328" s="748"/>
      <c r="AP2328" s="748"/>
      <c r="AQ2328" s="748"/>
      <c r="AR2328" s="748"/>
      <c r="AS2328" s="747"/>
      <c r="AT2328" s="748"/>
      <c r="AU2328" s="748"/>
      <c r="AV2328" s="748"/>
      <c r="AW2328" s="748"/>
      <c r="AX2328" s="748"/>
      <c r="AY2328" s="748"/>
      <c r="BK2328" s="155"/>
      <c r="BL2328" s="155"/>
      <c r="BM2328" s="155"/>
      <c r="BN2328" s="155"/>
    </row>
    <row r="2329" spans="1:66" s="750" customFormat="1" ht="24.75" customHeight="1">
      <c r="A2329" s="22" t="s">
        <v>24720</v>
      </c>
      <c r="B2329" s="22">
        <v>39804</v>
      </c>
      <c r="C2329" s="472" t="s">
        <v>24809</v>
      </c>
      <c r="D2329" s="23" t="s">
        <v>24729</v>
      </c>
      <c r="E2329" s="23" t="s">
        <v>162</v>
      </c>
      <c r="F2329" s="22" t="s">
        <v>3402</v>
      </c>
      <c r="G2329" s="22" t="s">
        <v>1667</v>
      </c>
      <c r="H2329" s="22" t="s">
        <v>179</v>
      </c>
      <c r="I2329" s="18" t="s">
        <v>5509</v>
      </c>
      <c r="J2329" s="23" t="s">
        <v>24740</v>
      </c>
      <c r="K2329" s="23" t="s">
        <v>1183</v>
      </c>
      <c r="L2329" s="23" t="s">
        <v>1184</v>
      </c>
      <c r="M2329" s="746" t="s">
        <v>24749</v>
      </c>
      <c r="N2329" s="22">
        <v>4159744652</v>
      </c>
      <c r="O2329" s="22" t="s">
        <v>1551</v>
      </c>
      <c r="P2329" s="22" t="s">
        <v>24758</v>
      </c>
      <c r="Q2329" s="22" t="s">
        <v>24759</v>
      </c>
      <c r="R2329" s="22" t="s">
        <v>24760</v>
      </c>
      <c r="S2329" s="747"/>
      <c r="T2329" s="748" t="str">
        <f>IF(Table54[[#This Row],[تاریخ اولین  احتساب حق بیمه]]="",1403,MID(Table54[[#This Row],[تاریخ اولین  احتساب حق بیمه]],1,4))</f>
        <v>1399</v>
      </c>
      <c r="U2329" s="22"/>
      <c r="V2329" s="22" t="s">
        <v>3156</v>
      </c>
      <c r="W2329" s="22" t="s">
        <v>5378</v>
      </c>
      <c r="X2329" s="22"/>
      <c r="Y2329" s="748"/>
      <c r="Z2329" s="748"/>
      <c r="AA2329" s="748"/>
      <c r="AB2329" s="748"/>
      <c r="AC2329" s="748"/>
      <c r="AD2329" s="748"/>
      <c r="AE2329" s="748"/>
      <c r="AF2329" s="748"/>
      <c r="AG2329" s="748"/>
      <c r="AH2329" s="749"/>
      <c r="AI2329" s="749"/>
      <c r="AJ2329" s="749"/>
      <c r="AK2329" s="749"/>
      <c r="AL2329" s="748"/>
      <c r="AM2329" s="748"/>
      <c r="AN2329" s="748"/>
      <c r="AO2329" s="748"/>
      <c r="AP2329" s="748"/>
      <c r="AQ2329" s="748"/>
      <c r="AR2329" s="748"/>
      <c r="AS2329" s="747"/>
      <c r="AT2329" s="748"/>
      <c r="AU2329" s="748"/>
      <c r="AV2329" s="748"/>
      <c r="AW2329" s="748"/>
      <c r="AX2329" s="748"/>
      <c r="AY2329" s="748"/>
      <c r="BK2329" s="155"/>
      <c r="BL2329" s="155"/>
      <c r="BM2329" s="155"/>
      <c r="BN2329" s="155"/>
    </row>
    <row r="2330" spans="1:66" s="750" customFormat="1" ht="24.75" customHeight="1">
      <c r="A2330" s="22" t="s">
        <v>24721</v>
      </c>
      <c r="B2330" s="22">
        <v>39805</v>
      </c>
      <c r="C2330" s="472" t="s">
        <v>24809</v>
      </c>
      <c r="D2330" s="23" t="s">
        <v>24730</v>
      </c>
      <c r="E2330" s="23" t="s">
        <v>162</v>
      </c>
      <c r="F2330" s="22" t="s">
        <v>24736</v>
      </c>
      <c r="G2330" s="22" t="s">
        <v>1667</v>
      </c>
      <c r="H2330" s="22" t="s">
        <v>179</v>
      </c>
      <c r="I2330" s="18" t="s">
        <v>5509</v>
      </c>
      <c r="J2330" s="23" t="s">
        <v>24741</v>
      </c>
      <c r="K2330" s="23" t="s">
        <v>1183</v>
      </c>
      <c r="L2330" s="23" t="s">
        <v>1184</v>
      </c>
      <c r="M2330" s="746" t="s">
        <v>24750</v>
      </c>
      <c r="N2330" s="22">
        <v>4159688469</v>
      </c>
      <c r="O2330" s="22" t="s">
        <v>1551</v>
      </c>
      <c r="P2330" s="22" t="s">
        <v>188</v>
      </c>
      <c r="Q2330" s="22" t="s">
        <v>24761</v>
      </c>
      <c r="R2330" s="22" t="s">
        <v>653</v>
      </c>
      <c r="S2330" s="747"/>
      <c r="T2330" s="748" t="str">
        <f>IF(Table54[[#This Row],[تاریخ اولین  احتساب حق بیمه]]="",1403,MID(Table54[[#This Row],[تاریخ اولین  احتساب حق بیمه]],1,4))</f>
        <v>1398</v>
      </c>
      <c r="U2330" s="22"/>
      <c r="V2330" s="22" t="s">
        <v>3156</v>
      </c>
      <c r="W2330" s="22" t="s">
        <v>5378</v>
      </c>
      <c r="X2330" s="22"/>
      <c r="Y2330" s="748"/>
      <c r="Z2330" s="748"/>
      <c r="AA2330" s="748"/>
      <c r="AB2330" s="748"/>
      <c r="AC2330" s="748"/>
      <c r="AD2330" s="748"/>
      <c r="AE2330" s="748"/>
      <c r="AF2330" s="748"/>
      <c r="AG2330" s="748"/>
      <c r="AH2330" s="749"/>
      <c r="AI2330" s="749"/>
      <c r="AJ2330" s="749"/>
      <c r="AK2330" s="749"/>
      <c r="AL2330" s="748"/>
      <c r="AM2330" s="748"/>
      <c r="AN2330" s="748"/>
      <c r="AO2330" s="748"/>
      <c r="AP2330" s="748"/>
      <c r="AQ2330" s="748"/>
      <c r="AR2330" s="748"/>
      <c r="AS2330" s="747"/>
      <c r="AT2330" s="748"/>
      <c r="AU2330" s="748"/>
      <c r="AV2330" s="748"/>
      <c r="AW2330" s="748"/>
      <c r="AX2330" s="748"/>
      <c r="AY2330" s="748"/>
      <c r="BK2330" s="155"/>
      <c r="BL2330" s="155"/>
      <c r="BM2330" s="155"/>
      <c r="BN2330" s="155"/>
    </row>
    <row r="2331" spans="1:66" s="750" customFormat="1" ht="24.75" customHeight="1">
      <c r="A2331" s="22" t="s">
        <v>24722</v>
      </c>
      <c r="B2331" s="22">
        <v>39806</v>
      </c>
      <c r="C2331" s="472" t="s">
        <v>24809</v>
      </c>
      <c r="D2331" s="23" t="s">
        <v>24731</v>
      </c>
      <c r="E2331" s="23" t="s">
        <v>162</v>
      </c>
      <c r="F2331" s="22" t="s">
        <v>744</v>
      </c>
      <c r="G2331" s="22" t="s">
        <v>1667</v>
      </c>
      <c r="H2331" s="22" t="s">
        <v>180</v>
      </c>
      <c r="I2331" s="18" t="s">
        <v>5509</v>
      </c>
      <c r="J2331" s="23" t="s">
        <v>24742</v>
      </c>
      <c r="K2331" s="23" t="s">
        <v>1183</v>
      </c>
      <c r="L2331" s="23" t="s">
        <v>1184</v>
      </c>
      <c r="M2331" s="746" t="s">
        <v>24751</v>
      </c>
      <c r="N2331" s="22">
        <v>4143144575</v>
      </c>
      <c r="O2331" s="22" t="s">
        <v>1551</v>
      </c>
      <c r="P2331" s="22" t="s">
        <v>1977</v>
      </c>
      <c r="Q2331" s="22" t="s">
        <v>24762</v>
      </c>
      <c r="R2331" s="22" t="s">
        <v>1584</v>
      </c>
      <c r="S2331" s="747"/>
      <c r="T2331" s="748" t="str">
        <f>IF(Table54[[#This Row],[تاریخ اولین  احتساب حق بیمه]]="",1403,MID(Table54[[#This Row],[تاریخ اولین  احتساب حق بیمه]],1,4))</f>
        <v>1401</v>
      </c>
      <c r="U2331" s="22"/>
      <c r="V2331" s="22" t="s">
        <v>3156</v>
      </c>
      <c r="W2331" s="22" t="s">
        <v>5378</v>
      </c>
      <c r="X2331" s="22"/>
      <c r="Y2331" s="748"/>
      <c r="Z2331" s="748"/>
      <c r="AA2331" s="748"/>
      <c r="AB2331" s="748"/>
      <c r="AC2331" s="748"/>
      <c r="AD2331" s="748"/>
      <c r="AE2331" s="748"/>
      <c r="AF2331" s="748"/>
      <c r="AG2331" s="748"/>
      <c r="AH2331" s="749"/>
      <c r="AI2331" s="749"/>
      <c r="AJ2331" s="749"/>
      <c r="AK2331" s="749"/>
      <c r="AL2331" s="748"/>
      <c r="AM2331" s="748"/>
      <c r="AN2331" s="748"/>
      <c r="AO2331" s="748"/>
      <c r="AP2331" s="748"/>
      <c r="AQ2331" s="748"/>
      <c r="AR2331" s="748"/>
      <c r="AS2331" s="747"/>
      <c r="AT2331" s="748"/>
      <c r="AU2331" s="748"/>
      <c r="AV2331" s="748"/>
      <c r="AW2331" s="748"/>
      <c r="AX2331" s="748"/>
      <c r="AY2331" s="748"/>
      <c r="BK2331" s="155"/>
      <c r="BL2331" s="155"/>
      <c r="BM2331" s="155"/>
      <c r="BN2331" s="155"/>
    </row>
    <row r="2332" spans="1:66" s="750" customFormat="1" ht="24.75" customHeight="1">
      <c r="A2332" s="22" t="s">
        <v>24723</v>
      </c>
      <c r="B2332" s="22">
        <v>39807</v>
      </c>
      <c r="C2332" s="472" t="s">
        <v>24809</v>
      </c>
      <c r="D2332" s="23" t="s">
        <v>24732</v>
      </c>
      <c r="E2332" s="23" t="s">
        <v>163</v>
      </c>
      <c r="F2332" s="22" t="s">
        <v>308</v>
      </c>
      <c r="G2332" s="22" t="s">
        <v>1667</v>
      </c>
      <c r="H2332" s="22" t="s">
        <v>180</v>
      </c>
      <c r="I2332" s="18" t="s">
        <v>5509</v>
      </c>
      <c r="J2332" s="23" t="s">
        <v>24743</v>
      </c>
      <c r="K2332" s="23" t="s">
        <v>1183</v>
      </c>
      <c r="L2332" s="23" t="s">
        <v>1184</v>
      </c>
      <c r="M2332" s="746" t="s">
        <v>24752</v>
      </c>
      <c r="N2332" s="22">
        <v>4147795838</v>
      </c>
      <c r="O2332" s="22" t="s">
        <v>1551</v>
      </c>
      <c r="P2332" s="22" t="s">
        <v>24763</v>
      </c>
      <c r="Q2332" s="22" t="s">
        <v>24764</v>
      </c>
      <c r="R2332" s="22" t="s">
        <v>22560</v>
      </c>
      <c r="S2332" s="747"/>
      <c r="T2332" s="748" t="str">
        <f>IF(Table54[[#This Row],[تاریخ اولین  احتساب حق بیمه]]="",1403,MID(Table54[[#This Row],[تاریخ اولین  احتساب حق بیمه]],1,4))</f>
        <v>1403</v>
      </c>
      <c r="U2332" s="22"/>
      <c r="V2332" s="22" t="s">
        <v>3156</v>
      </c>
      <c r="W2332" s="22" t="s">
        <v>5378</v>
      </c>
      <c r="X2332" s="22"/>
      <c r="Y2332" s="748"/>
      <c r="Z2332" s="748"/>
      <c r="AA2332" s="748"/>
      <c r="AB2332" s="748"/>
      <c r="AC2332" s="748"/>
      <c r="AD2332" s="748"/>
      <c r="AE2332" s="748"/>
      <c r="AF2332" s="748"/>
      <c r="AG2332" s="748"/>
      <c r="AH2332" s="749"/>
      <c r="AI2332" s="749"/>
      <c r="AJ2332" s="749"/>
      <c r="AK2332" s="749"/>
      <c r="AL2332" s="748"/>
      <c r="AM2332" s="748"/>
      <c r="AN2332" s="748"/>
      <c r="AO2332" s="748"/>
      <c r="AP2332" s="748"/>
      <c r="AQ2332" s="748"/>
      <c r="AR2332" s="748"/>
      <c r="AS2332" s="747"/>
      <c r="AT2332" s="748"/>
      <c r="AU2332" s="748"/>
      <c r="AV2332" s="748"/>
      <c r="AW2332" s="748"/>
      <c r="AX2332" s="748"/>
      <c r="AY2332" s="748"/>
      <c r="BK2332" s="155"/>
      <c r="BL2332" s="155"/>
      <c r="BM2332" s="155"/>
      <c r="BN2332" s="155"/>
    </row>
    <row r="2333" spans="1:66" s="750" customFormat="1" ht="24.75" customHeight="1">
      <c r="A2333" s="22" t="s">
        <v>24724</v>
      </c>
      <c r="B2333" s="22">
        <v>39808</v>
      </c>
      <c r="C2333" s="472" t="s">
        <v>24809</v>
      </c>
      <c r="D2333" s="23" t="s">
        <v>24733</v>
      </c>
      <c r="E2333" s="23" t="s">
        <v>162</v>
      </c>
      <c r="F2333" s="22" t="s">
        <v>24735</v>
      </c>
      <c r="G2333" s="22" t="s">
        <v>1667</v>
      </c>
      <c r="H2333" s="22" t="s">
        <v>179</v>
      </c>
      <c r="I2333" s="18" t="s">
        <v>5418</v>
      </c>
      <c r="J2333" s="23" t="s">
        <v>24744</v>
      </c>
      <c r="K2333" s="23" t="s">
        <v>1183</v>
      </c>
      <c r="L2333" s="23" t="s">
        <v>1184</v>
      </c>
      <c r="M2333" s="746" t="s">
        <v>24753</v>
      </c>
      <c r="N2333" s="22">
        <v>4159613681</v>
      </c>
      <c r="O2333" s="22" t="s">
        <v>1551</v>
      </c>
      <c r="P2333" s="22" t="s">
        <v>1114</v>
      </c>
      <c r="Q2333" s="22" t="s">
        <v>24765</v>
      </c>
      <c r="R2333" s="22" t="s">
        <v>188</v>
      </c>
      <c r="S2333" s="747"/>
      <c r="T2333" s="748" t="str">
        <f>IF(Table54[[#This Row],[تاریخ اولین  احتساب حق بیمه]]="",1403,MID(Table54[[#This Row],[تاریخ اولین  احتساب حق بیمه]],1,4))</f>
        <v>1398</v>
      </c>
      <c r="U2333" s="22"/>
      <c r="V2333" s="22" t="s">
        <v>3156</v>
      </c>
      <c r="W2333" s="22" t="s">
        <v>5378</v>
      </c>
      <c r="X2333" s="22"/>
      <c r="Y2333" s="748"/>
      <c r="Z2333" s="748"/>
      <c r="AA2333" s="748"/>
      <c r="AB2333" s="748"/>
      <c r="AC2333" s="748"/>
      <c r="AD2333" s="748"/>
      <c r="AE2333" s="748"/>
      <c r="AF2333" s="748"/>
      <c r="AG2333" s="748"/>
      <c r="AH2333" s="749"/>
      <c r="AI2333" s="749"/>
      <c r="AJ2333" s="749"/>
      <c r="AK2333" s="749"/>
      <c r="AL2333" s="748"/>
      <c r="AM2333" s="748"/>
      <c r="AN2333" s="748"/>
      <c r="AO2333" s="748"/>
      <c r="AP2333" s="748"/>
      <c r="AQ2333" s="748"/>
      <c r="AR2333" s="748"/>
      <c r="AS2333" s="747"/>
      <c r="AT2333" s="748"/>
      <c r="AU2333" s="748"/>
      <c r="AV2333" s="748"/>
      <c r="AW2333" s="748"/>
      <c r="AX2333" s="748"/>
      <c r="AY2333" s="748"/>
      <c r="BK2333" s="155"/>
      <c r="BL2333" s="155"/>
      <c r="BM2333" s="155"/>
      <c r="BN2333" s="155"/>
    </row>
    <row r="2334" spans="1:66" s="750" customFormat="1" ht="24.75" customHeight="1">
      <c r="A2334" s="22" t="s">
        <v>24725</v>
      </c>
      <c r="B2334" s="22">
        <v>39809</v>
      </c>
      <c r="C2334" s="472" t="s">
        <v>24809</v>
      </c>
      <c r="D2334" s="23" t="s">
        <v>24734</v>
      </c>
      <c r="E2334" s="23" t="s">
        <v>162</v>
      </c>
      <c r="F2334" s="22" t="s">
        <v>529</v>
      </c>
      <c r="G2334" s="22" t="s">
        <v>1667</v>
      </c>
      <c r="H2334" s="22" t="s">
        <v>180</v>
      </c>
      <c r="I2334" s="18" t="s">
        <v>5509</v>
      </c>
      <c r="J2334" s="23" t="s">
        <v>24745</v>
      </c>
      <c r="K2334" s="23" t="s">
        <v>1183</v>
      </c>
      <c r="L2334" s="23" t="s">
        <v>1184</v>
      </c>
      <c r="M2334" s="746" t="s">
        <v>24754</v>
      </c>
      <c r="N2334" s="22">
        <v>4148715383</v>
      </c>
      <c r="O2334" s="22" t="s">
        <v>1551</v>
      </c>
      <c r="P2334" s="22" t="s">
        <v>24766</v>
      </c>
      <c r="Q2334" s="22" t="s">
        <v>24767</v>
      </c>
      <c r="R2334" s="22"/>
      <c r="S2334" s="747"/>
      <c r="T2334" s="748">
        <f>IF(Table54[[#This Row],[تاریخ اولین  احتساب حق بیمه]]="",1403,MID(Table54[[#This Row],[تاریخ اولین  احتساب حق بیمه]],1,4))</f>
        <v>1403</v>
      </c>
      <c r="U2334" s="22"/>
      <c r="V2334" s="22" t="s">
        <v>3156</v>
      </c>
      <c r="W2334" s="22" t="s">
        <v>5378</v>
      </c>
      <c r="X2334" s="22"/>
      <c r="Y2334" s="748"/>
      <c r="Z2334" s="748"/>
      <c r="AA2334" s="748"/>
      <c r="AB2334" s="748"/>
      <c r="AC2334" s="748"/>
      <c r="AD2334" s="748"/>
      <c r="AE2334" s="748"/>
      <c r="AF2334" s="748"/>
      <c r="AG2334" s="748"/>
      <c r="AH2334" s="749"/>
      <c r="AI2334" s="749"/>
      <c r="AJ2334" s="749"/>
      <c r="AK2334" s="749"/>
      <c r="AL2334" s="748"/>
      <c r="AM2334" s="748"/>
      <c r="AN2334" s="748"/>
      <c r="AO2334" s="748"/>
      <c r="AP2334" s="748"/>
      <c r="AQ2334" s="748"/>
      <c r="AR2334" s="748"/>
      <c r="AS2334" s="747"/>
      <c r="AT2334" s="748"/>
      <c r="AU2334" s="748"/>
      <c r="AV2334" s="748"/>
      <c r="AW2334" s="748"/>
      <c r="AX2334" s="748"/>
      <c r="AY2334" s="748"/>
      <c r="BK2334" s="155"/>
      <c r="BL2334" s="155"/>
      <c r="BM2334" s="155"/>
      <c r="BN2334" s="155"/>
    </row>
    <row r="2335" spans="1:66" s="750" customFormat="1" ht="24.75" customHeight="1">
      <c r="A2335" s="22"/>
      <c r="B2335" s="22"/>
      <c r="C2335" s="472"/>
      <c r="D2335" s="23"/>
      <c r="E2335" s="23"/>
      <c r="F2335" s="22"/>
      <c r="G2335" s="22"/>
      <c r="H2335" s="22"/>
      <c r="I2335" s="18" t="s">
        <v>5417</v>
      </c>
      <c r="J2335" s="23"/>
      <c r="K2335" s="23"/>
      <c r="L2335" s="23"/>
      <c r="M2335" s="746"/>
      <c r="N2335" s="22"/>
      <c r="O2335" s="22"/>
      <c r="P2335" s="22"/>
      <c r="Q2335" s="22"/>
      <c r="R2335" s="22"/>
      <c r="S2335" s="747"/>
      <c r="T2335" s="748">
        <f>IF(Table54[[#This Row],[تاریخ اولین  احتساب حق بیمه]]="",1403,MID(Table54[[#This Row],[تاریخ اولین  احتساب حق بیمه]],1,4))</f>
        <v>1403</v>
      </c>
      <c r="U2335" s="22"/>
      <c r="V2335" s="22"/>
      <c r="W2335" s="22"/>
      <c r="X2335" s="22"/>
      <c r="Y2335" s="748"/>
      <c r="Z2335" s="748"/>
      <c r="AA2335" s="748"/>
      <c r="AB2335" s="748"/>
      <c r="AC2335" s="748"/>
      <c r="AD2335" s="748"/>
      <c r="AE2335" s="748"/>
      <c r="AF2335" s="748"/>
      <c r="AG2335" s="748"/>
      <c r="AH2335" s="749"/>
      <c r="AI2335" s="749"/>
      <c r="AJ2335" s="749"/>
      <c r="AK2335" s="749"/>
      <c r="AL2335" s="748"/>
      <c r="AM2335" s="748"/>
      <c r="AN2335" s="748"/>
      <c r="AO2335" s="748"/>
      <c r="AP2335" s="748"/>
      <c r="AQ2335" s="748"/>
      <c r="AR2335" s="748"/>
      <c r="AS2335" s="747"/>
      <c r="AT2335" s="748"/>
      <c r="AU2335" s="748"/>
      <c r="AV2335" s="748"/>
      <c r="AW2335" s="748"/>
      <c r="AX2335" s="748"/>
      <c r="AY2335" s="748"/>
      <c r="BK2335" s="155"/>
      <c r="BL2335" s="155"/>
      <c r="BM2335" s="155"/>
      <c r="BN2335" s="155"/>
    </row>
    <row r="2336" spans="1:66" s="750" customFormat="1" ht="24.75" customHeight="1">
      <c r="A2336" s="155"/>
      <c r="B2336" s="154"/>
      <c r="C2336" s="727"/>
      <c r="D2336" s="154"/>
      <c r="E2336" s="154"/>
      <c r="F2336" s="155"/>
      <c r="G2336" s="155"/>
      <c r="H2336" s="155"/>
      <c r="I2336" s="11" t="s">
        <v>5417</v>
      </c>
      <c r="J2336" s="154"/>
      <c r="K2336" s="154"/>
      <c r="L2336" s="154"/>
      <c r="M2336" s="801"/>
      <c r="N2336" s="155"/>
      <c r="O2336" s="155"/>
      <c r="P2336" s="155"/>
      <c r="Q2336" s="155"/>
      <c r="R2336" s="155"/>
      <c r="S2336" s="802"/>
      <c r="T2336" s="750">
        <f>IF(Table54[[#This Row],[تاریخ اولین  احتساب حق بیمه]]="",1403,MID(Table54[[#This Row],[تاریخ اولین  احتساب حق بیمه]],1,4))</f>
        <v>1403</v>
      </c>
      <c r="U2336" s="155"/>
      <c r="V2336" s="155"/>
      <c r="W2336" s="154"/>
      <c r="X2336" s="155"/>
      <c r="AH2336" s="803"/>
      <c r="AI2336" s="803"/>
      <c r="AJ2336" s="803"/>
      <c r="AK2336" s="803"/>
      <c r="AS2336" s="802"/>
      <c r="BK2336" s="155"/>
      <c r="BL2336" s="155"/>
      <c r="BM2336" s="155"/>
      <c r="BN2336" s="155"/>
    </row>
    <row r="2337" spans="1:66" s="21" customFormat="1" ht="24.75" customHeight="1">
      <c r="A2337" s="21" t="s">
        <v>24919</v>
      </c>
      <c r="B2337" s="21" t="s">
        <v>24920</v>
      </c>
      <c r="C2337" s="21" t="s">
        <v>5294</v>
      </c>
      <c r="D2337" s="21" t="s">
        <v>24921</v>
      </c>
      <c r="E2337" s="21" t="s">
        <v>162</v>
      </c>
      <c r="F2337" s="21" t="s">
        <v>215</v>
      </c>
      <c r="G2337" s="21" t="s">
        <v>24922</v>
      </c>
      <c r="H2337" s="21" t="s">
        <v>179</v>
      </c>
      <c r="I2337" s="21" t="s">
        <v>5417</v>
      </c>
      <c r="J2337" s="21" t="s">
        <v>24923</v>
      </c>
      <c r="K2337" s="21" t="s">
        <v>1183</v>
      </c>
      <c r="L2337" s="21" t="s">
        <v>1225</v>
      </c>
      <c r="M2337" s="21" t="s">
        <v>24924</v>
      </c>
      <c r="O2337" s="21" t="s">
        <v>1551</v>
      </c>
      <c r="P2337" s="21" t="s">
        <v>3672</v>
      </c>
      <c r="R2337" s="21" t="s">
        <v>3672</v>
      </c>
      <c r="AW2337" s="750"/>
      <c r="AX2337" s="750">
        <v>110000000</v>
      </c>
      <c r="AY2337" s="750">
        <v>110000000</v>
      </c>
      <c r="AZ2337" s="750">
        <v>110000000</v>
      </c>
      <c r="BA2337" s="750">
        <v>110000000</v>
      </c>
      <c r="BB2337" s="750">
        <v>110000000</v>
      </c>
      <c r="BC2337" s="750">
        <v>110000000</v>
      </c>
      <c r="BD2337" s="750">
        <v>110000000</v>
      </c>
      <c r="BE2337" s="750">
        <v>110000000</v>
      </c>
      <c r="BF2337" s="750">
        <v>110000000</v>
      </c>
      <c r="BG2337" s="750">
        <v>110000000</v>
      </c>
      <c r="BH2337" s="750">
        <v>110000000</v>
      </c>
      <c r="BI2337" s="750"/>
      <c r="BK2337" s="155"/>
      <c r="BL2337" s="155"/>
      <c r="BM2337" s="155"/>
      <c r="BN2337" s="155"/>
    </row>
    <row r="2338" spans="1:66" s="21" customFormat="1" ht="24.75" customHeight="1">
      <c r="A2338" s="21" t="s">
        <v>24925</v>
      </c>
      <c r="B2338" s="21">
        <v>37202</v>
      </c>
      <c r="C2338" s="21" t="s">
        <v>5294</v>
      </c>
      <c r="D2338" s="21">
        <v>2670369766</v>
      </c>
      <c r="E2338" s="21" t="s">
        <v>163</v>
      </c>
      <c r="F2338" s="21" t="s">
        <v>200</v>
      </c>
      <c r="G2338" s="21" t="s">
        <v>24922</v>
      </c>
      <c r="H2338" s="21" t="s">
        <v>180</v>
      </c>
      <c r="I2338" s="21" t="s">
        <v>5417</v>
      </c>
      <c r="J2338" s="21">
        <v>9380387858</v>
      </c>
      <c r="K2338" s="21" t="s">
        <v>1183</v>
      </c>
      <c r="L2338" s="21" t="s">
        <v>24926</v>
      </c>
      <c r="M2338" s="21" t="s">
        <v>24927</v>
      </c>
      <c r="O2338" s="21" t="s">
        <v>1551</v>
      </c>
      <c r="P2338" s="21" t="s">
        <v>24928</v>
      </c>
      <c r="Q2338" s="21" t="s">
        <v>24928</v>
      </c>
      <c r="R2338" s="21" t="s">
        <v>3672</v>
      </c>
      <c r="AW2338" s="750">
        <v>75000000</v>
      </c>
      <c r="AX2338" s="750">
        <v>75000000</v>
      </c>
      <c r="AY2338" s="750">
        <v>75000000</v>
      </c>
      <c r="AZ2338" s="750">
        <v>75000000</v>
      </c>
      <c r="BA2338" s="750">
        <v>75000000</v>
      </c>
      <c r="BB2338" s="750">
        <v>75000000</v>
      </c>
      <c r="BC2338" s="750">
        <v>75000000</v>
      </c>
      <c r="BD2338" s="750">
        <v>75000000</v>
      </c>
      <c r="BE2338" s="750">
        <v>75000000</v>
      </c>
      <c r="BF2338" s="750">
        <v>75000000</v>
      </c>
      <c r="BG2338" s="750">
        <v>75000000</v>
      </c>
      <c r="BH2338" s="750">
        <v>75000000</v>
      </c>
      <c r="BI2338" s="750"/>
      <c r="BK2338" s="155"/>
      <c r="BL2338" s="155"/>
      <c r="BM2338" s="155"/>
      <c r="BN2338" s="155"/>
    </row>
    <row r="2339" spans="1:66" s="838" customFormat="1" ht="24.75" customHeight="1">
      <c r="A2339" s="838" t="s">
        <v>24929</v>
      </c>
      <c r="B2339" s="838" t="s">
        <v>24930</v>
      </c>
      <c r="C2339" s="838" t="s">
        <v>5294</v>
      </c>
      <c r="D2339" s="838">
        <v>2670099051</v>
      </c>
      <c r="E2339" s="838" t="s">
        <v>162</v>
      </c>
      <c r="F2339" s="838" t="s">
        <v>325</v>
      </c>
      <c r="G2339" s="838" t="s">
        <v>24922</v>
      </c>
      <c r="H2339" s="838" t="s">
        <v>180</v>
      </c>
      <c r="I2339" s="838" t="s">
        <v>5417</v>
      </c>
      <c r="J2339" s="838">
        <v>9013806385</v>
      </c>
      <c r="K2339" s="838" t="s">
        <v>1183</v>
      </c>
      <c r="M2339" s="838" t="s">
        <v>24931</v>
      </c>
      <c r="O2339" s="838" t="s">
        <v>1551</v>
      </c>
      <c r="P2339" s="838" t="s">
        <v>24932</v>
      </c>
      <c r="Q2339" s="838" t="s">
        <v>24932</v>
      </c>
      <c r="R2339" s="838" t="s">
        <v>2864</v>
      </c>
      <c r="AW2339" s="768">
        <v>75000000</v>
      </c>
      <c r="AX2339" s="768">
        <v>110000000</v>
      </c>
      <c r="AY2339" s="768">
        <v>110000000</v>
      </c>
      <c r="AZ2339" s="768">
        <v>110000000</v>
      </c>
      <c r="BA2339" s="768">
        <v>110000000</v>
      </c>
      <c r="BB2339" s="768">
        <v>110000000</v>
      </c>
      <c r="BC2339" s="768">
        <v>110000000</v>
      </c>
      <c r="BD2339" s="768">
        <v>110000000</v>
      </c>
      <c r="BE2339" s="768">
        <v>110000000</v>
      </c>
      <c r="BF2339" s="768">
        <v>110000000</v>
      </c>
      <c r="BG2339" s="768">
        <v>110000000</v>
      </c>
      <c r="BH2339" s="768">
        <v>110000000</v>
      </c>
      <c r="BI2339" s="768"/>
      <c r="BK2339" s="155"/>
      <c r="BL2339" s="155"/>
      <c r="BM2339" s="155"/>
      <c r="BN2339" s="155"/>
    </row>
    <row r="2340" spans="1:66" s="21" customFormat="1" ht="24.75" customHeight="1">
      <c r="A2340" s="21" t="s">
        <v>24933</v>
      </c>
      <c r="B2340" s="21">
        <v>37204</v>
      </c>
      <c r="C2340" s="21" t="s">
        <v>5294</v>
      </c>
      <c r="D2340" s="21">
        <v>2660332576</v>
      </c>
      <c r="E2340" s="21" t="s">
        <v>162</v>
      </c>
      <c r="F2340" s="21" t="s">
        <v>199</v>
      </c>
      <c r="G2340" s="21" t="s">
        <v>24922</v>
      </c>
      <c r="H2340" s="21" t="s">
        <v>180</v>
      </c>
      <c r="I2340" s="21" t="s">
        <v>5417</v>
      </c>
      <c r="J2340" s="21">
        <v>9380387858</v>
      </c>
      <c r="K2340" s="21" t="s">
        <v>1183</v>
      </c>
      <c r="L2340" s="21" t="s">
        <v>24934</v>
      </c>
      <c r="M2340" s="21" t="s">
        <v>24935</v>
      </c>
      <c r="O2340" s="21" t="s">
        <v>1551</v>
      </c>
      <c r="P2340" s="21" t="s">
        <v>24936</v>
      </c>
      <c r="Q2340" s="21" t="s">
        <v>24936</v>
      </c>
      <c r="R2340" s="21" t="s">
        <v>5586</v>
      </c>
      <c r="AW2340" s="750"/>
      <c r="AX2340" s="750"/>
      <c r="AY2340" s="750"/>
      <c r="AZ2340" s="750"/>
      <c r="BA2340" s="750"/>
      <c r="BB2340" s="750"/>
      <c r="BC2340" s="750">
        <v>75000000</v>
      </c>
      <c r="BD2340" s="750">
        <v>75000000</v>
      </c>
      <c r="BE2340" s="750">
        <v>75000000</v>
      </c>
      <c r="BF2340" s="750">
        <v>75000000</v>
      </c>
      <c r="BG2340" s="750">
        <v>75000000</v>
      </c>
      <c r="BH2340" s="750">
        <v>75000000</v>
      </c>
      <c r="BI2340" s="750"/>
      <c r="BK2340" s="155"/>
      <c r="BL2340" s="155"/>
      <c r="BM2340" s="155"/>
      <c r="BN2340" s="155"/>
    </row>
    <row r="2341" spans="1:66" s="21" customFormat="1" ht="24.75" customHeight="1">
      <c r="A2341" s="21" t="s">
        <v>25100</v>
      </c>
      <c r="B2341" s="21">
        <v>37205</v>
      </c>
      <c r="C2341" s="21" t="s">
        <v>5294</v>
      </c>
      <c r="D2341" s="21" t="s">
        <v>25101</v>
      </c>
      <c r="E2341" s="21" t="s">
        <v>162</v>
      </c>
      <c r="F2341" s="21" t="s">
        <v>269</v>
      </c>
      <c r="H2341" s="21" t="s">
        <v>180</v>
      </c>
      <c r="I2341" s="21" t="s">
        <v>5417</v>
      </c>
      <c r="J2341" s="21" t="s">
        <v>25108</v>
      </c>
      <c r="K2341" s="21" t="s">
        <v>1183</v>
      </c>
      <c r="L2341" s="21" t="s">
        <v>1221</v>
      </c>
      <c r="M2341" s="21" t="s">
        <v>25102</v>
      </c>
      <c r="O2341" s="21" t="s">
        <v>1551</v>
      </c>
      <c r="P2341" s="21" t="s">
        <v>5586</v>
      </c>
      <c r="R2341" s="21" t="s">
        <v>5586</v>
      </c>
      <c r="T2341" s="21" t="str">
        <f>IF(Table54[[#This Row],[تاریخ اولین  احتساب حق بیمه]]="",1403,MID(Table54[[#This Row],[تاریخ اولین  احتساب حق بیمه]],1,4))</f>
        <v>1403</v>
      </c>
      <c r="AW2341" s="750"/>
      <c r="AX2341" s="750"/>
      <c r="AY2341" s="750"/>
      <c r="AZ2341" s="750"/>
      <c r="BA2341" s="750"/>
      <c r="BB2341" s="750"/>
      <c r="BC2341" s="750"/>
      <c r="BD2341" s="750"/>
      <c r="BE2341" s="750"/>
      <c r="BF2341" s="750"/>
      <c r="BG2341" s="750"/>
      <c r="BH2341" s="750"/>
      <c r="BI2341" s="750"/>
      <c r="BK2341" s="155"/>
      <c r="BL2341" s="155"/>
      <c r="BM2341" s="155"/>
      <c r="BN2341" s="155"/>
    </row>
    <row r="2342" spans="1:66" s="750" customFormat="1" ht="24.75" customHeight="1">
      <c r="A2342" s="155" t="s">
        <v>24943</v>
      </c>
      <c r="B2342" s="154" t="s">
        <v>24945</v>
      </c>
      <c r="C2342" s="727" t="s">
        <v>24937</v>
      </c>
      <c r="D2342" s="154" t="s">
        <v>24949</v>
      </c>
      <c r="E2342" s="154" t="s">
        <v>163</v>
      </c>
      <c r="F2342" s="155" t="s">
        <v>1553</v>
      </c>
      <c r="G2342" s="155" t="s">
        <v>1909</v>
      </c>
      <c r="H2342" s="155" t="s">
        <v>180</v>
      </c>
      <c r="I2342" s="11" t="s">
        <v>5509</v>
      </c>
      <c r="J2342" s="154"/>
      <c r="K2342" s="154" t="s">
        <v>1183</v>
      </c>
      <c r="L2342" s="154" t="s">
        <v>1184</v>
      </c>
      <c r="M2342" s="801" t="s">
        <v>24953</v>
      </c>
      <c r="N2342" s="155"/>
      <c r="O2342" s="155"/>
      <c r="P2342" s="155"/>
      <c r="Q2342" s="155"/>
      <c r="R2342" s="155" t="s">
        <v>5586</v>
      </c>
      <c r="S2342" s="802"/>
      <c r="T2342" s="750" t="str">
        <f>IF(Table54[[#This Row],[تاریخ اولین  احتساب حق بیمه]]="",1403,MID(Table54[[#This Row],[تاریخ اولین  احتساب حق بیمه]],1,4))</f>
        <v>1403</v>
      </c>
      <c r="U2342" s="155"/>
      <c r="V2342" s="155"/>
      <c r="W2342" s="154"/>
      <c r="X2342" s="155"/>
      <c r="AH2342" s="803"/>
      <c r="AI2342" s="803"/>
      <c r="AJ2342" s="803"/>
      <c r="AK2342" s="803"/>
      <c r="AS2342" s="802"/>
      <c r="BK2342" s="155"/>
      <c r="BL2342" s="155"/>
      <c r="BM2342" s="155"/>
      <c r="BN2342" s="155"/>
    </row>
    <row r="2343" spans="1:66" s="750" customFormat="1" ht="24.75" customHeight="1">
      <c r="A2343" s="155" t="s">
        <v>24942</v>
      </c>
      <c r="B2343" s="154" t="s">
        <v>24946</v>
      </c>
      <c r="C2343" s="727" t="s">
        <v>24937</v>
      </c>
      <c r="D2343" s="154" t="s">
        <v>24950</v>
      </c>
      <c r="E2343" s="154" t="s">
        <v>163</v>
      </c>
      <c r="F2343" s="155" t="s">
        <v>144</v>
      </c>
      <c r="G2343" s="155" t="s">
        <v>1577</v>
      </c>
      <c r="H2343" s="155" t="s">
        <v>180</v>
      </c>
      <c r="I2343" s="11" t="s">
        <v>5509</v>
      </c>
      <c r="J2343" s="154"/>
      <c r="K2343" s="154" t="s">
        <v>1183</v>
      </c>
      <c r="L2343" s="154" t="s">
        <v>1184</v>
      </c>
      <c r="M2343" s="801" t="s">
        <v>24954</v>
      </c>
      <c r="N2343" s="155"/>
      <c r="O2343" s="155"/>
      <c r="P2343" s="155"/>
      <c r="Q2343" s="155"/>
      <c r="R2343" s="155" t="s">
        <v>5586</v>
      </c>
      <c r="S2343" s="802"/>
      <c r="T2343" s="750" t="str">
        <f>IF(Table54[[#This Row],[تاریخ اولین  احتساب حق بیمه]]="",1403,MID(Table54[[#This Row],[تاریخ اولین  احتساب حق بیمه]],1,4))</f>
        <v>1403</v>
      </c>
      <c r="U2343" s="155"/>
      <c r="V2343" s="155"/>
      <c r="W2343" s="154"/>
      <c r="X2343" s="155"/>
      <c r="AH2343" s="803"/>
      <c r="AI2343" s="803"/>
      <c r="AJ2343" s="803"/>
      <c r="AK2343" s="803"/>
      <c r="AS2343" s="802"/>
      <c r="BK2343" s="155"/>
      <c r="BL2343" s="155"/>
      <c r="BM2343" s="155"/>
      <c r="BN2343" s="155"/>
    </row>
    <row r="2344" spans="1:66" s="750" customFormat="1" ht="24.75" customHeight="1">
      <c r="A2344" s="155" t="s">
        <v>24944</v>
      </c>
      <c r="B2344" s="154" t="s">
        <v>24947</v>
      </c>
      <c r="C2344" s="727" t="s">
        <v>24937</v>
      </c>
      <c r="D2344" s="154" t="s">
        <v>24951</v>
      </c>
      <c r="E2344" s="154" t="s">
        <v>163</v>
      </c>
      <c r="F2344" s="155" t="s">
        <v>129</v>
      </c>
      <c r="G2344" s="155" t="s">
        <v>1577</v>
      </c>
      <c r="H2344" s="155" t="s">
        <v>180</v>
      </c>
      <c r="I2344" s="11" t="s">
        <v>5509</v>
      </c>
      <c r="J2344" s="154"/>
      <c r="K2344" s="154" t="s">
        <v>1183</v>
      </c>
      <c r="L2344" s="154" t="s">
        <v>1184</v>
      </c>
      <c r="M2344" s="801" t="s">
        <v>24955</v>
      </c>
      <c r="N2344" s="155"/>
      <c r="O2344" s="155"/>
      <c r="P2344" s="155"/>
      <c r="Q2344" s="155"/>
      <c r="R2344" s="155" t="s">
        <v>23272</v>
      </c>
      <c r="S2344" s="802"/>
      <c r="T2344" s="750" t="str">
        <f>IF(Table54[[#This Row],[تاریخ اولین  احتساب حق بیمه]]="",1403,MID(Table54[[#This Row],[تاریخ اولین  احتساب حق بیمه]],1,4))</f>
        <v>1403</v>
      </c>
      <c r="U2344" s="155"/>
      <c r="V2344" s="155"/>
      <c r="W2344" s="154"/>
      <c r="X2344" s="155"/>
      <c r="AH2344" s="803"/>
      <c r="AI2344" s="803"/>
      <c r="AJ2344" s="803"/>
      <c r="AK2344" s="803"/>
      <c r="AS2344" s="802"/>
      <c r="BK2344" s="155"/>
      <c r="BL2344" s="155"/>
      <c r="BM2344" s="155"/>
      <c r="BN2344" s="155"/>
    </row>
    <row r="2345" spans="1:66" s="750" customFormat="1" ht="24.75" customHeight="1">
      <c r="A2345" s="155" t="s">
        <v>3305</v>
      </c>
      <c r="B2345" s="154" t="s">
        <v>24948</v>
      </c>
      <c r="C2345" s="727" t="s">
        <v>24937</v>
      </c>
      <c r="D2345" s="154">
        <v>3720539199</v>
      </c>
      <c r="E2345" s="154" t="s">
        <v>163</v>
      </c>
      <c r="F2345" s="155" t="s">
        <v>24952</v>
      </c>
      <c r="G2345" s="155" t="s">
        <v>1577</v>
      </c>
      <c r="H2345" s="155" t="s">
        <v>180</v>
      </c>
      <c r="I2345" s="11" t="s">
        <v>5509</v>
      </c>
      <c r="J2345" s="154"/>
      <c r="K2345" s="154" t="s">
        <v>1183</v>
      </c>
      <c r="L2345" s="154" t="s">
        <v>1184</v>
      </c>
      <c r="M2345" s="801"/>
      <c r="N2345" s="155"/>
      <c r="O2345" s="155"/>
      <c r="P2345" s="155"/>
      <c r="Q2345" s="155"/>
      <c r="R2345" s="155" t="s">
        <v>5586</v>
      </c>
      <c r="S2345" s="802"/>
      <c r="T2345" s="750" t="str">
        <f>IF(Table54[[#This Row],[تاریخ اولین  احتساب حق بیمه]]="",1403,MID(Table54[[#This Row],[تاریخ اولین  احتساب حق بیمه]],1,4))</f>
        <v>1403</v>
      </c>
      <c r="U2345" s="155"/>
      <c r="V2345" s="155"/>
      <c r="W2345" s="154"/>
      <c r="X2345" s="155"/>
      <c r="AH2345" s="803"/>
      <c r="AI2345" s="803"/>
      <c r="AJ2345" s="803"/>
      <c r="AK2345" s="803"/>
      <c r="AS2345" s="802"/>
      <c r="BK2345" s="155"/>
      <c r="BL2345" s="155"/>
      <c r="BM2345" s="155"/>
      <c r="BN2345" s="155"/>
    </row>
    <row r="2346" spans="1:66" s="750" customFormat="1" ht="24.75" customHeight="1">
      <c r="A2346" s="155"/>
      <c r="B2346" s="157"/>
      <c r="C2346" s="727"/>
      <c r="D2346" s="154"/>
      <c r="E2346" s="154"/>
      <c r="F2346" s="155"/>
      <c r="G2346" s="155"/>
      <c r="H2346" s="155"/>
      <c r="I2346" s="11" t="s">
        <v>5417</v>
      </c>
      <c r="J2346" s="154"/>
      <c r="K2346" s="867"/>
      <c r="L2346" s="154"/>
      <c r="M2346" s="801"/>
      <c r="N2346" s="155"/>
      <c r="O2346" s="155"/>
      <c r="P2346" s="155"/>
      <c r="Q2346" s="155"/>
      <c r="R2346" s="155"/>
      <c r="S2346" s="802"/>
      <c r="U2346" s="155"/>
      <c r="V2346" s="155"/>
      <c r="W2346" s="154"/>
      <c r="X2346" s="155"/>
      <c r="AH2346" s="803"/>
      <c r="AI2346" s="803"/>
      <c r="AJ2346" s="803"/>
      <c r="AK2346" s="803"/>
      <c r="AS2346" s="802"/>
      <c r="BK2346" s="155"/>
      <c r="BL2346" s="155"/>
      <c r="BM2346" s="155"/>
      <c r="BN2346" s="155"/>
    </row>
    <row r="2347" spans="1:66" s="750" customFormat="1" ht="24.75" customHeight="1">
      <c r="A2347" s="22" t="s">
        <v>24992</v>
      </c>
      <c r="B2347" s="22">
        <v>39501</v>
      </c>
      <c r="C2347" s="472" t="s">
        <v>24993</v>
      </c>
      <c r="D2347" s="23" t="s">
        <v>24994</v>
      </c>
      <c r="E2347" s="23" t="s">
        <v>162</v>
      </c>
      <c r="F2347" s="22" t="s">
        <v>198</v>
      </c>
      <c r="G2347" s="22" t="s">
        <v>1667</v>
      </c>
      <c r="H2347" s="22" t="s">
        <v>180</v>
      </c>
      <c r="I2347" s="18" t="s">
        <v>5417</v>
      </c>
      <c r="J2347" s="23" t="s">
        <v>24995</v>
      </c>
      <c r="K2347" s="23" t="s">
        <v>1183</v>
      </c>
      <c r="L2347" s="23" t="s">
        <v>1184</v>
      </c>
      <c r="M2347" s="746" t="s">
        <v>24996</v>
      </c>
      <c r="N2347" s="22">
        <v>4154864366</v>
      </c>
      <c r="O2347" s="22" t="s">
        <v>1551</v>
      </c>
      <c r="P2347" s="22" t="s">
        <v>24997</v>
      </c>
      <c r="Q2347" s="22" t="s">
        <v>24997</v>
      </c>
      <c r="R2347" s="22" t="s">
        <v>1039</v>
      </c>
      <c r="S2347" s="747"/>
      <c r="T2347" s="748"/>
      <c r="U2347" s="22"/>
      <c r="V2347" s="22"/>
      <c r="W2347" s="22"/>
      <c r="X2347" s="22"/>
      <c r="Y2347" s="748"/>
      <c r="Z2347" s="748"/>
      <c r="AA2347" s="748"/>
      <c r="AB2347" s="748"/>
      <c r="AC2347" s="748"/>
      <c r="AD2347" s="748"/>
      <c r="AE2347" s="748"/>
      <c r="AF2347" s="748"/>
      <c r="AG2347" s="748"/>
      <c r="AH2347" s="749"/>
      <c r="AI2347" s="749"/>
      <c r="AJ2347" s="749"/>
      <c r="AK2347" s="749"/>
      <c r="AL2347" s="748"/>
      <c r="AM2347" s="748"/>
      <c r="AN2347" s="748"/>
      <c r="AO2347" s="748"/>
      <c r="AP2347" s="748"/>
      <c r="AQ2347" s="748"/>
      <c r="AR2347" s="748"/>
      <c r="AS2347" s="747"/>
      <c r="AT2347" s="748"/>
      <c r="AU2347" s="748"/>
      <c r="AV2347" s="748"/>
      <c r="AW2347" s="748"/>
      <c r="AX2347" s="748"/>
      <c r="AY2347" s="748"/>
      <c r="BK2347" s="155"/>
      <c r="BL2347" s="155"/>
      <c r="BM2347" s="155"/>
      <c r="BN2347" s="155"/>
    </row>
    <row r="2348" spans="1:66" s="750" customFormat="1" ht="24.75" customHeight="1">
      <c r="A2348" s="22" t="s">
        <v>24998</v>
      </c>
      <c r="B2348" s="22">
        <v>39502</v>
      </c>
      <c r="C2348" s="472" t="s">
        <v>24993</v>
      </c>
      <c r="D2348" s="23" t="s">
        <v>24999</v>
      </c>
      <c r="E2348" s="23" t="s">
        <v>162</v>
      </c>
      <c r="F2348" s="22" t="s">
        <v>25000</v>
      </c>
      <c r="G2348" s="22" t="s">
        <v>1667</v>
      </c>
      <c r="H2348" s="22" t="s">
        <v>179</v>
      </c>
      <c r="I2348" s="18" t="s">
        <v>5418</v>
      </c>
      <c r="J2348" s="23" t="s">
        <v>25001</v>
      </c>
      <c r="K2348" s="23" t="s">
        <v>1183</v>
      </c>
      <c r="L2348" s="23" t="s">
        <v>1488</v>
      </c>
      <c r="M2348" s="746" t="s">
        <v>25002</v>
      </c>
      <c r="N2348" s="22">
        <v>4337136914</v>
      </c>
      <c r="O2348" s="22" t="s">
        <v>1551</v>
      </c>
      <c r="P2348" s="22" t="s">
        <v>3672</v>
      </c>
      <c r="Q2348" s="22"/>
      <c r="R2348" s="22" t="s">
        <v>3672</v>
      </c>
      <c r="S2348" s="747"/>
      <c r="T2348" s="748"/>
      <c r="U2348" s="22"/>
      <c r="V2348" s="22"/>
      <c r="W2348" s="22"/>
      <c r="X2348" s="22"/>
      <c r="Y2348" s="748"/>
      <c r="Z2348" s="748"/>
      <c r="AA2348" s="748"/>
      <c r="AB2348" s="748"/>
      <c r="AC2348" s="748"/>
      <c r="AD2348" s="748"/>
      <c r="AE2348" s="748"/>
      <c r="AF2348" s="748"/>
      <c r="AG2348" s="748"/>
      <c r="AH2348" s="749"/>
      <c r="AI2348" s="749"/>
      <c r="AJ2348" s="749"/>
      <c r="AK2348" s="749"/>
      <c r="AL2348" s="748"/>
      <c r="AM2348" s="748"/>
      <c r="AN2348" s="748"/>
      <c r="AO2348" s="748"/>
      <c r="AP2348" s="748"/>
      <c r="AQ2348" s="748"/>
      <c r="AR2348" s="748"/>
      <c r="AS2348" s="747"/>
      <c r="AT2348" s="748"/>
      <c r="AU2348" s="748"/>
      <c r="AV2348" s="748"/>
      <c r="AW2348" s="748"/>
      <c r="AX2348" s="748"/>
      <c r="AY2348" s="748"/>
      <c r="BK2348" s="155"/>
      <c r="BL2348" s="155"/>
      <c r="BM2348" s="155"/>
      <c r="BN2348" s="155"/>
    </row>
    <row r="2349" spans="1:66" s="750" customFormat="1" ht="24.75" customHeight="1">
      <c r="A2349" s="22" t="s">
        <v>25003</v>
      </c>
      <c r="B2349" s="22">
        <v>39503</v>
      </c>
      <c r="C2349" s="472" t="s">
        <v>24993</v>
      </c>
      <c r="D2349" s="23" t="s">
        <v>25004</v>
      </c>
      <c r="E2349" s="23" t="s">
        <v>162</v>
      </c>
      <c r="F2349" s="22" t="s">
        <v>199</v>
      </c>
      <c r="G2349" s="22" t="s">
        <v>1667</v>
      </c>
      <c r="H2349" s="22" t="s">
        <v>179</v>
      </c>
      <c r="I2349" s="18" t="s">
        <v>5418</v>
      </c>
      <c r="J2349" s="23" t="s">
        <v>25005</v>
      </c>
      <c r="K2349" s="23" t="s">
        <v>1183</v>
      </c>
      <c r="L2349" s="23" t="s">
        <v>1184</v>
      </c>
      <c r="M2349" s="746" t="s">
        <v>25006</v>
      </c>
      <c r="N2349" s="22">
        <v>4184686799</v>
      </c>
      <c r="O2349" s="22" t="s">
        <v>1551</v>
      </c>
      <c r="P2349" s="22" t="s">
        <v>1359</v>
      </c>
      <c r="Q2349" s="22"/>
      <c r="R2349" s="22" t="s">
        <v>1359</v>
      </c>
      <c r="S2349" s="747"/>
      <c r="T2349" s="748"/>
      <c r="U2349" s="22"/>
      <c r="V2349" s="22"/>
      <c r="W2349" s="22"/>
      <c r="X2349" s="22"/>
      <c r="Y2349" s="748"/>
      <c r="Z2349" s="748"/>
      <c r="AA2349" s="748"/>
      <c r="AB2349" s="748"/>
      <c r="AC2349" s="748"/>
      <c r="AD2349" s="748"/>
      <c r="AE2349" s="748"/>
      <c r="AF2349" s="748"/>
      <c r="AG2349" s="748"/>
      <c r="AH2349" s="749"/>
      <c r="AI2349" s="749"/>
      <c r="AJ2349" s="749"/>
      <c r="AK2349" s="749"/>
      <c r="AL2349" s="748"/>
      <c r="AM2349" s="748"/>
      <c r="AN2349" s="748"/>
      <c r="AO2349" s="748"/>
      <c r="AP2349" s="748"/>
      <c r="AQ2349" s="748"/>
      <c r="AR2349" s="748"/>
      <c r="AS2349" s="747"/>
      <c r="AT2349" s="748"/>
      <c r="AU2349" s="748"/>
      <c r="AV2349" s="748"/>
      <c r="AW2349" s="748"/>
      <c r="AX2349" s="748"/>
      <c r="AY2349" s="748"/>
      <c r="BK2349" s="155"/>
      <c r="BL2349" s="155"/>
      <c r="BM2349" s="155"/>
      <c r="BN2349" s="155"/>
    </row>
    <row r="2350" spans="1:66" s="872" customFormat="1" ht="24.75" customHeight="1">
      <c r="A2350" s="488" t="s">
        <v>25007</v>
      </c>
      <c r="B2350" s="488">
        <v>39504</v>
      </c>
      <c r="C2350" s="868" t="s">
        <v>24993</v>
      </c>
      <c r="D2350" s="869" t="s">
        <v>25008</v>
      </c>
      <c r="E2350" s="869" t="s">
        <v>162</v>
      </c>
      <c r="F2350" s="488" t="s">
        <v>111</v>
      </c>
      <c r="G2350" s="488" t="s">
        <v>1667</v>
      </c>
      <c r="H2350" s="488" t="s">
        <v>179</v>
      </c>
      <c r="I2350" s="489" t="s">
        <v>5417</v>
      </c>
      <c r="J2350" s="869" t="s">
        <v>25009</v>
      </c>
      <c r="K2350" s="869" t="s">
        <v>1183</v>
      </c>
      <c r="L2350" s="869" t="s">
        <v>1184</v>
      </c>
      <c r="M2350" s="870" t="s">
        <v>25010</v>
      </c>
      <c r="N2350" s="488">
        <v>4158664516</v>
      </c>
      <c r="O2350" s="488" t="s">
        <v>1551</v>
      </c>
      <c r="P2350" s="488" t="s">
        <v>1347</v>
      </c>
      <c r="Q2350" s="488"/>
      <c r="R2350" s="488" t="s">
        <v>1342</v>
      </c>
      <c r="S2350" s="871"/>
      <c r="U2350" s="488"/>
      <c r="V2350" s="488"/>
      <c r="W2350" s="488"/>
      <c r="X2350" s="488"/>
      <c r="AH2350" s="873"/>
      <c r="AI2350" s="873"/>
      <c r="AJ2350" s="873"/>
      <c r="AK2350" s="873"/>
      <c r="AS2350" s="871"/>
      <c r="BK2350" s="155"/>
      <c r="BL2350" s="155"/>
      <c r="BM2350" s="155"/>
      <c r="BN2350" s="155"/>
    </row>
    <row r="2351" spans="1:66" s="750" customFormat="1" ht="24.75" customHeight="1">
      <c r="A2351" s="22" t="s">
        <v>25011</v>
      </c>
      <c r="B2351" s="22">
        <v>39505</v>
      </c>
      <c r="C2351" s="472" t="s">
        <v>24993</v>
      </c>
      <c r="D2351" s="23" t="s">
        <v>25012</v>
      </c>
      <c r="E2351" s="869" t="s">
        <v>162</v>
      </c>
      <c r="F2351" s="22" t="s">
        <v>144</v>
      </c>
      <c r="G2351" s="22" t="s">
        <v>1667</v>
      </c>
      <c r="H2351" s="22" t="s">
        <v>179</v>
      </c>
      <c r="I2351" s="18" t="s">
        <v>5509</v>
      </c>
      <c r="J2351" s="23" t="s">
        <v>25013</v>
      </c>
      <c r="K2351" s="23" t="s">
        <v>1183</v>
      </c>
      <c r="L2351" s="23" t="s">
        <v>1184</v>
      </c>
      <c r="M2351" s="746" t="s">
        <v>25014</v>
      </c>
      <c r="N2351" s="22">
        <v>4154886415</v>
      </c>
      <c r="O2351" s="22" t="s">
        <v>1551</v>
      </c>
      <c r="P2351" s="22" t="s">
        <v>4293</v>
      </c>
      <c r="Q2351" s="22"/>
      <c r="R2351" s="22" t="s">
        <v>4293</v>
      </c>
      <c r="S2351" s="747"/>
      <c r="T2351" s="748"/>
      <c r="U2351" s="22"/>
      <c r="V2351" s="22"/>
      <c r="W2351" s="22"/>
      <c r="X2351" s="22"/>
      <c r="Y2351" s="748"/>
      <c r="Z2351" s="748"/>
      <c r="AA2351" s="748"/>
      <c r="AB2351" s="748"/>
      <c r="AC2351" s="748"/>
      <c r="AD2351" s="748"/>
      <c r="AE2351" s="748"/>
      <c r="AF2351" s="748"/>
      <c r="AG2351" s="748"/>
      <c r="AH2351" s="749"/>
      <c r="AI2351" s="749"/>
      <c r="AJ2351" s="749"/>
      <c r="AK2351" s="749"/>
      <c r="AL2351" s="748"/>
      <c r="AM2351" s="748"/>
      <c r="AN2351" s="748"/>
      <c r="AO2351" s="748"/>
      <c r="AP2351" s="748"/>
      <c r="AQ2351" s="748"/>
      <c r="AR2351" s="748"/>
      <c r="AS2351" s="747"/>
      <c r="AT2351" s="748"/>
      <c r="AU2351" s="748"/>
      <c r="AV2351" s="748"/>
      <c r="AW2351" s="748"/>
      <c r="AX2351" s="748"/>
      <c r="AY2351" s="748"/>
      <c r="BK2351" s="155"/>
      <c r="BL2351" s="155"/>
      <c r="BM2351" s="155"/>
      <c r="BN2351" s="155"/>
    </row>
    <row r="2352" spans="1:66" s="750" customFormat="1" ht="24.75" customHeight="1">
      <c r="A2352" s="22" t="s">
        <v>25015</v>
      </c>
      <c r="B2352" s="22">
        <v>39506</v>
      </c>
      <c r="C2352" s="472" t="s">
        <v>24993</v>
      </c>
      <c r="D2352" s="23" t="s">
        <v>25016</v>
      </c>
      <c r="E2352" s="23" t="s">
        <v>162</v>
      </c>
      <c r="F2352" s="22" t="s">
        <v>345</v>
      </c>
      <c r="G2352" s="22" t="s">
        <v>1667</v>
      </c>
      <c r="H2352" s="22" t="s">
        <v>179</v>
      </c>
      <c r="I2352" s="18" t="s">
        <v>5509</v>
      </c>
      <c r="J2352" s="23" t="s">
        <v>25017</v>
      </c>
      <c r="K2352" s="23" t="s">
        <v>1183</v>
      </c>
      <c r="L2352" s="23" t="s">
        <v>1184</v>
      </c>
      <c r="M2352" s="746" t="s">
        <v>25018</v>
      </c>
      <c r="N2352" s="22">
        <v>4183884545</v>
      </c>
      <c r="O2352" s="22" t="s">
        <v>1551</v>
      </c>
      <c r="P2352" s="22" t="s">
        <v>25019</v>
      </c>
      <c r="Q2352" s="22"/>
      <c r="R2352" s="22" t="s">
        <v>185</v>
      </c>
      <c r="S2352" s="747"/>
      <c r="T2352" s="748"/>
      <c r="U2352" s="22"/>
      <c r="V2352" s="22"/>
      <c r="W2352" s="22"/>
      <c r="X2352" s="22"/>
      <c r="Y2352" s="748"/>
      <c r="Z2352" s="748"/>
      <c r="AA2352" s="748"/>
      <c r="AB2352" s="748"/>
      <c r="AC2352" s="748"/>
      <c r="AD2352" s="748"/>
      <c r="AE2352" s="748"/>
      <c r="AF2352" s="748"/>
      <c r="AG2352" s="748"/>
      <c r="AH2352" s="749"/>
      <c r="AI2352" s="749"/>
      <c r="AJ2352" s="749"/>
      <c r="AK2352" s="749"/>
      <c r="AL2352" s="748"/>
      <c r="AM2352" s="748"/>
      <c r="AN2352" s="748"/>
      <c r="AO2352" s="748"/>
      <c r="AP2352" s="748"/>
      <c r="AQ2352" s="748"/>
      <c r="AR2352" s="748"/>
      <c r="AS2352" s="747"/>
      <c r="AT2352" s="748"/>
      <c r="AU2352" s="748"/>
      <c r="AV2352" s="748"/>
      <c r="AW2352" s="748"/>
      <c r="AX2352" s="748"/>
      <c r="AY2352" s="748"/>
      <c r="BK2352" s="155"/>
      <c r="BL2352" s="155"/>
      <c r="BM2352" s="155"/>
      <c r="BN2352" s="155"/>
    </row>
    <row r="2353" spans="1:66" s="750" customFormat="1" ht="24.75" customHeight="1">
      <c r="A2353" s="22" t="s">
        <v>24643</v>
      </c>
      <c r="B2353" s="22">
        <v>39507</v>
      </c>
      <c r="C2353" s="472" t="s">
        <v>24993</v>
      </c>
      <c r="D2353" s="23" t="s">
        <v>25020</v>
      </c>
      <c r="E2353" s="23" t="s">
        <v>162</v>
      </c>
      <c r="F2353" s="22" t="s">
        <v>471</v>
      </c>
      <c r="G2353" s="22" t="s">
        <v>1667</v>
      </c>
      <c r="H2353" s="22" t="s">
        <v>179</v>
      </c>
      <c r="I2353" s="18" t="s">
        <v>5418</v>
      </c>
      <c r="J2353" s="23" t="s">
        <v>25021</v>
      </c>
      <c r="K2353" s="23" t="s">
        <v>1183</v>
      </c>
      <c r="L2353" s="23" t="s">
        <v>1225</v>
      </c>
      <c r="M2353" s="746" t="s">
        <v>25022</v>
      </c>
      <c r="N2353" s="22">
        <v>4351674468</v>
      </c>
      <c r="O2353" s="22" t="s">
        <v>1551</v>
      </c>
      <c r="P2353" s="22" t="s">
        <v>3093</v>
      </c>
      <c r="Q2353" s="22"/>
      <c r="R2353" s="22" t="s">
        <v>3273</v>
      </c>
      <c r="S2353" s="747"/>
      <c r="T2353" s="748"/>
      <c r="U2353" s="22"/>
      <c r="V2353" s="22"/>
      <c r="W2353" s="22"/>
      <c r="X2353" s="22"/>
      <c r="Y2353" s="748"/>
      <c r="Z2353" s="748"/>
      <c r="AA2353" s="748"/>
      <c r="AB2353" s="748"/>
      <c r="AC2353" s="748"/>
      <c r="AD2353" s="748"/>
      <c r="AE2353" s="748"/>
      <c r="AF2353" s="748"/>
      <c r="AG2353" s="748"/>
      <c r="AH2353" s="749"/>
      <c r="AI2353" s="749"/>
      <c r="AJ2353" s="749"/>
      <c r="AK2353" s="749"/>
      <c r="AL2353" s="748"/>
      <c r="AM2353" s="748"/>
      <c r="AN2353" s="748"/>
      <c r="AO2353" s="748"/>
      <c r="AP2353" s="748"/>
      <c r="AQ2353" s="748"/>
      <c r="AR2353" s="748"/>
      <c r="AS2353" s="747"/>
      <c r="AT2353" s="748"/>
      <c r="AU2353" s="748"/>
      <c r="AV2353" s="748"/>
      <c r="AW2353" s="748"/>
      <c r="AX2353" s="748"/>
      <c r="AY2353" s="748"/>
      <c r="BK2353" s="155"/>
      <c r="BL2353" s="155"/>
      <c r="BM2353" s="155"/>
      <c r="BN2353" s="155"/>
    </row>
    <row r="2354" spans="1:66" s="750" customFormat="1" ht="24.75" customHeight="1">
      <c r="A2354" s="22" t="s">
        <v>25023</v>
      </c>
      <c r="B2354" s="22">
        <v>39508</v>
      </c>
      <c r="C2354" s="472" t="s">
        <v>24993</v>
      </c>
      <c r="D2354" s="23" t="s">
        <v>25024</v>
      </c>
      <c r="E2354" s="23" t="s">
        <v>162</v>
      </c>
      <c r="F2354" s="22" t="s">
        <v>317</v>
      </c>
      <c r="G2354" s="22" t="s">
        <v>1667</v>
      </c>
      <c r="H2354" s="22" t="s">
        <v>179</v>
      </c>
      <c r="I2354" s="18" t="s">
        <v>22176</v>
      </c>
      <c r="J2354" s="23" t="s">
        <v>25025</v>
      </c>
      <c r="K2354" s="23" t="s">
        <v>1183</v>
      </c>
      <c r="L2354" s="23" t="s">
        <v>1184</v>
      </c>
      <c r="M2354" s="746" t="s">
        <v>25026</v>
      </c>
      <c r="N2354" s="22">
        <v>4143114771</v>
      </c>
      <c r="O2354" s="22" t="s">
        <v>1551</v>
      </c>
      <c r="P2354" s="22" t="s">
        <v>5337</v>
      </c>
      <c r="Q2354" s="22"/>
      <c r="R2354" s="22" t="s">
        <v>5337</v>
      </c>
      <c r="S2354" s="747"/>
      <c r="T2354" s="748"/>
      <c r="U2354" s="22"/>
      <c r="V2354" s="22"/>
      <c r="W2354" s="22"/>
      <c r="X2354" s="22"/>
      <c r="Y2354" s="748"/>
      <c r="Z2354" s="748"/>
      <c r="AA2354" s="748"/>
      <c r="AB2354" s="748"/>
      <c r="AC2354" s="748"/>
      <c r="AD2354" s="748"/>
      <c r="AE2354" s="748"/>
      <c r="AF2354" s="748"/>
      <c r="AG2354" s="748"/>
      <c r="AH2354" s="749"/>
      <c r="AI2354" s="749"/>
      <c r="AJ2354" s="749"/>
      <c r="AK2354" s="749"/>
      <c r="AL2354" s="748"/>
      <c r="AM2354" s="748"/>
      <c r="AN2354" s="748"/>
      <c r="AO2354" s="748"/>
      <c r="AP2354" s="748"/>
      <c r="AQ2354" s="748"/>
      <c r="AR2354" s="748"/>
      <c r="AS2354" s="747"/>
      <c r="AT2354" s="748"/>
      <c r="AU2354" s="748"/>
      <c r="AV2354" s="748"/>
      <c r="AW2354" s="748"/>
      <c r="AX2354" s="748"/>
      <c r="AY2354" s="748"/>
      <c r="BK2354" s="155"/>
      <c r="BL2354" s="155"/>
      <c r="BM2354" s="155"/>
      <c r="BN2354" s="155"/>
    </row>
    <row r="2355" spans="1:66" s="750" customFormat="1" ht="24.75" customHeight="1">
      <c r="A2355" s="22" t="s">
        <v>25027</v>
      </c>
      <c r="B2355" s="22">
        <v>39509</v>
      </c>
      <c r="C2355" s="472" t="s">
        <v>24993</v>
      </c>
      <c r="D2355" s="23" t="s">
        <v>25028</v>
      </c>
      <c r="E2355" s="23" t="s">
        <v>162</v>
      </c>
      <c r="F2355" s="22" t="s">
        <v>247</v>
      </c>
      <c r="G2355" s="22" t="s">
        <v>1667</v>
      </c>
      <c r="H2355" s="22" t="s">
        <v>179</v>
      </c>
      <c r="I2355" s="18" t="s">
        <v>5509</v>
      </c>
      <c r="J2355" s="23" t="s">
        <v>25029</v>
      </c>
      <c r="K2355" s="23" t="s">
        <v>1183</v>
      </c>
      <c r="L2355" s="23" t="s">
        <v>1184</v>
      </c>
      <c r="M2355" s="746" t="s">
        <v>25030</v>
      </c>
      <c r="N2355" s="22">
        <v>4185773345</v>
      </c>
      <c r="O2355" s="22" t="s">
        <v>1551</v>
      </c>
      <c r="P2355" s="22" t="s">
        <v>25031</v>
      </c>
      <c r="Q2355" s="22"/>
      <c r="R2355" s="22" t="s">
        <v>347</v>
      </c>
      <c r="S2355" s="747"/>
      <c r="T2355" s="748"/>
      <c r="U2355" s="22"/>
      <c r="V2355" s="22"/>
      <c r="W2355" s="22"/>
      <c r="X2355" s="22"/>
      <c r="Y2355" s="748"/>
      <c r="Z2355" s="748"/>
      <c r="AA2355" s="748"/>
      <c r="AB2355" s="748"/>
      <c r="AC2355" s="748"/>
      <c r="AD2355" s="748"/>
      <c r="AE2355" s="748"/>
      <c r="AF2355" s="748"/>
      <c r="AG2355" s="748"/>
      <c r="AH2355" s="749"/>
      <c r="AI2355" s="749"/>
      <c r="AJ2355" s="749"/>
      <c r="AK2355" s="749"/>
      <c r="AL2355" s="748"/>
      <c r="AM2355" s="748"/>
      <c r="AN2355" s="748"/>
      <c r="AO2355" s="748"/>
      <c r="AP2355" s="748"/>
      <c r="AQ2355" s="748"/>
      <c r="AR2355" s="748"/>
      <c r="AS2355" s="747"/>
      <c r="AT2355" s="748"/>
      <c r="AU2355" s="748"/>
      <c r="AV2355" s="748"/>
      <c r="AW2355" s="748"/>
      <c r="AX2355" s="748"/>
      <c r="AY2355" s="748"/>
      <c r="BK2355" s="155"/>
      <c r="BL2355" s="155"/>
      <c r="BM2355" s="155"/>
      <c r="BN2355" s="155"/>
    </row>
    <row r="2356" spans="1:66" s="750" customFormat="1" ht="24.75" customHeight="1">
      <c r="A2356" s="22" t="s">
        <v>25032</v>
      </c>
      <c r="B2356" s="22">
        <v>39510</v>
      </c>
      <c r="C2356" s="472" t="s">
        <v>24993</v>
      </c>
      <c r="D2356" s="23" t="s">
        <v>25033</v>
      </c>
      <c r="E2356" s="23" t="s">
        <v>162</v>
      </c>
      <c r="F2356" s="22" t="s">
        <v>551</v>
      </c>
      <c r="G2356" s="22" t="s">
        <v>1667</v>
      </c>
      <c r="H2356" s="22" t="s">
        <v>179</v>
      </c>
      <c r="I2356" s="18" t="s">
        <v>5417</v>
      </c>
      <c r="J2356" s="23" t="s">
        <v>25034</v>
      </c>
      <c r="K2356" s="23" t="s">
        <v>1183</v>
      </c>
      <c r="L2356" s="23" t="s">
        <v>1657</v>
      </c>
      <c r="M2356" s="746" t="s">
        <v>25035</v>
      </c>
      <c r="N2356" s="22"/>
      <c r="O2356" s="22" t="s">
        <v>1551</v>
      </c>
      <c r="P2356" s="22" t="s">
        <v>24756</v>
      </c>
      <c r="Q2356" s="22"/>
      <c r="R2356" s="22" t="s">
        <v>347</v>
      </c>
      <c r="S2356" s="747"/>
      <c r="T2356" s="748"/>
      <c r="U2356" s="22"/>
      <c r="V2356" s="22"/>
      <c r="W2356" s="22"/>
      <c r="X2356" s="22"/>
      <c r="Y2356" s="748"/>
      <c r="Z2356" s="748"/>
      <c r="AA2356" s="748"/>
      <c r="AB2356" s="748"/>
      <c r="AC2356" s="748"/>
      <c r="AD2356" s="748"/>
      <c r="AE2356" s="748"/>
      <c r="AF2356" s="748"/>
      <c r="AG2356" s="748"/>
      <c r="AH2356" s="749"/>
      <c r="AI2356" s="749"/>
      <c r="AJ2356" s="749"/>
      <c r="AK2356" s="749"/>
      <c r="AL2356" s="748"/>
      <c r="AM2356" s="748"/>
      <c r="AN2356" s="748"/>
      <c r="AO2356" s="748"/>
      <c r="AP2356" s="748"/>
      <c r="AQ2356" s="748"/>
      <c r="AR2356" s="748"/>
      <c r="AS2356" s="747"/>
      <c r="AT2356" s="748"/>
      <c r="AU2356" s="748"/>
      <c r="AV2356" s="748"/>
      <c r="AW2356" s="748"/>
      <c r="AX2356" s="748"/>
      <c r="AY2356" s="748"/>
      <c r="BK2356" s="155"/>
      <c r="BL2356" s="155"/>
      <c r="BM2356" s="155"/>
      <c r="BN2356" s="155"/>
    </row>
    <row r="2357" spans="1:66" s="750" customFormat="1" ht="24.75" customHeight="1">
      <c r="A2357" s="22" t="s">
        <v>25036</v>
      </c>
      <c r="B2357" s="22">
        <v>39511</v>
      </c>
      <c r="C2357" s="472" t="s">
        <v>24993</v>
      </c>
      <c r="D2357" s="23" t="s">
        <v>25037</v>
      </c>
      <c r="E2357" s="23" t="s">
        <v>162</v>
      </c>
      <c r="F2357" s="22" t="s">
        <v>176</v>
      </c>
      <c r="G2357" s="22" t="s">
        <v>1667</v>
      </c>
      <c r="H2357" s="22" t="s">
        <v>179</v>
      </c>
      <c r="I2357" s="18" t="s">
        <v>5416</v>
      </c>
      <c r="J2357" s="23" t="s">
        <v>25038</v>
      </c>
      <c r="K2357" s="23" t="s">
        <v>1183</v>
      </c>
      <c r="L2357" s="23" t="s">
        <v>1221</v>
      </c>
      <c r="M2357" s="746" t="s">
        <v>25039</v>
      </c>
      <c r="N2357" s="22">
        <v>4361736684</v>
      </c>
      <c r="O2357" s="22" t="s">
        <v>1551</v>
      </c>
      <c r="P2357" s="22" t="s">
        <v>25040</v>
      </c>
      <c r="Q2357" s="22"/>
      <c r="R2357" s="22" t="s">
        <v>1841</v>
      </c>
      <c r="S2357" s="747"/>
      <c r="T2357" s="748"/>
      <c r="U2357" s="22"/>
      <c r="V2357" s="22"/>
      <c r="W2357" s="22"/>
      <c r="X2357" s="22"/>
      <c r="Y2357" s="748"/>
      <c r="Z2357" s="748"/>
      <c r="AA2357" s="748"/>
      <c r="AB2357" s="748"/>
      <c r="AC2357" s="748"/>
      <c r="AD2357" s="748"/>
      <c r="AE2357" s="748"/>
      <c r="AF2357" s="748"/>
      <c r="AG2357" s="748"/>
      <c r="AH2357" s="749"/>
      <c r="AI2357" s="749"/>
      <c r="AJ2357" s="749"/>
      <c r="AK2357" s="749"/>
      <c r="AL2357" s="748"/>
      <c r="AM2357" s="748"/>
      <c r="AN2357" s="748"/>
      <c r="AO2357" s="748"/>
      <c r="AP2357" s="748"/>
      <c r="AQ2357" s="748"/>
      <c r="AR2357" s="748"/>
      <c r="AS2357" s="747"/>
      <c r="AT2357" s="748"/>
      <c r="AU2357" s="748"/>
      <c r="AV2357" s="748"/>
      <c r="AW2357" s="748"/>
      <c r="AX2357" s="748"/>
      <c r="AY2357" s="748"/>
      <c r="BK2357" s="155"/>
      <c r="BL2357" s="155"/>
      <c r="BM2357" s="155"/>
      <c r="BN2357" s="155"/>
    </row>
    <row r="2358" spans="1:66" s="750" customFormat="1" ht="24.75" customHeight="1">
      <c r="A2358" s="22" t="s">
        <v>25041</v>
      </c>
      <c r="B2358" s="22">
        <v>39512</v>
      </c>
      <c r="C2358" s="472" t="s">
        <v>24993</v>
      </c>
      <c r="D2358" s="23" t="s">
        <v>25042</v>
      </c>
      <c r="E2358" s="23" t="s">
        <v>162</v>
      </c>
      <c r="F2358" s="22" t="s">
        <v>456</v>
      </c>
      <c r="G2358" s="22" t="s">
        <v>1667</v>
      </c>
      <c r="H2358" s="22" t="s">
        <v>179</v>
      </c>
      <c r="I2358" s="18" t="s">
        <v>5509</v>
      </c>
      <c r="J2358" s="23" t="s">
        <v>25043</v>
      </c>
      <c r="K2358" s="23" t="s">
        <v>1183</v>
      </c>
      <c r="L2358" s="23" t="s">
        <v>1184</v>
      </c>
      <c r="M2358" s="746" t="s">
        <v>25044</v>
      </c>
      <c r="N2358" s="22">
        <v>4147793447</v>
      </c>
      <c r="O2358" s="22" t="s">
        <v>1551</v>
      </c>
      <c r="P2358" s="22" t="s">
        <v>25045</v>
      </c>
      <c r="Q2358" s="22"/>
      <c r="R2358" s="22" t="s">
        <v>2100</v>
      </c>
      <c r="S2358" s="747"/>
      <c r="T2358" s="748"/>
      <c r="U2358" s="22"/>
      <c r="V2358" s="22"/>
      <c r="W2358" s="22"/>
      <c r="X2358" s="22"/>
      <c r="Y2358" s="748"/>
      <c r="Z2358" s="748"/>
      <c r="AA2358" s="748"/>
      <c r="AB2358" s="748"/>
      <c r="AC2358" s="748"/>
      <c r="AD2358" s="748"/>
      <c r="AE2358" s="748"/>
      <c r="AF2358" s="748"/>
      <c r="AG2358" s="748"/>
      <c r="AH2358" s="749"/>
      <c r="AI2358" s="749"/>
      <c r="AJ2358" s="749"/>
      <c r="AK2358" s="749"/>
      <c r="AL2358" s="748"/>
      <c r="AM2358" s="748"/>
      <c r="AN2358" s="748"/>
      <c r="AO2358" s="748"/>
      <c r="AP2358" s="748"/>
      <c r="AQ2358" s="748"/>
      <c r="AR2358" s="748"/>
      <c r="AS2358" s="747"/>
      <c r="AT2358" s="748"/>
      <c r="AU2358" s="748"/>
      <c r="AV2358" s="748"/>
      <c r="AW2358" s="748"/>
      <c r="AX2358" s="748"/>
      <c r="AY2358" s="748"/>
      <c r="BK2358" s="155"/>
      <c r="BL2358" s="155"/>
      <c r="BM2358" s="155"/>
      <c r="BN2358" s="155"/>
    </row>
    <row r="2359" spans="1:66" s="750" customFormat="1" ht="24.75" customHeight="1">
      <c r="A2359" s="22" t="s">
        <v>25046</v>
      </c>
      <c r="B2359" s="22">
        <v>39513</v>
      </c>
      <c r="C2359" s="472" t="s">
        <v>24993</v>
      </c>
      <c r="D2359" s="23" t="s">
        <v>25047</v>
      </c>
      <c r="E2359" s="23" t="s">
        <v>163</v>
      </c>
      <c r="F2359" s="22" t="s">
        <v>25048</v>
      </c>
      <c r="G2359" s="22" t="s">
        <v>4817</v>
      </c>
      <c r="H2359" s="22" t="s">
        <v>179</v>
      </c>
      <c r="I2359" s="18" t="s">
        <v>5417</v>
      </c>
      <c r="J2359" s="23" t="s">
        <v>25049</v>
      </c>
      <c r="K2359" s="23" t="s">
        <v>1183</v>
      </c>
      <c r="L2359" s="23" t="s">
        <v>1184</v>
      </c>
      <c r="M2359" s="746" t="s">
        <v>25050</v>
      </c>
      <c r="N2359" s="22"/>
      <c r="O2359" s="22" t="s">
        <v>1551</v>
      </c>
      <c r="P2359" s="22" t="s">
        <v>25051</v>
      </c>
      <c r="Q2359" s="22"/>
      <c r="R2359" s="478" t="s">
        <v>3280</v>
      </c>
      <c r="S2359" s="747"/>
      <c r="T2359" s="748"/>
      <c r="U2359" s="22"/>
      <c r="V2359" s="22"/>
      <c r="W2359" s="22"/>
      <c r="X2359" s="22"/>
      <c r="Y2359" s="748"/>
      <c r="Z2359" s="748"/>
      <c r="AA2359" s="748"/>
      <c r="AB2359" s="748"/>
      <c r="AC2359" s="748"/>
      <c r="AD2359" s="748"/>
      <c r="AE2359" s="748"/>
      <c r="AF2359" s="748"/>
      <c r="AG2359" s="748"/>
      <c r="AH2359" s="749"/>
      <c r="AI2359" s="749"/>
      <c r="AJ2359" s="749"/>
      <c r="AK2359" s="749"/>
      <c r="AL2359" s="748"/>
      <c r="AM2359" s="748"/>
      <c r="AN2359" s="748"/>
      <c r="AO2359" s="748"/>
      <c r="AP2359" s="748"/>
      <c r="AQ2359" s="748"/>
      <c r="AR2359" s="748"/>
      <c r="AS2359" s="747"/>
      <c r="AT2359" s="748"/>
      <c r="AU2359" s="748"/>
      <c r="AV2359" s="748"/>
      <c r="AW2359" s="748"/>
      <c r="AX2359" s="748"/>
      <c r="AY2359" s="748"/>
      <c r="BK2359" s="155"/>
      <c r="BL2359" s="155"/>
      <c r="BM2359" s="155"/>
      <c r="BN2359" s="155"/>
    </row>
    <row r="2360" spans="1:66" s="878" customFormat="1" ht="24.75" customHeight="1">
      <c r="A2360" s="490" t="s">
        <v>25052</v>
      </c>
      <c r="B2360" s="490">
        <v>39514</v>
      </c>
      <c r="C2360" s="874" t="s">
        <v>24993</v>
      </c>
      <c r="D2360" s="875" t="s">
        <v>25053</v>
      </c>
      <c r="E2360" s="875" t="s">
        <v>162</v>
      </c>
      <c r="F2360" s="490" t="s">
        <v>123</v>
      </c>
      <c r="G2360" s="490" t="s">
        <v>1667</v>
      </c>
      <c r="H2360" s="490" t="s">
        <v>179</v>
      </c>
      <c r="I2360" s="491" t="s">
        <v>5418</v>
      </c>
      <c r="J2360" s="875" t="s">
        <v>25054</v>
      </c>
      <c r="K2360" s="875" t="s">
        <v>1183</v>
      </c>
      <c r="L2360" s="875" t="s">
        <v>774</v>
      </c>
      <c r="M2360" s="876" t="s">
        <v>25055</v>
      </c>
      <c r="N2360" s="490">
        <v>4418985883</v>
      </c>
      <c r="O2360" s="490" t="s">
        <v>1551</v>
      </c>
      <c r="P2360" s="490" t="s">
        <v>25056</v>
      </c>
      <c r="Q2360" s="490"/>
      <c r="R2360" s="490" t="s">
        <v>22287</v>
      </c>
      <c r="S2360" s="877"/>
      <c r="U2360" s="490"/>
      <c r="V2360" s="490"/>
      <c r="W2360" s="490"/>
      <c r="X2360" s="490"/>
      <c r="AH2360" s="879"/>
      <c r="AI2360" s="879"/>
      <c r="AJ2360" s="879"/>
      <c r="AK2360" s="879"/>
      <c r="AS2360" s="877"/>
      <c r="BK2360" s="155"/>
      <c r="BL2360" s="155"/>
      <c r="BM2360" s="155"/>
      <c r="BN2360" s="155"/>
    </row>
    <row r="2361" spans="1:66" s="750" customFormat="1" ht="24.75" customHeight="1">
      <c r="A2361" s="22" t="s">
        <v>25057</v>
      </c>
      <c r="B2361" s="22">
        <v>39515</v>
      </c>
      <c r="C2361" s="472" t="s">
        <v>24993</v>
      </c>
      <c r="D2361" s="23" t="s">
        <v>25058</v>
      </c>
      <c r="E2361" s="23" t="s">
        <v>162</v>
      </c>
      <c r="F2361" s="22" t="s">
        <v>314</v>
      </c>
      <c r="G2361" s="22" t="s">
        <v>1667</v>
      </c>
      <c r="H2361" s="22" t="s">
        <v>179</v>
      </c>
      <c r="I2361" s="18" t="s">
        <v>5509</v>
      </c>
      <c r="J2361" s="23" t="s">
        <v>25059</v>
      </c>
      <c r="K2361" s="23" t="s">
        <v>1183</v>
      </c>
      <c r="L2361" s="23" t="s">
        <v>1184</v>
      </c>
      <c r="M2361" s="746" t="s">
        <v>25060</v>
      </c>
      <c r="N2361" s="22">
        <v>4196936448</v>
      </c>
      <c r="O2361" s="22" t="s">
        <v>1551</v>
      </c>
      <c r="P2361" s="22" t="s">
        <v>25061</v>
      </c>
      <c r="Q2361" s="22"/>
      <c r="R2361" s="22" t="s">
        <v>22287</v>
      </c>
      <c r="S2361" s="747"/>
      <c r="T2361" s="748"/>
      <c r="U2361" s="22"/>
      <c r="V2361" s="22"/>
      <c r="W2361" s="22"/>
      <c r="X2361" s="22"/>
      <c r="Y2361" s="748"/>
      <c r="Z2361" s="748"/>
      <c r="AA2361" s="748"/>
      <c r="AB2361" s="748"/>
      <c r="AC2361" s="748"/>
      <c r="AD2361" s="748"/>
      <c r="AE2361" s="748"/>
      <c r="AF2361" s="748"/>
      <c r="AG2361" s="748"/>
      <c r="AH2361" s="749"/>
      <c r="AI2361" s="749"/>
      <c r="AJ2361" s="749"/>
      <c r="AK2361" s="749"/>
      <c r="AL2361" s="748"/>
      <c r="AM2361" s="748"/>
      <c r="AN2361" s="748"/>
      <c r="AO2361" s="748"/>
      <c r="AP2361" s="748"/>
      <c r="AQ2361" s="748"/>
      <c r="AR2361" s="748"/>
      <c r="AS2361" s="747"/>
      <c r="AT2361" s="748"/>
      <c r="AU2361" s="748"/>
      <c r="AV2361" s="748"/>
      <c r="AW2361" s="748"/>
      <c r="AX2361" s="748"/>
      <c r="AY2361" s="748"/>
      <c r="BK2361" s="155"/>
      <c r="BL2361" s="155"/>
      <c r="BM2361" s="155"/>
      <c r="BN2361" s="155"/>
    </row>
    <row r="2362" spans="1:66" s="750" customFormat="1" ht="24.75" customHeight="1">
      <c r="A2362" s="22" t="s">
        <v>25062</v>
      </c>
      <c r="B2362" s="22">
        <v>39516</v>
      </c>
      <c r="C2362" s="472" t="s">
        <v>24993</v>
      </c>
      <c r="D2362" s="23" t="s">
        <v>25063</v>
      </c>
      <c r="E2362" s="23" t="s">
        <v>162</v>
      </c>
      <c r="F2362" s="22" t="s">
        <v>308</v>
      </c>
      <c r="G2362" s="22" t="s">
        <v>1577</v>
      </c>
      <c r="H2362" s="22" t="s">
        <v>179</v>
      </c>
      <c r="I2362" s="18" t="s">
        <v>5417</v>
      </c>
      <c r="J2362" s="23" t="s">
        <v>25064</v>
      </c>
      <c r="K2362" s="23" t="s">
        <v>1183</v>
      </c>
      <c r="L2362" s="23" t="s">
        <v>1184</v>
      </c>
      <c r="M2362" s="746" t="s">
        <v>25065</v>
      </c>
      <c r="N2362" s="22">
        <v>4196969089</v>
      </c>
      <c r="O2362" s="22" t="s">
        <v>1551</v>
      </c>
      <c r="P2362" s="22" t="s">
        <v>610</v>
      </c>
      <c r="Q2362" s="22"/>
      <c r="R2362" s="478" t="s">
        <v>1114</v>
      </c>
      <c r="S2362" s="747"/>
      <c r="T2362" s="748"/>
      <c r="U2362" s="22"/>
      <c r="V2362" s="22"/>
      <c r="W2362" s="22"/>
      <c r="X2362" s="22"/>
      <c r="Y2362" s="748"/>
      <c r="Z2362" s="748"/>
      <c r="AA2362" s="748"/>
      <c r="AB2362" s="748"/>
      <c r="AC2362" s="748"/>
      <c r="AD2362" s="748"/>
      <c r="AE2362" s="748"/>
      <c r="AF2362" s="748"/>
      <c r="AG2362" s="748"/>
      <c r="AH2362" s="749"/>
      <c r="AI2362" s="749"/>
      <c r="AJ2362" s="749"/>
      <c r="AK2362" s="749"/>
      <c r="AL2362" s="748"/>
      <c r="AM2362" s="748"/>
      <c r="AN2362" s="748"/>
      <c r="AO2362" s="748"/>
      <c r="AP2362" s="748"/>
      <c r="AQ2362" s="748"/>
      <c r="AR2362" s="748"/>
      <c r="AS2362" s="747"/>
      <c r="AT2362" s="748"/>
      <c r="AU2362" s="748"/>
      <c r="AV2362" s="748"/>
      <c r="AW2362" s="748"/>
      <c r="AX2362" s="748"/>
      <c r="AY2362" s="748"/>
      <c r="BK2362" s="155"/>
      <c r="BL2362" s="155"/>
      <c r="BM2362" s="155"/>
      <c r="BN2362" s="155"/>
    </row>
    <row r="2363" spans="1:66" s="750" customFormat="1" ht="24.75" customHeight="1">
      <c r="A2363" s="22" t="s">
        <v>25066</v>
      </c>
      <c r="B2363" s="22">
        <v>39517</v>
      </c>
      <c r="C2363" s="472" t="s">
        <v>24993</v>
      </c>
      <c r="D2363" s="23" t="s">
        <v>25067</v>
      </c>
      <c r="E2363" s="23" t="s">
        <v>162</v>
      </c>
      <c r="F2363" s="22" t="s">
        <v>25068</v>
      </c>
      <c r="G2363" s="22" t="s">
        <v>1577</v>
      </c>
      <c r="H2363" s="22" t="s">
        <v>180</v>
      </c>
      <c r="I2363" s="18" t="s">
        <v>5417</v>
      </c>
      <c r="J2363" s="23" t="s">
        <v>25069</v>
      </c>
      <c r="K2363" s="23" t="s">
        <v>1183</v>
      </c>
      <c r="L2363" s="23" t="s">
        <v>1184</v>
      </c>
      <c r="M2363" s="746" t="s">
        <v>25070</v>
      </c>
      <c r="N2363" s="22">
        <v>4155696396</v>
      </c>
      <c r="O2363" s="22" t="s">
        <v>1551</v>
      </c>
      <c r="P2363" s="22" t="s">
        <v>5562</v>
      </c>
      <c r="Q2363" s="22"/>
      <c r="R2363" s="22" t="s">
        <v>22287</v>
      </c>
      <c r="S2363" s="747"/>
      <c r="T2363" s="748"/>
      <c r="U2363" s="22"/>
      <c r="V2363" s="22"/>
      <c r="W2363" s="22"/>
      <c r="X2363" s="22"/>
      <c r="Y2363" s="748"/>
      <c r="Z2363" s="748"/>
      <c r="AA2363" s="748"/>
      <c r="AB2363" s="748"/>
      <c r="AC2363" s="748"/>
      <c r="AD2363" s="748"/>
      <c r="AE2363" s="748"/>
      <c r="AF2363" s="748"/>
      <c r="AG2363" s="748"/>
      <c r="AH2363" s="749"/>
      <c r="AI2363" s="749"/>
      <c r="AJ2363" s="749"/>
      <c r="AK2363" s="749"/>
      <c r="AL2363" s="748"/>
      <c r="AM2363" s="748"/>
      <c r="AN2363" s="748"/>
      <c r="AO2363" s="748"/>
      <c r="AP2363" s="748"/>
      <c r="AQ2363" s="748"/>
      <c r="AR2363" s="748"/>
      <c r="AS2363" s="747"/>
      <c r="AT2363" s="748"/>
      <c r="AU2363" s="748"/>
      <c r="AV2363" s="748"/>
      <c r="AW2363" s="748"/>
      <c r="AX2363" s="748"/>
      <c r="AY2363" s="748"/>
      <c r="BK2363" s="155"/>
      <c r="BL2363" s="155"/>
      <c r="BM2363" s="155"/>
      <c r="BN2363" s="155"/>
    </row>
    <row r="2364" spans="1:66" s="750" customFormat="1" ht="24.75" customHeight="1">
      <c r="A2364" s="22" t="s">
        <v>25071</v>
      </c>
      <c r="B2364" s="22">
        <v>39518</v>
      </c>
      <c r="C2364" s="472" t="s">
        <v>24993</v>
      </c>
      <c r="D2364" s="23" t="s">
        <v>25072</v>
      </c>
      <c r="E2364" s="23" t="s">
        <v>162</v>
      </c>
      <c r="F2364" s="22" t="s">
        <v>114</v>
      </c>
      <c r="G2364" s="22" t="s">
        <v>1667</v>
      </c>
      <c r="H2364" s="22" t="s">
        <v>179</v>
      </c>
      <c r="I2364" s="18" t="s">
        <v>5418</v>
      </c>
      <c r="J2364" s="23" t="s">
        <v>25073</v>
      </c>
      <c r="K2364" s="23" t="s">
        <v>1183</v>
      </c>
      <c r="L2364" s="23" t="s">
        <v>1184</v>
      </c>
      <c r="M2364" s="746" t="s">
        <v>25074</v>
      </c>
      <c r="N2364" s="22"/>
      <c r="O2364" s="22" t="s">
        <v>2155</v>
      </c>
      <c r="P2364" s="22" t="s">
        <v>25075</v>
      </c>
      <c r="Q2364" s="22"/>
      <c r="R2364" s="22" t="s">
        <v>25353</v>
      </c>
      <c r="S2364" s="747"/>
      <c r="T2364" s="748"/>
      <c r="U2364" s="22"/>
      <c r="V2364" s="22"/>
      <c r="W2364" s="22"/>
      <c r="X2364" s="22"/>
      <c r="Y2364" s="748"/>
      <c r="Z2364" s="748"/>
      <c r="AA2364" s="748"/>
      <c r="AB2364" s="748"/>
      <c r="AC2364" s="748"/>
      <c r="AD2364" s="748"/>
      <c r="AE2364" s="748"/>
      <c r="AF2364" s="748"/>
      <c r="AG2364" s="748"/>
      <c r="AH2364" s="749"/>
      <c r="AI2364" s="749"/>
      <c r="AJ2364" s="749"/>
      <c r="AK2364" s="749"/>
      <c r="AL2364" s="748"/>
      <c r="AM2364" s="748"/>
      <c r="AN2364" s="748"/>
      <c r="AO2364" s="748"/>
      <c r="AP2364" s="748"/>
      <c r="AQ2364" s="748"/>
      <c r="AR2364" s="748"/>
      <c r="AS2364" s="747"/>
      <c r="AT2364" s="748"/>
      <c r="AU2364" s="748"/>
      <c r="AV2364" s="748"/>
      <c r="AW2364" s="748"/>
      <c r="AX2364" s="748"/>
      <c r="AY2364" s="748"/>
      <c r="BK2364" s="155"/>
      <c r="BL2364" s="155"/>
      <c r="BM2364" s="155"/>
      <c r="BN2364" s="155"/>
    </row>
    <row r="2365" spans="1:66" s="768" customFormat="1" ht="24.75" customHeight="1">
      <c r="A2365" s="475" t="s">
        <v>25076</v>
      </c>
      <c r="B2365" s="475">
        <v>39519</v>
      </c>
      <c r="C2365" s="776" t="s">
        <v>24993</v>
      </c>
      <c r="D2365" s="473" t="s">
        <v>25077</v>
      </c>
      <c r="E2365" s="473" t="s">
        <v>163</v>
      </c>
      <c r="F2365" s="475" t="s">
        <v>247</v>
      </c>
      <c r="G2365" s="475" t="s">
        <v>1667</v>
      </c>
      <c r="H2365" s="475" t="s">
        <v>179</v>
      </c>
      <c r="I2365" s="476" t="s">
        <v>5416</v>
      </c>
      <c r="J2365" s="473" t="s">
        <v>25078</v>
      </c>
      <c r="K2365" s="473" t="s">
        <v>1183</v>
      </c>
      <c r="L2365" s="473" t="s">
        <v>1184</v>
      </c>
      <c r="M2365" s="777" t="s">
        <v>25079</v>
      </c>
      <c r="N2365" s="475">
        <v>4145673559</v>
      </c>
      <c r="O2365" s="475" t="s">
        <v>2155</v>
      </c>
      <c r="P2365" s="475" t="s">
        <v>25080</v>
      </c>
      <c r="Q2365" s="475"/>
      <c r="R2365" s="475"/>
      <c r="S2365" s="797"/>
      <c r="T2365" s="780"/>
      <c r="U2365" s="475"/>
      <c r="V2365" s="475"/>
      <c r="W2365" s="475"/>
      <c r="X2365" s="475"/>
      <c r="Y2365" s="780"/>
      <c r="Z2365" s="780"/>
      <c r="AA2365" s="780"/>
      <c r="AB2365" s="780"/>
      <c r="AC2365" s="780"/>
      <c r="AD2365" s="780"/>
      <c r="AE2365" s="780"/>
      <c r="AF2365" s="780"/>
      <c r="AG2365" s="780"/>
      <c r="AH2365" s="798"/>
      <c r="AI2365" s="798"/>
      <c r="AJ2365" s="798"/>
      <c r="AK2365" s="798"/>
      <c r="AL2365" s="780"/>
      <c r="AM2365" s="780"/>
      <c r="AN2365" s="780"/>
      <c r="AO2365" s="780"/>
      <c r="AP2365" s="780"/>
      <c r="AQ2365" s="780"/>
      <c r="AR2365" s="780"/>
      <c r="AS2365" s="797"/>
      <c r="AT2365" s="780"/>
      <c r="AU2365" s="780"/>
      <c r="AV2365" s="780"/>
      <c r="AW2365" s="780"/>
      <c r="AX2365" s="780"/>
      <c r="AY2365" s="780"/>
      <c r="BK2365" s="769"/>
      <c r="BL2365" s="769"/>
      <c r="BM2365" s="769"/>
      <c r="BN2365" s="769"/>
    </row>
    <row r="2366" spans="1:66" s="750" customFormat="1" ht="24.75" customHeight="1">
      <c r="A2366" s="22" t="s">
        <v>25081</v>
      </c>
      <c r="B2366" s="22">
        <v>39520</v>
      </c>
      <c r="C2366" s="472" t="s">
        <v>24993</v>
      </c>
      <c r="D2366" s="23" t="s">
        <v>25082</v>
      </c>
      <c r="E2366" s="23" t="s">
        <v>162</v>
      </c>
      <c r="F2366" s="22" t="s">
        <v>25083</v>
      </c>
      <c r="G2366" s="22" t="s">
        <v>1667</v>
      </c>
      <c r="H2366" s="22" t="s">
        <v>179</v>
      </c>
      <c r="I2366" s="18" t="s">
        <v>5418</v>
      </c>
      <c r="J2366" s="23" t="s">
        <v>25084</v>
      </c>
      <c r="K2366" s="23" t="s">
        <v>1183</v>
      </c>
      <c r="L2366" s="23" t="s">
        <v>1184</v>
      </c>
      <c r="M2366" s="746" t="s">
        <v>25085</v>
      </c>
      <c r="N2366" s="22">
        <v>4148754640</v>
      </c>
      <c r="O2366" s="22" t="s">
        <v>1551</v>
      </c>
      <c r="P2366" s="22" t="s">
        <v>25086</v>
      </c>
      <c r="Q2366" s="22"/>
      <c r="R2366" s="22" t="s">
        <v>3836</v>
      </c>
      <c r="S2366" s="747"/>
      <c r="T2366" s="748"/>
      <c r="U2366" s="22"/>
      <c r="V2366" s="22"/>
      <c r="W2366" s="22"/>
      <c r="X2366" s="22"/>
      <c r="Y2366" s="748"/>
      <c r="Z2366" s="748"/>
      <c r="AA2366" s="748"/>
      <c r="AB2366" s="748"/>
      <c r="AC2366" s="748"/>
      <c r="AD2366" s="748"/>
      <c r="AE2366" s="748"/>
      <c r="AF2366" s="748"/>
      <c r="AG2366" s="748"/>
      <c r="AH2366" s="749"/>
      <c r="AI2366" s="749"/>
      <c r="AJ2366" s="749"/>
      <c r="AK2366" s="749"/>
      <c r="AL2366" s="748"/>
      <c r="AM2366" s="748"/>
      <c r="AN2366" s="748"/>
      <c r="AO2366" s="748"/>
      <c r="AP2366" s="748"/>
      <c r="AQ2366" s="748"/>
      <c r="AR2366" s="748"/>
      <c r="AS2366" s="747"/>
      <c r="AT2366" s="748"/>
      <c r="AU2366" s="748"/>
      <c r="AV2366" s="748"/>
      <c r="AW2366" s="748"/>
      <c r="AX2366" s="748"/>
      <c r="AY2366" s="748"/>
      <c r="BK2366" s="155"/>
      <c r="BL2366" s="155"/>
      <c r="BM2366" s="155"/>
      <c r="BN2366" s="155"/>
    </row>
    <row r="2367" spans="1:66" s="750" customFormat="1" ht="24.75" customHeight="1">
      <c r="A2367" s="22" t="s">
        <v>25087</v>
      </c>
      <c r="B2367" s="22">
        <v>39521</v>
      </c>
      <c r="C2367" s="472" t="s">
        <v>24993</v>
      </c>
      <c r="D2367" s="23" t="s">
        <v>25088</v>
      </c>
      <c r="E2367" s="23" t="s">
        <v>162</v>
      </c>
      <c r="F2367" s="22" t="s">
        <v>573</v>
      </c>
      <c r="G2367" s="22" t="s">
        <v>1667</v>
      </c>
      <c r="H2367" s="22" t="s">
        <v>179</v>
      </c>
      <c r="I2367" s="18" t="s">
        <v>5418</v>
      </c>
      <c r="J2367" s="23" t="s">
        <v>25089</v>
      </c>
      <c r="K2367" s="23" t="s">
        <v>1183</v>
      </c>
      <c r="L2367" s="23" t="s">
        <v>1184</v>
      </c>
      <c r="M2367" s="746" t="s">
        <v>25090</v>
      </c>
      <c r="N2367" s="22"/>
      <c r="O2367" s="22" t="s">
        <v>1551</v>
      </c>
      <c r="P2367" s="22" t="s">
        <v>1779</v>
      </c>
      <c r="Q2367" s="22"/>
      <c r="R2367" s="22" t="s">
        <v>1779</v>
      </c>
      <c r="S2367" s="747"/>
      <c r="T2367" s="748"/>
      <c r="U2367" s="22"/>
      <c r="V2367" s="22"/>
      <c r="W2367" s="22"/>
      <c r="X2367" s="22"/>
      <c r="Y2367" s="748"/>
      <c r="Z2367" s="748"/>
      <c r="AA2367" s="748"/>
      <c r="AB2367" s="748"/>
      <c r="AC2367" s="748"/>
      <c r="AD2367" s="748"/>
      <c r="AE2367" s="748"/>
      <c r="AF2367" s="748"/>
      <c r="AG2367" s="748"/>
      <c r="AH2367" s="749"/>
      <c r="AI2367" s="749"/>
      <c r="AJ2367" s="749"/>
      <c r="AK2367" s="749"/>
      <c r="AL2367" s="748"/>
      <c r="AM2367" s="748"/>
      <c r="AN2367" s="748"/>
      <c r="AO2367" s="748"/>
      <c r="AP2367" s="748"/>
      <c r="AQ2367" s="748"/>
      <c r="AR2367" s="748"/>
      <c r="AS2367" s="747"/>
      <c r="AT2367" s="748"/>
      <c r="AU2367" s="748"/>
      <c r="AV2367" s="748"/>
      <c r="AW2367" s="748"/>
      <c r="AX2367" s="748"/>
      <c r="AY2367" s="748"/>
      <c r="BK2367" s="155"/>
      <c r="BL2367" s="155"/>
      <c r="BM2367" s="155"/>
      <c r="BN2367" s="155"/>
    </row>
    <row r="2368" spans="1:66" s="750" customFormat="1" ht="24.75" customHeight="1">
      <c r="A2368" s="22" t="s">
        <v>25865</v>
      </c>
      <c r="B2368" s="22">
        <v>39522</v>
      </c>
      <c r="C2368" s="472" t="s">
        <v>24993</v>
      </c>
      <c r="D2368" s="23">
        <v>1639748369</v>
      </c>
      <c r="E2368" s="23" t="s">
        <v>162</v>
      </c>
      <c r="F2368" s="22" t="s">
        <v>25866</v>
      </c>
      <c r="G2368" s="22" t="s">
        <v>588</v>
      </c>
      <c r="H2368" s="22" t="s">
        <v>179</v>
      </c>
      <c r="I2368" s="18" t="s">
        <v>5418</v>
      </c>
      <c r="J2368" s="23">
        <v>9118307215</v>
      </c>
      <c r="K2368" s="23" t="s">
        <v>1183</v>
      </c>
      <c r="L2368" s="23" t="s">
        <v>1184</v>
      </c>
      <c r="M2368" s="746" t="s">
        <v>25867</v>
      </c>
      <c r="N2368" s="22"/>
      <c r="O2368" s="22" t="s">
        <v>1551</v>
      </c>
      <c r="P2368" s="22" t="s">
        <v>614</v>
      </c>
      <c r="Q2368" s="22" t="s">
        <v>614</v>
      </c>
      <c r="R2368" s="478" t="s">
        <v>614</v>
      </c>
      <c r="S2368" s="747"/>
      <c r="T2368" s="748"/>
      <c r="U2368" s="22"/>
      <c r="V2368" s="22"/>
      <c r="W2368" s="22"/>
      <c r="X2368" s="22"/>
      <c r="Y2368" s="748"/>
      <c r="Z2368" s="748"/>
      <c r="AA2368" s="748"/>
      <c r="AB2368" s="748"/>
      <c r="AC2368" s="748"/>
      <c r="AD2368" s="748"/>
      <c r="AE2368" s="748"/>
      <c r="AF2368" s="748"/>
      <c r="AG2368" s="748"/>
      <c r="AH2368" s="749"/>
      <c r="AI2368" s="749"/>
      <c r="AJ2368" s="749"/>
      <c r="AK2368" s="749"/>
      <c r="AL2368" s="748"/>
      <c r="AM2368" s="748"/>
      <c r="AN2368" s="748"/>
      <c r="AO2368" s="748"/>
      <c r="AP2368" s="748"/>
      <c r="AQ2368" s="748"/>
      <c r="AR2368" s="748"/>
      <c r="AS2368" s="747"/>
      <c r="AT2368" s="748"/>
      <c r="AU2368" s="748"/>
      <c r="AV2368" s="748"/>
      <c r="AW2368" s="748"/>
      <c r="AX2368" s="748"/>
      <c r="AY2368" s="748"/>
      <c r="BK2368" s="155"/>
      <c r="BL2368" s="155"/>
      <c r="BM2368" s="155"/>
      <c r="BN2368" s="155"/>
    </row>
    <row r="2369" spans="1:66" s="750" customFormat="1" ht="24.75" customHeight="1">
      <c r="A2369" s="22" t="s">
        <v>25868</v>
      </c>
      <c r="B2369" s="22">
        <v>39523</v>
      </c>
      <c r="C2369" s="472" t="s">
        <v>24993</v>
      </c>
      <c r="D2369" s="23">
        <v>2580490541</v>
      </c>
      <c r="E2369" s="23" t="s">
        <v>162</v>
      </c>
      <c r="F2369" s="22" t="s">
        <v>199</v>
      </c>
      <c r="G2369" s="22" t="s">
        <v>1577</v>
      </c>
      <c r="H2369" s="22" t="s">
        <v>180</v>
      </c>
      <c r="I2369" s="18" t="s">
        <v>5509</v>
      </c>
      <c r="J2369" s="23">
        <v>9115059955</v>
      </c>
      <c r="K2369" s="23" t="s">
        <v>1183</v>
      </c>
      <c r="L2369" s="23" t="s">
        <v>1184</v>
      </c>
      <c r="M2369" s="746" t="s">
        <v>25869</v>
      </c>
      <c r="N2369" s="22"/>
      <c r="O2369" s="22" t="s">
        <v>1551</v>
      </c>
      <c r="P2369" s="22" t="s">
        <v>615</v>
      </c>
      <c r="Q2369" s="22" t="s">
        <v>615</v>
      </c>
      <c r="R2369" s="478" t="s">
        <v>615</v>
      </c>
      <c r="S2369" s="747"/>
      <c r="T2369" s="748"/>
      <c r="U2369" s="22"/>
      <c r="V2369" s="22"/>
      <c r="W2369" s="22"/>
      <c r="X2369" s="22"/>
      <c r="Y2369" s="748"/>
      <c r="Z2369" s="748"/>
      <c r="AA2369" s="748"/>
      <c r="AB2369" s="748"/>
      <c r="AC2369" s="748"/>
      <c r="AD2369" s="748"/>
      <c r="AE2369" s="748"/>
      <c r="AF2369" s="748"/>
      <c r="AG2369" s="748"/>
      <c r="AH2369" s="749"/>
      <c r="AI2369" s="749"/>
      <c r="AJ2369" s="749"/>
      <c r="AK2369" s="749"/>
      <c r="AL2369" s="748"/>
      <c r="AM2369" s="748"/>
      <c r="AN2369" s="748"/>
      <c r="AO2369" s="748"/>
      <c r="AP2369" s="748"/>
      <c r="AQ2369" s="748"/>
      <c r="AR2369" s="748"/>
      <c r="AS2369" s="747"/>
      <c r="AT2369" s="748"/>
      <c r="AU2369" s="748"/>
      <c r="AV2369" s="748"/>
      <c r="AW2369" s="748"/>
      <c r="AX2369" s="748"/>
      <c r="AY2369" s="748"/>
      <c r="BK2369" s="155"/>
      <c r="BL2369" s="155"/>
      <c r="BM2369" s="155"/>
      <c r="BN2369" s="155"/>
    </row>
    <row r="2370" spans="1:66" s="750" customFormat="1" ht="24.75" customHeight="1">
      <c r="A2370" s="22" t="s">
        <v>25870</v>
      </c>
      <c r="B2370" s="22">
        <v>39524</v>
      </c>
      <c r="C2370" s="472" t="s">
        <v>24993</v>
      </c>
      <c r="D2370" s="23">
        <v>2581134331</v>
      </c>
      <c r="E2370" s="23" t="s">
        <v>162</v>
      </c>
      <c r="F2370" s="22" t="s">
        <v>199</v>
      </c>
      <c r="G2370" s="22" t="s">
        <v>1577</v>
      </c>
      <c r="H2370" s="22" t="s">
        <v>180</v>
      </c>
      <c r="I2370" s="18" t="s">
        <v>5509</v>
      </c>
      <c r="J2370" s="23">
        <v>9114367707</v>
      </c>
      <c r="K2370" s="23" t="s">
        <v>1183</v>
      </c>
      <c r="L2370" s="23" t="s">
        <v>1184</v>
      </c>
      <c r="M2370" s="746" t="s">
        <v>25869</v>
      </c>
      <c r="N2370" s="22"/>
      <c r="O2370" s="22" t="s">
        <v>1551</v>
      </c>
      <c r="P2370" s="22" t="s">
        <v>4293</v>
      </c>
      <c r="Q2370" s="22" t="s">
        <v>4293</v>
      </c>
      <c r="R2370" s="22" t="s">
        <v>4128</v>
      </c>
      <c r="S2370" s="747"/>
      <c r="T2370" s="748"/>
      <c r="U2370" s="22"/>
      <c r="V2370" s="22"/>
      <c r="W2370" s="22"/>
      <c r="X2370" s="22"/>
      <c r="Y2370" s="748"/>
      <c r="Z2370" s="748"/>
      <c r="AA2370" s="748"/>
      <c r="AB2370" s="748"/>
      <c r="AC2370" s="748"/>
      <c r="AD2370" s="748"/>
      <c r="AE2370" s="748"/>
      <c r="AF2370" s="748"/>
      <c r="AG2370" s="748"/>
      <c r="AH2370" s="749"/>
      <c r="AI2370" s="749"/>
      <c r="AJ2370" s="749"/>
      <c r="AK2370" s="749"/>
      <c r="AL2370" s="748"/>
      <c r="AM2370" s="748"/>
      <c r="AN2370" s="748"/>
      <c r="AO2370" s="748"/>
      <c r="AP2370" s="748"/>
      <c r="AQ2370" s="748"/>
      <c r="AR2370" s="748"/>
      <c r="AS2370" s="747"/>
      <c r="AT2370" s="748"/>
      <c r="AU2370" s="748"/>
      <c r="AV2370" s="748"/>
      <c r="AW2370" s="748"/>
      <c r="AX2370" s="748"/>
      <c r="AY2370" s="748"/>
      <c r="BK2370" s="155"/>
      <c r="BL2370" s="155"/>
      <c r="BM2370" s="155"/>
      <c r="BN2370" s="155"/>
    </row>
    <row r="2371" spans="1:66" s="750" customFormat="1" ht="24.75" customHeight="1">
      <c r="A2371" s="22" t="s">
        <v>25871</v>
      </c>
      <c r="B2371" s="22">
        <v>39525</v>
      </c>
      <c r="C2371" s="472" t="s">
        <v>24993</v>
      </c>
      <c r="D2371" s="23" t="s">
        <v>25872</v>
      </c>
      <c r="E2371" s="23" t="s">
        <v>162</v>
      </c>
      <c r="F2371" s="22" t="s">
        <v>782</v>
      </c>
      <c r="G2371" s="22" t="s">
        <v>25873</v>
      </c>
      <c r="H2371" s="22" t="s">
        <v>180</v>
      </c>
      <c r="I2371" s="18" t="s">
        <v>5509</v>
      </c>
      <c r="J2371" s="23" t="s">
        <v>25874</v>
      </c>
      <c r="K2371" s="23" t="s">
        <v>1183</v>
      </c>
      <c r="L2371" s="23" t="s">
        <v>1184</v>
      </c>
      <c r="M2371" s="746" t="s">
        <v>25875</v>
      </c>
      <c r="N2371" s="22"/>
      <c r="O2371" s="22" t="s">
        <v>2155</v>
      </c>
      <c r="P2371" s="22" t="s">
        <v>25876</v>
      </c>
      <c r="Q2371" s="22" t="s">
        <v>25876</v>
      </c>
      <c r="R2371" s="22" t="s">
        <v>25916</v>
      </c>
      <c r="S2371" s="747"/>
      <c r="T2371" s="748"/>
      <c r="U2371" s="22"/>
      <c r="V2371" s="22"/>
      <c r="W2371" s="22"/>
      <c r="X2371" s="22"/>
      <c r="Y2371" s="748"/>
      <c r="Z2371" s="748"/>
      <c r="AA2371" s="748"/>
      <c r="AB2371" s="748"/>
      <c r="AC2371" s="748"/>
      <c r="AD2371" s="748"/>
      <c r="AE2371" s="748"/>
      <c r="AF2371" s="748"/>
      <c r="AG2371" s="748"/>
      <c r="AH2371" s="749"/>
      <c r="AI2371" s="749"/>
      <c r="AJ2371" s="749"/>
      <c r="AK2371" s="749"/>
      <c r="AL2371" s="748"/>
      <c r="AM2371" s="748"/>
      <c r="AN2371" s="748"/>
      <c r="AO2371" s="748"/>
      <c r="AP2371" s="748"/>
      <c r="AQ2371" s="748"/>
      <c r="AR2371" s="748"/>
      <c r="AS2371" s="747"/>
      <c r="AT2371" s="748"/>
      <c r="AU2371" s="748"/>
      <c r="AV2371" s="748"/>
      <c r="AW2371" s="748"/>
      <c r="AX2371" s="748"/>
      <c r="AY2371" s="748"/>
      <c r="BK2371" s="155"/>
      <c r="BL2371" s="155"/>
      <c r="BM2371" s="155"/>
      <c r="BN2371" s="155"/>
    </row>
    <row r="2372" spans="1:66" s="750" customFormat="1" ht="24.75" customHeight="1">
      <c r="A2372" s="22" t="s">
        <v>25877</v>
      </c>
      <c r="B2372" s="22">
        <v>39526</v>
      </c>
      <c r="C2372" s="472" t="s">
        <v>24993</v>
      </c>
      <c r="D2372" s="23">
        <v>2593245549</v>
      </c>
      <c r="E2372" s="23" t="s">
        <v>162</v>
      </c>
      <c r="F2372" s="22" t="s">
        <v>88</v>
      </c>
      <c r="G2372" s="22" t="s">
        <v>3401</v>
      </c>
      <c r="H2372" s="22" t="s">
        <v>179</v>
      </c>
      <c r="I2372" s="18" t="s">
        <v>5416</v>
      </c>
      <c r="J2372" s="23">
        <v>9371167150</v>
      </c>
      <c r="K2372" s="23" t="s">
        <v>1183</v>
      </c>
      <c r="L2372" s="23" t="s">
        <v>1184</v>
      </c>
      <c r="M2372" s="746" t="s">
        <v>25878</v>
      </c>
      <c r="N2372" s="22"/>
      <c r="O2372" s="22" t="s">
        <v>1551</v>
      </c>
      <c r="P2372" s="22" t="s">
        <v>25879</v>
      </c>
      <c r="Q2372" s="22" t="s">
        <v>25879</v>
      </c>
      <c r="R2372" s="22" t="s">
        <v>24808</v>
      </c>
      <c r="S2372" s="747"/>
      <c r="T2372" s="748"/>
      <c r="U2372" s="22"/>
      <c r="V2372" s="22"/>
      <c r="W2372" s="22"/>
      <c r="X2372" s="22"/>
      <c r="Y2372" s="748"/>
      <c r="Z2372" s="748"/>
      <c r="AA2372" s="748"/>
      <c r="AB2372" s="748"/>
      <c r="AC2372" s="748"/>
      <c r="AD2372" s="748"/>
      <c r="AE2372" s="748"/>
      <c r="AF2372" s="748"/>
      <c r="AG2372" s="748"/>
      <c r="AH2372" s="749"/>
      <c r="AI2372" s="749"/>
      <c r="AJ2372" s="749"/>
      <c r="AK2372" s="749"/>
      <c r="AL2372" s="748"/>
      <c r="AM2372" s="748"/>
      <c r="AN2372" s="748"/>
      <c r="AO2372" s="748"/>
      <c r="AP2372" s="748"/>
      <c r="AQ2372" s="748"/>
      <c r="AR2372" s="748"/>
      <c r="AS2372" s="747"/>
      <c r="AT2372" s="748"/>
      <c r="AU2372" s="748"/>
      <c r="AV2372" s="748"/>
      <c r="AW2372" s="748"/>
      <c r="AX2372" s="748"/>
      <c r="AY2372" s="748"/>
      <c r="BK2372" s="155"/>
      <c r="BL2372" s="155"/>
      <c r="BM2372" s="155"/>
      <c r="BN2372" s="155"/>
    </row>
    <row r="2373" spans="1:66" s="750" customFormat="1" ht="24.75" customHeight="1">
      <c r="A2373" s="22" t="s">
        <v>25880</v>
      </c>
      <c r="B2373" s="22">
        <v>39527</v>
      </c>
      <c r="C2373" s="472" t="s">
        <v>24993</v>
      </c>
      <c r="D2373" s="23">
        <v>2679003802</v>
      </c>
      <c r="E2373" s="23" t="s">
        <v>162</v>
      </c>
      <c r="F2373" s="22" t="s">
        <v>281</v>
      </c>
      <c r="G2373" s="22" t="s">
        <v>3401</v>
      </c>
      <c r="H2373" s="22" t="s">
        <v>179</v>
      </c>
      <c r="I2373" s="18" t="s">
        <v>5416</v>
      </c>
      <c r="J2373" s="23">
        <v>9118192140</v>
      </c>
      <c r="K2373" s="23" t="s">
        <v>1183</v>
      </c>
      <c r="L2373" s="23" t="s">
        <v>1184</v>
      </c>
      <c r="M2373" s="746" t="s">
        <v>25881</v>
      </c>
      <c r="N2373" s="22"/>
      <c r="O2373" s="22" t="s">
        <v>2155</v>
      </c>
      <c r="P2373" s="22" t="s">
        <v>25882</v>
      </c>
      <c r="Q2373" s="22" t="s">
        <v>25882</v>
      </c>
      <c r="R2373" s="22"/>
      <c r="S2373" s="747"/>
      <c r="T2373" s="748"/>
      <c r="U2373" s="22"/>
      <c r="V2373" s="22"/>
      <c r="W2373" s="22"/>
      <c r="X2373" s="22"/>
      <c r="Y2373" s="748"/>
      <c r="Z2373" s="748"/>
      <c r="AA2373" s="748"/>
      <c r="AB2373" s="748"/>
      <c r="AC2373" s="748"/>
      <c r="AD2373" s="748"/>
      <c r="AE2373" s="748"/>
      <c r="AF2373" s="748"/>
      <c r="AG2373" s="748"/>
      <c r="AH2373" s="749"/>
      <c r="AI2373" s="749"/>
      <c r="AJ2373" s="749"/>
      <c r="AK2373" s="749"/>
      <c r="AL2373" s="748"/>
      <c r="AM2373" s="748"/>
      <c r="AN2373" s="748"/>
      <c r="AO2373" s="748"/>
      <c r="AP2373" s="748"/>
      <c r="AQ2373" s="748"/>
      <c r="AR2373" s="748"/>
      <c r="AS2373" s="747"/>
      <c r="AT2373" s="748"/>
      <c r="AU2373" s="748"/>
      <c r="AV2373" s="748"/>
      <c r="AW2373" s="748"/>
      <c r="AX2373" s="748"/>
      <c r="AY2373" s="748"/>
      <c r="BK2373" s="155"/>
      <c r="BL2373" s="155"/>
      <c r="BM2373" s="155"/>
      <c r="BN2373" s="155"/>
    </row>
    <row r="2374" spans="1:66" s="768" customFormat="1" ht="24.75" customHeight="1">
      <c r="A2374" s="475" t="s">
        <v>28592</v>
      </c>
      <c r="B2374" s="475" t="s">
        <v>28593</v>
      </c>
      <c r="C2374" s="776" t="s">
        <v>24993</v>
      </c>
      <c r="D2374" s="473" t="s">
        <v>28594</v>
      </c>
      <c r="E2374" s="473" t="s">
        <v>162</v>
      </c>
      <c r="F2374" s="475" t="s">
        <v>28595</v>
      </c>
      <c r="G2374" s="475" t="s">
        <v>3401</v>
      </c>
      <c r="H2374" s="475"/>
      <c r="I2374" s="476" t="s">
        <v>5509</v>
      </c>
      <c r="J2374" s="473" t="s">
        <v>28596</v>
      </c>
      <c r="K2374" s="473" t="s">
        <v>1183</v>
      </c>
      <c r="L2374" s="473" t="s">
        <v>1184</v>
      </c>
      <c r="M2374" s="777" t="s">
        <v>28597</v>
      </c>
      <c r="N2374" s="475"/>
      <c r="O2374" s="475" t="s">
        <v>2155</v>
      </c>
      <c r="P2374" s="475" t="s">
        <v>26215</v>
      </c>
      <c r="Q2374" s="475" t="s">
        <v>26215</v>
      </c>
      <c r="R2374" s="475" t="s">
        <v>26664</v>
      </c>
      <c r="S2374" s="797"/>
      <c r="T2374" s="780"/>
      <c r="U2374" s="475"/>
      <c r="V2374" s="475"/>
      <c r="W2374" s="475"/>
      <c r="X2374" s="475"/>
      <c r="Y2374" s="780"/>
      <c r="Z2374" s="780"/>
      <c r="AA2374" s="780"/>
      <c r="AB2374" s="780"/>
      <c r="AC2374" s="780"/>
      <c r="AD2374" s="780"/>
      <c r="AE2374" s="780"/>
      <c r="AF2374" s="780"/>
      <c r="AG2374" s="780"/>
      <c r="AH2374" s="798"/>
      <c r="AI2374" s="798"/>
      <c r="AJ2374" s="798"/>
      <c r="AK2374" s="798"/>
      <c r="AL2374" s="780"/>
      <c r="AM2374" s="780"/>
      <c r="AN2374" s="780"/>
      <c r="AO2374" s="780"/>
      <c r="AP2374" s="780"/>
      <c r="AQ2374" s="780"/>
      <c r="AR2374" s="780"/>
      <c r="AS2374" s="797"/>
      <c r="AT2374" s="780"/>
      <c r="AU2374" s="780"/>
      <c r="AV2374" s="780"/>
      <c r="AW2374" s="780"/>
      <c r="AX2374" s="780"/>
      <c r="AY2374" s="780"/>
      <c r="BK2374" s="769"/>
      <c r="BL2374" s="769"/>
      <c r="BM2374" s="769"/>
      <c r="BN2374" s="769"/>
    </row>
    <row r="2375" spans="1:66" s="750" customFormat="1" ht="24.75" customHeight="1">
      <c r="A2375" s="22" t="s">
        <v>28598</v>
      </c>
      <c r="B2375" s="22" t="s">
        <v>28599</v>
      </c>
      <c r="C2375" s="472" t="s">
        <v>24993</v>
      </c>
      <c r="D2375" s="23" t="s">
        <v>28600</v>
      </c>
      <c r="E2375" s="23" t="s">
        <v>162</v>
      </c>
      <c r="F2375" s="22" t="s">
        <v>138</v>
      </c>
      <c r="G2375" s="22" t="s">
        <v>1577</v>
      </c>
      <c r="H2375" s="22" t="s">
        <v>180</v>
      </c>
      <c r="I2375" s="18" t="s">
        <v>5509</v>
      </c>
      <c r="J2375" s="23" t="s">
        <v>28601</v>
      </c>
      <c r="K2375" s="23" t="s">
        <v>1183</v>
      </c>
      <c r="L2375" s="23" t="s">
        <v>1184</v>
      </c>
      <c r="M2375" s="746" t="s">
        <v>28602</v>
      </c>
      <c r="N2375" s="22"/>
      <c r="O2375" s="22" t="s">
        <v>2155</v>
      </c>
      <c r="P2375" s="22" t="s">
        <v>27491</v>
      </c>
      <c r="Q2375" s="22" t="s">
        <v>27491</v>
      </c>
      <c r="R2375" s="22" t="s">
        <v>26664</v>
      </c>
      <c r="S2375" s="747"/>
      <c r="T2375" s="748"/>
      <c r="U2375" s="22"/>
      <c r="V2375" s="22"/>
      <c r="W2375" s="22"/>
      <c r="X2375" s="22"/>
      <c r="Y2375" s="748"/>
      <c r="Z2375" s="748"/>
      <c r="AA2375" s="748"/>
      <c r="AB2375" s="748"/>
      <c r="AC2375" s="748"/>
      <c r="AD2375" s="748"/>
      <c r="AE2375" s="748"/>
      <c r="AF2375" s="748"/>
      <c r="AG2375" s="748"/>
      <c r="AH2375" s="749"/>
      <c r="AI2375" s="749"/>
      <c r="AJ2375" s="749"/>
      <c r="AK2375" s="749"/>
      <c r="AL2375" s="748"/>
      <c r="AM2375" s="748"/>
      <c r="AN2375" s="748"/>
      <c r="AO2375" s="748"/>
      <c r="AP2375" s="748"/>
      <c r="AQ2375" s="748"/>
      <c r="AR2375" s="748"/>
      <c r="AS2375" s="747"/>
      <c r="AT2375" s="748"/>
      <c r="AU2375" s="748"/>
      <c r="AV2375" s="748"/>
      <c r="AW2375" s="748"/>
      <c r="AX2375" s="748"/>
      <c r="AY2375" s="748"/>
      <c r="BK2375" s="155"/>
      <c r="BL2375" s="155"/>
      <c r="BM2375" s="155"/>
      <c r="BN2375" s="155"/>
    </row>
    <row r="2376" spans="1:66" s="750" customFormat="1" ht="24.75" customHeight="1">
      <c r="A2376" s="22" t="s">
        <v>28835</v>
      </c>
      <c r="B2376" s="22">
        <v>39532</v>
      </c>
      <c r="C2376" s="472" t="s">
        <v>24993</v>
      </c>
      <c r="D2376" s="23" t="s">
        <v>28836</v>
      </c>
      <c r="E2376" s="23" t="s">
        <v>163</v>
      </c>
      <c r="F2376" s="22" t="s">
        <v>509</v>
      </c>
      <c r="G2376" s="22" t="s">
        <v>4817</v>
      </c>
      <c r="H2376" s="22"/>
      <c r="I2376" s="18" t="s">
        <v>5417</v>
      </c>
      <c r="J2376" s="23" t="s">
        <v>28837</v>
      </c>
      <c r="K2376" s="23" t="s">
        <v>1183</v>
      </c>
      <c r="L2376" s="23" t="s">
        <v>1184</v>
      </c>
      <c r="M2376" s="746" t="s">
        <v>28838</v>
      </c>
      <c r="N2376" s="22">
        <v>4384195544</v>
      </c>
      <c r="O2376" s="22" t="s">
        <v>2155</v>
      </c>
      <c r="P2376" s="22" t="s">
        <v>28391</v>
      </c>
      <c r="Q2376" s="22" t="s">
        <v>28391</v>
      </c>
      <c r="R2376" s="22"/>
      <c r="S2376" s="747"/>
      <c r="T2376" s="748">
        <f>IF(Table54[[#This Row],[تاریخ اولین  احتساب حق بیمه]]="",1403,MID(Table54[[#This Row],[تاریخ اولین  احتساب حق بیمه]],1,4))</f>
        <v>1403</v>
      </c>
      <c r="U2376" s="22"/>
      <c r="V2376" s="22"/>
      <c r="W2376" s="22"/>
      <c r="X2376" s="22"/>
      <c r="Y2376" s="748"/>
      <c r="Z2376" s="748"/>
      <c r="AA2376" s="748"/>
      <c r="AB2376" s="748"/>
      <c r="AC2376" s="748"/>
      <c r="AD2376" s="748"/>
      <c r="AE2376" s="748"/>
      <c r="AF2376" s="748"/>
      <c r="AG2376" s="748"/>
      <c r="AH2376" s="749"/>
      <c r="AI2376" s="749"/>
      <c r="AJ2376" s="749"/>
      <c r="AK2376" s="749"/>
      <c r="AL2376" s="748"/>
      <c r="AM2376" s="748"/>
      <c r="AN2376" s="748"/>
      <c r="AO2376" s="748"/>
      <c r="AP2376" s="748"/>
      <c r="AQ2376" s="748"/>
      <c r="AR2376" s="748"/>
      <c r="AS2376" s="747"/>
      <c r="AT2376" s="748"/>
      <c r="AU2376" s="748"/>
      <c r="AV2376" s="748"/>
      <c r="AW2376" s="748"/>
      <c r="AX2376" s="748"/>
      <c r="AY2376" s="748"/>
      <c r="BK2376" s="155"/>
      <c r="BL2376" s="155"/>
      <c r="BM2376" s="155"/>
      <c r="BN2376" s="155"/>
    </row>
    <row r="2377" spans="1:66" s="750" customFormat="1" ht="24.75" customHeight="1">
      <c r="A2377" s="22"/>
      <c r="B2377" s="22"/>
      <c r="C2377" s="472"/>
      <c r="D2377" s="23"/>
      <c r="E2377" s="23"/>
      <c r="F2377" s="22"/>
      <c r="G2377" s="22"/>
      <c r="H2377" s="22"/>
      <c r="I2377" s="18" t="s">
        <v>5417</v>
      </c>
      <c r="J2377" s="23"/>
      <c r="K2377" s="23"/>
      <c r="L2377" s="23"/>
      <c r="M2377" s="746"/>
      <c r="N2377" s="22"/>
      <c r="O2377" s="22"/>
      <c r="P2377" s="22"/>
      <c r="Q2377" s="22"/>
      <c r="R2377" s="22"/>
      <c r="S2377" s="747"/>
      <c r="T2377" s="748">
        <f>IF(Table54[[#This Row],[تاریخ اولین  احتساب حق بیمه]]="",1403,MID(Table54[[#This Row],[تاریخ اولین  احتساب حق بیمه]],1,4))</f>
        <v>1403</v>
      </c>
      <c r="U2377" s="22"/>
      <c r="V2377" s="22"/>
      <c r="W2377" s="22"/>
      <c r="X2377" s="22"/>
      <c r="Y2377" s="748"/>
      <c r="Z2377" s="748"/>
      <c r="AA2377" s="748"/>
      <c r="AB2377" s="748"/>
      <c r="AC2377" s="748"/>
      <c r="AD2377" s="748"/>
      <c r="AE2377" s="748"/>
      <c r="AF2377" s="748"/>
      <c r="AG2377" s="748"/>
      <c r="AH2377" s="749"/>
      <c r="AI2377" s="749"/>
      <c r="AJ2377" s="749"/>
      <c r="AK2377" s="749"/>
      <c r="AL2377" s="748"/>
      <c r="AM2377" s="748"/>
      <c r="AN2377" s="748"/>
      <c r="AO2377" s="748"/>
      <c r="AP2377" s="748"/>
      <c r="AQ2377" s="748"/>
      <c r="AR2377" s="748"/>
      <c r="AS2377" s="747"/>
      <c r="AT2377" s="748"/>
      <c r="AU2377" s="748"/>
      <c r="AV2377" s="748"/>
      <c r="AW2377" s="748"/>
      <c r="AX2377" s="748"/>
      <c r="AY2377" s="748"/>
      <c r="BK2377" s="155"/>
      <c r="BL2377" s="155"/>
      <c r="BM2377" s="155"/>
      <c r="BN2377" s="155"/>
    </row>
    <row r="2378" spans="1:66" s="750" customFormat="1" ht="24.75" customHeight="1">
      <c r="A2378" s="155"/>
      <c r="B2378" s="154"/>
      <c r="C2378" s="727"/>
      <c r="D2378" s="154"/>
      <c r="E2378" s="154"/>
      <c r="F2378" s="155"/>
      <c r="G2378" s="155"/>
      <c r="H2378" s="155"/>
      <c r="I2378" s="11" t="s">
        <v>5417</v>
      </c>
      <c r="J2378" s="154"/>
      <c r="K2378" s="154"/>
      <c r="L2378" s="154"/>
      <c r="M2378" s="801"/>
      <c r="N2378" s="155"/>
      <c r="O2378" s="155"/>
      <c r="P2378" s="155"/>
      <c r="Q2378" s="155"/>
      <c r="R2378" s="155"/>
      <c r="S2378" s="802"/>
      <c r="T2378" s="750">
        <f>IF(Table54[[#This Row],[تاریخ اولین  احتساب حق بیمه]]="",1403,MID(Table54[[#This Row],[تاریخ اولین  احتساب حق بیمه]],1,4))</f>
        <v>1403</v>
      </c>
      <c r="U2378" s="155"/>
      <c r="V2378" s="155"/>
      <c r="W2378" s="154"/>
      <c r="X2378" s="155"/>
      <c r="AH2378" s="803"/>
      <c r="AI2378" s="803"/>
      <c r="AJ2378" s="803"/>
      <c r="AK2378" s="803"/>
      <c r="AS2378" s="802"/>
      <c r="BK2378" s="155"/>
      <c r="BL2378" s="155"/>
      <c r="BM2378" s="155"/>
      <c r="BN2378" s="155"/>
    </row>
    <row r="2379" spans="1:66" s="750" customFormat="1" ht="24.75" customHeight="1">
      <c r="A2379" s="155" t="s">
        <v>25110</v>
      </c>
      <c r="B2379" s="154" t="s">
        <v>25136</v>
      </c>
      <c r="C2379" s="727" t="s">
        <v>26653</v>
      </c>
      <c r="D2379" s="154" t="s">
        <v>25111</v>
      </c>
      <c r="E2379" s="154" t="s">
        <v>162</v>
      </c>
      <c r="F2379" s="155" t="s">
        <v>25112</v>
      </c>
      <c r="G2379" s="155" t="s">
        <v>26661</v>
      </c>
      <c r="H2379" s="155" t="s">
        <v>180</v>
      </c>
      <c r="I2379" s="11" t="s">
        <v>5509</v>
      </c>
      <c r="J2379" s="154" t="s">
        <v>25113</v>
      </c>
      <c r="K2379" s="154" t="s">
        <v>1183</v>
      </c>
      <c r="L2379" s="154" t="s">
        <v>1184</v>
      </c>
      <c r="M2379" s="801" t="s">
        <v>25114</v>
      </c>
      <c r="N2379" s="155"/>
      <c r="O2379" s="155"/>
      <c r="P2379" s="155" t="s">
        <v>1779</v>
      </c>
      <c r="Q2379" s="155"/>
      <c r="R2379" s="155" t="s">
        <v>26037</v>
      </c>
      <c r="S2379" s="802"/>
      <c r="T2379" s="750" t="str">
        <f>IF(Table54[[#This Row],[تاریخ اولین  احتساب حق بیمه]]="",1403,MID(Table54[[#This Row],[تاریخ اولین  احتساب حق بیمه]],1,4))</f>
        <v>1404</v>
      </c>
      <c r="U2379" s="155" t="s">
        <v>5598</v>
      </c>
      <c r="V2379" s="155"/>
      <c r="W2379" s="154"/>
      <c r="X2379" s="155"/>
      <c r="AH2379" s="803"/>
      <c r="AI2379" s="803"/>
      <c r="AJ2379" s="803"/>
      <c r="AK2379" s="803"/>
      <c r="AS2379" s="802"/>
      <c r="BK2379" s="155"/>
      <c r="BL2379" s="155"/>
      <c r="BM2379" s="155"/>
      <c r="BN2379" s="155"/>
    </row>
    <row r="2380" spans="1:66" s="750" customFormat="1" ht="24.75" customHeight="1">
      <c r="A2380" s="155" t="s">
        <v>25115</v>
      </c>
      <c r="B2380" s="154" t="s">
        <v>25137</v>
      </c>
      <c r="C2380" s="727" t="s">
        <v>26653</v>
      </c>
      <c r="D2380" s="154" t="s">
        <v>25116</v>
      </c>
      <c r="E2380" s="154" t="s">
        <v>162</v>
      </c>
      <c r="F2380" s="155" t="s">
        <v>508</v>
      </c>
      <c r="G2380" s="155" t="s">
        <v>4495</v>
      </c>
      <c r="H2380" s="155" t="s">
        <v>179</v>
      </c>
      <c r="I2380" s="11" t="s">
        <v>5509</v>
      </c>
      <c r="J2380" s="154" t="s">
        <v>25117</v>
      </c>
      <c r="K2380" s="154" t="s">
        <v>1183</v>
      </c>
      <c r="L2380" s="154" t="s">
        <v>1184</v>
      </c>
      <c r="M2380" s="801" t="s">
        <v>25118</v>
      </c>
      <c r="N2380" s="155"/>
      <c r="O2380" s="155"/>
      <c r="P2380" s="155" t="s">
        <v>186</v>
      </c>
      <c r="Q2380" s="155"/>
      <c r="R2380" s="155" t="s">
        <v>26037</v>
      </c>
      <c r="S2380" s="802"/>
      <c r="T2380" s="750" t="str">
        <f>IF(Table54[[#This Row],[تاریخ اولین  احتساب حق بیمه]]="",1403,MID(Table54[[#This Row],[تاریخ اولین  احتساب حق بیمه]],1,4))</f>
        <v>1404</v>
      </c>
      <c r="U2380" s="155" t="s">
        <v>5598</v>
      </c>
      <c r="V2380" s="155"/>
      <c r="W2380" s="154"/>
      <c r="X2380" s="155"/>
      <c r="AH2380" s="803"/>
      <c r="AI2380" s="803"/>
      <c r="AJ2380" s="803"/>
      <c r="AK2380" s="803"/>
      <c r="AS2380" s="802"/>
      <c r="BK2380" s="155"/>
      <c r="BL2380" s="155"/>
      <c r="BM2380" s="155"/>
      <c r="BN2380" s="155"/>
    </row>
    <row r="2381" spans="1:66" s="750" customFormat="1" ht="24.75" customHeight="1">
      <c r="A2381" s="155" t="s">
        <v>25119</v>
      </c>
      <c r="B2381" s="154" t="s">
        <v>25138</v>
      </c>
      <c r="C2381" s="727" t="s">
        <v>26653</v>
      </c>
      <c r="D2381" s="154" t="s">
        <v>25120</v>
      </c>
      <c r="E2381" s="154" t="s">
        <v>162</v>
      </c>
      <c r="F2381" s="155" t="s">
        <v>114</v>
      </c>
      <c r="G2381" s="155" t="s">
        <v>26661</v>
      </c>
      <c r="H2381" s="155" t="s">
        <v>180</v>
      </c>
      <c r="I2381" s="11" t="s">
        <v>5509</v>
      </c>
      <c r="J2381" s="154" t="s">
        <v>25121</v>
      </c>
      <c r="K2381" s="154" t="s">
        <v>1183</v>
      </c>
      <c r="L2381" s="154" t="s">
        <v>1184</v>
      </c>
      <c r="M2381" s="801" t="s">
        <v>25122</v>
      </c>
      <c r="N2381" s="155"/>
      <c r="O2381" s="155"/>
      <c r="P2381" s="155" t="s">
        <v>728</v>
      </c>
      <c r="Q2381" s="155"/>
      <c r="R2381" s="155" t="s">
        <v>26037</v>
      </c>
      <c r="S2381" s="802"/>
      <c r="T2381" s="750" t="str">
        <f>IF(Table54[[#This Row],[تاریخ اولین  احتساب حق بیمه]]="",1403,MID(Table54[[#This Row],[تاریخ اولین  احتساب حق بیمه]],1,4))</f>
        <v>1404</v>
      </c>
      <c r="U2381" s="155" t="s">
        <v>5598</v>
      </c>
      <c r="V2381" s="155"/>
      <c r="W2381" s="154"/>
      <c r="X2381" s="155"/>
      <c r="AH2381" s="803"/>
      <c r="AI2381" s="803"/>
      <c r="AJ2381" s="803"/>
      <c r="AK2381" s="803"/>
      <c r="AS2381" s="802"/>
      <c r="BK2381" s="155"/>
      <c r="BL2381" s="155"/>
      <c r="BM2381" s="155"/>
      <c r="BN2381" s="155"/>
    </row>
    <row r="2382" spans="1:66" s="750" customFormat="1" ht="24.75" customHeight="1">
      <c r="A2382" s="155" t="s">
        <v>25123</v>
      </c>
      <c r="B2382" s="154" t="s">
        <v>25139</v>
      </c>
      <c r="C2382" s="727" t="s">
        <v>26653</v>
      </c>
      <c r="D2382" s="154" t="s">
        <v>25124</v>
      </c>
      <c r="E2382" s="154" t="s">
        <v>162</v>
      </c>
      <c r="F2382" s="155" t="s">
        <v>138</v>
      </c>
      <c r="G2382" s="155" t="s">
        <v>4495</v>
      </c>
      <c r="H2382" s="155" t="s">
        <v>180</v>
      </c>
      <c r="I2382" s="11" t="s">
        <v>5509</v>
      </c>
      <c r="J2382" s="154" t="s">
        <v>25125</v>
      </c>
      <c r="K2382" s="154" t="s">
        <v>1183</v>
      </c>
      <c r="L2382" s="154" t="s">
        <v>1184</v>
      </c>
      <c r="M2382" s="801" t="s">
        <v>25126</v>
      </c>
      <c r="N2382" s="155"/>
      <c r="O2382" s="155"/>
      <c r="P2382" s="155" t="s">
        <v>22287</v>
      </c>
      <c r="Q2382" s="155"/>
      <c r="R2382" s="155" t="s">
        <v>26037</v>
      </c>
      <c r="S2382" s="802"/>
      <c r="T2382" s="750" t="str">
        <f>IF(Table54[[#This Row],[تاریخ اولین  احتساب حق بیمه]]="",1403,MID(Table54[[#This Row],[تاریخ اولین  احتساب حق بیمه]],1,4))</f>
        <v>1404</v>
      </c>
      <c r="U2382" s="155" t="s">
        <v>5598</v>
      </c>
      <c r="V2382" s="155"/>
      <c r="W2382" s="154"/>
      <c r="X2382" s="155"/>
      <c r="AH2382" s="803"/>
      <c r="AI2382" s="803"/>
      <c r="AJ2382" s="803"/>
      <c r="AK2382" s="803"/>
      <c r="AS2382" s="802"/>
      <c r="BK2382" s="155"/>
      <c r="BL2382" s="155"/>
      <c r="BM2382" s="155"/>
      <c r="BN2382" s="155"/>
    </row>
    <row r="2383" spans="1:66" s="750" customFormat="1" ht="24.75" customHeight="1">
      <c r="A2383" s="155" t="s">
        <v>25127</v>
      </c>
      <c r="B2383" s="154" t="s">
        <v>25140</v>
      </c>
      <c r="C2383" s="727" t="s">
        <v>26653</v>
      </c>
      <c r="D2383" s="154" t="s">
        <v>25128</v>
      </c>
      <c r="E2383" s="154" t="s">
        <v>162</v>
      </c>
      <c r="F2383" s="155" t="s">
        <v>559</v>
      </c>
      <c r="G2383" s="155" t="s">
        <v>4495</v>
      </c>
      <c r="H2383" s="155" t="s">
        <v>180</v>
      </c>
      <c r="I2383" s="11" t="s">
        <v>5509</v>
      </c>
      <c r="J2383" s="154" t="s">
        <v>25129</v>
      </c>
      <c r="K2383" s="154" t="s">
        <v>1183</v>
      </c>
      <c r="L2383" s="154" t="s">
        <v>1184</v>
      </c>
      <c r="M2383" s="801" t="s">
        <v>25130</v>
      </c>
      <c r="N2383" s="155"/>
      <c r="O2383" s="155"/>
      <c r="P2383" s="155" t="s">
        <v>248</v>
      </c>
      <c r="Q2383" s="155"/>
      <c r="R2383" s="155" t="s">
        <v>26037</v>
      </c>
      <c r="S2383" s="802"/>
      <c r="T2383" s="750" t="str">
        <f>IF(Table54[[#This Row],[تاریخ اولین  احتساب حق بیمه]]="",1403,MID(Table54[[#This Row],[تاریخ اولین  احتساب حق بیمه]],1,4))</f>
        <v>1404</v>
      </c>
      <c r="U2383" s="155"/>
      <c r="V2383" s="155"/>
      <c r="W2383" s="154"/>
      <c r="X2383" s="155"/>
      <c r="AH2383" s="803"/>
      <c r="AI2383" s="803"/>
      <c r="AJ2383" s="803"/>
      <c r="AK2383" s="803"/>
      <c r="AS2383" s="802"/>
      <c r="BK2383" s="155"/>
      <c r="BL2383" s="155"/>
      <c r="BM2383" s="155"/>
      <c r="BN2383" s="155"/>
    </row>
    <row r="2384" spans="1:66" s="750" customFormat="1" ht="24.75" customHeight="1">
      <c r="A2384" s="155" t="s">
        <v>27503</v>
      </c>
      <c r="B2384" s="154">
        <v>39406</v>
      </c>
      <c r="C2384" s="727" t="s">
        <v>26653</v>
      </c>
      <c r="D2384" s="154" t="s">
        <v>26621</v>
      </c>
      <c r="E2384" s="154" t="s">
        <v>162</v>
      </c>
      <c r="F2384" s="155" t="s">
        <v>753</v>
      </c>
      <c r="G2384" s="155" t="s">
        <v>1577</v>
      </c>
      <c r="H2384" s="155" t="s">
        <v>179</v>
      </c>
      <c r="I2384" s="11" t="s">
        <v>5509</v>
      </c>
      <c r="J2384" s="154" t="s">
        <v>25131</v>
      </c>
      <c r="K2384" s="154" t="s">
        <v>1183</v>
      </c>
      <c r="L2384" s="154" t="s">
        <v>1184</v>
      </c>
      <c r="M2384" s="801" t="s">
        <v>26622</v>
      </c>
      <c r="N2384" s="155">
        <v>4148787783</v>
      </c>
      <c r="O2384" s="155" t="s">
        <v>1551</v>
      </c>
      <c r="P2384" s="155" t="s">
        <v>26623</v>
      </c>
      <c r="Q2384" s="155" t="s">
        <v>26624</v>
      </c>
      <c r="R2384" s="155" t="s">
        <v>26037</v>
      </c>
      <c r="S2384" s="802"/>
      <c r="U2384" s="155" t="s">
        <v>5598</v>
      </c>
      <c r="V2384" s="155"/>
      <c r="W2384" s="154"/>
      <c r="X2384" s="155"/>
      <c r="AH2384" s="803"/>
      <c r="AI2384" s="803"/>
      <c r="AJ2384" s="803"/>
      <c r="AK2384" s="803"/>
      <c r="AS2384" s="802"/>
      <c r="BK2384" s="155"/>
      <c r="BL2384" s="155"/>
      <c r="BM2384" s="155"/>
      <c r="BN2384" s="155"/>
    </row>
    <row r="2385" spans="1:66" s="750" customFormat="1" ht="24.75" customHeight="1">
      <c r="A2385" s="155" t="s">
        <v>26625</v>
      </c>
      <c r="B2385" s="154">
        <v>39407</v>
      </c>
      <c r="C2385" s="727" t="s">
        <v>26653</v>
      </c>
      <c r="D2385" s="154" t="s">
        <v>26626</v>
      </c>
      <c r="E2385" s="154" t="s">
        <v>162</v>
      </c>
      <c r="F2385" s="155" t="s">
        <v>509</v>
      </c>
      <c r="G2385" s="155" t="s">
        <v>1288</v>
      </c>
      <c r="H2385" s="155" t="s">
        <v>179</v>
      </c>
      <c r="I2385" s="11" t="s">
        <v>5416</v>
      </c>
      <c r="J2385" s="154" t="s">
        <v>26627</v>
      </c>
      <c r="K2385" s="154" t="s">
        <v>1183</v>
      </c>
      <c r="L2385" s="154" t="s">
        <v>1488</v>
      </c>
      <c r="M2385" s="801" t="s">
        <v>26628</v>
      </c>
      <c r="N2385" s="155">
        <v>4133945655</v>
      </c>
      <c r="O2385" s="155" t="s">
        <v>1551</v>
      </c>
      <c r="P2385" s="155" t="s">
        <v>26623</v>
      </c>
      <c r="Q2385" s="155" t="s">
        <v>26624</v>
      </c>
      <c r="R2385" s="155" t="s">
        <v>26037</v>
      </c>
      <c r="S2385" s="802"/>
      <c r="U2385" s="155"/>
      <c r="V2385" s="155"/>
      <c r="W2385" s="154"/>
      <c r="X2385" s="155"/>
      <c r="AH2385" s="803"/>
      <c r="AI2385" s="803"/>
      <c r="AJ2385" s="803"/>
      <c r="AK2385" s="803"/>
      <c r="AS2385" s="802"/>
      <c r="BK2385" s="155"/>
      <c r="BL2385" s="155"/>
      <c r="BM2385" s="155"/>
      <c r="BN2385" s="155"/>
    </row>
    <row r="2386" spans="1:66" s="750" customFormat="1" ht="24.75" customHeight="1">
      <c r="A2386" s="155" t="s">
        <v>26629</v>
      </c>
      <c r="B2386" s="154">
        <v>39408</v>
      </c>
      <c r="C2386" s="727" t="s">
        <v>26653</v>
      </c>
      <c r="D2386" s="154" t="s">
        <v>26630</v>
      </c>
      <c r="E2386" s="154" t="s">
        <v>162</v>
      </c>
      <c r="F2386" s="155" t="s">
        <v>26631</v>
      </c>
      <c r="G2386" s="155" t="s">
        <v>588</v>
      </c>
      <c r="H2386" s="155" t="s">
        <v>179</v>
      </c>
      <c r="I2386" s="11" t="s">
        <v>5418</v>
      </c>
      <c r="J2386" s="154" t="s">
        <v>26632</v>
      </c>
      <c r="K2386" s="154" t="s">
        <v>1183</v>
      </c>
      <c r="L2386" s="154" t="s">
        <v>1184</v>
      </c>
      <c r="M2386" s="801" t="s">
        <v>26633</v>
      </c>
      <c r="N2386" s="155">
        <v>4159819645</v>
      </c>
      <c r="O2386" s="155" t="s">
        <v>1551</v>
      </c>
      <c r="P2386" s="155" t="s">
        <v>26634</v>
      </c>
      <c r="Q2386" s="155" t="s">
        <v>26624</v>
      </c>
      <c r="R2386" s="155" t="s">
        <v>26037</v>
      </c>
      <c r="S2386" s="802"/>
      <c r="U2386" s="155"/>
      <c r="V2386" s="155"/>
      <c r="W2386" s="154"/>
      <c r="X2386" s="155"/>
      <c r="AH2386" s="803"/>
      <c r="AI2386" s="803"/>
      <c r="AJ2386" s="803"/>
      <c r="AK2386" s="803"/>
      <c r="AS2386" s="802"/>
      <c r="BK2386" s="155"/>
      <c r="BL2386" s="155"/>
      <c r="BM2386" s="155"/>
      <c r="BN2386" s="155"/>
    </row>
    <row r="2387" spans="1:66" s="750" customFormat="1" ht="24.75" customHeight="1">
      <c r="A2387" s="155" t="s">
        <v>26635</v>
      </c>
      <c r="B2387" s="154" t="s">
        <v>26636</v>
      </c>
      <c r="C2387" s="727" t="s">
        <v>26653</v>
      </c>
      <c r="D2387" s="154" t="s">
        <v>26637</v>
      </c>
      <c r="E2387" s="154" t="s">
        <v>162</v>
      </c>
      <c r="F2387" s="155" t="s">
        <v>23766</v>
      </c>
      <c r="G2387" s="155" t="s">
        <v>1288</v>
      </c>
      <c r="H2387" s="11" t="s">
        <v>179</v>
      </c>
      <c r="I2387" s="11" t="s">
        <v>5418</v>
      </c>
      <c r="J2387" s="154" t="s">
        <v>26638</v>
      </c>
      <c r="K2387" s="154" t="s">
        <v>1183</v>
      </c>
      <c r="L2387" s="154" t="s">
        <v>1184</v>
      </c>
      <c r="M2387" s="801" t="s">
        <v>26639</v>
      </c>
      <c r="N2387" s="155">
        <v>4148644199</v>
      </c>
      <c r="O2387" s="155" t="s">
        <v>1551</v>
      </c>
      <c r="P2387" s="155" t="s">
        <v>26624</v>
      </c>
      <c r="Q2387" s="155" t="s">
        <v>26624</v>
      </c>
      <c r="R2387" s="155" t="s">
        <v>26037</v>
      </c>
      <c r="S2387" s="802"/>
      <c r="U2387" s="155"/>
      <c r="V2387" s="155"/>
      <c r="W2387" s="154"/>
      <c r="X2387" s="155"/>
      <c r="AH2387" s="803"/>
      <c r="AI2387" s="803"/>
      <c r="AJ2387" s="803"/>
      <c r="AK2387" s="803"/>
      <c r="AS2387" s="802"/>
      <c r="BK2387" s="155"/>
      <c r="BL2387" s="155"/>
      <c r="BM2387" s="155"/>
      <c r="BN2387" s="155"/>
    </row>
    <row r="2388" spans="1:66" s="750" customFormat="1" ht="24.75" customHeight="1">
      <c r="A2388" s="155" t="s">
        <v>26640</v>
      </c>
      <c r="B2388" s="154" t="s">
        <v>26641</v>
      </c>
      <c r="C2388" s="727" t="s">
        <v>26653</v>
      </c>
      <c r="D2388" s="154" t="s">
        <v>26642</v>
      </c>
      <c r="E2388" s="154" t="s">
        <v>162</v>
      </c>
      <c r="F2388" s="155" t="s">
        <v>138</v>
      </c>
      <c r="G2388" s="155" t="s">
        <v>1577</v>
      </c>
      <c r="H2388" s="11" t="s">
        <v>180</v>
      </c>
      <c r="I2388" s="11" t="s">
        <v>5418</v>
      </c>
      <c r="J2388" s="154" t="s">
        <v>26643</v>
      </c>
      <c r="K2388" s="154" t="s">
        <v>1183</v>
      </c>
      <c r="L2388" s="154" t="s">
        <v>1184</v>
      </c>
      <c r="M2388" s="801" t="s">
        <v>26644</v>
      </c>
      <c r="N2388" s="155">
        <v>4174835539</v>
      </c>
      <c r="O2388" s="155" t="s">
        <v>1551</v>
      </c>
      <c r="P2388" s="155" t="s">
        <v>25353</v>
      </c>
      <c r="Q2388" s="155" t="s">
        <v>25353</v>
      </c>
      <c r="R2388" s="155" t="s">
        <v>26037</v>
      </c>
      <c r="S2388" s="802"/>
      <c r="U2388" s="155"/>
      <c r="V2388" s="155"/>
      <c r="W2388" s="154"/>
      <c r="X2388" s="155"/>
      <c r="AH2388" s="803"/>
      <c r="AI2388" s="803"/>
      <c r="AJ2388" s="803"/>
      <c r="AK2388" s="803"/>
      <c r="AS2388" s="802"/>
      <c r="BK2388" s="155"/>
      <c r="BL2388" s="155"/>
      <c r="BM2388" s="155"/>
      <c r="BN2388" s="155"/>
    </row>
    <row r="2389" spans="1:66" s="750" customFormat="1" ht="24.75" customHeight="1">
      <c r="A2389" s="155" t="s">
        <v>26645</v>
      </c>
      <c r="B2389" s="154" t="s">
        <v>26646</v>
      </c>
      <c r="C2389" s="727" t="s">
        <v>26653</v>
      </c>
      <c r="D2389" s="154" t="s">
        <v>26647</v>
      </c>
      <c r="E2389" s="154" t="s">
        <v>162</v>
      </c>
      <c r="F2389" s="155" t="s">
        <v>471</v>
      </c>
      <c r="G2389" s="155" t="s">
        <v>2224</v>
      </c>
      <c r="H2389" s="11" t="s">
        <v>179</v>
      </c>
      <c r="I2389" s="11" t="s">
        <v>5418</v>
      </c>
      <c r="J2389" s="154" t="s">
        <v>26648</v>
      </c>
      <c r="K2389" s="154" t="s">
        <v>1183</v>
      </c>
      <c r="L2389" s="154" t="s">
        <v>1184</v>
      </c>
      <c r="M2389" s="801"/>
      <c r="N2389" s="155"/>
      <c r="O2389" s="155" t="s">
        <v>2155</v>
      </c>
      <c r="P2389" s="155" t="s">
        <v>25353</v>
      </c>
      <c r="Q2389" s="155" t="s">
        <v>25353</v>
      </c>
      <c r="R2389" s="155" t="s">
        <v>26664</v>
      </c>
      <c r="S2389" s="802"/>
      <c r="U2389" s="155"/>
      <c r="V2389" s="155"/>
      <c r="W2389" s="154"/>
      <c r="X2389" s="155"/>
      <c r="AH2389" s="803"/>
      <c r="AI2389" s="803"/>
      <c r="AJ2389" s="803"/>
      <c r="AK2389" s="803"/>
      <c r="AS2389" s="802"/>
      <c r="BK2389" s="155"/>
      <c r="BL2389" s="155"/>
      <c r="BM2389" s="155"/>
      <c r="BN2389" s="155"/>
    </row>
    <row r="2390" spans="1:66" s="750" customFormat="1" ht="24.75" customHeight="1">
      <c r="A2390" s="155" t="s">
        <v>26649</v>
      </c>
      <c r="B2390" s="154" t="s">
        <v>26650</v>
      </c>
      <c r="C2390" s="727" t="s">
        <v>28132</v>
      </c>
      <c r="D2390" s="154" t="s">
        <v>26651</v>
      </c>
      <c r="E2390" s="154" t="s">
        <v>386</v>
      </c>
      <c r="F2390" s="155" t="s">
        <v>138</v>
      </c>
      <c r="G2390" s="155" t="s">
        <v>588</v>
      </c>
      <c r="H2390" s="11" t="s">
        <v>179</v>
      </c>
      <c r="I2390" s="11">
        <v>2</v>
      </c>
      <c r="J2390" s="154" t="s">
        <v>26652</v>
      </c>
      <c r="K2390" s="154" t="s">
        <v>1183</v>
      </c>
      <c r="L2390" s="154" t="s">
        <v>1184</v>
      </c>
      <c r="M2390" s="801"/>
      <c r="N2390" s="155"/>
      <c r="O2390" s="155" t="s">
        <v>2155</v>
      </c>
      <c r="P2390" s="155" t="s">
        <v>25353</v>
      </c>
      <c r="Q2390" s="155" t="s">
        <v>26624</v>
      </c>
      <c r="R2390" s="155"/>
      <c r="S2390" s="802"/>
      <c r="U2390" s="155"/>
      <c r="V2390" s="155"/>
      <c r="W2390" s="154"/>
      <c r="X2390" s="155"/>
      <c r="AH2390" s="803"/>
      <c r="AI2390" s="803"/>
      <c r="AJ2390" s="803"/>
      <c r="AK2390" s="803"/>
      <c r="AS2390" s="802"/>
      <c r="BK2390" s="155"/>
      <c r="BL2390" s="155"/>
      <c r="BM2390" s="155"/>
      <c r="BN2390" s="155"/>
    </row>
    <row r="2391" spans="1:66" s="750" customFormat="1" ht="24.75" customHeight="1">
      <c r="A2391" s="155" t="s">
        <v>28131</v>
      </c>
      <c r="B2391" s="154" t="s">
        <v>26659</v>
      </c>
      <c r="C2391" s="727" t="s">
        <v>28132</v>
      </c>
      <c r="D2391" s="154" t="s">
        <v>28133</v>
      </c>
      <c r="E2391" s="154" t="s">
        <v>162</v>
      </c>
      <c r="F2391" s="155" t="s">
        <v>249</v>
      </c>
      <c r="G2391" s="155" t="s">
        <v>28134</v>
      </c>
      <c r="H2391" s="155" t="s">
        <v>179</v>
      </c>
      <c r="I2391" s="18" t="s">
        <v>5416</v>
      </c>
      <c r="J2391" s="154" t="s">
        <v>28135</v>
      </c>
      <c r="K2391" s="154" t="s">
        <v>1183</v>
      </c>
      <c r="L2391" s="154" t="s">
        <v>1184</v>
      </c>
      <c r="M2391" s="801" t="s">
        <v>28136</v>
      </c>
      <c r="N2391" s="155">
        <v>4157937713</v>
      </c>
      <c r="O2391" s="155" t="s">
        <v>2155</v>
      </c>
      <c r="P2391" s="155" t="s">
        <v>26664</v>
      </c>
      <c r="Q2391" s="155" t="s">
        <v>26664</v>
      </c>
      <c r="R2391" s="155" t="s">
        <v>27673</v>
      </c>
      <c r="S2391" s="802"/>
      <c r="U2391" s="155"/>
      <c r="V2391" s="155"/>
      <c r="W2391" s="154"/>
      <c r="X2391" s="155"/>
      <c r="AH2391" s="803"/>
      <c r="AI2391" s="803"/>
      <c r="AJ2391" s="803"/>
      <c r="AK2391" s="803"/>
      <c r="AS2391" s="802"/>
      <c r="BK2391" s="155"/>
      <c r="BL2391" s="155"/>
      <c r="BM2391" s="155"/>
      <c r="BN2391" s="155"/>
    </row>
    <row r="2392" spans="1:66" s="750" customFormat="1" ht="24.75" customHeight="1">
      <c r="A2392" s="155" t="s">
        <v>28137</v>
      </c>
      <c r="B2392" s="154" t="s">
        <v>28138</v>
      </c>
      <c r="C2392" s="727" t="s">
        <v>28132</v>
      </c>
      <c r="D2392" s="154" t="s">
        <v>28139</v>
      </c>
      <c r="E2392" s="154" t="s">
        <v>386</v>
      </c>
      <c r="F2392" s="155" t="s">
        <v>28140</v>
      </c>
      <c r="G2392" s="155" t="s">
        <v>26719</v>
      </c>
      <c r="H2392" s="155" t="s">
        <v>179</v>
      </c>
      <c r="I2392" s="11">
        <v>2</v>
      </c>
      <c r="J2392" s="154" t="s">
        <v>28141</v>
      </c>
      <c r="K2392" s="154" t="s">
        <v>1183</v>
      </c>
      <c r="L2392" s="154" t="s">
        <v>1184</v>
      </c>
      <c r="M2392" s="801" t="str">
        <f>M2391</f>
        <v>بلوار شهید قلیپور_روبروی بیمارستان پارس _کوی پروین اعتصامی_بن بست بهار1_ساختماان mrt4_طبقه 2</v>
      </c>
      <c r="N2392" s="155">
        <f>N2391</f>
        <v>4157937713</v>
      </c>
      <c r="O2392" s="155" t="s">
        <v>2155</v>
      </c>
      <c r="P2392" s="155" t="s">
        <v>26664</v>
      </c>
      <c r="Q2392" s="155" t="s">
        <v>26664</v>
      </c>
      <c r="R2392" s="155"/>
      <c r="S2392" s="802"/>
      <c r="U2392" s="155"/>
      <c r="V2392" s="155"/>
      <c r="W2392" s="154"/>
      <c r="X2392" s="155"/>
      <c r="AH2392" s="803"/>
      <c r="AI2392" s="803"/>
      <c r="AJ2392" s="803"/>
      <c r="AK2392" s="803"/>
      <c r="AS2392" s="802"/>
      <c r="BK2392" s="155"/>
      <c r="BL2392" s="155"/>
      <c r="BM2392" s="155"/>
      <c r="BN2392" s="155"/>
    </row>
    <row r="2393" spans="1:66" s="750" customFormat="1" ht="24.75" customHeight="1">
      <c r="A2393" s="155" t="s">
        <v>26658</v>
      </c>
      <c r="B2393" s="154" t="s">
        <v>28142</v>
      </c>
      <c r="C2393" s="727" t="s">
        <v>28132</v>
      </c>
      <c r="D2393" s="154" t="s">
        <v>26660</v>
      </c>
      <c r="E2393" s="154" t="s">
        <v>162</v>
      </c>
      <c r="F2393" s="155" t="s">
        <v>559</v>
      </c>
      <c r="G2393" s="155" t="s">
        <v>26661</v>
      </c>
      <c r="H2393" s="155" t="s">
        <v>180</v>
      </c>
      <c r="I2393" s="11" t="s">
        <v>5509</v>
      </c>
      <c r="J2393" s="154" t="s">
        <v>26662</v>
      </c>
      <c r="K2393" s="154" t="s">
        <v>1183</v>
      </c>
      <c r="L2393" s="154" t="s">
        <v>1184</v>
      </c>
      <c r="M2393" s="801" t="s">
        <v>26663</v>
      </c>
      <c r="N2393" s="155">
        <v>4144784897</v>
      </c>
      <c r="O2393" s="155" t="s">
        <v>2155</v>
      </c>
      <c r="P2393" s="155" t="s">
        <v>26664</v>
      </c>
      <c r="Q2393" s="155" t="s">
        <v>26664</v>
      </c>
      <c r="R2393" s="155" t="s">
        <v>26664</v>
      </c>
      <c r="S2393" s="802"/>
      <c r="U2393" s="155"/>
      <c r="V2393" s="155"/>
      <c r="W2393" s="154"/>
      <c r="X2393" s="155"/>
      <c r="AH2393" s="803"/>
      <c r="AI2393" s="803"/>
      <c r="AJ2393" s="803"/>
      <c r="AK2393" s="803"/>
      <c r="AS2393" s="802"/>
      <c r="BK2393" s="155"/>
      <c r="BL2393" s="155"/>
      <c r="BM2393" s="155"/>
      <c r="BN2393" s="155"/>
    </row>
    <row r="2394" spans="1:66" s="750" customFormat="1" ht="24.75" customHeight="1">
      <c r="A2394" s="155" t="s">
        <v>29261</v>
      </c>
      <c r="B2394" s="154" t="s">
        <v>29262</v>
      </c>
      <c r="C2394" s="727" t="s">
        <v>28132</v>
      </c>
      <c r="D2394" s="154" t="s">
        <v>29263</v>
      </c>
      <c r="E2394" s="154" t="s">
        <v>163</v>
      </c>
      <c r="F2394" s="155" t="s">
        <v>545</v>
      </c>
      <c r="G2394" s="155" t="s">
        <v>1577</v>
      </c>
      <c r="H2394" s="155" t="s">
        <v>180</v>
      </c>
      <c r="I2394" s="11" t="s">
        <v>5509</v>
      </c>
      <c r="J2394" s="154" t="s">
        <v>29264</v>
      </c>
      <c r="K2394" s="154" t="s">
        <v>1183</v>
      </c>
      <c r="L2394" s="154" t="s">
        <v>1184</v>
      </c>
      <c r="M2394" s="801" t="s">
        <v>29265</v>
      </c>
      <c r="N2394" s="155"/>
      <c r="O2394" s="155" t="s">
        <v>2155</v>
      </c>
      <c r="P2394" s="155" t="s">
        <v>28935</v>
      </c>
      <c r="Q2394" s="155" t="s">
        <v>28935</v>
      </c>
      <c r="R2394" s="155" t="s">
        <v>29853</v>
      </c>
      <c r="S2394" s="802"/>
      <c r="U2394" s="155" t="s">
        <v>5598</v>
      </c>
      <c r="V2394" s="155"/>
      <c r="W2394" s="154"/>
      <c r="X2394" s="155"/>
      <c r="AH2394" s="803"/>
      <c r="AI2394" s="803"/>
      <c r="AJ2394" s="803"/>
      <c r="AK2394" s="803"/>
      <c r="AS2394" s="802"/>
      <c r="BK2394" s="155"/>
      <c r="BL2394" s="155"/>
      <c r="BM2394" s="155"/>
      <c r="BN2394" s="155"/>
    </row>
    <row r="2395" spans="1:66" s="750" customFormat="1" ht="24.75" customHeight="1">
      <c r="A2395" s="155"/>
      <c r="B2395" s="154"/>
      <c r="C2395" s="727"/>
      <c r="D2395" s="154"/>
      <c r="E2395" s="154"/>
      <c r="F2395" s="155"/>
      <c r="G2395" s="155"/>
      <c r="H2395" s="155"/>
      <c r="I2395" s="11"/>
      <c r="J2395" s="154"/>
      <c r="K2395" s="154"/>
      <c r="L2395" s="154"/>
      <c r="M2395" s="801"/>
      <c r="N2395" s="155"/>
      <c r="O2395" s="155"/>
      <c r="P2395" s="155"/>
      <c r="Q2395" s="155"/>
      <c r="R2395" s="155"/>
      <c r="S2395" s="802"/>
      <c r="U2395" s="155"/>
      <c r="V2395" s="155"/>
      <c r="W2395" s="154"/>
      <c r="X2395" s="155"/>
      <c r="AH2395" s="803"/>
      <c r="AI2395" s="803"/>
      <c r="AJ2395" s="803"/>
      <c r="AK2395" s="803"/>
      <c r="AS2395" s="802"/>
      <c r="BK2395" s="155"/>
      <c r="BL2395" s="155"/>
      <c r="BM2395" s="155"/>
      <c r="BN2395" s="155"/>
    </row>
    <row r="2396" spans="1:66" s="750" customFormat="1" ht="24.75" customHeight="1">
      <c r="A2396" s="155"/>
      <c r="B2396" s="154"/>
      <c r="C2396" s="727"/>
      <c r="D2396" s="154"/>
      <c r="E2396" s="154"/>
      <c r="F2396" s="155"/>
      <c r="G2396" s="155"/>
      <c r="H2396" s="155"/>
      <c r="I2396" s="11"/>
      <c r="J2396" s="154"/>
      <c r="K2396" s="154"/>
      <c r="L2396" s="154"/>
      <c r="M2396" s="801"/>
      <c r="N2396" s="155"/>
      <c r="O2396" s="155"/>
      <c r="P2396" s="155"/>
      <c r="Q2396" s="155"/>
      <c r="R2396" s="155"/>
      <c r="S2396" s="802"/>
      <c r="U2396" s="155"/>
      <c r="V2396" s="155"/>
      <c r="W2396" s="154"/>
      <c r="X2396" s="155"/>
      <c r="AH2396" s="803"/>
      <c r="AI2396" s="803"/>
      <c r="AJ2396" s="803"/>
      <c r="AK2396" s="803"/>
      <c r="AS2396" s="802"/>
      <c r="BK2396" s="155"/>
      <c r="BL2396" s="155"/>
      <c r="BM2396" s="155"/>
      <c r="BN2396" s="155"/>
    </row>
    <row r="2397" spans="1:66" s="774" customFormat="1" ht="24.75" customHeight="1">
      <c r="A2397" s="485"/>
      <c r="B2397" s="732"/>
      <c r="C2397" s="771"/>
      <c r="D2397" s="732"/>
      <c r="E2397" s="732"/>
      <c r="F2397" s="485"/>
      <c r="G2397" s="485"/>
      <c r="H2397" s="485"/>
      <c r="I2397" s="486"/>
      <c r="J2397" s="732"/>
      <c r="K2397" s="732"/>
      <c r="L2397" s="732"/>
      <c r="M2397" s="772"/>
      <c r="N2397" s="485"/>
      <c r="O2397" s="485"/>
      <c r="P2397" s="485"/>
      <c r="Q2397" s="485"/>
      <c r="R2397" s="485"/>
      <c r="S2397" s="882"/>
      <c r="U2397" s="485"/>
      <c r="V2397" s="485"/>
      <c r="W2397" s="732"/>
      <c r="X2397" s="485"/>
      <c r="AH2397" s="883"/>
      <c r="AI2397" s="883"/>
      <c r="AJ2397" s="883"/>
      <c r="AK2397" s="883"/>
      <c r="AS2397" s="882"/>
      <c r="BK2397" s="485"/>
      <c r="BL2397" s="485"/>
      <c r="BM2397" s="485"/>
      <c r="BN2397" s="485"/>
    </row>
    <row r="2398" spans="1:66" s="774" customFormat="1" ht="24.75" customHeight="1">
      <c r="A2398" s="485" t="s">
        <v>27571</v>
      </c>
      <c r="B2398" s="732" t="s">
        <v>27572</v>
      </c>
      <c r="C2398" s="771" t="s">
        <v>27566</v>
      </c>
      <c r="D2398" s="732" t="s">
        <v>27573</v>
      </c>
      <c r="E2398" s="732" t="s">
        <v>162</v>
      </c>
      <c r="F2398" s="485" t="s">
        <v>86</v>
      </c>
      <c r="G2398" s="485" t="s">
        <v>1577</v>
      </c>
      <c r="H2398" s="485" t="s">
        <v>180</v>
      </c>
      <c r="I2398" s="486" t="s">
        <v>5417</v>
      </c>
      <c r="J2398" s="732" t="s">
        <v>27574</v>
      </c>
      <c r="K2398" s="732" t="s">
        <v>1183</v>
      </c>
      <c r="L2398" s="732" t="s">
        <v>1184</v>
      </c>
      <c r="M2398" s="772" t="s">
        <v>27575</v>
      </c>
      <c r="N2398" s="485"/>
      <c r="O2398" s="485" t="s">
        <v>1551</v>
      </c>
      <c r="P2398" s="485" t="s">
        <v>26664</v>
      </c>
      <c r="Q2398" s="485" t="s">
        <v>26664</v>
      </c>
      <c r="R2398" s="485" t="s">
        <v>26664</v>
      </c>
      <c r="S2398" s="882"/>
      <c r="U2398" s="485"/>
      <c r="V2398" s="485"/>
      <c r="W2398" s="732"/>
      <c r="X2398" s="485"/>
      <c r="AH2398" s="883"/>
      <c r="AI2398" s="883"/>
      <c r="AJ2398" s="883"/>
      <c r="AK2398" s="883"/>
      <c r="AS2398" s="882"/>
      <c r="BK2398" s="485"/>
      <c r="BL2398" s="485"/>
      <c r="BM2398" s="485"/>
      <c r="BN2398" s="485"/>
    </row>
    <row r="2399" spans="1:66" s="774" customFormat="1" ht="24.75" customHeight="1">
      <c r="A2399" s="485" t="s">
        <v>27873</v>
      </c>
      <c r="B2399" s="732" t="s">
        <v>27874</v>
      </c>
      <c r="C2399" s="771" t="s">
        <v>27566</v>
      </c>
      <c r="D2399" s="732" t="s">
        <v>27875</v>
      </c>
      <c r="E2399" s="732" t="s">
        <v>162</v>
      </c>
      <c r="F2399" s="485" t="s">
        <v>28270</v>
      </c>
      <c r="G2399" s="485" t="s">
        <v>1577</v>
      </c>
      <c r="H2399" s="485" t="s">
        <v>180</v>
      </c>
      <c r="I2399" s="486" t="s">
        <v>5417</v>
      </c>
      <c r="J2399" s="732" t="s">
        <v>27876</v>
      </c>
      <c r="K2399" s="732" t="s">
        <v>1183</v>
      </c>
      <c r="L2399" s="732" t="s">
        <v>1184</v>
      </c>
      <c r="M2399" s="772" t="s">
        <v>27877</v>
      </c>
      <c r="N2399" s="485"/>
      <c r="O2399" s="485" t="s">
        <v>1551</v>
      </c>
      <c r="P2399" s="485" t="s">
        <v>28269</v>
      </c>
      <c r="Q2399" s="485" t="s">
        <v>28269</v>
      </c>
      <c r="R2399" s="485" t="s">
        <v>4128</v>
      </c>
      <c r="S2399" s="882"/>
      <c r="T2399" s="774" t="str">
        <f>IF(Table54[[#This Row],[تاریخ اولین  احتساب حق بیمه]]="",1403,MID(Table54[[#This Row],[تاریخ اولین  احتساب حق بیمه]],1,4))</f>
        <v>1402</v>
      </c>
      <c r="U2399" s="485"/>
      <c r="V2399" s="485"/>
      <c r="W2399" s="732"/>
      <c r="X2399" s="485"/>
      <c r="AH2399" s="883"/>
      <c r="AI2399" s="883"/>
      <c r="AJ2399" s="883"/>
      <c r="AK2399" s="883"/>
      <c r="AS2399" s="882"/>
      <c r="BK2399" s="485"/>
      <c r="BL2399" s="485"/>
      <c r="BM2399" s="485"/>
      <c r="BN2399" s="485"/>
    </row>
    <row r="2400" spans="1:66" s="774" customFormat="1" ht="24.75" customHeight="1">
      <c r="A2400" s="485" t="s">
        <v>27878</v>
      </c>
      <c r="B2400" s="732" t="s">
        <v>27879</v>
      </c>
      <c r="C2400" s="771" t="s">
        <v>27566</v>
      </c>
      <c r="D2400" s="732" t="s">
        <v>27880</v>
      </c>
      <c r="E2400" s="732" t="s">
        <v>162</v>
      </c>
      <c r="F2400" s="485" t="s">
        <v>111</v>
      </c>
      <c r="G2400" s="485"/>
      <c r="H2400" s="485" t="s">
        <v>180</v>
      </c>
      <c r="I2400" s="486" t="s">
        <v>5417</v>
      </c>
      <c r="J2400" s="732" t="s">
        <v>27881</v>
      </c>
      <c r="K2400" s="732" t="s">
        <v>1183</v>
      </c>
      <c r="L2400" s="732" t="s">
        <v>1184</v>
      </c>
      <c r="M2400" s="772" t="s">
        <v>27882</v>
      </c>
      <c r="N2400" s="485"/>
      <c r="O2400" s="485" t="s">
        <v>1551</v>
      </c>
      <c r="P2400" s="485" t="s">
        <v>26119</v>
      </c>
      <c r="Q2400" s="485" t="s">
        <v>26119</v>
      </c>
      <c r="R2400" s="485" t="s">
        <v>26119</v>
      </c>
      <c r="S2400" s="882"/>
      <c r="T2400" s="774" t="str">
        <f>IF(Table54[[#This Row],[تاریخ اولین  احتساب حق بیمه]]="",1403,MID(Table54[[#This Row],[تاریخ اولین  احتساب حق بیمه]],1,4))</f>
        <v>1404</v>
      </c>
      <c r="U2400" s="485"/>
      <c r="V2400" s="485"/>
      <c r="W2400" s="732"/>
      <c r="X2400" s="485"/>
      <c r="AH2400" s="883"/>
      <c r="AI2400" s="883"/>
      <c r="AJ2400" s="883"/>
      <c r="AK2400" s="883"/>
      <c r="AS2400" s="882"/>
      <c r="BK2400" s="485"/>
      <c r="BL2400" s="485"/>
      <c r="BM2400" s="485"/>
      <c r="BN2400" s="485"/>
    </row>
    <row r="2401" spans="1:66" s="774" customFormat="1" ht="24.75" customHeight="1">
      <c r="A2401" s="485" t="s">
        <v>27883</v>
      </c>
      <c r="B2401" s="732" t="s">
        <v>27884</v>
      </c>
      <c r="C2401" s="771" t="s">
        <v>27566</v>
      </c>
      <c r="D2401" s="732" t="s">
        <v>27885</v>
      </c>
      <c r="E2401" s="732" t="s">
        <v>162</v>
      </c>
      <c r="F2401" s="485" t="s">
        <v>318</v>
      </c>
      <c r="G2401" s="485"/>
      <c r="H2401" s="485" t="s">
        <v>180</v>
      </c>
      <c r="I2401" s="486" t="s">
        <v>5417</v>
      </c>
      <c r="J2401" s="732" t="s">
        <v>27886</v>
      </c>
      <c r="K2401" s="732" t="s">
        <v>1183</v>
      </c>
      <c r="L2401" s="732" t="s">
        <v>1184</v>
      </c>
      <c r="M2401" s="772" t="s">
        <v>27887</v>
      </c>
      <c r="N2401" s="485"/>
      <c r="O2401" s="485" t="s">
        <v>1551</v>
      </c>
      <c r="P2401" s="485" t="s">
        <v>26037</v>
      </c>
      <c r="Q2401" s="485" t="s">
        <v>26037</v>
      </c>
      <c r="R2401" s="485" t="s">
        <v>26037</v>
      </c>
      <c r="S2401" s="882"/>
      <c r="T2401" s="774" t="str">
        <f>IF(Table54[[#This Row],[تاریخ اولین  احتساب حق بیمه]]="",1403,MID(Table54[[#This Row],[تاریخ اولین  احتساب حق بیمه]],1,4))</f>
        <v>1404</v>
      </c>
      <c r="U2401" s="485"/>
      <c r="V2401" s="485"/>
      <c r="W2401" s="732"/>
      <c r="X2401" s="485"/>
      <c r="AH2401" s="883"/>
      <c r="AI2401" s="883"/>
      <c r="AJ2401" s="883"/>
      <c r="AK2401" s="883"/>
      <c r="AS2401" s="882"/>
      <c r="BK2401" s="485"/>
      <c r="BL2401" s="485"/>
      <c r="BM2401" s="485"/>
      <c r="BN2401" s="485"/>
    </row>
    <row r="2402" spans="1:66" s="750" customFormat="1" ht="24.75" customHeight="1">
      <c r="A2402" s="155"/>
      <c r="B2402" s="154"/>
      <c r="C2402" s="727"/>
      <c r="D2402" s="154"/>
      <c r="E2402" s="154"/>
      <c r="F2402" s="155"/>
      <c r="G2402" s="155"/>
      <c r="H2402" s="155"/>
      <c r="I2402" s="11" t="s">
        <v>5417</v>
      </c>
      <c r="J2402" s="154"/>
      <c r="K2402" s="154"/>
      <c r="L2402" s="154"/>
      <c r="M2402" s="801"/>
      <c r="N2402" s="155"/>
      <c r="O2402" s="155"/>
      <c r="P2402" s="155"/>
      <c r="Q2402" s="155"/>
      <c r="R2402" s="155"/>
      <c r="S2402" s="802"/>
      <c r="T2402" s="750">
        <f>IF(Table54[[#This Row],[تاریخ اولین  احتساب حق بیمه]]="",1403,MID(Table54[[#This Row],[تاریخ اولین  احتساب حق بیمه]],1,4))</f>
        <v>1403</v>
      </c>
      <c r="U2402" s="155"/>
      <c r="V2402" s="155"/>
      <c r="W2402" s="154"/>
      <c r="X2402" s="155"/>
      <c r="AH2402" s="803"/>
      <c r="AI2402" s="803"/>
      <c r="AJ2402" s="803"/>
      <c r="AK2402" s="803"/>
      <c r="AS2402" s="802"/>
      <c r="BK2402" s="155"/>
      <c r="BL2402" s="155"/>
      <c r="BM2402" s="155"/>
      <c r="BN2402" s="155"/>
    </row>
    <row r="2403" spans="1:66" s="750" customFormat="1" ht="24.75" customHeight="1">
      <c r="A2403" s="155"/>
      <c r="B2403" s="154"/>
      <c r="C2403" s="727"/>
      <c r="D2403" s="154"/>
      <c r="E2403" s="154"/>
      <c r="F2403" s="155"/>
      <c r="G2403" s="155"/>
      <c r="H2403" s="155"/>
      <c r="I2403" s="11" t="s">
        <v>5417</v>
      </c>
      <c r="J2403" s="154"/>
      <c r="K2403" s="154"/>
      <c r="L2403" s="154"/>
      <c r="M2403" s="801"/>
      <c r="N2403" s="155"/>
      <c r="O2403" s="155"/>
      <c r="P2403" s="155"/>
      <c r="Q2403" s="155"/>
      <c r="R2403" s="155"/>
      <c r="S2403" s="802"/>
      <c r="T2403" s="750">
        <f>IF(Table54[[#This Row],[تاریخ اولین  احتساب حق بیمه]]="",1403,MID(Table54[[#This Row],[تاریخ اولین  احتساب حق بیمه]],1,4))</f>
        <v>1403</v>
      </c>
      <c r="U2403" s="155"/>
      <c r="V2403" s="155"/>
      <c r="W2403" s="154"/>
      <c r="X2403" s="155"/>
      <c r="AH2403" s="803"/>
      <c r="AI2403" s="803"/>
      <c r="AJ2403" s="803"/>
      <c r="AK2403" s="803"/>
      <c r="AS2403" s="802"/>
      <c r="BK2403" s="155"/>
      <c r="BL2403" s="155"/>
      <c r="BM2403" s="155"/>
      <c r="BN2403" s="155"/>
    </row>
    <row r="2404" spans="1:66" s="750" customFormat="1" ht="24.75" customHeight="1">
      <c r="A2404" s="155"/>
      <c r="B2404" s="154"/>
      <c r="C2404" s="727"/>
      <c r="D2404" s="154"/>
      <c r="E2404" s="154"/>
      <c r="F2404" s="155"/>
      <c r="G2404" s="155"/>
      <c r="H2404" s="155"/>
      <c r="I2404" s="11" t="s">
        <v>5417</v>
      </c>
      <c r="J2404" s="154"/>
      <c r="K2404" s="154"/>
      <c r="L2404" s="154"/>
      <c r="M2404" s="801"/>
      <c r="N2404" s="155"/>
      <c r="O2404" s="155"/>
      <c r="P2404" s="155"/>
      <c r="Q2404" s="155"/>
      <c r="R2404" s="155"/>
      <c r="S2404" s="802"/>
      <c r="T2404" s="750">
        <f>IF(Table54[[#This Row],[تاریخ اولین  احتساب حق بیمه]]="",1403,MID(Table54[[#This Row],[تاریخ اولین  احتساب حق بیمه]],1,4))</f>
        <v>1403</v>
      </c>
      <c r="U2404" s="155"/>
      <c r="V2404" s="155"/>
      <c r="W2404" s="154"/>
      <c r="X2404" s="155"/>
      <c r="AH2404" s="803"/>
      <c r="AI2404" s="803"/>
      <c r="AJ2404" s="803"/>
      <c r="AK2404" s="803"/>
      <c r="AS2404" s="802"/>
      <c r="BK2404" s="155"/>
      <c r="BL2404" s="155"/>
      <c r="BM2404" s="155"/>
      <c r="BN2404" s="155"/>
    </row>
    <row r="2405" spans="1:66" s="916" customFormat="1" ht="24.75" customHeight="1">
      <c r="A2405" s="910" t="s">
        <v>27704</v>
      </c>
      <c r="B2405" s="911">
        <v>40201</v>
      </c>
      <c r="C2405" s="912" t="s">
        <v>27705</v>
      </c>
      <c r="D2405" s="911" t="s">
        <v>27706</v>
      </c>
      <c r="E2405" s="911" t="s">
        <v>163</v>
      </c>
      <c r="F2405" s="910" t="s">
        <v>27707</v>
      </c>
      <c r="G2405" s="910" t="s">
        <v>3988</v>
      </c>
      <c r="H2405" s="910" t="s">
        <v>180</v>
      </c>
      <c r="I2405" s="913">
        <v>0</v>
      </c>
      <c r="J2405" s="911" t="s">
        <v>27708</v>
      </c>
      <c r="K2405" s="911" t="s">
        <v>1183</v>
      </c>
      <c r="L2405" s="911" t="s">
        <v>1184</v>
      </c>
      <c r="M2405" s="914" t="s">
        <v>27709</v>
      </c>
      <c r="N2405" s="910"/>
      <c r="O2405" s="910" t="s">
        <v>2155</v>
      </c>
      <c r="P2405" s="910" t="s">
        <v>27710</v>
      </c>
      <c r="Q2405" s="910" t="s">
        <v>27710</v>
      </c>
      <c r="R2405" s="910"/>
      <c r="S2405" s="915"/>
      <c r="U2405" s="910"/>
      <c r="V2405" s="910"/>
      <c r="W2405" s="911"/>
      <c r="X2405" s="910"/>
      <c r="AH2405" s="917"/>
      <c r="AI2405" s="917"/>
      <c r="AJ2405" s="917"/>
      <c r="AK2405" s="917"/>
      <c r="AS2405" s="915"/>
      <c r="BK2405" s="910"/>
      <c r="BL2405" s="910"/>
      <c r="BM2405" s="910"/>
      <c r="BN2405" s="910"/>
    </row>
    <row r="2406" spans="1:66" s="916" customFormat="1" ht="24.75" customHeight="1">
      <c r="A2406" s="910" t="s">
        <v>27711</v>
      </c>
      <c r="B2406" s="911">
        <v>40202</v>
      </c>
      <c r="C2406" s="912" t="s">
        <v>27705</v>
      </c>
      <c r="D2406" s="911" t="s">
        <v>27712</v>
      </c>
      <c r="E2406" s="911" t="s">
        <v>163</v>
      </c>
      <c r="F2406" s="910" t="s">
        <v>123</v>
      </c>
      <c r="G2406" s="910" t="s">
        <v>2764</v>
      </c>
      <c r="H2406" s="910" t="s">
        <v>179</v>
      </c>
      <c r="I2406" s="913">
        <v>3</v>
      </c>
      <c r="J2406" s="911" t="s">
        <v>27713</v>
      </c>
      <c r="K2406" s="911" t="s">
        <v>2226</v>
      </c>
      <c r="L2406" s="911" t="s">
        <v>1447</v>
      </c>
      <c r="M2406" s="914" t="s">
        <v>27714</v>
      </c>
      <c r="N2406" s="910"/>
      <c r="O2406" s="910" t="s">
        <v>2155</v>
      </c>
      <c r="P2406" s="910" t="s">
        <v>25202</v>
      </c>
      <c r="Q2406" s="910" t="s">
        <v>25202</v>
      </c>
      <c r="R2406" s="910"/>
      <c r="S2406" s="915"/>
      <c r="U2406" s="910"/>
      <c r="V2406" s="910"/>
      <c r="W2406" s="911"/>
      <c r="X2406" s="910"/>
      <c r="AH2406" s="917"/>
      <c r="AI2406" s="917"/>
      <c r="AJ2406" s="917"/>
      <c r="AK2406" s="917"/>
      <c r="AS2406" s="915"/>
      <c r="BK2406" s="910"/>
      <c r="BL2406" s="910"/>
      <c r="BM2406" s="910"/>
      <c r="BN2406" s="910"/>
    </row>
    <row r="2407" spans="1:66" s="916" customFormat="1" ht="24.75" customHeight="1">
      <c r="A2407" s="910" t="s">
        <v>27715</v>
      </c>
      <c r="B2407" s="911">
        <v>40205</v>
      </c>
      <c r="C2407" s="912" t="s">
        <v>27705</v>
      </c>
      <c r="D2407" s="911" t="s">
        <v>27716</v>
      </c>
      <c r="E2407" s="911" t="s">
        <v>162</v>
      </c>
      <c r="F2407" s="910" t="s">
        <v>25186</v>
      </c>
      <c r="G2407" s="910" t="s">
        <v>27717</v>
      </c>
      <c r="H2407" s="910" t="s">
        <v>180</v>
      </c>
      <c r="I2407" s="486" t="s">
        <v>5417</v>
      </c>
      <c r="J2407" s="911" t="s">
        <v>27718</v>
      </c>
      <c r="K2407" s="911" t="s">
        <v>1183</v>
      </c>
      <c r="L2407" s="911" t="s">
        <v>1184</v>
      </c>
      <c r="M2407" s="914" t="s">
        <v>27719</v>
      </c>
      <c r="N2407" s="910"/>
      <c r="O2407" s="910" t="s">
        <v>1551</v>
      </c>
      <c r="P2407" s="910" t="s">
        <v>24808</v>
      </c>
      <c r="Q2407" s="910" t="s">
        <v>24808</v>
      </c>
      <c r="R2407" s="910" t="s">
        <v>27444</v>
      </c>
      <c r="S2407" s="915"/>
      <c r="U2407" s="910"/>
      <c r="V2407" s="910"/>
      <c r="W2407" s="911"/>
      <c r="X2407" s="910"/>
      <c r="AH2407" s="917"/>
      <c r="AI2407" s="917"/>
      <c r="AJ2407" s="917"/>
      <c r="AK2407" s="917"/>
      <c r="AS2407" s="915"/>
      <c r="BK2407" s="910"/>
      <c r="BL2407" s="910"/>
      <c r="BM2407" s="910"/>
      <c r="BN2407" s="910"/>
    </row>
    <row r="2408" spans="1:66" s="916" customFormat="1" ht="24.75" customHeight="1">
      <c r="A2408" s="910" t="s">
        <v>27720</v>
      </c>
      <c r="B2408" s="911">
        <v>40206</v>
      </c>
      <c r="C2408" s="912" t="s">
        <v>27705</v>
      </c>
      <c r="D2408" s="911" t="s">
        <v>27721</v>
      </c>
      <c r="E2408" s="911" t="s">
        <v>163</v>
      </c>
      <c r="F2408" s="910" t="s">
        <v>122</v>
      </c>
      <c r="G2408" s="910" t="s">
        <v>27717</v>
      </c>
      <c r="H2408" s="910" t="s">
        <v>180</v>
      </c>
      <c r="I2408" s="913">
        <v>0</v>
      </c>
      <c r="J2408" s="911" t="s">
        <v>27722</v>
      </c>
      <c r="K2408" s="911" t="s">
        <v>1183</v>
      </c>
      <c r="L2408" s="911" t="s">
        <v>1184</v>
      </c>
      <c r="M2408" s="914" t="s">
        <v>27723</v>
      </c>
      <c r="N2408" s="910"/>
      <c r="O2408" s="910" t="s">
        <v>2155</v>
      </c>
      <c r="P2408" s="910" t="s">
        <v>25938</v>
      </c>
      <c r="Q2408" s="910" t="s">
        <v>25938</v>
      </c>
      <c r="R2408" s="910"/>
      <c r="S2408" s="915"/>
      <c r="U2408" s="910"/>
      <c r="V2408" s="910"/>
      <c r="W2408" s="911"/>
      <c r="X2408" s="910"/>
      <c r="AH2408" s="917"/>
      <c r="AI2408" s="917"/>
      <c r="AJ2408" s="917"/>
      <c r="AK2408" s="917"/>
      <c r="AS2408" s="915"/>
      <c r="BK2408" s="910"/>
      <c r="BL2408" s="910"/>
      <c r="BM2408" s="910"/>
      <c r="BN2408" s="910"/>
    </row>
    <row r="2409" spans="1:66" s="916" customFormat="1" ht="24.75" customHeight="1">
      <c r="A2409" s="910" t="s">
        <v>27724</v>
      </c>
      <c r="B2409" s="911" t="s">
        <v>27725</v>
      </c>
      <c r="C2409" s="912" t="s">
        <v>27705</v>
      </c>
      <c r="D2409" s="911" t="s">
        <v>27726</v>
      </c>
      <c r="E2409" s="911" t="s">
        <v>163</v>
      </c>
      <c r="F2409" s="910" t="s">
        <v>142</v>
      </c>
      <c r="G2409" s="910" t="s">
        <v>2877</v>
      </c>
      <c r="H2409" s="910" t="s">
        <v>180</v>
      </c>
      <c r="I2409" s="913">
        <v>0</v>
      </c>
      <c r="J2409" s="911"/>
      <c r="K2409" s="911" t="s">
        <v>1183</v>
      </c>
      <c r="L2409" s="911" t="s">
        <v>1184</v>
      </c>
      <c r="M2409" s="914" t="s">
        <v>27727</v>
      </c>
      <c r="N2409" s="910">
        <v>4196736995</v>
      </c>
      <c r="O2409" s="910" t="s">
        <v>2155</v>
      </c>
      <c r="P2409" s="910" t="s">
        <v>26187</v>
      </c>
      <c r="Q2409" s="910" t="s">
        <v>26187</v>
      </c>
      <c r="R2409" s="910"/>
      <c r="S2409" s="915"/>
      <c r="U2409" s="910"/>
      <c r="V2409" s="910"/>
      <c r="W2409" s="911"/>
      <c r="X2409" s="910"/>
      <c r="AH2409" s="917"/>
      <c r="AI2409" s="917"/>
      <c r="AJ2409" s="917"/>
      <c r="AK2409" s="917"/>
      <c r="AS2409" s="915"/>
      <c r="BK2409" s="910"/>
      <c r="BL2409" s="910"/>
      <c r="BM2409" s="910"/>
      <c r="BN2409" s="910"/>
    </row>
    <row r="2410" spans="1:66" s="916" customFormat="1" ht="24.75" customHeight="1">
      <c r="A2410" s="910" t="s">
        <v>27728</v>
      </c>
      <c r="B2410" s="911" t="s">
        <v>27729</v>
      </c>
      <c r="C2410" s="912" t="s">
        <v>27705</v>
      </c>
      <c r="D2410" s="911" t="s">
        <v>27730</v>
      </c>
      <c r="E2410" s="911" t="s">
        <v>163</v>
      </c>
      <c r="F2410" s="910" t="s">
        <v>571</v>
      </c>
      <c r="G2410" s="910" t="s">
        <v>3988</v>
      </c>
      <c r="H2410" s="910" t="s">
        <v>180</v>
      </c>
      <c r="I2410" s="913">
        <v>0</v>
      </c>
      <c r="J2410" s="911"/>
      <c r="K2410" s="911" t="s">
        <v>1183</v>
      </c>
      <c r="L2410" s="911" t="s">
        <v>1184</v>
      </c>
      <c r="M2410" s="914" t="s">
        <v>27731</v>
      </c>
      <c r="N2410" s="910">
        <v>4147936115</v>
      </c>
      <c r="O2410" s="910" t="s">
        <v>2155</v>
      </c>
      <c r="P2410" s="910" t="s">
        <v>25797</v>
      </c>
      <c r="Q2410" s="910" t="s">
        <v>25797</v>
      </c>
      <c r="R2410" s="910"/>
      <c r="S2410" s="915"/>
      <c r="U2410" s="910"/>
      <c r="V2410" s="910"/>
      <c r="W2410" s="911"/>
      <c r="X2410" s="910"/>
      <c r="AH2410" s="917"/>
      <c r="AI2410" s="917"/>
      <c r="AJ2410" s="917"/>
      <c r="AK2410" s="917"/>
      <c r="AS2410" s="915"/>
      <c r="BK2410" s="910"/>
      <c r="BL2410" s="910"/>
      <c r="BM2410" s="910"/>
      <c r="BN2410" s="910"/>
    </row>
    <row r="2411" spans="1:66" s="916" customFormat="1" ht="24.75" customHeight="1">
      <c r="A2411" s="910" t="s">
        <v>27732</v>
      </c>
      <c r="B2411" s="911" t="s">
        <v>27733</v>
      </c>
      <c r="C2411" s="912" t="s">
        <v>27705</v>
      </c>
      <c r="D2411" s="911" t="s">
        <v>27734</v>
      </c>
      <c r="E2411" s="911" t="s">
        <v>386</v>
      </c>
      <c r="F2411" s="910" t="s">
        <v>396</v>
      </c>
      <c r="G2411" s="910" t="s">
        <v>2764</v>
      </c>
      <c r="H2411" s="910" t="s">
        <v>179</v>
      </c>
      <c r="I2411" s="913"/>
      <c r="J2411" s="911"/>
      <c r="K2411" s="911" t="s">
        <v>1183</v>
      </c>
      <c r="L2411" s="911" t="s">
        <v>1184</v>
      </c>
      <c r="M2411" s="914" t="s">
        <v>27735</v>
      </c>
      <c r="N2411" s="910">
        <v>4193184887</v>
      </c>
      <c r="O2411" s="910" t="s">
        <v>2155</v>
      </c>
      <c r="P2411" s="910" t="s">
        <v>27736</v>
      </c>
      <c r="Q2411" s="910" t="s">
        <v>27736</v>
      </c>
      <c r="R2411" s="910"/>
      <c r="S2411" s="915"/>
      <c r="U2411" s="910"/>
      <c r="V2411" s="910"/>
      <c r="W2411" s="911"/>
      <c r="X2411" s="910"/>
      <c r="AH2411" s="917"/>
      <c r="AI2411" s="917"/>
      <c r="AJ2411" s="917"/>
      <c r="AK2411" s="917"/>
      <c r="AS2411" s="915"/>
      <c r="BK2411" s="910"/>
      <c r="BL2411" s="910"/>
      <c r="BM2411" s="910"/>
      <c r="BN2411" s="910"/>
    </row>
    <row r="2412" spans="1:66" s="916" customFormat="1" ht="24.75" customHeight="1">
      <c r="A2412" s="910" t="s">
        <v>27737</v>
      </c>
      <c r="B2412" s="911" t="s">
        <v>27738</v>
      </c>
      <c r="C2412" s="912" t="s">
        <v>27705</v>
      </c>
      <c r="D2412" s="911" t="s">
        <v>27739</v>
      </c>
      <c r="E2412" s="911" t="s">
        <v>163</v>
      </c>
      <c r="F2412" s="910" t="s">
        <v>311</v>
      </c>
      <c r="G2412" s="910" t="s">
        <v>3988</v>
      </c>
      <c r="H2412" s="910"/>
      <c r="I2412" s="913"/>
      <c r="J2412" s="911" t="s">
        <v>27740</v>
      </c>
      <c r="K2412" s="911" t="s">
        <v>24690</v>
      </c>
      <c r="L2412" s="911" t="s">
        <v>24690</v>
      </c>
      <c r="M2412" s="914" t="s">
        <v>27741</v>
      </c>
      <c r="N2412" s="910"/>
      <c r="O2412" s="910" t="s">
        <v>2155</v>
      </c>
      <c r="P2412" s="910"/>
      <c r="Q2412" s="910"/>
      <c r="R2412" s="910"/>
      <c r="S2412" s="915"/>
      <c r="U2412" s="910"/>
      <c r="V2412" s="910"/>
      <c r="W2412" s="911"/>
      <c r="X2412" s="910"/>
      <c r="AH2412" s="917"/>
      <c r="AI2412" s="917"/>
      <c r="AJ2412" s="917"/>
      <c r="AK2412" s="917"/>
      <c r="AS2412" s="915"/>
      <c r="BK2412" s="910"/>
      <c r="BL2412" s="910"/>
      <c r="BM2412" s="910"/>
      <c r="BN2412" s="910"/>
    </row>
    <row r="2413" spans="1:66" s="916" customFormat="1" ht="24.75" customHeight="1">
      <c r="A2413" s="910" t="s">
        <v>28812</v>
      </c>
      <c r="B2413" s="911" t="s">
        <v>28813</v>
      </c>
      <c r="C2413" s="912" t="s">
        <v>27705</v>
      </c>
      <c r="D2413" s="911" t="s">
        <v>28814</v>
      </c>
      <c r="E2413" s="911" t="s">
        <v>386</v>
      </c>
      <c r="F2413" s="910" t="s">
        <v>138</v>
      </c>
      <c r="G2413" s="910" t="s">
        <v>4334</v>
      </c>
      <c r="H2413" s="910"/>
      <c r="I2413" s="913"/>
      <c r="J2413" s="911" t="s">
        <v>28815</v>
      </c>
      <c r="K2413" s="911" t="s">
        <v>1183</v>
      </c>
      <c r="L2413" s="911" t="s">
        <v>1184</v>
      </c>
      <c r="M2413" s="914" t="s">
        <v>28816</v>
      </c>
      <c r="N2413" s="910"/>
      <c r="O2413" s="910" t="s">
        <v>2155</v>
      </c>
      <c r="P2413" s="910" t="s">
        <v>28817</v>
      </c>
      <c r="Q2413" s="910" t="s">
        <v>28817</v>
      </c>
      <c r="R2413" s="910"/>
      <c r="S2413" s="915"/>
      <c r="U2413" s="910"/>
      <c r="V2413" s="910"/>
      <c r="W2413" s="911"/>
      <c r="X2413" s="910"/>
      <c r="AH2413" s="917"/>
      <c r="AI2413" s="917"/>
      <c r="AJ2413" s="917"/>
      <c r="AK2413" s="917"/>
      <c r="AS2413" s="915"/>
      <c r="BK2413" s="910"/>
      <c r="BL2413" s="910"/>
      <c r="BM2413" s="910"/>
      <c r="BN2413" s="910"/>
    </row>
    <row r="2414" spans="1:66" s="916" customFormat="1" ht="24.75" customHeight="1">
      <c r="A2414" s="910" t="s">
        <v>29383</v>
      </c>
      <c r="B2414" s="911" t="s">
        <v>29260</v>
      </c>
      <c r="C2414" s="912" t="s">
        <v>27705</v>
      </c>
      <c r="D2414" s="911" t="s">
        <v>29384</v>
      </c>
      <c r="E2414" s="911" t="s">
        <v>386</v>
      </c>
      <c r="F2414" s="910" t="s">
        <v>2573</v>
      </c>
      <c r="G2414" s="910" t="s">
        <v>2877</v>
      </c>
      <c r="H2414" s="910"/>
      <c r="I2414" s="913"/>
      <c r="J2414" s="911" t="s">
        <v>29385</v>
      </c>
      <c r="K2414" s="911" t="s">
        <v>1183</v>
      </c>
      <c r="L2414" s="911" t="s">
        <v>1184</v>
      </c>
      <c r="M2414" s="914" t="s">
        <v>29386</v>
      </c>
      <c r="N2414" s="910"/>
      <c r="O2414" s="910" t="s">
        <v>2155</v>
      </c>
      <c r="P2414" s="910" t="s">
        <v>29387</v>
      </c>
      <c r="Q2414" s="910" t="s">
        <v>29387</v>
      </c>
      <c r="R2414" s="910"/>
      <c r="S2414" s="915"/>
      <c r="T2414" s="916" t="e">
        <f>IF([8]!Table54[[#This Row],[تاریخ اولین  احتساب حق بیمه]]="",1403,MID([8]!Table54[[#This Row],[تاریخ اولین  احتساب حق بیمه]],1,4))</f>
        <v>#REF!</v>
      </c>
      <c r="U2414" s="910"/>
      <c r="V2414" s="910"/>
      <c r="W2414" s="911"/>
      <c r="X2414" s="910"/>
      <c r="AH2414" s="917"/>
      <c r="AI2414" s="917"/>
      <c r="AJ2414" s="917"/>
      <c r="AK2414" s="917"/>
      <c r="AS2414" s="915"/>
      <c r="BK2414" s="910"/>
      <c r="BL2414" s="910"/>
      <c r="BM2414" s="910"/>
      <c r="BN2414" s="910"/>
    </row>
    <row r="2415" spans="1:66" s="1042" customFormat="1" ht="24.75" customHeight="1">
      <c r="A2415" s="1268" t="s">
        <v>29388</v>
      </c>
      <c r="B2415" s="1269" t="s">
        <v>29254</v>
      </c>
      <c r="C2415" s="1270" t="s">
        <v>27705</v>
      </c>
      <c r="D2415" s="1269" t="s">
        <v>29389</v>
      </c>
      <c r="E2415" s="1269" t="s">
        <v>386</v>
      </c>
      <c r="F2415" s="1268" t="s">
        <v>176</v>
      </c>
      <c r="G2415" s="1268" t="s">
        <v>2877</v>
      </c>
      <c r="H2415" s="1268"/>
      <c r="I2415" s="1043"/>
      <c r="J2415" s="1269" t="s">
        <v>29390</v>
      </c>
      <c r="K2415" s="1269" t="s">
        <v>1183</v>
      </c>
      <c r="L2415" s="1269" t="s">
        <v>1184</v>
      </c>
      <c r="M2415" s="1271" t="s">
        <v>29391</v>
      </c>
      <c r="N2415" s="1268"/>
      <c r="O2415" s="1268" t="s">
        <v>2155</v>
      </c>
      <c r="P2415" s="1268" t="s">
        <v>28967</v>
      </c>
      <c r="Q2415" s="1268" t="s">
        <v>28967</v>
      </c>
      <c r="R2415" s="1268"/>
      <c r="S2415" s="1272"/>
      <c r="T2415" s="1042" t="e">
        <f>IF([8]!Table54[[#This Row],[تاریخ اولین  احتساب حق بیمه]]="",1403,MID([8]!Table54[[#This Row],[تاریخ اولین  احتساب حق بیمه]],1,4))</f>
        <v>#REF!</v>
      </c>
      <c r="U2415" s="1268"/>
      <c r="V2415" s="1268"/>
      <c r="W2415" s="1269"/>
      <c r="X2415" s="1268"/>
      <c r="AH2415" s="1273"/>
      <c r="AI2415" s="1273"/>
      <c r="AJ2415" s="1273"/>
      <c r="AK2415" s="1273"/>
      <c r="AS2415" s="1272"/>
      <c r="BK2415" s="1268"/>
      <c r="BL2415" s="1268"/>
      <c r="BM2415" s="1268"/>
      <c r="BN2415" s="1268"/>
    </row>
    <row r="2416" spans="1:66" s="916" customFormat="1" ht="24.75" customHeight="1">
      <c r="A2416" s="910" t="s">
        <v>29393</v>
      </c>
      <c r="B2416" s="911" t="s">
        <v>29259</v>
      </c>
      <c r="C2416" s="912" t="s">
        <v>27705</v>
      </c>
      <c r="D2416" s="911" t="s">
        <v>29394</v>
      </c>
      <c r="E2416" s="732" t="s">
        <v>162</v>
      </c>
      <c r="F2416" s="910" t="s">
        <v>123</v>
      </c>
      <c r="G2416" s="910" t="s">
        <v>3059</v>
      </c>
      <c r="H2416" s="910" t="s">
        <v>179</v>
      </c>
      <c r="I2416" s="18" t="s">
        <v>5416</v>
      </c>
      <c r="J2416" s="911" t="s">
        <v>29395</v>
      </c>
      <c r="K2416" s="911" t="s">
        <v>1183</v>
      </c>
      <c r="L2416" s="911" t="s">
        <v>1184</v>
      </c>
      <c r="M2416" s="914" t="s">
        <v>29396</v>
      </c>
      <c r="N2416" s="910"/>
      <c r="O2416" s="910" t="s">
        <v>87</v>
      </c>
      <c r="P2416" s="910" t="s">
        <v>27444</v>
      </c>
      <c r="Q2416" s="910" t="s">
        <v>27444</v>
      </c>
      <c r="R2416" s="910" t="s">
        <v>27444</v>
      </c>
      <c r="S2416" s="915"/>
      <c r="U2416" s="910"/>
      <c r="V2416" s="910"/>
      <c r="W2416" s="911"/>
      <c r="X2416" s="910"/>
      <c r="AH2416" s="917"/>
      <c r="AI2416" s="917"/>
      <c r="AJ2416" s="917"/>
      <c r="AK2416" s="917"/>
      <c r="AS2416" s="915"/>
      <c r="BK2416" s="910"/>
      <c r="BL2416" s="910"/>
      <c r="BM2416" s="910"/>
      <c r="BN2416" s="910"/>
    </row>
    <row r="2417" spans="1:66" s="916" customFormat="1" ht="24.75" customHeight="1">
      <c r="A2417" s="910" t="s">
        <v>29255</v>
      </c>
      <c r="B2417" s="911" t="s">
        <v>29392</v>
      </c>
      <c r="C2417" s="912" t="s">
        <v>27705</v>
      </c>
      <c r="D2417" s="911" t="s">
        <v>29256</v>
      </c>
      <c r="E2417" s="911" t="s">
        <v>386</v>
      </c>
      <c r="F2417" s="910" t="s">
        <v>366</v>
      </c>
      <c r="G2417" s="910" t="s">
        <v>3352</v>
      </c>
      <c r="H2417" s="910"/>
      <c r="I2417" s="913" t="s">
        <v>5417</v>
      </c>
      <c r="J2417" s="911" t="s">
        <v>29257</v>
      </c>
      <c r="K2417" s="911" t="s">
        <v>1183</v>
      </c>
      <c r="L2417" s="911" t="s">
        <v>1184</v>
      </c>
      <c r="M2417" s="914" t="s">
        <v>29258</v>
      </c>
      <c r="N2417" s="910"/>
      <c r="O2417" s="910" t="s">
        <v>2155</v>
      </c>
      <c r="P2417" s="910" t="s">
        <v>28754</v>
      </c>
      <c r="Q2417" s="910" t="s">
        <v>28754</v>
      </c>
      <c r="R2417" s="910"/>
      <c r="S2417" s="915"/>
      <c r="T2417" s="916">
        <f>IF(Table54[[#This Row],[تاریخ اولین  احتساب حق بیمه]]="",1403,MID(Table54[[#This Row],[تاریخ اولین  احتساب حق بیمه]],1,4))</f>
        <v>1403</v>
      </c>
      <c r="U2417" s="910"/>
      <c r="V2417" s="910"/>
      <c r="W2417" s="911"/>
      <c r="X2417" s="910"/>
      <c r="AH2417" s="917"/>
      <c r="AI2417" s="917"/>
      <c r="AJ2417" s="917"/>
      <c r="AK2417" s="917"/>
      <c r="AS2417" s="915"/>
      <c r="BK2417" s="910"/>
      <c r="BL2417" s="910"/>
      <c r="BM2417" s="910"/>
      <c r="BN2417" s="910"/>
    </row>
    <row r="2418" spans="1:66" s="1136" customFormat="1" ht="24.75" customHeight="1">
      <c r="A2418" s="1130"/>
      <c r="B2418" s="1131"/>
      <c r="C2418" s="1132"/>
      <c r="D2418" s="1131"/>
      <c r="E2418" s="1131"/>
      <c r="F2418" s="1130"/>
      <c r="G2418" s="1130"/>
      <c r="H2418" s="1130"/>
      <c r="I2418" s="1133" t="s">
        <v>5417</v>
      </c>
      <c r="J2418" s="1131"/>
      <c r="K2418" s="1131"/>
      <c r="L2418" s="1131"/>
      <c r="M2418" s="1134"/>
      <c r="N2418" s="1130"/>
      <c r="O2418" s="1130"/>
      <c r="P2418" s="1130"/>
      <c r="Q2418" s="1130"/>
      <c r="R2418" s="1130"/>
      <c r="S2418" s="1135"/>
      <c r="T2418" s="1136">
        <f>IF(Table54[[#This Row],[تاریخ اولین  احتساب حق بیمه]]="",1403,MID(Table54[[#This Row],[تاریخ اولین  احتساب حق بیمه]],1,4))</f>
        <v>1403</v>
      </c>
      <c r="U2418" s="1130"/>
      <c r="V2418" s="1130"/>
      <c r="W2418" s="1131"/>
      <c r="X2418" s="1130"/>
      <c r="AH2418" s="1137"/>
      <c r="AI2418" s="1137"/>
      <c r="AJ2418" s="1137"/>
      <c r="AK2418" s="1137"/>
      <c r="AS2418" s="1135"/>
      <c r="BK2418" s="1130"/>
      <c r="BL2418" s="1130"/>
      <c r="BM2418" s="1130"/>
      <c r="BN2418" s="1130"/>
    </row>
    <row r="2419" spans="1:66" s="916" customFormat="1" ht="24.75" customHeight="1">
      <c r="A2419" s="910" t="s">
        <v>27742</v>
      </c>
      <c r="B2419" s="911">
        <v>40701</v>
      </c>
      <c r="C2419" s="912" t="s">
        <v>27705</v>
      </c>
      <c r="D2419" s="911" t="s">
        <v>27743</v>
      </c>
      <c r="E2419" s="911" t="s">
        <v>163</v>
      </c>
      <c r="F2419" s="910" t="s">
        <v>24279</v>
      </c>
      <c r="G2419" s="910" t="s">
        <v>27744</v>
      </c>
      <c r="H2419" s="910" t="s">
        <v>180</v>
      </c>
      <c r="I2419" s="913">
        <v>0</v>
      </c>
      <c r="J2419" s="911" t="s">
        <v>27745</v>
      </c>
      <c r="K2419" s="911" t="s">
        <v>1183</v>
      </c>
      <c r="L2419" s="911" t="s">
        <v>1447</v>
      </c>
      <c r="M2419" s="914" t="s">
        <v>27746</v>
      </c>
      <c r="N2419" s="910"/>
      <c r="O2419" s="910" t="s">
        <v>2155</v>
      </c>
      <c r="P2419" s="910" t="s">
        <v>27747</v>
      </c>
      <c r="Q2419" s="910" t="s">
        <v>27747</v>
      </c>
      <c r="R2419" s="910"/>
      <c r="S2419" s="915"/>
      <c r="U2419" s="910"/>
      <c r="V2419" s="910"/>
      <c r="W2419" s="911"/>
      <c r="X2419" s="910"/>
      <c r="AH2419" s="917"/>
      <c r="AI2419" s="917"/>
      <c r="AJ2419" s="917"/>
      <c r="AK2419" s="917"/>
      <c r="AS2419" s="915"/>
      <c r="BK2419" s="910"/>
      <c r="BL2419" s="910"/>
      <c r="BM2419" s="910"/>
      <c r="BN2419" s="910"/>
    </row>
    <row r="2420" spans="1:66" s="916" customFormat="1" ht="24.75" customHeight="1">
      <c r="A2420" s="910" t="s">
        <v>27748</v>
      </c>
      <c r="B2420" s="911">
        <v>40702</v>
      </c>
      <c r="C2420" s="912" t="s">
        <v>27705</v>
      </c>
      <c r="D2420" s="911" t="s">
        <v>27749</v>
      </c>
      <c r="E2420" s="911" t="s">
        <v>5222</v>
      </c>
      <c r="F2420" s="910" t="s">
        <v>27750</v>
      </c>
      <c r="G2420" s="910" t="s">
        <v>27751</v>
      </c>
      <c r="H2420" s="910" t="s">
        <v>180</v>
      </c>
      <c r="I2420" s="913">
        <v>0</v>
      </c>
      <c r="J2420" s="911" t="s">
        <v>27752</v>
      </c>
      <c r="K2420" s="911" t="s">
        <v>1183</v>
      </c>
      <c r="L2420" s="911" t="s">
        <v>1184</v>
      </c>
      <c r="M2420" s="914" t="s">
        <v>27753</v>
      </c>
      <c r="N2420" s="910"/>
      <c r="O2420" s="910" t="s">
        <v>87</v>
      </c>
      <c r="P2420" s="910" t="s">
        <v>27754</v>
      </c>
      <c r="Q2420" s="910" t="s">
        <v>27754</v>
      </c>
      <c r="R2420" s="910" t="s">
        <v>22256</v>
      </c>
      <c r="S2420" s="915"/>
      <c r="U2420" s="910"/>
      <c r="V2420" s="910"/>
      <c r="W2420" s="911"/>
      <c r="X2420" s="910"/>
      <c r="AH2420" s="917"/>
      <c r="AI2420" s="917"/>
      <c r="AJ2420" s="917"/>
      <c r="AK2420" s="917"/>
      <c r="AS2420" s="915"/>
      <c r="BK2420" s="910"/>
      <c r="BL2420" s="910"/>
      <c r="BM2420" s="910"/>
      <c r="BN2420" s="910"/>
    </row>
    <row r="2421" spans="1:66" s="916" customFormat="1" ht="24.75" customHeight="1">
      <c r="A2421" s="910" t="s">
        <v>27755</v>
      </c>
      <c r="B2421" s="911">
        <v>40703</v>
      </c>
      <c r="C2421" s="912" t="s">
        <v>27705</v>
      </c>
      <c r="D2421" s="911" t="s">
        <v>27756</v>
      </c>
      <c r="E2421" s="911" t="s">
        <v>163</v>
      </c>
      <c r="F2421" s="910" t="s">
        <v>2468</v>
      </c>
      <c r="G2421" s="910" t="s">
        <v>27757</v>
      </c>
      <c r="H2421" s="910" t="s">
        <v>180</v>
      </c>
      <c r="I2421" s="913">
        <v>0</v>
      </c>
      <c r="J2421" s="911" t="s">
        <v>27758</v>
      </c>
      <c r="K2421" s="911" t="s">
        <v>2226</v>
      </c>
      <c r="L2421" s="911" t="s">
        <v>1184</v>
      </c>
      <c r="M2421" s="914" t="s">
        <v>27759</v>
      </c>
      <c r="N2421" s="910"/>
      <c r="O2421" s="910" t="s">
        <v>2155</v>
      </c>
      <c r="P2421" s="910" t="s">
        <v>24855</v>
      </c>
      <c r="Q2421" s="910" t="s">
        <v>24855</v>
      </c>
      <c r="R2421" s="910"/>
      <c r="S2421" s="915"/>
      <c r="U2421" s="910"/>
      <c r="V2421" s="910"/>
      <c r="W2421" s="911"/>
      <c r="X2421" s="910"/>
      <c r="AH2421" s="917"/>
      <c r="AI2421" s="917"/>
      <c r="AJ2421" s="917"/>
      <c r="AK2421" s="917"/>
      <c r="AS2421" s="915"/>
      <c r="BK2421" s="910"/>
      <c r="BL2421" s="910"/>
      <c r="BM2421" s="910"/>
      <c r="BN2421" s="910"/>
    </row>
    <row r="2422" spans="1:66" s="916" customFormat="1" ht="24.75" customHeight="1">
      <c r="A2422" s="910" t="s">
        <v>27760</v>
      </c>
      <c r="B2422" s="911">
        <v>40704</v>
      </c>
      <c r="C2422" s="912" t="s">
        <v>27705</v>
      </c>
      <c r="D2422" s="911" t="s">
        <v>27761</v>
      </c>
      <c r="E2422" s="911" t="s">
        <v>163</v>
      </c>
      <c r="F2422" s="910" t="s">
        <v>509</v>
      </c>
      <c r="G2422" s="910" t="s">
        <v>2167</v>
      </c>
      <c r="H2422" s="910" t="s">
        <v>180</v>
      </c>
      <c r="I2422" s="913">
        <v>0</v>
      </c>
      <c r="J2422" s="911" t="s">
        <v>27762</v>
      </c>
      <c r="K2422" s="911" t="s">
        <v>2226</v>
      </c>
      <c r="L2422" s="911" t="s">
        <v>1184</v>
      </c>
      <c r="M2422" s="914" t="s">
        <v>27763</v>
      </c>
      <c r="N2422" s="910"/>
      <c r="O2422" s="910" t="s">
        <v>2155</v>
      </c>
      <c r="P2422" s="910" t="s">
        <v>22938</v>
      </c>
      <c r="Q2422" s="910" t="s">
        <v>22938</v>
      </c>
      <c r="R2422" s="910"/>
      <c r="S2422" s="915"/>
      <c r="U2422" s="910"/>
      <c r="V2422" s="910"/>
      <c r="W2422" s="911"/>
      <c r="X2422" s="910"/>
      <c r="AH2422" s="917"/>
      <c r="AI2422" s="917"/>
      <c r="AJ2422" s="917"/>
      <c r="AK2422" s="917"/>
      <c r="AS2422" s="915"/>
      <c r="BK2422" s="910"/>
      <c r="BL2422" s="910"/>
      <c r="BM2422" s="910"/>
      <c r="BN2422" s="910"/>
    </row>
    <row r="2423" spans="1:66" s="916" customFormat="1" ht="24.75" customHeight="1">
      <c r="A2423" s="910" t="s">
        <v>27764</v>
      </c>
      <c r="B2423" s="911">
        <v>40705</v>
      </c>
      <c r="C2423" s="912" t="s">
        <v>27705</v>
      </c>
      <c r="D2423" s="911" t="s">
        <v>27765</v>
      </c>
      <c r="E2423" s="911" t="s">
        <v>163</v>
      </c>
      <c r="F2423" s="910" t="s">
        <v>392</v>
      </c>
      <c r="G2423" s="910" t="s">
        <v>2167</v>
      </c>
      <c r="H2423" s="910" t="s">
        <v>180</v>
      </c>
      <c r="I2423" s="913">
        <v>0</v>
      </c>
      <c r="J2423" s="911" t="s">
        <v>27766</v>
      </c>
      <c r="K2423" s="911" t="s">
        <v>2226</v>
      </c>
      <c r="L2423" s="911" t="s">
        <v>1184</v>
      </c>
      <c r="M2423" s="914" t="s">
        <v>27767</v>
      </c>
      <c r="N2423" s="910"/>
      <c r="O2423" s="910" t="s">
        <v>2155</v>
      </c>
      <c r="P2423" s="910" t="s">
        <v>27768</v>
      </c>
      <c r="Q2423" s="910" t="s">
        <v>27768</v>
      </c>
      <c r="R2423" s="910"/>
      <c r="S2423" s="915"/>
      <c r="U2423" s="910"/>
      <c r="V2423" s="910"/>
      <c r="W2423" s="911"/>
      <c r="X2423" s="910"/>
      <c r="AH2423" s="917"/>
      <c r="AI2423" s="917"/>
      <c r="AJ2423" s="917"/>
      <c r="AK2423" s="917"/>
      <c r="AS2423" s="915"/>
      <c r="BK2423" s="910"/>
      <c r="BL2423" s="910"/>
      <c r="BM2423" s="910"/>
      <c r="BN2423" s="910"/>
    </row>
    <row r="2424" spans="1:66" s="916" customFormat="1" ht="24.75" customHeight="1">
      <c r="A2424" s="910" t="s">
        <v>27769</v>
      </c>
      <c r="B2424" s="911">
        <v>40706</v>
      </c>
      <c r="C2424" s="912" t="s">
        <v>27705</v>
      </c>
      <c r="D2424" s="911" t="s">
        <v>27770</v>
      </c>
      <c r="E2424" s="911" t="s">
        <v>163</v>
      </c>
      <c r="F2424" s="910" t="s">
        <v>309</v>
      </c>
      <c r="G2424" s="910" t="s">
        <v>27771</v>
      </c>
      <c r="H2424" s="910" t="s">
        <v>180</v>
      </c>
      <c r="I2424" s="913">
        <v>0</v>
      </c>
      <c r="J2424" s="911" t="s">
        <v>27772</v>
      </c>
      <c r="K2424" s="911" t="s">
        <v>2226</v>
      </c>
      <c r="L2424" s="911" t="s">
        <v>1184</v>
      </c>
      <c r="M2424" s="914" t="s">
        <v>27773</v>
      </c>
      <c r="N2424" s="910"/>
      <c r="O2424" s="910" t="s">
        <v>2155</v>
      </c>
      <c r="P2424" s="910" t="s">
        <v>24825</v>
      </c>
      <c r="Q2424" s="910" t="s">
        <v>24825</v>
      </c>
      <c r="R2424" s="910"/>
      <c r="S2424" s="915"/>
      <c r="U2424" s="910"/>
      <c r="V2424" s="910"/>
      <c r="W2424" s="911"/>
      <c r="X2424" s="910"/>
      <c r="AH2424" s="917"/>
      <c r="AI2424" s="917"/>
      <c r="AJ2424" s="917"/>
      <c r="AK2424" s="917"/>
      <c r="AS2424" s="915"/>
      <c r="BK2424" s="910"/>
      <c r="BL2424" s="910"/>
      <c r="BM2424" s="910"/>
      <c r="BN2424" s="910"/>
    </row>
    <row r="2425" spans="1:66" s="916" customFormat="1" ht="24.75" customHeight="1">
      <c r="A2425" s="910" t="s">
        <v>27774</v>
      </c>
      <c r="B2425" s="911">
        <v>40707</v>
      </c>
      <c r="C2425" s="912" t="s">
        <v>27705</v>
      </c>
      <c r="D2425" s="911" t="s">
        <v>27775</v>
      </c>
      <c r="E2425" s="911" t="s">
        <v>163</v>
      </c>
      <c r="F2425" s="910" t="s">
        <v>317</v>
      </c>
      <c r="G2425" s="910" t="s">
        <v>27776</v>
      </c>
      <c r="H2425" s="910" t="s">
        <v>180</v>
      </c>
      <c r="I2425" s="913">
        <v>0</v>
      </c>
      <c r="J2425" s="911" t="s">
        <v>27777</v>
      </c>
      <c r="K2425" s="911" t="s">
        <v>2226</v>
      </c>
      <c r="L2425" s="911" t="s">
        <v>1184</v>
      </c>
      <c r="M2425" s="914" t="s">
        <v>27778</v>
      </c>
      <c r="N2425" s="910"/>
      <c r="O2425" s="910" t="s">
        <v>2155</v>
      </c>
      <c r="P2425" s="910" t="s">
        <v>24848</v>
      </c>
      <c r="Q2425" s="910" t="s">
        <v>24848</v>
      </c>
      <c r="R2425" s="910"/>
      <c r="S2425" s="915"/>
      <c r="U2425" s="910"/>
      <c r="V2425" s="910"/>
      <c r="W2425" s="911"/>
      <c r="X2425" s="910"/>
      <c r="AH2425" s="917"/>
      <c r="AI2425" s="917"/>
      <c r="AJ2425" s="917"/>
      <c r="AK2425" s="917"/>
      <c r="AS2425" s="915"/>
      <c r="BK2425" s="910"/>
      <c r="BL2425" s="910"/>
      <c r="BM2425" s="910"/>
      <c r="BN2425" s="910"/>
    </row>
    <row r="2426" spans="1:66" s="916" customFormat="1" ht="24.75" customHeight="1">
      <c r="A2426" s="910" t="s">
        <v>27779</v>
      </c>
      <c r="B2426" s="911">
        <v>40709</v>
      </c>
      <c r="C2426" s="912" t="s">
        <v>27705</v>
      </c>
      <c r="D2426" s="911" t="s">
        <v>27780</v>
      </c>
      <c r="E2426" s="911" t="s">
        <v>163</v>
      </c>
      <c r="F2426" s="910" t="s">
        <v>660</v>
      </c>
      <c r="G2426" s="910" t="s">
        <v>2167</v>
      </c>
      <c r="H2426" s="910" t="s">
        <v>180</v>
      </c>
      <c r="I2426" s="913">
        <v>0</v>
      </c>
      <c r="J2426" s="911" t="s">
        <v>27781</v>
      </c>
      <c r="K2426" s="911" t="s">
        <v>2226</v>
      </c>
      <c r="L2426" s="911" t="s">
        <v>1184</v>
      </c>
      <c r="M2426" s="914" t="s">
        <v>27782</v>
      </c>
      <c r="N2426" s="910"/>
      <c r="O2426" s="910" t="s">
        <v>2155</v>
      </c>
      <c r="P2426" s="910" t="s">
        <v>27783</v>
      </c>
      <c r="Q2426" s="910" t="s">
        <v>27783</v>
      </c>
      <c r="R2426" s="910"/>
      <c r="S2426" s="915"/>
      <c r="U2426" s="910"/>
      <c r="V2426" s="910"/>
      <c r="W2426" s="911"/>
      <c r="X2426" s="910"/>
      <c r="AH2426" s="917"/>
      <c r="AI2426" s="917"/>
      <c r="AJ2426" s="917"/>
      <c r="AK2426" s="917"/>
      <c r="AS2426" s="915"/>
      <c r="BK2426" s="910"/>
      <c r="BL2426" s="910"/>
      <c r="BM2426" s="910"/>
      <c r="BN2426" s="910"/>
    </row>
    <row r="2427" spans="1:66" s="916" customFormat="1" ht="24.75" customHeight="1">
      <c r="A2427" s="910" t="s">
        <v>27784</v>
      </c>
      <c r="B2427" s="911">
        <v>40710</v>
      </c>
      <c r="C2427" s="912" t="s">
        <v>27705</v>
      </c>
      <c r="D2427" s="911" t="s">
        <v>27785</v>
      </c>
      <c r="E2427" s="911" t="s">
        <v>163</v>
      </c>
      <c r="F2427" s="910" t="s">
        <v>469</v>
      </c>
      <c r="G2427" s="910" t="s">
        <v>27786</v>
      </c>
      <c r="H2427" s="910" t="s">
        <v>180</v>
      </c>
      <c r="I2427" s="913">
        <v>0</v>
      </c>
      <c r="J2427" s="911" t="s">
        <v>27787</v>
      </c>
      <c r="K2427" s="911" t="s">
        <v>2226</v>
      </c>
      <c r="L2427" s="911" t="s">
        <v>1184</v>
      </c>
      <c r="M2427" s="914" t="s">
        <v>27788</v>
      </c>
      <c r="N2427" s="910"/>
      <c r="O2427" s="910" t="s">
        <v>2155</v>
      </c>
      <c r="P2427" s="910" t="s">
        <v>23442</v>
      </c>
      <c r="Q2427" s="910" t="s">
        <v>23442</v>
      </c>
      <c r="R2427" s="910"/>
      <c r="S2427" s="915"/>
      <c r="U2427" s="910"/>
      <c r="V2427" s="910"/>
      <c r="W2427" s="911"/>
      <c r="X2427" s="910"/>
      <c r="AH2427" s="917"/>
      <c r="AI2427" s="917"/>
      <c r="AJ2427" s="917"/>
      <c r="AK2427" s="917"/>
      <c r="AS2427" s="915"/>
      <c r="BK2427" s="910"/>
      <c r="BL2427" s="910"/>
      <c r="BM2427" s="910"/>
      <c r="BN2427" s="910"/>
    </row>
    <row r="2428" spans="1:66" s="1042" customFormat="1" ht="24.75" customHeight="1">
      <c r="A2428" s="1268" t="s">
        <v>27789</v>
      </c>
      <c r="B2428" s="1269">
        <v>40711</v>
      </c>
      <c r="C2428" s="1270" t="s">
        <v>27705</v>
      </c>
      <c r="D2428" s="1269" t="s">
        <v>27790</v>
      </c>
      <c r="E2428" s="1269" t="s">
        <v>163</v>
      </c>
      <c r="F2428" s="1268" t="s">
        <v>249</v>
      </c>
      <c r="G2428" s="1268" t="s">
        <v>27791</v>
      </c>
      <c r="H2428" s="1268" t="s">
        <v>180</v>
      </c>
      <c r="I2428" s="1043">
        <v>0</v>
      </c>
      <c r="J2428" s="1269" t="s">
        <v>27792</v>
      </c>
      <c r="K2428" s="1269" t="s">
        <v>2226</v>
      </c>
      <c r="L2428" s="1269" t="s">
        <v>1184</v>
      </c>
      <c r="M2428" s="1271" t="s">
        <v>27793</v>
      </c>
      <c r="N2428" s="1268"/>
      <c r="O2428" s="1268" t="s">
        <v>2155</v>
      </c>
      <c r="P2428" s="1268" t="s">
        <v>22856</v>
      </c>
      <c r="Q2428" s="1268" t="s">
        <v>22856</v>
      </c>
      <c r="R2428" s="1268"/>
      <c r="S2428" s="1272"/>
      <c r="U2428" s="1268"/>
      <c r="V2428" s="1268"/>
      <c r="W2428" s="1269"/>
      <c r="X2428" s="1268"/>
      <c r="AH2428" s="1273"/>
      <c r="AI2428" s="1273"/>
      <c r="AJ2428" s="1273"/>
      <c r="AK2428" s="1273"/>
      <c r="AS2428" s="1272"/>
      <c r="BK2428" s="1268"/>
      <c r="BL2428" s="1268"/>
      <c r="BM2428" s="1268"/>
      <c r="BN2428" s="1268"/>
    </row>
    <row r="2429" spans="1:66" s="916" customFormat="1" ht="24.75" customHeight="1">
      <c r="A2429" s="910" t="s">
        <v>27794</v>
      </c>
      <c r="B2429" s="911">
        <v>40714</v>
      </c>
      <c r="C2429" s="912" t="s">
        <v>27705</v>
      </c>
      <c r="D2429" s="911">
        <v>2710202220</v>
      </c>
      <c r="E2429" s="911" t="s">
        <v>386</v>
      </c>
      <c r="F2429" s="910" t="s">
        <v>123</v>
      </c>
      <c r="G2429" s="910" t="s">
        <v>27795</v>
      </c>
      <c r="H2429" s="910"/>
      <c r="I2429" s="913"/>
      <c r="J2429" s="911">
        <v>9332120405</v>
      </c>
      <c r="K2429" s="911" t="s">
        <v>1183</v>
      </c>
      <c r="L2429" s="911" t="s">
        <v>1184</v>
      </c>
      <c r="M2429" s="914" t="s">
        <v>27796</v>
      </c>
      <c r="N2429" s="910"/>
      <c r="O2429" s="910" t="s">
        <v>2414</v>
      </c>
      <c r="P2429" s="910" t="s">
        <v>22792</v>
      </c>
      <c r="Q2429" s="910" t="s">
        <v>22792</v>
      </c>
      <c r="R2429" s="910"/>
      <c r="S2429" s="915"/>
      <c r="U2429" s="910"/>
      <c r="V2429" s="910"/>
      <c r="W2429" s="911"/>
      <c r="X2429" s="910"/>
      <c r="AH2429" s="917"/>
      <c r="AI2429" s="917"/>
      <c r="AJ2429" s="917"/>
      <c r="AK2429" s="917"/>
      <c r="AS2429" s="915"/>
      <c r="BK2429" s="910"/>
      <c r="BL2429" s="910"/>
      <c r="BM2429" s="910"/>
      <c r="BN2429" s="910"/>
    </row>
    <row r="2430" spans="1:66" s="916" customFormat="1" ht="24.75" customHeight="1">
      <c r="A2430" s="910" t="s">
        <v>27797</v>
      </c>
      <c r="B2430" s="911">
        <v>40715</v>
      </c>
      <c r="C2430" s="912" t="s">
        <v>27705</v>
      </c>
      <c r="D2430" s="911" t="s">
        <v>27798</v>
      </c>
      <c r="E2430" s="911" t="s">
        <v>163</v>
      </c>
      <c r="F2430" s="910" t="s">
        <v>3023</v>
      </c>
      <c r="G2430" s="910" t="s">
        <v>27751</v>
      </c>
      <c r="H2430" s="910" t="s">
        <v>180</v>
      </c>
      <c r="I2430" s="913">
        <v>0</v>
      </c>
      <c r="J2430" s="911" t="s">
        <v>25486</v>
      </c>
      <c r="K2430" s="911" t="s">
        <v>1183</v>
      </c>
      <c r="L2430" s="911" t="s">
        <v>1184</v>
      </c>
      <c r="M2430" s="914" t="s">
        <v>27799</v>
      </c>
      <c r="N2430" s="910"/>
      <c r="O2430" s="910" t="s">
        <v>2155</v>
      </c>
      <c r="P2430" s="910" t="s">
        <v>27800</v>
      </c>
      <c r="Q2430" s="910" t="s">
        <v>27800</v>
      </c>
      <c r="R2430" s="910"/>
      <c r="S2430" s="915"/>
      <c r="U2430" s="910"/>
      <c r="V2430" s="910"/>
      <c r="W2430" s="911"/>
      <c r="X2430" s="910"/>
      <c r="AH2430" s="917"/>
      <c r="AI2430" s="917"/>
      <c r="AJ2430" s="917"/>
      <c r="AK2430" s="917"/>
      <c r="AS2430" s="915"/>
      <c r="BK2430" s="910"/>
      <c r="BL2430" s="910"/>
      <c r="BM2430" s="910"/>
      <c r="BN2430" s="910"/>
    </row>
    <row r="2431" spans="1:66" s="916" customFormat="1" ht="24.75" customHeight="1">
      <c r="A2431" s="910"/>
      <c r="B2431" s="911"/>
      <c r="C2431" s="912"/>
      <c r="D2431" s="911"/>
      <c r="E2431" s="911"/>
      <c r="F2431" s="910"/>
      <c r="G2431" s="910"/>
      <c r="H2431" s="910"/>
      <c r="I2431" s="913" t="s">
        <v>5417</v>
      </c>
      <c r="J2431" s="911"/>
      <c r="K2431" s="911"/>
      <c r="L2431" s="911"/>
      <c r="M2431" s="914"/>
      <c r="N2431" s="910"/>
      <c r="O2431" s="910"/>
      <c r="P2431" s="910"/>
      <c r="Q2431" s="910"/>
      <c r="R2431" s="910"/>
      <c r="S2431" s="915"/>
      <c r="T2431" s="916">
        <f>IF(Table54[[#This Row],[تاریخ اولین  احتساب حق بیمه]]="",1403,MID(Table54[[#This Row],[تاریخ اولین  احتساب حق بیمه]],1,4))</f>
        <v>1403</v>
      </c>
      <c r="U2431" s="910"/>
      <c r="V2431" s="910"/>
      <c r="W2431" s="911"/>
      <c r="X2431" s="910"/>
      <c r="AH2431" s="917"/>
      <c r="AI2431" s="917"/>
      <c r="AJ2431" s="917"/>
      <c r="AK2431" s="917"/>
      <c r="AS2431" s="915"/>
      <c r="BK2431" s="910"/>
      <c r="BL2431" s="910"/>
      <c r="BM2431" s="910"/>
      <c r="BN2431" s="910"/>
    </row>
    <row r="2432" spans="1:66" s="916" customFormat="1" ht="24.75" customHeight="1">
      <c r="A2432" s="910"/>
      <c r="B2432" s="911"/>
      <c r="C2432" s="912"/>
      <c r="D2432" s="911"/>
      <c r="E2432" s="911"/>
      <c r="F2432" s="910"/>
      <c r="G2432" s="910"/>
      <c r="H2432" s="910"/>
      <c r="I2432" s="913" t="s">
        <v>5417</v>
      </c>
      <c r="J2432" s="911"/>
      <c r="K2432" s="911"/>
      <c r="L2432" s="911"/>
      <c r="M2432" s="914"/>
      <c r="N2432" s="910"/>
      <c r="O2432" s="910"/>
      <c r="P2432" s="910"/>
      <c r="Q2432" s="910"/>
      <c r="R2432" s="910"/>
      <c r="S2432" s="915"/>
      <c r="T2432" s="916">
        <f>IF(Table54[[#This Row],[تاریخ اولین  احتساب حق بیمه]]="",1403,MID(Table54[[#This Row],[تاریخ اولین  احتساب حق بیمه]],1,4))</f>
        <v>1403</v>
      </c>
      <c r="U2432" s="910"/>
      <c r="V2432" s="910"/>
      <c r="W2432" s="911"/>
      <c r="X2432" s="910"/>
      <c r="AH2432" s="917"/>
      <c r="AI2432" s="917"/>
      <c r="AJ2432" s="917"/>
      <c r="AK2432" s="917"/>
      <c r="AS2432" s="915"/>
      <c r="BK2432" s="910"/>
      <c r="BL2432" s="910"/>
      <c r="BM2432" s="910"/>
      <c r="BN2432" s="910"/>
    </row>
    <row r="2433" spans="1:66" s="1122" customFormat="1" ht="24.75" customHeight="1">
      <c r="A2433" s="1116" t="s">
        <v>27801</v>
      </c>
      <c r="B2433" s="1117">
        <v>40601</v>
      </c>
      <c r="C2433" s="1118" t="s">
        <v>27705</v>
      </c>
      <c r="D2433" s="1117" t="s">
        <v>27802</v>
      </c>
      <c r="E2433" s="1117" t="s">
        <v>163</v>
      </c>
      <c r="F2433" s="1116" t="s">
        <v>27803</v>
      </c>
      <c r="G2433" s="1116" t="s">
        <v>27804</v>
      </c>
      <c r="H2433" s="1116" t="s">
        <v>180</v>
      </c>
      <c r="I2433" s="1119">
        <v>0</v>
      </c>
      <c r="J2433" s="1117" t="s">
        <v>27805</v>
      </c>
      <c r="K2433" s="1117" t="s">
        <v>2226</v>
      </c>
      <c r="L2433" s="1117" t="s">
        <v>1184</v>
      </c>
      <c r="M2433" s="1120" t="s">
        <v>27806</v>
      </c>
      <c r="N2433" s="1116"/>
      <c r="O2433" s="1116" t="s">
        <v>2155</v>
      </c>
      <c r="P2433" s="1116" t="s">
        <v>27807</v>
      </c>
      <c r="Q2433" s="1116" t="s">
        <v>27807</v>
      </c>
      <c r="R2433" s="1116"/>
      <c r="S2433" s="1121"/>
      <c r="U2433" s="1116"/>
      <c r="V2433" s="1116"/>
      <c r="W2433" s="1117"/>
      <c r="X2433" s="1116"/>
      <c r="AH2433" s="1123"/>
      <c r="AI2433" s="1123"/>
      <c r="AJ2433" s="1123"/>
      <c r="AK2433" s="1123"/>
      <c r="AS2433" s="1121"/>
      <c r="BK2433" s="1116"/>
      <c r="BL2433" s="1116"/>
      <c r="BM2433" s="1116"/>
      <c r="BN2433" s="1116"/>
    </row>
    <row r="2434" spans="1:66" s="1136" customFormat="1" ht="24.75" customHeight="1">
      <c r="A2434" s="1130" t="s">
        <v>27808</v>
      </c>
      <c r="B2434" s="1131">
        <v>40602</v>
      </c>
      <c r="C2434" s="1132" t="s">
        <v>27705</v>
      </c>
      <c r="D2434" s="1131" t="s">
        <v>27809</v>
      </c>
      <c r="E2434" s="1131" t="s">
        <v>163</v>
      </c>
      <c r="F2434" s="1130" t="s">
        <v>138</v>
      </c>
      <c r="G2434" s="1130" t="s">
        <v>27804</v>
      </c>
      <c r="H2434" s="1130" t="s">
        <v>179</v>
      </c>
      <c r="I2434" s="1133">
        <v>2</v>
      </c>
      <c r="J2434" s="1131" t="s">
        <v>27810</v>
      </c>
      <c r="K2434" s="1131" t="s">
        <v>1183</v>
      </c>
      <c r="L2434" s="1131" t="s">
        <v>1184</v>
      </c>
      <c r="M2434" s="1134" t="s">
        <v>27811</v>
      </c>
      <c r="N2434" s="1130"/>
      <c r="O2434" s="1130" t="s">
        <v>2155</v>
      </c>
      <c r="P2434" s="1130" t="s">
        <v>25307</v>
      </c>
      <c r="Q2434" s="1130" t="s">
        <v>25307</v>
      </c>
      <c r="R2434" s="1130"/>
      <c r="S2434" s="1135"/>
      <c r="U2434" s="1130"/>
      <c r="V2434" s="1130"/>
      <c r="W2434" s="1131"/>
      <c r="X2434" s="1130"/>
      <c r="AH2434" s="1137"/>
      <c r="AI2434" s="1137"/>
      <c r="AJ2434" s="1137"/>
      <c r="AK2434" s="1137"/>
      <c r="AS2434" s="1135"/>
      <c r="BK2434" s="1130"/>
      <c r="BL2434" s="1130"/>
      <c r="BM2434" s="1130"/>
      <c r="BN2434" s="1130"/>
    </row>
    <row r="2435" spans="1:66" s="1136" customFormat="1" ht="24.75" customHeight="1">
      <c r="A2435" s="1130" t="s">
        <v>28818</v>
      </c>
      <c r="B2435" s="1131" t="s">
        <v>28819</v>
      </c>
      <c r="C2435" s="1132" t="s">
        <v>27705</v>
      </c>
      <c r="D2435" s="1131" t="s">
        <v>28820</v>
      </c>
      <c r="E2435" s="1131" t="s">
        <v>163</v>
      </c>
      <c r="F2435" s="1130" t="s">
        <v>129</v>
      </c>
      <c r="G2435" s="1130" t="s">
        <v>1955</v>
      </c>
      <c r="H2435" s="1130" t="s">
        <v>180</v>
      </c>
      <c r="I2435" s="1133">
        <v>0</v>
      </c>
      <c r="J2435" s="1131" t="s">
        <v>28821</v>
      </c>
      <c r="K2435" s="1131" t="s">
        <v>2226</v>
      </c>
      <c r="L2435" s="1131" t="s">
        <v>1184</v>
      </c>
      <c r="M2435" s="1134" t="s">
        <v>28822</v>
      </c>
      <c r="N2435" s="1130"/>
      <c r="O2435" s="1130" t="s">
        <v>2155</v>
      </c>
      <c r="P2435" s="1130" t="s">
        <v>26664</v>
      </c>
      <c r="Q2435" s="1130" t="s">
        <v>26664</v>
      </c>
      <c r="R2435" s="1130"/>
      <c r="S2435" s="1135"/>
      <c r="U2435" s="1130"/>
      <c r="V2435" s="1130"/>
      <c r="W2435" s="1131"/>
      <c r="X2435" s="1130"/>
      <c r="AH2435" s="1137"/>
      <c r="AI2435" s="1137"/>
      <c r="AJ2435" s="1137"/>
      <c r="AK2435" s="1137"/>
      <c r="AS2435" s="1135"/>
      <c r="BK2435" s="1130"/>
      <c r="BL2435" s="1130"/>
      <c r="BM2435" s="1130"/>
      <c r="BN2435" s="1130"/>
    </row>
    <row r="2436" spans="1:66" s="1136" customFormat="1" ht="24.75" customHeight="1">
      <c r="A2436" s="1130" t="s">
        <v>28823</v>
      </c>
      <c r="B2436" s="1131" t="s">
        <v>28824</v>
      </c>
      <c r="C2436" s="1132" t="s">
        <v>27705</v>
      </c>
      <c r="D2436" s="1131" t="s">
        <v>28825</v>
      </c>
      <c r="E2436" s="1131" t="s">
        <v>163</v>
      </c>
      <c r="F2436" s="1130" t="s">
        <v>665</v>
      </c>
      <c r="G2436" s="1130" t="s">
        <v>2672</v>
      </c>
      <c r="H2436" s="1130" t="s">
        <v>180</v>
      </c>
      <c r="I2436" s="1133">
        <v>0</v>
      </c>
      <c r="J2436" s="1131" t="s">
        <v>28826</v>
      </c>
      <c r="K2436" s="1131" t="s">
        <v>1183</v>
      </c>
      <c r="L2436" s="1131" t="s">
        <v>1184</v>
      </c>
      <c r="M2436" s="1134" t="s">
        <v>28827</v>
      </c>
      <c r="N2436" s="1130"/>
      <c r="O2436" s="1130" t="s">
        <v>2155</v>
      </c>
      <c r="P2436" s="1130" t="s">
        <v>28828</v>
      </c>
      <c r="Q2436" s="1130" t="s">
        <v>28828</v>
      </c>
      <c r="R2436" s="1130"/>
      <c r="S2436" s="1135"/>
      <c r="U2436" s="1130"/>
      <c r="V2436" s="1130"/>
      <c r="W2436" s="1131"/>
      <c r="X2436" s="1130"/>
      <c r="AH2436" s="1137"/>
      <c r="AI2436" s="1137"/>
      <c r="AJ2436" s="1137"/>
      <c r="AK2436" s="1137"/>
      <c r="AS2436" s="1135"/>
      <c r="BK2436" s="1130"/>
      <c r="BL2436" s="1130"/>
      <c r="BM2436" s="1130"/>
      <c r="BN2436" s="1130"/>
    </row>
    <row r="2437" spans="1:66" s="1136" customFormat="1" ht="24.75" customHeight="1">
      <c r="A2437" s="1130"/>
      <c r="B2437" s="1131"/>
      <c r="C2437" s="1132"/>
      <c r="D2437" s="1131"/>
      <c r="E2437" s="1131"/>
      <c r="F2437" s="1130"/>
      <c r="G2437" s="1130"/>
      <c r="H2437" s="1130"/>
      <c r="I2437" s="1133" t="s">
        <v>5417</v>
      </c>
      <c r="J2437" s="1131"/>
      <c r="K2437" s="1131"/>
      <c r="L2437" s="1131"/>
      <c r="M2437" s="1134"/>
      <c r="N2437" s="1130"/>
      <c r="O2437" s="1130"/>
      <c r="P2437" s="1130"/>
      <c r="Q2437" s="1130"/>
      <c r="R2437" s="1130"/>
      <c r="S2437" s="1135"/>
      <c r="T2437" s="1136">
        <f>IF(Table54[[#This Row],[تاریخ اولین  احتساب حق بیمه]]="",1403,MID(Table54[[#This Row],[تاریخ اولین  احتساب حق بیمه]],1,4))</f>
        <v>1403</v>
      </c>
      <c r="U2437" s="1130"/>
      <c r="V2437" s="1130"/>
      <c r="W2437" s="1131"/>
      <c r="X2437" s="1130"/>
      <c r="AH2437" s="1137"/>
      <c r="AI2437" s="1137"/>
      <c r="AJ2437" s="1137"/>
      <c r="AK2437" s="1137"/>
      <c r="AS2437" s="1135"/>
      <c r="BK2437" s="1130"/>
      <c r="BL2437" s="1130"/>
      <c r="BM2437" s="1130"/>
      <c r="BN2437" s="1130"/>
    </row>
    <row r="2438" spans="1:66" s="748" customFormat="1" ht="24.75" customHeight="1">
      <c r="A2438" s="22" t="s">
        <v>27995</v>
      </c>
      <c r="B2438" s="23" t="s">
        <v>28004</v>
      </c>
      <c r="C2438" s="472" t="s">
        <v>27990</v>
      </c>
      <c r="D2438" s="23" t="s">
        <v>28014</v>
      </c>
      <c r="E2438" s="23" t="s">
        <v>162</v>
      </c>
      <c r="F2438" s="22" t="s">
        <v>28015</v>
      </c>
      <c r="G2438" s="22" t="s">
        <v>28016</v>
      </c>
      <c r="H2438" s="22" t="s">
        <v>179</v>
      </c>
      <c r="I2438" s="18" t="s">
        <v>5418</v>
      </c>
      <c r="J2438" s="23" t="s">
        <v>28031</v>
      </c>
      <c r="K2438" s="23" t="s">
        <v>1183</v>
      </c>
      <c r="L2438" s="23" t="s">
        <v>1184</v>
      </c>
      <c r="M2438" s="746" t="s">
        <v>29918</v>
      </c>
      <c r="N2438" s="22">
        <v>4153853889</v>
      </c>
      <c r="O2438" s="22" t="s">
        <v>1551</v>
      </c>
      <c r="P2438" s="22" t="s">
        <v>187</v>
      </c>
      <c r="Q2438" s="22" t="s">
        <v>187</v>
      </c>
      <c r="R2438" s="22" t="s">
        <v>187</v>
      </c>
      <c r="S2438" s="747"/>
      <c r="T2438" s="748" t="str">
        <f>IF(Table54[[#This Row],[تاریخ اولین  احتساب حق بیمه]]="",1403,MID(Table54[[#This Row],[تاریخ اولین  احتساب حق بیمه]],1,4))</f>
        <v>1398</v>
      </c>
      <c r="U2438" s="22"/>
      <c r="V2438" s="22"/>
      <c r="W2438" s="23"/>
      <c r="X2438" s="22"/>
      <c r="AH2438" s="749"/>
      <c r="AI2438" s="749"/>
      <c r="AJ2438" s="749"/>
      <c r="AK2438" s="749"/>
      <c r="AS2438" s="747"/>
      <c r="BK2438" s="22"/>
      <c r="BL2438" s="22"/>
      <c r="BM2438" s="22"/>
      <c r="BN2438" s="22"/>
    </row>
    <row r="2439" spans="1:66" s="748" customFormat="1" ht="24.75" customHeight="1">
      <c r="A2439" s="22" t="s">
        <v>27996</v>
      </c>
      <c r="B2439" s="23" t="s">
        <v>28005</v>
      </c>
      <c r="C2439" s="472" t="s">
        <v>27990</v>
      </c>
      <c r="D2439" s="23" t="s">
        <v>28017</v>
      </c>
      <c r="E2439" s="23" t="s">
        <v>162</v>
      </c>
      <c r="F2439" s="22" t="s">
        <v>28018</v>
      </c>
      <c r="G2439" s="22" t="s">
        <v>28016</v>
      </c>
      <c r="H2439" s="22" t="s">
        <v>180</v>
      </c>
      <c r="I2439" s="18" t="s">
        <v>5417</v>
      </c>
      <c r="J2439" s="23" t="s">
        <v>28032</v>
      </c>
      <c r="K2439" s="23" t="s">
        <v>1183</v>
      </c>
      <c r="L2439" s="23" t="s">
        <v>1184</v>
      </c>
      <c r="M2439" s="746" t="s">
        <v>29917</v>
      </c>
      <c r="N2439" s="22">
        <v>4195984433</v>
      </c>
      <c r="O2439" s="22" t="s">
        <v>1551</v>
      </c>
      <c r="P2439" s="22" t="s">
        <v>652</v>
      </c>
      <c r="Q2439" s="22" t="s">
        <v>652</v>
      </c>
      <c r="R2439" s="22" t="s">
        <v>652</v>
      </c>
      <c r="S2439" s="747"/>
      <c r="T2439" s="748" t="str">
        <f>IF(Table54[[#This Row],[تاریخ اولین  احتساب حق بیمه]]="",1403,MID(Table54[[#This Row],[تاریخ اولین  احتساب حق بیمه]],1,4))</f>
        <v>1397</v>
      </c>
      <c r="U2439" s="22"/>
      <c r="V2439" s="22"/>
      <c r="W2439" s="23"/>
      <c r="X2439" s="22"/>
      <c r="AH2439" s="749"/>
      <c r="AI2439" s="749"/>
      <c r="AJ2439" s="749"/>
      <c r="AK2439" s="749"/>
      <c r="AS2439" s="747"/>
      <c r="BK2439" s="22"/>
      <c r="BL2439" s="22"/>
      <c r="BM2439" s="22"/>
      <c r="BN2439" s="22"/>
    </row>
    <row r="2440" spans="1:66" s="748" customFormat="1" ht="24.75" customHeight="1">
      <c r="A2440" s="22" t="s">
        <v>27997</v>
      </c>
      <c r="B2440" s="23" t="s">
        <v>28006</v>
      </c>
      <c r="C2440" s="472" t="s">
        <v>27990</v>
      </c>
      <c r="D2440" s="23" t="s">
        <v>28019</v>
      </c>
      <c r="E2440" s="23" t="s">
        <v>162</v>
      </c>
      <c r="F2440" s="22" t="s">
        <v>28020</v>
      </c>
      <c r="G2440" s="22" t="s">
        <v>586</v>
      </c>
      <c r="H2440" s="22" t="s">
        <v>179</v>
      </c>
      <c r="I2440" s="18" t="s">
        <v>5418</v>
      </c>
      <c r="J2440" s="23" t="s">
        <v>28033</v>
      </c>
      <c r="K2440" s="23" t="s">
        <v>1183</v>
      </c>
      <c r="L2440" s="23" t="s">
        <v>1184</v>
      </c>
      <c r="M2440" s="746" t="s">
        <v>29916</v>
      </c>
      <c r="N2440" s="22"/>
      <c r="O2440" s="22" t="s">
        <v>1551</v>
      </c>
      <c r="P2440" s="22" t="s">
        <v>4748</v>
      </c>
      <c r="Q2440" s="22" t="s">
        <v>4748</v>
      </c>
      <c r="R2440" s="22" t="s">
        <v>4748</v>
      </c>
      <c r="S2440" s="747"/>
      <c r="T2440" s="748" t="str">
        <f>IF(Table54[[#This Row],[تاریخ اولین  احتساب حق بیمه]]="",1403,MID(Table54[[#This Row],[تاریخ اولین  احتساب حق بیمه]],1,4))</f>
        <v>1402</v>
      </c>
      <c r="U2440" s="22"/>
      <c r="V2440" s="22"/>
      <c r="W2440" s="23"/>
      <c r="X2440" s="22"/>
      <c r="AH2440" s="749"/>
      <c r="AI2440" s="749"/>
      <c r="AJ2440" s="749"/>
      <c r="AK2440" s="749"/>
      <c r="AS2440" s="747"/>
      <c r="BK2440" s="22"/>
      <c r="BL2440" s="22"/>
      <c r="BM2440" s="22"/>
      <c r="BN2440" s="22"/>
    </row>
    <row r="2441" spans="1:66" s="748" customFormat="1" ht="24.75" customHeight="1">
      <c r="A2441" s="22" t="s">
        <v>27998</v>
      </c>
      <c r="B2441" s="23" t="s">
        <v>28007</v>
      </c>
      <c r="C2441" s="472" t="s">
        <v>27990</v>
      </c>
      <c r="D2441" s="23" t="s">
        <v>28021</v>
      </c>
      <c r="E2441" s="23" t="s">
        <v>162</v>
      </c>
      <c r="F2441" s="22" t="s">
        <v>25186</v>
      </c>
      <c r="G2441" s="22" t="s">
        <v>28022</v>
      </c>
      <c r="H2441" s="22" t="s">
        <v>180</v>
      </c>
      <c r="I2441" s="18" t="s">
        <v>5417</v>
      </c>
      <c r="J2441" s="23" t="s">
        <v>28034</v>
      </c>
      <c r="K2441" s="23" t="s">
        <v>1183</v>
      </c>
      <c r="L2441" s="23" t="s">
        <v>1184</v>
      </c>
      <c r="M2441" s="746" t="s">
        <v>29915</v>
      </c>
      <c r="N2441" s="22"/>
      <c r="O2441" s="22" t="s">
        <v>1551</v>
      </c>
      <c r="P2441" s="22" t="s">
        <v>642</v>
      </c>
      <c r="Q2441" s="22" t="s">
        <v>642</v>
      </c>
      <c r="R2441" s="22" t="s">
        <v>642</v>
      </c>
      <c r="S2441" s="747"/>
      <c r="T2441" s="748" t="str">
        <f>IF(Table54[[#This Row],[تاریخ اولین  احتساب حق بیمه]]="",1403,MID(Table54[[#This Row],[تاریخ اولین  احتساب حق بیمه]],1,4))</f>
        <v>1400</v>
      </c>
      <c r="U2441" s="22"/>
      <c r="V2441" s="22"/>
      <c r="W2441" s="23"/>
      <c r="X2441" s="22"/>
      <c r="AH2441" s="749"/>
      <c r="AI2441" s="749"/>
      <c r="AJ2441" s="749"/>
      <c r="AK2441" s="749"/>
      <c r="AS2441" s="747"/>
      <c r="BK2441" s="22"/>
      <c r="BL2441" s="22"/>
      <c r="BM2441" s="22"/>
      <c r="BN2441" s="22"/>
    </row>
    <row r="2442" spans="1:66" s="748" customFormat="1" ht="24.75" customHeight="1">
      <c r="A2442" s="22" t="s">
        <v>27999</v>
      </c>
      <c r="B2442" s="23" t="s">
        <v>28008</v>
      </c>
      <c r="C2442" s="472" t="s">
        <v>27990</v>
      </c>
      <c r="D2442" s="23" t="s">
        <v>28023</v>
      </c>
      <c r="E2442" s="23" t="s">
        <v>162</v>
      </c>
      <c r="F2442" s="22" t="s">
        <v>317</v>
      </c>
      <c r="G2442" s="22" t="s">
        <v>588</v>
      </c>
      <c r="H2442" s="22" t="s">
        <v>180</v>
      </c>
      <c r="I2442" s="18" t="s">
        <v>5417</v>
      </c>
      <c r="J2442" s="23" t="s">
        <v>28035</v>
      </c>
      <c r="K2442" s="23" t="s">
        <v>1183</v>
      </c>
      <c r="L2442" s="23" t="s">
        <v>1184</v>
      </c>
      <c r="M2442" s="746" t="s">
        <v>29914</v>
      </c>
      <c r="N2442" s="22">
        <v>4193943887</v>
      </c>
      <c r="O2442" s="22" t="s">
        <v>1551</v>
      </c>
      <c r="P2442" s="22" t="s">
        <v>28041</v>
      </c>
      <c r="Q2442" s="22" t="s">
        <v>28041</v>
      </c>
      <c r="R2442" s="22" t="s">
        <v>24862</v>
      </c>
      <c r="S2442" s="747"/>
      <c r="T2442" s="748" t="str">
        <f>IF(Table54[[#This Row],[تاریخ اولین  احتساب حق بیمه]]="",1403,MID(Table54[[#This Row],[تاریخ اولین  احتساب حق بیمه]],1,4))</f>
        <v>1403</v>
      </c>
      <c r="U2442" s="22"/>
      <c r="V2442" s="22"/>
      <c r="W2442" s="23"/>
      <c r="X2442" s="22"/>
      <c r="AH2442" s="749"/>
      <c r="AI2442" s="749"/>
      <c r="AJ2442" s="749"/>
      <c r="AK2442" s="749"/>
      <c r="AS2442" s="747"/>
      <c r="BK2442" s="22"/>
      <c r="BL2442" s="22"/>
      <c r="BM2442" s="22"/>
      <c r="BN2442" s="22"/>
    </row>
    <row r="2443" spans="1:66" s="748" customFormat="1" ht="24.75" customHeight="1">
      <c r="A2443" s="22" t="s">
        <v>28000</v>
      </c>
      <c r="B2443" s="23" t="s">
        <v>28009</v>
      </c>
      <c r="C2443" s="472" t="s">
        <v>27990</v>
      </c>
      <c r="D2443" s="23" t="s">
        <v>28024</v>
      </c>
      <c r="E2443" s="23" t="s">
        <v>162</v>
      </c>
      <c r="F2443" s="22" t="s">
        <v>318</v>
      </c>
      <c r="G2443" s="22" t="s">
        <v>28025</v>
      </c>
      <c r="H2443" s="22" t="s">
        <v>180</v>
      </c>
      <c r="I2443" s="18" t="s">
        <v>5417</v>
      </c>
      <c r="J2443" s="23" t="s">
        <v>28036</v>
      </c>
      <c r="K2443" s="23" t="s">
        <v>1183</v>
      </c>
      <c r="L2443" s="23" t="s">
        <v>1184</v>
      </c>
      <c r="M2443" s="746" t="s">
        <v>29913</v>
      </c>
      <c r="N2443" s="22"/>
      <c r="O2443" s="22" t="s">
        <v>1551</v>
      </c>
      <c r="P2443" s="22" t="s">
        <v>25916</v>
      </c>
      <c r="Q2443" s="22" t="s">
        <v>25916</v>
      </c>
      <c r="R2443" s="22" t="s">
        <v>25916</v>
      </c>
      <c r="S2443" s="747"/>
      <c r="T2443" s="748" t="str">
        <f>IF(Table54[[#This Row],[تاریخ اولین  احتساب حق بیمه]]="",1403,MID(Table54[[#This Row],[تاریخ اولین  احتساب حق بیمه]],1,4))</f>
        <v>1404</v>
      </c>
      <c r="U2443" s="22"/>
      <c r="V2443" s="22"/>
      <c r="W2443" s="23"/>
      <c r="X2443" s="22"/>
      <c r="AH2443" s="749"/>
      <c r="AI2443" s="749"/>
      <c r="AJ2443" s="749"/>
      <c r="AK2443" s="749"/>
      <c r="AS2443" s="747"/>
      <c r="BK2443" s="22"/>
      <c r="BL2443" s="22"/>
      <c r="BM2443" s="22"/>
      <c r="BN2443" s="22"/>
    </row>
    <row r="2444" spans="1:66" s="748" customFormat="1" ht="24.75" customHeight="1">
      <c r="A2444" s="22" t="s">
        <v>28001</v>
      </c>
      <c r="B2444" s="23" t="s">
        <v>28010</v>
      </c>
      <c r="C2444" s="472" t="s">
        <v>27990</v>
      </c>
      <c r="D2444" s="23" t="s">
        <v>28026</v>
      </c>
      <c r="E2444" s="23" t="s">
        <v>162</v>
      </c>
      <c r="F2444" s="22" t="s">
        <v>102</v>
      </c>
      <c r="G2444" s="22" t="s">
        <v>28027</v>
      </c>
      <c r="H2444" s="22" t="s">
        <v>180</v>
      </c>
      <c r="I2444" s="18" t="s">
        <v>5417</v>
      </c>
      <c r="J2444" s="23" t="s">
        <v>28037</v>
      </c>
      <c r="K2444" s="23" t="s">
        <v>1183</v>
      </c>
      <c r="L2444" s="23" t="s">
        <v>1184</v>
      </c>
      <c r="M2444" s="746" t="s">
        <v>28038</v>
      </c>
      <c r="N2444" s="22">
        <v>4178613315</v>
      </c>
      <c r="O2444" s="22" t="s">
        <v>1551</v>
      </c>
      <c r="P2444" s="22" t="s">
        <v>27673</v>
      </c>
      <c r="Q2444" s="22" t="s">
        <v>27673</v>
      </c>
      <c r="R2444" s="22" t="s">
        <v>27673</v>
      </c>
      <c r="S2444" s="747"/>
      <c r="T2444" s="748" t="str">
        <f>IF(Table54[[#This Row],[تاریخ اولین  احتساب حق بیمه]]="",1403,MID(Table54[[#This Row],[تاریخ اولین  احتساب حق بیمه]],1,4))</f>
        <v>1404</v>
      </c>
      <c r="U2444" s="22"/>
      <c r="V2444" s="22"/>
      <c r="W2444" s="23"/>
      <c r="X2444" s="22"/>
      <c r="AH2444" s="749"/>
      <c r="AI2444" s="749"/>
      <c r="AJ2444" s="749"/>
      <c r="AK2444" s="749"/>
      <c r="AS2444" s="747"/>
      <c r="BK2444" s="22"/>
      <c r="BL2444" s="22"/>
      <c r="BM2444" s="22"/>
      <c r="BN2444" s="22"/>
    </row>
    <row r="2445" spans="1:66" s="748" customFormat="1" ht="24.75" customHeight="1">
      <c r="A2445" s="22" t="s">
        <v>28002</v>
      </c>
      <c r="B2445" s="23" t="s">
        <v>28011</v>
      </c>
      <c r="C2445" s="472" t="s">
        <v>27990</v>
      </c>
      <c r="D2445" s="23" t="s">
        <v>28028</v>
      </c>
      <c r="E2445" s="23" t="s">
        <v>162</v>
      </c>
      <c r="F2445" s="22" t="s">
        <v>830</v>
      </c>
      <c r="G2445" s="22" t="s">
        <v>28029</v>
      </c>
      <c r="H2445" s="22" t="s">
        <v>180</v>
      </c>
      <c r="I2445" s="18" t="s">
        <v>5417</v>
      </c>
      <c r="J2445" s="23" t="s">
        <v>28039</v>
      </c>
      <c r="K2445" s="23" t="s">
        <v>1183</v>
      </c>
      <c r="L2445" s="23" t="s">
        <v>1184</v>
      </c>
      <c r="M2445" s="746" t="s">
        <v>29912</v>
      </c>
      <c r="N2445" s="22">
        <v>4158754399</v>
      </c>
      <c r="O2445" s="22" t="s">
        <v>1551</v>
      </c>
      <c r="P2445" s="22"/>
      <c r="Q2445" s="22"/>
      <c r="R2445" s="22"/>
      <c r="S2445" s="747"/>
      <c r="T2445" s="748">
        <f>IF(Table54[[#This Row],[تاریخ اولین  احتساب حق بیمه]]="",1403,MID(Table54[[#This Row],[تاریخ اولین  احتساب حق بیمه]],1,4))</f>
        <v>1403</v>
      </c>
      <c r="U2445" s="22"/>
      <c r="V2445" s="22"/>
      <c r="W2445" s="23"/>
      <c r="X2445" s="22"/>
      <c r="AH2445" s="749"/>
      <c r="AI2445" s="749"/>
      <c r="AJ2445" s="749"/>
      <c r="AK2445" s="749"/>
      <c r="AS2445" s="747"/>
      <c r="BK2445" s="22"/>
      <c r="BL2445" s="22"/>
      <c r="BM2445" s="22"/>
      <c r="BN2445" s="22"/>
    </row>
    <row r="2446" spans="1:66" s="748" customFormat="1" ht="24.75" customHeight="1">
      <c r="A2446" s="22" t="s">
        <v>28003</v>
      </c>
      <c r="B2446" s="23" t="s">
        <v>28012</v>
      </c>
      <c r="C2446" s="472" t="s">
        <v>27990</v>
      </c>
      <c r="D2446" s="23" t="s">
        <v>28030</v>
      </c>
      <c r="E2446" s="23" t="s">
        <v>162</v>
      </c>
      <c r="F2446" s="22" t="s">
        <v>508</v>
      </c>
      <c r="G2446" s="22" t="s">
        <v>28029</v>
      </c>
      <c r="H2446" s="22" t="s">
        <v>180</v>
      </c>
      <c r="I2446" s="18" t="s">
        <v>5417</v>
      </c>
      <c r="J2446" s="23" t="s">
        <v>28040</v>
      </c>
      <c r="K2446" s="23" t="s">
        <v>1183</v>
      </c>
      <c r="L2446" s="23" t="s">
        <v>1184</v>
      </c>
      <c r="M2446" s="746" t="s">
        <v>29911</v>
      </c>
      <c r="N2446" s="22">
        <v>4143776181</v>
      </c>
      <c r="O2446" s="22" t="s">
        <v>1551</v>
      </c>
      <c r="P2446" s="22" t="s">
        <v>4452</v>
      </c>
      <c r="Q2446" s="22" t="s">
        <v>4452</v>
      </c>
      <c r="R2446" s="22" t="s">
        <v>4452</v>
      </c>
      <c r="S2446" s="747"/>
      <c r="T2446" s="748" t="str">
        <f>IF(Table54[[#This Row],[تاریخ اولین  احتساب حق بیمه]]="",1403,MID(Table54[[#This Row],[تاریخ اولین  احتساب حق بیمه]],1,4))</f>
        <v>1402</v>
      </c>
      <c r="U2446" s="22"/>
      <c r="V2446" s="22"/>
      <c r="W2446" s="23"/>
      <c r="X2446" s="22"/>
      <c r="AH2446" s="749"/>
      <c r="AI2446" s="749"/>
      <c r="AJ2446" s="749"/>
      <c r="AK2446" s="749"/>
      <c r="AS2446" s="747"/>
      <c r="BK2446" s="22"/>
      <c r="BL2446" s="22"/>
      <c r="BM2446" s="22"/>
      <c r="BN2446" s="22"/>
    </row>
    <row r="2447" spans="1:66" s="748" customFormat="1" ht="24.75" customHeight="1">
      <c r="A2447" s="22" t="s">
        <v>29876</v>
      </c>
      <c r="B2447" s="23" t="s">
        <v>28013</v>
      </c>
      <c r="C2447" s="472" t="s">
        <v>27990</v>
      </c>
      <c r="D2447" s="23" t="s">
        <v>29889</v>
      </c>
      <c r="E2447" s="23" t="s">
        <v>162</v>
      </c>
      <c r="F2447" s="22" t="s">
        <v>763</v>
      </c>
      <c r="G2447" s="22" t="s">
        <v>28016</v>
      </c>
      <c r="H2447" s="22" t="s">
        <v>179</v>
      </c>
      <c r="I2447" s="18" t="s">
        <v>5418</v>
      </c>
      <c r="J2447" s="23" t="s">
        <v>29897</v>
      </c>
      <c r="K2447" s="23" t="s">
        <v>1183</v>
      </c>
      <c r="L2447" s="23" t="s">
        <v>1184</v>
      </c>
      <c r="M2447" s="746" t="s">
        <v>29910</v>
      </c>
      <c r="N2447" s="22">
        <v>4134846811</v>
      </c>
      <c r="O2447" s="22" t="s">
        <v>1551</v>
      </c>
      <c r="P2447" s="22" t="s">
        <v>29904</v>
      </c>
      <c r="Q2447" s="22" t="s">
        <v>29904</v>
      </c>
      <c r="R2447" s="22" t="s">
        <v>29904</v>
      </c>
      <c r="S2447" s="747"/>
      <c r="T2447" s="748" t="str">
        <f>IF(Table54[[#This Row],[تاریخ اولین  احتساب حق بیمه]]="",1403,MID(Table54[[#This Row],[تاریخ اولین  احتساب حق بیمه]],1,4))</f>
        <v>1404</v>
      </c>
      <c r="U2447" s="22"/>
      <c r="V2447" s="22"/>
      <c r="W2447" s="23"/>
      <c r="X2447" s="22"/>
      <c r="AH2447" s="749"/>
      <c r="AI2447" s="749"/>
      <c r="AJ2447" s="749"/>
      <c r="AK2447" s="749"/>
      <c r="AS2447" s="747"/>
      <c r="BK2447" s="22"/>
      <c r="BL2447" s="22"/>
      <c r="BM2447" s="22"/>
      <c r="BN2447" s="22"/>
    </row>
    <row r="2448" spans="1:66" s="748" customFormat="1" ht="24.75" customHeight="1">
      <c r="A2448" s="22" t="s">
        <v>29877</v>
      </c>
      <c r="B2448" s="23" t="s">
        <v>29883</v>
      </c>
      <c r="C2448" s="472" t="s">
        <v>27990</v>
      </c>
      <c r="D2448" s="23" t="s">
        <v>29890</v>
      </c>
      <c r="E2448" s="23" t="s">
        <v>162</v>
      </c>
      <c r="F2448" s="22" t="s">
        <v>143</v>
      </c>
      <c r="G2448" s="22" t="s">
        <v>28027</v>
      </c>
      <c r="H2448" s="22" t="s">
        <v>179</v>
      </c>
      <c r="I2448" s="18" t="s">
        <v>5418</v>
      </c>
      <c r="J2448" s="23" t="s">
        <v>29898</v>
      </c>
      <c r="K2448" s="23" t="s">
        <v>1183</v>
      </c>
      <c r="L2448" s="23" t="s">
        <v>1184</v>
      </c>
      <c r="M2448" s="746" t="s">
        <v>29909</v>
      </c>
      <c r="N2448" s="22"/>
      <c r="O2448" s="22" t="s">
        <v>1551</v>
      </c>
      <c r="P2448" s="22" t="s">
        <v>26623</v>
      </c>
      <c r="Q2448" s="22" t="s">
        <v>26623</v>
      </c>
      <c r="R2448" s="22" t="s">
        <v>26623</v>
      </c>
      <c r="S2448" s="747"/>
      <c r="T2448" s="748" t="str">
        <f>IF(Table54[[#This Row],[تاریخ اولین  احتساب حق بیمه]]="",1403,MID(Table54[[#This Row],[تاریخ اولین  احتساب حق بیمه]],1,4))</f>
        <v>1404</v>
      </c>
      <c r="U2448" s="22"/>
      <c r="V2448" s="22"/>
      <c r="W2448" s="23"/>
      <c r="X2448" s="22"/>
      <c r="AH2448" s="749"/>
      <c r="AI2448" s="749"/>
      <c r="AJ2448" s="749"/>
      <c r="AK2448" s="749"/>
      <c r="AS2448" s="747"/>
      <c r="BK2448" s="22"/>
      <c r="BL2448" s="22"/>
      <c r="BM2448" s="22"/>
      <c r="BN2448" s="22"/>
    </row>
    <row r="2449" spans="1:124" s="748" customFormat="1" ht="24.75" customHeight="1">
      <c r="A2449" s="22" t="s">
        <v>29878</v>
      </c>
      <c r="B2449" s="23" t="s">
        <v>29884</v>
      </c>
      <c r="C2449" s="472" t="s">
        <v>27990</v>
      </c>
      <c r="D2449" s="23" t="s">
        <v>29891</v>
      </c>
      <c r="E2449" s="23" t="s">
        <v>162</v>
      </c>
      <c r="F2449" s="22" t="s">
        <v>29894</v>
      </c>
      <c r="G2449" s="22" t="s">
        <v>29895</v>
      </c>
      <c r="H2449" s="22" t="s">
        <v>179</v>
      </c>
      <c r="I2449" s="18" t="s">
        <v>5417</v>
      </c>
      <c r="J2449" s="23" t="s">
        <v>29899</v>
      </c>
      <c r="K2449" s="23" t="s">
        <v>1183</v>
      </c>
      <c r="L2449" s="23" t="s">
        <v>1184</v>
      </c>
      <c r="M2449" s="746" t="s">
        <v>29908</v>
      </c>
      <c r="N2449" s="22">
        <v>4158635144</v>
      </c>
      <c r="O2449" s="22" t="s">
        <v>1551</v>
      </c>
      <c r="P2449" s="22" t="s">
        <v>26623</v>
      </c>
      <c r="Q2449" s="22" t="s">
        <v>26623</v>
      </c>
      <c r="R2449" s="22"/>
      <c r="S2449" s="747"/>
      <c r="T2449" s="748">
        <f>IF(Table54[[#This Row],[تاریخ اولین  احتساب حق بیمه]]="",1403,MID(Table54[[#This Row],[تاریخ اولین  احتساب حق بیمه]],1,4))</f>
        <v>1403</v>
      </c>
      <c r="U2449" s="22"/>
      <c r="V2449" s="22"/>
      <c r="W2449" s="23"/>
      <c r="X2449" s="22"/>
      <c r="AH2449" s="749"/>
      <c r="AI2449" s="749"/>
      <c r="AJ2449" s="749"/>
      <c r="AK2449" s="749"/>
      <c r="AS2449" s="747"/>
      <c r="BK2449" s="22"/>
      <c r="BL2449" s="22"/>
      <c r="BM2449" s="22"/>
      <c r="BN2449" s="22"/>
    </row>
    <row r="2450" spans="1:124" s="748" customFormat="1" ht="24.75" customHeight="1">
      <c r="A2450" s="22" t="s">
        <v>29879</v>
      </c>
      <c r="B2450" s="23" t="s">
        <v>29885</v>
      </c>
      <c r="C2450" s="472" t="s">
        <v>27990</v>
      </c>
      <c r="D2450" s="23" t="s">
        <v>29892</v>
      </c>
      <c r="E2450" s="23" t="s">
        <v>162</v>
      </c>
      <c r="F2450" s="22" t="s">
        <v>322</v>
      </c>
      <c r="G2450" s="22" t="s">
        <v>29895</v>
      </c>
      <c r="H2450" s="22" t="s">
        <v>180</v>
      </c>
      <c r="I2450" s="18" t="s">
        <v>5417</v>
      </c>
      <c r="J2450" s="23" t="s">
        <v>29900</v>
      </c>
      <c r="K2450" s="23" t="s">
        <v>1183</v>
      </c>
      <c r="L2450" s="23" t="s">
        <v>1184</v>
      </c>
      <c r="M2450" s="746" t="s">
        <v>29907</v>
      </c>
      <c r="N2450" s="22"/>
      <c r="O2450" s="22" t="s">
        <v>1551</v>
      </c>
      <c r="P2450" s="22" t="s">
        <v>26623</v>
      </c>
      <c r="Q2450" s="22" t="s">
        <v>26623</v>
      </c>
      <c r="R2450" s="22"/>
      <c r="S2450" s="747"/>
      <c r="T2450" s="748">
        <f>IF(Table54[[#This Row],[تاریخ اولین  احتساب حق بیمه]]="",1403,MID(Table54[[#This Row],[تاریخ اولین  احتساب حق بیمه]],1,4))</f>
        <v>1403</v>
      </c>
      <c r="U2450" s="22"/>
      <c r="V2450" s="22"/>
      <c r="W2450" s="23"/>
      <c r="X2450" s="22"/>
      <c r="AH2450" s="749"/>
      <c r="AI2450" s="749"/>
      <c r="AJ2450" s="749"/>
      <c r="AK2450" s="749"/>
      <c r="AS2450" s="747"/>
      <c r="BK2450" s="22"/>
      <c r="BL2450" s="22"/>
      <c r="BM2450" s="22"/>
      <c r="BN2450" s="22"/>
    </row>
    <row r="2451" spans="1:124" s="748" customFormat="1" ht="24.75" customHeight="1">
      <c r="A2451" s="22" t="s">
        <v>29880</v>
      </c>
      <c r="B2451" s="23" t="s">
        <v>29886</v>
      </c>
      <c r="C2451" s="472" t="s">
        <v>27990</v>
      </c>
      <c r="D2451" s="23" t="s">
        <v>29892</v>
      </c>
      <c r="E2451" s="23" t="s">
        <v>162</v>
      </c>
      <c r="F2451" s="22" t="s">
        <v>29896</v>
      </c>
      <c r="G2451" s="22" t="s">
        <v>29895</v>
      </c>
      <c r="H2451" s="22" t="s">
        <v>179</v>
      </c>
      <c r="I2451" s="18" t="s">
        <v>5417</v>
      </c>
      <c r="J2451" s="23" t="s">
        <v>29901</v>
      </c>
      <c r="K2451" s="23" t="s">
        <v>1183</v>
      </c>
      <c r="L2451" s="23" t="s">
        <v>1184</v>
      </c>
      <c r="M2451" s="746" t="s">
        <v>29906</v>
      </c>
      <c r="N2451" s="22"/>
      <c r="O2451" s="22" t="s">
        <v>1551</v>
      </c>
      <c r="P2451" s="22" t="s">
        <v>26623</v>
      </c>
      <c r="Q2451" s="22" t="s">
        <v>26623</v>
      </c>
      <c r="R2451" s="22"/>
      <c r="S2451" s="747"/>
      <c r="T2451" s="748">
        <f>IF(Table54[[#This Row],[تاریخ اولین  احتساب حق بیمه]]="",1403,MID(Table54[[#This Row],[تاریخ اولین  احتساب حق بیمه]],1,4))</f>
        <v>1403</v>
      </c>
      <c r="U2451" s="22"/>
      <c r="V2451" s="22"/>
      <c r="W2451" s="23"/>
      <c r="X2451" s="22"/>
      <c r="AH2451" s="749"/>
      <c r="AI2451" s="749"/>
      <c r="AJ2451" s="749"/>
      <c r="AK2451" s="749"/>
      <c r="AS2451" s="747"/>
      <c r="BK2451" s="22"/>
      <c r="BL2451" s="22"/>
      <c r="BM2451" s="22"/>
      <c r="BN2451" s="22"/>
    </row>
    <row r="2452" spans="1:124" s="748" customFormat="1" ht="24.75" customHeight="1">
      <c r="A2452" s="22" t="s">
        <v>29881</v>
      </c>
      <c r="B2452" s="23" t="s">
        <v>29887</v>
      </c>
      <c r="C2452" s="472" t="s">
        <v>27990</v>
      </c>
      <c r="D2452" s="23" t="s">
        <v>29893</v>
      </c>
      <c r="E2452" s="23" t="s">
        <v>162</v>
      </c>
      <c r="F2452" s="22" t="s">
        <v>322</v>
      </c>
      <c r="G2452" s="22" t="s">
        <v>29895</v>
      </c>
      <c r="H2452" s="22" t="s">
        <v>179</v>
      </c>
      <c r="I2452" s="18" t="s">
        <v>5417</v>
      </c>
      <c r="J2452" s="23" t="s">
        <v>29902</v>
      </c>
      <c r="K2452" s="23" t="s">
        <v>1183</v>
      </c>
      <c r="L2452" s="23" t="s">
        <v>1184</v>
      </c>
      <c r="M2452" s="746" t="s">
        <v>29905</v>
      </c>
      <c r="N2452" s="22"/>
      <c r="O2452" s="22" t="s">
        <v>1551</v>
      </c>
      <c r="P2452" s="22" t="s">
        <v>26623</v>
      </c>
      <c r="Q2452" s="22" t="s">
        <v>26623</v>
      </c>
      <c r="R2452" s="22"/>
      <c r="S2452" s="747"/>
      <c r="T2452" s="748">
        <f>IF(Table54[[#This Row],[تاریخ اولین  احتساب حق بیمه]]="",1403,MID(Table54[[#This Row],[تاریخ اولین  احتساب حق بیمه]],1,4))</f>
        <v>1403</v>
      </c>
      <c r="U2452" s="22"/>
      <c r="V2452" s="22"/>
      <c r="W2452" s="23"/>
      <c r="X2452" s="22"/>
      <c r="AH2452" s="749"/>
      <c r="AI2452" s="749"/>
      <c r="AJ2452" s="749"/>
      <c r="AK2452" s="749"/>
      <c r="AS2452" s="747"/>
      <c r="BK2452" s="22"/>
      <c r="BL2452" s="22"/>
      <c r="BM2452" s="22"/>
      <c r="BN2452" s="22"/>
    </row>
    <row r="2453" spans="1:124" s="748" customFormat="1" ht="24.75" customHeight="1">
      <c r="A2453" s="22" t="s">
        <v>29882</v>
      </c>
      <c r="B2453" s="23" t="s">
        <v>29888</v>
      </c>
      <c r="C2453" s="472" t="s">
        <v>27990</v>
      </c>
      <c r="D2453" s="23"/>
      <c r="E2453" s="23" t="s">
        <v>162</v>
      </c>
      <c r="F2453" s="22"/>
      <c r="G2453" s="22" t="s">
        <v>29895</v>
      </c>
      <c r="H2453" s="22" t="s">
        <v>180</v>
      </c>
      <c r="I2453" s="18" t="s">
        <v>5417</v>
      </c>
      <c r="J2453" s="23" t="s">
        <v>29903</v>
      </c>
      <c r="K2453" s="23"/>
      <c r="L2453" s="23"/>
      <c r="M2453" s="746"/>
      <c r="N2453" s="22"/>
      <c r="O2453" s="22" t="s">
        <v>1551</v>
      </c>
      <c r="P2453" s="22"/>
      <c r="Q2453" s="22"/>
      <c r="R2453" s="22"/>
      <c r="S2453" s="747"/>
      <c r="T2453" s="748">
        <f>IF(Table54[[#This Row],[تاریخ اولین  احتساب حق بیمه]]="",1403,MID(Table54[[#This Row],[تاریخ اولین  احتساب حق بیمه]],1,4))</f>
        <v>1403</v>
      </c>
      <c r="U2453" s="22"/>
      <c r="V2453" s="22"/>
      <c r="W2453" s="23"/>
      <c r="X2453" s="22"/>
      <c r="AH2453" s="749"/>
      <c r="AI2453" s="749"/>
      <c r="AJ2453" s="749"/>
      <c r="AK2453" s="749"/>
      <c r="AS2453" s="747"/>
      <c r="BK2453" s="22"/>
      <c r="BL2453" s="22"/>
      <c r="BM2453" s="22"/>
      <c r="BN2453" s="22"/>
    </row>
    <row r="2454" spans="1:124" s="760" customFormat="1" ht="24.75" customHeight="1">
      <c r="A2454" s="21"/>
      <c r="B2454" s="20"/>
      <c r="C2454" s="757"/>
      <c r="D2454" s="20"/>
      <c r="E2454" s="20"/>
      <c r="F2454" s="21"/>
      <c r="G2454" s="21"/>
      <c r="H2454" s="21"/>
      <c r="I2454" s="19"/>
      <c r="J2454" s="20"/>
      <c r="K2454" s="20"/>
      <c r="L2454" s="20"/>
      <c r="M2454" s="758"/>
      <c r="N2454" s="21"/>
      <c r="O2454" s="21"/>
      <c r="P2454" s="21"/>
      <c r="Q2454" s="21"/>
      <c r="R2454" s="21"/>
      <c r="S2454" s="759"/>
      <c r="T2454" s="760">
        <f>IF(Table54[[#This Row],[تاریخ اولین  احتساب حق بیمه]]="",1403,MID(Table54[[#This Row],[تاریخ اولین  احتساب حق بیمه]],1,4))</f>
        <v>1403</v>
      </c>
      <c r="U2454" s="21"/>
      <c r="V2454" s="21"/>
      <c r="W2454" s="20"/>
      <c r="X2454" s="21"/>
      <c r="AH2454" s="761"/>
      <c r="AI2454" s="761"/>
      <c r="AJ2454" s="761"/>
      <c r="AK2454" s="761"/>
      <c r="AS2454" s="759"/>
      <c r="BK2454" s="21"/>
      <c r="BL2454" s="21"/>
      <c r="BM2454" s="21"/>
      <c r="BN2454" s="21"/>
    </row>
    <row r="2455" spans="1:124" s="916" customFormat="1" ht="24.75" customHeight="1">
      <c r="A2455" s="910" t="s">
        <v>28052</v>
      </c>
      <c r="B2455" s="911" t="s">
        <v>28057</v>
      </c>
      <c r="C2455" s="912" t="s">
        <v>28046</v>
      </c>
      <c r="D2455" s="911">
        <v>2595427164</v>
      </c>
      <c r="E2455" s="911" t="s">
        <v>162</v>
      </c>
      <c r="F2455" s="910" t="s">
        <v>453</v>
      </c>
      <c r="G2455" s="910" t="s">
        <v>2498</v>
      </c>
      <c r="H2455" s="910" t="s">
        <v>179</v>
      </c>
      <c r="I2455" s="913" t="s">
        <v>5418</v>
      </c>
      <c r="J2455" s="911" t="s">
        <v>28062</v>
      </c>
      <c r="K2455" s="911" t="s">
        <v>1183</v>
      </c>
      <c r="L2455" s="911" t="s">
        <v>1184</v>
      </c>
      <c r="M2455" s="914" t="s">
        <v>28063</v>
      </c>
      <c r="N2455" s="910"/>
      <c r="O2455" s="910"/>
      <c r="P2455" s="910" t="s">
        <v>25600</v>
      </c>
      <c r="Q2455" s="910"/>
      <c r="R2455" s="910" t="s">
        <v>28928</v>
      </c>
      <c r="S2455" s="915"/>
      <c r="U2455" s="910"/>
      <c r="V2455" s="910"/>
      <c r="W2455" s="911"/>
      <c r="X2455" s="910"/>
      <c r="AH2455" s="917"/>
      <c r="AI2455" s="917"/>
      <c r="AJ2455" s="917"/>
      <c r="AK2455" s="917"/>
      <c r="AS2455" s="915"/>
      <c r="BK2455" s="910"/>
      <c r="BL2455" s="910"/>
      <c r="BM2455" s="910"/>
      <c r="BN2455" s="910"/>
    </row>
    <row r="2456" spans="1:124" s="916" customFormat="1" ht="24.75" customHeight="1">
      <c r="A2456" s="910" t="s">
        <v>28053</v>
      </c>
      <c r="B2456" s="911" t="s">
        <v>28058</v>
      </c>
      <c r="C2456" s="912" t="s">
        <v>28046</v>
      </c>
      <c r="D2456" s="911" t="s">
        <v>28322</v>
      </c>
      <c r="E2456" s="911" t="s">
        <v>163</v>
      </c>
      <c r="F2456" s="910" t="s">
        <v>2288</v>
      </c>
      <c r="G2456" s="910" t="s">
        <v>2498</v>
      </c>
      <c r="H2456" s="910" t="s">
        <v>179</v>
      </c>
      <c r="I2456" s="913" t="s">
        <v>5417</v>
      </c>
      <c r="J2456" s="911" t="s">
        <v>28064</v>
      </c>
      <c r="K2456" s="911" t="s">
        <v>1183</v>
      </c>
      <c r="L2456" s="911" t="s">
        <v>1184</v>
      </c>
      <c r="M2456" s="914" t="s">
        <v>28065</v>
      </c>
      <c r="N2456" s="910"/>
      <c r="O2456" s="910"/>
      <c r="P2456" s="910" t="s">
        <v>2252</v>
      </c>
      <c r="Q2456" s="910"/>
      <c r="R2456" s="910" t="s">
        <v>28928</v>
      </c>
      <c r="S2456" s="915"/>
      <c r="U2456" s="910"/>
      <c r="V2456" s="910"/>
      <c r="W2456" s="911"/>
      <c r="X2456" s="910"/>
      <c r="AH2456" s="917"/>
      <c r="AI2456" s="917"/>
      <c r="AJ2456" s="917"/>
      <c r="AK2456" s="917"/>
      <c r="AS2456" s="915"/>
      <c r="BK2456" s="910"/>
      <c r="BL2456" s="910"/>
      <c r="BM2456" s="910"/>
      <c r="BN2456" s="910"/>
    </row>
    <row r="2457" spans="1:124" s="916" customFormat="1" ht="24.75" customHeight="1">
      <c r="A2457" s="910" t="s">
        <v>28054</v>
      </c>
      <c r="B2457" s="911" t="s">
        <v>28059</v>
      </c>
      <c r="C2457" s="912" t="s">
        <v>28046</v>
      </c>
      <c r="D2457" s="911" t="s">
        <v>28323</v>
      </c>
      <c r="E2457" s="911" t="s">
        <v>163</v>
      </c>
      <c r="F2457" s="910" t="s">
        <v>469</v>
      </c>
      <c r="G2457" s="910" t="s">
        <v>2498</v>
      </c>
      <c r="H2457" s="910" t="s">
        <v>180</v>
      </c>
      <c r="I2457" s="913" t="s">
        <v>5417</v>
      </c>
      <c r="J2457" s="911" t="s">
        <v>28066</v>
      </c>
      <c r="K2457" s="911" t="s">
        <v>1183</v>
      </c>
      <c r="L2457" s="911" t="s">
        <v>1184</v>
      </c>
      <c r="M2457" s="914" t="s">
        <v>28067</v>
      </c>
      <c r="N2457" s="910"/>
      <c r="O2457" s="910"/>
      <c r="P2457" s="910" t="s">
        <v>4617</v>
      </c>
      <c r="Q2457" s="910"/>
      <c r="R2457" s="910" t="s">
        <v>28928</v>
      </c>
      <c r="S2457" s="915"/>
      <c r="U2457" s="910"/>
      <c r="V2457" s="910"/>
      <c r="W2457" s="911"/>
      <c r="X2457" s="910"/>
      <c r="AH2457" s="917"/>
      <c r="AI2457" s="917"/>
      <c r="AJ2457" s="917"/>
      <c r="AK2457" s="917"/>
      <c r="AS2457" s="915"/>
      <c r="BK2457" s="910"/>
      <c r="BL2457" s="910"/>
      <c r="BM2457" s="910"/>
      <c r="BN2457" s="910"/>
    </row>
    <row r="2458" spans="1:124" s="916" customFormat="1" ht="24.75" customHeight="1">
      <c r="A2458" s="910" t="s">
        <v>28055</v>
      </c>
      <c r="B2458" s="911" t="s">
        <v>28060</v>
      </c>
      <c r="C2458" s="912" t="s">
        <v>28046</v>
      </c>
      <c r="D2458" s="911" t="s">
        <v>28130</v>
      </c>
      <c r="E2458" s="911" t="s">
        <v>163</v>
      </c>
      <c r="F2458" s="910" t="s">
        <v>200</v>
      </c>
      <c r="G2458" s="910" t="s">
        <v>2498</v>
      </c>
      <c r="H2458" s="910" t="s">
        <v>180</v>
      </c>
      <c r="I2458" s="913" t="s">
        <v>5417</v>
      </c>
      <c r="J2458" s="911" t="s">
        <v>28068</v>
      </c>
      <c r="K2458" s="911" t="s">
        <v>1183</v>
      </c>
      <c r="L2458" s="911" t="s">
        <v>1184</v>
      </c>
      <c r="M2458" s="914" t="s">
        <v>28069</v>
      </c>
      <c r="N2458" s="910"/>
      <c r="O2458" s="910"/>
      <c r="P2458" s="910" t="s">
        <v>25764</v>
      </c>
      <c r="Q2458" s="910"/>
      <c r="R2458" s="910" t="s">
        <v>28928</v>
      </c>
      <c r="S2458" s="915"/>
      <c r="U2458" s="910"/>
      <c r="V2458" s="910"/>
      <c r="W2458" s="911"/>
      <c r="X2458" s="910"/>
      <c r="AH2458" s="917"/>
      <c r="AI2458" s="917"/>
      <c r="AJ2458" s="917"/>
      <c r="AK2458" s="917"/>
      <c r="AS2458" s="915"/>
      <c r="BK2458" s="910"/>
      <c r="BL2458" s="910"/>
      <c r="BM2458" s="910"/>
      <c r="BN2458" s="910"/>
    </row>
    <row r="2459" spans="1:124" s="916" customFormat="1" ht="24.75" customHeight="1">
      <c r="A2459" s="910" t="s">
        <v>28056</v>
      </c>
      <c r="B2459" s="911" t="s">
        <v>28061</v>
      </c>
      <c r="C2459" s="912" t="s">
        <v>28046</v>
      </c>
      <c r="D2459" s="911" t="s">
        <v>28129</v>
      </c>
      <c r="E2459" s="911" t="s">
        <v>163</v>
      </c>
      <c r="F2459" s="910" t="s">
        <v>123</v>
      </c>
      <c r="G2459" s="910" t="s">
        <v>2498</v>
      </c>
      <c r="H2459" s="910" t="s">
        <v>179</v>
      </c>
      <c r="I2459" s="913" t="s">
        <v>5417</v>
      </c>
      <c r="J2459" s="911" t="s">
        <v>28070</v>
      </c>
      <c r="K2459" s="911" t="s">
        <v>1183</v>
      </c>
      <c r="L2459" s="911" t="s">
        <v>1184</v>
      </c>
      <c r="M2459" s="914" t="s">
        <v>28071</v>
      </c>
      <c r="N2459" s="910"/>
      <c r="O2459" s="910"/>
      <c r="P2459" s="910" t="s">
        <v>26092</v>
      </c>
      <c r="Q2459" s="910"/>
      <c r="R2459" s="910" t="s">
        <v>28928</v>
      </c>
      <c r="S2459" s="915"/>
      <c r="U2459" s="910"/>
      <c r="V2459" s="910"/>
      <c r="W2459" s="911"/>
      <c r="X2459" s="910"/>
      <c r="AH2459" s="917"/>
      <c r="AI2459" s="917"/>
      <c r="AJ2459" s="917"/>
      <c r="AK2459" s="917"/>
      <c r="AS2459" s="915"/>
      <c r="BK2459" s="910"/>
      <c r="BL2459" s="910"/>
      <c r="BM2459" s="910"/>
      <c r="BN2459" s="910"/>
    </row>
    <row r="2460" spans="1:124" s="938" customFormat="1" ht="24.75" customHeight="1">
      <c r="A2460" s="932" t="s">
        <v>28296</v>
      </c>
      <c r="B2460" s="934" t="s">
        <v>28297</v>
      </c>
      <c r="C2460" s="933" t="s">
        <v>28046</v>
      </c>
      <c r="D2460" s="934" t="s">
        <v>28298</v>
      </c>
      <c r="E2460" s="934" t="s">
        <v>163</v>
      </c>
      <c r="F2460" s="932" t="s">
        <v>269</v>
      </c>
      <c r="G2460" s="932" t="s">
        <v>2498</v>
      </c>
      <c r="H2460" s="932" t="s">
        <v>179</v>
      </c>
      <c r="I2460" s="935" t="s">
        <v>5417</v>
      </c>
      <c r="J2460" s="934" t="s">
        <v>28299</v>
      </c>
      <c r="K2460" s="934" t="s">
        <v>1183</v>
      </c>
      <c r="L2460" s="934" t="s">
        <v>1184</v>
      </c>
      <c r="M2460" s="934" t="s">
        <v>28300</v>
      </c>
      <c r="N2460" s="934">
        <v>4152917297</v>
      </c>
      <c r="O2460" s="934"/>
      <c r="P2460" s="934" t="s">
        <v>2565</v>
      </c>
      <c r="Q2460" s="932" t="s">
        <v>2565</v>
      </c>
      <c r="R2460" s="932" t="s">
        <v>28928</v>
      </c>
      <c r="S2460" s="937"/>
      <c r="U2460" s="932"/>
      <c r="V2460" s="932"/>
      <c r="W2460" s="934"/>
      <c r="X2460" s="932"/>
      <c r="AH2460" s="939"/>
      <c r="AI2460" s="939"/>
      <c r="AJ2460" s="939"/>
      <c r="AK2460" s="939"/>
      <c r="AS2460" s="937"/>
      <c r="BK2460" s="932"/>
      <c r="BL2460" s="932"/>
      <c r="BM2460" s="932"/>
      <c r="BN2460" s="932"/>
    </row>
    <row r="2461" spans="1:124" s="916" customFormat="1" ht="24.75" customHeight="1">
      <c r="A2461" s="910"/>
      <c r="B2461" s="911"/>
      <c r="C2461" s="912"/>
      <c r="D2461" s="911"/>
      <c r="E2461" s="911"/>
      <c r="F2461" s="910"/>
      <c r="G2461" s="910"/>
      <c r="H2461" s="910"/>
      <c r="I2461" s="913"/>
      <c r="J2461" s="911"/>
      <c r="K2461" s="911"/>
      <c r="L2461" s="911"/>
      <c r="M2461" s="914"/>
      <c r="N2461" s="910"/>
      <c r="O2461" s="910"/>
      <c r="P2461" s="910"/>
      <c r="Q2461" s="910"/>
      <c r="R2461" s="910"/>
      <c r="S2461" s="915"/>
      <c r="U2461" s="910"/>
      <c r="V2461" s="910"/>
      <c r="W2461" s="911"/>
      <c r="X2461" s="910"/>
      <c r="AH2461" s="917"/>
      <c r="AI2461" s="917"/>
      <c r="AJ2461" s="917"/>
      <c r="AK2461" s="917"/>
      <c r="AS2461" s="915"/>
      <c r="BK2461" s="910"/>
      <c r="BL2461" s="910"/>
      <c r="BM2461" s="910"/>
      <c r="BN2461" s="910"/>
    </row>
    <row r="2462" spans="1:124" s="947" customFormat="1" ht="24.75" customHeight="1">
      <c r="A2462" s="943" t="s">
        <v>28168</v>
      </c>
      <c r="B2462" s="858" t="s">
        <v>28167</v>
      </c>
      <c r="C2462" s="944" t="s">
        <v>28169</v>
      </c>
      <c r="D2462" s="945" t="s">
        <v>28170</v>
      </c>
      <c r="E2462" s="946" t="s">
        <v>163</v>
      </c>
      <c r="F2462" s="728" t="s">
        <v>3728</v>
      </c>
      <c r="G2462" s="947" t="s">
        <v>3401</v>
      </c>
      <c r="H2462" s="947" t="s">
        <v>180</v>
      </c>
      <c r="I2462" s="948">
        <v>0</v>
      </c>
      <c r="J2462" s="949" t="s">
        <v>28171</v>
      </c>
      <c r="K2462" s="950" t="s">
        <v>1183</v>
      </c>
      <c r="L2462" s="949" t="s">
        <v>1184</v>
      </c>
      <c r="M2462" s="951" t="s">
        <v>28172</v>
      </c>
      <c r="N2462" s="947">
        <v>4156838868</v>
      </c>
      <c r="O2462" s="947" t="s">
        <v>2155</v>
      </c>
      <c r="P2462" s="947" t="s">
        <v>23532</v>
      </c>
      <c r="Q2462" s="947" t="s">
        <v>23532</v>
      </c>
      <c r="S2462" s="952"/>
      <c r="T2462" s="953"/>
      <c r="Y2462" s="953"/>
      <c r="Z2462" s="953"/>
      <c r="AA2462" s="953"/>
      <c r="AB2462" s="953"/>
      <c r="AC2462" s="953"/>
      <c r="AD2462" s="953"/>
      <c r="AE2462" s="953"/>
      <c r="AF2462" s="953"/>
      <c r="AG2462" s="953"/>
      <c r="AH2462" s="954"/>
      <c r="AI2462" s="954"/>
      <c r="AJ2462" s="954"/>
      <c r="AK2462" s="954"/>
      <c r="AL2462" s="953"/>
      <c r="AM2462" s="953"/>
      <c r="AN2462" s="953"/>
      <c r="AO2462" s="953"/>
      <c r="AP2462" s="953"/>
      <c r="AQ2462" s="953"/>
      <c r="AR2462" s="953"/>
      <c r="AS2462" s="952"/>
      <c r="AT2462" s="953"/>
      <c r="AU2462" s="953"/>
      <c r="AV2462" s="953"/>
      <c r="AW2462" s="953"/>
      <c r="AX2462" s="953"/>
      <c r="AY2462" s="953"/>
      <c r="AZ2462" s="953"/>
      <c r="BA2462" s="953"/>
      <c r="BB2462" s="953"/>
      <c r="BC2462" s="953"/>
      <c r="BD2462" s="953"/>
      <c r="BE2462" s="953"/>
      <c r="BF2462" s="953"/>
      <c r="BG2462" s="953"/>
      <c r="BH2462" s="953"/>
      <c r="BI2462" s="953"/>
      <c r="BJ2462" s="953"/>
      <c r="BK2462" s="953"/>
      <c r="BL2462" s="953"/>
      <c r="BM2462" s="953"/>
      <c r="BN2462" s="953"/>
      <c r="BO2462" s="953"/>
      <c r="BP2462" s="953"/>
      <c r="BQ2462" s="953"/>
      <c r="BR2462" s="953"/>
      <c r="BS2462" s="953"/>
      <c r="BT2462" s="953"/>
      <c r="BU2462" s="953"/>
      <c r="BV2462" s="953"/>
      <c r="BW2462" s="953"/>
      <c r="BX2462" s="953"/>
      <c r="BY2462" s="953"/>
      <c r="BZ2462" s="953"/>
      <c r="CA2462" s="953"/>
      <c r="CB2462" s="953"/>
      <c r="CC2462" s="953"/>
      <c r="CD2462" s="953"/>
      <c r="CE2462" s="953"/>
      <c r="CF2462" s="953"/>
      <c r="CG2462" s="953"/>
      <c r="CH2462" s="953"/>
      <c r="CI2462" s="953"/>
      <c r="CJ2462" s="953"/>
      <c r="CK2462" s="953"/>
      <c r="CL2462" s="953"/>
      <c r="CM2462" s="953"/>
      <c r="CN2462" s="953"/>
      <c r="CO2462" s="953"/>
      <c r="CP2462" s="953"/>
      <c r="CQ2462" s="953"/>
      <c r="CR2462" s="953"/>
      <c r="CS2462" s="953"/>
      <c r="CT2462" s="953"/>
      <c r="CU2462" s="953"/>
      <c r="CV2462" s="953"/>
      <c r="CW2462" s="953"/>
      <c r="CX2462" s="953"/>
      <c r="CY2462" s="953"/>
      <c r="CZ2462" s="953"/>
      <c r="DA2462" s="953"/>
      <c r="DB2462" s="953"/>
      <c r="DC2462" s="953"/>
      <c r="DD2462" s="953"/>
      <c r="DE2462" s="953"/>
      <c r="DF2462" s="953"/>
      <c r="DG2462" s="953"/>
      <c r="DH2462" s="953"/>
      <c r="DI2462" s="953"/>
      <c r="DJ2462" s="953"/>
      <c r="DK2462" s="953"/>
      <c r="DL2462" s="953"/>
      <c r="DM2462" s="953"/>
      <c r="DN2462" s="953"/>
      <c r="DO2462" s="953"/>
      <c r="DP2462" s="953"/>
      <c r="DQ2462" s="953"/>
      <c r="DR2462" s="953"/>
      <c r="DS2462" s="953"/>
      <c r="DT2462" s="953"/>
    </row>
    <row r="2463" spans="1:124" s="947" customFormat="1" ht="24.75" customHeight="1">
      <c r="A2463" s="943" t="s">
        <v>28173</v>
      </c>
      <c r="B2463" s="858" t="s">
        <v>28174</v>
      </c>
      <c r="C2463" s="944" t="s">
        <v>28169</v>
      </c>
      <c r="D2463" s="945" t="s">
        <v>28175</v>
      </c>
      <c r="E2463" s="946" t="s">
        <v>163</v>
      </c>
      <c r="F2463" s="728" t="s">
        <v>28176</v>
      </c>
      <c r="G2463" s="947" t="s">
        <v>586</v>
      </c>
      <c r="H2463" s="947" t="s">
        <v>179</v>
      </c>
      <c r="I2463" s="948">
        <v>2</v>
      </c>
      <c r="J2463" s="949" t="s">
        <v>28177</v>
      </c>
      <c r="K2463" s="950" t="s">
        <v>1183</v>
      </c>
      <c r="L2463" s="949" t="s">
        <v>1221</v>
      </c>
      <c r="M2463" s="951" t="s">
        <v>28178</v>
      </c>
      <c r="N2463" s="947">
        <v>4361688459</v>
      </c>
      <c r="O2463" s="947" t="s">
        <v>2155</v>
      </c>
      <c r="P2463" s="947" t="s">
        <v>28179</v>
      </c>
      <c r="Q2463" s="947" t="s">
        <v>28179</v>
      </c>
      <c r="S2463" s="952"/>
      <c r="T2463" s="953"/>
      <c r="Y2463" s="953"/>
      <c r="Z2463" s="953"/>
      <c r="AA2463" s="953"/>
      <c r="AB2463" s="953"/>
      <c r="AC2463" s="953"/>
      <c r="AD2463" s="953"/>
      <c r="AE2463" s="953"/>
      <c r="AF2463" s="953"/>
      <c r="AG2463" s="953"/>
      <c r="AH2463" s="954"/>
      <c r="AI2463" s="954"/>
      <c r="AJ2463" s="954"/>
      <c r="AK2463" s="954"/>
      <c r="AL2463" s="953"/>
      <c r="AM2463" s="953"/>
      <c r="AN2463" s="953"/>
      <c r="AO2463" s="953"/>
      <c r="AP2463" s="953"/>
      <c r="AQ2463" s="953"/>
      <c r="AR2463" s="953"/>
      <c r="AS2463" s="952"/>
      <c r="AT2463" s="953"/>
      <c r="AU2463" s="953"/>
      <c r="AV2463" s="953"/>
      <c r="AW2463" s="953"/>
      <c r="AX2463" s="953"/>
      <c r="AY2463" s="953"/>
      <c r="AZ2463" s="953"/>
      <c r="BA2463" s="953"/>
      <c r="BB2463" s="953"/>
      <c r="BC2463" s="953"/>
      <c r="BD2463" s="953"/>
      <c r="BE2463" s="953"/>
      <c r="BF2463" s="953"/>
      <c r="BG2463" s="953"/>
      <c r="BH2463" s="953"/>
      <c r="BI2463" s="953"/>
      <c r="BJ2463" s="953"/>
      <c r="BK2463" s="953"/>
      <c r="BL2463" s="953"/>
      <c r="BM2463" s="953"/>
      <c r="BN2463" s="953"/>
      <c r="BO2463" s="953"/>
      <c r="BP2463" s="953"/>
      <c r="BQ2463" s="953"/>
      <c r="BR2463" s="953"/>
      <c r="BS2463" s="953"/>
      <c r="BT2463" s="953"/>
      <c r="BU2463" s="953"/>
      <c r="BV2463" s="953"/>
      <c r="BW2463" s="953"/>
      <c r="BX2463" s="953"/>
      <c r="BY2463" s="953"/>
      <c r="BZ2463" s="953"/>
      <c r="CA2463" s="953"/>
      <c r="CB2463" s="953"/>
      <c r="CC2463" s="953"/>
      <c r="CD2463" s="953"/>
      <c r="CE2463" s="953"/>
      <c r="CF2463" s="953"/>
      <c r="CG2463" s="953"/>
      <c r="CH2463" s="953"/>
      <c r="CI2463" s="953"/>
      <c r="CJ2463" s="953"/>
      <c r="CK2463" s="953"/>
      <c r="CL2463" s="953"/>
      <c r="CM2463" s="953"/>
      <c r="CN2463" s="953"/>
      <c r="CO2463" s="953"/>
      <c r="CP2463" s="953"/>
      <c r="CQ2463" s="953"/>
      <c r="CR2463" s="953"/>
      <c r="CS2463" s="953"/>
      <c r="CT2463" s="953"/>
      <c r="CU2463" s="953"/>
      <c r="CV2463" s="953"/>
      <c r="CW2463" s="953"/>
      <c r="CX2463" s="953"/>
      <c r="CY2463" s="953"/>
      <c r="CZ2463" s="953"/>
      <c r="DA2463" s="953"/>
      <c r="DB2463" s="953"/>
      <c r="DC2463" s="953"/>
      <c r="DD2463" s="953"/>
      <c r="DE2463" s="953"/>
      <c r="DF2463" s="953"/>
      <c r="DG2463" s="953"/>
      <c r="DH2463" s="953"/>
      <c r="DI2463" s="953"/>
      <c r="DJ2463" s="953"/>
      <c r="DK2463" s="953"/>
      <c r="DL2463" s="953"/>
      <c r="DM2463" s="953"/>
      <c r="DN2463" s="953"/>
      <c r="DO2463" s="953"/>
      <c r="DP2463" s="953"/>
      <c r="DQ2463" s="953"/>
      <c r="DR2463" s="953"/>
      <c r="DS2463" s="953"/>
      <c r="DT2463" s="953"/>
    </row>
    <row r="2464" spans="1:124" s="947" customFormat="1" ht="24.75" customHeight="1">
      <c r="A2464" s="943" t="s">
        <v>28180</v>
      </c>
      <c r="B2464" s="858" t="s">
        <v>28181</v>
      </c>
      <c r="C2464" s="944" t="s">
        <v>28169</v>
      </c>
      <c r="D2464" s="945" t="s">
        <v>28182</v>
      </c>
      <c r="E2464" s="946" t="s">
        <v>163</v>
      </c>
      <c r="F2464" s="728" t="s">
        <v>25792</v>
      </c>
      <c r="G2464" s="947" t="s">
        <v>1577</v>
      </c>
      <c r="H2464" s="947" t="s">
        <v>180</v>
      </c>
      <c r="I2464" s="948">
        <v>0</v>
      </c>
      <c r="J2464" s="949" t="s">
        <v>28183</v>
      </c>
      <c r="K2464" s="950" t="s">
        <v>1183</v>
      </c>
      <c r="L2464" s="949" t="s">
        <v>1184</v>
      </c>
      <c r="M2464" s="951" t="s">
        <v>28184</v>
      </c>
      <c r="N2464" s="947">
        <v>4141975598</v>
      </c>
      <c r="O2464" s="947" t="s">
        <v>2155</v>
      </c>
      <c r="P2464" s="947" t="s">
        <v>28185</v>
      </c>
      <c r="Q2464" s="947" t="s">
        <v>28185</v>
      </c>
      <c r="S2464" s="952"/>
      <c r="T2464" s="953"/>
      <c r="Y2464" s="953"/>
      <c r="Z2464" s="953"/>
      <c r="AA2464" s="953"/>
      <c r="AB2464" s="953"/>
      <c r="AC2464" s="953"/>
      <c r="AD2464" s="953"/>
      <c r="AE2464" s="953"/>
      <c r="AF2464" s="953"/>
      <c r="AG2464" s="953"/>
      <c r="AH2464" s="954"/>
      <c r="AI2464" s="954"/>
      <c r="AJ2464" s="954"/>
      <c r="AK2464" s="954"/>
      <c r="AL2464" s="953"/>
      <c r="AM2464" s="953"/>
      <c r="AN2464" s="953"/>
      <c r="AO2464" s="953"/>
      <c r="AP2464" s="953"/>
      <c r="AQ2464" s="953"/>
      <c r="AR2464" s="953"/>
      <c r="AS2464" s="952"/>
      <c r="AT2464" s="953"/>
      <c r="AU2464" s="953"/>
      <c r="AV2464" s="953"/>
      <c r="AW2464" s="953"/>
      <c r="AX2464" s="953"/>
      <c r="AY2464" s="953"/>
      <c r="AZ2464" s="953"/>
      <c r="BA2464" s="953"/>
      <c r="BB2464" s="953"/>
      <c r="BC2464" s="953"/>
      <c r="BD2464" s="953"/>
      <c r="BE2464" s="953"/>
      <c r="BF2464" s="953"/>
      <c r="BG2464" s="953"/>
      <c r="BH2464" s="953"/>
      <c r="BI2464" s="953"/>
      <c r="BJ2464" s="953"/>
      <c r="BK2464" s="953"/>
      <c r="BL2464" s="953"/>
      <c r="BM2464" s="953"/>
      <c r="BN2464" s="953"/>
      <c r="BO2464" s="953"/>
      <c r="BP2464" s="953"/>
      <c r="BQ2464" s="953"/>
      <c r="BR2464" s="953"/>
      <c r="BS2464" s="953"/>
      <c r="BT2464" s="953"/>
      <c r="BU2464" s="953"/>
      <c r="BV2464" s="953"/>
      <c r="BW2464" s="953"/>
      <c r="BX2464" s="953"/>
      <c r="BY2464" s="953"/>
      <c r="BZ2464" s="953"/>
      <c r="CA2464" s="953"/>
      <c r="CB2464" s="953"/>
      <c r="CC2464" s="953"/>
      <c r="CD2464" s="953"/>
      <c r="CE2464" s="953"/>
      <c r="CF2464" s="953"/>
      <c r="CG2464" s="953"/>
      <c r="CH2464" s="953"/>
      <c r="CI2464" s="953"/>
      <c r="CJ2464" s="953"/>
      <c r="CK2464" s="953"/>
      <c r="CL2464" s="953"/>
      <c r="CM2464" s="953"/>
      <c r="CN2464" s="953"/>
      <c r="CO2464" s="953"/>
      <c r="CP2464" s="953"/>
      <c r="CQ2464" s="953"/>
      <c r="CR2464" s="953"/>
      <c r="CS2464" s="953"/>
      <c r="CT2464" s="953"/>
      <c r="CU2464" s="953"/>
      <c r="CV2464" s="953"/>
      <c r="CW2464" s="953"/>
      <c r="CX2464" s="953"/>
      <c r="CY2464" s="953"/>
      <c r="CZ2464" s="953"/>
      <c r="DA2464" s="953"/>
      <c r="DB2464" s="953"/>
      <c r="DC2464" s="953"/>
      <c r="DD2464" s="953"/>
      <c r="DE2464" s="953"/>
      <c r="DF2464" s="953"/>
      <c r="DG2464" s="953"/>
      <c r="DH2464" s="953"/>
      <c r="DI2464" s="953"/>
      <c r="DJ2464" s="953"/>
      <c r="DK2464" s="953"/>
      <c r="DL2464" s="953"/>
      <c r="DM2464" s="953"/>
      <c r="DN2464" s="953"/>
      <c r="DO2464" s="953"/>
      <c r="DP2464" s="953"/>
      <c r="DQ2464" s="953"/>
      <c r="DR2464" s="953"/>
      <c r="DS2464" s="953"/>
      <c r="DT2464" s="953"/>
    </row>
    <row r="2465" spans="1:124" s="947" customFormat="1" ht="24.75" customHeight="1">
      <c r="A2465" s="943" t="s">
        <v>28186</v>
      </c>
      <c r="B2465" s="858" t="s">
        <v>28187</v>
      </c>
      <c r="C2465" s="944" t="s">
        <v>28169</v>
      </c>
      <c r="D2465" s="945" t="s">
        <v>28188</v>
      </c>
      <c r="E2465" s="946" t="s">
        <v>163</v>
      </c>
      <c r="F2465" s="728" t="s">
        <v>199</v>
      </c>
      <c r="G2465" s="947" t="s">
        <v>3401</v>
      </c>
      <c r="H2465" s="947" t="s">
        <v>179</v>
      </c>
      <c r="I2465" s="948">
        <v>1</v>
      </c>
      <c r="J2465" s="949" t="s">
        <v>28189</v>
      </c>
      <c r="K2465" s="950" t="s">
        <v>1183</v>
      </c>
      <c r="L2465" s="949" t="s">
        <v>1221</v>
      </c>
      <c r="M2465" s="951" t="s">
        <v>28190</v>
      </c>
      <c r="N2465" s="947">
        <v>4369174753</v>
      </c>
      <c r="O2465" s="947" t="s">
        <v>2155</v>
      </c>
      <c r="P2465" s="947" t="s">
        <v>28191</v>
      </c>
      <c r="Q2465" s="947" t="s">
        <v>28191</v>
      </c>
      <c r="S2465" s="952"/>
      <c r="T2465" s="953"/>
      <c r="Y2465" s="953"/>
      <c r="Z2465" s="953"/>
      <c r="AA2465" s="953"/>
      <c r="AB2465" s="953"/>
      <c r="AC2465" s="953"/>
      <c r="AD2465" s="953"/>
      <c r="AE2465" s="953"/>
      <c r="AF2465" s="953"/>
      <c r="AG2465" s="953"/>
      <c r="AH2465" s="954"/>
      <c r="AI2465" s="954"/>
      <c r="AJ2465" s="954"/>
      <c r="AK2465" s="954"/>
      <c r="AL2465" s="953"/>
      <c r="AM2465" s="953"/>
      <c r="AN2465" s="953"/>
      <c r="AO2465" s="953"/>
      <c r="AP2465" s="953"/>
      <c r="AQ2465" s="953"/>
      <c r="AR2465" s="953"/>
      <c r="AS2465" s="952"/>
      <c r="AT2465" s="953"/>
      <c r="AU2465" s="953"/>
      <c r="AV2465" s="953"/>
      <c r="AW2465" s="953"/>
      <c r="AX2465" s="953"/>
      <c r="AY2465" s="953"/>
      <c r="AZ2465" s="953"/>
      <c r="BA2465" s="953"/>
      <c r="BB2465" s="953"/>
      <c r="BC2465" s="953"/>
      <c r="BD2465" s="953"/>
      <c r="BE2465" s="953"/>
      <c r="BF2465" s="953"/>
      <c r="BG2465" s="953"/>
      <c r="BH2465" s="953"/>
      <c r="BI2465" s="953"/>
      <c r="BJ2465" s="953"/>
      <c r="BK2465" s="953"/>
      <c r="BL2465" s="953"/>
      <c r="BM2465" s="953"/>
      <c r="BN2465" s="953"/>
      <c r="BO2465" s="953"/>
      <c r="BP2465" s="953"/>
      <c r="BQ2465" s="953"/>
      <c r="BR2465" s="953"/>
      <c r="BS2465" s="953"/>
      <c r="BT2465" s="953"/>
      <c r="BU2465" s="953"/>
      <c r="BV2465" s="953"/>
      <c r="BW2465" s="953"/>
      <c r="BX2465" s="953"/>
      <c r="BY2465" s="953"/>
      <c r="BZ2465" s="953"/>
      <c r="CA2465" s="953"/>
      <c r="CB2465" s="953"/>
      <c r="CC2465" s="953"/>
      <c r="CD2465" s="953"/>
      <c r="CE2465" s="953"/>
      <c r="CF2465" s="953"/>
      <c r="CG2465" s="953"/>
      <c r="CH2465" s="953"/>
      <c r="CI2465" s="953"/>
      <c r="CJ2465" s="953"/>
      <c r="CK2465" s="953"/>
      <c r="CL2465" s="953"/>
      <c r="CM2465" s="953"/>
      <c r="CN2465" s="953"/>
      <c r="CO2465" s="953"/>
      <c r="CP2465" s="953"/>
      <c r="CQ2465" s="953"/>
      <c r="CR2465" s="953"/>
      <c r="CS2465" s="953"/>
      <c r="CT2465" s="953"/>
      <c r="CU2465" s="953"/>
      <c r="CV2465" s="953"/>
      <c r="CW2465" s="953"/>
      <c r="CX2465" s="953"/>
      <c r="CY2465" s="953"/>
      <c r="CZ2465" s="953"/>
      <c r="DA2465" s="953"/>
      <c r="DB2465" s="953"/>
      <c r="DC2465" s="953"/>
      <c r="DD2465" s="953"/>
      <c r="DE2465" s="953"/>
      <c r="DF2465" s="953"/>
      <c r="DG2465" s="953"/>
      <c r="DH2465" s="953"/>
      <c r="DI2465" s="953"/>
      <c r="DJ2465" s="953"/>
      <c r="DK2465" s="953"/>
      <c r="DL2465" s="953"/>
      <c r="DM2465" s="953"/>
      <c r="DN2465" s="953"/>
      <c r="DO2465" s="953"/>
      <c r="DP2465" s="953"/>
      <c r="DQ2465" s="953"/>
      <c r="DR2465" s="953"/>
      <c r="DS2465" s="953"/>
      <c r="DT2465" s="953"/>
    </row>
    <row r="2466" spans="1:124" s="947" customFormat="1" ht="24.75" customHeight="1">
      <c r="A2466" s="943" t="s">
        <v>29315</v>
      </c>
      <c r="B2466" s="858" t="s">
        <v>29316</v>
      </c>
      <c r="C2466" s="944" t="s">
        <v>28169</v>
      </c>
      <c r="D2466" s="945" t="s">
        <v>29317</v>
      </c>
      <c r="E2466" s="946" t="s">
        <v>163</v>
      </c>
      <c r="F2466" s="728" t="s">
        <v>111</v>
      </c>
      <c r="G2466" s="947" t="s">
        <v>1909</v>
      </c>
      <c r="H2466" s="947" t="s">
        <v>179</v>
      </c>
      <c r="I2466" s="948">
        <v>0</v>
      </c>
      <c r="J2466" s="949" t="s">
        <v>29349</v>
      </c>
      <c r="K2466" s="950" t="s">
        <v>2226</v>
      </c>
      <c r="L2466" s="949" t="s">
        <v>1184</v>
      </c>
      <c r="M2466" s="951" t="s">
        <v>29350</v>
      </c>
      <c r="O2466" s="947" t="s">
        <v>2155</v>
      </c>
      <c r="P2466" s="947" t="s">
        <v>29351</v>
      </c>
      <c r="Q2466" s="947" t="s">
        <v>29351</v>
      </c>
      <c r="S2466" s="952"/>
      <c r="T2466" s="953"/>
      <c r="Y2466" s="953"/>
      <c r="Z2466" s="953"/>
      <c r="AA2466" s="953"/>
      <c r="AB2466" s="953"/>
      <c r="AC2466" s="953"/>
      <c r="AD2466" s="953"/>
      <c r="AE2466" s="953"/>
      <c r="AF2466" s="953"/>
      <c r="AG2466" s="953"/>
      <c r="AH2466" s="954"/>
      <c r="AI2466" s="954"/>
      <c r="AJ2466" s="954"/>
      <c r="AK2466" s="954"/>
      <c r="AL2466" s="953"/>
      <c r="AM2466" s="953"/>
      <c r="AN2466" s="953"/>
      <c r="AO2466" s="953"/>
      <c r="AP2466" s="953"/>
      <c r="AQ2466" s="953"/>
      <c r="AR2466" s="953"/>
      <c r="AS2466" s="952"/>
      <c r="AT2466" s="953"/>
      <c r="AU2466" s="953"/>
      <c r="AV2466" s="953"/>
      <c r="AW2466" s="953"/>
      <c r="AX2466" s="953"/>
      <c r="AY2466" s="953"/>
      <c r="AZ2466" s="953"/>
      <c r="BA2466" s="953"/>
      <c r="BB2466" s="953"/>
      <c r="BC2466" s="953"/>
      <c r="BD2466" s="953"/>
      <c r="BE2466" s="953"/>
      <c r="BF2466" s="953"/>
      <c r="BG2466" s="953"/>
      <c r="BH2466" s="953"/>
      <c r="BI2466" s="953"/>
      <c r="BJ2466" s="953"/>
      <c r="BK2466" s="953"/>
      <c r="BL2466" s="953"/>
      <c r="BM2466" s="953"/>
      <c r="BN2466" s="953"/>
      <c r="BO2466" s="953"/>
      <c r="BP2466" s="953"/>
      <c r="BQ2466" s="953"/>
      <c r="BR2466" s="953"/>
      <c r="BS2466" s="953"/>
      <c r="BT2466" s="953"/>
      <c r="BU2466" s="953"/>
      <c r="BV2466" s="953"/>
      <c r="BW2466" s="953"/>
      <c r="BX2466" s="953"/>
      <c r="BY2466" s="953"/>
      <c r="BZ2466" s="953"/>
      <c r="CA2466" s="953"/>
      <c r="CB2466" s="953"/>
      <c r="CC2466" s="953"/>
      <c r="CD2466" s="953"/>
      <c r="CE2466" s="953"/>
      <c r="CF2466" s="953"/>
      <c r="CG2466" s="953"/>
      <c r="CH2466" s="953"/>
      <c r="CI2466" s="953"/>
      <c r="CJ2466" s="953"/>
      <c r="CK2466" s="953"/>
      <c r="CL2466" s="953"/>
      <c r="CM2466" s="953"/>
      <c r="CN2466" s="953"/>
      <c r="CO2466" s="953"/>
      <c r="CP2466" s="953"/>
      <c r="CQ2466" s="953"/>
      <c r="CR2466" s="953"/>
      <c r="CS2466" s="953"/>
      <c r="CT2466" s="953"/>
      <c r="CU2466" s="953"/>
      <c r="CV2466" s="953"/>
      <c r="CW2466" s="953"/>
      <c r="CX2466" s="953"/>
      <c r="CY2466" s="953"/>
      <c r="CZ2466" s="953"/>
      <c r="DA2466" s="953"/>
      <c r="DB2466" s="953"/>
      <c r="DC2466" s="953"/>
      <c r="DD2466" s="953"/>
      <c r="DE2466" s="953"/>
      <c r="DF2466" s="953"/>
      <c r="DG2466" s="953"/>
      <c r="DH2466" s="953"/>
      <c r="DI2466" s="953"/>
      <c r="DJ2466" s="953"/>
      <c r="DK2466" s="953"/>
      <c r="DL2466" s="953"/>
      <c r="DM2466" s="953"/>
      <c r="DN2466" s="953"/>
      <c r="DO2466" s="953"/>
      <c r="DP2466" s="953"/>
      <c r="DQ2466" s="953"/>
      <c r="DR2466" s="953"/>
      <c r="DS2466" s="953"/>
      <c r="DT2466" s="953"/>
    </row>
    <row r="2467" spans="1:124" s="947" customFormat="1" ht="24.75" customHeight="1">
      <c r="A2467" s="943" t="s">
        <v>29318</v>
      </c>
      <c r="B2467" s="858" t="s">
        <v>29319</v>
      </c>
      <c r="C2467" s="944" t="s">
        <v>28169</v>
      </c>
      <c r="D2467" s="945" t="s">
        <v>29325</v>
      </c>
      <c r="E2467" s="946" t="s">
        <v>5222</v>
      </c>
      <c r="F2467" s="728" t="s">
        <v>509</v>
      </c>
      <c r="G2467" s="947" t="s">
        <v>23319</v>
      </c>
      <c r="H2467" s="947" t="s">
        <v>179</v>
      </c>
      <c r="I2467" s="948">
        <v>2</v>
      </c>
      <c r="J2467" s="949" t="s">
        <v>29346</v>
      </c>
      <c r="K2467" s="950" t="s">
        <v>2226</v>
      </c>
      <c r="L2467" s="949" t="s">
        <v>1184</v>
      </c>
      <c r="M2467" s="951" t="s">
        <v>29347</v>
      </c>
      <c r="O2467" s="947" t="s">
        <v>1551</v>
      </c>
      <c r="P2467" s="947" t="s">
        <v>29348</v>
      </c>
      <c r="Q2467" s="947" t="s">
        <v>29348</v>
      </c>
      <c r="R2467" s="947" t="s">
        <v>1033</v>
      </c>
      <c r="S2467" s="952"/>
      <c r="T2467" s="953"/>
      <c r="Y2467" s="953"/>
      <c r="Z2467" s="953"/>
      <c r="AA2467" s="953"/>
      <c r="AB2467" s="953"/>
      <c r="AC2467" s="953"/>
      <c r="AD2467" s="953"/>
      <c r="AE2467" s="953"/>
      <c r="AF2467" s="953"/>
      <c r="AG2467" s="953"/>
      <c r="AH2467" s="954"/>
      <c r="AI2467" s="954"/>
      <c r="AJ2467" s="954"/>
      <c r="AK2467" s="954"/>
      <c r="AL2467" s="953"/>
      <c r="AM2467" s="953"/>
      <c r="AN2467" s="953"/>
      <c r="AO2467" s="953"/>
      <c r="AP2467" s="953"/>
      <c r="AQ2467" s="953"/>
      <c r="AR2467" s="953"/>
      <c r="AS2467" s="952"/>
      <c r="AT2467" s="953"/>
      <c r="AU2467" s="953"/>
      <c r="AV2467" s="953"/>
      <c r="AW2467" s="953"/>
      <c r="AX2467" s="953"/>
      <c r="AY2467" s="953"/>
      <c r="AZ2467" s="953"/>
      <c r="BA2467" s="953"/>
      <c r="BB2467" s="953"/>
      <c r="BC2467" s="953"/>
      <c r="BD2467" s="953"/>
      <c r="BE2467" s="953"/>
      <c r="BF2467" s="953"/>
      <c r="BG2467" s="953"/>
      <c r="BH2467" s="953"/>
      <c r="BI2467" s="953"/>
      <c r="BJ2467" s="953"/>
      <c r="BK2467" s="953"/>
      <c r="BL2467" s="953"/>
      <c r="BM2467" s="953"/>
      <c r="BN2467" s="953"/>
      <c r="BO2467" s="953"/>
      <c r="BP2467" s="953"/>
      <c r="BQ2467" s="953"/>
      <c r="BR2467" s="953"/>
      <c r="BS2467" s="953"/>
      <c r="BT2467" s="953"/>
      <c r="BU2467" s="953"/>
      <c r="BV2467" s="953"/>
      <c r="BW2467" s="953"/>
      <c r="BX2467" s="953"/>
      <c r="BY2467" s="953"/>
      <c r="BZ2467" s="953"/>
      <c r="CA2467" s="953"/>
      <c r="CB2467" s="953"/>
      <c r="CC2467" s="953"/>
      <c r="CD2467" s="953"/>
      <c r="CE2467" s="953"/>
      <c r="CF2467" s="953"/>
      <c r="CG2467" s="953"/>
      <c r="CH2467" s="953"/>
      <c r="CI2467" s="953"/>
      <c r="CJ2467" s="953"/>
      <c r="CK2467" s="953"/>
      <c r="CL2467" s="953"/>
      <c r="CM2467" s="953"/>
      <c r="CN2467" s="953"/>
      <c r="CO2467" s="953"/>
      <c r="CP2467" s="953"/>
      <c r="CQ2467" s="953"/>
      <c r="CR2467" s="953"/>
      <c r="CS2467" s="953"/>
      <c r="CT2467" s="953"/>
      <c r="CU2467" s="953"/>
      <c r="CV2467" s="953"/>
      <c r="CW2467" s="953"/>
      <c r="CX2467" s="953"/>
      <c r="CY2467" s="953"/>
      <c r="CZ2467" s="953"/>
      <c r="DA2467" s="953"/>
      <c r="DB2467" s="953"/>
      <c r="DC2467" s="953"/>
      <c r="DD2467" s="953"/>
      <c r="DE2467" s="953"/>
      <c r="DF2467" s="953"/>
      <c r="DG2467" s="953"/>
      <c r="DH2467" s="953"/>
      <c r="DI2467" s="953"/>
      <c r="DJ2467" s="953"/>
      <c r="DK2467" s="953"/>
      <c r="DL2467" s="953"/>
      <c r="DM2467" s="953"/>
      <c r="DN2467" s="953"/>
      <c r="DO2467" s="953"/>
      <c r="DP2467" s="953"/>
      <c r="DQ2467" s="953"/>
      <c r="DR2467" s="953"/>
      <c r="DS2467" s="953"/>
      <c r="DT2467" s="953"/>
    </row>
    <row r="2468" spans="1:124" s="947" customFormat="1" ht="24.75" customHeight="1">
      <c r="A2468" s="943" t="s">
        <v>29326</v>
      </c>
      <c r="B2468" s="858" t="s">
        <v>29320</v>
      </c>
      <c r="C2468" s="944" t="s">
        <v>28169</v>
      </c>
      <c r="D2468" s="945" t="s">
        <v>29327</v>
      </c>
      <c r="E2468" s="946" t="s">
        <v>163</v>
      </c>
      <c r="F2468" s="728" t="s">
        <v>24315</v>
      </c>
      <c r="G2468" s="947" t="s">
        <v>29338</v>
      </c>
      <c r="H2468" s="947" t="s">
        <v>180</v>
      </c>
      <c r="I2468" s="948">
        <v>0</v>
      </c>
      <c r="J2468" s="949"/>
      <c r="K2468" s="950" t="s">
        <v>2226</v>
      </c>
      <c r="L2468" s="949" t="s">
        <v>1184</v>
      </c>
      <c r="M2468" s="951" t="s">
        <v>29339</v>
      </c>
      <c r="O2468" s="947" t="s">
        <v>1551</v>
      </c>
      <c r="P2468" s="947" t="s">
        <v>29340</v>
      </c>
      <c r="Q2468" s="947" t="s">
        <v>29340</v>
      </c>
      <c r="R2468" s="947" t="s">
        <v>26829</v>
      </c>
      <c r="S2468" s="952"/>
      <c r="T2468" s="953"/>
      <c r="Y2468" s="953"/>
      <c r="Z2468" s="953"/>
      <c r="AA2468" s="953"/>
      <c r="AB2468" s="953"/>
      <c r="AC2468" s="953"/>
      <c r="AD2468" s="953"/>
      <c r="AE2468" s="953"/>
      <c r="AF2468" s="953"/>
      <c r="AG2468" s="953"/>
      <c r="AH2468" s="954"/>
      <c r="AI2468" s="954"/>
      <c r="AJ2468" s="954"/>
      <c r="AK2468" s="954"/>
      <c r="AL2468" s="953"/>
      <c r="AM2468" s="953"/>
      <c r="AN2468" s="953"/>
      <c r="AO2468" s="953"/>
      <c r="AP2468" s="953"/>
      <c r="AQ2468" s="953"/>
      <c r="AR2468" s="953"/>
      <c r="AS2468" s="952"/>
      <c r="AT2468" s="953"/>
      <c r="AU2468" s="953"/>
      <c r="AV2468" s="953"/>
      <c r="AW2468" s="953"/>
      <c r="AX2468" s="953"/>
      <c r="AY2468" s="953"/>
      <c r="AZ2468" s="953"/>
      <c r="BA2468" s="953"/>
      <c r="BB2468" s="953"/>
      <c r="BC2468" s="953"/>
      <c r="BD2468" s="953"/>
      <c r="BE2468" s="953"/>
      <c r="BF2468" s="953"/>
      <c r="BG2468" s="953"/>
      <c r="BH2468" s="953"/>
      <c r="BI2468" s="953"/>
      <c r="BJ2468" s="953"/>
      <c r="BK2468" s="953"/>
      <c r="BL2468" s="953"/>
      <c r="BM2468" s="953"/>
      <c r="BN2468" s="953"/>
      <c r="BO2468" s="953"/>
      <c r="BP2468" s="953"/>
      <c r="BQ2468" s="953"/>
      <c r="BR2468" s="953"/>
      <c r="BS2468" s="953"/>
      <c r="BT2468" s="953"/>
      <c r="BU2468" s="953"/>
      <c r="BV2468" s="953"/>
      <c r="BW2468" s="953"/>
      <c r="BX2468" s="953"/>
      <c r="BY2468" s="953"/>
      <c r="BZ2468" s="953"/>
      <c r="CA2468" s="953"/>
      <c r="CB2468" s="953"/>
      <c r="CC2468" s="953"/>
      <c r="CD2468" s="953"/>
      <c r="CE2468" s="953"/>
      <c r="CF2468" s="953"/>
      <c r="CG2468" s="953"/>
      <c r="CH2468" s="953"/>
      <c r="CI2468" s="953"/>
      <c r="CJ2468" s="953"/>
      <c r="CK2468" s="953"/>
      <c r="CL2468" s="953"/>
      <c r="CM2468" s="953"/>
      <c r="CN2468" s="953"/>
      <c r="CO2468" s="953"/>
      <c r="CP2468" s="953"/>
      <c r="CQ2468" s="953"/>
      <c r="CR2468" s="953"/>
      <c r="CS2468" s="953"/>
      <c r="CT2468" s="953"/>
      <c r="CU2468" s="953"/>
      <c r="CV2468" s="953"/>
      <c r="CW2468" s="953"/>
      <c r="CX2468" s="953"/>
      <c r="CY2468" s="953"/>
      <c r="CZ2468" s="953"/>
      <c r="DA2468" s="953"/>
      <c r="DB2468" s="953"/>
      <c r="DC2468" s="953"/>
      <c r="DD2468" s="953"/>
      <c r="DE2468" s="953"/>
      <c r="DF2468" s="953"/>
      <c r="DG2468" s="953"/>
      <c r="DH2468" s="953"/>
      <c r="DI2468" s="953"/>
      <c r="DJ2468" s="953"/>
      <c r="DK2468" s="953"/>
      <c r="DL2468" s="953"/>
      <c r="DM2468" s="953"/>
      <c r="DN2468" s="953"/>
      <c r="DO2468" s="953"/>
      <c r="DP2468" s="953"/>
      <c r="DQ2468" s="953"/>
      <c r="DR2468" s="953"/>
      <c r="DS2468" s="953"/>
      <c r="DT2468" s="953"/>
    </row>
    <row r="2469" spans="1:124" s="947" customFormat="1" ht="24.75" customHeight="1">
      <c r="A2469" s="943" t="s">
        <v>29328</v>
      </c>
      <c r="B2469" s="858" t="s">
        <v>29321</v>
      </c>
      <c r="C2469" s="944" t="s">
        <v>28169</v>
      </c>
      <c r="D2469" s="945" t="s">
        <v>29329</v>
      </c>
      <c r="E2469" s="946" t="s">
        <v>162</v>
      </c>
      <c r="F2469" s="728" t="s">
        <v>607</v>
      </c>
      <c r="G2469" s="947" t="s">
        <v>1909</v>
      </c>
      <c r="H2469" s="947" t="s">
        <v>179</v>
      </c>
      <c r="I2469" s="948">
        <v>0</v>
      </c>
      <c r="J2469" s="949" t="s">
        <v>29344</v>
      </c>
      <c r="K2469" s="950" t="s">
        <v>2226</v>
      </c>
      <c r="L2469" s="949" t="s">
        <v>1184</v>
      </c>
      <c r="M2469" s="951" t="s">
        <v>29345</v>
      </c>
      <c r="O2469" s="947" t="s">
        <v>1551</v>
      </c>
      <c r="P2469" s="947" t="s">
        <v>22585</v>
      </c>
      <c r="Q2469" s="947" t="s">
        <v>22585</v>
      </c>
      <c r="R2469" s="947" t="s">
        <v>25353</v>
      </c>
      <c r="S2469" s="952"/>
      <c r="T2469" s="953"/>
      <c r="Y2469" s="953"/>
      <c r="Z2469" s="953"/>
      <c r="AA2469" s="953"/>
      <c r="AB2469" s="953"/>
      <c r="AC2469" s="953"/>
      <c r="AD2469" s="953"/>
      <c r="AE2469" s="953"/>
      <c r="AF2469" s="953"/>
      <c r="AG2469" s="953"/>
      <c r="AH2469" s="954"/>
      <c r="AI2469" s="954"/>
      <c r="AJ2469" s="954"/>
      <c r="AK2469" s="954"/>
      <c r="AL2469" s="953"/>
      <c r="AM2469" s="953"/>
      <c r="AN2469" s="953"/>
      <c r="AO2469" s="953"/>
      <c r="AP2469" s="953"/>
      <c r="AQ2469" s="953"/>
      <c r="AR2469" s="953"/>
      <c r="AS2469" s="952"/>
      <c r="AT2469" s="953"/>
      <c r="AU2469" s="953"/>
      <c r="AV2469" s="953"/>
      <c r="AW2469" s="953"/>
      <c r="AX2469" s="953"/>
      <c r="AY2469" s="953"/>
      <c r="AZ2469" s="953"/>
      <c r="BA2469" s="953"/>
      <c r="BB2469" s="953"/>
      <c r="BC2469" s="953"/>
      <c r="BD2469" s="953"/>
      <c r="BE2469" s="953"/>
      <c r="BF2469" s="953"/>
      <c r="BG2469" s="953"/>
      <c r="BH2469" s="953"/>
      <c r="BI2469" s="953"/>
      <c r="BJ2469" s="953"/>
      <c r="BK2469" s="953"/>
      <c r="BL2469" s="953"/>
      <c r="BM2469" s="953"/>
      <c r="BN2469" s="953"/>
      <c r="BO2469" s="953"/>
      <c r="BP2469" s="953"/>
      <c r="BQ2469" s="953"/>
      <c r="BR2469" s="953"/>
      <c r="BS2469" s="953"/>
      <c r="BT2469" s="953"/>
      <c r="BU2469" s="953"/>
      <c r="BV2469" s="953"/>
      <c r="BW2469" s="953"/>
      <c r="BX2469" s="953"/>
      <c r="BY2469" s="953"/>
      <c r="BZ2469" s="953"/>
      <c r="CA2469" s="953"/>
      <c r="CB2469" s="953"/>
      <c r="CC2469" s="953"/>
      <c r="CD2469" s="953"/>
      <c r="CE2469" s="953"/>
      <c r="CF2469" s="953"/>
      <c r="CG2469" s="953"/>
      <c r="CH2469" s="953"/>
      <c r="CI2469" s="953"/>
      <c r="CJ2469" s="953"/>
      <c r="CK2469" s="953"/>
      <c r="CL2469" s="953"/>
      <c r="CM2469" s="953"/>
      <c r="CN2469" s="953"/>
      <c r="CO2469" s="953"/>
      <c r="CP2469" s="953"/>
      <c r="CQ2469" s="953"/>
      <c r="CR2469" s="953"/>
      <c r="CS2469" s="953"/>
      <c r="CT2469" s="953"/>
      <c r="CU2469" s="953"/>
      <c r="CV2469" s="953"/>
      <c r="CW2469" s="953"/>
      <c r="CX2469" s="953"/>
      <c r="CY2469" s="953"/>
      <c r="CZ2469" s="953"/>
      <c r="DA2469" s="953"/>
      <c r="DB2469" s="953"/>
      <c r="DC2469" s="953"/>
      <c r="DD2469" s="953"/>
      <c r="DE2469" s="953"/>
      <c r="DF2469" s="953"/>
      <c r="DG2469" s="953"/>
      <c r="DH2469" s="953"/>
      <c r="DI2469" s="953"/>
      <c r="DJ2469" s="953"/>
      <c r="DK2469" s="953"/>
      <c r="DL2469" s="953"/>
      <c r="DM2469" s="953"/>
      <c r="DN2469" s="953"/>
      <c r="DO2469" s="953"/>
      <c r="DP2469" s="953"/>
      <c r="DQ2469" s="953"/>
      <c r="DR2469" s="953"/>
      <c r="DS2469" s="953"/>
      <c r="DT2469" s="953"/>
    </row>
    <row r="2470" spans="1:124" s="947" customFormat="1" ht="24.75" customHeight="1">
      <c r="A2470" s="943" t="s">
        <v>29330</v>
      </c>
      <c r="B2470" s="858" t="s">
        <v>29322</v>
      </c>
      <c r="C2470" s="944" t="s">
        <v>28169</v>
      </c>
      <c r="D2470" s="945" t="s">
        <v>29331</v>
      </c>
      <c r="E2470" s="946" t="s">
        <v>5222</v>
      </c>
      <c r="F2470" s="728" t="s">
        <v>198</v>
      </c>
      <c r="G2470" s="947" t="s">
        <v>23319</v>
      </c>
      <c r="H2470" s="947" t="s">
        <v>179</v>
      </c>
      <c r="I2470" s="948">
        <v>2</v>
      </c>
      <c r="J2470" s="949" t="s">
        <v>29341</v>
      </c>
      <c r="K2470" s="950" t="s">
        <v>2226</v>
      </c>
      <c r="L2470" s="949" t="s">
        <v>1184</v>
      </c>
      <c r="M2470" s="951" t="s">
        <v>29342</v>
      </c>
      <c r="O2470" s="947" t="s">
        <v>1551</v>
      </c>
      <c r="P2470" s="947" t="s">
        <v>29343</v>
      </c>
      <c r="Q2470" s="947" t="s">
        <v>29343</v>
      </c>
      <c r="R2470" s="947" t="s">
        <v>2227</v>
      </c>
      <c r="S2470" s="952"/>
      <c r="T2470" s="953"/>
      <c r="Y2470" s="953"/>
      <c r="Z2470" s="953"/>
      <c r="AA2470" s="953"/>
      <c r="AB2470" s="953"/>
      <c r="AC2470" s="953"/>
      <c r="AD2470" s="953"/>
      <c r="AE2470" s="953"/>
      <c r="AF2470" s="953"/>
      <c r="AG2470" s="953"/>
      <c r="AH2470" s="954"/>
      <c r="AI2470" s="954"/>
      <c r="AJ2470" s="954"/>
      <c r="AK2470" s="954"/>
      <c r="AL2470" s="953"/>
      <c r="AM2470" s="953"/>
      <c r="AN2470" s="953"/>
      <c r="AO2470" s="953"/>
      <c r="AP2470" s="953"/>
      <c r="AQ2470" s="953"/>
      <c r="AR2470" s="953"/>
      <c r="AS2470" s="952"/>
      <c r="AT2470" s="953"/>
      <c r="AU2470" s="953"/>
      <c r="AV2470" s="953"/>
      <c r="AW2470" s="953"/>
      <c r="AX2470" s="953"/>
      <c r="AY2470" s="953"/>
      <c r="AZ2470" s="953"/>
      <c r="BA2470" s="953"/>
      <c r="BB2470" s="953"/>
      <c r="BC2470" s="953"/>
      <c r="BD2470" s="953"/>
      <c r="BE2470" s="953"/>
      <c r="BF2470" s="953"/>
      <c r="BG2470" s="953"/>
      <c r="BH2470" s="953"/>
      <c r="BI2470" s="953"/>
      <c r="BJ2470" s="953"/>
      <c r="BK2470" s="953"/>
      <c r="BL2470" s="953"/>
      <c r="BM2470" s="953"/>
      <c r="BN2470" s="953"/>
      <c r="BO2470" s="953"/>
      <c r="BP2470" s="953"/>
      <c r="BQ2470" s="953"/>
      <c r="BR2470" s="953"/>
      <c r="BS2470" s="953"/>
      <c r="BT2470" s="953"/>
      <c r="BU2470" s="953"/>
      <c r="BV2470" s="953"/>
      <c r="BW2470" s="953"/>
      <c r="BX2470" s="953"/>
      <c r="BY2470" s="953"/>
      <c r="BZ2470" s="953"/>
      <c r="CA2470" s="953"/>
      <c r="CB2470" s="953"/>
      <c r="CC2470" s="953"/>
      <c r="CD2470" s="953"/>
      <c r="CE2470" s="953"/>
      <c r="CF2470" s="953"/>
      <c r="CG2470" s="953"/>
      <c r="CH2470" s="953"/>
      <c r="CI2470" s="953"/>
      <c r="CJ2470" s="953"/>
      <c r="CK2470" s="953"/>
      <c r="CL2470" s="953"/>
      <c r="CM2470" s="953"/>
      <c r="CN2470" s="953"/>
      <c r="CO2470" s="953"/>
      <c r="CP2470" s="953"/>
      <c r="CQ2470" s="953"/>
      <c r="CR2470" s="953"/>
      <c r="CS2470" s="953"/>
      <c r="CT2470" s="953"/>
      <c r="CU2470" s="953"/>
      <c r="CV2470" s="953"/>
      <c r="CW2470" s="953"/>
      <c r="CX2470" s="953"/>
      <c r="CY2470" s="953"/>
      <c r="CZ2470" s="953"/>
      <c r="DA2470" s="953"/>
      <c r="DB2470" s="953"/>
      <c r="DC2470" s="953"/>
      <c r="DD2470" s="953"/>
      <c r="DE2470" s="953"/>
      <c r="DF2470" s="953"/>
      <c r="DG2470" s="953"/>
      <c r="DH2470" s="953"/>
      <c r="DI2470" s="953"/>
      <c r="DJ2470" s="953"/>
      <c r="DK2470" s="953"/>
      <c r="DL2470" s="953"/>
      <c r="DM2470" s="953"/>
      <c r="DN2470" s="953"/>
      <c r="DO2470" s="953"/>
      <c r="DP2470" s="953"/>
      <c r="DQ2470" s="953"/>
      <c r="DR2470" s="953"/>
      <c r="DS2470" s="953"/>
      <c r="DT2470" s="953"/>
    </row>
    <row r="2471" spans="1:124" s="947" customFormat="1" ht="24.75" customHeight="1">
      <c r="A2471" s="943" t="s">
        <v>29332</v>
      </c>
      <c r="B2471" s="858" t="s">
        <v>29323</v>
      </c>
      <c r="C2471" s="944" t="s">
        <v>28169</v>
      </c>
      <c r="D2471" s="945" t="s">
        <v>29333</v>
      </c>
      <c r="E2471" s="946" t="s">
        <v>5222</v>
      </c>
      <c r="F2471" s="728" t="s">
        <v>711</v>
      </c>
      <c r="H2471" s="947" t="s">
        <v>180</v>
      </c>
      <c r="I2471" s="948">
        <v>0</v>
      </c>
      <c r="J2471" s="949"/>
      <c r="K2471" s="950" t="s">
        <v>2226</v>
      </c>
      <c r="L2471" s="949" t="s">
        <v>1184</v>
      </c>
      <c r="M2471" s="951" t="s">
        <v>29334</v>
      </c>
      <c r="O2471" s="947" t="s">
        <v>1551</v>
      </c>
      <c r="P2471" s="947" t="s">
        <v>2952</v>
      </c>
      <c r="Q2471" s="947" t="s">
        <v>2952</v>
      </c>
      <c r="R2471" s="947" t="s">
        <v>3273</v>
      </c>
      <c r="S2471" s="952"/>
      <c r="T2471" s="953"/>
      <c r="Y2471" s="953"/>
      <c r="Z2471" s="953"/>
      <c r="AA2471" s="953"/>
      <c r="AB2471" s="953"/>
      <c r="AC2471" s="953"/>
      <c r="AD2471" s="953"/>
      <c r="AE2471" s="953"/>
      <c r="AF2471" s="953"/>
      <c r="AG2471" s="953"/>
      <c r="AH2471" s="954"/>
      <c r="AI2471" s="954"/>
      <c r="AJ2471" s="954"/>
      <c r="AK2471" s="954"/>
      <c r="AL2471" s="953"/>
      <c r="AM2471" s="953"/>
      <c r="AN2471" s="953"/>
      <c r="AO2471" s="953"/>
      <c r="AP2471" s="953"/>
      <c r="AQ2471" s="953"/>
      <c r="AR2471" s="953"/>
      <c r="AS2471" s="952"/>
      <c r="AT2471" s="953"/>
      <c r="AU2471" s="953"/>
      <c r="AV2471" s="953"/>
      <c r="AW2471" s="953"/>
      <c r="AX2471" s="953"/>
      <c r="AY2471" s="953"/>
      <c r="AZ2471" s="953"/>
      <c r="BA2471" s="953"/>
      <c r="BB2471" s="953"/>
      <c r="BC2471" s="953"/>
      <c r="BD2471" s="953"/>
      <c r="BE2471" s="953"/>
      <c r="BF2471" s="953"/>
      <c r="BG2471" s="953"/>
      <c r="BH2471" s="953"/>
      <c r="BI2471" s="953"/>
      <c r="BJ2471" s="953"/>
      <c r="BK2471" s="953"/>
      <c r="BL2471" s="953"/>
      <c r="BM2471" s="953"/>
      <c r="BN2471" s="953"/>
      <c r="BO2471" s="953"/>
      <c r="BP2471" s="953"/>
      <c r="BQ2471" s="953"/>
      <c r="BR2471" s="953"/>
      <c r="BS2471" s="953"/>
      <c r="BT2471" s="953"/>
      <c r="BU2471" s="953"/>
      <c r="BV2471" s="953"/>
      <c r="BW2471" s="953"/>
      <c r="BX2471" s="953"/>
      <c r="BY2471" s="953"/>
      <c r="BZ2471" s="953"/>
      <c r="CA2471" s="953"/>
      <c r="CB2471" s="953"/>
      <c r="CC2471" s="953"/>
      <c r="CD2471" s="953"/>
      <c r="CE2471" s="953"/>
      <c r="CF2471" s="953"/>
      <c r="CG2471" s="953"/>
      <c r="CH2471" s="953"/>
      <c r="CI2471" s="953"/>
      <c r="CJ2471" s="953"/>
      <c r="CK2471" s="953"/>
      <c r="CL2471" s="953"/>
      <c r="CM2471" s="953"/>
      <c r="CN2471" s="953"/>
      <c r="CO2471" s="953"/>
      <c r="CP2471" s="953"/>
      <c r="CQ2471" s="953"/>
      <c r="CR2471" s="953"/>
      <c r="CS2471" s="953"/>
      <c r="CT2471" s="953"/>
      <c r="CU2471" s="953"/>
      <c r="CV2471" s="953"/>
      <c r="CW2471" s="953"/>
      <c r="CX2471" s="953"/>
      <c r="CY2471" s="953"/>
      <c r="CZ2471" s="953"/>
      <c r="DA2471" s="953"/>
      <c r="DB2471" s="953"/>
      <c r="DC2471" s="953"/>
      <c r="DD2471" s="953"/>
      <c r="DE2471" s="953"/>
      <c r="DF2471" s="953"/>
      <c r="DG2471" s="953"/>
      <c r="DH2471" s="953"/>
      <c r="DI2471" s="953"/>
      <c r="DJ2471" s="953"/>
      <c r="DK2471" s="953"/>
      <c r="DL2471" s="953"/>
      <c r="DM2471" s="953"/>
      <c r="DN2471" s="953"/>
      <c r="DO2471" s="953"/>
      <c r="DP2471" s="953"/>
      <c r="DQ2471" s="953"/>
      <c r="DR2471" s="953"/>
      <c r="DS2471" s="953"/>
      <c r="DT2471" s="953"/>
    </row>
    <row r="2472" spans="1:124" s="947" customFormat="1" ht="24.75" customHeight="1">
      <c r="A2472" s="943" t="s">
        <v>29352</v>
      </c>
      <c r="B2472" s="858" t="s">
        <v>29324</v>
      </c>
      <c r="C2472" s="944" t="s">
        <v>28169</v>
      </c>
      <c r="D2472" s="945" t="s">
        <v>29335</v>
      </c>
      <c r="E2472" s="946" t="s">
        <v>163</v>
      </c>
      <c r="F2472" s="728" t="s">
        <v>29353</v>
      </c>
      <c r="G2472" s="947" t="s">
        <v>1909</v>
      </c>
      <c r="H2472" s="947" t="s">
        <v>180</v>
      </c>
      <c r="I2472" s="948">
        <v>0</v>
      </c>
      <c r="J2472" s="949"/>
      <c r="K2472" s="950" t="s">
        <v>1183</v>
      </c>
      <c r="L2472" s="949" t="s">
        <v>1184</v>
      </c>
      <c r="M2472" s="951" t="s">
        <v>29336</v>
      </c>
      <c r="O2472" s="947" t="s">
        <v>2155</v>
      </c>
      <c r="P2472" s="947" t="s">
        <v>29337</v>
      </c>
      <c r="Q2472" s="947" t="s">
        <v>29337</v>
      </c>
      <c r="S2472" s="952"/>
      <c r="T2472" s="953"/>
      <c r="Y2472" s="953"/>
      <c r="Z2472" s="953"/>
      <c r="AA2472" s="953"/>
      <c r="AB2472" s="953"/>
      <c r="AC2472" s="953"/>
      <c r="AD2472" s="953"/>
      <c r="AE2472" s="953"/>
      <c r="AF2472" s="953"/>
      <c r="AG2472" s="953"/>
      <c r="AH2472" s="954"/>
      <c r="AI2472" s="954"/>
      <c r="AJ2472" s="954"/>
      <c r="AK2472" s="954"/>
      <c r="AL2472" s="953"/>
      <c r="AM2472" s="953"/>
      <c r="AN2472" s="953"/>
      <c r="AO2472" s="953"/>
      <c r="AP2472" s="953"/>
      <c r="AQ2472" s="953"/>
      <c r="AR2472" s="953"/>
      <c r="AS2472" s="952"/>
      <c r="AT2472" s="953"/>
      <c r="AU2472" s="953"/>
      <c r="AV2472" s="953"/>
      <c r="AW2472" s="953"/>
      <c r="AX2472" s="953"/>
      <c r="AY2472" s="953"/>
      <c r="AZ2472" s="953"/>
      <c r="BA2472" s="953"/>
      <c r="BB2472" s="953"/>
      <c r="BC2472" s="953"/>
      <c r="BD2472" s="953"/>
      <c r="BE2472" s="953"/>
      <c r="BF2472" s="953"/>
      <c r="BG2472" s="953"/>
      <c r="BH2472" s="953"/>
      <c r="BI2472" s="953"/>
      <c r="BJ2472" s="953"/>
      <c r="BK2472" s="953"/>
      <c r="BL2472" s="953"/>
      <c r="BM2472" s="953"/>
      <c r="BN2472" s="953"/>
      <c r="BO2472" s="953"/>
      <c r="BP2472" s="953"/>
      <c r="BQ2472" s="953"/>
      <c r="BR2472" s="953"/>
      <c r="BS2472" s="953"/>
      <c r="BT2472" s="953"/>
      <c r="BU2472" s="953"/>
      <c r="BV2472" s="953"/>
      <c r="BW2472" s="953"/>
      <c r="BX2472" s="953"/>
      <c r="BY2472" s="953"/>
      <c r="BZ2472" s="953"/>
      <c r="CA2472" s="953"/>
      <c r="CB2472" s="953"/>
      <c r="CC2472" s="953"/>
      <c r="CD2472" s="953"/>
      <c r="CE2472" s="953"/>
      <c r="CF2472" s="953"/>
      <c r="CG2472" s="953"/>
      <c r="CH2472" s="953"/>
      <c r="CI2472" s="953"/>
      <c r="CJ2472" s="953"/>
      <c r="CK2472" s="953"/>
      <c r="CL2472" s="953"/>
      <c r="CM2472" s="953"/>
      <c r="CN2472" s="953"/>
      <c r="CO2472" s="953"/>
      <c r="CP2472" s="953"/>
      <c r="CQ2472" s="953"/>
      <c r="CR2472" s="953"/>
      <c r="CS2472" s="953"/>
      <c r="CT2472" s="953"/>
      <c r="CU2472" s="953"/>
      <c r="CV2472" s="953"/>
      <c r="CW2472" s="953"/>
      <c r="CX2472" s="953"/>
      <c r="CY2472" s="953"/>
      <c r="CZ2472" s="953"/>
      <c r="DA2472" s="953"/>
      <c r="DB2472" s="953"/>
      <c r="DC2472" s="953"/>
      <c r="DD2472" s="953"/>
      <c r="DE2472" s="953"/>
      <c r="DF2472" s="953"/>
      <c r="DG2472" s="953"/>
      <c r="DH2472" s="953"/>
      <c r="DI2472" s="953"/>
      <c r="DJ2472" s="953"/>
      <c r="DK2472" s="953"/>
      <c r="DL2472" s="953"/>
      <c r="DM2472" s="953"/>
      <c r="DN2472" s="953"/>
      <c r="DO2472" s="953"/>
      <c r="DP2472" s="953"/>
      <c r="DQ2472" s="953"/>
      <c r="DR2472" s="953"/>
      <c r="DS2472" s="953"/>
      <c r="DT2472" s="953"/>
    </row>
    <row r="2473" spans="1:124" s="947" customFormat="1" ht="24.75" customHeight="1">
      <c r="A2473" s="943"/>
      <c r="B2473" s="858"/>
      <c r="C2473" s="944"/>
      <c r="D2473" s="945"/>
      <c r="E2473" s="946"/>
      <c r="F2473" s="728"/>
      <c r="I2473" s="948"/>
      <c r="J2473" s="949"/>
      <c r="K2473" s="950"/>
      <c r="L2473" s="949"/>
      <c r="M2473" s="951"/>
      <c r="S2473" s="952"/>
      <c r="T2473" s="953"/>
      <c r="Y2473" s="953"/>
      <c r="Z2473" s="953"/>
      <c r="AA2473" s="953"/>
      <c r="AB2473" s="953"/>
      <c r="AC2473" s="953"/>
      <c r="AD2473" s="953"/>
      <c r="AE2473" s="953"/>
      <c r="AF2473" s="953"/>
      <c r="AG2473" s="953"/>
      <c r="AH2473" s="954"/>
      <c r="AI2473" s="954"/>
      <c r="AJ2473" s="954"/>
      <c r="AK2473" s="954"/>
      <c r="AL2473" s="953"/>
      <c r="AM2473" s="953"/>
      <c r="AN2473" s="953"/>
      <c r="AO2473" s="953"/>
      <c r="AP2473" s="953"/>
      <c r="AQ2473" s="953"/>
      <c r="AR2473" s="953"/>
      <c r="AS2473" s="952"/>
      <c r="AT2473" s="953"/>
      <c r="AU2473" s="953"/>
      <c r="AV2473" s="953"/>
      <c r="AW2473" s="953"/>
      <c r="AX2473" s="953"/>
      <c r="AY2473" s="953"/>
      <c r="AZ2473" s="953"/>
      <c r="BA2473" s="953"/>
      <c r="BB2473" s="953"/>
      <c r="BC2473" s="953"/>
      <c r="BD2473" s="953"/>
      <c r="BE2473" s="953"/>
      <c r="BF2473" s="953"/>
      <c r="BG2473" s="953"/>
      <c r="BH2473" s="953"/>
      <c r="BI2473" s="953"/>
      <c r="BJ2473" s="953"/>
      <c r="BK2473" s="953"/>
      <c r="BL2473" s="953"/>
      <c r="BM2473" s="953"/>
      <c r="BN2473" s="953"/>
      <c r="BO2473" s="953"/>
      <c r="BP2473" s="953"/>
      <c r="BQ2473" s="953"/>
      <c r="BR2473" s="953"/>
      <c r="BS2473" s="953"/>
      <c r="BT2473" s="953"/>
      <c r="BU2473" s="953"/>
      <c r="BV2473" s="953"/>
      <c r="BW2473" s="953"/>
      <c r="BX2473" s="953"/>
      <c r="BY2473" s="953"/>
      <c r="BZ2473" s="953"/>
      <c r="CA2473" s="953"/>
      <c r="CB2473" s="953"/>
      <c r="CC2473" s="953"/>
      <c r="CD2473" s="953"/>
      <c r="CE2473" s="953"/>
      <c r="CF2473" s="953"/>
      <c r="CG2473" s="953"/>
      <c r="CH2473" s="953"/>
      <c r="CI2473" s="953"/>
      <c r="CJ2473" s="953"/>
      <c r="CK2473" s="953"/>
      <c r="CL2473" s="953"/>
      <c r="CM2473" s="953"/>
      <c r="CN2473" s="953"/>
      <c r="CO2473" s="953"/>
      <c r="CP2473" s="953"/>
      <c r="CQ2473" s="953"/>
      <c r="CR2473" s="953"/>
      <c r="CS2473" s="953"/>
      <c r="CT2473" s="953"/>
      <c r="CU2473" s="953"/>
      <c r="CV2473" s="953"/>
      <c r="CW2473" s="953"/>
      <c r="CX2473" s="953"/>
      <c r="CY2473" s="953"/>
      <c r="CZ2473" s="953"/>
      <c r="DA2473" s="953"/>
      <c r="DB2473" s="953"/>
      <c r="DC2473" s="953"/>
      <c r="DD2473" s="953"/>
      <c r="DE2473" s="953"/>
      <c r="DF2473" s="953"/>
      <c r="DG2473" s="953"/>
      <c r="DH2473" s="953"/>
      <c r="DI2473" s="953"/>
      <c r="DJ2473" s="953"/>
      <c r="DK2473" s="953"/>
      <c r="DL2473" s="953"/>
      <c r="DM2473" s="953"/>
      <c r="DN2473" s="953"/>
      <c r="DO2473" s="953"/>
      <c r="DP2473" s="953"/>
      <c r="DQ2473" s="953"/>
      <c r="DR2473" s="953"/>
      <c r="DS2473" s="953"/>
      <c r="DT2473" s="953"/>
    </row>
    <row r="2474" spans="1:124" s="947" customFormat="1" ht="24.75" customHeight="1">
      <c r="A2474" s="943"/>
      <c r="B2474" s="858"/>
      <c r="C2474" s="944"/>
      <c r="D2474" s="945"/>
      <c r="E2474" s="946"/>
      <c r="F2474" s="728"/>
      <c r="I2474" s="948"/>
      <c r="J2474" s="949"/>
      <c r="K2474" s="950"/>
      <c r="L2474" s="949"/>
      <c r="M2474" s="951"/>
      <c r="S2474" s="952"/>
      <c r="T2474" s="953"/>
      <c r="Y2474" s="953"/>
      <c r="Z2474" s="953"/>
      <c r="AA2474" s="953"/>
      <c r="AB2474" s="953"/>
      <c r="AC2474" s="953"/>
      <c r="AD2474" s="953"/>
      <c r="AE2474" s="953"/>
      <c r="AF2474" s="953"/>
      <c r="AG2474" s="953"/>
      <c r="AH2474" s="954"/>
      <c r="AI2474" s="954"/>
      <c r="AJ2474" s="954"/>
      <c r="AK2474" s="954"/>
      <c r="AL2474" s="953"/>
      <c r="AM2474" s="953"/>
      <c r="AN2474" s="953"/>
      <c r="AO2474" s="953"/>
      <c r="AP2474" s="953"/>
      <c r="AQ2474" s="953"/>
      <c r="AR2474" s="953"/>
      <c r="AS2474" s="952"/>
      <c r="AT2474" s="953"/>
      <c r="AU2474" s="953"/>
      <c r="AV2474" s="953"/>
      <c r="AW2474" s="953"/>
      <c r="AX2474" s="953"/>
      <c r="AY2474" s="953"/>
      <c r="AZ2474" s="953"/>
      <c r="BA2474" s="953"/>
      <c r="BB2474" s="953"/>
      <c r="BC2474" s="953"/>
      <c r="BD2474" s="953"/>
      <c r="BE2474" s="953"/>
      <c r="BF2474" s="953"/>
      <c r="BG2474" s="953"/>
      <c r="BH2474" s="953"/>
      <c r="BI2474" s="953"/>
      <c r="BJ2474" s="953"/>
      <c r="BK2474" s="953"/>
      <c r="BL2474" s="953"/>
      <c r="BM2474" s="953"/>
      <c r="BN2474" s="953"/>
      <c r="BO2474" s="953"/>
      <c r="BP2474" s="953"/>
      <c r="BQ2474" s="953"/>
      <c r="BR2474" s="953"/>
      <c r="BS2474" s="953"/>
      <c r="BT2474" s="953"/>
      <c r="BU2474" s="953"/>
      <c r="BV2474" s="953"/>
      <c r="BW2474" s="953"/>
      <c r="BX2474" s="953"/>
      <c r="BY2474" s="953"/>
      <c r="BZ2474" s="953"/>
      <c r="CA2474" s="953"/>
      <c r="CB2474" s="953"/>
      <c r="CC2474" s="953"/>
      <c r="CD2474" s="953"/>
      <c r="CE2474" s="953"/>
      <c r="CF2474" s="953"/>
      <c r="CG2474" s="953"/>
      <c r="CH2474" s="953"/>
      <c r="CI2474" s="953"/>
      <c r="CJ2474" s="953"/>
      <c r="CK2474" s="953"/>
      <c r="CL2474" s="953"/>
      <c r="CM2474" s="953"/>
      <c r="CN2474" s="953"/>
      <c r="CO2474" s="953"/>
      <c r="CP2474" s="953"/>
      <c r="CQ2474" s="953"/>
      <c r="CR2474" s="953"/>
      <c r="CS2474" s="953"/>
      <c r="CT2474" s="953"/>
      <c r="CU2474" s="953"/>
      <c r="CV2474" s="953"/>
      <c r="CW2474" s="953"/>
      <c r="CX2474" s="953"/>
      <c r="CY2474" s="953"/>
      <c r="CZ2474" s="953"/>
      <c r="DA2474" s="953"/>
      <c r="DB2474" s="953"/>
      <c r="DC2474" s="953"/>
      <c r="DD2474" s="953"/>
      <c r="DE2474" s="953"/>
      <c r="DF2474" s="953"/>
      <c r="DG2474" s="953"/>
      <c r="DH2474" s="953"/>
      <c r="DI2474" s="953"/>
      <c r="DJ2474" s="953"/>
      <c r="DK2474" s="953"/>
      <c r="DL2474" s="953"/>
      <c r="DM2474" s="953"/>
      <c r="DN2474" s="953"/>
      <c r="DO2474" s="953"/>
      <c r="DP2474" s="953"/>
      <c r="DQ2474" s="953"/>
      <c r="DR2474" s="953"/>
      <c r="DS2474" s="953"/>
      <c r="DT2474" s="953"/>
    </row>
    <row r="2475" spans="1:124" s="971" customFormat="1" ht="24.75" customHeight="1">
      <c r="A2475" s="966" t="s">
        <v>28192</v>
      </c>
      <c r="B2475" s="967" t="s">
        <v>28193</v>
      </c>
      <c r="C2475" s="968" t="s">
        <v>28194</v>
      </c>
      <c r="D2475" s="969" t="s">
        <v>28195</v>
      </c>
      <c r="E2475" s="970" t="s">
        <v>163</v>
      </c>
      <c r="F2475" s="485" t="s">
        <v>114</v>
      </c>
      <c r="G2475" s="971" t="s">
        <v>1577</v>
      </c>
      <c r="H2475" s="971" t="s">
        <v>179</v>
      </c>
      <c r="I2475" s="18" t="s">
        <v>5418</v>
      </c>
      <c r="J2475" s="972" t="s">
        <v>28196</v>
      </c>
      <c r="K2475" s="973" t="s">
        <v>1183</v>
      </c>
      <c r="L2475" s="972" t="s">
        <v>1184</v>
      </c>
      <c r="M2475" s="974" t="s">
        <v>28197</v>
      </c>
      <c r="O2475" s="971" t="s">
        <v>2155</v>
      </c>
      <c r="P2475" s="971" t="s">
        <v>26678</v>
      </c>
      <c r="Q2475" s="971" t="s">
        <v>26678</v>
      </c>
      <c r="S2475" s="975"/>
      <c r="T2475" s="976"/>
      <c r="Y2475" s="976"/>
      <c r="Z2475" s="976"/>
      <c r="AA2475" s="976"/>
      <c r="AB2475" s="976"/>
      <c r="AC2475" s="976"/>
      <c r="AD2475" s="976"/>
      <c r="AE2475" s="976"/>
      <c r="AF2475" s="976"/>
      <c r="AG2475" s="976"/>
      <c r="AH2475" s="977"/>
      <c r="AI2475" s="977"/>
      <c r="AJ2475" s="977"/>
      <c r="AK2475" s="977"/>
      <c r="AL2475" s="976"/>
      <c r="AM2475" s="976"/>
      <c r="AN2475" s="976"/>
      <c r="AO2475" s="976"/>
      <c r="AP2475" s="976"/>
      <c r="AQ2475" s="976"/>
      <c r="AR2475" s="976"/>
      <c r="AS2475" s="975"/>
      <c r="AT2475" s="976"/>
      <c r="AU2475" s="976"/>
      <c r="AV2475" s="976"/>
      <c r="AW2475" s="976"/>
      <c r="AX2475" s="976"/>
      <c r="AY2475" s="976"/>
      <c r="AZ2475" s="976"/>
      <c r="BA2475" s="976"/>
      <c r="BB2475" s="976"/>
      <c r="BC2475" s="976"/>
      <c r="BD2475" s="976"/>
      <c r="BE2475" s="976"/>
      <c r="BF2475" s="976"/>
      <c r="BG2475" s="976"/>
      <c r="BH2475" s="976"/>
      <c r="BI2475" s="976"/>
      <c r="BJ2475" s="976"/>
      <c r="BK2475" s="976"/>
      <c r="BL2475" s="976"/>
      <c r="BM2475" s="976"/>
      <c r="BN2475" s="976"/>
      <c r="BO2475" s="976"/>
      <c r="BP2475" s="976"/>
      <c r="BQ2475" s="976"/>
      <c r="BR2475" s="976"/>
      <c r="BS2475" s="976"/>
      <c r="BT2475" s="976"/>
      <c r="BU2475" s="976"/>
      <c r="BV2475" s="976"/>
      <c r="BW2475" s="976"/>
      <c r="BX2475" s="976"/>
      <c r="BY2475" s="976"/>
      <c r="BZ2475" s="976"/>
      <c r="CA2475" s="976"/>
      <c r="CB2475" s="976"/>
      <c r="CC2475" s="976"/>
      <c r="CD2475" s="976"/>
      <c r="CE2475" s="976"/>
      <c r="CF2475" s="976"/>
      <c r="CG2475" s="976"/>
      <c r="CH2475" s="976"/>
      <c r="CI2475" s="976"/>
      <c r="CJ2475" s="976"/>
      <c r="CK2475" s="976"/>
      <c r="CL2475" s="976"/>
      <c r="CM2475" s="976"/>
      <c r="CN2475" s="976"/>
      <c r="CO2475" s="976"/>
      <c r="CP2475" s="976"/>
      <c r="CQ2475" s="976"/>
      <c r="CR2475" s="976"/>
      <c r="CS2475" s="976"/>
      <c r="CT2475" s="976"/>
      <c r="CU2475" s="976"/>
      <c r="CV2475" s="976"/>
      <c r="CW2475" s="976"/>
      <c r="CX2475" s="976"/>
      <c r="CY2475" s="976"/>
      <c r="CZ2475" s="976"/>
      <c r="DA2475" s="976"/>
      <c r="DB2475" s="976"/>
      <c r="DC2475" s="976"/>
      <c r="DD2475" s="976"/>
      <c r="DE2475" s="976"/>
      <c r="DF2475" s="976"/>
      <c r="DG2475" s="976"/>
      <c r="DH2475" s="976"/>
      <c r="DI2475" s="976"/>
      <c r="DJ2475" s="976"/>
      <c r="DK2475" s="976"/>
      <c r="DL2475" s="976"/>
      <c r="DM2475" s="976"/>
      <c r="DN2475" s="976"/>
      <c r="DO2475" s="976"/>
      <c r="DP2475" s="976"/>
      <c r="DQ2475" s="976"/>
      <c r="DR2475" s="976"/>
      <c r="DS2475" s="976"/>
      <c r="DT2475" s="976"/>
    </row>
    <row r="2476" spans="1:124" s="971" customFormat="1" ht="24.75" customHeight="1">
      <c r="A2476" s="966"/>
      <c r="B2476" s="967"/>
      <c r="C2476" s="968"/>
      <c r="D2476" s="969"/>
      <c r="E2476" s="970"/>
      <c r="F2476" s="485"/>
      <c r="I2476" s="486" t="s">
        <v>5417</v>
      </c>
      <c r="J2476" s="972"/>
      <c r="K2476" s="973"/>
      <c r="L2476" s="972"/>
      <c r="M2476" s="974"/>
      <c r="S2476" s="975"/>
      <c r="T2476" s="976">
        <f>IF(Table54[[#This Row],[تاریخ اولین  احتساب حق بیمه]]="",1403,MID(Table54[[#This Row],[تاریخ اولین  احتساب حق بیمه]],1,4))</f>
        <v>1403</v>
      </c>
      <c r="Y2476" s="976"/>
      <c r="Z2476" s="976"/>
      <c r="AA2476" s="976"/>
      <c r="AB2476" s="976"/>
      <c r="AC2476" s="976"/>
      <c r="AD2476" s="976"/>
      <c r="AE2476" s="976"/>
      <c r="AF2476" s="976"/>
      <c r="AG2476" s="976"/>
      <c r="AH2476" s="977"/>
      <c r="AI2476" s="977"/>
      <c r="AJ2476" s="977"/>
      <c r="AK2476" s="977"/>
      <c r="AL2476" s="976"/>
      <c r="AM2476" s="976"/>
      <c r="AN2476" s="976"/>
      <c r="AO2476" s="976"/>
      <c r="AP2476" s="976"/>
      <c r="AQ2476" s="976"/>
      <c r="AR2476" s="976"/>
      <c r="AS2476" s="975"/>
      <c r="AT2476" s="976"/>
      <c r="AU2476" s="976"/>
      <c r="AV2476" s="976"/>
      <c r="AW2476" s="976"/>
      <c r="AX2476" s="976"/>
      <c r="AY2476" s="976"/>
      <c r="AZ2476" s="976"/>
      <c r="BA2476" s="976"/>
      <c r="BB2476" s="976"/>
      <c r="BC2476" s="976"/>
      <c r="BD2476" s="976"/>
      <c r="BE2476" s="976"/>
      <c r="BF2476" s="976"/>
      <c r="BG2476" s="976"/>
      <c r="BH2476" s="976"/>
      <c r="BI2476" s="976"/>
      <c r="BJ2476" s="976"/>
      <c r="BK2476" s="976"/>
      <c r="BL2476" s="976"/>
      <c r="BM2476" s="976"/>
      <c r="BN2476" s="976"/>
      <c r="BO2476" s="976"/>
      <c r="BP2476" s="976"/>
      <c r="BQ2476" s="976"/>
      <c r="BR2476" s="976"/>
      <c r="BS2476" s="976"/>
      <c r="BT2476" s="976"/>
      <c r="BU2476" s="976"/>
      <c r="BV2476" s="976"/>
      <c r="BW2476" s="976"/>
      <c r="BX2476" s="976"/>
      <c r="BY2476" s="976"/>
      <c r="BZ2476" s="976"/>
      <c r="CA2476" s="976"/>
      <c r="CB2476" s="976"/>
      <c r="CC2476" s="976"/>
      <c r="CD2476" s="976"/>
      <c r="CE2476" s="976"/>
      <c r="CF2476" s="976"/>
      <c r="CG2476" s="976"/>
      <c r="CH2476" s="976"/>
      <c r="CI2476" s="976"/>
      <c r="CJ2476" s="976"/>
      <c r="CK2476" s="976"/>
      <c r="CL2476" s="976"/>
      <c r="CM2476" s="976"/>
      <c r="CN2476" s="976"/>
      <c r="CO2476" s="976"/>
      <c r="CP2476" s="976"/>
      <c r="CQ2476" s="976"/>
      <c r="CR2476" s="976"/>
      <c r="CS2476" s="976"/>
      <c r="CT2476" s="976"/>
      <c r="CU2476" s="976"/>
      <c r="CV2476" s="976"/>
      <c r="CW2476" s="976"/>
      <c r="CX2476" s="976"/>
      <c r="CY2476" s="976"/>
      <c r="CZ2476" s="976"/>
      <c r="DA2476" s="976"/>
      <c r="DB2476" s="976"/>
      <c r="DC2476" s="976"/>
      <c r="DD2476" s="976"/>
      <c r="DE2476" s="976"/>
      <c r="DF2476" s="976"/>
      <c r="DG2476" s="976"/>
      <c r="DH2476" s="976"/>
      <c r="DI2476" s="976"/>
      <c r="DJ2476" s="976"/>
      <c r="DK2476" s="976"/>
      <c r="DL2476" s="976"/>
      <c r="DM2476" s="976"/>
      <c r="DN2476" s="976"/>
      <c r="DO2476" s="976"/>
      <c r="DP2476" s="976"/>
      <c r="DQ2476" s="976"/>
      <c r="DR2476" s="976"/>
      <c r="DS2476" s="976"/>
      <c r="DT2476" s="976"/>
    </row>
    <row r="2477" spans="1:124" s="959" customFormat="1" ht="24.75" customHeight="1">
      <c r="A2477" s="955"/>
      <c r="B2477" s="722"/>
      <c r="C2477" s="956"/>
      <c r="D2477" s="957"/>
      <c r="E2477" s="958"/>
      <c r="F2477" s="155"/>
      <c r="I2477" s="11" t="s">
        <v>5417</v>
      </c>
      <c r="J2477" s="960"/>
      <c r="K2477" s="961"/>
      <c r="L2477" s="960"/>
      <c r="M2477" s="962"/>
      <c r="S2477" s="963"/>
      <c r="T2477" s="964">
        <f>IF(Table54[[#This Row],[تاریخ اولین  احتساب حق بیمه]]="",1403,MID(Table54[[#This Row],[تاریخ اولین  احتساب حق بیمه]],1,4))</f>
        <v>1403</v>
      </c>
      <c r="Y2477" s="964"/>
      <c r="Z2477" s="964"/>
      <c r="AA2477" s="964"/>
      <c r="AB2477" s="964"/>
      <c r="AC2477" s="964"/>
      <c r="AD2477" s="964"/>
      <c r="AE2477" s="964"/>
      <c r="AF2477" s="964"/>
      <c r="AG2477" s="964"/>
      <c r="AH2477" s="965"/>
      <c r="AI2477" s="965"/>
      <c r="AJ2477" s="965"/>
      <c r="AK2477" s="965"/>
      <c r="AL2477" s="964"/>
      <c r="AM2477" s="964"/>
      <c r="AN2477" s="964"/>
      <c r="AO2477" s="964"/>
      <c r="AP2477" s="964"/>
      <c r="AQ2477" s="964"/>
      <c r="AR2477" s="964"/>
      <c r="AS2477" s="963"/>
      <c r="AT2477" s="964"/>
      <c r="AU2477" s="964"/>
      <c r="AV2477" s="964"/>
      <c r="AW2477" s="964"/>
      <c r="AX2477" s="964"/>
      <c r="AY2477" s="964"/>
      <c r="AZ2477" s="964"/>
      <c r="BA2477" s="964"/>
      <c r="BB2477" s="964"/>
      <c r="BC2477" s="964"/>
      <c r="BD2477" s="964"/>
      <c r="BE2477" s="964"/>
      <c r="BF2477" s="964"/>
      <c r="BG2477" s="964"/>
      <c r="BH2477" s="964"/>
      <c r="BI2477" s="964"/>
      <c r="BJ2477" s="964"/>
      <c r="BK2477" s="964"/>
      <c r="BL2477" s="964"/>
      <c r="BM2477" s="964"/>
      <c r="BN2477" s="964"/>
      <c r="BO2477" s="964"/>
      <c r="BP2477" s="964"/>
      <c r="BQ2477" s="964"/>
      <c r="BR2477" s="964"/>
      <c r="BS2477" s="964"/>
      <c r="BT2477" s="964"/>
      <c r="BU2477" s="964"/>
      <c r="BV2477" s="964"/>
      <c r="BW2477" s="964"/>
      <c r="BX2477" s="964"/>
      <c r="BY2477" s="964"/>
      <c r="BZ2477" s="964"/>
      <c r="CA2477" s="964"/>
      <c r="CB2477" s="964"/>
      <c r="CC2477" s="964"/>
      <c r="CD2477" s="964"/>
      <c r="CE2477" s="964"/>
      <c r="CF2477" s="964"/>
      <c r="CG2477" s="964"/>
      <c r="CH2477" s="964"/>
      <c r="CI2477" s="964"/>
      <c r="CJ2477" s="964"/>
      <c r="CK2477" s="964"/>
      <c r="CL2477" s="964"/>
      <c r="CM2477" s="964"/>
      <c r="CN2477" s="964"/>
      <c r="CO2477" s="964"/>
      <c r="CP2477" s="964"/>
      <c r="CQ2477" s="964"/>
      <c r="CR2477" s="964"/>
      <c r="CS2477" s="964"/>
      <c r="CT2477" s="964"/>
      <c r="CU2477" s="964"/>
      <c r="CV2477" s="964"/>
      <c r="CW2477" s="964"/>
      <c r="CX2477" s="964"/>
      <c r="CY2477" s="964"/>
      <c r="CZ2477" s="964"/>
      <c r="DA2477" s="964"/>
      <c r="DB2477" s="964"/>
      <c r="DC2477" s="964"/>
      <c r="DD2477" s="964"/>
      <c r="DE2477" s="964"/>
      <c r="DF2477" s="964"/>
      <c r="DG2477" s="964"/>
      <c r="DH2477" s="964"/>
      <c r="DI2477" s="964"/>
      <c r="DJ2477" s="964"/>
      <c r="DK2477" s="964"/>
      <c r="DL2477" s="964"/>
      <c r="DM2477" s="964"/>
      <c r="DN2477" s="964"/>
      <c r="DO2477" s="964"/>
      <c r="DP2477" s="964"/>
      <c r="DQ2477" s="964"/>
      <c r="DR2477" s="964"/>
      <c r="DS2477" s="964"/>
      <c r="DT2477" s="964"/>
    </row>
    <row r="2478" spans="1:124" s="983" customFormat="1" ht="24.75" customHeight="1">
      <c r="A2478" s="978" t="s">
        <v>28199</v>
      </c>
      <c r="B2478" s="979" t="s">
        <v>28198</v>
      </c>
      <c r="C2478" s="980" t="s">
        <v>28223</v>
      </c>
      <c r="D2478" s="865" t="s">
        <v>28209</v>
      </c>
      <c r="E2478" s="981" t="s">
        <v>163</v>
      </c>
      <c r="F2478" s="487" t="s">
        <v>111</v>
      </c>
      <c r="G2478" s="487" t="s">
        <v>2224</v>
      </c>
      <c r="H2478" s="487" t="s">
        <v>180</v>
      </c>
      <c r="I2478" s="18" t="s">
        <v>5418</v>
      </c>
      <c r="J2478" s="865" t="s">
        <v>28214</v>
      </c>
      <c r="K2478" s="865" t="s">
        <v>1183</v>
      </c>
      <c r="L2478" s="865" t="s">
        <v>1184</v>
      </c>
      <c r="M2478" s="982" t="s">
        <v>28215</v>
      </c>
      <c r="N2478" s="487">
        <v>4143784668</v>
      </c>
      <c r="P2478" s="487" t="s">
        <v>27673</v>
      </c>
      <c r="Q2478" s="487" t="s">
        <v>27673</v>
      </c>
      <c r="R2478" s="487" t="s">
        <v>27673</v>
      </c>
      <c r="S2478" s="984"/>
      <c r="T2478" s="985" t="str">
        <f>IF(Table54[[#This Row],[تاریخ اولین  احتساب حق بیمه]]="",1403,MID(Table54[[#This Row],[تاریخ اولین  احتساب حق بیمه]],1,4))</f>
        <v>1404</v>
      </c>
      <c r="Y2478" s="985"/>
      <c r="Z2478" s="985"/>
      <c r="AA2478" s="985"/>
      <c r="AB2478" s="985"/>
      <c r="AC2478" s="985"/>
      <c r="AD2478" s="985"/>
      <c r="AE2478" s="985"/>
      <c r="AF2478" s="985"/>
      <c r="AG2478" s="985"/>
      <c r="AH2478" s="986"/>
      <c r="AI2478" s="986"/>
      <c r="AJ2478" s="986"/>
      <c r="AK2478" s="986"/>
      <c r="AL2478" s="985"/>
      <c r="AM2478" s="985"/>
      <c r="AN2478" s="985"/>
      <c r="AO2478" s="985"/>
      <c r="AP2478" s="985"/>
      <c r="AQ2478" s="985"/>
      <c r="AR2478" s="985"/>
      <c r="AS2478" s="984"/>
      <c r="AT2478" s="985"/>
      <c r="AU2478" s="985"/>
      <c r="AV2478" s="985"/>
      <c r="AW2478" s="985"/>
      <c r="AX2478" s="985"/>
      <c r="AY2478" s="985"/>
      <c r="AZ2478" s="985"/>
      <c r="BA2478" s="985"/>
      <c r="BB2478" s="985"/>
      <c r="BC2478" s="985"/>
      <c r="BD2478" s="985"/>
      <c r="BE2478" s="985"/>
      <c r="BF2478" s="985"/>
      <c r="BG2478" s="985"/>
      <c r="BH2478" s="985"/>
      <c r="BI2478" s="985"/>
      <c r="BJ2478" s="985"/>
      <c r="BK2478" s="985"/>
      <c r="BL2478" s="985"/>
      <c r="BM2478" s="985"/>
      <c r="BN2478" s="985"/>
      <c r="BO2478" s="985"/>
      <c r="BP2478" s="985"/>
      <c r="BQ2478" s="985"/>
      <c r="BR2478" s="985"/>
      <c r="BS2478" s="985"/>
      <c r="BT2478" s="985"/>
      <c r="BU2478" s="985"/>
      <c r="BV2478" s="985"/>
      <c r="BW2478" s="985"/>
      <c r="BX2478" s="985"/>
      <c r="BY2478" s="985"/>
      <c r="BZ2478" s="985"/>
      <c r="CA2478" s="985"/>
      <c r="CB2478" s="985"/>
      <c r="CC2478" s="985"/>
      <c r="CD2478" s="985"/>
      <c r="CE2478" s="985"/>
      <c r="CF2478" s="985"/>
      <c r="CG2478" s="985"/>
      <c r="CH2478" s="985"/>
      <c r="CI2478" s="985"/>
      <c r="CJ2478" s="985"/>
      <c r="CK2478" s="985"/>
      <c r="CL2478" s="985"/>
      <c r="CM2478" s="985"/>
      <c r="CN2478" s="985"/>
      <c r="CO2478" s="985"/>
      <c r="CP2478" s="985"/>
      <c r="CQ2478" s="985"/>
      <c r="CR2478" s="985"/>
      <c r="CS2478" s="985"/>
      <c r="CT2478" s="985"/>
      <c r="CU2478" s="985"/>
      <c r="CV2478" s="985"/>
      <c r="CW2478" s="985"/>
      <c r="CX2478" s="985"/>
      <c r="CY2478" s="985"/>
      <c r="CZ2478" s="985"/>
      <c r="DA2478" s="985"/>
      <c r="DB2478" s="985"/>
      <c r="DC2478" s="985"/>
      <c r="DD2478" s="985"/>
      <c r="DE2478" s="985"/>
      <c r="DF2478" s="985"/>
      <c r="DG2478" s="985"/>
      <c r="DH2478" s="985"/>
      <c r="DI2478" s="985"/>
      <c r="DJ2478" s="985"/>
      <c r="DK2478" s="985"/>
      <c r="DL2478" s="985"/>
      <c r="DM2478" s="985"/>
      <c r="DN2478" s="985"/>
      <c r="DO2478" s="985"/>
      <c r="DP2478" s="985"/>
      <c r="DQ2478" s="985"/>
      <c r="DR2478" s="985"/>
      <c r="DS2478" s="985"/>
      <c r="DT2478" s="985"/>
    </row>
    <row r="2479" spans="1:124" s="983" customFormat="1" ht="24.75" customHeight="1">
      <c r="A2479" s="978" t="s">
        <v>28200</v>
      </c>
      <c r="B2479" s="979" t="s">
        <v>28204</v>
      </c>
      <c r="C2479" s="980" t="s">
        <v>28223</v>
      </c>
      <c r="D2479" s="865" t="s">
        <v>28210</v>
      </c>
      <c r="E2479" s="981" t="s">
        <v>163</v>
      </c>
      <c r="F2479" s="487" t="s">
        <v>317</v>
      </c>
      <c r="G2479" s="487" t="s">
        <v>1577</v>
      </c>
      <c r="H2479" s="487" t="s">
        <v>179</v>
      </c>
      <c r="I2479" s="18" t="s">
        <v>5418</v>
      </c>
      <c r="J2479" s="865" t="s">
        <v>28210</v>
      </c>
      <c r="K2479" s="865" t="s">
        <v>1183</v>
      </c>
      <c r="L2479" s="865" t="s">
        <v>1184</v>
      </c>
      <c r="M2479" s="982" t="s">
        <v>28216</v>
      </c>
      <c r="N2479" s="487">
        <v>4345195719</v>
      </c>
      <c r="P2479" s="487" t="s">
        <v>27673</v>
      </c>
      <c r="Q2479" s="487" t="s">
        <v>27673</v>
      </c>
      <c r="R2479" s="487" t="s">
        <v>27673</v>
      </c>
      <c r="S2479" s="984"/>
      <c r="T2479" s="985" t="str">
        <f>IF(Table54[[#This Row],[تاریخ اولین  احتساب حق بیمه]]="",1403,MID(Table54[[#This Row],[تاریخ اولین  احتساب حق بیمه]],1,4))</f>
        <v>1404</v>
      </c>
      <c r="Y2479" s="985"/>
      <c r="Z2479" s="985"/>
      <c r="AA2479" s="985"/>
      <c r="AB2479" s="985"/>
      <c r="AC2479" s="985"/>
      <c r="AD2479" s="985"/>
      <c r="AE2479" s="985"/>
      <c r="AF2479" s="985"/>
      <c r="AG2479" s="985"/>
      <c r="AH2479" s="986"/>
      <c r="AI2479" s="986"/>
      <c r="AJ2479" s="986"/>
      <c r="AK2479" s="986"/>
      <c r="AL2479" s="985"/>
      <c r="AM2479" s="985"/>
      <c r="AN2479" s="985"/>
      <c r="AO2479" s="985"/>
      <c r="AP2479" s="985"/>
      <c r="AQ2479" s="985"/>
      <c r="AR2479" s="985"/>
      <c r="AS2479" s="984"/>
      <c r="AT2479" s="985"/>
      <c r="AU2479" s="985"/>
      <c r="AV2479" s="985"/>
      <c r="AW2479" s="985"/>
      <c r="AX2479" s="985"/>
      <c r="AY2479" s="985"/>
      <c r="AZ2479" s="985"/>
      <c r="BA2479" s="985"/>
      <c r="BB2479" s="985"/>
      <c r="BC2479" s="985"/>
      <c r="BD2479" s="985"/>
      <c r="BE2479" s="985"/>
      <c r="BF2479" s="985"/>
      <c r="BG2479" s="985"/>
      <c r="BH2479" s="985"/>
      <c r="BI2479" s="985"/>
      <c r="BJ2479" s="985"/>
      <c r="BK2479" s="985"/>
      <c r="BL2479" s="985"/>
      <c r="BM2479" s="985"/>
      <c r="BN2479" s="985"/>
      <c r="BO2479" s="985"/>
      <c r="BP2479" s="985"/>
      <c r="BQ2479" s="985"/>
      <c r="BR2479" s="985"/>
      <c r="BS2479" s="985"/>
      <c r="BT2479" s="985"/>
      <c r="BU2479" s="985"/>
      <c r="BV2479" s="985"/>
      <c r="BW2479" s="985"/>
      <c r="BX2479" s="985"/>
      <c r="BY2479" s="985"/>
      <c r="BZ2479" s="985"/>
      <c r="CA2479" s="985"/>
      <c r="CB2479" s="985"/>
      <c r="CC2479" s="985"/>
      <c r="CD2479" s="985"/>
      <c r="CE2479" s="985"/>
      <c r="CF2479" s="985"/>
      <c r="CG2479" s="985"/>
      <c r="CH2479" s="985"/>
      <c r="CI2479" s="985"/>
      <c r="CJ2479" s="985"/>
      <c r="CK2479" s="985"/>
      <c r="CL2479" s="985"/>
      <c r="CM2479" s="985"/>
      <c r="CN2479" s="985"/>
      <c r="CO2479" s="985"/>
      <c r="CP2479" s="985"/>
      <c r="CQ2479" s="985"/>
      <c r="CR2479" s="985"/>
      <c r="CS2479" s="985"/>
      <c r="CT2479" s="985"/>
      <c r="CU2479" s="985"/>
      <c r="CV2479" s="985"/>
      <c r="CW2479" s="985"/>
      <c r="CX2479" s="985"/>
      <c r="CY2479" s="985"/>
      <c r="CZ2479" s="985"/>
      <c r="DA2479" s="985"/>
      <c r="DB2479" s="985"/>
      <c r="DC2479" s="985"/>
      <c r="DD2479" s="985"/>
      <c r="DE2479" s="985"/>
      <c r="DF2479" s="985"/>
      <c r="DG2479" s="985"/>
      <c r="DH2479" s="985"/>
      <c r="DI2479" s="985"/>
      <c r="DJ2479" s="985"/>
      <c r="DK2479" s="985"/>
      <c r="DL2479" s="985"/>
      <c r="DM2479" s="985"/>
      <c r="DN2479" s="985"/>
      <c r="DO2479" s="985"/>
      <c r="DP2479" s="985"/>
      <c r="DQ2479" s="985"/>
      <c r="DR2479" s="985"/>
      <c r="DS2479" s="985"/>
      <c r="DT2479" s="985"/>
    </row>
    <row r="2480" spans="1:124" s="997" customFormat="1" ht="24.75" customHeight="1">
      <c r="A2480" s="991" t="s">
        <v>28201</v>
      </c>
      <c r="B2480" s="992" t="s">
        <v>28205</v>
      </c>
      <c r="C2480" s="1212" t="s">
        <v>28223</v>
      </c>
      <c r="D2480" s="993" t="s">
        <v>28211</v>
      </c>
      <c r="E2480" s="991" t="s">
        <v>163</v>
      </c>
      <c r="F2480" s="994" t="s">
        <v>2045</v>
      </c>
      <c r="G2480" s="994" t="s">
        <v>1577</v>
      </c>
      <c r="H2480" s="994" t="s">
        <v>179</v>
      </c>
      <c r="I2480" s="995" t="s">
        <v>5418</v>
      </c>
      <c r="J2480" s="993" t="s">
        <v>28217</v>
      </c>
      <c r="K2480" s="993" t="s">
        <v>1183</v>
      </c>
      <c r="L2480" s="993" t="s">
        <v>1184</v>
      </c>
      <c r="M2480" s="996" t="s">
        <v>28218</v>
      </c>
      <c r="N2480" s="994">
        <v>4159619352</v>
      </c>
      <c r="P2480" s="994" t="s">
        <v>27673</v>
      </c>
      <c r="Q2480" s="994" t="s">
        <v>27673</v>
      </c>
      <c r="S2480" s="998"/>
      <c r="T2480" s="999">
        <f>IF(Table54[[#This Row],[تاریخ اولین  احتساب حق بیمه]]="",1403,MID(Table54[[#This Row],[تاریخ اولین  احتساب حق بیمه]],1,4))</f>
        <v>1403</v>
      </c>
      <c r="Y2480" s="999"/>
      <c r="Z2480" s="999"/>
      <c r="AA2480" s="999"/>
      <c r="AB2480" s="999"/>
      <c r="AC2480" s="999"/>
      <c r="AD2480" s="999"/>
      <c r="AE2480" s="999"/>
      <c r="AF2480" s="999"/>
      <c r="AG2480" s="999"/>
      <c r="AH2480" s="1000"/>
      <c r="AI2480" s="1000"/>
      <c r="AJ2480" s="1000"/>
      <c r="AK2480" s="1000"/>
      <c r="AL2480" s="999"/>
      <c r="AM2480" s="999"/>
      <c r="AN2480" s="999"/>
      <c r="AO2480" s="999"/>
      <c r="AP2480" s="999"/>
      <c r="AQ2480" s="999"/>
      <c r="AR2480" s="999"/>
      <c r="AS2480" s="998"/>
      <c r="AT2480" s="999"/>
      <c r="AU2480" s="999"/>
      <c r="AV2480" s="999"/>
      <c r="AW2480" s="999"/>
      <c r="AX2480" s="999"/>
      <c r="AY2480" s="999"/>
      <c r="AZ2480" s="999"/>
      <c r="BA2480" s="999"/>
      <c r="BB2480" s="999"/>
      <c r="BC2480" s="999"/>
      <c r="BD2480" s="999"/>
      <c r="BE2480" s="999"/>
      <c r="BF2480" s="999"/>
      <c r="BG2480" s="999"/>
      <c r="BH2480" s="999"/>
      <c r="BI2480" s="999"/>
      <c r="BJ2480" s="999"/>
      <c r="BK2480" s="999"/>
      <c r="BL2480" s="999"/>
      <c r="BM2480" s="999"/>
      <c r="BN2480" s="999"/>
      <c r="BO2480" s="999"/>
      <c r="BP2480" s="999"/>
      <c r="BQ2480" s="999"/>
      <c r="BR2480" s="999"/>
      <c r="BS2480" s="999"/>
      <c r="BT2480" s="999"/>
      <c r="BU2480" s="999"/>
      <c r="BV2480" s="999"/>
      <c r="BW2480" s="999"/>
      <c r="BX2480" s="999"/>
      <c r="BY2480" s="999"/>
      <c r="BZ2480" s="999"/>
      <c r="CA2480" s="999"/>
      <c r="CB2480" s="999"/>
      <c r="CC2480" s="999"/>
      <c r="CD2480" s="999"/>
      <c r="CE2480" s="999"/>
      <c r="CF2480" s="999"/>
      <c r="CG2480" s="999"/>
      <c r="CH2480" s="999"/>
      <c r="CI2480" s="999"/>
      <c r="CJ2480" s="999"/>
      <c r="CK2480" s="999"/>
      <c r="CL2480" s="999"/>
      <c r="CM2480" s="999"/>
      <c r="CN2480" s="999"/>
      <c r="CO2480" s="999"/>
      <c r="CP2480" s="999"/>
      <c r="CQ2480" s="999"/>
      <c r="CR2480" s="999"/>
      <c r="CS2480" s="999"/>
      <c r="CT2480" s="999"/>
      <c r="CU2480" s="999"/>
      <c r="CV2480" s="999"/>
      <c r="CW2480" s="999"/>
      <c r="CX2480" s="999"/>
      <c r="CY2480" s="999"/>
      <c r="CZ2480" s="999"/>
      <c r="DA2480" s="999"/>
      <c r="DB2480" s="999"/>
      <c r="DC2480" s="999"/>
      <c r="DD2480" s="999"/>
      <c r="DE2480" s="999"/>
      <c r="DF2480" s="999"/>
      <c r="DG2480" s="999"/>
      <c r="DH2480" s="999"/>
      <c r="DI2480" s="999"/>
      <c r="DJ2480" s="999"/>
      <c r="DK2480" s="999"/>
      <c r="DL2480" s="999"/>
      <c r="DM2480" s="999"/>
      <c r="DN2480" s="999"/>
      <c r="DO2480" s="999"/>
      <c r="DP2480" s="999"/>
      <c r="DQ2480" s="999"/>
      <c r="DR2480" s="999"/>
      <c r="DS2480" s="999"/>
      <c r="DT2480" s="999"/>
    </row>
    <row r="2481" spans="1:124" s="983" customFormat="1" ht="24.75" customHeight="1">
      <c r="A2481" s="978" t="s">
        <v>28202</v>
      </c>
      <c r="B2481" s="979" t="s">
        <v>28206</v>
      </c>
      <c r="C2481" s="980" t="s">
        <v>28223</v>
      </c>
      <c r="D2481" s="865" t="s">
        <v>28212</v>
      </c>
      <c r="E2481" s="981" t="s">
        <v>163</v>
      </c>
      <c r="F2481" s="487" t="s">
        <v>28176</v>
      </c>
      <c r="G2481" s="487" t="s">
        <v>1955</v>
      </c>
      <c r="H2481" s="487" t="s">
        <v>180</v>
      </c>
      <c r="I2481" s="18" t="s">
        <v>5417</v>
      </c>
      <c r="J2481" s="865" t="s">
        <v>28219</v>
      </c>
      <c r="K2481" s="865" t="s">
        <v>1183</v>
      </c>
      <c r="L2481" s="865" t="s">
        <v>1184</v>
      </c>
      <c r="M2481" s="982" t="s">
        <v>28228</v>
      </c>
      <c r="N2481" s="487">
        <v>4157937314</v>
      </c>
      <c r="P2481" s="487" t="s">
        <v>27673</v>
      </c>
      <c r="Q2481" s="487" t="s">
        <v>27673</v>
      </c>
      <c r="S2481" s="984"/>
      <c r="T2481" s="985">
        <f>IF(Table54[[#This Row],[تاریخ اولین  احتساب حق بیمه]]="",1403,MID(Table54[[#This Row],[تاریخ اولین  احتساب حق بیمه]],1,4))</f>
        <v>1403</v>
      </c>
      <c r="Y2481" s="985"/>
      <c r="Z2481" s="985"/>
      <c r="AA2481" s="985"/>
      <c r="AB2481" s="985"/>
      <c r="AC2481" s="985"/>
      <c r="AD2481" s="985"/>
      <c r="AE2481" s="985"/>
      <c r="AF2481" s="985"/>
      <c r="AG2481" s="985"/>
      <c r="AH2481" s="986"/>
      <c r="AI2481" s="986"/>
      <c r="AJ2481" s="986"/>
      <c r="AK2481" s="986"/>
      <c r="AL2481" s="985"/>
      <c r="AM2481" s="985"/>
      <c r="AN2481" s="985"/>
      <c r="AO2481" s="985"/>
      <c r="AP2481" s="985"/>
      <c r="AQ2481" s="985"/>
      <c r="AR2481" s="985"/>
      <c r="AS2481" s="984"/>
      <c r="AT2481" s="985"/>
      <c r="AU2481" s="985"/>
      <c r="AV2481" s="985"/>
      <c r="AW2481" s="985"/>
      <c r="AX2481" s="985"/>
      <c r="AY2481" s="985"/>
      <c r="AZ2481" s="985"/>
      <c r="BA2481" s="985"/>
      <c r="BB2481" s="985"/>
      <c r="BC2481" s="985"/>
      <c r="BD2481" s="985"/>
      <c r="BE2481" s="985"/>
      <c r="BF2481" s="985"/>
      <c r="BG2481" s="985"/>
      <c r="BH2481" s="985"/>
      <c r="BI2481" s="985"/>
      <c r="BJ2481" s="985"/>
      <c r="BK2481" s="985"/>
      <c r="BL2481" s="985"/>
      <c r="BM2481" s="985"/>
      <c r="BN2481" s="985"/>
      <c r="BO2481" s="985"/>
      <c r="BP2481" s="985"/>
      <c r="BQ2481" s="985"/>
      <c r="BR2481" s="985"/>
      <c r="BS2481" s="985"/>
      <c r="BT2481" s="985"/>
      <c r="BU2481" s="985"/>
      <c r="BV2481" s="985"/>
      <c r="BW2481" s="985"/>
      <c r="BX2481" s="985"/>
      <c r="BY2481" s="985"/>
      <c r="BZ2481" s="985"/>
      <c r="CA2481" s="985"/>
      <c r="CB2481" s="985"/>
      <c r="CC2481" s="985"/>
      <c r="CD2481" s="985"/>
      <c r="CE2481" s="985"/>
      <c r="CF2481" s="985"/>
      <c r="CG2481" s="985"/>
      <c r="CH2481" s="985"/>
      <c r="CI2481" s="985"/>
      <c r="CJ2481" s="985"/>
      <c r="CK2481" s="985"/>
      <c r="CL2481" s="985"/>
      <c r="CM2481" s="985"/>
      <c r="CN2481" s="985"/>
      <c r="CO2481" s="985"/>
      <c r="CP2481" s="985"/>
      <c r="CQ2481" s="985"/>
      <c r="CR2481" s="985"/>
      <c r="CS2481" s="985"/>
      <c r="CT2481" s="985"/>
      <c r="CU2481" s="985"/>
      <c r="CV2481" s="985"/>
      <c r="CW2481" s="985"/>
      <c r="CX2481" s="985"/>
      <c r="CY2481" s="985"/>
      <c r="CZ2481" s="985"/>
      <c r="DA2481" s="985"/>
      <c r="DB2481" s="985"/>
      <c r="DC2481" s="985"/>
      <c r="DD2481" s="985"/>
      <c r="DE2481" s="985"/>
      <c r="DF2481" s="985"/>
      <c r="DG2481" s="985"/>
      <c r="DH2481" s="985"/>
      <c r="DI2481" s="985"/>
      <c r="DJ2481" s="985"/>
      <c r="DK2481" s="985"/>
      <c r="DL2481" s="985"/>
      <c r="DM2481" s="985"/>
      <c r="DN2481" s="985"/>
      <c r="DO2481" s="985"/>
      <c r="DP2481" s="985"/>
      <c r="DQ2481" s="985"/>
      <c r="DR2481" s="985"/>
      <c r="DS2481" s="985"/>
      <c r="DT2481" s="985"/>
    </row>
    <row r="2482" spans="1:124" s="983" customFormat="1" ht="24.75" customHeight="1">
      <c r="A2482" s="978" t="s">
        <v>28203</v>
      </c>
      <c r="B2482" s="979" t="s">
        <v>28207</v>
      </c>
      <c r="C2482" s="980" t="s">
        <v>28223</v>
      </c>
      <c r="D2482" s="865" t="s">
        <v>28213</v>
      </c>
      <c r="E2482" s="981" t="s">
        <v>163</v>
      </c>
      <c r="F2482" s="487" t="s">
        <v>23544</v>
      </c>
      <c r="G2482" s="487" t="s">
        <v>1288</v>
      </c>
      <c r="H2482" s="487" t="s">
        <v>180</v>
      </c>
      <c r="I2482" s="18" t="s">
        <v>5509</v>
      </c>
      <c r="J2482" s="865" t="s">
        <v>28220</v>
      </c>
      <c r="K2482" s="865" t="s">
        <v>1183</v>
      </c>
      <c r="L2482" s="865" t="s">
        <v>1184</v>
      </c>
      <c r="M2482" s="982" t="s">
        <v>28221</v>
      </c>
      <c r="N2482" s="487">
        <v>4159819023</v>
      </c>
      <c r="P2482" s="487" t="s">
        <v>27673</v>
      </c>
      <c r="Q2482" s="487" t="s">
        <v>27673</v>
      </c>
      <c r="S2482" s="984"/>
      <c r="T2482" s="985">
        <f>IF(Table54[[#This Row],[تاریخ اولین  احتساب حق بیمه]]="",1403,MID(Table54[[#This Row],[تاریخ اولین  احتساب حق بیمه]],1,4))</f>
        <v>1403</v>
      </c>
      <c r="Y2482" s="985"/>
      <c r="Z2482" s="985"/>
      <c r="AA2482" s="985"/>
      <c r="AB2482" s="985"/>
      <c r="AC2482" s="985"/>
      <c r="AD2482" s="985"/>
      <c r="AE2482" s="985"/>
      <c r="AF2482" s="985"/>
      <c r="AG2482" s="985"/>
      <c r="AH2482" s="986"/>
      <c r="AI2482" s="986"/>
      <c r="AJ2482" s="986"/>
      <c r="AK2482" s="986"/>
      <c r="AL2482" s="985"/>
      <c r="AM2482" s="985"/>
      <c r="AN2482" s="985"/>
      <c r="AO2482" s="985"/>
      <c r="AP2482" s="985"/>
      <c r="AQ2482" s="985"/>
      <c r="AR2482" s="985"/>
      <c r="AS2482" s="984"/>
      <c r="AT2482" s="985"/>
      <c r="AU2482" s="985"/>
      <c r="AV2482" s="985"/>
      <c r="AW2482" s="985"/>
      <c r="AX2482" s="985"/>
      <c r="AY2482" s="985"/>
      <c r="AZ2482" s="985"/>
      <c r="BA2482" s="985"/>
      <c r="BB2482" s="985"/>
      <c r="BC2482" s="985"/>
      <c r="BD2482" s="985"/>
      <c r="BE2482" s="985"/>
      <c r="BF2482" s="985"/>
      <c r="BG2482" s="985"/>
      <c r="BH2482" s="985"/>
      <c r="BI2482" s="985"/>
      <c r="BJ2482" s="985"/>
      <c r="BK2482" s="985"/>
      <c r="BL2482" s="985"/>
      <c r="BM2482" s="985"/>
      <c r="BN2482" s="985"/>
      <c r="BO2482" s="985"/>
      <c r="BP2482" s="985"/>
      <c r="BQ2482" s="985"/>
      <c r="BR2482" s="985"/>
      <c r="BS2482" s="985"/>
      <c r="BT2482" s="985"/>
      <c r="BU2482" s="985"/>
      <c r="BV2482" s="985"/>
      <c r="BW2482" s="985"/>
      <c r="BX2482" s="985"/>
      <c r="BY2482" s="985"/>
      <c r="BZ2482" s="985"/>
      <c r="CA2482" s="985"/>
      <c r="CB2482" s="985"/>
      <c r="CC2482" s="985"/>
      <c r="CD2482" s="985"/>
      <c r="CE2482" s="985"/>
      <c r="CF2482" s="985"/>
      <c r="CG2482" s="985"/>
      <c r="CH2482" s="985"/>
      <c r="CI2482" s="985"/>
      <c r="CJ2482" s="985"/>
      <c r="CK2482" s="985"/>
      <c r="CL2482" s="985"/>
      <c r="CM2482" s="985"/>
      <c r="CN2482" s="985"/>
      <c r="CO2482" s="985"/>
      <c r="CP2482" s="985"/>
      <c r="CQ2482" s="985"/>
      <c r="CR2482" s="985"/>
      <c r="CS2482" s="985"/>
      <c r="CT2482" s="985"/>
      <c r="CU2482" s="985"/>
      <c r="CV2482" s="985"/>
      <c r="CW2482" s="985"/>
      <c r="CX2482" s="985"/>
      <c r="CY2482" s="985"/>
      <c r="CZ2482" s="985"/>
      <c r="DA2482" s="985"/>
      <c r="DB2482" s="985"/>
      <c r="DC2482" s="985"/>
      <c r="DD2482" s="985"/>
      <c r="DE2482" s="985"/>
      <c r="DF2482" s="985"/>
      <c r="DG2482" s="985"/>
      <c r="DH2482" s="985"/>
      <c r="DI2482" s="985"/>
      <c r="DJ2482" s="985"/>
      <c r="DK2482" s="985"/>
      <c r="DL2482" s="985"/>
      <c r="DM2482" s="985"/>
      <c r="DN2482" s="985"/>
      <c r="DO2482" s="985"/>
      <c r="DP2482" s="985"/>
      <c r="DQ2482" s="985"/>
      <c r="DR2482" s="985"/>
      <c r="DS2482" s="985"/>
      <c r="DT2482" s="985"/>
    </row>
    <row r="2483" spans="1:124" s="997" customFormat="1" ht="24.75" customHeight="1">
      <c r="A2483" s="991" t="s">
        <v>27715</v>
      </c>
      <c r="B2483" s="992" t="s">
        <v>28208</v>
      </c>
      <c r="C2483" s="980" t="s">
        <v>28223</v>
      </c>
      <c r="D2483" s="993" t="s">
        <v>27716</v>
      </c>
      <c r="E2483" s="981" t="s">
        <v>163</v>
      </c>
      <c r="F2483" s="994" t="s">
        <v>307</v>
      </c>
      <c r="G2483" s="994" t="s">
        <v>2911</v>
      </c>
      <c r="H2483" s="994" t="s">
        <v>180</v>
      </c>
      <c r="I2483" s="995" t="s">
        <v>5417</v>
      </c>
      <c r="J2483" s="993" t="s">
        <v>27718</v>
      </c>
      <c r="K2483" s="993" t="s">
        <v>1183</v>
      </c>
      <c r="L2483" s="993" t="s">
        <v>1184</v>
      </c>
      <c r="M2483" s="996" t="s">
        <v>28222</v>
      </c>
      <c r="N2483" s="994">
        <v>4147656679</v>
      </c>
      <c r="P2483" s="994" t="s">
        <v>27673</v>
      </c>
      <c r="Q2483" s="994" t="s">
        <v>27673</v>
      </c>
      <c r="S2483" s="998"/>
      <c r="T2483" s="999">
        <f>IF(Table54[[#This Row],[تاریخ اولین  احتساب حق بیمه]]="",1403,MID(Table54[[#This Row],[تاریخ اولین  احتساب حق بیمه]],1,4))</f>
        <v>1403</v>
      </c>
      <c r="Y2483" s="999"/>
      <c r="Z2483" s="999"/>
      <c r="AA2483" s="999"/>
      <c r="AB2483" s="999"/>
      <c r="AC2483" s="999"/>
      <c r="AD2483" s="999"/>
      <c r="AE2483" s="999"/>
      <c r="AF2483" s="999"/>
      <c r="AG2483" s="999"/>
      <c r="AH2483" s="1000"/>
      <c r="AI2483" s="1000"/>
      <c r="AJ2483" s="1000"/>
      <c r="AK2483" s="1000"/>
      <c r="AL2483" s="999"/>
      <c r="AM2483" s="999"/>
      <c r="AN2483" s="999"/>
      <c r="AO2483" s="999"/>
      <c r="AP2483" s="999"/>
      <c r="AQ2483" s="999"/>
      <c r="AR2483" s="999"/>
      <c r="AS2483" s="998"/>
      <c r="AT2483" s="999"/>
      <c r="AU2483" s="999"/>
      <c r="AV2483" s="999"/>
      <c r="AW2483" s="999"/>
      <c r="AX2483" s="999"/>
      <c r="AY2483" s="999"/>
      <c r="AZ2483" s="999"/>
      <c r="BA2483" s="999"/>
      <c r="BB2483" s="999"/>
      <c r="BC2483" s="999"/>
      <c r="BD2483" s="999"/>
      <c r="BE2483" s="999"/>
      <c r="BF2483" s="999"/>
      <c r="BG2483" s="999"/>
      <c r="BH2483" s="999"/>
      <c r="BI2483" s="999"/>
      <c r="BJ2483" s="999"/>
      <c r="BK2483" s="999"/>
      <c r="BL2483" s="999"/>
      <c r="BM2483" s="999"/>
      <c r="BN2483" s="999"/>
      <c r="BO2483" s="999"/>
      <c r="BP2483" s="999"/>
      <c r="BQ2483" s="999"/>
      <c r="BR2483" s="999"/>
      <c r="BS2483" s="999"/>
      <c r="BT2483" s="999"/>
      <c r="BU2483" s="999"/>
      <c r="BV2483" s="999"/>
      <c r="BW2483" s="999"/>
      <c r="BX2483" s="999"/>
      <c r="BY2483" s="999"/>
      <c r="BZ2483" s="999"/>
      <c r="CA2483" s="999"/>
      <c r="CB2483" s="999"/>
      <c r="CC2483" s="999"/>
      <c r="CD2483" s="999"/>
      <c r="CE2483" s="999"/>
      <c r="CF2483" s="999"/>
      <c r="CG2483" s="999"/>
      <c r="CH2483" s="999"/>
      <c r="CI2483" s="999"/>
      <c r="CJ2483" s="999"/>
      <c r="CK2483" s="999"/>
      <c r="CL2483" s="999"/>
      <c r="CM2483" s="999"/>
      <c r="CN2483" s="999"/>
      <c r="CO2483" s="999"/>
      <c r="CP2483" s="999"/>
      <c r="CQ2483" s="999"/>
      <c r="CR2483" s="999"/>
      <c r="CS2483" s="999"/>
      <c r="CT2483" s="999"/>
      <c r="CU2483" s="999"/>
      <c r="CV2483" s="999"/>
      <c r="CW2483" s="999"/>
      <c r="CX2483" s="999"/>
      <c r="CY2483" s="999"/>
      <c r="CZ2483" s="999"/>
      <c r="DA2483" s="999"/>
      <c r="DB2483" s="999"/>
      <c r="DC2483" s="999"/>
      <c r="DD2483" s="999"/>
      <c r="DE2483" s="999"/>
      <c r="DF2483" s="999"/>
      <c r="DG2483" s="999"/>
      <c r="DH2483" s="999"/>
      <c r="DI2483" s="999"/>
      <c r="DJ2483" s="999"/>
      <c r="DK2483" s="999"/>
      <c r="DL2483" s="999"/>
      <c r="DM2483" s="999"/>
      <c r="DN2483" s="999"/>
      <c r="DO2483" s="999"/>
      <c r="DP2483" s="999"/>
      <c r="DQ2483" s="999"/>
      <c r="DR2483" s="999"/>
      <c r="DS2483" s="999"/>
      <c r="DT2483" s="999"/>
    </row>
    <row r="2484" spans="1:124" s="983" customFormat="1" ht="24.75" customHeight="1">
      <c r="A2484" s="978"/>
      <c r="B2484" s="979"/>
      <c r="C2484" s="980"/>
      <c r="D2484" s="987"/>
      <c r="E2484" s="981"/>
      <c r="F2484" s="22"/>
      <c r="I2484" s="18" t="s">
        <v>5417</v>
      </c>
      <c r="J2484" s="988"/>
      <c r="K2484" s="989"/>
      <c r="L2484" s="988"/>
      <c r="M2484" s="990"/>
      <c r="S2484" s="984"/>
      <c r="T2484" s="985">
        <f>IF(Table54[[#This Row],[تاریخ اولین  احتساب حق بیمه]]="",1403,MID(Table54[[#This Row],[تاریخ اولین  احتساب حق بیمه]],1,4))</f>
        <v>1403</v>
      </c>
      <c r="Y2484" s="985"/>
      <c r="Z2484" s="985"/>
      <c r="AA2484" s="985"/>
      <c r="AB2484" s="985"/>
      <c r="AC2484" s="985"/>
      <c r="AD2484" s="985"/>
      <c r="AE2484" s="985"/>
      <c r="AF2484" s="985"/>
      <c r="AG2484" s="985"/>
      <c r="AH2484" s="986"/>
      <c r="AI2484" s="986"/>
      <c r="AJ2484" s="986"/>
      <c r="AK2484" s="986"/>
      <c r="AL2484" s="985"/>
      <c r="AM2484" s="985"/>
      <c r="AN2484" s="985"/>
      <c r="AO2484" s="985"/>
      <c r="AP2484" s="985"/>
      <c r="AQ2484" s="985"/>
      <c r="AR2484" s="985"/>
      <c r="AS2484" s="984"/>
      <c r="AT2484" s="985"/>
      <c r="AU2484" s="985"/>
      <c r="AV2484" s="985"/>
      <c r="AW2484" s="985"/>
      <c r="AX2484" s="985"/>
      <c r="AY2484" s="985"/>
      <c r="AZ2484" s="985"/>
      <c r="BA2484" s="985"/>
      <c r="BB2484" s="985"/>
      <c r="BC2484" s="985"/>
      <c r="BD2484" s="985"/>
      <c r="BE2484" s="985"/>
      <c r="BF2484" s="985"/>
      <c r="BG2484" s="985"/>
      <c r="BH2484" s="985"/>
      <c r="BI2484" s="985"/>
      <c r="BJ2484" s="985"/>
      <c r="BK2484" s="985"/>
      <c r="BL2484" s="985"/>
      <c r="BM2484" s="985"/>
      <c r="BN2484" s="985"/>
      <c r="BO2484" s="985"/>
      <c r="BP2484" s="985"/>
      <c r="BQ2484" s="985"/>
      <c r="BR2484" s="985"/>
      <c r="BS2484" s="985"/>
      <c r="BT2484" s="985"/>
      <c r="BU2484" s="985"/>
      <c r="BV2484" s="985"/>
      <c r="BW2484" s="985"/>
      <c r="BX2484" s="985"/>
      <c r="BY2484" s="985"/>
      <c r="BZ2484" s="985"/>
      <c r="CA2484" s="985"/>
      <c r="CB2484" s="985"/>
      <c r="CC2484" s="985"/>
      <c r="CD2484" s="985"/>
      <c r="CE2484" s="985"/>
      <c r="CF2484" s="985"/>
      <c r="CG2484" s="985"/>
      <c r="CH2484" s="985"/>
      <c r="CI2484" s="985"/>
      <c r="CJ2484" s="985"/>
      <c r="CK2484" s="985"/>
      <c r="CL2484" s="985"/>
      <c r="CM2484" s="985"/>
      <c r="CN2484" s="985"/>
      <c r="CO2484" s="985"/>
      <c r="CP2484" s="985"/>
      <c r="CQ2484" s="985"/>
      <c r="CR2484" s="985"/>
      <c r="CS2484" s="985"/>
      <c r="CT2484" s="985"/>
      <c r="CU2484" s="985"/>
      <c r="CV2484" s="985"/>
      <c r="CW2484" s="985"/>
      <c r="CX2484" s="985"/>
      <c r="CY2484" s="985"/>
      <c r="CZ2484" s="985"/>
      <c r="DA2484" s="985"/>
      <c r="DB2484" s="985"/>
      <c r="DC2484" s="985"/>
      <c r="DD2484" s="985"/>
      <c r="DE2484" s="985"/>
      <c r="DF2484" s="985"/>
      <c r="DG2484" s="985"/>
      <c r="DH2484" s="985"/>
      <c r="DI2484" s="985"/>
      <c r="DJ2484" s="985"/>
      <c r="DK2484" s="985"/>
      <c r="DL2484" s="985"/>
      <c r="DM2484" s="985"/>
      <c r="DN2484" s="985"/>
      <c r="DO2484" s="985"/>
      <c r="DP2484" s="985"/>
      <c r="DQ2484" s="985"/>
      <c r="DR2484" s="985"/>
      <c r="DS2484" s="985"/>
      <c r="DT2484" s="985"/>
    </row>
    <row r="2485" spans="1:124" s="1008" customFormat="1" ht="24.75" customHeight="1">
      <c r="A2485" s="1005" t="s">
        <v>28273</v>
      </c>
      <c r="B2485" s="1015" t="s">
        <v>28271</v>
      </c>
      <c r="C2485" s="1016" t="s">
        <v>28398</v>
      </c>
      <c r="D2485" s="1006" t="s">
        <v>28274</v>
      </c>
      <c r="E2485" s="1017" t="s">
        <v>162</v>
      </c>
      <c r="F2485" s="21" t="s">
        <v>138</v>
      </c>
      <c r="G2485" s="1008" t="s">
        <v>1577</v>
      </c>
      <c r="H2485" s="1008" t="s">
        <v>180</v>
      </c>
      <c r="I2485" s="19" t="s">
        <v>5417</v>
      </c>
      <c r="J2485" s="1007" t="s">
        <v>28396</v>
      </c>
      <c r="K2485" s="1018" t="s">
        <v>1183</v>
      </c>
      <c r="L2485" s="1007" t="s">
        <v>1184</v>
      </c>
      <c r="M2485" s="1009" t="s">
        <v>28397</v>
      </c>
      <c r="O2485" s="1008" t="s">
        <v>2155</v>
      </c>
      <c r="P2485" s="1008" t="s">
        <v>27851</v>
      </c>
      <c r="Q2485" s="1008" t="s">
        <v>27851</v>
      </c>
      <c r="R2485" s="1008" t="s">
        <v>28391</v>
      </c>
      <c r="S2485" s="1010"/>
      <c r="T2485" s="1011" t="str">
        <f>IF(Table54[[#This Row],[تاریخ اولین  احتساب حق بیمه]]="",1403,MID(Table54[[#This Row],[تاریخ اولین  احتساب حق بیمه]],1,4))</f>
        <v>1404</v>
      </c>
      <c r="Y2485" s="1011"/>
      <c r="Z2485" s="1011"/>
      <c r="AA2485" s="1011"/>
      <c r="AB2485" s="1011"/>
      <c r="AC2485" s="1011"/>
      <c r="AD2485" s="1011"/>
      <c r="AE2485" s="1011"/>
      <c r="AF2485" s="1011"/>
      <c r="AG2485" s="1011"/>
      <c r="AH2485" s="1012"/>
      <c r="AI2485" s="1012"/>
      <c r="AJ2485" s="1012"/>
      <c r="AK2485" s="1012"/>
      <c r="AL2485" s="1011"/>
      <c r="AM2485" s="1011"/>
      <c r="AN2485" s="1011"/>
      <c r="AO2485" s="1011"/>
      <c r="AP2485" s="1011"/>
      <c r="AQ2485" s="1011"/>
      <c r="AR2485" s="1011"/>
      <c r="AS2485" s="1010"/>
      <c r="AT2485" s="1011"/>
      <c r="AU2485" s="1011"/>
      <c r="AV2485" s="1011"/>
      <c r="AW2485" s="1011"/>
      <c r="AX2485" s="1011"/>
      <c r="AY2485" s="1011"/>
      <c r="AZ2485" s="1011"/>
      <c r="BA2485" s="1011"/>
      <c r="BB2485" s="1011"/>
      <c r="BC2485" s="1011"/>
      <c r="BD2485" s="1011"/>
      <c r="BE2485" s="1011"/>
      <c r="BF2485" s="1011"/>
      <c r="BG2485" s="1011"/>
      <c r="BH2485" s="1011"/>
      <c r="BI2485" s="1011"/>
      <c r="BJ2485" s="1011"/>
      <c r="BK2485" s="1011"/>
      <c r="BL2485" s="1011"/>
      <c r="BM2485" s="1011"/>
      <c r="BN2485" s="1011"/>
      <c r="BO2485" s="1011"/>
      <c r="BP2485" s="1011"/>
      <c r="BQ2485" s="1011"/>
      <c r="BR2485" s="1011"/>
      <c r="BS2485" s="1011"/>
      <c r="BT2485" s="1011"/>
      <c r="BU2485" s="1011"/>
      <c r="BV2485" s="1011"/>
      <c r="BW2485" s="1011"/>
      <c r="BX2485" s="1011"/>
      <c r="BY2485" s="1011"/>
      <c r="BZ2485" s="1011"/>
      <c r="CA2485" s="1011"/>
      <c r="CB2485" s="1011"/>
      <c r="CC2485" s="1011"/>
      <c r="CD2485" s="1011"/>
      <c r="CE2485" s="1011"/>
      <c r="CF2485" s="1011"/>
      <c r="CG2485" s="1011"/>
      <c r="CH2485" s="1011"/>
      <c r="CI2485" s="1011"/>
      <c r="CJ2485" s="1011"/>
      <c r="CK2485" s="1011"/>
      <c r="CL2485" s="1011"/>
      <c r="CM2485" s="1011"/>
      <c r="CN2485" s="1011"/>
      <c r="CO2485" s="1011"/>
      <c r="CP2485" s="1011"/>
      <c r="CQ2485" s="1011"/>
      <c r="CR2485" s="1011"/>
      <c r="CS2485" s="1011"/>
      <c r="CT2485" s="1011"/>
      <c r="CU2485" s="1011"/>
      <c r="CV2485" s="1011"/>
      <c r="CW2485" s="1011"/>
      <c r="CX2485" s="1011"/>
      <c r="CY2485" s="1011"/>
      <c r="CZ2485" s="1011"/>
      <c r="DA2485" s="1011"/>
      <c r="DB2485" s="1011"/>
      <c r="DC2485" s="1011"/>
      <c r="DD2485" s="1011"/>
      <c r="DE2485" s="1011"/>
      <c r="DF2485" s="1011"/>
      <c r="DG2485" s="1011"/>
      <c r="DH2485" s="1011"/>
      <c r="DI2485" s="1011"/>
      <c r="DJ2485" s="1011"/>
      <c r="DK2485" s="1011"/>
      <c r="DL2485" s="1011"/>
      <c r="DM2485" s="1011"/>
      <c r="DN2485" s="1011"/>
      <c r="DO2485" s="1011"/>
      <c r="DP2485" s="1011"/>
      <c r="DQ2485" s="1011"/>
      <c r="DR2485" s="1011"/>
      <c r="DS2485" s="1011"/>
      <c r="DT2485" s="1011"/>
    </row>
    <row r="2486" spans="1:124" s="1008" customFormat="1" ht="24.75" customHeight="1">
      <c r="A2486" s="1005" t="s">
        <v>28275</v>
      </c>
      <c r="B2486" s="1015" t="s">
        <v>28272</v>
      </c>
      <c r="C2486" s="1016" t="s">
        <v>28398</v>
      </c>
      <c r="D2486" s="1006" t="s">
        <v>28392</v>
      </c>
      <c r="E2486" s="1017" t="s">
        <v>162</v>
      </c>
      <c r="F2486" s="21" t="s">
        <v>469</v>
      </c>
      <c r="G2486" s="1008" t="s">
        <v>28393</v>
      </c>
      <c r="H2486" s="1008" t="s">
        <v>180</v>
      </c>
      <c r="I2486" s="19" t="s">
        <v>5417</v>
      </c>
      <c r="J2486" s="1007" t="s">
        <v>28394</v>
      </c>
      <c r="K2486" s="1018" t="s">
        <v>1183</v>
      </c>
      <c r="L2486" s="1007" t="s">
        <v>1184</v>
      </c>
      <c r="M2486" s="1009" t="s">
        <v>28395</v>
      </c>
      <c r="O2486" s="1008" t="s">
        <v>2155</v>
      </c>
      <c r="P2486" s="1008" t="s">
        <v>22780</v>
      </c>
      <c r="Q2486" s="1008" t="s">
        <v>22780</v>
      </c>
      <c r="R2486" s="1008" t="s">
        <v>28391</v>
      </c>
      <c r="S2486" s="1010"/>
      <c r="T2486" s="1011" t="str">
        <f>IF(Table54[[#This Row],[تاریخ اولین  احتساب حق بیمه]]="",1403,MID(Table54[[#This Row],[تاریخ اولین  احتساب حق بیمه]],1,4))</f>
        <v>1404</v>
      </c>
      <c r="Y2486" s="1011"/>
      <c r="Z2486" s="1011"/>
      <c r="AA2486" s="1011"/>
      <c r="AB2486" s="1011"/>
      <c r="AC2486" s="1011"/>
      <c r="AD2486" s="1011"/>
      <c r="AE2486" s="1011"/>
      <c r="AF2486" s="1011"/>
      <c r="AG2486" s="1011"/>
      <c r="AH2486" s="1012"/>
      <c r="AI2486" s="1012"/>
      <c r="AJ2486" s="1012"/>
      <c r="AK2486" s="1012"/>
      <c r="AL2486" s="1011"/>
      <c r="AM2486" s="1011"/>
      <c r="AN2486" s="1011"/>
      <c r="AO2486" s="1011"/>
      <c r="AP2486" s="1011"/>
      <c r="AQ2486" s="1011"/>
      <c r="AR2486" s="1011"/>
      <c r="AS2486" s="1010"/>
      <c r="AT2486" s="1011"/>
      <c r="AU2486" s="1011"/>
      <c r="AV2486" s="1011"/>
      <c r="AW2486" s="1011"/>
      <c r="AX2486" s="1011"/>
      <c r="AY2486" s="1011"/>
      <c r="AZ2486" s="1011"/>
      <c r="BA2486" s="1011"/>
      <c r="BB2486" s="1011"/>
      <c r="BC2486" s="1011"/>
      <c r="BD2486" s="1011"/>
      <c r="BE2486" s="1011"/>
      <c r="BF2486" s="1011"/>
      <c r="BG2486" s="1011"/>
      <c r="BH2486" s="1011"/>
      <c r="BI2486" s="1011"/>
      <c r="BJ2486" s="1011"/>
      <c r="BK2486" s="1011"/>
      <c r="BL2486" s="1011"/>
      <c r="BM2486" s="1011"/>
      <c r="BN2486" s="1011"/>
      <c r="BO2486" s="1011"/>
      <c r="BP2486" s="1011"/>
      <c r="BQ2486" s="1011"/>
      <c r="BR2486" s="1011"/>
      <c r="BS2486" s="1011"/>
      <c r="BT2486" s="1011"/>
      <c r="BU2486" s="1011"/>
      <c r="BV2486" s="1011"/>
      <c r="BW2486" s="1011"/>
      <c r="BX2486" s="1011"/>
      <c r="BY2486" s="1011"/>
      <c r="BZ2486" s="1011"/>
      <c r="CA2486" s="1011"/>
      <c r="CB2486" s="1011"/>
      <c r="CC2486" s="1011"/>
      <c r="CD2486" s="1011"/>
      <c r="CE2486" s="1011"/>
      <c r="CF2486" s="1011"/>
      <c r="CG2486" s="1011"/>
      <c r="CH2486" s="1011"/>
      <c r="CI2486" s="1011"/>
      <c r="CJ2486" s="1011"/>
      <c r="CK2486" s="1011"/>
      <c r="CL2486" s="1011"/>
      <c r="CM2486" s="1011"/>
      <c r="CN2486" s="1011"/>
      <c r="CO2486" s="1011"/>
      <c r="CP2486" s="1011"/>
      <c r="CQ2486" s="1011"/>
      <c r="CR2486" s="1011"/>
      <c r="CS2486" s="1011"/>
      <c r="CT2486" s="1011"/>
      <c r="CU2486" s="1011"/>
      <c r="CV2486" s="1011"/>
      <c r="CW2486" s="1011"/>
      <c r="CX2486" s="1011"/>
      <c r="CY2486" s="1011"/>
      <c r="CZ2486" s="1011"/>
      <c r="DA2486" s="1011"/>
      <c r="DB2486" s="1011"/>
      <c r="DC2486" s="1011"/>
      <c r="DD2486" s="1011"/>
      <c r="DE2486" s="1011"/>
      <c r="DF2486" s="1011"/>
      <c r="DG2486" s="1011"/>
      <c r="DH2486" s="1011"/>
      <c r="DI2486" s="1011"/>
      <c r="DJ2486" s="1011"/>
      <c r="DK2486" s="1011"/>
      <c r="DL2486" s="1011"/>
      <c r="DM2486" s="1011"/>
      <c r="DN2486" s="1011"/>
      <c r="DO2486" s="1011"/>
      <c r="DP2486" s="1011"/>
      <c r="DQ2486" s="1011"/>
      <c r="DR2486" s="1011"/>
      <c r="DS2486" s="1011"/>
      <c r="DT2486" s="1011"/>
    </row>
    <row r="2487" spans="1:124" s="1008" customFormat="1" ht="24.75" customHeight="1">
      <c r="A2487" s="1005"/>
      <c r="B2487" s="1015"/>
      <c r="C2487" s="1016"/>
      <c r="D2487" s="1006"/>
      <c r="E2487" s="1017"/>
      <c r="F2487" s="21"/>
      <c r="I2487" s="19" t="s">
        <v>5417</v>
      </c>
      <c r="J2487" s="1007"/>
      <c r="K2487" s="1018"/>
      <c r="L2487" s="1007"/>
      <c r="M2487" s="1009"/>
      <c r="S2487" s="1010"/>
      <c r="T2487" s="1011">
        <f>IF(Table54[[#This Row],[تاریخ اولین  احتساب حق بیمه]]="",1403,MID(Table54[[#This Row],[تاریخ اولین  احتساب حق بیمه]],1,4))</f>
        <v>1403</v>
      </c>
      <c r="Y2487" s="1011"/>
      <c r="Z2487" s="1011"/>
      <c r="AA2487" s="1011"/>
      <c r="AB2487" s="1011"/>
      <c r="AC2487" s="1011"/>
      <c r="AD2487" s="1011"/>
      <c r="AE2487" s="1011"/>
      <c r="AF2487" s="1011"/>
      <c r="AG2487" s="1011"/>
      <c r="AH2487" s="1012"/>
      <c r="AI2487" s="1012"/>
      <c r="AJ2487" s="1012"/>
      <c r="AK2487" s="1012"/>
      <c r="AL2487" s="1011"/>
      <c r="AM2487" s="1011"/>
      <c r="AN2487" s="1011"/>
      <c r="AO2487" s="1011"/>
      <c r="AP2487" s="1011"/>
      <c r="AQ2487" s="1011"/>
      <c r="AR2487" s="1011"/>
      <c r="AS2487" s="1010"/>
      <c r="AT2487" s="1011"/>
      <c r="AU2487" s="1011"/>
      <c r="AV2487" s="1011"/>
      <c r="AW2487" s="1011"/>
      <c r="AX2487" s="1011"/>
      <c r="AY2487" s="1011"/>
      <c r="AZ2487" s="1011"/>
      <c r="BA2487" s="1011"/>
      <c r="BB2487" s="1011"/>
      <c r="BC2487" s="1011"/>
      <c r="BD2487" s="1011"/>
      <c r="BE2487" s="1011"/>
      <c r="BF2487" s="1011"/>
      <c r="BG2487" s="1011"/>
      <c r="BH2487" s="1011"/>
      <c r="BI2487" s="1011"/>
      <c r="BJ2487" s="1011"/>
      <c r="BK2487" s="1011"/>
      <c r="BL2487" s="1011"/>
      <c r="BM2487" s="1011"/>
      <c r="BN2487" s="1011"/>
      <c r="BO2487" s="1011"/>
      <c r="BP2487" s="1011"/>
      <c r="BQ2487" s="1011"/>
      <c r="BR2487" s="1011"/>
      <c r="BS2487" s="1011"/>
      <c r="BT2487" s="1011"/>
      <c r="BU2487" s="1011"/>
      <c r="BV2487" s="1011"/>
      <c r="BW2487" s="1011"/>
      <c r="BX2487" s="1011"/>
      <c r="BY2487" s="1011"/>
      <c r="BZ2487" s="1011"/>
      <c r="CA2487" s="1011"/>
      <c r="CB2487" s="1011"/>
      <c r="CC2487" s="1011"/>
      <c r="CD2487" s="1011"/>
      <c r="CE2487" s="1011"/>
      <c r="CF2487" s="1011"/>
      <c r="CG2487" s="1011"/>
      <c r="CH2487" s="1011"/>
      <c r="CI2487" s="1011"/>
      <c r="CJ2487" s="1011"/>
      <c r="CK2487" s="1011"/>
      <c r="CL2487" s="1011"/>
      <c r="CM2487" s="1011"/>
      <c r="CN2487" s="1011"/>
      <c r="CO2487" s="1011"/>
      <c r="CP2487" s="1011"/>
      <c r="CQ2487" s="1011"/>
      <c r="CR2487" s="1011"/>
      <c r="CS2487" s="1011"/>
      <c r="CT2487" s="1011"/>
      <c r="CU2487" s="1011"/>
      <c r="CV2487" s="1011"/>
      <c r="CW2487" s="1011"/>
      <c r="CX2487" s="1011"/>
      <c r="CY2487" s="1011"/>
      <c r="CZ2487" s="1011"/>
      <c r="DA2487" s="1011"/>
      <c r="DB2487" s="1011"/>
      <c r="DC2487" s="1011"/>
      <c r="DD2487" s="1011"/>
      <c r="DE2487" s="1011"/>
      <c r="DF2487" s="1011"/>
      <c r="DG2487" s="1011"/>
      <c r="DH2487" s="1011"/>
      <c r="DI2487" s="1011"/>
      <c r="DJ2487" s="1011"/>
      <c r="DK2487" s="1011"/>
      <c r="DL2487" s="1011"/>
      <c r="DM2487" s="1011"/>
      <c r="DN2487" s="1011"/>
      <c r="DO2487" s="1011"/>
      <c r="DP2487" s="1011"/>
      <c r="DQ2487" s="1011"/>
      <c r="DR2487" s="1011"/>
      <c r="DS2487" s="1011"/>
      <c r="DT2487" s="1011"/>
    </row>
    <row r="2488" spans="1:124" s="760" customFormat="1" ht="24.75" customHeight="1">
      <c r="A2488" s="21"/>
      <c r="B2488" s="20"/>
      <c r="C2488" s="757"/>
      <c r="D2488" s="20"/>
      <c r="E2488" s="20"/>
      <c r="F2488" s="21"/>
      <c r="G2488" s="21"/>
      <c r="H2488" s="21"/>
      <c r="I2488" s="19" t="s">
        <v>5417</v>
      </c>
      <c r="J2488" s="20"/>
      <c r="K2488" s="20"/>
      <c r="L2488" s="20"/>
      <c r="M2488" s="758"/>
      <c r="N2488" s="21"/>
      <c r="O2488" s="21"/>
      <c r="P2488" s="21"/>
      <c r="Q2488" s="21"/>
      <c r="R2488" s="21"/>
      <c r="S2488" s="759"/>
      <c r="T2488" s="760">
        <f>IF(Table54[[#This Row],[تاریخ اولین  احتساب حق بیمه]]="",1403,MID(Table54[[#This Row],[تاریخ اولین  احتساب حق بیمه]],1,4))</f>
        <v>1403</v>
      </c>
      <c r="U2488" s="21"/>
      <c r="V2488" s="21"/>
      <c r="W2488" s="20"/>
      <c r="X2488" s="21"/>
      <c r="AH2488" s="761"/>
      <c r="AI2488" s="761"/>
      <c r="AJ2488" s="761"/>
      <c r="AK2488" s="761"/>
      <c r="AS2488" s="759"/>
      <c r="BK2488" s="21"/>
      <c r="BL2488" s="21"/>
      <c r="BM2488" s="21"/>
      <c r="BN2488" s="21"/>
    </row>
    <row r="2489" spans="1:124" s="916" customFormat="1" ht="23.25" customHeight="1">
      <c r="A2489" s="910"/>
      <c r="B2489" s="911"/>
      <c r="C2489" s="912"/>
      <c r="D2489" s="911"/>
      <c r="E2489" s="911"/>
      <c r="F2489" s="910"/>
      <c r="G2489" s="910"/>
      <c r="H2489" s="910"/>
      <c r="I2489" s="913" t="s">
        <v>5417</v>
      </c>
      <c r="J2489" s="911"/>
      <c r="K2489" s="911"/>
      <c r="L2489" s="911"/>
      <c r="M2489" s="914"/>
      <c r="N2489" s="910"/>
      <c r="O2489" s="910"/>
      <c r="P2489" s="910"/>
      <c r="Q2489" s="910"/>
      <c r="R2489" s="910"/>
      <c r="S2489" s="915"/>
      <c r="T2489" s="916">
        <f>IF(Table54[[#This Row],[تاریخ اولین  احتساب حق بیمه]]="",1403,MID(Table54[[#This Row],[تاریخ اولین  احتساب حق بیمه]],1,4))</f>
        <v>1403</v>
      </c>
      <c r="U2489" s="910"/>
      <c r="V2489" s="910"/>
      <c r="W2489" s="911"/>
      <c r="X2489" s="910"/>
      <c r="AH2489" s="917"/>
      <c r="AI2489" s="917"/>
      <c r="AJ2489" s="917"/>
      <c r="AK2489" s="917"/>
      <c r="AS2489" s="915"/>
      <c r="BK2489" s="910"/>
      <c r="BL2489" s="910"/>
      <c r="BM2489" s="910"/>
      <c r="BN2489" s="910"/>
    </row>
    <row r="2490" spans="1:124" s="1008" customFormat="1" ht="24.75" customHeight="1">
      <c r="A2490" s="1005" t="s">
        <v>27933</v>
      </c>
      <c r="B2490" s="1015" t="s">
        <v>28276</v>
      </c>
      <c r="C2490" s="1016" t="s">
        <v>28277</v>
      </c>
      <c r="D2490" s="1006" t="s">
        <v>27938</v>
      </c>
      <c r="E2490" s="1017" t="s">
        <v>162</v>
      </c>
      <c r="F2490" s="21" t="s">
        <v>26285</v>
      </c>
      <c r="G2490" s="1008" t="s">
        <v>1607</v>
      </c>
      <c r="H2490" s="1008" t="s">
        <v>180</v>
      </c>
      <c r="I2490" s="913" t="s">
        <v>5417</v>
      </c>
      <c r="J2490" s="1007" t="s">
        <v>27944</v>
      </c>
      <c r="K2490" s="1018" t="s">
        <v>2226</v>
      </c>
      <c r="L2490" s="1007" t="s">
        <v>1447</v>
      </c>
      <c r="M2490" s="1009" t="s">
        <v>27945</v>
      </c>
      <c r="N2490" s="1008">
        <v>4169634455</v>
      </c>
      <c r="O2490" s="1008" t="s">
        <v>1551</v>
      </c>
      <c r="P2490" s="1008" t="s">
        <v>613</v>
      </c>
      <c r="Q2490" s="1008" t="s">
        <v>613</v>
      </c>
      <c r="R2490" s="1008" t="s">
        <v>612</v>
      </c>
      <c r="S2490" s="1010"/>
      <c r="T2490" s="916" t="str">
        <f>IF(Table54[[#This Row],[تاریخ اولین  احتساب حق بیمه]]="",1403,MID(Table54[[#This Row],[تاریخ اولین  احتساب حق بیمه]],1,4))</f>
        <v>1399</v>
      </c>
      <c r="Y2490" s="1011"/>
      <c r="Z2490" s="1011"/>
      <c r="AA2490" s="1011"/>
      <c r="AB2490" s="1011"/>
      <c r="AC2490" s="1011"/>
      <c r="AD2490" s="1011"/>
      <c r="AE2490" s="1011"/>
      <c r="AF2490" s="1011"/>
      <c r="AG2490" s="1011"/>
      <c r="AH2490" s="1012"/>
      <c r="AI2490" s="1012"/>
      <c r="AJ2490" s="1012"/>
      <c r="AK2490" s="1012"/>
      <c r="AL2490" s="1011"/>
      <c r="AM2490" s="1011"/>
      <c r="AN2490" s="1011"/>
      <c r="AO2490" s="1011"/>
      <c r="AP2490" s="1011"/>
      <c r="AQ2490" s="1011"/>
      <c r="AR2490" s="1011"/>
      <c r="AS2490" s="1010"/>
      <c r="AT2490" s="1011"/>
      <c r="AU2490" s="1011"/>
      <c r="AV2490" s="1011"/>
      <c r="AW2490" s="1011"/>
      <c r="AX2490" s="1011"/>
      <c r="AY2490" s="1011"/>
      <c r="AZ2490" s="1011"/>
      <c r="BA2490" s="1011"/>
      <c r="BB2490" s="1011"/>
      <c r="BC2490" s="1011"/>
      <c r="BD2490" s="1011"/>
      <c r="BE2490" s="1011"/>
      <c r="BF2490" s="1011"/>
      <c r="BG2490" s="1011"/>
      <c r="BH2490" s="1011"/>
      <c r="BI2490" s="1011"/>
      <c r="BJ2490" s="1011"/>
      <c r="BK2490" s="1011"/>
      <c r="BL2490" s="1011"/>
      <c r="BM2490" s="1011"/>
      <c r="BN2490" s="1011"/>
      <c r="BO2490" s="1011"/>
      <c r="BP2490" s="1011"/>
      <c r="BQ2490" s="1011"/>
      <c r="BR2490" s="1011"/>
      <c r="BS2490" s="1011"/>
      <c r="BT2490" s="1011"/>
      <c r="BU2490" s="1011"/>
      <c r="BV2490" s="1011"/>
      <c r="BW2490" s="1011"/>
      <c r="BX2490" s="1011"/>
      <c r="BY2490" s="1011"/>
      <c r="BZ2490" s="1011"/>
      <c r="CA2490" s="1011"/>
      <c r="CB2490" s="1011"/>
      <c r="CC2490" s="1011"/>
      <c r="CD2490" s="1011"/>
      <c r="CE2490" s="1011"/>
      <c r="CF2490" s="1011"/>
      <c r="CG2490" s="1011"/>
      <c r="CH2490" s="1011"/>
      <c r="CI2490" s="1011"/>
      <c r="CJ2490" s="1011"/>
      <c r="CK2490" s="1011"/>
      <c r="CL2490" s="1011"/>
      <c r="CM2490" s="1011"/>
      <c r="CN2490" s="1011"/>
      <c r="CO2490" s="1011"/>
      <c r="CP2490" s="1011"/>
      <c r="CQ2490" s="1011"/>
      <c r="CR2490" s="1011"/>
      <c r="CS2490" s="1011"/>
      <c r="CT2490" s="1011"/>
      <c r="CU2490" s="1011"/>
      <c r="CV2490" s="1011"/>
      <c r="CW2490" s="1011"/>
      <c r="CX2490" s="1011"/>
      <c r="CY2490" s="1011"/>
      <c r="CZ2490" s="1011"/>
      <c r="DA2490" s="1011"/>
      <c r="DB2490" s="1011"/>
      <c r="DC2490" s="1011"/>
      <c r="DD2490" s="1011"/>
      <c r="DE2490" s="1011"/>
      <c r="DF2490" s="1011"/>
      <c r="DG2490" s="1011"/>
      <c r="DH2490" s="1011"/>
      <c r="DI2490" s="1011"/>
      <c r="DJ2490" s="1011"/>
      <c r="DK2490" s="1011"/>
      <c r="DL2490" s="1011"/>
      <c r="DM2490" s="1011"/>
      <c r="DN2490" s="1011"/>
      <c r="DO2490" s="1011"/>
      <c r="DP2490" s="1011"/>
      <c r="DQ2490" s="1011"/>
      <c r="DR2490" s="1011"/>
      <c r="DS2490" s="1011"/>
      <c r="DT2490" s="1011"/>
    </row>
    <row r="2491" spans="1:124" s="1259" customFormat="1" ht="24.75" customHeight="1">
      <c r="A2491" s="1017" t="s">
        <v>27934</v>
      </c>
      <c r="B2491" s="1256" t="s">
        <v>28278</v>
      </c>
      <c r="C2491" s="1257" t="s">
        <v>28277</v>
      </c>
      <c r="D2491" s="1258" t="s">
        <v>27939</v>
      </c>
      <c r="E2491" s="1017"/>
      <c r="F2491" s="1052" t="s">
        <v>1081</v>
      </c>
      <c r="G2491" s="1259" t="s">
        <v>28279</v>
      </c>
      <c r="H2491" s="1259" t="s">
        <v>179</v>
      </c>
      <c r="I2491" s="741" t="s">
        <v>5418</v>
      </c>
      <c r="J2491" s="1260" t="s">
        <v>29866</v>
      </c>
      <c r="K2491" s="1261" t="s">
        <v>2226</v>
      </c>
      <c r="L2491" s="1260" t="s">
        <v>1447</v>
      </c>
      <c r="M2491" s="1262" t="s">
        <v>29865</v>
      </c>
      <c r="O2491" s="1259" t="s">
        <v>1551</v>
      </c>
      <c r="P2491" s="1259" t="s">
        <v>623</v>
      </c>
      <c r="Q2491" s="1259" t="s">
        <v>623</v>
      </c>
      <c r="R2491" s="1259" t="s">
        <v>623</v>
      </c>
      <c r="S2491" s="1263"/>
      <c r="T2491" s="1264" t="str">
        <f>IF(Table54[[#This Row],[تاریخ اولین  احتساب حق بیمه]]="",1403,MID(Table54[[#This Row],[تاریخ اولین  احتساب حق بیمه]],1,4))</f>
        <v>1400</v>
      </c>
      <c r="Y2491" s="1265"/>
      <c r="Z2491" s="1265"/>
      <c r="AA2491" s="1265"/>
      <c r="AB2491" s="1265"/>
      <c r="AC2491" s="1265"/>
      <c r="AD2491" s="1265"/>
      <c r="AE2491" s="1265"/>
      <c r="AF2491" s="1265"/>
      <c r="AG2491" s="1265"/>
      <c r="AH2491" s="1266"/>
      <c r="AI2491" s="1266"/>
      <c r="AJ2491" s="1266"/>
      <c r="AK2491" s="1266"/>
      <c r="AL2491" s="1265"/>
      <c r="AM2491" s="1265"/>
      <c r="AN2491" s="1265"/>
      <c r="AO2491" s="1265"/>
      <c r="AP2491" s="1265"/>
      <c r="AQ2491" s="1265"/>
      <c r="AR2491" s="1265"/>
      <c r="AS2491" s="1263"/>
      <c r="AT2491" s="1265"/>
      <c r="AU2491" s="1265"/>
      <c r="AV2491" s="1265"/>
      <c r="AW2491" s="1265"/>
      <c r="AX2491" s="1265"/>
      <c r="AY2491" s="1265"/>
      <c r="AZ2491" s="1265"/>
      <c r="BA2491" s="1265"/>
      <c r="BB2491" s="1265"/>
      <c r="BC2491" s="1265"/>
      <c r="BD2491" s="1265"/>
      <c r="BE2491" s="1265"/>
      <c r="BF2491" s="1265"/>
      <c r="BG2491" s="1265"/>
      <c r="BH2491" s="1265"/>
      <c r="BI2491" s="1265"/>
      <c r="BJ2491" s="1265"/>
      <c r="BK2491" s="1265"/>
      <c r="BL2491" s="1265"/>
      <c r="BM2491" s="1265"/>
      <c r="BN2491" s="1265"/>
      <c r="BO2491" s="1265"/>
      <c r="BP2491" s="1265"/>
      <c r="BQ2491" s="1265"/>
      <c r="BR2491" s="1265"/>
      <c r="BS2491" s="1265"/>
      <c r="BT2491" s="1265"/>
      <c r="BU2491" s="1265"/>
      <c r="BV2491" s="1265"/>
      <c r="BW2491" s="1265"/>
      <c r="BX2491" s="1265"/>
      <c r="BY2491" s="1265"/>
      <c r="BZ2491" s="1265"/>
      <c r="CA2491" s="1265"/>
      <c r="CB2491" s="1265"/>
      <c r="CC2491" s="1265"/>
      <c r="CD2491" s="1265"/>
      <c r="CE2491" s="1265"/>
      <c r="CF2491" s="1265"/>
      <c r="CG2491" s="1265"/>
      <c r="CH2491" s="1265"/>
      <c r="CI2491" s="1265"/>
      <c r="CJ2491" s="1265"/>
      <c r="CK2491" s="1265"/>
      <c r="CL2491" s="1265"/>
      <c r="CM2491" s="1265"/>
      <c r="CN2491" s="1265"/>
      <c r="CO2491" s="1265"/>
      <c r="CP2491" s="1265"/>
      <c r="CQ2491" s="1265"/>
      <c r="CR2491" s="1265"/>
      <c r="CS2491" s="1265"/>
      <c r="CT2491" s="1265"/>
      <c r="CU2491" s="1265"/>
      <c r="CV2491" s="1265"/>
      <c r="CW2491" s="1265"/>
      <c r="CX2491" s="1265"/>
      <c r="CY2491" s="1265"/>
      <c r="CZ2491" s="1265"/>
      <c r="DA2491" s="1265"/>
      <c r="DB2491" s="1265"/>
      <c r="DC2491" s="1265"/>
      <c r="DD2491" s="1265"/>
      <c r="DE2491" s="1265"/>
      <c r="DF2491" s="1265"/>
      <c r="DG2491" s="1265"/>
      <c r="DH2491" s="1265"/>
      <c r="DI2491" s="1265"/>
      <c r="DJ2491" s="1265"/>
      <c r="DK2491" s="1265"/>
      <c r="DL2491" s="1265"/>
      <c r="DM2491" s="1265"/>
      <c r="DN2491" s="1265"/>
      <c r="DO2491" s="1265"/>
      <c r="DP2491" s="1265"/>
      <c r="DQ2491" s="1265"/>
      <c r="DR2491" s="1265"/>
      <c r="DS2491" s="1265"/>
      <c r="DT2491" s="1265"/>
    </row>
    <row r="2492" spans="1:124" s="1013" customFormat="1" ht="24.75" customHeight="1">
      <c r="A2492" s="1032" t="s">
        <v>27935</v>
      </c>
      <c r="B2492" s="1033" t="s">
        <v>28280</v>
      </c>
      <c r="C2492" s="1034" t="s">
        <v>28277</v>
      </c>
      <c r="D2492" s="1035" t="s">
        <v>27940</v>
      </c>
      <c r="E2492" s="1032"/>
      <c r="F2492" s="838" t="s">
        <v>153</v>
      </c>
      <c r="G2492" s="1013" t="s">
        <v>23136</v>
      </c>
      <c r="H2492" s="1013" t="s">
        <v>180</v>
      </c>
      <c r="I2492" s="913" t="s">
        <v>5417</v>
      </c>
      <c r="J2492" s="1036" t="s">
        <v>27946</v>
      </c>
      <c r="K2492" s="1037" t="s">
        <v>2226</v>
      </c>
      <c r="L2492" s="1036" t="s">
        <v>1447</v>
      </c>
      <c r="M2492" s="1038" t="s">
        <v>27947</v>
      </c>
      <c r="O2492" s="1013" t="s">
        <v>1551</v>
      </c>
      <c r="P2492" s="1013" t="s">
        <v>27952</v>
      </c>
      <c r="Q2492" s="1013" t="s">
        <v>27952</v>
      </c>
      <c r="R2492" s="1013" t="s">
        <v>27622</v>
      </c>
      <c r="S2492" s="1039"/>
      <c r="T2492" s="916" t="str">
        <f>IF(Table54[[#This Row],[تاریخ اولین  احتساب حق بیمه]]="",1403,MID(Table54[[#This Row],[تاریخ اولین  احتساب حق بیمه]],1,4))</f>
        <v>1404</v>
      </c>
      <c r="Y2492" s="1040"/>
      <c r="Z2492" s="1040"/>
      <c r="AA2492" s="1040"/>
      <c r="AB2492" s="1040"/>
      <c r="AC2492" s="1040"/>
      <c r="AD2492" s="1040"/>
      <c r="AE2492" s="1040"/>
      <c r="AF2492" s="1040"/>
      <c r="AG2492" s="1040"/>
      <c r="AH2492" s="1041"/>
      <c r="AI2492" s="1041"/>
      <c r="AJ2492" s="1041"/>
      <c r="AK2492" s="1041"/>
      <c r="AL2492" s="1040"/>
      <c r="AM2492" s="1040"/>
      <c r="AN2492" s="1040"/>
      <c r="AO2492" s="1040"/>
      <c r="AP2492" s="1040"/>
      <c r="AQ2492" s="1040"/>
      <c r="AR2492" s="1040"/>
      <c r="AS2492" s="1039"/>
      <c r="AT2492" s="1040"/>
      <c r="AU2492" s="1040"/>
      <c r="AV2492" s="1040"/>
      <c r="AW2492" s="1040"/>
      <c r="AX2492" s="1040"/>
      <c r="AY2492" s="1040"/>
      <c r="AZ2492" s="1040"/>
      <c r="BA2492" s="1040"/>
      <c r="BB2492" s="1040"/>
      <c r="BC2492" s="1040"/>
      <c r="BD2492" s="1040"/>
      <c r="BE2492" s="1040"/>
      <c r="BF2492" s="1040"/>
      <c r="BG2492" s="1040"/>
      <c r="BH2492" s="1040"/>
      <c r="BI2492" s="1040"/>
      <c r="BJ2492" s="1040"/>
      <c r="BK2492" s="1040"/>
      <c r="BL2492" s="1040"/>
      <c r="BM2492" s="1040"/>
      <c r="BN2492" s="1040"/>
      <c r="BO2492" s="1040"/>
      <c r="BP2492" s="1040"/>
      <c r="BQ2492" s="1040"/>
      <c r="BR2492" s="1040"/>
      <c r="BS2492" s="1040"/>
      <c r="BT2492" s="1040"/>
      <c r="BU2492" s="1040"/>
      <c r="BV2492" s="1040"/>
      <c r="BW2492" s="1040"/>
      <c r="BX2492" s="1040"/>
      <c r="BY2492" s="1040"/>
      <c r="BZ2492" s="1040"/>
      <c r="CA2492" s="1040"/>
      <c r="CB2492" s="1040"/>
      <c r="CC2492" s="1040"/>
      <c r="CD2492" s="1040"/>
      <c r="CE2492" s="1040"/>
      <c r="CF2492" s="1040"/>
      <c r="CG2492" s="1040"/>
      <c r="CH2492" s="1040"/>
      <c r="CI2492" s="1040"/>
      <c r="CJ2492" s="1040"/>
      <c r="CK2492" s="1040"/>
      <c r="CL2492" s="1040"/>
      <c r="CM2492" s="1040"/>
      <c r="CN2492" s="1040"/>
      <c r="CO2492" s="1040"/>
      <c r="CP2492" s="1040"/>
      <c r="CQ2492" s="1040"/>
      <c r="CR2492" s="1040"/>
      <c r="CS2492" s="1040"/>
      <c r="CT2492" s="1040"/>
      <c r="CU2492" s="1040"/>
      <c r="CV2492" s="1040"/>
      <c r="CW2492" s="1040"/>
      <c r="CX2492" s="1040"/>
      <c r="CY2492" s="1040"/>
      <c r="CZ2492" s="1040"/>
      <c r="DA2492" s="1040"/>
      <c r="DB2492" s="1040"/>
      <c r="DC2492" s="1040"/>
      <c r="DD2492" s="1040"/>
      <c r="DE2492" s="1040"/>
      <c r="DF2492" s="1040"/>
      <c r="DG2492" s="1040"/>
      <c r="DH2492" s="1040"/>
      <c r="DI2492" s="1040"/>
      <c r="DJ2492" s="1040"/>
      <c r="DK2492" s="1040"/>
      <c r="DL2492" s="1040"/>
      <c r="DM2492" s="1040"/>
      <c r="DN2492" s="1040"/>
      <c r="DO2492" s="1040"/>
      <c r="DP2492" s="1040"/>
      <c r="DQ2492" s="1040"/>
      <c r="DR2492" s="1040"/>
      <c r="DS2492" s="1040"/>
      <c r="DT2492" s="1040"/>
    </row>
    <row r="2493" spans="1:124" s="1013" customFormat="1" ht="24.75" customHeight="1">
      <c r="A2493" s="1032" t="s">
        <v>27936</v>
      </c>
      <c r="B2493" s="1033" t="s">
        <v>28281</v>
      </c>
      <c r="C2493" s="1034" t="s">
        <v>28277</v>
      </c>
      <c r="D2493" s="1035" t="s">
        <v>27941</v>
      </c>
      <c r="E2493" s="1032"/>
      <c r="F2493" s="838" t="s">
        <v>27943</v>
      </c>
      <c r="G2493" s="1013" t="s">
        <v>28279</v>
      </c>
      <c r="H2493" s="1013" t="s">
        <v>180</v>
      </c>
      <c r="I2493" s="1043" t="s">
        <v>5417</v>
      </c>
      <c r="J2493" s="1036" t="s">
        <v>27948</v>
      </c>
      <c r="K2493" s="1037" t="s">
        <v>2226</v>
      </c>
      <c r="L2493" s="1036" t="s">
        <v>1447</v>
      </c>
      <c r="M2493" s="1038" t="s">
        <v>27949</v>
      </c>
      <c r="O2493" s="1013" t="s">
        <v>2155</v>
      </c>
      <c r="P2493" s="1013" t="s">
        <v>25882</v>
      </c>
      <c r="Q2493" s="1013" t="s">
        <v>25882</v>
      </c>
      <c r="S2493" s="1039"/>
      <c r="T2493" s="1042">
        <f>IF(Table54[[#This Row],[تاریخ اولین  احتساب حق بیمه]]="",1403,MID(Table54[[#This Row],[تاریخ اولین  احتساب حق بیمه]],1,4))</f>
        <v>1403</v>
      </c>
      <c r="Y2493" s="1040"/>
      <c r="Z2493" s="1040"/>
      <c r="AA2493" s="1040"/>
      <c r="AB2493" s="1040"/>
      <c r="AC2493" s="1040"/>
      <c r="AD2493" s="1040"/>
      <c r="AE2493" s="1040"/>
      <c r="AF2493" s="1040"/>
      <c r="AG2493" s="1040"/>
      <c r="AH2493" s="1041"/>
      <c r="AI2493" s="1041"/>
      <c r="AJ2493" s="1041"/>
      <c r="AK2493" s="1041"/>
      <c r="AL2493" s="1040"/>
      <c r="AM2493" s="1040"/>
      <c r="AN2493" s="1040"/>
      <c r="AO2493" s="1040"/>
      <c r="AP2493" s="1040"/>
      <c r="AQ2493" s="1040"/>
      <c r="AR2493" s="1040"/>
      <c r="AS2493" s="1039"/>
      <c r="AT2493" s="1040"/>
      <c r="AU2493" s="1040"/>
      <c r="AV2493" s="1040"/>
      <c r="AW2493" s="1040"/>
      <c r="AX2493" s="1040"/>
      <c r="AY2493" s="1040"/>
      <c r="AZ2493" s="1040"/>
      <c r="BA2493" s="1040"/>
      <c r="BB2493" s="1040"/>
      <c r="BC2493" s="1040"/>
      <c r="BD2493" s="1040"/>
      <c r="BE2493" s="1040"/>
      <c r="BF2493" s="1040"/>
      <c r="BG2493" s="1040"/>
      <c r="BH2493" s="1040"/>
      <c r="BI2493" s="1040"/>
      <c r="BJ2493" s="1040"/>
      <c r="BK2493" s="1040"/>
      <c r="BL2493" s="1040"/>
      <c r="BM2493" s="1040"/>
      <c r="BN2493" s="1040"/>
      <c r="BO2493" s="1040"/>
      <c r="BP2493" s="1040"/>
      <c r="BQ2493" s="1040"/>
      <c r="BR2493" s="1040"/>
      <c r="BS2493" s="1040"/>
      <c r="BT2493" s="1040"/>
      <c r="BU2493" s="1040"/>
      <c r="BV2493" s="1040"/>
      <c r="BW2493" s="1040"/>
      <c r="BX2493" s="1040"/>
      <c r="BY2493" s="1040"/>
      <c r="BZ2493" s="1040"/>
      <c r="CA2493" s="1040"/>
      <c r="CB2493" s="1040"/>
      <c r="CC2493" s="1040"/>
      <c r="CD2493" s="1040"/>
      <c r="CE2493" s="1040"/>
      <c r="CF2493" s="1040"/>
      <c r="CG2493" s="1040"/>
      <c r="CH2493" s="1040"/>
      <c r="CI2493" s="1040"/>
      <c r="CJ2493" s="1040"/>
      <c r="CK2493" s="1040"/>
      <c r="CL2493" s="1040"/>
      <c r="CM2493" s="1040"/>
      <c r="CN2493" s="1040"/>
      <c r="CO2493" s="1040"/>
      <c r="CP2493" s="1040"/>
      <c r="CQ2493" s="1040"/>
      <c r="CR2493" s="1040"/>
      <c r="CS2493" s="1040"/>
      <c r="CT2493" s="1040"/>
      <c r="CU2493" s="1040"/>
      <c r="CV2493" s="1040"/>
      <c r="CW2493" s="1040"/>
      <c r="CX2493" s="1040"/>
      <c r="CY2493" s="1040"/>
      <c r="CZ2493" s="1040"/>
      <c r="DA2493" s="1040"/>
      <c r="DB2493" s="1040"/>
      <c r="DC2493" s="1040"/>
      <c r="DD2493" s="1040"/>
      <c r="DE2493" s="1040"/>
      <c r="DF2493" s="1040"/>
      <c r="DG2493" s="1040"/>
      <c r="DH2493" s="1040"/>
      <c r="DI2493" s="1040"/>
      <c r="DJ2493" s="1040"/>
      <c r="DK2493" s="1040"/>
      <c r="DL2493" s="1040"/>
      <c r="DM2493" s="1040"/>
      <c r="DN2493" s="1040"/>
      <c r="DO2493" s="1040"/>
      <c r="DP2493" s="1040"/>
      <c r="DQ2493" s="1040"/>
      <c r="DR2493" s="1040"/>
      <c r="DS2493" s="1040"/>
      <c r="DT2493" s="1040"/>
    </row>
    <row r="2494" spans="1:124" s="1013" customFormat="1" ht="24.75" customHeight="1">
      <c r="A2494" s="1032" t="s">
        <v>27937</v>
      </c>
      <c r="B2494" s="1033" t="s">
        <v>28282</v>
      </c>
      <c r="C2494" s="1034" t="s">
        <v>28277</v>
      </c>
      <c r="D2494" s="1035" t="s">
        <v>27942</v>
      </c>
      <c r="E2494" s="1032"/>
      <c r="F2494" s="838" t="s">
        <v>111</v>
      </c>
      <c r="G2494" s="1013" t="s">
        <v>3401</v>
      </c>
      <c r="H2494" s="1013" t="s">
        <v>180</v>
      </c>
      <c r="I2494" s="1043" t="s">
        <v>5417</v>
      </c>
      <c r="J2494" s="1036" t="s">
        <v>27950</v>
      </c>
      <c r="K2494" s="1037" t="s">
        <v>2226</v>
      </c>
      <c r="L2494" s="1036" t="s">
        <v>1447</v>
      </c>
      <c r="M2494" s="1038" t="s">
        <v>27951</v>
      </c>
      <c r="O2494" s="1013" t="s">
        <v>2155</v>
      </c>
      <c r="P2494" s="1013" t="s">
        <v>25986</v>
      </c>
      <c r="Q2494" s="1013" t="s">
        <v>25986</v>
      </c>
      <c r="S2494" s="1039"/>
      <c r="T2494" s="1042">
        <f>IF(Table54[[#This Row],[تاریخ اولین  احتساب حق بیمه]]="",1403,MID(Table54[[#This Row],[تاریخ اولین  احتساب حق بیمه]],1,4))</f>
        <v>1403</v>
      </c>
      <c r="Y2494" s="1040"/>
      <c r="Z2494" s="1040"/>
      <c r="AA2494" s="1040"/>
      <c r="AB2494" s="1040"/>
      <c r="AC2494" s="1040"/>
      <c r="AD2494" s="1040"/>
      <c r="AE2494" s="1040"/>
      <c r="AF2494" s="1040"/>
      <c r="AG2494" s="1040"/>
      <c r="AH2494" s="1041"/>
      <c r="AI2494" s="1041"/>
      <c r="AJ2494" s="1041"/>
      <c r="AK2494" s="1041"/>
      <c r="AL2494" s="1040"/>
      <c r="AM2494" s="1040"/>
      <c r="AN2494" s="1040"/>
      <c r="AO2494" s="1040"/>
      <c r="AP2494" s="1040"/>
      <c r="AQ2494" s="1040"/>
      <c r="AR2494" s="1040"/>
      <c r="AS2494" s="1039"/>
      <c r="AT2494" s="1040"/>
      <c r="AU2494" s="1040"/>
      <c r="AV2494" s="1040"/>
      <c r="AW2494" s="1040"/>
      <c r="AX2494" s="1040"/>
      <c r="AY2494" s="1040"/>
      <c r="AZ2494" s="1040"/>
      <c r="BA2494" s="1040"/>
      <c r="BB2494" s="1040"/>
      <c r="BC2494" s="1040"/>
      <c r="BD2494" s="1040"/>
      <c r="BE2494" s="1040"/>
      <c r="BF2494" s="1040"/>
      <c r="BG2494" s="1040"/>
      <c r="BH2494" s="1040"/>
      <c r="BI2494" s="1040"/>
      <c r="BJ2494" s="1040"/>
      <c r="BK2494" s="1040"/>
      <c r="BL2494" s="1040"/>
      <c r="BM2494" s="1040"/>
      <c r="BN2494" s="1040"/>
      <c r="BO2494" s="1040"/>
      <c r="BP2494" s="1040"/>
      <c r="BQ2494" s="1040"/>
      <c r="BR2494" s="1040"/>
      <c r="BS2494" s="1040"/>
      <c r="BT2494" s="1040"/>
      <c r="BU2494" s="1040"/>
      <c r="BV2494" s="1040"/>
      <c r="BW2494" s="1040"/>
      <c r="BX2494" s="1040"/>
      <c r="BY2494" s="1040"/>
      <c r="BZ2494" s="1040"/>
      <c r="CA2494" s="1040"/>
      <c r="CB2494" s="1040"/>
      <c r="CC2494" s="1040"/>
      <c r="CD2494" s="1040"/>
      <c r="CE2494" s="1040"/>
      <c r="CF2494" s="1040"/>
      <c r="CG2494" s="1040"/>
      <c r="CH2494" s="1040"/>
      <c r="CI2494" s="1040"/>
      <c r="CJ2494" s="1040"/>
      <c r="CK2494" s="1040"/>
      <c r="CL2494" s="1040"/>
      <c r="CM2494" s="1040"/>
      <c r="CN2494" s="1040"/>
      <c r="CO2494" s="1040"/>
      <c r="CP2494" s="1040"/>
      <c r="CQ2494" s="1040"/>
      <c r="CR2494" s="1040"/>
      <c r="CS2494" s="1040"/>
      <c r="CT2494" s="1040"/>
      <c r="CU2494" s="1040"/>
      <c r="CV2494" s="1040"/>
      <c r="CW2494" s="1040"/>
      <c r="CX2494" s="1040"/>
      <c r="CY2494" s="1040"/>
      <c r="CZ2494" s="1040"/>
      <c r="DA2494" s="1040"/>
      <c r="DB2494" s="1040"/>
      <c r="DC2494" s="1040"/>
      <c r="DD2494" s="1040"/>
      <c r="DE2494" s="1040"/>
      <c r="DF2494" s="1040"/>
      <c r="DG2494" s="1040"/>
      <c r="DH2494" s="1040"/>
      <c r="DI2494" s="1040"/>
      <c r="DJ2494" s="1040"/>
      <c r="DK2494" s="1040"/>
      <c r="DL2494" s="1040"/>
      <c r="DM2494" s="1040"/>
      <c r="DN2494" s="1040"/>
      <c r="DO2494" s="1040"/>
      <c r="DP2494" s="1040"/>
      <c r="DQ2494" s="1040"/>
      <c r="DR2494" s="1040"/>
      <c r="DS2494" s="1040"/>
      <c r="DT2494" s="1040"/>
    </row>
    <row r="2495" spans="1:124" s="1013" customFormat="1" ht="24.75" customHeight="1">
      <c r="A2495" s="1032" t="s">
        <v>28283</v>
      </c>
      <c r="B2495" s="1033" t="s">
        <v>28284</v>
      </c>
      <c r="C2495" s="1034" t="s">
        <v>28277</v>
      </c>
      <c r="D2495" s="1035" t="s">
        <v>28285</v>
      </c>
      <c r="E2495" s="1032" t="s">
        <v>163</v>
      </c>
      <c r="F2495" s="838" t="s">
        <v>138</v>
      </c>
      <c r="G2495" s="1013" t="s">
        <v>23136</v>
      </c>
      <c r="H2495" s="1013" t="s">
        <v>180</v>
      </c>
      <c r="I2495" s="1043" t="s">
        <v>5417</v>
      </c>
      <c r="J2495" s="1036" t="s">
        <v>28286</v>
      </c>
      <c r="K2495" s="1037" t="s">
        <v>2226</v>
      </c>
      <c r="L2495" s="1036" t="s">
        <v>1447</v>
      </c>
      <c r="M2495" s="1038" t="s">
        <v>28287</v>
      </c>
      <c r="O2495" s="1013" t="s">
        <v>2155</v>
      </c>
      <c r="P2495" s="1013" t="s">
        <v>28288</v>
      </c>
      <c r="Q2495" s="1013" t="s">
        <v>28288</v>
      </c>
      <c r="S2495" s="1039"/>
      <c r="T2495" s="1042">
        <f>IF(Table54[[#This Row],[تاریخ اولین  احتساب حق بیمه]]="",1403,MID(Table54[[#This Row],[تاریخ اولین  احتساب حق بیمه]],1,4))</f>
        <v>1403</v>
      </c>
      <c r="Y2495" s="1040"/>
      <c r="Z2495" s="1040"/>
      <c r="AA2495" s="1040"/>
      <c r="AB2495" s="1040"/>
      <c r="AC2495" s="1040"/>
      <c r="AD2495" s="1040"/>
      <c r="AE2495" s="1040"/>
      <c r="AF2495" s="1040"/>
      <c r="AG2495" s="1040"/>
      <c r="AH2495" s="1041"/>
      <c r="AI2495" s="1041"/>
      <c r="AJ2495" s="1041"/>
      <c r="AK2495" s="1041"/>
      <c r="AL2495" s="1040"/>
      <c r="AM2495" s="1040"/>
      <c r="AN2495" s="1040"/>
      <c r="AO2495" s="1040"/>
      <c r="AP2495" s="1040"/>
      <c r="AQ2495" s="1040"/>
      <c r="AR2495" s="1040"/>
      <c r="AS2495" s="1039"/>
      <c r="AT2495" s="1040"/>
      <c r="AU2495" s="1040"/>
      <c r="AV2495" s="1040"/>
      <c r="AW2495" s="1040"/>
      <c r="AX2495" s="1040"/>
      <c r="AY2495" s="1040"/>
      <c r="AZ2495" s="1040"/>
      <c r="BA2495" s="1040"/>
      <c r="BB2495" s="1040"/>
      <c r="BC2495" s="1040"/>
      <c r="BD2495" s="1040"/>
      <c r="BE2495" s="1040"/>
      <c r="BF2495" s="1040"/>
      <c r="BG2495" s="1040"/>
      <c r="BH2495" s="1040"/>
      <c r="BI2495" s="1040"/>
      <c r="BJ2495" s="1040"/>
      <c r="BK2495" s="1040"/>
      <c r="BL2495" s="1040"/>
      <c r="BM2495" s="1040"/>
      <c r="BN2495" s="1040"/>
      <c r="BO2495" s="1040"/>
      <c r="BP2495" s="1040"/>
      <c r="BQ2495" s="1040"/>
      <c r="BR2495" s="1040"/>
      <c r="BS2495" s="1040"/>
      <c r="BT2495" s="1040"/>
      <c r="BU2495" s="1040"/>
      <c r="BV2495" s="1040"/>
      <c r="BW2495" s="1040"/>
      <c r="BX2495" s="1040"/>
      <c r="BY2495" s="1040"/>
      <c r="BZ2495" s="1040"/>
      <c r="CA2495" s="1040"/>
      <c r="CB2495" s="1040"/>
      <c r="CC2495" s="1040"/>
      <c r="CD2495" s="1040"/>
      <c r="CE2495" s="1040"/>
      <c r="CF2495" s="1040"/>
      <c r="CG2495" s="1040"/>
      <c r="CH2495" s="1040"/>
      <c r="CI2495" s="1040"/>
      <c r="CJ2495" s="1040"/>
      <c r="CK2495" s="1040"/>
      <c r="CL2495" s="1040"/>
      <c r="CM2495" s="1040"/>
      <c r="CN2495" s="1040"/>
      <c r="CO2495" s="1040"/>
      <c r="CP2495" s="1040"/>
      <c r="CQ2495" s="1040"/>
      <c r="CR2495" s="1040"/>
      <c r="CS2495" s="1040"/>
      <c r="CT2495" s="1040"/>
      <c r="CU2495" s="1040"/>
      <c r="CV2495" s="1040"/>
      <c r="CW2495" s="1040"/>
      <c r="CX2495" s="1040"/>
      <c r="CY2495" s="1040"/>
      <c r="CZ2495" s="1040"/>
      <c r="DA2495" s="1040"/>
      <c r="DB2495" s="1040"/>
      <c r="DC2495" s="1040"/>
      <c r="DD2495" s="1040"/>
      <c r="DE2495" s="1040"/>
      <c r="DF2495" s="1040"/>
      <c r="DG2495" s="1040"/>
      <c r="DH2495" s="1040"/>
      <c r="DI2495" s="1040"/>
      <c r="DJ2495" s="1040"/>
      <c r="DK2495" s="1040"/>
      <c r="DL2495" s="1040"/>
      <c r="DM2495" s="1040"/>
      <c r="DN2495" s="1040"/>
      <c r="DO2495" s="1040"/>
      <c r="DP2495" s="1040"/>
      <c r="DQ2495" s="1040"/>
      <c r="DR2495" s="1040"/>
      <c r="DS2495" s="1040"/>
      <c r="DT2495" s="1040"/>
    </row>
    <row r="2496" spans="1:124" s="1008" customFormat="1" ht="24.75" customHeight="1">
      <c r="A2496" s="1005" t="s">
        <v>28289</v>
      </c>
      <c r="B2496" s="1015" t="s">
        <v>28290</v>
      </c>
      <c r="C2496" s="1016" t="s">
        <v>28277</v>
      </c>
      <c r="D2496" s="1006" t="s">
        <v>28291</v>
      </c>
      <c r="E2496" s="1017" t="s">
        <v>162</v>
      </c>
      <c r="F2496" s="21" t="s">
        <v>757</v>
      </c>
      <c r="G2496" s="1008" t="s">
        <v>23136</v>
      </c>
      <c r="H2496" s="1008" t="s">
        <v>180</v>
      </c>
      <c r="I2496" s="913" t="s">
        <v>5417</v>
      </c>
      <c r="J2496" s="1007" t="s">
        <v>28292</v>
      </c>
      <c r="K2496" s="1018" t="s">
        <v>2226</v>
      </c>
      <c r="L2496" s="1007" t="s">
        <v>1447</v>
      </c>
      <c r="M2496" s="1009" t="s">
        <v>28293</v>
      </c>
      <c r="O2496" s="1008" t="s">
        <v>2414</v>
      </c>
      <c r="P2496" s="1008" t="s">
        <v>27466</v>
      </c>
      <c r="Q2496" s="1008" t="s">
        <v>27466</v>
      </c>
      <c r="R2496" s="1008" t="s">
        <v>28234</v>
      </c>
      <c r="S2496" s="1010"/>
      <c r="T2496" s="916" t="str">
        <f>IF(Table54[[#This Row],[تاریخ اولین  احتساب حق بیمه]]="",1403,MID(Table54[[#This Row],[تاریخ اولین  احتساب حق بیمه]],1,4))</f>
        <v>1404</v>
      </c>
      <c r="Y2496" s="1011"/>
      <c r="Z2496" s="1011"/>
      <c r="AA2496" s="1011"/>
      <c r="AB2496" s="1011"/>
      <c r="AC2496" s="1011"/>
      <c r="AD2496" s="1011"/>
      <c r="AE2496" s="1011"/>
      <c r="AF2496" s="1011"/>
      <c r="AG2496" s="1011"/>
      <c r="AH2496" s="1012"/>
      <c r="AI2496" s="1012"/>
      <c r="AJ2496" s="1012"/>
      <c r="AK2496" s="1012"/>
      <c r="AL2496" s="1011"/>
      <c r="AM2496" s="1011"/>
      <c r="AN2496" s="1011"/>
      <c r="AO2496" s="1011"/>
      <c r="AP2496" s="1011"/>
      <c r="AQ2496" s="1011"/>
      <c r="AR2496" s="1011"/>
      <c r="AS2496" s="1010"/>
      <c r="AT2496" s="1011"/>
      <c r="AU2496" s="1011"/>
      <c r="AV2496" s="1011"/>
      <c r="AW2496" s="1011"/>
      <c r="AX2496" s="1011"/>
      <c r="AY2496" s="1011"/>
      <c r="AZ2496" s="1011"/>
      <c r="BA2496" s="1011"/>
      <c r="BB2496" s="1011"/>
      <c r="BC2496" s="1011"/>
      <c r="BD2496" s="1011"/>
      <c r="BE2496" s="1011"/>
      <c r="BF2496" s="1011"/>
      <c r="BG2496" s="1011"/>
      <c r="BH2496" s="1011"/>
      <c r="BI2496" s="1011"/>
      <c r="BJ2496" s="1011"/>
      <c r="BK2496" s="1011"/>
      <c r="BL2496" s="1011"/>
      <c r="BM2496" s="1011"/>
      <c r="BN2496" s="1011"/>
      <c r="BO2496" s="1011"/>
      <c r="BP2496" s="1011"/>
      <c r="BQ2496" s="1011"/>
      <c r="BR2496" s="1011"/>
      <c r="BS2496" s="1011"/>
      <c r="BT2496" s="1011"/>
      <c r="BU2496" s="1011"/>
      <c r="BV2496" s="1011"/>
      <c r="BW2496" s="1011"/>
      <c r="BX2496" s="1011"/>
      <c r="BY2496" s="1011"/>
      <c r="BZ2496" s="1011"/>
      <c r="CA2496" s="1011"/>
      <c r="CB2496" s="1011"/>
      <c r="CC2496" s="1011"/>
      <c r="CD2496" s="1011"/>
      <c r="CE2496" s="1011"/>
      <c r="CF2496" s="1011"/>
      <c r="CG2496" s="1011"/>
      <c r="CH2496" s="1011"/>
      <c r="CI2496" s="1011"/>
      <c r="CJ2496" s="1011"/>
      <c r="CK2496" s="1011"/>
      <c r="CL2496" s="1011"/>
      <c r="CM2496" s="1011"/>
      <c r="CN2496" s="1011"/>
      <c r="CO2496" s="1011"/>
      <c r="CP2496" s="1011"/>
      <c r="CQ2496" s="1011"/>
      <c r="CR2496" s="1011"/>
      <c r="CS2496" s="1011"/>
      <c r="CT2496" s="1011"/>
      <c r="CU2496" s="1011"/>
      <c r="CV2496" s="1011"/>
      <c r="CW2496" s="1011"/>
      <c r="CX2496" s="1011"/>
      <c r="CY2496" s="1011"/>
      <c r="CZ2496" s="1011"/>
      <c r="DA2496" s="1011"/>
      <c r="DB2496" s="1011"/>
      <c r="DC2496" s="1011"/>
      <c r="DD2496" s="1011"/>
      <c r="DE2496" s="1011"/>
      <c r="DF2496" s="1011"/>
      <c r="DG2496" s="1011"/>
      <c r="DH2496" s="1011"/>
      <c r="DI2496" s="1011"/>
      <c r="DJ2496" s="1011"/>
      <c r="DK2496" s="1011"/>
      <c r="DL2496" s="1011"/>
      <c r="DM2496" s="1011"/>
      <c r="DN2496" s="1011"/>
      <c r="DO2496" s="1011"/>
      <c r="DP2496" s="1011"/>
      <c r="DQ2496" s="1011"/>
      <c r="DR2496" s="1011"/>
      <c r="DS2496" s="1011"/>
      <c r="DT2496" s="1011"/>
    </row>
    <row r="2497" spans="1:124" s="1013" customFormat="1" ht="24.75" customHeight="1">
      <c r="A2497" s="1032" t="s">
        <v>26419</v>
      </c>
      <c r="B2497" s="1033" t="s">
        <v>28294</v>
      </c>
      <c r="C2497" s="1034" t="s">
        <v>28277</v>
      </c>
      <c r="D2497" s="1035" t="s">
        <v>26425</v>
      </c>
      <c r="E2497" s="1032" t="s">
        <v>162</v>
      </c>
      <c r="F2497" s="838" t="s">
        <v>114</v>
      </c>
      <c r="G2497" s="1013" t="s">
        <v>23653</v>
      </c>
      <c r="H2497" s="1013" t="s">
        <v>179</v>
      </c>
      <c r="I2497" s="1043" t="s">
        <v>5417</v>
      </c>
      <c r="J2497" s="1036" t="s">
        <v>26426</v>
      </c>
      <c r="K2497" s="1037" t="s">
        <v>1183</v>
      </c>
      <c r="L2497" s="1036" t="s">
        <v>1184</v>
      </c>
      <c r="M2497" s="1038" t="s">
        <v>28295</v>
      </c>
      <c r="O2497" s="1013" t="s">
        <v>2414</v>
      </c>
      <c r="P2497" s="1013" t="s">
        <v>27856</v>
      </c>
      <c r="Q2497" s="1013" t="s">
        <v>27856</v>
      </c>
      <c r="R2497" s="1013" t="s">
        <v>28234</v>
      </c>
      <c r="S2497" s="1039"/>
      <c r="T2497" s="1042" t="str">
        <f>IF(Table54[[#This Row],[تاریخ اولین  احتساب حق بیمه]]="",1403,MID(Table54[[#This Row],[تاریخ اولین  احتساب حق بیمه]],1,4))</f>
        <v>1404</v>
      </c>
      <c r="Y2497" s="1040"/>
      <c r="Z2497" s="1040"/>
      <c r="AA2497" s="1040"/>
      <c r="AB2497" s="1040"/>
      <c r="AC2497" s="1040"/>
      <c r="AD2497" s="1040"/>
      <c r="AE2497" s="1040"/>
      <c r="AF2497" s="1040"/>
      <c r="AG2497" s="1040"/>
      <c r="AH2497" s="1041"/>
      <c r="AI2497" s="1041"/>
      <c r="AJ2497" s="1041"/>
      <c r="AK2497" s="1041"/>
      <c r="AL2497" s="1040"/>
      <c r="AM2497" s="1040"/>
      <c r="AN2497" s="1040"/>
      <c r="AO2497" s="1040"/>
      <c r="AP2497" s="1040"/>
      <c r="AQ2497" s="1040"/>
      <c r="AR2497" s="1040"/>
      <c r="AS2497" s="1039"/>
      <c r="AT2497" s="1040"/>
      <c r="AU2497" s="1040"/>
      <c r="AV2497" s="1040"/>
      <c r="AW2497" s="1040"/>
      <c r="AX2497" s="1040"/>
      <c r="AY2497" s="1040"/>
      <c r="AZ2497" s="1040"/>
      <c r="BA2497" s="1040"/>
      <c r="BB2497" s="1040"/>
      <c r="BC2497" s="1040"/>
      <c r="BD2497" s="1040"/>
      <c r="BE2497" s="1040"/>
      <c r="BF2497" s="1040"/>
      <c r="BG2497" s="1040"/>
      <c r="BH2497" s="1040"/>
      <c r="BI2497" s="1040"/>
      <c r="BJ2497" s="1040"/>
      <c r="BK2497" s="1040"/>
      <c r="BL2497" s="1040"/>
      <c r="BM2497" s="1040"/>
      <c r="BN2497" s="1040"/>
      <c r="BO2497" s="1040"/>
      <c r="BP2497" s="1040"/>
      <c r="BQ2497" s="1040"/>
      <c r="BR2497" s="1040"/>
      <c r="BS2497" s="1040"/>
      <c r="BT2497" s="1040"/>
      <c r="BU2497" s="1040"/>
      <c r="BV2497" s="1040"/>
      <c r="BW2497" s="1040"/>
      <c r="BX2497" s="1040"/>
      <c r="BY2497" s="1040"/>
      <c r="BZ2497" s="1040"/>
      <c r="CA2497" s="1040"/>
      <c r="CB2497" s="1040"/>
      <c r="CC2497" s="1040"/>
      <c r="CD2497" s="1040"/>
      <c r="CE2497" s="1040"/>
      <c r="CF2497" s="1040"/>
      <c r="CG2497" s="1040"/>
      <c r="CH2497" s="1040"/>
      <c r="CI2497" s="1040"/>
      <c r="CJ2497" s="1040"/>
      <c r="CK2497" s="1040"/>
      <c r="CL2497" s="1040"/>
      <c r="CM2497" s="1040"/>
      <c r="CN2497" s="1040"/>
      <c r="CO2497" s="1040"/>
      <c r="CP2497" s="1040"/>
      <c r="CQ2497" s="1040"/>
      <c r="CR2497" s="1040"/>
      <c r="CS2497" s="1040"/>
      <c r="CT2497" s="1040"/>
      <c r="CU2497" s="1040"/>
      <c r="CV2497" s="1040"/>
      <c r="CW2497" s="1040"/>
      <c r="CX2497" s="1040"/>
      <c r="CY2497" s="1040"/>
      <c r="CZ2497" s="1040"/>
      <c r="DA2497" s="1040"/>
      <c r="DB2497" s="1040"/>
      <c r="DC2497" s="1040"/>
      <c r="DD2497" s="1040"/>
      <c r="DE2497" s="1040"/>
      <c r="DF2497" s="1040"/>
      <c r="DG2497" s="1040"/>
      <c r="DH2497" s="1040"/>
      <c r="DI2497" s="1040"/>
      <c r="DJ2497" s="1040"/>
      <c r="DK2497" s="1040"/>
      <c r="DL2497" s="1040"/>
      <c r="DM2497" s="1040"/>
      <c r="DN2497" s="1040"/>
      <c r="DO2497" s="1040"/>
      <c r="DP2497" s="1040"/>
      <c r="DQ2497" s="1040"/>
      <c r="DR2497" s="1040"/>
      <c r="DS2497" s="1040"/>
      <c r="DT2497" s="1040"/>
    </row>
    <row r="2498" spans="1:124" s="1008" customFormat="1" ht="24.75" customHeight="1">
      <c r="A2498" s="1005" t="s">
        <v>29867</v>
      </c>
      <c r="B2498" s="1015" t="s">
        <v>29871</v>
      </c>
      <c r="C2498" s="1016" t="s">
        <v>28277</v>
      </c>
      <c r="D2498" s="1006" t="s">
        <v>29868</v>
      </c>
      <c r="E2498" s="1267" t="s">
        <v>163</v>
      </c>
      <c r="F2498" s="21" t="s">
        <v>111</v>
      </c>
      <c r="G2498" s="1008" t="s">
        <v>23136</v>
      </c>
      <c r="H2498" s="1008" t="s">
        <v>179</v>
      </c>
      <c r="I2498" s="19">
        <v>1</v>
      </c>
      <c r="J2498" s="1007" t="s">
        <v>29869</v>
      </c>
      <c r="K2498" s="1018" t="s">
        <v>2226</v>
      </c>
      <c r="L2498" s="1007" t="s">
        <v>1447</v>
      </c>
      <c r="M2498" s="1009" t="s">
        <v>29870</v>
      </c>
      <c r="O2498" s="1008" t="s">
        <v>2155</v>
      </c>
      <c r="P2498" s="1008" t="s">
        <v>29853</v>
      </c>
      <c r="Q2498" s="1008" t="s">
        <v>29853</v>
      </c>
      <c r="S2498" s="1010"/>
      <c r="T2498" s="1011" t="e">
        <f>IF([2]!Table54[[#This Row],[تاریخ اولین  احتساب حق بیمه]]="",1403,MID([2]!Table54[[#This Row],[تاریخ اولین  احتساب حق بیمه]],1,4))</f>
        <v>#REF!</v>
      </c>
      <c r="W2498" s="20"/>
      <c r="Y2498" s="1011"/>
      <c r="Z2498" s="1011"/>
      <c r="AA2498" s="1011"/>
      <c r="AB2498" s="1011"/>
      <c r="AC2498" s="1011"/>
      <c r="AD2498" s="1011"/>
      <c r="AE2498" s="1011"/>
      <c r="AF2498" s="1011"/>
      <c r="AG2498" s="1011"/>
      <c r="AH2498" s="1012"/>
      <c r="AI2498" s="1012"/>
      <c r="AJ2498" s="1012"/>
      <c r="AK2498" s="1012"/>
      <c r="AL2498" s="1011"/>
      <c r="AM2498" s="1011"/>
      <c r="AN2498" s="1011"/>
      <c r="AO2498" s="1011"/>
      <c r="AP2498" s="1011"/>
      <c r="AQ2498" s="1011"/>
      <c r="AR2498" s="1011"/>
      <c r="AS2498" s="1010"/>
      <c r="AT2498" s="1011"/>
      <c r="AU2498" s="1011"/>
      <c r="AV2498" s="1011"/>
      <c r="AW2498" s="1011"/>
      <c r="AX2498" s="1011"/>
      <c r="AY2498" s="1011"/>
      <c r="AZ2498" s="1011"/>
      <c r="BA2498" s="1011"/>
      <c r="BB2498" s="1011"/>
      <c r="BC2498" s="1011"/>
      <c r="BD2498" s="1011"/>
      <c r="BE2498" s="1011"/>
      <c r="BF2498" s="1011"/>
      <c r="BG2498" s="1011"/>
      <c r="BH2498" s="1011"/>
      <c r="BI2498" s="1011"/>
      <c r="BJ2498" s="1011"/>
      <c r="BK2498" s="1011"/>
      <c r="BL2498" s="1011"/>
      <c r="BM2498" s="1011"/>
      <c r="BN2498" s="1011"/>
      <c r="BO2498" s="1011"/>
      <c r="BP2498" s="1011"/>
      <c r="BQ2498" s="1011"/>
      <c r="BR2498" s="1011"/>
      <c r="BS2498" s="1011"/>
      <c r="BT2498" s="1011"/>
      <c r="BU2498" s="1011"/>
      <c r="BV2498" s="1011"/>
      <c r="BW2498" s="1011"/>
      <c r="BX2498" s="1011"/>
      <c r="BY2498" s="1011"/>
      <c r="BZ2498" s="1011"/>
      <c r="CA2498" s="1011"/>
      <c r="CB2498" s="1011"/>
      <c r="CC2498" s="1011"/>
      <c r="CD2498" s="1011"/>
      <c r="CE2498" s="1011"/>
      <c r="CF2498" s="1011"/>
      <c r="CG2498" s="1011"/>
      <c r="CH2498" s="1011"/>
      <c r="CI2498" s="1011"/>
      <c r="CJ2498" s="1011"/>
      <c r="CK2498" s="1011"/>
      <c r="CL2498" s="1011"/>
      <c r="CM2498" s="1011"/>
      <c r="CN2498" s="1011"/>
      <c r="CO2498" s="1011"/>
      <c r="CP2498" s="1011"/>
      <c r="CQ2498" s="1011"/>
      <c r="CR2498" s="1011"/>
      <c r="CS2498" s="1011"/>
      <c r="CT2498" s="1011"/>
      <c r="CU2498" s="1011"/>
      <c r="CV2498" s="1011"/>
      <c r="CW2498" s="1011"/>
      <c r="CX2498" s="1011"/>
      <c r="CY2498" s="1011"/>
      <c r="CZ2498" s="1011"/>
      <c r="DA2498" s="1011"/>
      <c r="DB2498" s="1011"/>
      <c r="DC2498" s="1011"/>
      <c r="DD2498" s="1011"/>
      <c r="DE2498" s="1011"/>
      <c r="DF2498" s="1011"/>
      <c r="DG2498" s="1011"/>
      <c r="DH2498" s="1011"/>
      <c r="DI2498" s="1011"/>
      <c r="DJ2498" s="1011"/>
      <c r="DK2498" s="1011"/>
      <c r="DL2498" s="1011"/>
      <c r="DM2498" s="1011"/>
      <c r="DN2498" s="1011"/>
      <c r="DO2498" s="1011"/>
      <c r="DP2498" s="1011"/>
      <c r="DQ2498" s="1011"/>
      <c r="DR2498" s="1011"/>
      <c r="DS2498" s="1011"/>
      <c r="DT2498" s="1011"/>
    </row>
    <row r="2499" spans="1:124" s="916" customFormat="1" ht="24.75" customHeight="1">
      <c r="A2499" s="910"/>
      <c r="B2499" s="911"/>
      <c r="C2499" s="912"/>
      <c r="D2499" s="911"/>
      <c r="E2499" s="911"/>
      <c r="F2499" s="910"/>
      <c r="G2499" s="910"/>
      <c r="H2499" s="910"/>
      <c r="I2499" s="913" t="s">
        <v>5417</v>
      </c>
      <c r="J2499" s="911"/>
      <c r="K2499" s="911"/>
      <c r="L2499" s="911"/>
      <c r="M2499" s="914"/>
      <c r="N2499" s="910"/>
      <c r="O2499" s="910"/>
      <c r="P2499" s="910"/>
      <c r="Q2499" s="910"/>
      <c r="R2499" s="910"/>
      <c r="S2499" s="915"/>
      <c r="T2499" s="916">
        <f>IF(Table54[[#This Row],[تاریخ اولین  احتساب حق بیمه]]="",1403,MID(Table54[[#This Row],[تاریخ اولین  احتساب حق بیمه]],1,4))</f>
        <v>1403</v>
      </c>
      <c r="U2499" s="910"/>
      <c r="V2499" s="910"/>
      <c r="W2499" s="911"/>
      <c r="X2499" s="910"/>
      <c r="AH2499" s="917"/>
      <c r="AI2499" s="917"/>
      <c r="AJ2499" s="917"/>
      <c r="AK2499" s="917"/>
      <c r="AS2499" s="915"/>
      <c r="BK2499" s="910"/>
      <c r="BL2499" s="910"/>
      <c r="BM2499" s="910"/>
      <c r="BN2499" s="910"/>
    </row>
    <row r="2500" spans="1:124" s="774" customFormat="1" ht="24.75" customHeight="1">
      <c r="A2500" s="485" t="s">
        <v>28357</v>
      </c>
      <c r="B2500" s="732" t="s">
        <v>28356</v>
      </c>
      <c r="C2500" s="771" t="s">
        <v>28386</v>
      </c>
      <c r="D2500" s="732" t="s">
        <v>28787</v>
      </c>
      <c r="E2500" s="732" t="s">
        <v>163</v>
      </c>
      <c r="F2500" s="485" t="s">
        <v>123</v>
      </c>
      <c r="G2500" s="485" t="s">
        <v>587</v>
      </c>
      <c r="H2500" s="485" t="s">
        <v>179</v>
      </c>
      <c r="I2500" s="486" t="s">
        <v>5417</v>
      </c>
      <c r="J2500" s="732" t="s">
        <v>28364</v>
      </c>
      <c r="K2500" s="732" t="s">
        <v>1183</v>
      </c>
      <c r="L2500" s="732" t="s">
        <v>1184</v>
      </c>
      <c r="M2500" s="772" t="s">
        <v>28365</v>
      </c>
      <c r="N2500" s="485"/>
      <c r="O2500" s="485" t="s">
        <v>1551</v>
      </c>
      <c r="P2500" s="485" t="s">
        <v>26493</v>
      </c>
      <c r="Q2500" s="485" t="s">
        <v>26493</v>
      </c>
      <c r="R2500" s="485" t="s">
        <v>26664</v>
      </c>
      <c r="S2500" s="882"/>
      <c r="T2500" s="774" t="str">
        <f>IF(Table54[[#This Row],[تاریخ اولین  احتساب حق بیمه]]="",1403,MID(Table54[[#This Row],[تاریخ اولین  احتساب حق بیمه]],1,4))</f>
        <v>1404</v>
      </c>
      <c r="U2500" s="485"/>
      <c r="V2500" s="485"/>
      <c r="W2500" s="732"/>
      <c r="X2500" s="485"/>
      <c r="AH2500" s="883"/>
      <c r="AI2500" s="883"/>
      <c r="AJ2500" s="883"/>
      <c r="AK2500" s="883"/>
      <c r="AS2500" s="882"/>
      <c r="BK2500" s="485"/>
      <c r="BL2500" s="485"/>
      <c r="BM2500" s="485"/>
      <c r="BN2500" s="485"/>
    </row>
    <row r="2501" spans="1:124" s="1095" customFormat="1" ht="24.75" customHeight="1">
      <c r="A2501" s="1089" t="s">
        <v>28358</v>
      </c>
      <c r="B2501" s="1090" t="s">
        <v>28360</v>
      </c>
      <c r="C2501" s="1091" t="s">
        <v>28386</v>
      </c>
      <c r="D2501" s="1090" t="s">
        <v>28362</v>
      </c>
      <c r="E2501" s="1090" t="s">
        <v>162</v>
      </c>
      <c r="F2501" s="1089" t="s">
        <v>558</v>
      </c>
      <c r="G2501" s="1089" t="s">
        <v>587</v>
      </c>
      <c r="H2501" s="1089" t="s">
        <v>180</v>
      </c>
      <c r="I2501" s="1092" t="s">
        <v>5417</v>
      </c>
      <c r="J2501" s="1090" t="s">
        <v>28366</v>
      </c>
      <c r="K2501" s="1090" t="s">
        <v>1183</v>
      </c>
      <c r="L2501" s="1090" t="s">
        <v>1184</v>
      </c>
      <c r="M2501" s="1093" t="s">
        <v>28367</v>
      </c>
      <c r="N2501" s="1089"/>
      <c r="O2501" s="1089" t="s">
        <v>1551</v>
      </c>
      <c r="P2501" s="1089" t="s">
        <v>28370</v>
      </c>
      <c r="Q2501" s="1089" t="s">
        <v>28370</v>
      </c>
      <c r="R2501" s="1089" t="s">
        <v>4293</v>
      </c>
      <c r="S2501" s="1094"/>
      <c r="T2501" s="1095" t="str">
        <f>IF(Table54[[#This Row],[تاریخ اولین  احتساب حق بیمه]]="",1403,MID(Table54[[#This Row],[تاریخ اولین  احتساب حق بیمه]],1,4))</f>
        <v>1402</v>
      </c>
      <c r="U2501" s="1089"/>
      <c r="V2501" s="1089"/>
      <c r="W2501" s="1090"/>
      <c r="X2501" s="1089"/>
      <c r="AH2501" s="1096"/>
      <c r="AI2501" s="1096"/>
      <c r="AJ2501" s="1096"/>
      <c r="AK2501" s="1096"/>
      <c r="AS2501" s="1094"/>
      <c r="BK2501" s="1089"/>
      <c r="BL2501" s="1089"/>
      <c r="BM2501" s="1089"/>
      <c r="BN2501" s="1089"/>
    </row>
    <row r="2502" spans="1:124" s="1095" customFormat="1" ht="24.75" customHeight="1">
      <c r="A2502" s="1089" t="s">
        <v>28359</v>
      </c>
      <c r="B2502" s="1090" t="s">
        <v>28361</v>
      </c>
      <c r="C2502" s="1091" t="s">
        <v>28386</v>
      </c>
      <c r="D2502" s="1090" t="s">
        <v>28363</v>
      </c>
      <c r="E2502" s="1090" t="s">
        <v>162</v>
      </c>
      <c r="F2502" s="1089" t="s">
        <v>130</v>
      </c>
      <c r="G2502" s="1089" t="s">
        <v>587</v>
      </c>
      <c r="H2502" s="1089" t="s">
        <v>180</v>
      </c>
      <c r="I2502" s="1092" t="s">
        <v>5417</v>
      </c>
      <c r="J2502" s="1090" t="s">
        <v>28368</v>
      </c>
      <c r="K2502" s="1090" t="s">
        <v>1183</v>
      </c>
      <c r="L2502" s="1090" t="s">
        <v>1184</v>
      </c>
      <c r="M2502" s="1093" t="s">
        <v>28369</v>
      </c>
      <c r="N2502" s="1089"/>
      <c r="O2502" s="1089" t="s">
        <v>1551</v>
      </c>
      <c r="P2502" s="1089" t="s">
        <v>3972</v>
      </c>
      <c r="Q2502" s="1089" t="s">
        <v>3972</v>
      </c>
      <c r="R2502" s="1089" t="s">
        <v>4293</v>
      </c>
      <c r="S2502" s="1094"/>
      <c r="T2502" s="1095" t="str">
        <f>IF(Table54[[#This Row],[تاریخ اولین  احتساب حق بیمه]]="",1403,MID(Table54[[#This Row],[تاریخ اولین  احتساب حق بیمه]],1,4))</f>
        <v>1402</v>
      </c>
      <c r="U2502" s="1089"/>
      <c r="V2502" s="1089"/>
      <c r="W2502" s="1090"/>
      <c r="X2502" s="1089"/>
      <c r="AH2502" s="1096"/>
      <c r="AI2502" s="1096"/>
      <c r="AJ2502" s="1096"/>
      <c r="AK2502" s="1096"/>
      <c r="AS2502" s="1094"/>
      <c r="BK2502" s="1089"/>
      <c r="BL2502" s="1089"/>
      <c r="BM2502" s="1089"/>
      <c r="BN2502" s="1089"/>
    </row>
    <row r="2503" spans="1:124" s="774" customFormat="1" ht="24.75" customHeight="1">
      <c r="A2503" s="485" t="s">
        <v>28923</v>
      </c>
      <c r="B2503" s="732" t="s">
        <v>28921</v>
      </c>
      <c r="C2503" s="771" t="s">
        <v>28386</v>
      </c>
      <c r="D2503" s="732" t="s">
        <v>28925</v>
      </c>
      <c r="E2503" s="732" t="s">
        <v>163</v>
      </c>
      <c r="F2503" s="485" t="s">
        <v>136</v>
      </c>
      <c r="G2503" s="485" t="s">
        <v>587</v>
      </c>
      <c r="H2503" s="485" t="s">
        <v>180</v>
      </c>
      <c r="I2503" s="486" t="s">
        <v>5417</v>
      </c>
      <c r="J2503" s="732" t="s">
        <v>28926</v>
      </c>
      <c r="K2503" s="732" t="s">
        <v>1183</v>
      </c>
      <c r="L2503" s="732" t="s">
        <v>1184</v>
      </c>
      <c r="M2503" s="772" t="s">
        <v>28927</v>
      </c>
      <c r="N2503" s="485"/>
      <c r="O2503" s="485" t="s">
        <v>2155</v>
      </c>
      <c r="P2503" s="485" t="s">
        <v>29031</v>
      </c>
      <c r="Q2503" s="485" t="s">
        <v>29031</v>
      </c>
      <c r="R2503" s="485"/>
      <c r="S2503" s="882"/>
      <c r="T2503" s="774">
        <f>IF(Table54[[#This Row],[تاریخ اولین  احتساب حق بیمه]]="",1403,MID(Table54[[#This Row],[تاریخ اولین  احتساب حق بیمه]],1,4))</f>
        <v>1403</v>
      </c>
      <c r="U2503" s="485"/>
      <c r="V2503" s="485"/>
      <c r="W2503" s="732"/>
      <c r="X2503" s="485"/>
      <c r="AH2503" s="883"/>
      <c r="AI2503" s="883"/>
      <c r="AJ2503" s="883"/>
      <c r="AK2503" s="883"/>
      <c r="AS2503" s="882"/>
      <c r="BK2503" s="485"/>
      <c r="BL2503" s="485"/>
      <c r="BM2503" s="485"/>
      <c r="BN2503" s="485"/>
    </row>
    <row r="2504" spans="1:124" s="485" customFormat="1" ht="24.75" customHeight="1">
      <c r="A2504" s="485" t="s">
        <v>28924</v>
      </c>
      <c r="B2504" s="485" t="s">
        <v>28922</v>
      </c>
      <c r="C2504" s="485" t="s">
        <v>28386</v>
      </c>
      <c r="D2504" s="485">
        <v>2581531045</v>
      </c>
      <c r="E2504" s="485" t="s">
        <v>163</v>
      </c>
      <c r="F2504" s="485" t="s">
        <v>111</v>
      </c>
      <c r="G2504" s="485" t="s">
        <v>587</v>
      </c>
      <c r="H2504" s="485" t="s">
        <v>180</v>
      </c>
      <c r="I2504" s="486" t="s">
        <v>5417</v>
      </c>
      <c r="J2504" s="485">
        <v>9118400696</v>
      </c>
      <c r="K2504" s="485" t="s">
        <v>1183</v>
      </c>
      <c r="L2504" s="485" t="s">
        <v>1184</v>
      </c>
      <c r="M2504" s="485" t="s">
        <v>28929</v>
      </c>
      <c r="O2504" s="485" t="s">
        <v>2155</v>
      </c>
      <c r="P2504" s="485" t="s">
        <v>29277</v>
      </c>
      <c r="Q2504" s="485" t="s">
        <v>29277</v>
      </c>
      <c r="T2504" s="485">
        <f>IF(Table54[[#This Row],[تاریخ اولین  احتساب حق بیمه]]="",1403,MID(Table54[[#This Row],[تاریخ اولین  احتساب حق بیمه]],1,4))</f>
        <v>1403</v>
      </c>
    </row>
    <row r="2505" spans="1:124" s="774" customFormat="1" ht="24.75" customHeight="1">
      <c r="A2505" s="485"/>
      <c r="B2505" s="732"/>
      <c r="C2505" s="771"/>
      <c r="D2505" s="732"/>
      <c r="E2505" s="732"/>
      <c r="F2505" s="485"/>
      <c r="G2505" s="485"/>
      <c r="H2505" s="485"/>
      <c r="I2505" s="486" t="s">
        <v>5417</v>
      </c>
      <c r="J2505" s="732"/>
      <c r="K2505" s="732"/>
      <c r="L2505" s="732"/>
      <c r="M2505" s="772"/>
      <c r="N2505" s="485"/>
      <c r="O2505" s="485"/>
      <c r="P2505" s="485"/>
      <c r="Q2505" s="485"/>
      <c r="R2505" s="485"/>
      <c r="S2505" s="882"/>
      <c r="T2505" s="774">
        <f>IF(Table54[[#This Row],[تاریخ اولین  احتساب حق بیمه]]="",1403,MID(Table54[[#This Row],[تاریخ اولین  احتساب حق بیمه]],1,4))</f>
        <v>1403</v>
      </c>
      <c r="U2505" s="485"/>
      <c r="V2505" s="485"/>
      <c r="W2505" s="732"/>
      <c r="X2505" s="485"/>
      <c r="AH2505" s="883"/>
      <c r="AI2505" s="883"/>
      <c r="AJ2505" s="883"/>
      <c r="AK2505" s="883"/>
      <c r="AS2505" s="882"/>
      <c r="BK2505" s="485"/>
      <c r="BL2505" s="485"/>
      <c r="BM2505" s="485"/>
      <c r="BN2505" s="485"/>
    </row>
    <row r="2506" spans="1:124" s="916" customFormat="1" ht="24.75" customHeight="1">
      <c r="A2506" s="910"/>
      <c r="B2506" s="911"/>
      <c r="C2506" s="912"/>
      <c r="D2506" s="911"/>
      <c r="E2506" s="911"/>
      <c r="F2506" s="910"/>
      <c r="G2506" s="910"/>
      <c r="H2506" s="910"/>
      <c r="I2506" s="913" t="s">
        <v>5417</v>
      </c>
      <c r="J2506" s="911"/>
      <c r="K2506" s="911"/>
      <c r="L2506" s="911"/>
      <c r="M2506" s="914"/>
      <c r="N2506" s="910"/>
      <c r="O2506" s="910"/>
      <c r="P2506" s="910"/>
      <c r="Q2506" s="910"/>
      <c r="R2506" s="910"/>
      <c r="S2506" s="915"/>
      <c r="T2506" s="916">
        <f>IF(Table54[[#This Row],[تاریخ اولین  احتساب حق بیمه]]="",1403,MID(Table54[[#This Row],[تاریخ اولین  احتساب حق بیمه]],1,4))</f>
        <v>1403</v>
      </c>
      <c r="U2506" s="910"/>
      <c r="V2506" s="910"/>
      <c r="W2506" s="911"/>
      <c r="X2506" s="910"/>
      <c r="AH2506" s="917"/>
      <c r="AI2506" s="917"/>
      <c r="AJ2506" s="917"/>
      <c r="AK2506" s="917"/>
      <c r="AS2506" s="915"/>
      <c r="BK2506" s="910"/>
      <c r="BL2506" s="910"/>
      <c r="BM2506" s="910"/>
      <c r="BN2506" s="910"/>
    </row>
    <row r="2507" spans="1:124" s="748" customFormat="1" ht="24.75" customHeight="1">
      <c r="A2507" s="22" t="s">
        <v>28374</v>
      </c>
      <c r="B2507" s="23" t="s">
        <v>28371</v>
      </c>
      <c r="C2507" s="472" t="s">
        <v>28585</v>
      </c>
      <c r="D2507" s="23" t="s">
        <v>28377</v>
      </c>
      <c r="E2507" s="23" t="s">
        <v>163</v>
      </c>
      <c r="F2507" s="22" t="s">
        <v>138</v>
      </c>
      <c r="G2507" s="22" t="s">
        <v>587</v>
      </c>
      <c r="H2507" s="22" t="s">
        <v>180</v>
      </c>
      <c r="I2507" s="18" t="s">
        <v>5417</v>
      </c>
      <c r="J2507" s="23" t="s">
        <v>28380</v>
      </c>
      <c r="K2507" s="23" t="s">
        <v>1183</v>
      </c>
      <c r="L2507" s="23" t="s">
        <v>1184</v>
      </c>
      <c r="M2507" s="746" t="s">
        <v>28381</v>
      </c>
      <c r="N2507" s="22"/>
      <c r="O2507" s="22" t="s">
        <v>1551</v>
      </c>
      <c r="P2507" s="22" t="s">
        <v>3723</v>
      </c>
      <c r="Q2507" s="22" t="s">
        <v>3723</v>
      </c>
      <c r="R2507" s="22" t="s">
        <v>4293</v>
      </c>
      <c r="S2507" s="747"/>
      <c r="T2507" s="748" t="str">
        <f>IF(Table54[[#This Row],[تاریخ اولین  احتساب حق بیمه]]="",1403,MID(Table54[[#This Row],[تاریخ اولین  احتساب حق بیمه]],1,4))</f>
        <v>1402</v>
      </c>
      <c r="U2507" s="22"/>
      <c r="V2507" s="22"/>
      <c r="W2507" s="23"/>
      <c r="X2507" s="22"/>
      <c r="AH2507" s="749"/>
      <c r="AI2507" s="749"/>
      <c r="AJ2507" s="749"/>
      <c r="AK2507" s="749"/>
      <c r="AS2507" s="747"/>
      <c r="BK2507" s="22"/>
      <c r="BL2507" s="22"/>
      <c r="BM2507" s="22"/>
      <c r="BN2507" s="22"/>
    </row>
    <row r="2508" spans="1:124" s="748" customFormat="1" ht="24.75" customHeight="1">
      <c r="A2508" s="22" t="s">
        <v>28375</v>
      </c>
      <c r="B2508" s="23" t="s">
        <v>28372</v>
      </c>
      <c r="C2508" s="472" t="s">
        <v>28585</v>
      </c>
      <c r="D2508" s="23" t="s">
        <v>28378</v>
      </c>
      <c r="E2508" s="23" t="s">
        <v>162</v>
      </c>
      <c r="F2508" s="22" t="s">
        <v>23377</v>
      </c>
      <c r="G2508" s="22" t="s">
        <v>587</v>
      </c>
      <c r="H2508" s="22" t="s">
        <v>180</v>
      </c>
      <c r="I2508" s="18" t="s">
        <v>5417</v>
      </c>
      <c r="J2508" s="23" t="s">
        <v>28382</v>
      </c>
      <c r="K2508" s="23" t="s">
        <v>1183</v>
      </c>
      <c r="L2508" s="23" t="s">
        <v>1184</v>
      </c>
      <c r="M2508" s="746" t="s">
        <v>28383</v>
      </c>
      <c r="N2508" s="22"/>
      <c r="O2508" s="22" t="s">
        <v>1551</v>
      </c>
      <c r="P2508" s="22" t="s">
        <v>4404</v>
      </c>
      <c r="Q2508" s="22" t="s">
        <v>4404</v>
      </c>
      <c r="R2508" s="22" t="s">
        <v>5056</v>
      </c>
      <c r="S2508" s="747"/>
      <c r="T2508" s="748" t="str">
        <f>IF(Table54[[#This Row],[تاریخ اولین  احتساب حق بیمه]]="",1403,MID(Table54[[#This Row],[تاریخ اولین  احتساب حق بیمه]],1,4))</f>
        <v>1402</v>
      </c>
      <c r="U2508" s="22"/>
      <c r="V2508" s="22"/>
      <c r="W2508" s="23"/>
      <c r="X2508" s="22"/>
      <c r="AH2508" s="749"/>
      <c r="AI2508" s="749"/>
      <c r="AJ2508" s="749"/>
      <c r="AK2508" s="749"/>
      <c r="AS2508" s="747"/>
      <c r="BK2508" s="22"/>
      <c r="BL2508" s="22"/>
      <c r="BM2508" s="22"/>
      <c r="BN2508" s="22"/>
    </row>
    <row r="2509" spans="1:124" s="748" customFormat="1" ht="24.75" customHeight="1">
      <c r="A2509" s="22" t="s">
        <v>28376</v>
      </c>
      <c r="B2509" s="23" t="s">
        <v>28373</v>
      </c>
      <c r="C2509" s="472" t="s">
        <v>28585</v>
      </c>
      <c r="D2509" s="23" t="s">
        <v>28379</v>
      </c>
      <c r="E2509" s="23" t="s">
        <v>163</v>
      </c>
      <c r="F2509" s="22" t="s">
        <v>322</v>
      </c>
      <c r="G2509" s="22" t="s">
        <v>587</v>
      </c>
      <c r="H2509" s="22" t="s">
        <v>179</v>
      </c>
      <c r="I2509" s="18" t="s">
        <v>5417</v>
      </c>
      <c r="J2509" s="23" t="s">
        <v>28384</v>
      </c>
      <c r="K2509" s="23" t="s">
        <v>1183</v>
      </c>
      <c r="L2509" s="23" t="s">
        <v>1184</v>
      </c>
      <c r="M2509" s="746" t="s">
        <v>28385</v>
      </c>
      <c r="N2509" s="22"/>
      <c r="O2509" s="22" t="s">
        <v>1551</v>
      </c>
      <c r="P2509" s="22" t="s">
        <v>24928</v>
      </c>
      <c r="Q2509" s="22" t="s">
        <v>24928</v>
      </c>
      <c r="R2509" s="22" t="s">
        <v>3672</v>
      </c>
      <c r="S2509" s="747"/>
      <c r="T2509" s="748" t="str">
        <f>IF(Table54[[#This Row],[تاریخ اولین  احتساب حق بیمه]]="",1403,MID(Table54[[#This Row],[تاریخ اولین  احتساب حق بیمه]],1,4))</f>
        <v>1402</v>
      </c>
      <c r="U2509" s="22"/>
      <c r="V2509" s="22"/>
      <c r="W2509" s="23"/>
      <c r="X2509" s="22"/>
      <c r="AH2509" s="749"/>
      <c r="AI2509" s="749"/>
      <c r="AJ2509" s="749"/>
      <c r="AK2509" s="749"/>
      <c r="AS2509" s="747"/>
      <c r="BK2509" s="22"/>
      <c r="BL2509" s="22"/>
      <c r="BM2509" s="22"/>
      <c r="BN2509" s="22"/>
    </row>
    <row r="2510" spans="1:124" s="748" customFormat="1" ht="24.75" customHeight="1">
      <c r="A2510" s="22"/>
      <c r="B2510" s="23"/>
      <c r="C2510" s="472"/>
      <c r="D2510" s="23"/>
      <c r="E2510" s="23"/>
      <c r="F2510" s="22"/>
      <c r="G2510" s="22"/>
      <c r="H2510" s="22"/>
      <c r="I2510" s="18" t="s">
        <v>5417</v>
      </c>
      <c r="J2510" s="23"/>
      <c r="K2510" s="23"/>
      <c r="L2510" s="23"/>
      <c r="M2510" s="746"/>
      <c r="N2510" s="22"/>
      <c r="O2510" s="22"/>
      <c r="P2510" s="22"/>
      <c r="Q2510" s="22"/>
      <c r="R2510" s="22"/>
      <c r="S2510" s="747"/>
      <c r="T2510" s="748">
        <f>IF(Table54[[#This Row],[تاریخ اولین  احتساب حق بیمه]]="",1403,MID(Table54[[#This Row],[تاریخ اولین  احتساب حق بیمه]],1,4))</f>
        <v>1403</v>
      </c>
      <c r="U2510" s="22"/>
      <c r="V2510" s="22"/>
      <c r="W2510" s="23"/>
      <c r="X2510" s="22"/>
      <c r="AH2510" s="749"/>
      <c r="AI2510" s="749"/>
      <c r="AJ2510" s="749"/>
      <c r="AK2510" s="749"/>
      <c r="AS2510" s="747"/>
      <c r="BK2510" s="22"/>
      <c r="BL2510" s="22"/>
      <c r="BM2510" s="22"/>
      <c r="BN2510" s="22"/>
    </row>
    <row r="2511" spans="1:124" s="916" customFormat="1" ht="24.75" customHeight="1">
      <c r="A2511" s="910"/>
      <c r="B2511" s="911"/>
      <c r="C2511" s="912"/>
      <c r="D2511" s="911"/>
      <c r="E2511" s="911"/>
      <c r="F2511" s="910"/>
      <c r="G2511" s="910"/>
      <c r="H2511" s="910"/>
      <c r="I2511" s="913" t="s">
        <v>5417</v>
      </c>
      <c r="J2511" s="911"/>
      <c r="K2511" s="911"/>
      <c r="L2511" s="911"/>
      <c r="M2511" s="914"/>
      <c r="N2511" s="910"/>
      <c r="O2511" s="910"/>
      <c r="P2511" s="910"/>
      <c r="Q2511" s="910"/>
      <c r="R2511" s="910"/>
      <c r="S2511" s="915"/>
      <c r="T2511" s="916">
        <f>IF(Table54[[#This Row],[تاریخ اولین  احتساب حق بیمه]]="",1403,MID(Table54[[#This Row],[تاریخ اولین  احتساب حق بیمه]],1,4))</f>
        <v>1403</v>
      </c>
      <c r="U2511" s="910"/>
      <c r="V2511" s="910"/>
      <c r="W2511" s="911"/>
      <c r="X2511" s="910"/>
      <c r="AH2511" s="917"/>
      <c r="AI2511" s="917"/>
      <c r="AJ2511" s="917"/>
      <c r="AK2511" s="917"/>
      <c r="AS2511" s="915"/>
      <c r="BK2511" s="910"/>
      <c r="BL2511" s="910"/>
      <c r="BM2511" s="910"/>
      <c r="BN2511" s="910"/>
    </row>
    <row r="2512" spans="1:124" s="760" customFormat="1" ht="24.75" customHeight="1">
      <c r="A2512" s="21" t="s">
        <v>28551</v>
      </c>
      <c r="B2512" s="20" t="s">
        <v>28549</v>
      </c>
      <c r="C2512" s="757"/>
      <c r="D2512" s="20" t="s">
        <v>29313</v>
      </c>
      <c r="E2512" s="20" t="s">
        <v>163</v>
      </c>
      <c r="F2512" s="21" t="s">
        <v>102</v>
      </c>
      <c r="G2512" s="21" t="s">
        <v>1909</v>
      </c>
      <c r="H2512" s="21" t="s">
        <v>180</v>
      </c>
      <c r="I2512" s="19" t="s">
        <v>5417</v>
      </c>
      <c r="J2512" s="20" t="s">
        <v>28563</v>
      </c>
      <c r="K2512" s="20" t="s">
        <v>1183</v>
      </c>
      <c r="L2512" s="20" t="s">
        <v>1184</v>
      </c>
      <c r="M2512" s="758" t="s">
        <v>28564</v>
      </c>
      <c r="N2512" s="21">
        <v>4155846411</v>
      </c>
      <c r="O2512" s="21" t="s">
        <v>2155</v>
      </c>
      <c r="P2512" s="21" t="s">
        <v>27622</v>
      </c>
      <c r="Q2512" s="21" t="s">
        <v>27622</v>
      </c>
      <c r="R2512" s="21"/>
      <c r="S2512" s="759"/>
      <c r="T2512" s="760">
        <f>IF(Table54[[#This Row],[تاریخ اولین  احتساب حق بیمه]]="",1403,MID(Table54[[#This Row],[تاریخ اولین  احتساب حق بیمه]],1,4))</f>
        <v>1403</v>
      </c>
      <c r="U2512" s="21"/>
      <c r="V2512" s="21"/>
      <c r="W2512" s="20"/>
      <c r="X2512" s="21"/>
      <c r="AH2512" s="761"/>
      <c r="AI2512" s="761"/>
      <c r="AJ2512" s="761"/>
      <c r="AK2512" s="761"/>
      <c r="AS2512" s="759"/>
      <c r="BK2512" s="21"/>
      <c r="BL2512" s="21"/>
      <c r="BM2512" s="21"/>
      <c r="BN2512" s="21"/>
    </row>
    <row r="2513" spans="1:66" s="760" customFormat="1" ht="24.75" customHeight="1">
      <c r="A2513" s="21" t="s">
        <v>28552</v>
      </c>
      <c r="B2513" s="20" t="s">
        <v>28550</v>
      </c>
      <c r="C2513" s="757"/>
      <c r="D2513" s="20" t="s">
        <v>28557</v>
      </c>
      <c r="E2513" s="20" t="s">
        <v>163</v>
      </c>
      <c r="F2513" s="21" t="s">
        <v>28561</v>
      </c>
      <c r="G2513" s="21" t="s">
        <v>1909</v>
      </c>
      <c r="H2513" s="21" t="s">
        <v>180</v>
      </c>
      <c r="I2513" s="19" t="s">
        <v>5417</v>
      </c>
      <c r="J2513" s="20" t="s">
        <v>28565</v>
      </c>
      <c r="K2513" s="20" t="s">
        <v>1183</v>
      </c>
      <c r="L2513" s="20" t="s">
        <v>1184</v>
      </c>
      <c r="M2513" s="758" t="s">
        <v>28566</v>
      </c>
      <c r="N2513" s="21">
        <v>4157648184</v>
      </c>
      <c r="O2513" s="21" t="s">
        <v>2155</v>
      </c>
      <c r="P2513" s="21" t="s">
        <v>28573</v>
      </c>
      <c r="Q2513" s="21" t="s">
        <v>28573</v>
      </c>
      <c r="R2513" s="21"/>
      <c r="S2513" s="759"/>
      <c r="T2513" s="760">
        <f>IF(Table54[[#This Row],[تاریخ اولین  احتساب حق بیمه]]="",1403,MID(Table54[[#This Row],[تاریخ اولین  احتساب حق بیمه]],1,4))</f>
        <v>1403</v>
      </c>
      <c r="U2513" s="21"/>
      <c r="V2513" s="21"/>
      <c r="W2513" s="20"/>
      <c r="X2513" s="21"/>
      <c r="AH2513" s="761"/>
      <c r="AI2513" s="761"/>
      <c r="AJ2513" s="761"/>
      <c r="AK2513" s="761"/>
      <c r="AS2513" s="759"/>
      <c r="BK2513" s="21"/>
      <c r="BL2513" s="21"/>
      <c r="BM2513" s="21"/>
      <c r="BN2513" s="21"/>
    </row>
    <row r="2514" spans="1:66" s="760" customFormat="1" ht="24.75" customHeight="1">
      <c r="A2514" s="21" t="s">
        <v>28553</v>
      </c>
      <c r="B2514" s="20" t="s">
        <v>28556</v>
      </c>
      <c r="C2514" s="757"/>
      <c r="D2514" s="20" t="s">
        <v>28558</v>
      </c>
      <c r="E2514" s="20" t="s">
        <v>163</v>
      </c>
      <c r="F2514" s="21" t="s">
        <v>28562</v>
      </c>
      <c r="G2514" s="21" t="s">
        <v>1909</v>
      </c>
      <c r="H2514" s="21" t="s">
        <v>180</v>
      </c>
      <c r="I2514" s="19" t="s">
        <v>5417</v>
      </c>
      <c r="J2514" s="20" t="s">
        <v>28567</v>
      </c>
      <c r="K2514" s="20" t="s">
        <v>1183</v>
      </c>
      <c r="L2514" s="20" t="s">
        <v>1184</v>
      </c>
      <c r="M2514" s="758" t="s">
        <v>28568</v>
      </c>
      <c r="N2514" s="21">
        <v>4166736895</v>
      </c>
      <c r="O2514" s="21" t="s">
        <v>2155</v>
      </c>
      <c r="P2514" s="21" t="s">
        <v>27622</v>
      </c>
      <c r="Q2514" s="21" t="s">
        <v>27622</v>
      </c>
      <c r="R2514" s="21"/>
      <c r="S2514" s="759"/>
      <c r="T2514" s="760">
        <f>IF(Table54[[#This Row],[تاریخ اولین  احتساب حق بیمه]]="",1403,MID(Table54[[#This Row],[تاریخ اولین  احتساب حق بیمه]],1,4))</f>
        <v>1403</v>
      </c>
      <c r="U2514" s="21"/>
      <c r="V2514" s="21"/>
      <c r="W2514" s="20"/>
      <c r="X2514" s="21"/>
      <c r="AH2514" s="761"/>
      <c r="AI2514" s="761"/>
      <c r="AJ2514" s="761"/>
      <c r="AK2514" s="761"/>
      <c r="AS2514" s="759"/>
      <c r="BK2514" s="21"/>
      <c r="BL2514" s="21"/>
      <c r="BM2514" s="21"/>
      <c r="BN2514" s="21"/>
    </row>
    <row r="2515" spans="1:66" s="916" customFormat="1" ht="24.75" customHeight="1">
      <c r="A2515" s="910"/>
      <c r="B2515" s="911"/>
      <c r="C2515" s="912"/>
      <c r="D2515" s="911"/>
      <c r="E2515" s="911"/>
      <c r="F2515" s="910"/>
      <c r="G2515" s="910"/>
      <c r="H2515" s="910"/>
      <c r="I2515" s="913"/>
      <c r="J2515" s="911"/>
      <c r="K2515" s="911"/>
      <c r="L2515" s="911"/>
      <c r="M2515" s="914"/>
      <c r="N2515" s="910"/>
      <c r="O2515" s="910"/>
      <c r="P2515" s="910"/>
      <c r="Q2515" s="910"/>
      <c r="R2515" s="910"/>
      <c r="S2515" s="915"/>
      <c r="U2515" s="910"/>
      <c r="V2515" s="910"/>
      <c r="W2515" s="911"/>
      <c r="X2515" s="910"/>
      <c r="AH2515" s="917"/>
      <c r="AI2515" s="917"/>
      <c r="AJ2515" s="917"/>
      <c r="AK2515" s="917"/>
      <c r="AS2515" s="915"/>
      <c r="BK2515" s="910"/>
      <c r="BL2515" s="910"/>
      <c r="BM2515" s="910"/>
      <c r="BN2515" s="910"/>
    </row>
    <row r="2516" spans="1:66" s="760" customFormat="1" ht="24.75" customHeight="1">
      <c r="A2516" s="21" t="s">
        <v>28554</v>
      </c>
      <c r="B2516" s="20" t="s">
        <v>28574</v>
      </c>
      <c r="C2516" s="757" t="s">
        <v>29311</v>
      </c>
      <c r="D2516" s="20" t="s">
        <v>28559</v>
      </c>
      <c r="E2516" s="20" t="s">
        <v>163</v>
      </c>
      <c r="F2516" s="21" t="s">
        <v>24556</v>
      </c>
      <c r="G2516" s="21" t="s">
        <v>1909</v>
      </c>
      <c r="H2516" s="21" t="s">
        <v>180</v>
      </c>
      <c r="I2516" s="19" t="s">
        <v>5417</v>
      </c>
      <c r="J2516" s="20" t="s">
        <v>28569</v>
      </c>
      <c r="K2516" s="20" t="s">
        <v>1183</v>
      </c>
      <c r="L2516" s="20" t="s">
        <v>1184</v>
      </c>
      <c r="M2516" s="758" t="s">
        <v>28570</v>
      </c>
      <c r="N2516" s="21">
        <v>4169813633</v>
      </c>
      <c r="O2516" s="21" t="s">
        <v>1551</v>
      </c>
      <c r="P2516" s="21" t="s">
        <v>28370</v>
      </c>
      <c r="Q2516" s="21" t="s">
        <v>28370</v>
      </c>
      <c r="R2516" s="21" t="s">
        <v>5586</v>
      </c>
      <c r="S2516" s="759"/>
      <c r="T2516" s="760" t="str">
        <f>IF(Table54[[#This Row],[تاریخ اولین  احتساب حق بیمه]]="",1403,MID(Table54[[#This Row],[تاریخ اولین  احتساب حق بیمه]],1,4))</f>
        <v>1403</v>
      </c>
      <c r="U2516" s="21"/>
      <c r="V2516" s="21"/>
      <c r="W2516" s="20"/>
      <c r="X2516" s="21"/>
      <c r="AH2516" s="761"/>
      <c r="AI2516" s="761"/>
      <c r="AJ2516" s="761"/>
      <c r="AK2516" s="761"/>
      <c r="AS2516" s="759"/>
      <c r="BK2516" s="21"/>
      <c r="BL2516" s="21"/>
      <c r="BM2516" s="21"/>
      <c r="BN2516" s="21"/>
    </row>
    <row r="2517" spans="1:66" s="760" customFormat="1" ht="24.75" customHeight="1">
      <c r="A2517" s="21" t="s">
        <v>28555</v>
      </c>
      <c r="B2517" s="20" t="s">
        <v>28575</v>
      </c>
      <c r="C2517" s="757" t="s">
        <v>29311</v>
      </c>
      <c r="D2517" s="20" t="s">
        <v>28560</v>
      </c>
      <c r="E2517" s="20" t="s">
        <v>163</v>
      </c>
      <c r="F2517" s="21" t="s">
        <v>3402</v>
      </c>
      <c r="G2517" s="21" t="s">
        <v>1909</v>
      </c>
      <c r="H2517" s="21" t="s">
        <v>180</v>
      </c>
      <c r="I2517" s="19" t="s">
        <v>5417</v>
      </c>
      <c r="J2517" s="20" t="s">
        <v>28571</v>
      </c>
      <c r="K2517" s="20" t="s">
        <v>1183</v>
      </c>
      <c r="L2517" s="20" t="s">
        <v>1184</v>
      </c>
      <c r="M2517" s="758" t="s">
        <v>28572</v>
      </c>
      <c r="N2517" s="21">
        <v>4166745871</v>
      </c>
      <c r="O2517" s="21" t="s">
        <v>1551</v>
      </c>
      <c r="P2517" s="21" t="s">
        <v>3093</v>
      </c>
      <c r="Q2517" s="21" t="s">
        <v>3093</v>
      </c>
      <c r="R2517" s="21" t="s">
        <v>5586</v>
      </c>
      <c r="S2517" s="759"/>
      <c r="T2517" s="760" t="str">
        <f>IF(Table54[[#This Row],[تاریخ اولین  احتساب حق بیمه]]="",1403,MID(Table54[[#This Row],[تاریخ اولین  احتساب حق بیمه]],1,4))</f>
        <v>1403</v>
      </c>
      <c r="U2517" s="21"/>
      <c r="V2517" s="21"/>
      <c r="W2517" s="20"/>
      <c r="X2517" s="21"/>
      <c r="AH2517" s="761"/>
      <c r="AI2517" s="761"/>
      <c r="AJ2517" s="761"/>
      <c r="AK2517" s="761"/>
      <c r="AS2517" s="759"/>
      <c r="BK2517" s="21"/>
      <c r="BL2517" s="21"/>
      <c r="BM2517" s="21"/>
      <c r="BN2517" s="21"/>
    </row>
    <row r="2518" spans="1:66" s="760" customFormat="1" ht="24.75" customHeight="1">
      <c r="A2518" s="21"/>
      <c r="B2518" s="20"/>
      <c r="C2518" s="757"/>
      <c r="D2518" s="20"/>
      <c r="E2518" s="20"/>
      <c r="F2518" s="21"/>
      <c r="G2518" s="21"/>
      <c r="H2518" s="21"/>
      <c r="I2518" s="19" t="s">
        <v>5417</v>
      </c>
      <c r="J2518" s="20"/>
      <c r="K2518" s="20"/>
      <c r="L2518" s="20"/>
      <c r="M2518" s="758"/>
      <c r="N2518" s="21"/>
      <c r="O2518" s="21"/>
      <c r="P2518" s="21"/>
      <c r="Q2518" s="21"/>
      <c r="R2518" s="21"/>
      <c r="S2518" s="759"/>
      <c r="T2518" s="760">
        <f>IF(Table54[[#This Row],[تاریخ اولین  احتساب حق بیمه]]="",1403,MID(Table54[[#This Row],[تاریخ اولین  احتساب حق بیمه]],1,4))</f>
        <v>1403</v>
      </c>
      <c r="U2518" s="21"/>
      <c r="V2518" s="21"/>
      <c r="W2518" s="20"/>
      <c r="X2518" s="21"/>
      <c r="AH2518" s="761"/>
      <c r="AI2518" s="761"/>
      <c r="AJ2518" s="761"/>
      <c r="AK2518" s="761"/>
      <c r="AS2518" s="759"/>
      <c r="BK2518" s="21"/>
      <c r="BL2518" s="21"/>
      <c r="BM2518" s="21"/>
      <c r="BN2518" s="21"/>
    </row>
    <row r="2519" spans="1:66" s="774" customFormat="1" ht="24" customHeight="1">
      <c r="A2519" s="485" t="s">
        <v>28614</v>
      </c>
      <c r="B2519" s="732" t="s">
        <v>28615</v>
      </c>
      <c r="C2519" s="771" t="s">
        <v>28638</v>
      </c>
      <c r="D2519" s="732" t="s">
        <v>28616</v>
      </c>
      <c r="E2519" s="732" t="s">
        <v>163</v>
      </c>
      <c r="F2519" s="485" t="s">
        <v>138</v>
      </c>
      <c r="G2519" s="485" t="s">
        <v>28617</v>
      </c>
      <c r="H2519" s="485" t="s">
        <v>179</v>
      </c>
      <c r="I2519" s="486" t="s">
        <v>5417</v>
      </c>
      <c r="J2519" s="732" t="s">
        <v>28618</v>
      </c>
      <c r="K2519" s="732" t="s">
        <v>1183</v>
      </c>
      <c r="L2519" s="732" t="s">
        <v>1184</v>
      </c>
      <c r="M2519" s="772" t="s">
        <v>28619</v>
      </c>
      <c r="N2519" s="485"/>
      <c r="O2519" s="485" t="s">
        <v>2155</v>
      </c>
      <c r="P2519" s="485" t="s">
        <v>5337</v>
      </c>
      <c r="Q2519" s="485" t="s">
        <v>5337</v>
      </c>
      <c r="R2519" s="485"/>
      <c r="S2519" s="882"/>
      <c r="T2519" s="774">
        <f>IF(Table54[[#This Row],[تاریخ اولین  احتساب حق بیمه]]="",1403,MID(Table54[[#This Row],[تاریخ اولین  احتساب حق بیمه]],1,4))</f>
        <v>1403</v>
      </c>
      <c r="U2519" s="485"/>
      <c r="V2519" s="485"/>
      <c r="W2519" s="732"/>
      <c r="X2519" s="485"/>
      <c r="AH2519" s="883"/>
      <c r="AI2519" s="883"/>
      <c r="AJ2519" s="883"/>
      <c r="AK2519" s="883"/>
      <c r="AS2519" s="882"/>
      <c r="BK2519" s="485"/>
      <c r="BL2519" s="485"/>
      <c r="BM2519" s="485"/>
      <c r="BN2519" s="485"/>
    </row>
    <row r="2520" spans="1:66" s="774" customFormat="1" ht="24.75" customHeight="1">
      <c r="A2520" s="485" t="s">
        <v>28784</v>
      </c>
      <c r="B2520" s="732" t="s">
        <v>28620</v>
      </c>
      <c r="C2520" s="771" t="s">
        <v>28638</v>
      </c>
      <c r="D2520" s="732" t="s">
        <v>28622</v>
      </c>
      <c r="E2520" s="732" t="s">
        <v>163</v>
      </c>
      <c r="F2520" s="485" t="s">
        <v>28623</v>
      </c>
      <c r="G2520" s="485" t="s">
        <v>28624</v>
      </c>
      <c r="H2520" s="485" t="s">
        <v>180</v>
      </c>
      <c r="I2520" s="486" t="s">
        <v>5417</v>
      </c>
      <c r="J2520" s="732" t="s">
        <v>28625</v>
      </c>
      <c r="K2520" s="732" t="s">
        <v>1183</v>
      </c>
      <c r="L2520" s="732" t="s">
        <v>1184</v>
      </c>
      <c r="M2520" s="772" t="s">
        <v>28626</v>
      </c>
      <c r="N2520" s="485"/>
      <c r="O2520" s="485" t="s">
        <v>2155</v>
      </c>
      <c r="P2520" s="485" t="s">
        <v>5586</v>
      </c>
      <c r="Q2520" s="485" t="s">
        <v>5586</v>
      </c>
      <c r="R2520" s="485"/>
      <c r="S2520" s="882"/>
      <c r="T2520" s="774">
        <f>IF(Table54[[#This Row],[تاریخ اولین  احتساب حق بیمه]]="",1403,MID(Table54[[#This Row],[تاریخ اولین  احتساب حق بیمه]],1,4))</f>
        <v>1403</v>
      </c>
      <c r="U2520" s="485"/>
      <c r="V2520" s="485"/>
      <c r="W2520" s="732"/>
      <c r="X2520" s="485"/>
      <c r="AH2520" s="883"/>
      <c r="AI2520" s="883"/>
      <c r="AJ2520" s="883"/>
      <c r="AK2520" s="883"/>
      <c r="AS2520" s="882"/>
      <c r="BK2520" s="485"/>
      <c r="BL2520" s="485"/>
      <c r="BM2520" s="485"/>
      <c r="BN2520" s="485"/>
    </row>
    <row r="2521" spans="1:66" s="774" customFormat="1" ht="24.75" customHeight="1">
      <c r="A2521" s="485" t="s">
        <v>28627</v>
      </c>
      <c r="B2521" s="732" t="s">
        <v>28621</v>
      </c>
      <c r="C2521" s="771" t="s">
        <v>28638</v>
      </c>
      <c r="D2521" s="732" t="s">
        <v>28628</v>
      </c>
      <c r="E2521" s="732" t="s">
        <v>163</v>
      </c>
      <c r="F2521" s="485" t="s">
        <v>86</v>
      </c>
      <c r="G2521" s="485" t="s">
        <v>1577</v>
      </c>
      <c r="H2521" s="485" t="s">
        <v>180</v>
      </c>
      <c r="I2521" s="486" t="s">
        <v>5417</v>
      </c>
      <c r="J2521" s="732" t="s">
        <v>28785</v>
      </c>
      <c r="K2521" s="732" t="s">
        <v>1183</v>
      </c>
      <c r="L2521" s="732" t="s">
        <v>1184</v>
      </c>
      <c r="M2521" s="772" t="s">
        <v>28786</v>
      </c>
      <c r="N2521" s="485"/>
      <c r="O2521" s="485" t="s">
        <v>1551</v>
      </c>
      <c r="P2521" s="485" t="s">
        <v>347</v>
      </c>
      <c r="Q2521" s="485" t="s">
        <v>347</v>
      </c>
      <c r="R2521" s="485" t="s">
        <v>25315</v>
      </c>
      <c r="S2521" s="882"/>
      <c r="T2521" s="774" t="str">
        <f>IF(Table54[[#This Row],[تاریخ اولین  احتساب حق بیمه]]="",1403,MID(Table54[[#This Row],[تاریخ اولین  احتساب حق بیمه]],1,4))</f>
        <v>1403</v>
      </c>
      <c r="U2521" s="485"/>
      <c r="V2521" s="485"/>
      <c r="W2521" s="732"/>
      <c r="X2521" s="485"/>
      <c r="AH2521" s="883"/>
      <c r="AI2521" s="883"/>
      <c r="AJ2521" s="883"/>
      <c r="AK2521" s="883"/>
      <c r="AS2521" s="882"/>
      <c r="BK2521" s="485"/>
      <c r="BL2521" s="485"/>
      <c r="BM2521" s="485"/>
      <c r="BN2521" s="485"/>
    </row>
    <row r="2522" spans="1:66" s="774" customFormat="1" ht="24.75" customHeight="1">
      <c r="A2522" s="485" t="s">
        <v>28629</v>
      </c>
      <c r="B2522" s="732" t="s">
        <v>28630</v>
      </c>
      <c r="C2522" s="771" t="s">
        <v>28638</v>
      </c>
      <c r="D2522" s="732" t="s">
        <v>28631</v>
      </c>
      <c r="E2522" s="732" t="s">
        <v>163</v>
      </c>
      <c r="F2522" s="485" t="s">
        <v>199</v>
      </c>
      <c r="G2522" s="485" t="s">
        <v>28617</v>
      </c>
      <c r="H2522" s="485" t="s">
        <v>180</v>
      </c>
      <c r="I2522" s="486" t="s">
        <v>5417</v>
      </c>
      <c r="J2522" s="732" t="s">
        <v>28632</v>
      </c>
      <c r="K2522" s="732" t="s">
        <v>1183</v>
      </c>
      <c r="L2522" s="732" t="s">
        <v>1184</v>
      </c>
      <c r="M2522" s="772" t="s">
        <v>28633</v>
      </c>
      <c r="N2522" s="485"/>
      <c r="O2522" s="485" t="s">
        <v>2155</v>
      </c>
      <c r="P2522" s="485" t="s">
        <v>26215</v>
      </c>
      <c r="Q2522" s="485" t="s">
        <v>26215</v>
      </c>
      <c r="R2522" s="485"/>
      <c r="S2522" s="882"/>
      <c r="T2522" s="774">
        <f>IF(Table54[[#This Row],[تاریخ اولین  احتساب حق بیمه]]="",1403,MID(Table54[[#This Row],[تاریخ اولین  احتساب حق بیمه]],1,4))</f>
        <v>1403</v>
      </c>
      <c r="U2522" s="485"/>
      <c r="V2522" s="485"/>
      <c r="W2522" s="732"/>
      <c r="X2522" s="485"/>
      <c r="AH2522" s="883"/>
      <c r="AI2522" s="883"/>
      <c r="AJ2522" s="883"/>
      <c r="AK2522" s="883"/>
      <c r="AS2522" s="882"/>
      <c r="BK2522" s="485"/>
      <c r="BL2522" s="485"/>
      <c r="BM2522" s="485"/>
      <c r="BN2522" s="485"/>
    </row>
    <row r="2523" spans="1:66" s="916" customFormat="1" ht="24.75" customHeight="1">
      <c r="A2523" s="910"/>
      <c r="B2523" s="911"/>
      <c r="C2523" s="912"/>
      <c r="D2523" s="911"/>
      <c r="E2523" s="911"/>
      <c r="F2523" s="910"/>
      <c r="G2523" s="910"/>
      <c r="H2523" s="910"/>
      <c r="I2523" s="913" t="s">
        <v>5417</v>
      </c>
      <c r="J2523" s="911"/>
      <c r="K2523" s="911"/>
      <c r="L2523" s="911"/>
      <c r="M2523" s="914"/>
      <c r="N2523" s="910"/>
      <c r="O2523" s="910"/>
      <c r="P2523" s="910"/>
      <c r="Q2523" s="910"/>
      <c r="R2523" s="910"/>
      <c r="S2523" s="915"/>
      <c r="T2523" s="916">
        <f>IF(Table54[[#This Row],[تاریخ اولین  احتساب حق بیمه]]="",1403,MID(Table54[[#This Row],[تاریخ اولین  احتساب حق بیمه]],1,4))</f>
        <v>1403</v>
      </c>
      <c r="U2523" s="910"/>
      <c r="V2523" s="910"/>
      <c r="W2523" s="911"/>
      <c r="X2523" s="910"/>
      <c r="AH2523" s="917"/>
      <c r="AI2523" s="917"/>
      <c r="AJ2523" s="917"/>
      <c r="AK2523" s="917"/>
      <c r="AS2523" s="915"/>
      <c r="BK2523" s="910"/>
      <c r="BL2523" s="910"/>
      <c r="BM2523" s="910"/>
      <c r="BN2523" s="910"/>
    </row>
    <row r="2524" spans="1:66" s="916" customFormat="1" ht="24.75" customHeight="1">
      <c r="A2524" s="910"/>
      <c r="B2524" s="911"/>
      <c r="C2524" s="912"/>
      <c r="D2524" s="911"/>
      <c r="E2524" s="911"/>
      <c r="F2524" s="910"/>
      <c r="G2524" s="910"/>
      <c r="H2524" s="910"/>
      <c r="I2524" s="913"/>
      <c r="J2524" s="911"/>
      <c r="K2524" s="911"/>
      <c r="L2524" s="911"/>
      <c r="M2524" s="914"/>
      <c r="N2524" s="910"/>
      <c r="O2524" s="910"/>
      <c r="P2524" s="910"/>
      <c r="Q2524" s="910"/>
      <c r="R2524" s="910"/>
      <c r="S2524" s="915"/>
      <c r="U2524" s="910"/>
      <c r="V2524" s="910"/>
      <c r="W2524" s="911"/>
      <c r="X2524" s="910"/>
      <c r="AH2524" s="917"/>
      <c r="AI2524" s="917"/>
      <c r="AJ2524" s="917"/>
      <c r="AK2524" s="917"/>
      <c r="AS2524" s="915"/>
      <c r="BK2524" s="910"/>
      <c r="BL2524" s="910"/>
      <c r="BM2524" s="910"/>
      <c r="BN2524" s="910"/>
    </row>
    <row r="2525" spans="1:66" s="1112" customFormat="1" ht="24.75" customHeight="1">
      <c r="A2525" s="1106" t="s">
        <v>28643</v>
      </c>
      <c r="B2525" s="1107" t="s">
        <v>28640</v>
      </c>
      <c r="C2525" s="1108" t="s">
        <v>28670</v>
      </c>
      <c r="D2525" s="1107" t="s">
        <v>28644</v>
      </c>
      <c r="E2525" s="1107" t="s">
        <v>163</v>
      </c>
      <c r="F2525" s="1106" t="s">
        <v>396</v>
      </c>
      <c r="G2525" s="1106" t="s">
        <v>3988</v>
      </c>
      <c r="H2525" s="1106" t="s">
        <v>179</v>
      </c>
      <c r="I2525" s="1109" t="s">
        <v>5418</v>
      </c>
      <c r="J2525" s="1107" t="s">
        <v>28669</v>
      </c>
      <c r="K2525" s="1107" t="s">
        <v>1183</v>
      </c>
      <c r="L2525" s="1107" t="s">
        <v>1184</v>
      </c>
      <c r="M2525" s="1110"/>
      <c r="N2525" s="1106"/>
      <c r="O2525" s="1106" t="s">
        <v>2155</v>
      </c>
      <c r="P2525" s="1106" t="s">
        <v>28234</v>
      </c>
      <c r="Q2525" s="1106" t="s">
        <v>28234</v>
      </c>
      <c r="R2525" s="1106"/>
      <c r="S2525" s="1111"/>
      <c r="T2525" s="1112">
        <f>IF(Table54[[#This Row],[تاریخ اولین  احتساب حق بیمه]]="",1403,MID(Table54[[#This Row],[تاریخ اولین  احتساب حق بیمه]],1,4))</f>
        <v>1403</v>
      </c>
      <c r="U2525" s="1106"/>
      <c r="V2525" s="1106"/>
      <c r="W2525" s="1107"/>
      <c r="X2525" s="1106"/>
      <c r="AH2525" s="1113"/>
      <c r="AI2525" s="1113"/>
      <c r="AJ2525" s="1113"/>
      <c r="AK2525" s="1113"/>
      <c r="AS2525" s="1111"/>
      <c r="BK2525" s="1106"/>
      <c r="BL2525" s="1106"/>
      <c r="BM2525" s="1106"/>
      <c r="BN2525" s="1106"/>
    </row>
    <row r="2526" spans="1:66" s="1112" customFormat="1" ht="24.75" customHeight="1">
      <c r="A2526" s="1106"/>
      <c r="B2526" s="1107"/>
      <c r="C2526" s="1108"/>
      <c r="D2526" s="1107"/>
      <c r="E2526" s="1107"/>
      <c r="F2526" s="1106"/>
      <c r="G2526" s="1106"/>
      <c r="H2526" s="1106"/>
      <c r="I2526" s="1109"/>
      <c r="J2526" s="1107"/>
      <c r="K2526" s="1107"/>
      <c r="L2526" s="1107"/>
      <c r="M2526" s="1110"/>
      <c r="N2526" s="1106"/>
      <c r="O2526" s="1106"/>
      <c r="P2526" s="1106"/>
      <c r="Q2526" s="1106"/>
      <c r="R2526" s="1106"/>
      <c r="S2526" s="1111"/>
      <c r="U2526" s="1106"/>
      <c r="V2526" s="1106"/>
      <c r="W2526" s="1107"/>
      <c r="X2526" s="1106"/>
      <c r="AH2526" s="1113"/>
      <c r="AI2526" s="1113"/>
      <c r="AJ2526" s="1113"/>
      <c r="AK2526" s="1113"/>
      <c r="AS2526" s="1111"/>
      <c r="BK2526" s="1106"/>
      <c r="BL2526" s="1106"/>
      <c r="BM2526" s="1106"/>
      <c r="BN2526" s="1106"/>
    </row>
    <row r="2527" spans="1:66" s="1112" customFormat="1" ht="24.75" customHeight="1">
      <c r="A2527" s="1106"/>
      <c r="B2527" s="1107"/>
      <c r="C2527" s="1108"/>
      <c r="D2527" s="1107"/>
      <c r="E2527" s="1107"/>
      <c r="F2527" s="1106"/>
      <c r="G2527" s="1106"/>
      <c r="H2527" s="1106"/>
      <c r="I2527" s="1109" t="s">
        <v>5417</v>
      </c>
      <c r="J2527" s="1107"/>
      <c r="K2527" s="1107"/>
      <c r="L2527" s="1107"/>
      <c r="M2527" s="1110"/>
      <c r="N2527" s="1106"/>
      <c r="O2527" s="1106"/>
      <c r="P2527" s="1106"/>
      <c r="Q2527" s="1106"/>
      <c r="R2527" s="1106"/>
      <c r="S2527" s="1111"/>
      <c r="T2527" s="1112">
        <f>IF(Table54[[#This Row],[تاریخ اولین  احتساب حق بیمه]]="",1403,MID(Table54[[#This Row],[تاریخ اولین  احتساب حق بیمه]],1,4))</f>
        <v>1403</v>
      </c>
      <c r="U2527" s="1106"/>
      <c r="V2527" s="1106"/>
      <c r="W2527" s="1107"/>
      <c r="X2527" s="1106"/>
      <c r="AH2527" s="1113"/>
      <c r="AI2527" s="1113"/>
      <c r="AJ2527" s="1113"/>
      <c r="AK2527" s="1113"/>
      <c r="AS2527" s="1111"/>
      <c r="BK2527" s="1106"/>
      <c r="BL2527" s="1106"/>
      <c r="BM2527" s="1106"/>
      <c r="BN2527" s="1106"/>
    </row>
    <row r="2528" spans="1:66" s="750" customFormat="1" ht="24.75" customHeight="1">
      <c r="A2528" s="155"/>
      <c r="B2528" s="154"/>
      <c r="C2528" s="727"/>
      <c r="D2528" s="154"/>
      <c r="E2528" s="154"/>
      <c r="F2528" s="155"/>
      <c r="G2528" s="155"/>
      <c r="H2528" s="155"/>
      <c r="I2528" s="11" t="s">
        <v>5417</v>
      </c>
      <c r="J2528" s="154"/>
      <c r="K2528" s="154"/>
      <c r="L2528" s="154"/>
      <c r="M2528" s="801"/>
      <c r="N2528" s="155"/>
      <c r="O2528" s="155"/>
      <c r="P2528" s="155"/>
      <c r="Q2528" s="155"/>
      <c r="R2528" s="155"/>
      <c r="S2528" s="802"/>
      <c r="T2528" s="750">
        <f>IF(Table54[[#This Row],[تاریخ اولین  احتساب حق بیمه]]="",1403,MID(Table54[[#This Row],[تاریخ اولین  احتساب حق بیمه]],1,4))</f>
        <v>1403</v>
      </c>
      <c r="U2528" s="155"/>
      <c r="V2528" s="155"/>
      <c r="W2528" s="154"/>
      <c r="X2528" s="155"/>
      <c r="AH2528" s="803"/>
      <c r="AI2528" s="803"/>
      <c r="AJ2528" s="803"/>
      <c r="AK2528" s="803"/>
      <c r="AS2528" s="802"/>
      <c r="BK2528" s="155"/>
      <c r="BL2528" s="155"/>
      <c r="BM2528" s="155"/>
      <c r="BN2528" s="155"/>
    </row>
    <row r="2529" spans="1:66" s="916" customFormat="1" ht="24.75" customHeight="1">
      <c r="A2529" s="910"/>
      <c r="B2529" s="911"/>
      <c r="C2529" s="912"/>
      <c r="D2529" s="911"/>
      <c r="E2529" s="911"/>
      <c r="F2529" s="910"/>
      <c r="G2529" s="910"/>
      <c r="H2529" s="910"/>
      <c r="I2529" s="913" t="s">
        <v>5417</v>
      </c>
      <c r="J2529" s="911"/>
      <c r="K2529" s="911"/>
      <c r="L2529" s="911"/>
      <c r="M2529" s="914"/>
      <c r="N2529" s="910"/>
      <c r="O2529" s="910"/>
      <c r="P2529" s="910"/>
      <c r="Q2529" s="910"/>
      <c r="R2529" s="910"/>
      <c r="S2529" s="915"/>
      <c r="T2529" s="916">
        <f>IF(Table54[[#This Row],[تاریخ اولین  احتساب حق بیمه]]="",1403,MID(Table54[[#This Row],[تاریخ اولین  احتساب حق بیمه]],1,4))</f>
        <v>1403</v>
      </c>
      <c r="U2529" s="910"/>
      <c r="V2529" s="910"/>
      <c r="W2529" s="911"/>
      <c r="X2529" s="910"/>
      <c r="AH2529" s="917"/>
      <c r="AI2529" s="917"/>
      <c r="AJ2529" s="917"/>
      <c r="AK2529" s="917"/>
      <c r="AS2529" s="915"/>
      <c r="BK2529" s="910"/>
      <c r="BL2529" s="910"/>
      <c r="BM2529" s="910"/>
      <c r="BN2529" s="910"/>
    </row>
    <row r="2530" spans="1:66" s="750" customFormat="1" ht="24.75" customHeight="1">
      <c r="A2530" s="155" t="s">
        <v>28653</v>
      </c>
      <c r="B2530" s="154" t="s">
        <v>28651</v>
      </c>
      <c r="C2530" s="727" t="s">
        <v>28663</v>
      </c>
      <c r="D2530" s="154" t="s">
        <v>28654</v>
      </c>
      <c r="E2530" s="154" t="s">
        <v>163</v>
      </c>
      <c r="F2530" s="155" t="s">
        <v>102</v>
      </c>
      <c r="G2530" s="155" t="s">
        <v>1667</v>
      </c>
      <c r="H2530" s="155" t="s">
        <v>180</v>
      </c>
      <c r="I2530" s="11" t="s">
        <v>5417</v>
      </c>
      <c r="J2530" s="154" t="s">
        <v>28655</v>
      </c>
      <c r="K2530" s="154" t="s">
        <v>1183</v>
      </c>
      <c r="L2530" s="154" t="s">
        <v>1184</v>
      </c>
      <c r="M2530" s="801" t="s">
        <v>28656</v>
      </c>
      <c r="N2530" s="155"/>
      <c r="O2530" s="155" t="s">
        <v>1551</v>
      </c>
      <c r="P2530" s="155" t="s">
        <v>22799</v>
      </c>
      <c r="Q2530" s="155" t="s">
        <v>22799</v>
      </c>
      <c r="R2530" s="155" t="s">
        <v>28657</v>
      </c>
      <c r="S2530" s="802"/>
      <c r="T2530" s="750" t="str">
        <f>IF(Table54[[#This Row],[تاریخ اولین  احتساب حق بیمه]]="",1403,MID(Table54[[#This Row],[تاریخ اولین  احتساب حق بیمه]],1,4))</f>
        <v>1404</v>
      </c>
      <c r="U2530" s="155"/>
      <c r="V2530" s="155"/>
      <c r="W2530" s="154"/>
      <c r="X2530" s="155"/>
      <c r="AH2530" s="803"/>
      <c r="AI2530" s="803"/>
      <c r="AJ2530" s="803"/>
      <c r="AK2530" s="803"/>
      <c r="AS2530" s="802"/>
      <c r="BK2530" s="155"/>
      <c r="BL2530" s="155"/>
      <c r="BM2530" s="155"/>
      <c r="BN2530" s="155"/>
    </row>
    <row r="2531" spans="1:66" s="916" customFormat="1" ht="24.75" customHeight="1">
      <c r="A2531" s="910" t="s">
        <v>28658</v>
      </c>
      <c r="B2531" s="911" t="s">
        <v>28652</v>
      </c>
      <c r="C2531" s="910" t="s">
        <v>28663</v>
      </c>
      <c r="D2531" s="911" t="s">
        <v>28659</v>
      </c>
      <c r="E2531" s="911" t="s">
        <v>163</v>
      </c>
      <c r="F2531" s="910" t="s">
        <v>28660</v>
      </c>
      <c r="G2531" s="910" t="s">
        <v>1667</v>
      </c>
      <c r="H2531" s="910" t="s">
        <v>180</v>
      </c>
      <c r="I2531" s="913" t="s">
        <v>5417</v>
      </c>
      <c r="J2531" s="911" t="s">
        <v>28661</v>
      </c>
      <c r="K2531" s="154" t="s">
        <v>1183</v>
      </c>
      <c r="L2531" s="154" t="s">
        <v>1184</v>
      </c>
      <c r="M2531" s="914" t="s">
        <v>28662</v>
      </c>
      <c r="N2531" s="910"/>
      <c r="O2531" s="910" t="s">
        <v>2155</v>
      </c>
      <c r="P2531" s="910" t="s">
        <v>26055</v>
      </c>
      <c r="Q2531" s="910" t="s">
        <v>26055</v>
      </c>
      <c r="R2531" s="910"/>
      <c r="S2531" s="915"/>
      <c r="T2531" s="916">
        <f>IF(Table54[[#This Row],[تاریخ اولین  احتساب حق بیمه]]="",1403,MID(Table54[[#This Row],[تاریخ اولین  احتساب حق بیمه]],1,4))</f>
        <v>1403</v>
      </c>
      <c r="U2531" s="910"/>
      <c r="V2531" s="910"/>
      <c r="W2531" s="911"/>
      <c r="X2531" s="910"/>
      <c r="AH2531" s="917"/>
      <c r="AI2531" s="917"/>
      <c r="AJ2531" s="917"/>
      <c r="AK2531" s="917"/>
      <c r="AS2531" s="915"/>
      <c r="BK2531" s="910"/>
      <c r="BL2531" s="910"/>
      <c r="BM2531" s="910"/>
      <c r="BN2531" s="910"/>
    </row>
    <row r="2532" spans="1:66" s="750" customFormat="1" ht="24.75" customHeight="1">
      <c r="A2532" s="155"/>
      <c r="B2532" s="154"/>
      <c r="C2532" s="727"/>
      <c r="D2532" s="154"/>
      <c r="E2532" s="154"/>
      <c r="F2532" s="155"/>
      <c r="G2532" s="155"/>
      <c r="H2532" s="155"/>
      <c r="I2532" s="913" t="s">
        <v>5417</v>
      </c>
      <c r="J2532" s="154"/>
      <c r="K2532" s="154"/>
      <c r="L2532" s="154"/>
      <c r="M2532" s="801"/>
      <c r="N2532" s="155"/>
      <c r="O2532" s="155"/>
      <c r="P2532" s="155"/>
      <c r="Q2532" s="155"/>
      <c r="R2532" s="155"/>
      <c r="S2532" s="802"/>
      <c r="T2532" s="750">
        <f>IF(Table54[[#This Row],[تاریخ اولین  احتساب حق بیمه]]="",1403,MID(Table54[[#This Row],[تاریخ اولین  احتساب حق بیمه]],1,4))</f>
        <v>1403</v>
      </c>
      <c r="U2532" s="155"/>
      <c r="V2532" s="155"/>
      <c r="W2532" s="154"/>
      <c r="X2532" s="155"/>
      <c r="AH2532" s="803"/>
      <c r="AI2532" s="803"/>
      <c r="AJ2532" s="803"/>
      <c r="AK2532" s="803"/>
      <c r="AS2532" s="802"/>
      <c r="BI2532" s="916"/>
    </row>
    <row r="2533" spans="1:66" s="748" customFormat="1" ht="24.75" customHeight="1">
      <c r="A2533" s="22" t="s">
        <v>28857</v>
      </c>
      <c r="B2533" s="23" t="s">
        <v>28888</v>
      </c>
      <c r="C2533" s="472" t="s">
        <v>28896</v>
      </c>
      <c r="D2533" s="23" t="s">
        <v>28858</v>
      </c>
      <c r="E2533" s="23"/>
      <c r="F2533" s="22" t="s">
        <v>28859</v>
      </c>
      <c r="G2533" s="22"/>
      <c r="H2533" s="22" t="s">
        <v>179</v>
      </c>
      <c r="I2533" s="18" t="s">
        <v>5417</v>
      </c>
      <c r="J2533" s="23" t="s">
        <v>28860</v>
      </c>
      <c r="K2533" s="23" t="s">
        <v>1183</v>
      </c>
      <c r="L2533" s="23" t="s">
        <v>1184</v>
      </c>
      <c r="M2533" s="746" t="s">
        <v>28861</v>
      </c>
      <c r="N2533" s="22"/>
      <c r="O2533" s="22" t="s">
        <v>2155</v>
      </c>
      <c r="P2533" s="22"/>
      <c r="Q2533" s="22"/>
      <c r="R2533" s="22"/>
      <c r="S2533" s="747"/>
      <c r="T2533" s="748">
        <f>IF(Table54[[#This Row],[تاریخ اولین  احتساب حق بیمه]]="",1403,MID(Table54[[#This Row],[تاریخ اولین  احتساب حق بیمه]],1,4))</f>
        <v>1403</v>
      </c>
      <c r="U2533" s="22"/>
      <c r="V2533" s="22"/>
      <c r="W2533" s="23"/>
      <c r="X2533" s="22"/>
      <c r="AH2533" s="749"/>
      <c r="AI2533" s="749"/>
      <c r="AJ2533" s="749"/>
      <c r="AK2533" s="749"/>
      <c r="AS2533" s="747"/>
    </row>
    <row r="2534" spans="1:66" s="748" customFormat="1" ht="24.75" customHeight="1">
      <c r="A2534" s="22" t="s">
        <v>28862</v>
      </c>
      <c r="B2534" s="23" t="s">
        <v>28889</v>
      </c>
      <c r="C2534" s="472" t="s">
        <v>28896</v>
      </c>
      <c r="D2534" s="23" t="s">
        <v>28863</v>
      </c>
      <c r="E2534" s="23"/>
      <c r="F2534" s="22" t="s">
        <v>123</v>
      </c>
      <c r="G2534" s="22"/>
      <c r="H2534" s="22" t="s">
        <v>180</v>
      </c>
      <c r="I2534" s="18" t="s">
        <v>5417</v>
      </c>
      <c r="J2534" s="23" t="s">
        <v>28864</v>
      </c>
      <c r="K2534" s="23" t="s">
        <v>1183</v>
      </c>
      <c r="L2534" s="23" t="s">
        <v>1184</v>
      </c>
      <c r="M2534" s="746" t="s">
        <v>28865</v>
      </c>
      <c r="N2534" s="22"/>
      <c r="O2534" s="22"/>
      <c r="P2534" s="22"/>
      <c r="Q2534" s="22"/>
      <c r="R2534" s="22"/>
      <c r="S2534" s="747"/>
      <c r="T2534" s="748">
        <f>IF(Table54[[#This Row],[تاریخ اولین  احتساب حق بیمه]]="",1403,MID(Table54[[#This Row],[تاریخ اولین  احتساب حق بیمه]],1,4))</f>
        <v>1403</v>
      </c>
      <c r="U2534" s="22"/>
      <c r="V2534" s="22"/>
      <c r="W2534" s="23"/>
      <c r="X2534" s="22"/>
      <c r="AH2534" s="749"/>
      <c r="AI2534" s="749"/>
      <c r="AJ2534" s="749"/>
      <c r="AK2534" s="749"/>
      <c r="AS2534" s="747"/>
    </row>
    <row r="2535" spans="1:66" s="748" customFormat="1" ht="24.75" customHeight="1">
      <c r="A2535" s="22" t="s">
        <v>28872</v>
      </c>
      <c r="B2535" s="23" t="s">
        <v>28890</v>
      </c>
      <c r="C2535" s="472" t="s">
        <v>28896</v>
      </c>
      <c r="D2535" s="23" t="s">
        <v>28866</v>
      </c>
      <c r="E2535" s="23"/>
      <c r="F2535" s="22" t="s">
        <v>822</v>
      </c>
      <c r="G2535" s="22"/>
      <c r="H2535" s="22" t="s">
        <v>180</v>
      </c>
      <c r="I2535" s="18" t="s">
        <v>5417</v>
      </c>
      <c r="J2535" s="23"/>
      <c r="K2535" s="23" t="s">
        <v>1183</v>
      </c>
      <c r="L2535" s="23" t="s">
        <v>1184</v>
      </c>
      <c r="M2535" s="746" t="s">
        <v>28867</v>
      </c>
      <c r="N2535" s="22"/>
      <c r="O2535" s="22"/>
      <c r="P2535" s="22"/>
      <c r="Q2535" s="22"/>
      <c r="R2535" s="22"/>
      <c r="S2535" s="747"/>
      <c r="T2535" s="748">
        <f>IF(Table54[[#This Row],[تاریخ اولین  احتساب حق بیمه]]="",1403,MID(Table54[[#This Row],[تاریخ اولین  احتساب حق بیمه]],1,4))</f>
        <v>1403</v>
      </c>
      <c r="U2535" s="22"/>
      <c r="V2535" s="22"/>
      <c r="W2535" s="23"/>
      <c r="X2535" s="22"/>
      <c r="AH2535" s="749"/>
      <c r="AI2535" s="749"/>
      <c r="AJ2535" s="749"/>
      <c r="AK2535" s="749"/>
      <c r="AS2535" s="747"/>
    </row>
    <row r="2536" spans="1:66" s="748" customFormat="1" ht="24.75" customHeight="1">
      <c r="A2536" s="22" t="s">
        <v>28868</v>
      </c>
      <c r="B2536" s="23" t="s">
        <v>28891</v>
      </c>
      <c r="C2536" s="472" t="s">
        <v>28896</v>
      </c>
      <c r="D2536" s="23" t="s">
        <v>28869</v>
      </c>
      <c r="E2536" s="23"/>
      <c r="F2536" s="22" t="s">
        <v>3652</v>
      </c>
      <c r="G2536" s="22"/>
      <c r="H2536" s="22" t="s">
        <v>180</v>
      </c>
      <c r="I2536" s="18" t="s">
        <v>5417</v>
      </c>
      <c r="J2536" s="23" t="s">
        <v>28875</v>
      </c>
      <c r="K2536" s="23" t="s">
        <v>1183</v>
      </c>
      <c r="L2536" s="23" t="s">
        <v>1184</v>
      </c>
      <c r="M2536" s="746" t="s">
        <v>28876</v>
      </c>
      <c r="N2536" s="22"/>
      <c r="O2536" s="22"/>
      <c r="P2536" s="22"/>
      <c r="Q2536" s="22"/>
      <c r="R2536" s="22"/>
      <c r="S2536" s="747"/>
      <c r="T2536" s="748">
        <f>IF(Table54[[#This Row],[تاریخ اولین  احتساب حق بیمه]]="",1403,MID(Table54[[#This Row],[تاریخ اولین  احتساب حق بیمه]],1,4))</f>
        <v>1403</v>
      </c>
      <c r="U2536" s="22"/>
      <c r="V2536" s="22"/>
      <c r="W2536" s="23"/>
      <c r="X2536" s="22"/>
      <c r="AH2536" s="749"/>
      <c r="AI2536" s="749"/>
      <c r="AJ2536" s="749"/>
      <c r="AK2536" s="749"/>
      <c r="AS2536" s="747"/>
    </row>
    <row r="2537" spans="1:66" s="748" customFormat="1" ht="24.75" customHeight="1">
      <c r="A2537" s="22" t="s">
        <v>28870</v>
      </c>
      <c r="B2537" s="23" t="s">
        <v>28892</v>
      </c>
      <c r="C2537" s="472" t="s">
        <v>28896</v>
      </c>
      <c r="D2537" s="23" t="s">
        <v>28871</v>
      </c>
      <c r="E2537" s="23"/>
      <c r="F2537" s="22" t="s">
        <v>3799</v>
      </c>
      <c r="G2537" s="22"/>
      <c r="H2537" s="22" t="s">
        <v>180</v>
      </c>
      <c r="I2537" s="18" t="s">
        <v>5417</v>
      </c>
      <c r="J2537" s="23" t="s">
        <v>28873</v>
      </c>
      <c r="K2537" s="23" t="s">
        <v>1183</v>
      </c>
      <c r="L2537" s="23" t="s">
        <v>1184</v>
      </c>
      <c r="M2537" s="746" t="s">
        <v>28874</v>
      </c>
      <c r="N2537" s="22"/>
      <c r="O2537" s="22"/>
      <c r="P2537" s="22"/>
      <c r="Q2537" s="22"/>
      <c r="R2537" s="22"/>
      <c r="S2537" s="747"/>
      <c r="T2537" s="748">
        <f>IF(Table54[[#This Row],[تاریخ اولین  احتساب حق بیمه]]="",1403,MID(Table54[[#This Row],[تاریخ اولین  احتساب حق بیمه]],1,4))</f>
        <v>1403</v>
      </c>
      <c r="U2537" s="22"/>
      <c r="V2537" s="22"/>
      <c r="W2537" s="23"/>
      <c r="X2537" s="22"/>
      <c r="AH2537" s="749"/>
      <c r="AI2537" s="749"/>
      <c r="AJ2537" s="749"/>
      <c r="AK2537" s="749"/>
      <c r="AS2537" s="747"/>
    </row>
    <row r="2538" spans="1:66" s="748" customFormat="1" ht="24.75" customHeight="1">
      <c r="A2538" s="22" t="s">
        <v>28877</v>
      </c>
      <c r="B2538" s="23" t="s">
        <v>28893</v>
      </c>
      <c r="C2538" s="472" t="s">
        <v>28896</v>
      </c>
      <c r="D2538" s="23" t="s">
        <v>28878</v>
      </c>
      <c r="E2538" s="23"/>
      <c r="F2538" s="22" t="s">
        <v>852</v>
      </c>
      <c r="G2538" s="22"/>
      <c r="H2538" s="22" t="s">
        <v>179</v>
      </c>
      <c r="I2538" s="18" t="s">
        <v>5417</v>
      </c>
      <c r="J2538" s="23" t="s">
        <v>28879</v>
      </c>
      <c r="K2538" s="23" t="s">
        <v>1183</v>
      </c>
      <c r="L2538" s="23" t="s">
        <v>1184</v>
      </c>
      <c r="M2538" s="746" t="s">
        <v>28880</v>
      </c>
      <c r="N2538" s="22"/>
      <c r="O2538" s="22"/>
      <c r="P2538" s="22"/>
      <c r="Q2538" s="22"/>
      <c r="R2538" s="22"/>
      <c r="S2538" s="747"/>
      <c r="T2538" s="748">
        <f>IF(Table54[[#This Row],[تاریخ اولین  احتساب حق بیمه]]="",1403,MID(Table54[[#This Row],[تاریخ اولین  احتساب حق بیمه]],1,4))</f>
        <v>1403</v>
      </c>
      <c r="U2538" s="22"/>
      <c r="V2538" s="22"/>
      <c r="W2538" s="23"/>
      <c r="X2538" s="22"/>
      <c r="AH2538" s="749"/>
      <c r="AI2538" s="749"/>
      <c r="AJ2538" s="749"/>
      <c r="AK2538" s="749"/>
      <c r="AS2538" s="747"/>
    </row>
    <row r="2539" spans="1:66" s="748" customFormat="1" ht="24.75" customHeight="1">
      <c r="A2539" s="22" t="s">
        <v>28881</v>
      </c>
      <c r="B2539" s="23" t="s">
        <v>28894</v>
      </c>
      <c r="C2539" s="472" t="s">
        <v>28896</v>
      </c>
      <c r="D2539" s="23" t="s">
        <v>28882</v>
      </c>
      <c r="E2539" s="23"/>
      <c r="F2539" s="22" t="s">
        <v>2866</v>
      </c>
      <c r="G2539" s="22"/>
      <c r="H2539" s="22" t="s">
        <v>180</v>
      </c>
      <c r="I2539" s="18" t="s">
        <v>5417</v>
      </c>
      <c r="J2539" s="23" t="s">
        <v>28883</v>
      </c>
      <c r="K2539" s="23" t="s">
        <v>1183</v>
      </c>
      <c r="L2539" s="23" t="s">
        <v>1184</v>
      </c>
      <c r="M2539" s="746" t="s">
        <v>28884</v>
      </c>
      <c r="N2539" s="22"/>
      <c r="O2539" s="22"/>
      <c r="P2539" s="22"/>
      <c r="Q2539" s="22"/>
      <c r="R2539" s="22"/>
      <c r="S2539" s="747"/>
      <c r="T2539" s="748">
        <f>IF(Table54[[#This Row],[تاریخ اولین  احتساب حق بیمه]]="",1403,MID(Table54[[#This Row],[تاریخ اولین  احتساب حق بیمه]],1,4))</f>
        <v>1403</v>
      </c>
      <c r="U2539" s="22"/>
      <c r="V2539" s="22"/>
      <c r="W2539" s="23"/>
      <c r="X2539" s="22"/>
      <c r="AH2539" s="749"/>
      <c r="AI2539" s="749"/>
      <c r="AJ2539" s="749"/>
      <c r="AK2539" s="749"/>
      <c r="AS2539" s="747"/>
      <c r="BK2539" s="22"/>
      <c r="BL2539" s="22"/>
      <c r="BM2539" s="22"/>
      <c r="BN2539" s="22"/>
    </row>
    <row r="2540" spans="1:66" s="748" customFormat="1" ht="24.75" customHeight="1">
      <c r="A2540" s="22" t="s">
        <v>28885</v>
      </c>
      <c r="B2540" s="23" t="s">
        <v>28895</v>
      </c>
      <c r="C2540" s="472" t="s">
        <v>28896</v>
      </c>
      <c r="D2540" s="23"/>
      <c r="E2540" s="23"/>
      <c r="F2540" s="22" t="s">
        <v>28623</v>
      </c>
      <c r="G2540" s="22"/>
      <c r="H2540" s="22" t="s">
        <v>180</v>
      </c>
      <c r="I2540" s="18" t="s">
        <v>5417</v>
      </c>
      <c r="J2540" s="23" t="s">
        <v>28886</v>
      </c>
      <c r="K2540" s="23" t="s">
        <v>1183</v>
      </c>
      <c r="L2540" s="23" t="s">
        <v>1184</v>
      </c>
      <c r="M2540" s="746" t="s">
        <v>28887</v>
      </c>
      <c r="N2540" s="22"/>
      <c r="O2540" s="22"/>
      <c r="P2540" s="22"/>
      <c r="Q2540" s="22"/>
      <c r="R2540" s="22"/>
      <c r="S2540" s="747"/>
      <c r="T2540" s="748">
        <f>IF(Table54[[#This Row],[تاریخ اولین  احتساب حق بیمه]]="",1403,MID(Table54[[#This Row],[تاریخ اولین  احتساب حق بیمه]],1,4))</f>
        <v>1403</v>
      </c>
      <c r="U2540" s="22"/>
      <c r="V2540" s="22"/>
      <c r="W2540" s="23"/>
      <c r="X2540" s="22"/>
      <c r="AH2540" s="749"/>
      <c r="AI2540" s="749"/>
      <c r="AJ2540" s="749"/>
      <c r="AK2540" s="749"/>
      <c r="AS2540" s="747"/>
      <c r="BK2540" s="22"/>
      <c r="BL2540" s="22"/>
      <c r="BM2540" s="22"/>
      <c r="BN2540" s="22"/>
    </row>
    <row r="2541" spans="1:66" s="748" customFormat="1" ht="24.75" customHeight="1">
      <c r="A2541" s="22"/>
      <c r="B2541" s="23"/>
      <c r="C2541" s="472"/>
      <c r="D2541" s="23"/>
      <c r="E2541" s="23"/>
      <c r="F2541" s="22"/>
      <c r="G2541" s="22"/>
      <c r="H2541" s="22"/>
      <c r="I2541" s="18" t="s">
        <v>5417</v>
      </c>
      <c r="J2541" s="23"/>
      <c r="K2541" s="23"/>
      <c r="L2541" s="23"/>
      <c r="M2541" s="746"/>
      <c r="N2541" s="22"/>
      <c r="O2541" s="22"/>
      <c r="P2541" s="22"/>
      <c r="Q2541" s="22"/>
      <c r="R2541" s="22"/>
      <c r="S2541" s="747"/>
      <c r="T2541" s="748">
        <f>IF(Table54[[#This Row],[تاریخ اولین  احتساب حق بیمه]]="",1403,MID(Table54[[#This Row],[تاریخ اولین  احتساب حق بیمه]],1,4))</f>
        <v>1403</v>
      </c>
      <c r="U2541" s="22"/>
      <c r="V2541" s="22"/>
      <c r="W2541" s="23"/>
      <c r="X2541" s="22"/>
      <c r="AH2541" s="749"/>
      <c r="AI2541" s="749"/>
      <c r="AJ2541" s="749"/>
      <c r="AK2541" s="749"/>
      <c r="AS2541" s="747"/>
      <c r="BK2541" s="22"/>
      <c r="BL2541" s="22"/>
      <c r="BM2541" s="22"/>
      <c r="BN2541" s="22"/>
    </row>
    <row r="2542" spans="1:66" s="1136" customFormat="1" ht="24.75" customHeight="1">
      <c r="A2542" s="1130" t="s">
        <v>28900</v>
      </c>
      <c r="B2542" s="1131" t="s">
        <v>28901</v>
      </c>
      <c r="C2542" s="1132" t="s">
        <v>29009</v>
      </c>
      <c r="D2542" s="1131" t="s">
        <v>28906</v>
      </c>
      <c r="E2542" s="1131" t="s">
        <v>162</v>
      </c>
      <c r="F2542" s="1130" t="s">
        <v>28907</v>
      </c>
      <c r="G2542" s="1130" t="s">
        <v>28908</v>
      </c>
      <c r="H2542" s="1130" t="s">
        <v>179</v>
      </c>
      <c r="I2542" s="1133" t="s">
        <v>5416</v>
      </c>
      <c r="J2542" s="1131" t="s">
        <v>28909</v>
      </c>
      <c r="K2542" s="1131" t="s">
        <v>1183</v>
      </c>
      <c r="L2542" s="1131" t="s">
        <v>28311</v>
      </c>
      <c r="M2542" s="1134" t="s">
        <v>29814</v>
      </c>
      <c r="N2542" s="1130"/>
      <c r="O2542" s="1130" t="s">
        <v>1551</v>
      </c>
      <c r="P2542" s="1130" t="s">
        <v>23272</v>
      </c>
      <c r="Q2542" s="1130" t="s">
        <v>23272</v>
      </c>
      <c r="R2542" s="1130" t="s">
        <v>23272</v>
      </c>
      <c r="S2542" s="1135"/>
      <c r="T2542" s="1136" t="str">
        <f>IF(Table54[[#This Row],[تاریخ اولین  احتساب حق بیمه]]="",1403,MID(Table54[[#This Row],[تاریخ اولین  احتساب حق بیمه]],1,4))</f>
        <v>1403</v>
      </c>
      <c r="U2542" s="1130"/>
      <c r="V2542" s="1130"/>
      <c r="W2542" s="1131"/>
      <c r="X2542" s="1130"/>
      <c r="AH2542" s="1137"/>
      <c r="AI2542" s="1137"/>
      <c r="AJ2542" s="1137"/>
      <c r="AK2542" s="1137"/>
      <c r="AS2542" s="1135"/>
      <c r="BK2542" s="1130"/>
      <c r="BL2542" s="1130"/>
      <c r="BM2542" s="1130"/>
      <c r="BN2542" s="1130"/>
    </row>
    <row r="2543" spans="1:66" s="1136" customFormat="1" ht="24.75" customHeight="1">
      <c r="A2543" s="1130" t="s">
        <v>28910</v>
      </c>
      <c r="B2543" s="1131" t="s">
        <v>28902</v>
      </c>
      <c r="C2543" s="1132" t="s">
        <v>29009</v>
      </c>
      <c r="D2543" s="1131" t="s">
        <v>28911</v>
      </c>
      <c r="E2543" s="1131" t="s">
        <v>163</v>
      </c>
      <c r="F2543" s="1130" t="s">
        <v>28912</v>
      </c>
      <c r="G2543" s="1130" t="s">
        <v>28908</v>
      </c>
      <c r="H2543" s="1130" t="s">
        <v>179</v>
      </c>
      <c r="I2543" s="1109" t="s">
        <v>5418</v>
      </c>
      <c r="J2543" s="1131" t="s">
        <v>28913</v>
      </c>
      <c r="K2543" s="1131" t="s">
        <v>1183</v>
      </c>
      <c r="L2543" s="1131" t="s">
        <v>28311</v>
      </c>
      <c r="M2543" s="1134" t="s">
        <v>29813</v>
      </c>
      <c r="N2543" s="1130"/>
      <c r="O2543" s="1130" t="s">
        <v>1551</v>
      </c>
      <c r="P2543" s="1130" t="s">
        <v>28914</v>
      </c>
      <c r="Q2543" s="1130" t="s">
        <v>28914</v>
      </c>
      <c r="R2543" s="1130" t="s">
        <v>28915</v>
      </c>
      <c r="S2543" s="1135"/>
      <c r="T2543" s="1136" t="str">
        <f>IF(Table54[[#This Row],[تاریخ اولین  احتساب حق بیمه]]="",1403,MID(Table54[[#This Row],[تاریخ اولین  احتساب حق بیمه]],1,4))</f>
        <v>1404</v>
      </c>
      <c r="U2543" s="1130"/>
      <c r="V2543" s="1130"/>
      <c r="W2543" s="1131"/>
      <c r="X2543" s="1130"/>
      <c r="AH2543" s="1137"/>
      <c r="AI2543" s="1137"/>
      <c r="AJ2543" s="1137"/>
      <c r="AK2543" s="1137"/>
      <c r="AS2543" s="1135"/>
      <c r="BK2543" s="1130"/>
      <c r="BL2543" s="1130"/>
      <c r="BM2543" s="1130"/>
      <c r="BN2543" s="1130"/>
    </row>
    <row r="2544" spans="1:66" s="1136" customFormat="1" ht="24.75" customHeight="1">
      <c r="A2544" s="1130" t="s">
        <v>28993</v>
      </c>
      <c r="B2544" s="1131" t="s">
        <v>28903</v>
      </c>
      <c r="C2544" s="1132" t="s">
        <v>29009</v>
      </c>
      <c r="D2544" s="1131" t="s">
        <v>28994</v>
      </c>
      <c r="E2544" s="1131" t="s">
        <v>162</v>
      </c>
      <c r="F2544" s="1130" t="s">
        <v>28995</v>
      </c>
      <c r="G2544" s="1130" t="s">
        <v>2672</v>
      </c>
      <c r="H2544" s="1130" t="s">
        <v>179</v>
      </c>
      <c r="I2544" s="1109" t="s">
        <v>5418</v>
      </c>
      <c r="J2544" s="1131" t="s">
        <v>28996</v>
      </c>
      <c r="K2544" s="1131" t="s">
        <v>1183</v>
      </c>
      <c r="L2544" s="1131" t="s">
        <v>28311</v>
      </c>
      <c r="M2544" s="1134" t="s">
        <v>29812</v>
      </c>
      <c r="N2544" s="1130"/>
      <c r="O2544" s="1130" t="s">
        <v>1551</v>
      </c>
      <c r="P2544" s="1130" t="s">
        <v>24862</v>
      </c>
      <c r="Q2544" s="1130" t="s">
        <v>24862</v>
      </c>
      <c r="R2544" s="1130" t="s">
        <v>24862</v>
      </c>
      <c r="S2544" s="1135"/>
      <c r="T2544" s="1136" t="str">
        <f>IF(Table54[[#This Row],[تاریخ اولین  احتساب حق بیمه]]="",1403,MID(Table54[[#This Row],[تاریخ اولین  احتساب حق بیمه]],1,4))</f>
        <v>1403</v>
      </c>
      <c r="U2544" s="1130"/>
      <c r="V2544" s="1130"/>
      <c r="W2544" s="1131"/>
      <c r="X2544" s="1130"/>
      <c r="AH2544" s="1137"/>
      <c r="AI2544" s="1137"/>
      <c r="AJ2544" s="1137"/>
      <c r="AK2544" s="1137"/>
      <c r="AS2544" s="1135"/>
      <c r="BK2544" s="1130"/>
      <c r="BL2544" s="1130"/>
      <c r="BM2544" s="1130"/>
      <c r="BN2544" s="1130"/>
    </row>
    <row r="2545" spans="1:66" s="1136" customFormat="1" ht="24.75" customHeight="1">
      <c r="A2545" s="1130" t="s">
        <v>28997</v>
      </c>
      <c r="B2545" s="1131" t="s">
        <v>28904</v>
      </c>
      <c r="C2545" s="1132" t="s">
        <v>29009</v>
      </c>
      <c r="D2545" s="1131" t="s">
        <v>28998</v>
      </c>
      <c r="E2545" s="1131" t="s">
        <v>162</v>
      </c>
      <c r="F2545" s="1130" t="s">
        <v>28995</v>
      </c>
      <c r="G2545" s="1130" t="s">
        <v>588</v>
      </c>
      <c r="H2545" s="1130" t="s">
        <v>180</v>
      </c>
      <c r="I2545" s="1133" t="s">
        <v>5417</v>
      </c>
      <c r="J2545" s="1131" t="s">
        <v>28999</v>
      </c>
      <c r="K2545" s="1131" t="s">
        <v>1183</v>
      </c>
      <c r="L2545" s="1131" t="s">
        <v>28311</v>
      </c>
      <c r="M2545" s="1134" t="s">
        <v>29811</v>
      </c>
      <c r="N2545" s="1130"/>
      <c r="O2545" s="1130" t="s">
        <v>1551</v>
      </c>
      <c r="P2545" s="1130" t="s">
        <v>22780</v>
      </c>
      <c r="Q2545" s="1130" t="s">
        <v>22780</v>
      </c>
      <c r="R2545" s="1130" t="s">
        <v>22780</v>
      </c>
      <c r="S2545" s="1135"/>
      <c r="T2545" s="1136" t="str">
        <f>IF(Table54[[#This Row],[تاریخ اولین  احتساب حق بیمه]]="",1403,MID(Table54[[#This Row],[تاریخ اولین  احتساب حق بیمه]],1,4))</f>
        <v>1403</v>
      </c>
      <c r="U2545" s="1130"/>
      <c r="V2545" s="1130"/>
      <c r="W2545" s="1131"/>
      <c r="X2545" s="1130"/>
      <c r="AH2545" s="1137"/>
      <c r="AI2545" s="1137"/>
      <c r="AJ2545" s="1137"/>
      <c r="AK2545" s="1137"/>
      <c r="AS2545" s="1135"/>
      <c r="BK2545" s="1130"/>
      <c r="BL2545" s="1130"/>
      <c r="BM2545" s="1130"/>
      <c r="BN2545" s="1130"/>
    </row>
    <row r="2546" spans="1:66" s="1136" customFormat="1" ht="24.75" customHeight="1">
      <c r="A2546" s="1130" t="s">
        <v>29000</v>
      </c>
      <c r="B2546" s="1131" t="s">
        <v>28905</v>
      </c>
      <c r="C2546" s="1132" t="s">
        <v>29009</v>
      </c>
      <c r="D2546" s="1131" t="s">
        <v>29001</v>
      </c>
      <c r="E2546" s="1131" t="s">
        <v>163</v>
      </c>
      <c r="F2546" s="1130" t="s">
        <v>29002</v>
      </c>
      <c r="G2546" s="1130" t="s">
        <v>1285</v>
      </c>
      <c r="H2546" s="1130" t="s">
        <v>179</v>
      </c>
      <c r="I2546" s="1109" t="s">
        <v>5418</v>
      </c>
      <c r="J2546" s="1131" t="s">
        <v>29003</v>
      </c>
      <c r="K2546" s="1131" t="s">
        <v>1183</v>
      </c>
      <c r="L2546" s="1131" t="s">
        <v>28311</v>
      </c>
      <c r="M2546" s="1134" t="s">
        <v>29810</v>
      </c>
      <c r="N2546" s="1130"/>
      <c r="O2546" s="1130" t="s">
        <v>2155</v>
      </c>
      <c r="P2546" s="1130" t="s">
        <v>29004</v>
      </c>
      <c r="Q2546" s="1130" t="s">
        <v>29004</v>
      </c>
      <c r="R2546" s="1130"/>
      <c r="S2546" s="1135"/>
      <c r="T2546" s="1136">
        <f>IF(Table54[[#This Row],[تاریخ اولین  احتساب حق بیمه]]="",1403,MID(Table54[[#This Row],[تاریخ اولین  احتساب حق بیمه]],1,4))</f>
        <v>1403</v>
      </c>
      <c r="U2546" s="1130"/>
      <c r="V2546" s="1130"/>
      <c r="W2546" s="1131"/>
      <c r="X2546" s="1130"/>
      <c r="AH2546" s="1137"/>
      <c r="AI2546" s="1137"/>
      <c r="AJ2546" s="1137"/>
      <c r="AK2546" s="1137"/>
      <c r="AS2546" s="1135"/>
      <c r="BK2546" s="1130"/>
      <c r="BL2546" s="1130"/>
      <c r="BM2546" s="1130"/>
      <c r="BN2546" s="1130"/>
    </row>
    <row r="2547" spans="1:66" s="1136" customFormat="1" ht="24.75" customHeight="1">
      <c r="A2547" s="1130" t="s">
        <v>29005</v>
      </c>
      <c r="B2547" s="1131" t="s">
        <v>29006</v>
      </c>
      <c r="C2547" s="1132" t="s">
        <v>29009</v>
      </c>
      <c r="D2547" s="1131" t="s">
        <v>29007</v>
      </c>
      <c r="E2547" s="1131" t="s">
        <v>162</v>
      </c>
      <c r="F2547" s="1130" t="s">
        <v>2636</v>
      </c>
      <c r="G2547" s="1130" t="s">
        <v>1285</v>
      </c>
      <c r="H2547" s="1130" t="s">
        <v>179</v>
      </c>
      <c r="I2547" s="1133" t="s">
        <v>5417</v>
      </c>
      <c r="J2547" s="1131" t="s">
        <v>29008</v>
      </c>
      <c r="K2547" s="1131" t="s">
        <v>1183</v>
      </c>
      <c r="L2547" s="1131" t="s">
        <v>28311</v>
      </c>
      <c r="M2547" s="1134" t="s">
        <v>29809</v>
      </c>
      <c r="N2547" s="1130"/>
      <c r="O2547" s="1130" t="s">
        <v>1551</v>
      </c>
      <c r="P2547" s="1130" t="s">
        <v>22938</v>
      </c>
      <c r="Q2547" s="1130" t="s">
        <v>22938</v>
      </c>
      <c r="R2547" s="1130" t="s">
        <v>22780</v>
      </c>
      <c r="S2547" s="1135"/>
      <c r="T2547" s="1136" t="str">
        <f>IF(Table54[[#This Row],[تاریخ اولین  احتساب حق بیمه]]="",1403,MID(Table54[[#This Row],[تاریخ اولین  احتساب حق بیمه]],1,4))</f>
        <v>1403</v>
      </c>
      <c r="U2547" s="1130"/>
      <c r="V2547" s="1130"/>
      <c r="W2547" s="1131"/>
      <c r="X2547" s="1130"/>
      <c r="AH2547" s="1137"/>
      <c r="AI2547" s="1137"/>
      <c r="AJ2547" s="1137"/>
      <c r="AK2547" s="1137"/>
      <c r="AS2547" s="1135"/>
      <c r="BK2547" s="1130"/>
      <c r="BL2547" s="1130"/>
      <c r="BM2547" s="1130"/>
      <c r="BN2547" s="1130"/>
    </row>
    <row r="2548" spans="1:66" s="1136" customFormat="1" ht="24.75" customHeight="1">
      <c r="A2548" s="1130"/>
      <c r="B2548" s="1131"/>
      <c r="C2548" s="1132"/>
      <c r="D2548" s="1131"/>
      <c r="E2548" s="1131"/>
      <c r="F2548" s="1130"/>
      <c r="G2548" s="1130"/>
      <c r="H2548" s="1130"/>
      <c r="I2548" s="1133" t="s">
        <v>5417</v>
      </c>
      <c r="J2548" s="1131"/>
      <c r="K2548" s="1131"/>
      <c r="L2548" s="1131"/>
      <c r="M2548" s="1134"/>
      <c r="N2548" s="1130"/>
      <c r="O2548" s="1130"/>
      <c r="P2548" s="1130"/>
      <c r="Q2548" s="1130"/>
      <c r="R2548" s="1130"/>
      <c r="S2548" s="1135"/>
      <c r="T2548" s="1136">
        <f>IF(Table54[[#This Row],[تاریخ اولین  احتساب حق بیمه]]="",1403,MID(Table54[[#This Row],[تاریخ اولین  احتساب حق بیمه]],1,4))</f>
        <v>1403</v>
      </c>
      <c r="U2548" s="1130"/>
      <c r="V2548" s="1130"/>
      <c r="W2548" s="1131"/>
      <c r="X2548" s="1130"/>
      <c r="AH2548" s="1137"/>
      <c r="AI2548" s="1137"/>
      <c r="AJ2548" s="1137"/>
      <c r="AK2548" s="1137"/>
      <c r="AS2548" s="1135"/>
      <c r="BK2548" s="1130"/>
      <c r="BL2548" s="1130"/>
      <c r="BM2548" s="1130"/>
      <c r="BN2548" s="1130"/>
    </row>
    <row r="2549" spans="1:66" s="1184" customFormat="1" ht="24.75" customHeight="1">
      <c r="A2549" s="1178" t="s">
        <v>29054</v>
      </c>
      <c r="B2549" s="1179" t="s">
        <v>29071</v>
      </c>
      <c r="C2549" s="1180" t="s">
        <v>29165</v>
      </c>
      <c r="D2549" s="1179" t="s">
        <v>29088</v>
      </c>
      <c r="E2549" s="1179" t="s">
        <v>163</v>
      </c>
      <c r="F2549" s="1178" t="s">
        <v>29104</v>
      </c>
      <c r="G2549" s="1178" t="s">
        <v>29108</v>
      </c>
      <c r="H2549" s="1178" t="s">
        <v>180</v>
      </c>
      <c r="I2549" s="1181" t="s">
        <v>5417</v>
      </c>
      <c r="J2549" s="1179" t="s">
        <v>29116</v>
      </c>
      <c r="K2549" s="1179" t="s">
        <v>29117</v>
      </c>
      <c r="L2549" s="1179" t="s">
        <v>29117</v>
      </c>
      <c r="M2549" s="1182" t="s">
        <v>29118</v>
      </c>
      <c r="N2549" s="1178">
        <v>8175895551</v>
      </c>
      <c r="O2549" s="1178" t="s">
        <v>2155</v>
      </c>
      <c r="P2549" s="1178" t="s">
        <v>29160</v>
      </c>
      <c r="Q2549" s="1178" t="s">
        <v>29160</v>
      </c>
      <c r="R2549" s="1178"/>
      <c r="S2549" s="1183"/>
      <c r="T2549" s="1184">
        <f>IF(Table54[[#This Row],[تاریخ اولین  احتساب حق بیمه]]="",1403,MID(Table54[[#This Row],[تاریخ اولین  احتساب حق بیمه]],1,4))</f>
        <v>1403</v>
      </c>
      <c r="U2549" s="1178"/>
      <c r="V2549" s="1178"/>
      <c r="W2549" s="1179"/>
      <c r="X2549" s="1178"/>
      <c r="AH2549" s="1185"/>
      <c r="AI2549" s="1185"/>
      <c r="AJ2549" s="1185"/>
      <c r="AK2549" s="1185"/>
      <c r="AS2549" s="1183"/>
      <c r="BK2549" s="1178"/>
      <c r="BL2549" s="1178"/>
      <c r="BM2549" s="1178"/>
      <c r="BN2549" s="1178"/>
    </row>
    <row r="2550" spans="1:66" s="1184" customFormat="1" ht="24.75" customHeight="1">
      <c r="A2550" s="1178" t="s">
        <v>29055</v>
      </c>
      <c r="B2550" s="1179" t="s">
        <v>29072</v>
      </c>
      <c r="C2550" s="1180" t="s">
        <v>29165</v>
      </c>
      <c r="D2550" s="1179" t="s">
        <v>29089</v>
      </c>
      <c r="E2550" s="1179" t="s">
        <v>163</v>
      </c>
      <c r="F2550" s="1178" t="s">
        <v>2045</v>
      </c>
      <c r="G2550" s="1178" t="s">
        <v>29109</v>
      </c>
      <c r="H2550" s="1178" t="s">
        <v>180</v>
      </c>
      <c r="I2550" s="1181" t="s">
        <v>5417</v>
      </c>
      <c r="J2550" s="1179" t="s">
        <v>29119</v>
      </c>
      <c r="K2550" s="1179" t="s">
        <v>29120</v>
      </c>
      <c r="L2550" s="1179" t="s">
        <v>29120</v>
      </c>
      <c r="M2550" s="1182" t="s">
        <v>29121</v>
      </c>
      <c r="N2550" s="1178">
        <v>9177113541</v>
      </c>
      <c r="O2550" s="1178" t="s">
        <v>2155</v>
      </c>
      <c r="P2550" s="1178" t="s">
        <v>29161</v>
      </c>
      <c r="Q2550" s="1178" t="s">
        <v>29161</v>
      </c>
      <c r="R2550" s="1178"/>
      <c r="S2550" s="1183"/>
      <c r="T2550" s="1184">
        <f>IF(Table54[[#This Row],[تاریخ اولین  احتساب حق بیمه]]="",1403,MID(Table54[[#This Row],[تاریخ اولین  احتساب حق بیمه]],1,4))</f>
        <v>1403</v>
      </c>
      <c r="U2550" s="1178"/>
      <c r="V2550" s="1178"/>
      <c r="W2550" s="1179"/>
      <c r="X2550" s="1178"/>
      <c r="AH2550" s="1185"/>
      <c r="AI2550" s="1185"/>
      <c r="AJ2550" s="1185"/>
      <c r="AK2550" s="1185"/>
      <c r="AS2550" s="1183"/>
      <c r="BK2550" s="1178"/>
      <c r="BL2550" s="1178"/>
      <c r="BM2550" s="1178"/>
      <c r="BN2550" s="1178"/>
    </row>
    <row r="2551" spans="1:66" s="1184" customFormat="1" ht="24.75" customHeight="1">
      <c r="A2551" s="1178" t="s">
        <v>29056</v>
      </c>
      <c r="B2551" s="1179" t="s">
        <v>29073</v>
      </c>
      <c r="C2551" s="1180" t="s">
        <v>29165</v>
      </c>
      <c r="D2551" s="1179" t="s">
        <v>29090</v>
      </c>
      <c r="E2551" s="1179" t="s">
        <v>163</v>
      </c>
      <c r="F2551" s="1178" t="s">
        <v>1553</v>
      </c>
      <c r="G2551" s="1178" t="s">
        <v>29110</v>
      </c>
      <c r="H2551" s="1178" t="s">
        <v>180</v>
      </c>
      <c r="I2551" s="1181" t="s">
        <v>5417</v>
      </c>
      <c r="J2551" s="1179" t="s">
        <v>29122</v>
      </c>
      <c r="K2551" s="1179" t="s">
        <v>29123</v>
      </c>
      <c r="L2551" s="1179" t="s">
        <v>29124</v>
      </c>
      <c r="M2551" s="1182" t="s">
        <v>29125</v>
      </c>
      <c r="N2551" s="1178">
        <v>5173959978</v>
      </c>
      <c r="O2551" s="1178" t="s">
        <v>2155</v>
      </c>
      <c r="P2551" s="1178" t="s">
        <v>29160</v>
      </c>
      <c r="Q2551" s="1178" t="s">
        <v>29160</v>
      </c>
      <c r="R2551" s="1178"/>
      <c r="S2551" s="1183"/>
      <c r="T2551" s="1184">
        <f>IF(Table54[[#This Row],[تاریخ اولین  احتساب حق بیمه]]="",1403,MID(Table54[[#This Row],[تاریخ اولین  احتساب حق بیمه]],1,4))</f>
        <v>1403</v>
      </c>
      <c r="U2551" s="1178"/>
      <c r="V2551" s="1178"/>
      <c r="W2551" s="1179"/>
      <c r="X2551" s="1178"/>
      <c r="AH2551" s="1185"/>
      <c r="AI2551" s="1185"/>
      <c r="AJ2551" s="1185"/>
      <c r="AK2551" s="1185"/>
      <c r="AS2551" s="1183"/>
      <c r="BK2551" s="1178"/>
      <c r="BL2551" s="1178"/>
      <c r="BM2551" s="1178"/>
      <c r="BN2551" s="1178"/>
    </row>
    <row r="2552" spans="1:66" s="1184" customFormat="1" ht="24.75" customHeight="1">
      <c r="A2552" s="1178" t="s">
        <v>29057</v>
      </c>
      <c r="B2552" s="1179" t="s">
        <v>29074</v>
      </c>
      <c r="C2552" s="1180" t="s">
        <v>29165</v>
      </c>
      <c r="D2552" s="1179" t="s">
        <v>29091</v>
      </c>
      <c r="E2552" s="1179" t="s">
        <v>163</v>
      </c>
      <c r="F2552" s="1178" t="s">
        <v>25186</v>
      </c>
      <c r="G2552" s="1178" t="s">
        <v>29110</v>
      </c>
      <c r="H2552" s="1178" t="s">
        <v>179</v>
      </c>
      <c r="I2552" s="1181" t="s">
        <v>5417</v>
      </c>
      <c r="J2552" s="1179" t="s">
        <v>29126</v>
      </c>
      <c r="K2552" s="1179" t="s">
        <v>29127</v>
      </c>
      <c r="L2552" s="1179" t="s">
        <v>29127</v>
      </c>
      <c r="M2552" s="1182" t="s">
        <v>29128</v>
      </c>
      <c r="N2552" s="1178">
        <v>4514673314</v>
      </c>
      <c r="O2552" s="1178" t="s">
        <v>2155</v>
      </c>
      <c r="P2552" s="1178" t="s">
        <v>28351</v>
      </c>
      <c r="Q2552" s="1178" t="s">
        <v>28351</v>
      </c>
      <c r="R2552" s="1178"/>
      <c r="S2552" s="1183"/>
      <c r="T2552" s="1184">
        <f>IF(Table54[[#This Row],[تاریخ اولین  احتساب حق بیمه]]="",1403,MID(Table54[[#This Row],[تاریخ اولین  احتساب حق بیمه]],1,4))</f>
        <v>1403</v>
      </c>
      <c r="U2552" s="1178"/>
      <c r="V2552" s="1178"/>
      <c r="W2552" s="1179"/>
      <c r="X2552" s="1178"/>
      <c r="AH2552" s="1185"/>
      <c r="AI2552" s="1185"/>
      <c r="AJ2552" s="1185"/>
      <c r="AK2552" s="1185"/>
      <c r="AS2552" s="1183"/>
      <c r="BK2552" s="1178"/>
      <c r="BL2552" s="1178"/>
      <c r="BM2552" s="1178"/>
      <c r="BN2552" s="1178"/>
    </row>
    <row r="2553" spans="1:66" s="1184" customFormat="1" ht="24.75" customHeight="1">
      <c r="A2553" s="1178" t="s">
        <v>29058</v>
      </c>
      <c r="B2553" s="1179" t="s">
        <v>29075</v>
      </c>
      <c r="C2553" s="1180" t="s">
        <v>29165</v>
      </c>
      <c r="D2553" s="1179" t="s">
        <v>29092</v>
      </c>
      <c r="E2553" s="1179" t="s">
        <v>163</v>
      </c>
      <c r="F2553" s="1178" t="s">
        <v>102</v>
      </c>
      <c r="G2553" s="1178" t="s">
        <v>29110</v>
      </c>
      <c r="H2553" s="1178" t="s">
        <v>180</v>
      </c>
      <c r="I2553" s="1181" t="s">
        <v>5417</v>
      </c>
      <c r="J2553" s="1179" t="s">
        <v>29129</v>
      </c>
      <c r="K2553" s="1179" t="s">
        <v>1183</v>
      </c>
      <c r="L2553" s="1179" t="s">
        <v>1184</v>
      </c>
      <c r="M2553" s="1182" t="s">
        <v>29130</v>
      </c>
      <c r="N2553" s="1178">
        <v>4188948580</v>
      </c>
      <c r="O2553" s="1178" t="s">
        <v>2155</v>
      </c>
      <c r="P2553" s="1178" t="s">
        <v>29161</v>
      </c>
      <c r="Q2553" s="1178" t="s">
        <v>29161</v>
      </c>
      <c r="R2553" s="1178"/>
      <c r="S2553" s="1183"/>
      <c r="T2553" s="1184">
        <f>IF(Table54[[#This Row],[تاریخ اولین  احتساب حق بیمه]]="",1403,MID(Table54[[#This Row],[تاریخ اولین  احتساب حق بیمه]],1,4))</f>
        <v>1403</v>
      </c>
      <c r="U2553" s="1178"/>
      <c r="V2553" s="1178"/>
      <c r="W2553" s="1179"/>
      <c r="X2553" s="1178"/>
      <c r="AH2553" s="1185"/>
      <c r="AI2553" s="1185"/>
      <c r="AJ2553" s="1185"/>
      <c r="AK2553" s="1185"/>
      <c r="AS2553" s="1183"/>
      <c r="BK2553" s="1178"/>
      <c r="BL2553" s="1178"/>
      <c r="BM2553" s="1178"/>
      <c r="BN2553" s="1178"/>
    </row>
    <row r="2554" spans="1:66" s="1184" customFormat="1" ht="24.75" customHeight="1">
      <c r="A2554" s="1178" t="s">
        <v>29059</v>
      </c>
      <c r="B2554" s="1179" t="s">
        <v>29076</v>
      </c>
      <c r="C2554" s="1180" t="s">
        <v>29165</v>
      </c>
      <c r="D2554" s="1179" t="s">
        <v>29093</v>
      </c>
      <c r="E2554" s="1179" t="s">
        <v>163</v>
      </c>
      <c r="F2554" s="1178" t="s">
        <v>111</v>
      </c>
      <c r="G2554" s="1178" t="s">
        <v>29109</v>
      </c>
      <c r="H2554" s="1178" t="s">
        <v>180</v>
      </c>
      <c r="I2554" s="1181" t="s">
        <v>5417</v>
      </c>
      <c r="J2554" s="1179" t="s">
        <v>29131</v>
      </c>
      <c r="K2554" s="1179" t="s">
        <v>29120</v>
      </c>
      <c r="L2554" s="1179" t="s">
        <v>29120</v>
      </c>
      <c r="M2554" s="1182" t="s">
        <v>29132</v>
      </c>
      <c r="N2554" s="1178">
        <v>9719816966</v>
      </c>
      <c r="O2554" s="1178" t="s">
        <v>2155</v>
      </c>
      <c r="P2554" s="1178" t="s">
        <v>27673</v>
      </c>
      <c r="Q2554" s="1178" t="s">
        <v>27673</v>
      </c>
      <c r="R2554" s="1178"/>
      <c r="S2554" s="1183"/>
      <c r="T2554" s="1184">
        <f>IF(Table54[[#This Row],[تاریخ اولین  احتساب حق بیمه]]="",1403,MID(Table54[[#This Row],[تاریخ اولین  احتساب حق بیمه]],1,4))</f>
        <v>1403</v>
      </c>
      <c r="U2554" s="1178"/>
      <c r="V2554" s="1178"/>
      <c r="W2554" s="1179"/>
      <c r="X2554" s="1178"/>
      <c r="AH2554" s="1185"/>
      <c r="AI2554" s="1185"/>
      <c r="AJ2554" s="1185"/>
      <c r="AK2554" s="1185"/>
      <c r="AS2554" s="1183"/>
      <c r="BK2554" s="1178"/>
      <c r="BL2554" s="1178"/>
      <c r="BM2554" s="1178"/>
      <c r="BN2554" s="1178"/>
    </row>
    <row r="2555" spans="1:66" s="1184" customFormat="1" ht="24.75" customHeight="1">
      <c r="A2555" s="1178" t="s">
        <v>29060</v>
      </c>
      <c r="B2555" s="1179" t="s">
        <v>29077</v>
      </c>
      <c r="C2555" s="1180" t="s">
        <v>29165</v>
      </c>
      <c r="D2555" s="1179" t="s">
        <v>29094</v>
      </c>
      <c r="E2555" s="1179" t="s">
        <v>163</v>
      </c>
      <c r="F2555" s="1178" t="s">
        <v>141</v>
      </c>
      <c r="G2555" s="1178" t="s">
        <v>29110</v>
      </c>
      <c r="H2555" s="1178" t="s">
        <v>180</v>
      </c>
      <c r="I2555" s="1181" t="s">
        <v>5417</v>
      </c>
      <c r="J2555" s="1179" t="s">
        <v>29133</v>
      </c>
      <c r="K2555" s="1179" t="s">
        <v>24690</v>
      </c>
      <c r="L2555" s="1179" t="s">
        <v>24690</v>
      </c>
      <c r="M2555" s="1182" t="s">
        <v>29134</v>
      </c>
      <c r="N2555" s="1178">
        <v>1349876466</v>
      </c>
      <c r="O2555" s="1178" t="s">
        <v>2155</v>
      </c>
      <c r="P2555" s="1178" t="s">
        <v>29161</v>
      </c>
      <c r="Q2555" s="1178" t="s">
        <v>29161</v>
      </c>
      <c r="R2555" s="1178"/>
      <c r="S2555" s="1183"/>
      <c r="T2555" s="1184">
        <f>IF(Table54[[#This Row],[تاریخ اولین  احتساب حق بیمه]]="",1403,MID(Table54[[#This Row],[تاریخ اولین  احتساب حق بیمه]],1,4))</f>
        <v>1403</v>
      </c>
      <c r="U2555" s="1178"/>
      <c r="V2555" s="1178"/>
      <c r="W2555" s="1179"/>
      <c r="X2555" s="1178"/>
      <c r="AH2555" s="1185"/>
      <c r="AI2555" s="1185"/>
      <c r="AJ2555" s="1185"/>
      <c r="AK2555" s="1185"/>
      <c r="AS2555" s="1183"/>
      <c r="BK2555" s="1178"/>
      <c r="BL2555" s="1178"/>
      <c r="BM2555" s="1178"/>
      <c r="BN2555" s="1178"/>
    </row>
    <row r="2556" spans="1:66" s="1184" customFormat="1" ht="24.75" customHeight="1">
      <c r="A2556" s="1178" t="s">
        <v>29061</v>
      </c>
      <c r="B2556" s="1179" t="s">
        <v>29078</v>
      </c>
      <c r="C2556" s="1180" t="s">
        <v>29165</v>
      </c>
      <c r="D2556" s="1179" t="s">
        <v>29095</v>
      </c>
      <c r="E2556" s="1179" t="s">
        <v>163</v>
      </c>
      <c r="F2556" s="1178" t="s">
        <v>249</v>
      </c>
      <c r="G2556" s="1178" t="s">
        <v>29111</v>
      </c>
      <c r="H2556" s="1178" t="s">
        <v>179</v>
      </c>
      <c r="I2556" s="1181" t="s">
        <v>5417</v>
      </c>
      <c r="J2556" s="1179" t="s">
        <v>29135</v>
      </c>
      <c r="K2556" s="1179" t="s">
        <v>29136</v>
      </c>
      <c r="L2556" s="1179" t="s">
        <v>29136</v>
      </c>
      <c r="M2556" s="1182" t="s">
        <v>29137</v>
      </c>
      <c r="N2556" s="1178">
        <v>7618147917</v>
      </c>
      <c r="O2556" s="1178" t="s">
        <v>2155</v>
      </c>
      <c r="P2556" s="1178" t="s">
        <v>27851</v>
      </c>
      <c r="Q2556" s="1178" t="s">
        <v>27851</v>
      </c>
      <c r="R2556" s="1178"/>
      <c r="S2556" s="1183"/>
      <c r="T2556" s="1184">
        <f>IF(Table54[[#This Row],[تاریخ اولین  احتساب حق بیمه]]="",1403,MID(Table54[[#This Row],[تاریخ اولین  احتساب حق بیمه]],1,4))</f>
        <v>1403</v>
      </c>
      <c r="U2556" s="1178"/>
      <c r="V2556" s="1178"/>
      <c r="W2556" s="1179"/>
      <c r="X2556" s="1178"/>
      <c r="AH2556" s="1185"/>
      <c r="AI2556" s="1185"/>
      <c r="AJ2556" s="1185"/>
      <c r="AK2556" s="1185"/>
      <c r="AS2556" s="1183"/>
      <c r="BK2556" s="1178"/>
      <c r="BL2556" s="1178"/>
      <c r="BM2556" s="1178"/>
      <c r="BN2556" s="1178"/>
    </row>
    <row r="2557" spans="1:66" s="1184" customFormat="1" ht="24.75" customHeight="1">
      <c r="A2557" s="1178" t="s">
        <v>29062</v>
      </c>
      <c r="B2557" s="1179" t="s">
        <v>29079</v>
      </c>
      <c r="C2557" s="1180" t="s">
        <v>29165</v>
      </c>
      <c r="D2557" s="1179" t="s">
        <v>29096</v>
      </c>
      <c r="E2557" s="1179" t="s">
        <v>163</v>
      </c>
      <c r="F2557" s="1178" t="s">
        <v>120</v>
      </c>
      <c r="G2557" s="1178" t="s">
        <v>29112</v>
      </c>
      <c r="H2557" s="1178" t="s">
        <v>180</v>
      </c>
      <c r="I2557" s="1181" t="s">
        <v>5417</v>
      </c>
      <c r="J2557" s="1179" t="s">
        <v>29138</v>
      </c>
      <c r="K2557" s="1179" t="s">
        <v>29120</v>
      </c>
      <c r="L2557" s="1179" t="s">
        <v>29120</v>
      </c>
      <c r="M2557" s="1182" t="s">
        <v>29139</v>
      </c>
      <c r="N2557" s="1178">
        <v>9174664969</v>
      </c>
      <c r="O2557" s="1178" t="s">
        <v>2155</v>
      </c>
      <c r="P2557" s="1178" t="s">
        <v>29162</v>
      </c>
      <c r="Q2557" s="1178" t="s">
        <v>29162</v>
      </c>
      <c r="R2557" s="1178"/>
      <c r="S2557" s="1183"/>
      <c r="T2557" s="1184">
        <f>IF(Table54[[#This Row],[تاریخ اولین  احتساب حق بیمه]]="",1403,MID(Table54[[#This Row],[تاریخ اولین  احتساب حق بیمه]],1,4))</f>
        <v>1403</v>
      </c>
      <c r="U2557" s="1178"/>
      <c r="V2557" s="1178"/>
      <c r="W2557" s="1179"/>
      <c r="X2557" s="1178"/>
      <c r="AH2557" s="1185"/>
      <c r="AI2557" s="1185"/>
      <c r="AJ2557" s="1185"/>
      <c r="AK2557" s="1185"/>
      <c r="AS2557" s="1183"/>
      <c r="BK2557" s="1178"/>
      <c r="BL2557" s="1178"/>
      <c r="BM2557" s="1178"/>
      <c r="BN2557" s="1178"/>
    </row>
    <row r="2558" spans="1:66" s="1184" customFormat="1" ht="24.75" customHeight="1">
      <c r="A2558" s="1178" t="s">
        <v>29063</v>
      </c>
      <c r="B2558" s="1179" t="s">
        <v>29080</v>
      </c>
      <c r="C2558" s="1180" t="s">
        <v>29165</v>
      </c>
      <c r="D2558" s="1179" t="s">
        <v>29097</v>
      </c>
      <c r="E2558" s="1179" t="s">
        <v>163</v>
      </c>
      <c r="F2558" s="1178" t="s">
        <v>29105</v>
      </c>
      <c r="G2558" s="1178" t="s">
        <v>29112</v>
      </c>
      <c r="H2558" s="1178" t="s">
        <v>180</v>
      </c>
      <c r="I2558" s="1181" t="s">
        <v>5417</v>
      </c>
      <c r="J2558" s="1179" t="s">
        <v>29140</v>
      </c>
      <c r="K2558" s="1179" t="s">
        <v>29120</v>
      </c>
      <c r="L2558" s="1179" t="s">
        <v>29120</v>
      </c>
      <c r="M2558" s="1182" t="s">
        <v>29141</v>
      </c>
      <c r="N2558" s="1178">
        <v>9149961856</v>
      </c>
      <c r="O2558" s="1178" t="s">
        <v>2155</v>
      </c>
      <c r="P2558" s="1178" t="s">
        <v>29161</v>
      </c>
      <c r="Q2558" s="1178" t="s">
        <v>29161</v>
      </c>
      <c r="R2558" s="1178"/>
      <c r="S2558" s="1183"/>
      <c r="T2558" s="1184">
        <f>IF(Table54[[#This Row],[تاریخ اولین  احتساب حق بیمه]]="",1403,MID(Table54[[#This Row],[تاریخ اولین  احتساب حق بیمه]],1,4))</f>
        <v>1403</v>
      </c>
      <c r="U2558" s="1178"/>
      <c r="V2558" s="1178"/>
      <c r="W2558" s="1179"/>
      <c r="X2558" s="1178"/>
      <c r="AH2558" s="1185"/>
      <c r="AI2558" s="1185"/>
      <c r="AJ2558" s="1185"/>
      <c r="AK2558" s="1185"/>
      <c r="AS2558" s="1183"/>
      <c r="BK2558" s="1178"/>
      <c r="BL2558" s="1178"/>
      <c r="BM2558" s="1178"/>
      <c r="BN2558" s="1178"/>
    </row>
    <row r="2559" spans="1:66" s="1184" customFormat="1" ht="24.75" customHeight="1">
      <c r="A2559" s="1178" t="s">
        <v>29064</v>
      </c>
      <c r="B2559" s="1179" t="s">
        <v>29081</v>
      </c>
      <c r="C2559" s="1180" t="s">
        <v>29165</v>
      </c>
      <c r="D2559" s="1179" t="s">
        <v>29098</v>
      </c>
      <c r="E2559" s="1179" t="s">
        <v>163</v>
      </c>
      <c r="F2559" s="1178" t="s">
        <v>469</v>
      </c>
      <c r="G2559" s="1178" t="s">
        <v>29112</v>
      </c>
      <c r="H2559" s="1178" t="s">
        <v>180</v>
      </c>
      <c r="I2559" s="1181" t="s">
        <v>5417</v>
      </c>
      <c r="J2559" s="1179" t="s">
        <v>29142</v>
      </c>
      <c r="K2559" s="1179" t="s">
        <v>29120</v>
      </c>
      <c r="L2559" s="1179" t="s">
        <v>29120</v>
      </c>
      <c r="M2559" s="1182" t="s">
        <v>29143</v>
      </c>
      <c r="N2559" s="1178">
        <v>9149834695</v>
      </c>
      <c r="O2559" s="1178" t="s">
        <v>2155</v>
      </c>
      <c r="P2559" s="1178" t="s">
        <v>27836</v>
      </c>
      <c r="Q2559" s="1178" t="s">
        <v>27836</v>
      </c>
      <c r="R2559" s="1178"/>
      <c r="S2559" s="1183"/>
      <c r="T2559" s="1184">
        <f>IF(Table54[[#This Row],[تاریخ اولین  احتساب حق بیمه]]="",1403,MID(Table54[[#This Row],[تاریخ اولین  احتساب حق بیمه]],1,4))</f>
        <v>1403</v>
      </c>
      <c r="U2559" s="1178"/>
      <c r="V2559" s="1178"/>
      <c r="W2559" s="1179"/>
      <c r="X2559" s="1178"/>
      <c r="AH2559" s="1185"/>
      <c r="AI2559" s="1185"/>
      <c r="AJ2559" s="1185"/>
      <c r="AK2559" s="1185"/>
      <c r="AS2559" s="1183"/>
      <c r="BK2559" s="1178"/>
      <c r="BL2559" s="1178"/>
      <c r="BM2559" s="1178"/>
      <c r="BN2559" s="1178"/>
    </row>
    <row r="2560" spans="1:66" s="1184" customFormat="1" ht="24.75" customHeight="1">
      <c r="A2560" s="1178" t="s">
        <v>29065</v>
      </c>
      <c r="B2560" s="1179" t="s">
        <v>29082</v>
      </c>
      <c r="C2560" s="1180" t="s">
        <v>29165</v>
      </c>
      <c r="D2560" s="1179" t="s">
        <v>29099</v>
      </c>
      <c r="E2560" s="1179" t="s">
        <v>163</v>
      </c>
      <c r="F2560" s="1178" t="s">
        <v>111</v>
      </c>
      <c r="G2560" s="1178" t="s">
        <v>29113</v>
      </c>
      <c r="H2560" s="1178" t="s">
        <v>180</v>
      </c>
      <c r="I2560" s="1181" t="s">
        <v>5417</v>
      </c>
      <c r="J2560" s="1179" t="s">
        <v>29144</v>
      </c>
      <c r="K2560" s="1179" t="s">
        <v>24690</v>
      </c>
      <c r="L2560" s="1179" t="s">
        <v>24690</v>
      </c>
      <c r="M2560" s="1182" t="s">
        <v>29145</v>
      </c>
      <c r="N2560" s="1178">
        <v>3176123151</v>
      </c>
      <c r="O2560" s="1178" t="s">
        <v>2155</v>
      </c>
      <c r="P2560" s="1178" t="s">
        <v>27679</v>
      </c>
      <c r="Q2560" s="1178" t="s">
        <v>27679</v>
      </c>
      <c r="R2560" s="1178"/>
      <c r="S2560" s="1183"/>
      <c r="T2560" s="1184">
        <f>IF(Table54[[#This Row],[تاریخ اولین  احتساب حق بیمه]]="",1403,MID(Table54[[#This Row],[تاریخ اولین  احتساب حق بیمه]],1,4))</f>
        <v>1403</v>
      </c>
      <c r="U2560" s="1178"/>
      <c r="V2560" s="1178"/>
      <c r="W2560" s="1179"/>
      <c r="X2560" s="1178"/>
      <c r="AH2560" s="1185"/>
      <c r="AI2560" s="1185"/>
      <c r="AJ2560" s="1185"/>
      <c r="AK2560" s="1185"/>
      <c r="AS2560" s="1183"/>
      <c r="BK2560" s="1178"/>
      <c r="BL2560" s="1178"/>
      <c r="BM2560" s="1178"/>
      <c r="BN2560" s="1178"/>
    </row>
    <row r="2561" spans="1:66" s="1184" customFormat="1" ht="24.75" customHeight="1">
      <c r="A2561" s="1178" t="s">
        <v>29066</v>
      </c>
      <c r="B2561" s="1179" t="s">
        <v>29083</v>
      </c>
      <c r="C2561" s="1180" t="s">
        <v>29165</v>
      </c>
      <c r="D2561" s="1179" t="s">
        <v>29100</v>
      </c>
      <c r="E2561" s="1179" t="s">
        <v>163</v>
      </c>
      <c r="F2561" s="1178" t="s">
        <v>136</v>
      </c>
      <c r="G2561" s="1178" t="s">
        <v>29112</v>
      </c>
      <c r="H2561" s="1178" t="s">
        <v>180</v>
      </c>
      <c r="I2561" s="1181" t="s">
        <v>5417</v>
      </c>
      <c r="J2561" s="1179" t="s">
        <v>29146</v>
      </c>
      <c r="K2561" s="1179" t="s">
        <v>29120</v>
      </c>
      <c r="L2561" s="1179" t="s">
        <v>29120</v>
      </c>
      <c r="M2561" s="1182" t="s">
        <v>29147</v>
      </c>
      <c r="N2561" s="1178">
        <v>9156187380</v>
      </c>
      <c r="O2561" s="1178" t="s">
        <v>2155</v>
      </c>
      <c r="P2561" s="1178" t="s">
        <v>28573</v>
      </c>
      <c r="Q2561" s="1178" t="s">
        <v>28573</v>
      </c>
      <c r="R2561" s="1178"/>
      <c r="S2561" s="1183"/>
      <c r="T2561" s="1184">
        <f>IF(Table54[[#This Row],[تاریخ اولین  احتساب حق بیمه]]="",1403,MID(Table54[[#This Row],[تاریخ اولین  احتساب حق بیمه]],1,4))</f>
        <v>1403</v>
      </c>
      <c r="U2561" s="1178"/>
      <c r="V2561" s="1178"/>
      <c r="W2561" s="1179"/>
      <c r="X2561" s="1178"/>
      <c r="AH2561" s="1185"/>
      <c r="AI2561" s="1185"/>
      <c r="AJ2561" s="1185"/>
      <c r="AK2561" s="1185"/>
      <c r="AS2561" s="1183"/>
      <c r="BK2561" s="1178"/>
      <c r="BL2561" s="1178"/>
      <c r="BM2561" s="1178"/>
      <c r="BN2561" s="1178"/>
    </row>
    <row r="2562" spans="1:66" s="1184" customFormat="1" ht="24.75" customHeight="1">
      <c r="A2562" s="1178" t="s">
        <v>29067</v>
      </c>
      <c r="B2562" s="1179" t="s">
        <v>29084</v>
      </c>
      <c r="C2562" s="1180" t="s">
        <v>29165</v>
      </c>
      <c r="D2562" s="1179" t="s">
        <v>29092</v>
      </c>
      <c r="E2562" s="1179" t="s">
        <v>163</v>
      </c>
      <c r="F2562" s="1178" t="s">
        <v>29106</v>
      </c>
      <c r="G2562" s="1178" t="s">
        <v>29114</v>
      </c>
      <c r="H2562" s="1178" t="s">
        <v>180</v>
      </c>
      <c r="I2562" s="1181" t="s">
        <v>5417</v>
      </c>
      <c r="J2562" s="1179" t="s">
        <v>29148</v>
      </c>
      <c r="K2562" s="1179" t="s">
        <v>2226</v>
      </c>
      <c r="L2562" s="1179" t="s">
        <v>1184</v>
      </c>
      <c r="M2562" s="1182" t="s">
        <v>29149</v>
      </c>
      <c r="N2562" s="1178">
        <v>4144835914</v>
      </c>
      <c r="O2562" s="1178" t="s">
        <v>2155</v>
      </c>
      <c r="P2562" s="1178" t="s">
        <v>28234</v>
      </c>
      <c r="Q2562" s="1178" t="s">
        <v>28234</v>
      </c>
      <c r="R2562" s="1178"/>
      <c r="S2562" s="1183"/>
      <c r="T2562" s="1184">
        <f>IF(Table54[[#This Row],[تاریخ اولین  احتساب حق بیمه]]="",1403,MID(Table54[[#This Row],[تاریخ اولین  احتساب حق بیمه]],1,4))</f>
        <v>1403</v>
      </c>
      <c r="U2562" s="1178"/>
      <c r="V2562" s="1178"/>
      <c r="W2562" s="1179"/>
      <c r="X2562" s="1178"/>
      <c r="AH2562" s="1185"/>
      <c r="AI2562" s="1185"/>
      <c r="AJ2562" s="1185"/>
      <c r="AK2562" s="1185"/>
      <c r="AS2562" s="1183"/>
      <c r="BK2562" s="1178"/>
      <c r="BL2562" s="1178"/>
      <c r="BM2562" s="1178"/>
      <c r="BN2562" s="1178"/>
    </row>
    <row r="2563" spans="1:66" s="1184" customFormat="1" ht="24.75" customHeight="1">
      <c r="A2563" s="1178" t="s">
        <v>29068</v>
      </c>
      <c r="B2563" s="1179" t="s">
        <v>29085</v>
      </c>
      <c r="C2563" s="1180" t="s">
        <v>29165</v>
      </c>
      <c r="D2563" s="1179" t="s">
        <v>29101</v>
      </c>
      <c r="E2563" s="1179" t="s">
        <v>163</v>
      </c>
      <c r="F2563" s="1178" t="s">
        <v>29107</v>
      </c>
      <c r="G2563" s="1178" t="s">
        <v>29115</v>
      </c>
      <c r="H2563" s="1178" t="s">
        <v>180</v>
      </c>
      <c r="I2563" s="1181" t="s">
        <v>5417</v>
      </c>
      <c r="J2563" s="1179" t="s">
        <v>29150</v>
      </c>
      <c r="K2563" s="1179" t="s">
        <v>29151</v>
      </c>
      <c r="L2563" s="1179" t="s">
        <v>29152</v>
      </c>
      <c r="M2563" s="1182" t="s">
        <v>29153</v>
      </c>
      <c r="N2563" s="1178">
        <v>6164735565</v>
      </c>
      <c r="O2563" s="1178" t="s">
        <v>2155</v>
      </c>
      <c r="P2563" s="1178" t="s">
        <v>29161</v>
      </c>
      <c r="Q2563" s="1178" t="s">
        <v>29161</v>
      </c>
      <c r="R2563" s="1178"/>
      <c r="S2563" s="1183"/>
      <c r="T2563" s="1184">
        <f>IF(Table54[[#This Row],[تاریخ اولین  احتساب حق بیمه]]="",1403,MID(Table54[[#This Row],[تاریخ اولین  احتساب حق بیمه]],1,4))</f>
        <v>1403</v>
      </c>
      <c r="U2563" s="1178"/>
      <c r="V2563" s="1178"/>
      <c r="W2563" s="1179"/>
      <c r="X2563" s="1178"/>
      <c r="AH2563" s="1185"/>
      <c r="AI2563" s="1185"/>
      <c r="AJ2563" s="1185"/>
      <c r="AK2563" s="1185"/>
      <c r="AS2563" s="1183"/>
      <c r="BK2563" s="1178"/>
      <c r="BL2563" s="1178"/>
      <c r="BM2563" s="1178"/>
      <c r="BN2563" s="1178"/>
    </row>
    <row r="2564" spans="1:66" s="1184" customFormat="1" ht="24.75" customHeight="1">
      <c r="A2564" s="1178" t="s">
        <v>29069</v>
      </c>
      <c r="B2564" s="1179" t="s">
        <v>29086</v>
      </c>
      <c r="C2564" s="1180" t="s">
        <v>29165</v>
      </c>
      <c r="D2564" s="1179" t="s">
        <v>29102</v>
      </c>
      <c r="E2564" s="1179" t="s">
        <v>163</v>
      </c>
      <c r="F2564" s="1178" t="s">
        <v>469</v>
      </c>
      <c r="G2564" s="1178" t="s">
        <v>29112</v>
      </c>
      <c r="H2564" s="1178" t="s">
        <v>179</v>
      </c>
      <c r="I2564" s="1181" t="s">
        <v>27508</v>
      </c>
      <c r="J2564" s="1179" t="s">
        <v>29154</v>
      </c>
      <c r="K2564" s="1179" t="s">
        <v>29155</v>
      </c>
      <c r="L2564" s="1179" t="s">
        <v>29156</v>
      </c>
      <c r="M2564" s="1182" t="s">
        <v>29157</v>
      </c>
      <c r="N2564" s="1178">
        <v>7198615149</v>
      </c>
      <c r="O2564" s="1178" t="s">
        <v>2155</v>
      </c>
      <c r="P2564" s="1178" t="s">
        <v>29163</v>
      </c>
      <c r="Q2564" s="1178" t="s">
        <v>29163</v>
      </c>
      <c r="R2564" s="1178"/>
      <c r="S2564" s="1183"/>
      <c r="T2564" s="1184">
        <f>IF(Table54[[#This Row],[تاریخ اولین  احتساب حق بیمه]]="",1403,MID(Table54[[#This Row],[تاریخ اولین  احتساب حق بیمه]],1,4))</f>
        <v>1403</v>
      </c>
      <c r="U2564" s="1178"/>
      <c r="V2564" s="1178"/>
      <c r="W2564" s="1179"/>
      <c r="X2564" s="1178"/>
      <c r="AH2564" s="1185"/>
      <c r="AI2564" s="1185"/>
      <c r="AJ2564" s="1185"/>
      <c r="AK2564" s="1185"/>
      <c r="AS2564" s="1183"/>
      <c r="BK2564" s="1178"/>
      <c r="BL2564" s="1178"/>
      <c r="BM2564" s="1178"/>
      <c r="BN2564" s="1178"/>
    </row>
    <row r="2565" spans="1:66" s="1184" customFormat="1" ht="24.75" customHeight="1">
      <c r="A2565" s="1178" t="s">
        <v>29070</v>
      </c>
      <c r="B2565" s="1179" t="s">
        <v>29087</v>
      </c>
      <c r="C2565" s="1180" t="s">
        <v>29165</v>
      </c>
      <c r="D2565" s="1179" t="s">
        <v>29103</v>
      </c>
      <c r="E2565" s="1179" t="s">
        <v>163</v>
      </c>
      <c r="F2565" s="1178" t="s">
        <v>138</v>
      </c>
      <c r="G2565" s="1178" t="s">
        <v>29112</v>
      </c>
      <c r="H2565" s="1178" t="s">
        <v>180</v>
      </c>
      <c r="I2565" s="1181" t="s">
        <v>5417</v>
      </c>
      <c r="J2565" s="1179" t="s">
        <v>29158</v>
      </c>
      <c r="K2565" s="1179" t="s">
        <v>29123</v>
      </c>
      <c r="L2565" s="1179" t="s">
        <v>29124</v>
      </c>
      <c r="M2565" s="1182" t="s">
        <v>29159</v>
      </c>
      <c r="N2565" s="1178">
        <v>5144714491</v>
      </c>
      <c r="O2565" s="1178" t="s">
        <v>2155</v>
      </c>
      <c r="P2565" s="1178" t="s">
        <v>29164</v>
      </c>
      <c r="Q2565" s="1178" t="s">
        <v>29164</v>
      </c>
      <c r="R2565" s="1178"/>
      <c r="S2565" s="1183"/>
      <c r="T2565" s="1184">
        <f>IF(Table54[[#This Row],[تاریخ اولین  احتساب حق بیمه]]="",1403,MID(Table54[[#This Row],[تاریخ اولین  احتساب حق بیمه]],1,4))</f>
        <v>1403</v>
      </c>
      <c r="U2565" s="1178"/>
      <c r="V2565" s="1178"/>
      <c r="W2565" s="1179"/>
      <c r="X2565" s="1178"/>
      <c r="AH2565" s="1185"/>
      <c r="AI2565" s="1185"/>
      <c r="AJ2565" s="1185"/>
      <c r="AK2565" s="1185"/>
      <c r="AS2565" s="1183"/>
      <c r="BK2565" s="1178"/>
      <c r="BL2565" s="1178"/>
      <c r="BM2565" s="1178"/>
      <c r="BN2565" s="1178"/>
    </row>
    <row r="2566" spans="1:66" s="1184" customFormat="1" ht="24.75" customHeight="1">
      <c r="A2566" s="1178"/>
      <c r="B2566" s="1179"/>
      <c r="C2566" s="1180"/>
      <c r="D2566" s="1179"/>
      <c r="E2566" s="1179"/>
      <c r="F2566" s="1178"/>
      <c r="G2566" s="1178"/>
      <c r="H2566" s="1178"/>
      <c r="I2566" s="1181" t="s">
        <v>5417</v>
      </c>
      <c r="J2566" s="1179"/>
      <c r="K2566" s="1179"/>
      <c r="L2566" s="1179"/>
      <c r="M2566" s="1182"/>
      <c r="N2566" s="1178"/>
      <c r="O2566" s="1178"/>
      <c r="P2566" s="1178"/>
      <c r="Q2566" s="1178"/>
      <c r="R2566" s="1178"/>
      <c r="S2566" s="1183"/>
      <c r="T2566" s="1184">
        <f>IF(Table54[[#This Row],[تاریخ اولین  احتساب حق بیمه]]="",1403,MID(Table54[[#This Row],[تاریخ اولین  احتساب حق بیمه]],1,4))</f>
        <v>1403</v>
      </c>
      <c r="U2566" s="1178"/>
      <c r="V2566" s="1178"/>
      <c r="W2566" s="1179"/>
      <c r="X2566" s="1178"/>
      <c r="AH2566" s="1185"/>
      <c r="AI2566" s="1185"/>
      <c r="AJ2566" s="1185"/>
      <c r="AK2566" s="1185"/>
      <c r="AS2566" s="1183"/>
      <c r="BK2566" s="1178"/>
      <c r="BL2566" s="1178"/>
      <c r="BM2566" s="1178"/>
      <c r="BN2566" s="1178"/>
    </row>
    <row r="2567" spans="1:66" s="1184" customFormat="1" ht="24.75" customHeight="1">
      <c r="A2567" s="1178"/>
      <c r="B2567" s="1179"/>
      <c r="C2567" s="1180"/>
      <c r="D2567" s="1179"/>
      <c r="E2567" s="1179"/>
      <c r="F2567" s="1178"/>
      <c r="G2567" s="1178"/>
      <c r="H2567" s="1178"/>
      <c r="I2567" s="1181" t="s">
        <v>5417</v>
      </c>
      <c r="J2567" s="1179"/>
      <c r="K2567" s="1179"/>
      <c r="L2567" s="1179"/>
      <c r="M2567" s="1182"/>
      <c r="N2567" s="1178"/>
      <c r="O2567" s="1178"/>
      <c r="P2567" s="1178"/>
      <c r="Q2567" s="1178"/>
      <c r="R2567" s="1178"/>
      <c r="S2567" s="1183"/>
      <c r="T2567" s="1184">
        <f>IF(Table54[[#This Row],[تاریخ اولین  احتساب حق بیمه]]="",1403,MID(Table54[[#This Row],[تاریخ اولین  احتساب حق بیمه]],1,4))</f>
        <v>1403</v>
      </c>
      <c r="U2567" s="1178"/>
      <c r="V2567" s="1178"/>
      <c r="W2567" s="1179"/>
      <c r="X2567" s="1178"/>
      <c r="AH2567" s="1185"/>
      <c r="AI2567" s="1185"/>
      <c r="AJ2567" s="1185"/>
      <c r="AK2567" s="1185"/>
      <c r="AS2567" s="1183"/>
      <c r="BK2567" s="1178"/>
      <c r="BL2567" s="1178"/>
      <c r="BM2567" s="1178"/>
      <c r="BN2567" s="1178"/>
    </row>
    <row r="2568" spans="1:66" s="1188" customFormat="1" ht="24.75" customHeight="1">
      <c r="A2568" s="1186" t="s">
        <v>29170</v>
      </c>
      <c r="B2568" s="1186" t="s">
        <v>29169</v>
      </c>
      <c r="C2568" s="1186" t="s">
        <v>29207</v>
      </c>
      <c r="D2568" s="1186" t="s">
        <v>29185</v>
      </c>
      <c r="E2568" s="1186" t="s">
        <v>162</v>
      </c>
      <c r="F2568" s="1186" t="s">
        <v>269</v>
      </c>
      <c r="G2568" s="1186" t="s">
        <v>29808</v>
      </c>
      <c r="H2568" s="1186" t="s">
        <v>179</v>
      </c>
      <c r="I2568" s="476" t="s">
        <v>5418</v>
      </c>
      <c r="J2568" s="1186" t="s">
        <v>29194</v>
      </c>
      <c r="K2568" s="1186" t="s">
        <v>1183</v>
      </c>
      <c r="L2568" s="1186" t="s">
        <v>1184</v>
      </c>
      <c r="M2568" s="1186" t="s">
        <v>29195</v>
      </c>
      <c r="N2568" s="1186"/>
      <c r="O2568" s="1186" t="s">
        <v>1551</v>
      </c>
      <c r="P2568" s="1186" t="s">
        <v>190</v>
      </c>
      <c r="Q2568" s="1186" t="s">
        <v>190</v>
      </c>
      <c r="R2568" s="1186" t="s">
        <v>190</v>
      </c>
      <c r="S2568" s="1187"/>
      <c r="T2568" s="1188" t="str">
        <f>IF(Table54[[#This Row],[تاریخ اولین  احتساب حق بیمه]]="",1403,MID(Table54[[#This Row],[تاریخ اولین  احتساب حق بیمه]],1,4))</f>
        <v>1396</v>
      </c>
      <c r="U2568" s="1186"/>
      <c r="V2568" s="1186"/>
      <c r="W2568" s="1189"/>
      <c r="X2568" s="1186"/>
      <c r="AH2568" s="1190"/>
      <c r="AI2568" s="1190"/>
      <c r="AJ2568" s="1190"/>
      <c r="AK2568" s="1190"/>
      <c r="AS2568" s="1187"/>
      <c r="BK2568" s="1186"/>
      <c r="BL2568" s="1186"/>
      <c r="BM2568" s="1186"/>
      <c r="BN2568" s="1186"/>
    </row>
    <row r="2569" spans="1:66" s="1188" customFormat="1" ht="24.75" customHeight="1">
      <c r="A2569" s="1186" t="s">
        <v>29171</v>
      </c>
      <c r="B2569" s="1186" t="s">
        <v>29178</v>
      </c>
      <c r="C2569" s="1186" t="s">
        <v>29207</v>
      </c>
      <c r="D2569" s="1186" t="s">
        <v>29186</v>
      </c>
      <c r="E2569" s="1186" t="s">
        <v>162</v>
      </c>
      <c r="F2569" s="1186" t="s">
        <v>29190</v>
      </c>
      <c r="G2569" s="1186" t="s">
        <v>29807</v>
      </c>
      <c r="H2569" s="1186" t="s">
        <v>179</v>
      </c>
      <c r="I2569" s="1186" t="s">
        <v>5417</v>
      </c>
      <c r="J2569" s="1186" t="s">
        <v>29196</v>
      </c>
      <c r="K2569" s="1186" t="s">
        <v>1183</v>
      </c>
      <c r="L2569" s="1186" t="s">
        <v>1184</v>
      </c>
      <c r="M2569" s="1186" t="s">
        <v>29197</v>
      </c>
      <c r="N2569" s="1186"/>
      <c r="O2569" s="1186" t="s">
        <v>1551</v>
      </c>
      <c r="P2569" s="1186" t="s">
        <v>1972</v>
      </c>
      <c r="Q2569" s="1186" t="s">
        <v>1972</v>
      </c>
      <c r="R2569" s="1186" t="s">
        <v>1972</v>
      </c>
      <c r="S2569" s="1187"/>
      <c r="T2569" s="1188" t="str">
        <f>IF(Table54[[#This Row],[تاریخ اولین  احتساب حق بیمه]]="",1403,MID(Table54[[#This Row],[تاریخ اولین  احتساب حق بیمه]],1,4))</f>
        <v>1401</v>
      </c>
      <c r="U2569" s="1186"/>
      <c r="V2569" s="1186"/>
      <c r="W2569" s="1189"/>
      <c r="X2569" s="1186"/>
      <c r="AH2569" s="1190"/>
      <c r="AI2569" s="1190"/>
      <c r="AJ2569" s="1190"/>
      <c r="AK2569" s="1190"/>
      <c r="AS2569" s="1187"/>
      <c r="BK2569" s="1186"/>
      <c r="BL2569" s="1186"/>
      <c r="BM2569" s="1186"/>
      <c r="BN2569" s="1186"/>
    </row>
    <row r="2570" spans="1:66" s="1188" customFormat="1" ht="24.75" customHeight="1">
      <c r="A2570" s="1186" t="s">
        <v>29172</v>
      </c>
      <c r="B2570" s="1186" t="s">
        <v>29179</v>
      </c>
      <c r="C2570" s="1186" t="s">
        <v>29207</v>
      </c>
      <c r="D2570" s="1186" t="s">
        <v>29187</v>
      </c>
      <c r="E2570" s="1186" t="s">
        <v>162</v>
      </c>
      <c r="F2570" s="1186" t="s">
        <v>249</v>
      </c>
      <c r="G2570" s="1186" t="s">
        <v>29807</v>
      </c>
      <c r="H2570" s="1186" t="s">
        <v>180</v>
      </c>
      <c r="I2570" s="1186" t="s">
        <v>5417</v>
      </c>
      <c r="J2570" s="1186" t="s">
        <v>29198</v>
      </c>
      <c r="K2570" s="1186" t="s">
        <v>1183</v>
      </c>
      <c r="L2570" s="1186" t="s">
        <v>1184</v>
      </c>
      <c r="M2570" s="1186" t="s">
        <v>29199</v>
      </c>
      <c r="N2570" s="1186"/>
      <c r="O2570" s="1186" t="s">
        <v>1551</v>
      </c>
      <c r="P2570" s="1186" t="s">
        <v>22780</v>
      </c>
      <c r="Q2570" s="1186" t="s">
        <v>22780</v>
      </c>
      <c r="R2570" s="1186" t="s">
        <v>22780</v>
      </c>
      <c r="S2570" s="1187"/>
      <c r="T2570" s="1188" t="str">
        <f>IF(Table54[[#This Row],[تاریخ اولین  احتساب حق بیمه]]="",1403,MID(Table54[[#This Row],[تاریخ اولین  احتساب حق بیمه]],1,4))</f>
        <v>1403</v>
      </c>
      <c r="U2570" s="1186"/>
      <c r="V2570" s="1186"/>
      <c r="W2570" s="1189"/>
      <c r="X2570" s="1186"/>
      <c r="AH2570" s="1190"/>
      <c r="AI2570" s="1190"/>
      <c r="AJ2570" s="1190"/>
      <c r="AK2570" s="1190"/>
      <c r="AS2570" s="1187"/>
      <c r="BK2570" s="1186"/>
      <c r="BL2570" s="1186"/>
      <c r="BM2570" s="1186"/>
      <c r="BN2570" s="1186"/>
    </row>
    <row r="2571" spans="1:66" s="1188" customFormat="1" ht="24.75" customHeight="1">
      <c r="A2571" s="1186" t="s">
        <v>29173</v>
      </c>
      <c r="B2571" s="1186" t="s">
        <v>29180</v>
      </c>
      <c r="C2571" s="1186" t="s">
        <v>29207</v>
      </c>
      <c r="D2571" s="1186">
        <v>2620210208</v>
      </c>
      <c r="E2571" s="1186" t="s">
        <v>163</v>
      </c>
      <c r="F2571" s="1186" t="s">
        <v>29191</v>
      </c>
      <c r="G2571" s="1186" t="s">
        <v>29193</v>
      </c>
      <c r="H2571" s="1186" t="s">
        <v>180</v>
      </c>
      <c r="I2571" s="1186" t="s">
        <v>5417</v>
      </c>
      <c r="J2571" s="1186">
        <v>9118850082</v>
      </c>
      <c r="K2571" s="1186" t="s">
        <v>1183</v>
      </c>
      <c r="L2571" s="1186" t="s">
        <v>1184</v>
      </c>
      <c r="M2571" s="1186" t="s">
        <v>29200</v>
      </c>
      <c r="N2571" s="1186"/>
      <c r="O2571" s="1186" t="s">
        <v>2155</v>
      </c>
      <c r="P2571" s="1186" t="s">
        <v>22780</v>
      </c>
      <c r="Q2571" s="1186" t="s">
        <v>22780</v>
      </c>
      <c r="R2571" s="1186"/>
      <c r="S2571" s="1187"/>
      <c r="T2571" s="1188">
        <f>IF(Table54[[#This Row],[تاریخ اولین  احتساب حق بیمه]]="",1403,MID(Table54[[#This Row],[تاریخ اولین  احتساب حق بیمه]],1,4))</f>
        <v>1403</v>
      </c>
      <c r="U2571" s="1186"/>
      <c r="V2571" s="1186"/>
      <c r="W2571" s="1189"/>
      <c r="X2571" s="1186"/>
      <c r="AH2571" s="1190"/>
      <c r="AI2571" s="1190"/>
      <c r="AJ2571" s="1190"/>
      <c r="AK2571" s="1190"/>
      <c r="AS2571" s="1187"/>
      <c r="BK2571" s="1186"/>
      <c r="BL2571" s="1186"/>
      <c r="BM2571" s="1186"/>
      <c r="BN2571" s="1186"/>
    </row>
    <row r="2572" spans="1:66" s="1188" customFormat="1" ht="24.75" customHeight="1">
      <c r="A2572" s="1186" t="s">
        <v>29174</v>
      </c>
      <c r="B2572" s="1186" t="s">
        <v>29181</v>
      </c>
      <c r="C2572" s="1186" t="s">
        <v>29207</v>
      </c>
      <c r="D2572" s="1186" t="s">
        <v>29188</v>
      </c>
      <c r="E2572" s="1186" t="s">
        <v>162</v>
      </c>
      <c r="F2572" s="1186" t="s">
        <v>215</v>
      </c>
      <c r="G2572" s="1186" t="s">
        <v>29806</v>
      </c>
      <c r="H2572" s="1186" t="s">
        <v>179</v>
      </c>
      <c r="I2572" s="1186" t="s">
        <v>5417</v>
      </c>
      <c r="J2572" s="1186" t="s">
        <v>29201</v>
      </c>
      <c r="K2572" s="1186" t="s">
        <v>1183</v>
      </c>
      <c r="L2572" s="1186" t="s">
        <v>1184</v>
      </c>
      <c r="M2572" s="1186" t="s">
        <v>29202</v>
      </c>
      <c r="N2572" s="1186"/>
      <c r="O2572" s="1186" t="s">
        <v>1551</v>
      </c>
      <c r="P2572" s="1186" t="s">
        <v>28234</v>
      </c>
      <c r="Q2572" s="1186" t="s">
        <v>28234</v>
      </c>
      <c r="R2572" s="1186" t="s">
        <v>28234</v>
      </c>
      <c r="S2572" s="1187"/>
      <c r="T2572" s="1188" t="str">
        <f>IF(Table54[[#This Row],[تاریخ اولین  احتساب حق بیمه]]="",1403,MID(Table54[[#This Row],[تاریخ اولین  احتساب حق بیمه]],1,4))</f>
        <v>1404</v>
      </c>
      <c r="U2572" s="1186"/>
      <c r="V2572" s="1186"/>
      <c r="W2572" s="1189"/>
      <c r="X2572" s="1186"/>
      <c r="AH2572" s="1190"/>
      <c r="AI2572" s="1190"/>
      <c r="AJ2572" s="1190"/>
      <c r="AK2572" s="1190"/>
      <c r="AS2572" s="1187"/>
      <c r="BK2572" s="1186"/>
      <c r="BL2572" s="1186"/>
      <c r="BM2572" s="1186"/>
      <c r="BN2572" s="1186"/>
    </row>
    <row r="2573" spans="1:66" s="1188" customFormat="1" ht="24.75" customHeight="1">
      <c r="A2573" s="1186" t="s">
        <v>29175</v>
      </c>
      <c r="B2573" s="1186" t="s">
        <v>29182</v>
      </c>
      <c r="C2573" s="1186" t="s">
        <v>29207</v>
      </c>
      <c r="D2573" s="1186">
        <v>2190031273</v>
      </c>
      <c r="E2573" s="1186" t="s">
        <v>162</v>
      </c>
      <c r="F2573" s="1186" t="s">
        <v>29192</v>
      </c>
      <c r="G2573" s="1186" t="s">
        <v>29863</v>
      </c>
      <c r="H2573" s="1186" t="s">
        <v>179</v>
      </c>
      <c r="I2573" s="1186" t="s">
        <v>5418</v>
      </c>
      <c r="J2573" s="1186">
        <v>9331344353</v>
      </c>
      <c r="K2573" s="1186" t="s">
        <v>1183</v>
      </c>
      <c r="L2573" s="1186" t="s">
        <v>1184</v>
      </c>
      <c r="M2573" s="1186" t="s">
        <v>29203</v>
      </c>
      <c r="N2573" s="1186"/>
      <c r="O2573" s="1186" t="s">
        <v>2155</v>
      </c>
      <c r="P2573" s="1186" t="s">
        <v>28391</v>
      </c>
      <c r="Q2573" s="1186" t="s">
        <v>28391</v>
      </c>
      <c r="R2573" s="1186"/>
      <c r="S2573" s="1187"/>
      <c r="T2573" s="1188">
        <f>IF(Table54[[#This Row],[تاریخ اولین  احتساب حق بیمه]]="",1403,MID(Table54[[#This Row],[تاریخ اولین  احتساب حق بیمه]],1,4))</f>
        <v>1403</v>
      </c>
      <c r="U2573" s="1186"/>
      <c r="V2573" s="1186"/>
      <c r="W2573" s="1189"/>
      <c r="X2573" s="1186"/>
      <c r="AH2573" s="1190"/>
      <c r="AI2573" s="1190"/>
      <c r="AJ2573" s="1190"/>
      <c r="AK2573" s="1190"/>
      <c r="AS2573" s="1187"/>
      <c r="BK2573" s="1186"/>
      <c r="BL2573" s="1186"/>
      <c r="BM2573" s="1186"/>
      <c r="BN2573" s="1186"/>
    </row>
    <row r="2574" spans="1:66" s="1188" customFormat="1" ht="24.75" customHeight="1">
      <c r="A2574" s="1186" t="s">
        <v>29176</v>
      </c>
      <c r="B2574" s="1186" t="s">
        <v>29183</v>
      </c>
      <c r="C2574" s="1186" t="s">
        <v>29207</v>
      </c>
      <c r="D2574" s="1186" t="s">
        <v>29189</v>
      </c>
      <c r="E2574" s="1186" t="s">
        <v>162</v>
      </c>
      <c r="F2574" s="1186" t="s">
        <v>554</v>
      </c>
      <c r="G2574" s="1186" t="s">
        <v>1288</v>
      </c>
      <c r="H2574" s="1186" t="s">
        <v>179</v>
      </c>
      <c r="I2574" s="18" t="s">
        <v>5416</v>
      </c>
      <c r="J2574" s="1186" t="s">
        <v>29204</v>
      </c>
      <c r="K2574" s="1186" t="s">
        <v>1183</v>
      </c>
      <c r="L2574" s="1186" t="s">
        <v>1184</v>
      </c>
      <c r="M2574" s="1186" t="s">
        <v>29205</v>
      </c>
      <c r="N2574" s="1186"/>
      <c r="O2574" s="1186" t="s">
        <v>1551</v>
      </c>
      <c r="P2574" s="1186" t="s">
        <v>29801</v>
      </c>
      <c r="Q2574" s="1186" t="s">
        <v>29801</v>
      </c>
      <c r="R2574" s="1186" t="s">
        <v>29801</v>
      </c>
      <c r="S2574" s="1187"/>
      <c r="T2574" s="1188" t="str">
        <f>IF(Table54[[#This Row],[تاریخ اولین  احتساب حق بیمه]]="",1403,MID(Table54[[#This Row],[تاریخ اولین  احتساب حق بیمه]],1,4))</f>
        <v>1400</v>
      </c>
      <c r="U2574" s="1186"/>
      <c r="V2574" s="1186"/>
      <c r="W2574" s="1189"/>
      <c r="X2574" s="1186"/>
      <c r="AH2574" s="1190"/>
      <c r="AI2574" s="1190"/>
      <c r="AJ2574" s="1190"/>
      <c r="AK2574" s="1190"/>
      <c r="AS2574" s="1187"/>
      <c r="BK2574" s="1186"/>
      <c r="BL2574" s="1186"/>
      <c r="BM2574" s="1186"/>
      <c r="BN2574" s="1186"/>
    </row>
    <row r="2575" spans="1:66" s="1188" customFormat="1" ht="24.75" customHeight="1">
      <c r="A2575" s="1186" t="s">
        <v>29177</v>
      </c>
      <c r="B2575" s="1186" t="s">
        <v>29184</v>
      </c>
      <c r="C2575" s="1186" t="s">
        <v>29207</v>
      </c>
      <c r="D2575" s="1186">
        <v>2595858653</v>
      </c>
      <c r="E2575" s="1186" t="s">
        <v>162</v>
      </c>
      <c r="F2575" s="1186" t="s">
        <v>123</v>
      </c>
      <c r="G2575" s="1186" t="s">
        <v>29864</v>
      </c>
      <c r="H2575" s="1186" t="s">
        <v>180</v>
      </c>
      <c r="I2575" s="1186" t="s">
        <v>5417</v>
      </c>
      <c r="J2575" s="1186">
        <v>9119393033</v>
      </c>
      <c r="K2575" s="1186" t="s">
        <v>1183</v>
      </c>
      <c r="L2575" s="1186" t="s">
        <v>1184</v>
      </c>
      <c r="M2575" s="1186" t="s">
        <v>29206</v>
      </c>
      <c r="N2575" s="1186"/>
      <c r="O2575" s="1186" t="s">
        <v>2155</v>
      </c>
      <c r="P2575" s="1186" t="s">
        <v>28234</v>
      </c>
      <c r="Q2575" s="1186" t="s">
        <v>28234</v>
      </c>
      <c r="R2575" s="1186"/>
      <c r="S2575" s="1187"/>
      <c r="T2575" s="1188">
        <f>IF(Table54[[#This Row],[تاریخ اولین  احتساب حق بیمه]]="",1403,MID(Table54[[#This Row],[تاریخ اولین  احتساب حق بیمه]],1,4))</f>
        <v>1403</v>
      </c>
      <c r="U2575" s="1186"/>
      <c r="V2575" s="1186"/>
      <c r="W2575" s="1189"/>
      <c r="X2575" s="1186"/>
      <c r="AH2575" s="1190"/>
      <c r="AI2575" s="1190"/>
      <c r="AJ2575" s="1190"/>
      <c r="AK2575" s="1190"/>
      <c r="AS2575" s="1187"/>
      <c r="BK2575" s="1186"/>
      <c r="BL2575" s="1186"/>
      <c r="BM2575" s="1186"/>
      <c r="BN2575" s="1186"/>
    </row>
    <row r="2576" spans="1:66" s="1246" customFormat="1" ht="24.75" customHeight="1">
      <c r="A2576" s="1246" t="s">
        <v>29792</v>
      </c>
      <c r="B2576" s="1246">
        <v>44709</v>
      </c>
      <c r="C2576" s="1246" t="s">
        <v>29207</v>
      </c>
      <c r="D2576" s="1246">
        <v>2580781110</v>
      </c>
      <c r="E2576" s="1179" t="s">
        <v>163</v>
      </c>
      <c r="F2576" s="1246" t="s">
        <v>28429</v>
      </c>
      <c r="G2576" s="1246" t="s">
        <v>29805</v>
      </c>
      <c r="H2576" s="1246" t="s">
        <v>179</v>
      </c>
      <c r="I2576" s="1246" t="s">
        <v>5417</v>
      </c>
      <c r="J2576" s="1246">
        <v>9358146988</v>
      </c>
      <c r="K2576" s="1246" t="s">
        <v>1183</v>
      </c>
      <c r="L2576" s="1246" t="s">
        <v>1184</v>
      </c>
      <c r="M2576" s="1246" t="s">
        <v>29796</v>
      </c>
      <c r="O2576" s="1246" t="s">
        <v>1551</v>
      </c>
      <c r="P2576" s="1246" t="s">
        <v>2863</v>
      </c>
      <c r="Q2576" s="1246" t="s">
        <v>2863</v>
      </c>
      <c r="R2576" s="1246" t="s">
        <v>2955</v>
      </c>
      <c r="T2576" s="1246" t="str">
        <f>IF(Table54[[#This Row],[تاریخ اولین  احتساب حق بیمه]]="",1403,MID(Table54[[#This Row],[تاریخ اولین  احتساب حق بیمه]],1,4))</f>
        <v>1402</v>
      </c>
    </row>
    <row r="2577" spans="1:66" s="1246" customFormat="1" ht="24.75" customHeight="1">
      <c r="A2577" s="1246" t="s">
        <v>29793</v>
      </c>
      <c r="B2577" s="1246">
        <v>44710</v>
      </c>
      <c r="C2577" s="1246" t="s">
        <v>29207</v>
      </c>
      <c r="D2577" s="1248" t="s">
        <v>29795</v>
      </c>
      <c r="E2577" s="1246" t="s">
        <v>162</v>
      </c>
      <c r="F2577" s="1246" t="s">
        <v>317</v>
      </c>
      <c r="G2577" s="1246" t="s">
        <v>27316</v>
      </c>
      <c r="H2577" s="1246" t="s">
        <v>180</v>
      </c>
      <c r="I2577" s="1246" t="s">
        <v>5417</v>
      </c>
      <c r="J2577" s="1246">
        <v>9386545825</v>
      </c>
      <c r="K2577" s="1246" t="s">
        <v>1183</v>
      </c>
      <c r="L2577" s="1246" t="s">
        <v>2704</v>
      </c>
      <c r="M2577" s="1246" t="s">
        <v>29861</v>
      </c>
      <c r="O2577" s="1246" t="s">
        <v>1551</v>
      </c>
      <c r="P2577" s="1246" t="s">
        <v>29797</v>
      </c>
      <c r="Q2577" s="1246" t="s">
        <v>29797</v>
      </c>
      <c r="R2577" s="1246" t="s">
        <v>29799</v>
      </c>
      <c r="T2577" s="1246" t="str">
        <f>IF(Table54[[#This Row],[تاریخ اولین  احتساب حق بیمه]]="",1403,MID(Table54[[#This Row],[تاریخ اولین  احتساب حق بیمه]],1,4))</f>
        <v>1400</v>
      </c>
    </row>
    <row r="2578" spans="1:66" s="1246" customFormat="1" ht="24.75" customHeight="1">
      <c r="A2578" s="1246" t="s">
        <v>29794</v>
      </c>
      <c r="B2578" s="1246">
        <v>44711</v>
      </c>
      <c r="C2578" s="1246" t="s">
        <v>29207</v>
      </c>
      <c r="D2578" s="1246">
        <v>6029956604</v>
      </c>
      <c r="E2578" s="1246" t="s">
        <v>162</v>
      </c>
      <c r="F2578" s="1246" t="s">
        <v>1553</v>
      </c>
      <c r="G2578" s="1246" t="s">
        <v>29804</v>
      </c>
      <c r="H2578" s="1246" t="s">
        <v>179</v>
      </c>
      <c r="I2578" s="18" t="s">
        <v>5416</v>
      </c>
      <c r="J2578" s="1246">
        <v>9117593072</v>
      </c>
      <c r="K2578" s="1246" t="s">
        <v>1183</v>
      </c>
      <c r="L2578" s="1246" t="s">
        <v>2704</v>
      </c>
      <c r="M2578" s="1246" t="s">
        <v>29862</v>
      </c>
      <c r="O2578" s="1246" t="s">
        <v>1551</v>
      </c>
      <c r="P2578" s="1246" t="s">
        <v>29798</v>
      </c>
      <c r="Q2578" s="1246" t="s">
        <v>29798</v>
      </c>
      <c r="R2578" s="1246" t="s">
        <v>29800</v>
      </c>
      <c r="T2578" s="1246" t="str">
        <f>IF(Table54[[#This Row],[تاریخ اولین  احتساب حق بیمه]]="",1403,MID(Table54[[#This Row],[تاریخ اولین  احتساب حق بیمه]],1,4))</f>
        <v>1400</v>
      </c>
    </row>
    <row r="2579" spans="1:66" s="1188" customFormat="1" ht="24.75" customHeight="1">
      <c r="A2579" s="1186"/>
      <c r="B2579" s="1186"/>
      <c r="C2579" s="1186"/>
      <c r="D2579" s="1186"/>
      <c r="E2579" s="1186"/>
      <c r="F2579" s="1186"/>
      <c r="G2579" s="1186"/>
      <c r="H2579" s="1186"/>
      <c r="I2579" s="1186"/>
      <c r="J2579" s="1186"/>
      <c r="K2579" s="1186"/>
      <c r="L2579" s="1186"/>
      <c r="M2579" s="1186"/>
      <c r="N2579" s="1186"/>
      <c r="O2579" s="1186"/>
      <c r="P2579" s="1186"/>
      <c r="Q2579" s="1186"/>
      <c r="R2579" s="1186"/>
      <c r="S2579" s="1187"/>
      <c r="T2579" s="1188">
        <f>IF(Table54[[#This Row],[تاریخ اولین  احتساب حق بیمه]]="",1403,MID(Table54[[#This Row],[تاریخ اولین  احتساب حق بیمه]],1,4))</f>
        <v>1403</v>
      </c>
      <c r="U2579" s="1186"/>
      <c r="V2579" s="1186"/>
      <c r="W2579" s="1189"/>
      <c r="X2579" s="1186"/>
      <c r="AH2579" s="1190"/>
      <c r="AI2579" s="1190"/>
      <c r="AJ2579" s="1190"/>
      <c r="AK2579" s="1190"/>
      <c r="AS2579" s="1187"/>
      <c r="BK2579" s="1186"/>
      <c r="BL2579" s="1186"/>
      <c r="BM2579" s="1186"/>
      <c r="BN2579" s="1186"/>
    </row>
    <row r="2580" spans="1:66" s="1188" customFormat="1" ht="24.75" customHeight="1">
      <c r="A2580" s="1186"/>
      <c r="B2580" s="1186"/>
      <c r="C2580" s="1186"/>
      <c r="D2580" s="1186"/>
      <c r="E2580" s="1186"/>
      <c r="F2580" s="1186"/>
      <c r="G2580" s="1186"/>
      <c r="H2580" s="1186"/>
      <c r="I2580" s="1186"/>
      <c r="J2580" s="1186"/>
      <c r="K2580" s="1186"/>
      <c r="L2580" s="1186"/>
      <c r="M2580" s="1186"/>
      <c r="N2580" s="1186"/>
      <c r="O2580" s="1186"/>
      <c r="P2580" s="1186"/>
      <c r="Q2580" s="1186"/>
      <c r="R2580" s="1186"/>
      <c r="S2580" s="1187"/>
      <c r="U2580" s="1186"/>
      <c r="V2580" s="1186"/>
      <c r="W2580" s="1189"/>
      <c r="X2580" s="1186"/>
      <c r="AH2580" s="1190"/>
      <c r="AI2580" s="1190"/>
      <c r="AJ2580" s="1190"/>
      <c r="AK2580" s="1190"/>
      <c r="AS2580" s="1187"/>
      <c r="BK2580" s="1186"/>
      <c r="BL2580" s="1186"/>
      <c r="BM2580" s="1186"/>
      <c r="BN2580" s="1186"/>
    </row>
    <row r="2581" spans="1:66" s="1188" customFormat="1" ht="24.75" customHeight="1">
      <c r="A2581" s="1186"/>
      <c r="B2581" s="1186"/>
      <c r="C2581" s="1186"/>
      <c r="D2581" s="1186"/>
      <c r="E2581" s="1186"/>
      <c r="F2581" s="1186"/>
      <c r="G2581" s="1186"/>
      <c r="H2581" s="1186"/>
      <c r="I2581" s="1186"/>
      <c r="J2581" s="1186"/>
      <c r="K2581" s="1186"/>
      <c r="L2581" s="1186"/>
      <c r="M2581" s="1186"/>
      <c r="N2581" s="1186"/>
      <c r="O2581" s="1186"/>
      <c r="P2581" s="1186"/>
      <c r="Q2581" s="1186"/>
      <c r="R2581" s="1186"/>
      <c r="S2581" s="1187"/>
      <c r="U2581" s="1186"/>
      <c r="V2581" s="1186"/>
      <c r="W2581" s="1189"/>
      <c r="X2581" s="1186"/>
      <c r="AH2581" s="1190"/>
      <c r="AI2581" s="1190"/>
      <c r="AJ2581" s="1190"/>
      <c r="AK2581" s="1190"/>
      <c r="AS2581" s="1187"/>
      <c r="BK2581" s="1186"/>
      <c r="BL2581" s="1186"/>
      <c r="BM2581" s="1186"/>
      <c r="BN2581" s="1186"/>
    </row>
    <row r="2582" spans="1:66" s="938" customFormat="1" ht="24.75" customHeight="1">
      <c r="A2582" s="932"/>
      <c r="B2582" s="932"/>
      <c r="C2582" s="932"/>
      <c r="D2582" s="932"/>
      <c r="E2582" s="932"/>
      <c r="F2582" s="932"/>
      <c r="G2582" s="932"/>
      <c r="H2582" s="932"/>
      <c r="I2582" s="932"/>
      <c r="J2582" s="932"/>
      <c r="K2582" s="932"/>
      <c r="L2582" s="932"/>
      <c r="M2582" s="932"/>
      <c r="N2582" s="932"/>
      <c r="O2582" s="932"/>
      <c r="P2582" s="932"/>
      <c r="Q2582" s="932"/>
      <c r="R2582" s="932"/>
      <c r="S2582" s="937"/>
      <c r="U2582" s="932"/>
      <c r="V2582" s="932"/>
      <c r="W2582" s="934"/>
      <c r="X2582" s="932"/>
      <c r="AH2582" s="939"/>
      <c r="AI2582" s="939"/>
      <c r="AJ2582" s="939"/>
      <c r="AK2582" s="939"/>
      <c r="AS2582" s="937"/>
      <c r="BK2582" s="932"/>
      <c r="BL2582" s="932"/>
      <c r="BM2582" s="932"/>
      <c r="BN2582" s="932"/>
    </row>
    <row r="2583" spans="1:66" s="938" customFormat="1" ht="24.75" customHeight="1">
      <c r="A2583" s="932" t="s">
        <v>29446</v>
      </c>
      <c r="B2583" s="932">
        <v>44801</v>
      </c>
      <c r="C2583" s="932" t="s">
        <v>29447</v>
      </c>
      <c r="D2583" s="932">
        <v>2730311671</v>
      </c>
      <c r="E2583" s="932" t="s">
        <v>163</v>
      </c>
      <c r="F2583" s="932" t="s">
        <v>120</v>
      </c>
      <c r="G2583" s="932" t="s">
        <v>1909</v>
      </c>
      <c r="H2583" s="932" t="s">
        <v>180</v>
      </c>
      <c r="I2583" s="932" t="s">
        <v>5509</v>
      </c>
      <c r="J2583" s="932">
        <v>9301484559</v>
      </c>
      <c r="K2583" s="932" t="s">
        <v>1183</v>
      </c>
      <c r="L2583" s="932" t="s">
        <v>1336</v>
      </c>
      <c r="M2583" s="932" t="s">
        <v>29505</v>
      </c>
      <c r="N2583" s="932"/>
      <c r="O2583" s="932" t="s">
        <v>1551</v>
      </c>
      <c r="P2583" s="932" t="s">
        <v>28928</v>
      </c>
      <c r="Q2583" s="932" t="s">
        <v>28928</v>
      </c>
      <c r="R2583" s="932" t="s">
        <v>28928</v>
      </c>
      <c r="S2583" s="937"/>
      <c r="U2583" s="932"/>
      <c r="V2583" s="932"/>
      <c r="W2583" s="934"/>
      <c r="X2583" s="932"/>
      <c r="AH2583" s="939"/>
      <c r="AI2583" s="939"/>
      <c r="AJ2583" s="939"/>
      <c r="AK2583" s="939"/>
      <c r="AS2583" s="937"/>
      <c r="BK2583" s="932"/>
      <c r="BL2583" s="932"/>
      <c r="BM2583" s="932"/>
      <c r="BN2583" s="932"/>
    </row>
    <row r="2584" spans="1:66" s="938" customFormat="1" ht="24.75" customHeight="1">
      <c r="A2584" s="932"/>
      <c r="B2584" s="934"/>
      <c r="C2584" s="932"/>
      <c r="D2584" s="934"/>
      <c r="E2584" s="934"/>
      <c r="F2584" s="932"/>
      <c r="G2584" s="932"/>
      <c r="H2584" s="932"/>
      <c r="I2584" s="935"/>
      <c r="J2584" s="934"/>
      <c r="K2584" s="932"/>
      <c r="L2584" s="932"/>
      <c r="M2584" s="936"/>
      <c r="N2584" s="932"/>
      <c r="O2584" s="932"/>
      <c r="P2584" s="932"/>
      <c r="Q2584" s="932"/>
      <c r="R2584" s="932"/>
      <c r="S2584" s="937"/>
      <c r="U2584" s="932"/>
      <c r="V2584" s="932"/>
      <c r="W2584" s="934"/>
      <c r="X2584" s="932"/>
      <c r="AH2584" s="939"/>
      <c r="AI2584" s="939"/>
      <c r="AJ2584" s="939"/>
      <c r="AK2584" s="939"/>
      <c r="AS2584" s="937"/>
      <c r="BK2584" s="932"/>
      <c r="BL2584" s="932"/>
      <c r="BM2584" s="932"/>
      <c r="BN2584" s="932"/>
    </row>
    <row r="2585" spans="1:66" s="938" customFormat="1" ht="24.75" customHeight="1">
      <c r="A2585" s="932"/>
      <c r="B2585" s="934"/>
      <c r="C2585" s="933"/>
      <c r="D2585" s="934"/>
      <c r="E2585" s="934"/>
      <c r="F2585" s="932"/>
      <c r="G2585" s="932"/>
      <c r="H2585" s="932"/>
      <c r="I2585" s="935"/>
      <c r="J2585" s="934"/>
      <c r="K2585" s="934"/>
      <c r="L2585" s="934"/>
      <c r="M2585" s="936"/>
      <c r="N2585" s="932"/>
      <c r="O2585" s="932"/>
      <c r="P2585" s="932"/>
      <c r="Q2585" s="932"/>
      <c r="R2585" s="932"/>
      <c r="S2585" s="937"/>
      <c r="U2585" s="932"/>
      <c r="V2585" s="932"/>
      <c r="W2585" s="934"/>
      <c r="X2585" s="932"/>
      <c r="AH2585" s="939"/>
      <c r="AI2585" s="939"/>
      <c r="AJ2585" s="939"/>
      <c r="AK2585" s="939"/>
      <c r="AS2585" s="937"/>
      <c r="BK2585" s="932"/>
      <c r="BL2585" s="932"/>
      <c r="BM2585" s="932"/>
      <c r="BN2585" s="932"/>
    </row>
    <row r="2586" spans="1:66" s="938" customFormat="1" ht="24.75" customHeight="1">
      <c r="A2586" s="932"/>
      <c r="B2586" s="934"/>
      <c r="C2586" s="933"/>
      <c r="D2586" s="934"/>
      <c r="E2586" s="934"/>
      <c r="F2586" s="932"/>
      <c r="G2586" s="932"/>
      <c r="H2586" s="932"/>
      <c r="I2586" s="935"/>
      <c r="J2586" s="934"/>
      <c r="K2586" s="934"/>
      <c r="L2586" s="934"/>
      <c r="M2586" s="936"/>
      <c r="N2586" s="932"/>
      <c r="O2586" s="932"/>
      <c r="P2586" s="932"/>
      <c r="Q2586" s="932"/>
      <c r="R2586" s="932"/>
      <c r="S2586" s="937"/>
      <c r="U2586" s="932"/>
      <c r="V2586" s="932"/>
      <c r="W2586" s="934"/>
      <c r="X2586" s="932"/>
      <c r="AH2586" s="939"/>
      <c r="AI2586" s="939"/>
      <c r="AJ2586" s="939"/>
      <c r="AK2586" s="939"/>
      <c r="AS2586" s="937"/>
      <c r="BK2586" s="932"/>
      <c r="BL2586" s="932"/>
      <c r="BM2586" s="932"/>
      <c r="BN2586" s="932"/>
    </row>
    <row r="2587" spans="1:66" s="938" customFormat="1" ht="24.75" customHeight="1">
      <c r="A2587" s="932"/>
      <c r="B2587" s="932"/>
      <c r="C2587" s="932"/>
      <c r="D2587" s="932"/>
      <c r="E2587" s="932"/>
      <c r="F2587" s="932"/>
      <c r="G2587" s="932"/>
      <c r="H2587" s="932"/>
      <c r="I2587" s="932"/>
      <c r="J2587" s="932"/>
      <c r="K2587" s="932"/>
      <c r="L2587" s="932"/>
      <c r="M2587" s="932"/>
      <c r="N2587" s="932"/>
      <c r="O2587" s="932"/>
      <c r="P2587" s="932"/>
      <c r="Q2587" s="932"/>
      <c r="R2587" s="932"/>
      <c r="S2587" s="937"/>
      <c r="U2587" s="932"/>
      <c r="V2587" s="932"/>
      <c r="W2587" s="934"/>
      <c r="X2587" s="932"/>
      <c r="AH2587" s="939"/>
      <c r="AI2587" s="939"/>
      <c r="AJ2587" s="939"/>
      <c r="AK2587" s="939"/>
      <c r="AS2587" s="937"/>
      <c r="BK2587" s="932"/>
      <c r="BL2587" s="932"/>
      <c r="BM2587" s="932"/>
      <c r="BN2587" s="932"/>
    </row>
    <row r="2588" spans="1:66" s="938" customFormat="1" ht="24.75" customHeight="1">
      <c r="A2588" s="932"/>
      <c r="B2588" s="932"/>
      <c r="C2588" s="932"/>
      <c r="D2588" s="932"/>
      <c r="E2588" s="932"/>
      <c r="F2588" s="932"/>
      <c r="G2588" s="932"/>
      <c r="H2588" s="932"/>
      <c r="I2588" s="932"/>
      <c r="J2588" s="932"/>
      <c r="K2588" s="932"/>
      <c r="L2588" s="932"/>
      <c r="M2588" s="932"/>
      <c r="N2588" s="932"/>
      <c r="O2588" s="932"/>
      <c r="P2588" s="932"/>
      <c r="Q2588" s="932"/>
      <c r="R2588" s="932"/>
      <c r="S2588" s="937"/>
      <c r="U2588" s="932"/>
      <c r="V2588" s="932"/>
      <c r="W2588" s="934"/>
      <c r="X2588" s="932"/>
      <c r="AH2588" s="939"/>
      <c r="AI2588" s="939"/>
      <c r="AJ2588" s="939"/>
      <c r="AK2588" s="939"/>
      <c r="AS2588" s="937"/>
      <c r="BK2588" s="932"/>
      <c r="BL2588" s="932"/>
      <c r="BM2588" s="932"/>
      <c r="BN2588" s="932"/>
    </row>
    <row r="2589" spans="1:66" s="938" customFormat="1" ht="24.75" customHeight="1">
      <c r="A2589" s="932"/>
      <c r="B2589" s="934"/>
      <c r="C2589" s="932"/>
      <c r="D2589" s="934"/>
      <c r="E2589" s="934"/>
      <c r="F2589" s="932"/>
      <c r="G2589" s="932"/>
      <c r="H2589" s="932"/>
      <c r="I2589" s="935"/>
      <c r="J2589" s="934"/>
      <c r="K2589" s="932"/>
      <c r="L2589" s="932"/>
      <c r="M2589" s="936"/>
      <c r="N2589" s="932"/>
      <c r="O2589" s="932"/>
      <c r="P2589" s="932"/>
      <c r="Q2589" s="932"/>
      <c r="R2589" s="932"/>
      <c r="S2589" s="937"/>
      <c r="U2589" s="932"/>
      <c r="V2589" s="932"/>
      <c r="W2589" s="934"/>
      <c r="X2589" s="932"/>
      <c r="AH2589" s="939"/>
      <c r="AI2589" s="939"/>
      <c r="AJ2589" s="939"/>
      <c r="AK2589" s="939"/>
      <c r="AS2589" s="937"/>
      <c r="BK2589" s="932"/>
      <c r="BL2589" s="932"/>
      <c r="BM2589" s="932"/>
      <c r="BN2589" s="932"/>
    </row>
    <row r="2590" spans="1:66" s="938" customFormat="1" ht="24.75" customHeight="1">
      <c r="A2590" s="932"/>
      <c r="B2590" s="934"/>
      <c r="C2590" s="933"/>
      <c r="D2590" s="934"/>
      <c r="E2590" s="934"/>
      <c r="F2590" s="932"/>
      <c r="G2590" s="932"/>
      <c r="H2590" s="932"/>
      <c r="I2590" s="935"/>
      <c r="J2590" s="934"/>
      <c r="K2590" s="934"/>
      <c r="L2590" s="934"/>
      <c r="M2590" s="936"/>
      <c r="N2590" s="932"/>
      <c r="O2590" s="932"/>
      <c r="P2590" s="932"/>
      <c r="Q2590" s="932"/>
      <c r="R2590" s="932"/>
      <c r="S2590" s="937"/>
      <c r="U2590" s="932"/>
      <c r="V2590" s="932"/>
      <c r="W2590" s="934"/>
      <c r="X2590" s="932"/>
      <c r="AH2590" s="939"/>
      <c r="AI2590" s="939"/>
      <c r="AJ2590" s="939"/>
      <c r="AK2590" s="939"/>
      <c r="AS2590" s="937"/>
      <c r="BK2590" s="932"/>
      <c r="BL2590" s="932"/>
      <c r="BM2590" s="932"/>
      <c r="BN2590" s="932"/>
    </row>
    <row r="2591" spans="1:66" s="938" customFormat="1" ht="24.75" customHeight="1">
      <c r="A2591" s="932"/>
      <c r="B2591" s="934"/>
      <c r="C2591" s="933"/>
      <c r="D2591" s="934"/>
      <c r="E2591" s="934"/>
      <c r="F2591" s="932"/>
      <c r="G2591" s="932"/>
      <c r="H2591" s="932"/>
      <c r="I2591" s="935"/>
      <c r="J2591" s="934"/>
      <c r="K2591" s="934"/>
      <c r="L2591" s="934"/>
      <c r="M2591" s="936"/>
      <c r="N2591" s="932"/>
      <c r="O2591" s="932"/>
      <c r="P2591" s="932"/>
      <c r="Q2591" s="932"/>
      <c r="R2591" s="932"/>
      <c r="S2591" s="937"/>
      <c r="U2591" s="932"/>
      <c r="V2591" s="932"/>
      <c r="W2591" s="934"/>
      <c r="X2591" s="932"/>
      <c r="AH2591" s="939"/>
      <c r="AI2591" s="939"/>
      <c r="AJ2591" s="939"/>
      <c r="AK2591" s="939"/>
      <c r="AS2591" s="937"/>
      <c r="BK2591" s="932"/>
      <c r="BL2591" s="932"/>
      <c r="BM2591" s="932"/>
      <c r="BN2591" s="932"/>
    </row>
    <row r="2592" spans="1:66" s="1188" customFormat="1" ht="24.75" customHeight="1">
      <c r="A2592" s="1186"/>
      <c r="B2592" s="1186"/>
      <c r="C2592" s="1186"/>
      <c r="D2592" s="1186"/>
      <c r="E2592" s="1186"/>
      <c r="F2592" s="1186"/>
      <c r="G2592" s="1186"/>
      <c r="H2592" s="1186"/>
      <c r="I2592" s="1186" t="s">
        <v>5417</v>
      </c>
      <c r="J2592" s="1186"/>
      <c r="K2592" s="1186"/>
      <c r="L2592" s="1186"/>
      <c r="M2592" s="1186"/>
      <c r="N2592" s="1186"/>
      <c r="O2592" s="1186"/>
      <c r="P2592" s="1186"/>
      <c r="Q2592" s="1186"/>
      <c r="R2592" s="1186"/>
      <c r="S2592" s="1187"/>
      <c r="T2592" s="1188">
        <f>IF(Table54[[#This Row],[تاریخ اولین  احتساب حق بیمه]]="",1403,MID(Table54[[#This Row],[تاریخ اولین  احتساب حق بیمه]],1,4))</f>
        <v>1403</v>
      </c>
      <c r="U2592" s="1186"/>
      <c r="V2592" s="1186"/>
      <c r="W2592" s="1189"/>
      <c r="X2592" s="1186"/>
      <c r="AH2592" s="1190"/>
      <c r="AI2592" s="1190"/>
      <c r="AJ2592" s="1190"/>
      <c r="AK2592" s="1190"/>
      <c r="AS2592" s="1187"/>
      <c r="BK2592" s="1186"/>
      <c r="BL2592" s="1186"/>
      <c r="BM2592" s="1186"/>
      <c r="BN2592" s="1186"/>
    </row>
    <row r="2593" spans="1:66" s="1136" customFormat="1" ht="24.75" customHeight="1">
      <c r="A2593" s="1130" t="s">
        <v>29214</v>
      </c>
      <c r="B2593" s="1130">
        <v>40501</v>
      </c>
      <c r="C2593" s="1130" t="s">
        <v>29215</v>
      </c>
      <c r="D2593" s="1130">
        <v>2581312394</v>
      </c>
      <c r="E2593" s="1130" t="s">
        <v>162</v>
      </c>
      <c r="F2593" s="1130" t="s">
        <v>86</v>
      </c>
      <c r="G2593" s="1130" t="s">
        <v>2672</v>
      </c>
      <c r="H2593" s="1130" t="s">
        <v>180</v>
      </c>
      <c r="I2593" s="1130" t="s">
        <v>5417</v>
      </c>
      <c r="J2593" s="1130"/>
      <c r="K2593" s="1130" t="s">
        <v>1183</v>
      </c>
      <c r="L2593" s="1130" t="s">
        <v>1184</v>
      </c>
      <c r="M2593" s="1130" t="s">
        <v>2707</v>
      </c>
      <c r="N2593" s="1130"/>
      <c r="O2593" s="1130" t="s">
        <v>1551</v>
      </c>
      <c r="P2593" s="1130" t="s">
        <v>3273</v>
      </c>
      <c r="Q2593" s="1130" t="s">
        <v>3273</v>
      </c>
      <c r="R2593" s="1130" t="s">
        <v>3273</v>
      </c>
      <c r="S2593" s="1135"/>
      <c r="T2593" s="1136" t="str">
        <f>IF(Table54[[#This Row],[تاریخ اولین  احتساب حق بیمه]]="",1403,MID(Table54[[#This Row],[تاریخ اولین  احتساب حق بیمه]],1,4))</f>
        <v>1402</v>
      </c>
      <c r="U2593" s="1130"/>
      <c r="V2593" s="1130"/>
      <c r="W2593" s="1131"/>
      <c r="X2593" s="1130"/>
      <c r="AH2593" s="1137"/>
      <c r="AI2593" s="1137"/>
      <c r="AJ2593" s="1137"/>
      <c r="AK2593" s="1137"/>
      <c r="AS2593" s="1135"/>
      <c r="BK2593" s="1130"/>
      <c r="BL2593" s="1130"/>
      <c r="BM2593" s="1130"/>
      <c r="BN2593" s="1130"/>
    </row>
    <row r="2594" spans="1:66" s="1136" customFormat="1" ht="24.75" customHeight="1">
      <c r="A2594" s="1130" t="s">
        <v>29211</v>
      </c>
      <c r="B2594" s="1131" t="s">
        <v>29213</v>
      </c>
      <c r="C2594" s="1130" t="s">
        <v>29215</v>
      </c>
      <c r="D2594" s="1131" t="s">
        <v>29212</v>
      </c>
      <c r="E2594" s="1131" t="s">
        <v>162</v>
      </c>
      <c r="F2594" s="1130" t="s">
        <v>123</v>
      </c>
      <c r="G2594" s="1130" t="s">
        <v>27316</v>
      </c>
      <c r="H2594" s="1130" t="s">
        <v>180</v>
      </c>
      <c r="I2594" s="1133" t="s">
        <v>5418</v>
      </c>
      <c r="J2594" s="1131" t="s">
        <v>29218</v>
      </c>
      <c r="K2594" s="1130" t="s">
        <v>1183</v>
      </c>
      <c r="L2594" s="1130" t="s">
        <v>1184</v>
      </c>
      <c r="M2594" s="1134" t="s">
        <v>29219</v>
      </c>
      <c r="N2594" s="1130"/>
      <c r="O2594" s="1130" t="s">
        <v>1551</v>
      </c>
      <c r="P2594" s="1130" t="s">
        <v>3273</v>
      </c>
      <c r="Q2594" s="1130" t="s">
        <v>3273</v>
      </c>
      <c r="R2594" s="1130" t="s">
        <v>3273</v>
      </c>
      <c r="S2594" s="1135"/>
      <c r="T2594" s="1136" t="str">
        <f>IF(Table54[[#This Row],[تاریخ اولین  احتساب حق بیمه]]="",1403,MID(Table54[[#This Row],[تاریخ اولین  احتساب حق بیمه]],1,4))</f>
        <v>1402</v>
      </c>
      <c r="U2594" s="1130"/>
      <c r="V2594" s="1130"/>
      <c r="W2594" s="1131"/>
      <c r="X2594" s="1130"/>
      <c r="AH2594" s="1137"/>
      <c r="AI2594" s="1137"/>
      <c r="AJ2594" s="1137"/>
      <c r="AK2594" s="1137"/>
      <c r="AS2594" s="1135"/>
      <c r="BK2594" s="1130"/>
      <c r="BL2594" s="1130"/>
      <c r="BM2594" s="1130"/>
      <c r="BN2594" s="1130"/>
    </row>
    <row r="2595" spans="1:66" s="1136" customFormat="1" ht="24.75" customHeight="1">
      <c r="A2595" s="1130"/>
      <c r="B2595" s="1131"/>
      <c r="C2595" s="1132"/>
      <c r="D2595" s="1131"/>
      <c r="E2595" s="1131"/>
      <c r="F2595" s="1130"/>
      <c r="G2595" s="1130"/>
      <c r="H2595" s="1130"/>
      <c r="I2595" s="1133" t="s">
        <v>5417</v>
      </c>
      <c r="J2595" s="1131"/>
      <c r="K2595" s="1131"/>
      <c r="L2595" s="1131"/>
      <c r="M2595" s="1134"/>
      <c r="N2595" s="1130"/>
      <c r="O2595" s="1130"/>
      <c r="P2595" s="1130"/>
      <c r="Q2595" s="1130"/>
      <c r="R2595" s="1130"/>
      <c r="S2595" s="1135"/>
      <c r="T2595" s="1136">
        <f>IF(Table54[[#This Row],[تاریخ اولین  احتساب حق بیمه]]="",1403,MID(Table54[[#This Row],[تاریخ اولین  احتساب حق بیمه]],1,4))</f>
        <v>1403</v>
      </c>
      <c r="U2595" s="1130"/>
      <c r="V2595" s="1130"/>
      <c r="W2595" s="1131"/>
      <c r="X2595" s="1130"/>
      <c r="AH2595" s="1137"/>
      <c r="AI2595" s="1137"/>
      <c r="AJ2595" s="1137"/>
      <c r="AK2595" s="1137"/>
      <c r="AS2595" s="1135"/>
      <c r="BK2595" s="1130"/>
      <c r="BL2595" s="1130"/>
      <c r="BM2595" s="1130"/>
      <c r="BN2595" s="1130"/>
    </row>
    <row r="2596" spans="1:66" s="938" customFormat="1" ht="24.75" customHeight="1">
      <c r="A2596" s="932"/>
      <c r="B2596" s="934"/>
      <c r="C2596" s="933"/>
      <c r="D2596" s="934"/>
      <c r="E2596" s="934"/>
      <c r="F2596" s="932"/>
      <c r="G2596" s="932"/>
      <c r="H2596" s="932"/>
      <c r="I2596" s="935" t="s">
        <v>5417</v>
      </c>
      <c r="J2596" s="934"/>
      <c r="K2596" s="934"/>
      <c r="L2596" s="934"/>
      <c r="M2596" s="936"/>
      <c r="N2596" s="932"/>
      <c r="O2596" s="932"/>
      <c r="P2596" s="932"/>
      <c r="Q2596" s="932"/>
      <c r="R2596" s="932"/>
      <c r="S2596" s="937"/>
      <c r="T2596" s="938">
        <f>IF(Table54[[#This Row],[تاریخ اولین  احتساب حق بیمه]]="",1403,MID(Table54[[#This Row],[تاریخ اولین  احتساب حق بیمه]],1,4))</f>
        <v>1403</v>
      </c>
      <c r="U2596" s="932"/>
      <c r="V2596" s="932"/>
      <c r="W2596" s="934"/>
      <c r="X2596" s="932"/>
      <c r="AH2596" s="939"/>
      <c r="AI2596" s="939"/>
      <c r="AJ2596" s="939"/>
      <c r="AK2596" s="939"/>
      <c r="AS2596" s="937"/>
      <c r="BK2596" s="932"/>
      <c r="BL2596" s="932"/>
      <c r="BM2596" s="932"/>
      <c r="BN2596" s="932"/>
    </row>
    <row r="2597" spans="1:66" s="938" customFormat="1" ht="24.75" customHeight="1">
      <c r="A2597" s="932"/>
      <c r="B2597" s="934"/>
      <c r="C2597" s="933"/>
      <c r="D2597" s="934"/>
      <c r="E2597" s="934"/>
      <c r="F2597" s="932"/>
      <c r="G2597" s="932"/>
      <c r="H2597" s="932"/>
      <c r="I2597" s="935" t="s">
        <v>5417</v>
      </c>
      <c r="J2597" s="934"/>
      <c r="K2597" s="934"/>
      <c r="L2597" s="934"/>
      <c r="M2597" s="936"/>
      <c r="N2597" s="932"/>
      <c r="O2597" s="932"/>
      <c r="P2597" s="932"/>
      <c r="Q2597" s="932"/>
      <c r="R2597" s="932"/>
      <c r="S2597" s="937"/>
      <c r="T2597" s="938">
        <f>IF(Table54[[#This Row],[تاریخ اولین  احتساب حق بیمه]]="",1403,MID(Table54[[#This Row],[تاریخ اولین  احتساب حق بیمه]],1,4))</f>
        <v>1403</v>
      </c>
      <c r="U2597" s="932"/>
      <c r="V2597" s="932"/>
      <c r="W2597" s="934"/>
      <c r="X2597" s="932"/>
      <c r="AH2597" s="939"/>
      <c r="AI2597" s="939"/>
      <c r="AJ2597" s="939"/>
      <c r="AK2597" s="939"/>
      <c r="AS2597" s="937"/>
      <c r="BK2597" s="932"/>
      <c r="BL2597" s="932"/>
      <c r="BM2597" s="932"/>
      <c r="BN2597" s="932"/>
    </row>
    <row r="2598" spans="1:66" s="938" customFormat="1" ht="24.75" customHeight="1">
      <c r="A2598" s="932"/>
      <c r="B2598" s="934"/>
      <c r="C2598" s="933"/>
      <c r="D2598" s="934"/>
      <c r="E2598" s="934"/>
      <c r="F2598" s="932"/>
      <c r="G2598" s="932"/>
      <c r="H2598" s="932"/>
      <c r="I2598" s="935" t="s">
        <v>5417</v>
      </c>
      <c r="J2598" s="934"/>
      <c r="K2598" s="934"/>
      <c r="L2598" s="934"/>
      <c r="M2598" s="936"/>
      <c r="N2598" s="932"/>
      <c r="O2598" s="932"/>
      <c r="P2598" s="932"/>
      <c r="Q2598" s="932"/>
      <c r="R2598" s="932"/>
      <c r="S2598" s="937"/>
      <c r="T2598" s="938">
        <f>IF(Table54[[#This Row],[تاریخ اولین  احتساب حق بیمه]]="",1403,MID(Table54[[#This Row],[تاریخ اولین  احتساب حق بیمه]],1,4))</f>
        <v>1403</v>
      </c>
      <c r="U2598" s="932"/>
      <c r="V2598" s="932"/>
      <c r="W2598" s="934"/>
      <c r="X2598" s="932"/>
      <c r="AH2598" s="939"/>
      <c r="AI2598" s="939"/>
      <c r="AJ2598" s="939"/>
      <c r="AK2598" s="939"/>
      <c r="AS2598" s="937"/>
      <c r="BK2598" s="932"/>
      <c r="BL2598" s="932"/>
      <c r="BM2598" s="932"/>
      <c r="BN2598" s="932"/>
    </row>
    <row r="2599" spans="1:66" s="750" customFormat="1" ht="24.75" customHeight="1">
      <c r="A2599" s="155" t="s">
        <v>25673</v>
      </c>
      <c r="B2599" s="154" t="s">
        <v>2261</v>
      </c>
      <c r="C2599" s="727" t="s">
        <v>25765</v>
      </c>
      <c r="D2599" s="154" t="s">
        <v>25674</v>
      </c>
      <c r="E2599" s="154" t="s">
        <v>163</v>
      </c>
      <c r="F2599" s="155" t="s">
        <v>109</v>
      </c>
      <c r="G2599" s="155"/>
      <c r="H2599" s="155" t="s">
        <v>180</v>
      </c>
      <c r="I2599" s="11" t="s">
        <v>5509</v>
      </c>
      <c r="J2599" s="154" t="s">
        <v>25675</v>
      </c>
      <c r="K2599" s="154" t="s">
        <v>1183</v>
      </c>
      <c r="L2599" s="154" t="s">
        <v>1184</v>
      </c>
      <c r="M2599" s="801" t="s">
        <v>25676</v>
      </c>
      <c r="N2599" s="155"/>
      <c r="O2599" s="155"/>
      <c r="P2599" s="155" t="s">
        <v>5337</v>
      </c>
      <c r="Q2599" s="155"/>
      <c r="R2599" s="155" t="s">
        <v>5337</v>
      </c>
      <c r="S2599" s="802"/>
      <c r="T2599" s="750" t="str">
        <f>IF(Table54[[#This Row],[تاریخ اولین  احتساب حق بیمه]]="",1403,MID(Table54[[#This Row],[تاریخ اولین  احتساب حق بیمه]],1,4))</f>
        <v>1403</v>
      </c>
      <c r="U2599" s="155"/>
      <c r="V2599" s="155"/>
      <c r="W2599" s="154"/>
      <c r="X2599" s="155"/>
      <c r="AH2599" s="803"/>
      <c r="AI2599" s="803"/>
      <c r="AJ2599" s="803"/>
      <c r="AK2599" s="803"/>
      <c r="AS2599" s="802"/>
      <c r="BK2599" s="155"/>
      <c r="BL2599" s="155"/>
      <c r="BM2599" s="155"/>
      <c r="BN2599" s="155"/>
    </row>
    <row r="2600" spans="1:66" s="750" customFormat="1" ht="24.75" customHeight="1">
      <c r="A2600" s="155"/>
      <c r="B2600" s="154"/>
      <c r="C2600" s="727"/>
      <c r="D2600" s="154"/>
      <c r="E2600" s="154"/>
      <c r="F2600" s="155"/>
      <c r="G2600" s="155"/>
      <c r="H2600" s="155"/>
      <c r="I2600" s="11" t="s">
        <v>5417</v>
      </c>
      <c r="J2600" s="154"/>
      <c r="K2600" s="154"/>
      <c r="L2600" s="154"/>
      <c r="M2600" s="801"/>
      <c r="N2600" s="155"/>
      <c r="O2600" s="155"/>
      <c r="P2600" s="155"/>
      <c r="Q2600" s="155"/>
      <c r="R2600" s="155"/>
      <c r="S2600" s="802"/>
      <c r="T2600" s="750">
        <f>IF(Table54[[#This Row],[تاریخ اولین  احتساب حق بیمه]]="",1403,MID(Table54[[#This Row],[تاریخ اولین  احتساب حق بیمه]],1,4))</f>
        <v>1403</v>
      </c>
      <c r="U2600" s="155"/>
      <c r="V2600" s="155"/>
      <c r="W2600" s="154"/>
      <c r="X2600" s="155"/>
      <c r="AH2600" s="803"/>
      <c r="AI2600" s="803"/>
      <c r="AJ2600" s="803"/>
      <c r="AK2600" s="803"/>
      <c r="AS2600" s="802"/>
      <c r="BK2600" s="155"/>
      <c r="BL2600" s="155"/>
      <c r="BM2600" s="155"/>
      <c r="BN2600" s="155"/>
    </row>
    <row r="2601" spans="1:66" s="750" customFormat="1" ht="24.75" customHeight="1">
      <c r="A2601" s="155" t="s">
        <v>25770</v>
      </c>
      <c r="B2601" s="154">
        <v>40801</v>
      </c>
      <c r="C2601" s="727" t="s">
        <v>25803</v>
      </c>
      <c r="D2601" s="154" t="s">
        <v>25772</v>
      </c>
      <c r="E2601" s="154" t="s">
        <v>162</v>
      </c>
      <c r="F2601" s="155" t="s">
        <v>25774</v>
      </c>
      <c r="G2601" s="155" t="s">
        <v>1909</v>
      </c>
      <c r="H2601" s="155" t="s">
        <v>179</v>
      </c>
      <c r="I2601" s="11" t="s">
        <v>5416</v>
      </c>
      <c r="J2601" s="154" t="s">
        <v>25776</v>
      </c>
      <c r="K2601" s="154" t="s">
        <v>1183</v>
      </c>
      <c r="L2601" s="154" t="s">
        <v>25804</v>
      </c>
      <c r="M2601" s="801" t="s">
        <v>25805</v>
      </c>
      <c r="N2601" s="155"/>
      <c r="O2601" s="155" t="s">
        <v>1551</v>
      </c>
      <c r="P2601" s="155" t="s">
        <v>853</v>
      </c>
      <c r="Q2601" s="155" t="s">
        <v>853</v>
      </c>
      <c r="R2601" s="155" t="s">
        <v>25086</v>
      </c>
      <c r="S2601" s="802"/>
      <c r="U2601" s="155"/>
      <c r="V2601" s="155"/>
      <c r="W2601" s="154"/>
      <c r="X2601" s="155"/>
      <c r="AH2601" s="803"/>
      <c r="AI2601" s="803"/>
      <c r="AJ2601" s="803"/>
      <c r="AK2601" s="803"/>
      <c r="AS2601" s="802"/>
      <c r="BK2601" s="155"/>
      <c r="BL2601" s="155"/>
      <c r="BM2601" s="155"/>
      <c r="BN2601" s="155"/>
    </row>
    <row r="2602" spans="1:66" s="750" customFormat="1" ht="24.75" customHeight="1">
      <c r="A2602" s="155" t="s">
        <v>25771</v>
      </c>
      <c r="B2602" s="154">
        <v>40802</v>
      </c>
      <c r="C2602" s="727" t="s">
        <v>25803</v>
      </c>
      <c r="D2602" s="154" t="s">
        <v>25773</v>
      </c>
      <c r="E2602" s="154" t="s">
        <v>163</v>
      </c>
      <c r="F2602" s="155" t="s">
        <v>25775</v>
      </c>
      <c r="G2602" s="155" t="s">
        <v>1909</v>
      </c>
      <c r="H2602" s="155" t="s">
        <v>180</v>
      </c>
      <c r="I2602" s="11" t="s">
        <v>5509</v>
      </c>
      <c r="J2602" s="154" t="s">
        <v>25777</v>
      </c>
      <c r="K2602" s="154" t="s">
        <v>1183</v>
      </c>
      <c r="L2602" s="154" t="s">
        <v>25778</v>
      </c>
      <c r="M2602" s="801"/>
      <c r="N2602" s="155"/>
      <c r="O2602" s="155" t="s">
        <v>2155</v>
      </c>
      <c r="P2602" s="155" t="s">
        <v>25779</v>
      </c>
      <c r="Q2602" s="155" t="s">
        <v>25779</v>
      </c>
      <c r="R2602" s="155"/>
      <c r="S2602" s="802"/>
      <c r="U2602" s="155"/>
      <c r="V2602" s="155"/>
      <c r="W2602" s="154"/>
      <c r="X2602" s="155"/>
      <c r="AH2602" s="803"/>
      <c r="AI2602" s="803"/>
      <c r="AJ2602" s="803"/>
      <c r="AK2602" s="803"/>
      <c r="AS2602" s="802"/>
      <c r="BK2602" s="155"/>
      <c r="BL2602" s="155"/>
      <c r="BM2602" s="155"/>
      <c r="BN2602" s="155"/>
    </row>
    <row r="2603" spans="1:66" s="750" customFormat="1" ht="24.75" customHeight="1">
      <c r="A2603" s="155"/>
      <c r="B2603" s="154"/>
      <c r="C2603" s="727"/>
      <c r="D2603" s="154"/>
      <c r="E2603" s="154"/>
      <c r="F2603" s="155"/>
      <c r="G2603" s="155"/>
      <c r="H2603" s="155"/>
      <c r="I2603" s="11" t="s">
        <v>5417</v>
      </c>
      <c r="J2603" s="154"/>
      <c r="K2603" s="154"/>
      <c r="L2603" s="154"/>
      <c r="M2603" s="801"/>
      <c r="N2603" s="155"/>
      <c r="O2603" s="155"/>
      <c r="P2603" s="155"/>
      <c r="Q2603" s="155"/>
      <c r="R2603" s="155"/>
      <c r="S2603" s="802"/>
      <c r="T2603" s="750">
        <f>IF(Table54[[#This Row],[تاریخ اولین  احتساب حق بیمه]]="",1403,MID(Table54[[#This Row],[تاریخ اولین  احتساب حق بیمه]],1,4))</f>
        <v>1403</v>
      </c>
      <c r="U2603" s="155"/>
      <c r="V2603" s="155"/>
      <c r="W2603" s="154"/>
      <c r="X2603" s="155"/>
      <c r="AH2603" s="803"/>
      <c r="AI2603" s="803"/>
      <c r="AJ2603" s="803"/>
      <c r="AK2603" s="803"/>
      <c r="AS2603" s="802"/>
      <c r="BK2603" s="155"/>
      <c r="BL2603" s="155"/>
      <c r="BM2603" s="155"/>
      <c r="BN2603" s="155"/>
    </row>
    <row r="2604" spans="1:66" s="750" customFormat="1" ht="24.75" customHeight="1">
      <c r="A2604" s="155" t="s">
        <v>25810</v>
      </c>
      <c r="B2604" s="154" t="s">
        <v>25813</v>
      </c>
      <c r="C2604" s="727" t="s">
        <v>25830</v>
      </c>
      <c r="D2604" s="154" t="s">
        <v>25817</v>
      </c>
      <c r="E2604" s="154" t="s">
        <v>162</v>
      </c>
      <c r="F2604" s="155" t="s">
        <v>25821</v>
      </c>
      <c r="G2604" s="155" t="s">
        <v>1577</v>
      </c>
      <c r="H2604" s="155" t="s">
        <v>180</v>
      </c>
      <c r="I2604" s="11" t="s">
        <v>5509</v>
      </c>
      <c r="J2604" s="154" t="s">
        <v>25822</v>
      </c>
      <c r="K2604" s="154" t="s">
        <v>1183</v>
      </c>
      <c r="L2604" s="154" t="s">
        <v>1184</v>
      </c>
      <c r="M2604" s="801" t="s">
        <v>25823</v>
      </c>
      <c r="N2604" s="155"/>
      <c r="O2604" s="155"/>
      <c r="P2604" s="155" t="s">
        <v>847</v>
      </c>
      <c r="Q2604" s="155"/>
      <c r="R2604" s="155" t="s">
        <v>847</v>
      </c>
      <c r="S2604" s="802"/>
      <c r="T2604" s="750" t="str">
        <f>IF(Table54[[#This Row],[تاریخ اولین  احتساب حق بیمه]]="",1403,MID(Table54[[#This Row],[تاریخ اولین  احتساب حق بیمه]],1,4))</f>
        <v>1400</v>
      </c>
      <c r="U2604" s="155" t="s">
        <v>5598</v>
      </c>
      <c r="V2604" s="155"/>
      <c r="W2604" s="154"/>
      <c r="X2604" s="155"/>
      <c r="AH2604" s="803"/>
      <c r="AI2604" s="803"/>
      <c r="AJ2604" s="803"/>
      <c r="AK2604" s="803"/>
      <c r="AS2604" s="802"/>
      <c r="BK2604" s="155"/>
      <c r="BL2604" s="155"/>
      <c r="BM2604" s="155"/>
      <c r="BN2604" s="155"/>
    </row>
    <row r="2605" spans="1:66" s="750" customFormat="1" ht="24.75" customHeight="1">
      <c r="A2605" s="155" t="s">
        <v>25811</v>
      </c>
      <c r="B2605" s="154" t="s">
        <v>25814</v>
      </c>
      <c r="C2605" s="727" t="s">
        <v>25830</v>
      </c>
      <c r="D2605" s="154" t="s">
        <v>25818</v>
      </c>
      <c r="E2605" s="154" t="s">
        <v>162</v>
      </c>
      <c r="F2605" s="155" t="s">
        <v>3728</v>
      </c>
      <c r="G2605" s="155" t="s">
        <v>1577</v>
      </c>
      <c r="H2605" s="155" t="s">
        <v>180</v>
      </c>
      <c r="I2605" s="11" t="s">
        <v>5509</v>
      </c>
      <c r="J2605" s="154" t="s">
        <v>25824</v>
      </c>
      <c r="K2605" s="154" t="s">
        <v>1183</v>
      </c>
      <c r="L2605" s="154" t="s">
        <v>1184</v>
      </c>
      <c r="M2605" s="801" t="s">
        <v>25825</v>
      </c>
      <c r="N2605" s="155"/>
      <c r="O2605" s="155"/>
      <c r="P2605" s="155" t="s">
        <v>22871</v>
      </c>
      <c r="Q2605" s="155"/>
      <c r="R2605" s="155" t="s">
        <v>22871</v>
      </c>
      <c r="S2605" s="802"/>
      <c r="T2605" s="750" t="str">
        <f>IF(Table54[[#This Row],[تاریخ اولین  احتساب حق بیمه]]="",1403,MID(Table54[[#This Row],[تاریخ اولین  احتساب حق بیمه]],1,4))</f>
        <v>1403</v>
      </c>
      <c r="U2605" s="155" t="s">
        <v>5598</v>
      </c>
      <c r="V2605" s="155"/>
      <c r="W2605" s="154"/>
      <c r="X2605" s="155"/>
      <c r="AH2605" s="803"/>
      <c r="AI2605" s="803"/>
      <c r="AJ2605" s="803"/>
      <c r="AK2605" s="803"/>
      <c r="AS2605" s="802"/>
      <c r="BK2605" s="155"/>
      <c r="BL2605" s="155"/>
      <c r="BM2605" s="155"/>
      <c r="BN2605" s="155"/>
    </row>
    <row r="2606" spans="1:66" s="750" customFormat="1" ht="24.75" customHeight="1">
      <c r="A2606" s="155" t="s">
        <v>25985</v>
      </c>
      <c r="B2606" s="154" t="s">
        <v>25815</v>
      </c>
      <c r="C2606" s="727" t="s">
        <v>25830</v>
      </c>
      <c r="D2606" s="154" t="s">
        <v>25819</v>
      </c>
      <c r="E2606" s="154" t="s">
        <v>163</v>
      </c>
      <c r="F2606" s="155" t="s">
        <v>111</v>
      </c>
      <c r="G2606" s="155" t="s">
        <v>1955</v>
      </c>
      <c r="H2606" s="155" t="s">
        <v>180</v>
      </c>
      <c r="I2606" s="11" t="s">
        <v>5509</v>
      </c>
      <c r="J2606" s="154" t="s">
        <v>25826</v>
      </c>
      <c r="K2606" s="154" t="s">
        <v>1183</v>
      </c>
      <c r="L2606" s="154" t="s">
        <v>1184</v>
      </c>
      <c r="M2606" s="801" t="s">
        <v>25827</v>
      </c>
      <c r="N2606" s="155"/>
      <c r="O2606" s="155"/>
      <c r="P2606" s="155" t="s">
        <v>730</v>
      </c>
      <c r="Q2606" s="155"/>
      <c r="R2606" s="155" t="s">
        <v>730</v>
      </c>
      <c r="S2606" s="802"/>
      <c r="T2606" s="750" t="str">
        <f>IF(Table54[[#This Row],[تاریخ اولین  احتساب حق بیمه]]="",1403,MID(Table54[[#This Row],[تاریخ اولین  احتساب حق بیمه]],1,4))</f>
        <v>1400</v>
      </c>
      <c r="U2606" s="155" t="s">
        <v>5598</v>
      </c>
      <c r="V2606" s="155"/>
      <c r="W2606" s="154"/>
      <c r="X2606" s="155"/>
      <c r="AH2606" s="803"/>
      <c r="AI2606" s="803"/>
      <c r="AJ2606" s="803"/>
      <c r="AK2606" s="803"/>
      <c r="AS2606" s="802"/>
      <c r="BK2606" s="155"/>
      <c r="BL2606" s="155"/>
      <c r="BM2606" s="155"/>
      <c r="BN2606" s="155"/>
    </row>
    <row r="2607" spans="1:66" s="750" customFormat="1" ht="24.75" customHeight="1">
      <c r="A2607" s="155" t="s">
        <v>25812</v>
      </c>
      <c r="B2607" s="154" t="s">
        <v>25816</v>
      </c>
      <c r="C2607" s="727" t="s">
        <v>25830</v>
      </c>
      <c r="D2607" s="154" t="s">
        <v>25820</v>
      </c>
      <c r="E2607" s="154" t="s">
        <v>163</v>
      </c>
      <c r="F2607" s="155" t="s">
        <v>86</v>
      </c>
      <c r="G2607" s="155" t="s">
        <v>1955</v>
      </c>
      <c r="H2607" s="155" t="s">
        <v>180</v>
      </c>
      <c r="I2607" s="11" t="s">
        <v>5509</v>
      </c>
      <c r="J2607" s="154" t="s">
        <v>25828</v>
      </c>
      <c r="K2607" s="154" t="s">
        <v>1183</v>
      </c>
      <c r="L2607" s="154" t="s">
        <v>1184</v>
      </c>
      <c r="M2607" s="801" t="s">
        <v>25829</v>
      </c>
      <c r="N2607" s="155"/>
      <c r="O2607" s="155"/>
      <c r="P2607" s="155" t="s">
        <v>5586</v>
      </c>
      <c r="Q2607" s="155"/>
      <c r="R2607" s="155" t="s">
        <v>5586</v>
      </c>
      <c r="S2607" s="802"/>
      <c r="T2607" s="750" t="str">
        <f>IF(Table54[[#This Row],[تاریخ اولین  احتساب حق بیمه]]="",1403,MID(Table54[[#This Row],[تاریخ اولین  احتساب حق بیمه]],1,4))</f>
        <v>1403</v>
      </c>
      <c r="U2607" s="155" t="s">
        <v>5598</v>
      </c>
      <c r="V2607" s="155"/>
      <c r="W2607" s="154"/>
      <c r="X2607" s="155"/>
      <c r="AH2607" s="803"/>
      <c r="AI2607" s="803"/>
      <c r="AJ2607" s="803"/>
      <c r="AK2607" s="803"/>
      <c r="AS2607" s="802"/>
      <c r="BK2607" s="155"/>
      <c r="BL2607" s="155"/>
      <c r="BM2607" s="155"/>
      <c r="BN2607" s="155"/>
    </row>
    <row r="2608" spans="1:66" s="750" customFormat="1" ht="24.75" customHeight="1">
      <c r="A2608" s="155" t="s">
        <v>27319</v>
      </c>
      <c r="B2608" s="154" t="s">
        <v>27320</v>
      </c>
      <c r="C2608" s="727" t="s">
        <v>25830</v>
      </c>
      <c r="D2608" s="154" t="s">
        <v>27321</v>
      </c>
      <c r="E2608" s="154" t="s">
        <v>163</v>
      </c>
      <c r="F2608" s="155" t="s">
        <v>123</v>
      </c>
      <c r="G2608" s="155" t="s">
        <v>27322</v>
      </c>
      <c r="H2608" s="155" t="s">
        <v>180</v>
      </c>
      <c r="I2608" s="11" t="s">
        <v>5509</v>
      </c>
      <c r="J2608" s="154" t="s">
        <v>27323</v>
      </c>
      <c r="K2608" s="154" t="s">
        <v>1183</v>
      </c>
      <c r="L2608" s="154" t="s">
        <v>1221</v>
      </c>
      <c r="M2608" s="801" t="s">
        <v>27324</v>
      </c>
      <c r="N2608" s="155"/>
      <c r="O2608" s="155"/>
      <c r="P2608" s="155" t="s">
        <v>26037</v>
      </c>
      <c r="Q2608" s="155" t="s">
        <v>5595</v>
      </c>
      <c r="R2608" s="155" t="s">
        <v>26037</v>
      </c>
      <c r="S2608" s="802"/>
      <c r="U2608" s="155"/>
      <c r="V2608" s="155"/>
      <c r="W2608" s="154"/>
      <c r="X2608" s="155"/>
      <c r="AH2608" s="803"/>
      <c r="AI2608" s="803"/>
      <c r="AJ2608" s="803"/>
      <c r="AK2608" s="803"/>
      <c r="AS2608" s="802"/>
      <c r="BK2608" s="155"/>
      <c r="BL2608" s="155"/>
      <c r="BM2608" s="155"/>
      <c r="BN2608" s="155"/>
    </row>
    <row r="2609" spans="1:124" s="750" customFormat="1" ht="24.75" customHeight="1">
      <c r="A2609" s="155"/>
      <c r="B2609" s="154"/>
      <c r="C2609" s="727"/>
      <c r="D2609" s="154"/>
      <c r="E2609" s="154"/>
      <c r="F2609" s="155"/>
      <c r="G2609" s="155"/>
      <c r="H2609" s="155"/>
      <c r="I2609" s="11" t="s">
        <v>5417</v>
      </c>
      <c r="J2609" s="154"/>
      <c r="K2609" s="154"/>
      <c r="L2609" s="154"/>
      <c r="M2609" s="801"/>
      <c r="N2609" s="155"/>
      <c r="O2609" s="155"/>
      <c r="P2609" s="155"/>
      <c r="Q2609" s="155"/>
      <c r="R2609" s="155"/>
      <c r="S2609" s="802"/>
      <c r="T2609" s="750">
        <f>IF(Table54[[#This Row],[تاریخ اولین  احتساب حق بیمه]]="",1403,MID(Table54[[#This Row],[تاریخ اولین  احتساب حق بیمه]],1,4))</f>
        <v>1403</v>
      </c>
      <c r="U2609" s="155"/>
      <c r="V2609" s="155"/>
      <c r="W2609" s="154"/>
      <c r="X2609" s="155"/>
      <c r="AH2609" s="803"/>
      <c r="AI2609" s="803"/>
      <c r="AJ2609" s="803"/>
      <c r="AK2609" s="803"/>
      <c r="AS2609" s="802"/>
      <c r="BK2609" s="155"/>
      <c r="BL2609" s="155"/>
      <c r="BM2609" s="155"/>
      <c r="BN2609" s="155"/>
    </row>
    <row r="2610" spans="1:124" s="750" customFormat="1" ht="24.75" customHeight="1">
      <c r="A2610" s="155"/>
      <c r="B2610" s="154"/>
      <c r="C2610" s="727"/>
      <c r="D2610" s="154"/>
      <c r="E2610" s="154"/>
      <c r="F2610" s="155"/>
      <c r="G2610" s="155"/>
      <c r="H2610" s="155"/>
      <c r="I2610" s="11" t="s">
        <v>5417</v>
      </c>
      <c r="J2610" s="154"/>
      <c r="K2610" s="154"/>
      <c r="L2610" s="154"/>
      <c r="M2610" s="801"/>
      <c r="N2610" s="155"/>
      <c r="O2610" s="155"/>
      <c r="P2610" s="155"/>
      <c r="Q2610" s="155"/>
      <c r="R2610" s="155"/>
      <c r="S2610" s="802"/>
      <c r="T2610" s="750">
        <f>IF(Table54[[#This Row],[تاریخ اولین  احتساب حق بیمه]]="",1403,MID(Table54[[#This Row],[تاریخ اولین  احتساب حق بیمه]],1,4))</f>
        <v>1403</v>
      </c>
      <c r="U2610" s="155"/>
      <c r="V2610" s="155"/>
      <c r="W2610" s="154"/>
      <c r="X2610" s="155"/>
      <c r="AH2610" s="803"/>
      <c r="AI2610" s="803"/>
      <c r="AJ2610" s="803"/>
      <c r="AK2610" s="803"/>
      <c r="AS2610" s="802"/>
      <c r="BK2610" s="155"/>
      <c r="BL2610" s="155"/>
      <c r="BM2610" s="155"/>
      <c r="BN2610" s="155"/>
    </row>
    <row r="2611" spans="1:124" ht="24" customHeight="1">
      <c r="A2611" s="155" t="s">
        <v>25955</v>
      </c>
      <c r="B2611" s="722" t="s">
        <v>25956</v>
      </c>
      <c r="C2611" s="727" t="s">
        <v>25957</v>
      </c>
      <c r="D2611" s="154" t="s">
        <v>25958</v>
      </c>
      <c r="E2611" s="154" t="s">
        <v>163</v>
      </c>
      <c r="F2611" s="155" t="s">
        <v>281</v>
      </c>
      <c r="H2611" s="155" t="s">
        <v>180</v>
      </c>
      <c r="I2611" s="11" t="s">
        <v>5417</v>
      </c>
      <c r="J2611" s="154"/>
      <c r="K2611" s="867"/>
      <c r="L2611" s="154"/>
      <c r="M2611" s="801"/>
      <c r="O2611" s="155" t="s">
        <v>2155</v>
      </c>
      <c r="P2611" s="155" t="s">
        <v>1482</v>
      </c>
      <c r="Q2611" s="155" t="s">
        <v>1482</v>
      </c>
      <c r="R2611" s="155" t="s">
        <v>5337</v>
      </c>
      <c r="S2611" s="880"/>
      <c r="T2611" s="750"/>
      <c r="W2611" s="155"/>
      <c r="Y2611" s="750"/>
      <c r="Z2611" s="750"/>
      <c r="AA2611" s="750"/>
      <c r="AB2611" s="750"/>
      <c r="AC2611" s="750"/>
      <c r="AD2611" s="750"/>
      <c r="AE2611" s="750"/>
      <c r="AF2611" s="750"/>
      <c r="AG2611" s="750"/>
      <c r="AH2611" s="881"/>
      <c r="AI2611" s="881"/>
      <c r="AJ2611" s="881"/>
      <c r="AK2611" s="881"/>
      <c r="AL2611" s="750"/>
      <c r="AM2611" s="750"/>
      <c r="AN2611" s="750"/>
      <c r="AO2611" s="750"/>
      <c r="AP2611" s="750"/>
      <c r="AQ2611" s="750"/>
      <c r="AR2611" s="750"/>
      <c r="AS2611" s="880"/>
      <c r="AT2611" s="750"/>
      <c r="AU2611" s="750"/>
      <c r="AV2611" s="750"/>
      <c r="AW2611" s="750"/>
      <c r="AX2611" s="750"/>
      <c r="AY2611" s="750"/>
      <c r="AZ2611" s="750"/>
      <c r="BA2611" s="750"/>
      <c r="BB2611" s="750"/>
      <c r="BC2611" s="750"/>
      <c r="BD2611" s="750"/>
      <c r="BE2611" s="750"/>
      <c r="BF2611" s="750"/>
      <c r="BG2611" s="750"/>
      <c r="BH2611" s="750"/>
      <c r="BI2611" s="750"/>
      <c r="BJ2611" s="750"/>
      <c r="BK2611" s="750"/>
      <c r="BL2611" s="750"/>
      <c r="BM2611" s="750"/>
      <c r="BN2611" s="750"/>
      <c r="BO2611" s="750"/>
      <c r="BP2611" s="750"/>
      <c r="BQ2611" s="750"/>
      <c r="BR2611" s="750"/>
      <c r="BS2611" s="750"/>
      <c r="BT2611" s="750"/>
      <c r="BU2611" s="750"/>
      <c r="BV2611" s="750"/>
      <c r="BW2611" s="750"/>
      <c r="BX2611" s="750"/>
      <c r="BY2611" s="750"/>
      <c r="BZ2611" s="750"/>
      <c r="CA2611" s="750"/>
      <c r="CB2611" s="750"/>
      <c r="CC2611" s="750"/>
      <c r="CD2611" s="750"/>
      <c r="CE2611" s="750"/>
      <c r="CF2611" s="750"/>
      <c r="CG2611" s="750"/>
      <c r="CH2611" s="750"/>
      <c r="CI2611" s="750"/>
      <c r="CJ2611" s="750"/>
      <c r="CK2611" s="750"/>
      <c r="CL2611" s="750"/>
      <c r="CM2611" s="750"/>
      <c r="CN2611" s="750"/>
      <c r="CO2611" s="750"/>
      <c r="CP2611" s="750"/>
      <c r="CQ2611" s="750"/>
      <c r="CR2611" s="750"/>
      <c r="CS2611" s="750"/>
      <c r="CT2611" s="750"/>
      <c r="CU2611" s="750"/>
      <c r="CV2611" s="750"/>
      <c r="CW2611" s="750"/>
      <c r="CX2611" s="750"/>
      <c r="CY2611" s="750"/>
      <c r="CZ2611" s="750"/>
      <c r="DA2611" s="750"/>
      <c r="DB2611" s="750"/>
      <c r="DC2611" s="750"/>
      <c r="DD2611" s="750"/>
      <c r="DE2611" s="750"/>
      <c r="DF2611" s="750"/>
      <c r="DG2611" s="750"/>
      <c r="DH2611" s="750"/>
      <c r="DI2611" s="750"/>
      <c r="DJ2611" s="750"/>
      <c r="DK2611" s="750"/>
      <c r="DL2611" s="750"/>
      <c r="DM2611" s="750"/>
      <c r="DN2611" s="750"/>
      <c r="DO2611" s="750"/>
      <c r="DP2611" s="750"/>
      <c r="DQ2611" s="750"/>
      <c r="DR2611" s="750"/>
      <c r="DS2611" s="750"/>
      <c r="DT2611" s="750"/>
    </row>
    <row r="2612" spans="1:124" s="750" customFormat="1" ht="24.75" customHeight="1">
      <c r="A2612" s="155"/>
      <c r="B2612" s="154"/>
      <c r="C2612" s="727"/>
      <c r="D2612" s="154"/>
      <c r="E2612" s="154"/>
      <c r="F2612" s="155"/>
      <c r="G2612" s="155"/>
      <c r="H2612" s="155"/>
      <c r="I2612" s="11" t="s">
        <v>5417</v>
      </c>
      <c r="J2612" s="154"/>
      <c r="K2612" s="154"/>
      <c r="L2612" s="154"/>
      <c r="M2612" s="801"/>
      <c r="N2612" s="155"/>
      <c r="O2612" s="155"/>
      <c r="P2612" s="155"/>
      <c r="Q2612" s="155"/>
      <c r="R2612" s="155"/>
      <c r="S2612" s="802"/>
      <c r="T2612" s="750">
        <f>IF(Table54[[#This Row],[تاریخ اولین  احتساب حق بیمه]]="",1403,MID(Table54[[#This Row],[تاریخ اولین  احتساب حق بیمه]],1,4))</f>
        <v>1403</v>
      </c>
      <c r="U2612" s="155"/>
      <c r="V2612" s="155"/>
      <c r="W2612" s="154"/>
      <c r="X2612" s="155"/>
      <c r="AH2612" s="803"/>
      <c r="AI2612" s="803"/>
      <c r="AJ2612" s="803"/>
      <c r="AK2612" s="803"/>
      <c r="AS2612" s="802"/>
      <c r="BK2612" s="155"/>
      <c r="BL2612" s="155"/>
      <c r="BM2612" s="155"/>
      <c r="BN2612" s="155"/>
    </row>
    <row r="2613" spans="1:124" s="22" customFormat="1" ht="24.75" customHeight="1">
      <c r="A2613" s="22" t="s">
        <v>25965</v>
      </c>
      <c r="B2613" s="979">
        <v>40501</v>
      </c>
      <c r="C2613" s="472" t="s">
        <v>25966</v>
      </c>
      <c r="D2613" s="23" t="s">
        <v>25967</v>
      </c>
      <c r="E2613" s="154" t="s">
        <v>162</v>
      </c>
      <c r="F2613" s="22" t="s">
        <v>138</v>
      </c>
      <c r="G2613" s="22" t="s">
        <v>1577</v>
      </c>
      <c r="H2613" s="22" t="s">
        <v>180</v>
      </c>
      <c r="I2613" s="18" t="s">
        <v>5417</v>
      </c>
      <c r="J2613" s="23" t="s">
        <v>25968</v>
      </c>
      <c r="K2613" s="1097" t="s">
        <v>1183</v>
      </c>
      <c r="L2613" s="23" t="s">
        <v>1184</v>
      </c>
      <c r="M2613" s="746" t="s">
        <v>25969</v>
      </c>
      <c r="O2613" s="22" t="s">
        <v>1551</v>
      </c>
      <c r="P2613" s="22" t="s">
        <v>25970</v>
      </c>
      <c r="Q2613" s="22" t="s">
        <v>25970</v>
      </c>
      <c r="R2613" s="22" t="s">
        <v>23272</v>
      </c>
      <c r="S2613" s="821"/>
      <c r="T2613" s="748"/>
      <c r="Y2613" s="748"/>
      <c r="Z2613" s="748"/>
      <c r="AA2613" s="748"/>
      <c r="AB2613" s="748"/>
      <c r="AC2613" s="748"/>
      <c r="AD2613" s="748"/>
      <c r="AE2613" s="748"/>
      <c r="AF2613" s="748"/>
      <c r="AG2613" s="748"/>
      <c r="AH2613" s="822"/>
      <c r="AI2613" s="822"/>
      <c r="AJ2613" s="822"/>
      <c r="AK2613" s="822"/>
      <c r="AL2613" s="748"/>
      <c r="AM2613" s="748"/>
      <c r="AN2613" s="748"/>
      <c r="AO2613" s="748"/>
      <c r="AP2613" s="748"/>
      <c r="AQ2613" s="748"/>
      <c r="AR2613" s="748"/>
      <c r="AS2613" s="821"/>
      <c r="AT2613" s="748"/>
      <c r="AU2613" s="748"/>
      <c r="AV2613" s="748"/>
      <c r="AW2613" s="748"/>
      <c r="AX2613" s="748"/>
      <c r="AY2613" s="748"/>
      <c r="AZ2613" s="748"/>
      <c r="BA2613" s="748"/>
      <c r="BB2613" s="748"/>
      <c r="BC2613" s="748"/>
      <c r="BD2613" s="748"/>
      <c r="BE2613" s="748"/>
      <c r="BF2613" s="748"/>
      <c r="BG2613" s="748"/>
      <c r="BH2613" s="748"/>
      <c r="BI2613" s="748"/>
      <c r="BJ2613" s="748"/>
      <c r="BK2613" s="748"/>
      <c r="BL2613" s="748"/>
      <c r="BM2613" s="748"/>
      <c r="BN2613" s="748"/>
      <c r="BO2613" s="748"/>
      <c r="BP2613" s="748"/>
      <c r="BQ2613" s="748"/>
      <c r="BR2613" s="748"/>
      <c r="BS2613" s="748"/>
      <c r="BT2613" s="748"/>
      <c r="BU2613" s="748"/>
      <c r="BV2613" s="748"/>
      <c r="BW2613" s="748"/>
      <c r="BX2613" s="748"/>
      <c r="BY2613" s="748"/>
      <c r="BZ2613" s="748"/>
      <c r="CA2613" s="748"/>
      <c r="CB2613" s="748"/>
      <c r="CC2613" s="748"/>
      <c r="CD2613" s="748"/>
      <c r="CE2613" s="748"/>
      <c r="CF2613" s="748"/>
      <c r="CG2613" s="748"/>
      <c r="CH2613" s="748"/>
      <c r="CI2613" s="748"/>
      <c r="CJ2613" s="748"/>
      <c r="CK2613" s="748"/>
      <c r="CL2613" s="748"/>
      <c r="CM2613" s="748"/>
      <c r="CN2613" s="748"/>
      <c r="CO2613" s="748"/>
      <c r="CP2613" s="748"/>
      <c r="CQ2613" s="748"/>
      <c r="CR2613" s="748"/>
      <c r="CS2613" s="748"/>
      <c r="CT2613" s="748"/>
      <c r="CU2613" s="748"/>
      <c r="CV2613" s="748"/>
      <c r="CW2613" s="748"/>
      <c r="CX2613" s="748"/>
      <c r="CY2613" s="748"/>
      <c r="CZ2613" s="748"/>
      <c r="DA2613" s="748"/>
      <c r="DB2613" s="748"/>
      <c r="DC2613" s="748"/>
      <c r="DD2613" s="748"/>
      <c r="DE2613" s="748"/>
      <c r="DF2613" s="748"/>
      <c r="DG2613" s="748"/>
      <c r="DH2613" s="748"/>
      <c r="DI2613" s="748"/>
      <c r="DJ2613" s="748"/>
      <c r="DK2613" s="748"/>
      <c r="DL2613" s="748"/>
      <c r="DM2613" s="748"/>
      <c r="DN2613" s="748"/>
      <c r="DO2613" s="748"/>
      <c r="DP2613" s="748"/>
      <c r="DQ2613" s="748"/>
      <c r="DR2613" s="748"/>
      <c r="DS2613" s="748"/>
      <c r="DT2613" s="748"/>
    </row>
    <row r="2614" spans="1:124" s="22" customFormat="1" ht="24.75" customHeight="1">
      <c r="A2614" s="22" t="s">
        <v>25971</v>
      </c>
      <c r="B2614" s="979">
        <v>40502</v>
      </c>
      <c r="C2614" s="472" t="s">
        <v>25966</v>
      </c>
      <c r="D2614" s="23" t="s">
        <v>25972</v>
      </c>
      <c r="E2614" s="23" t="s">
        <v>386</v>
      </c>
      <c r="F2614" s="22" t="s">
        <v>471</v>
      </c>
      <c r="G2614" s="22" t="s">
        <v>1955</v>
      </c>
      <c r="H2614" s="22" t="s">
        <v>179</v>
      </c>
      <c r="I2614" s="18" t="s">
        <v>5417</v>
      </c>
      <c r="J2614" s="23" t="s">
        <v>25973</v>
      </c>
      <c r="K2614" s="1097" t="s">
        <v>1183</v>
      </c>
      <c r="L2614" s="23" t="s">
        <v>1184</v>
      </c>
      <c r="M2614" s="746" t="s">
        <v>25974</v>
      </c>
      <c r="N2614" s="22">
        <v>4195964391</v>
      </c>
      <c r="O2614" s="22" t="s">
        <v>2155</v>
      </c>
      <c r="P2614" s="22" t="s">
        <v>5337</v>
      </c>
      <c r="Q2614" s="22" t="s">
        <v>5337</v>
      </c>
      <c r="S2614" s="821"/>
      <c r="T2614" s="748"/>
      <c r="Y2614" s="748"/>
      <c r="Z2614" s="748"/>
      <c r="AA2614" s="748"/>
      <c r="AB2614" s="748"/>
      <c r="AC2614" s="748"/>
      <c r="AD2614" s="748"/>
      <c r="AE2614" s="748"/>
      <c r="AF2614" s="748"/>
      <c r="AG2614" s="748"/>
      <c r="AH2614" s="822"/>
      <c r="AI2614" s="822"/>
      <c r="AJ2614" s="822"/>
      <c r="AK2614" s="822"/>
      <c r="AL2614" s="748"/>
      <c r="AM2614" s="748"/>
      <c r="AN2614" s="748"/>
      <c r="AO2614" s="748"/>
      <c r="AP2614" s="748"/>
      <c r="AQ2614" s="748"/>
      <c r="AR2614" s="748"/>
      <c r="AS2614" s="821"/>
      <c r="AT2614" s="748"/>
      <c r="AU2614" s="748"/>
      <c r="AV2614" s="748"/>
      <c r="AW2614" s="748"/>
      <c r="AX2614" s="748"/>
      <c r="AY2614" s="748"/>
      <c r="AZ2614" s="748"/>
      <c r="BA2614" s="748"/>
      <c r="BB2614" s="748"/>
      <c r="BC2614" s="748"/>
      <c r="BD2614" s="748"/>
      <c r="BE2614" s="748"/>
      <c r="BF2614" s="748"/>
      <c r="BG2614" s="748"/>
      <c r="BH2614" s="748"/>
      <c r="BI2614" s="748"/>
      <c r="BJ2614" s="748"/>
      <c r="BK2614" s="748"/>
      <c r="BL2614" s="748"/>
      <c r="BM2614" s="748"/>
      <c r="BN2614" s="748"/>
      <c r="BO2614" s="748"/>
      <c r="BP2614" s="748"/>
      <c r="BQ2614" s="748"/>
      <c r="BR2614" s="748"/>
      <c r="BS2614" s="748"/>
      <c r="BT2614" s="748"/>
      <c r="BU2614" s="748"/>
      <c r="BV2614" s="748"/>
      <c r="BW2614" s="748"/>
      <c r="BX2614" s="748"/>
      <c r="BY2614" s="748"/>
      <c r="BZ2614" s="748"/>
      <c r="CA2614" s="748"/>
      <c r="CB2614" s="748"/>
      <c r="CC2614" s="748"/>
      <c r="CD2614" s="748"/>
      <c r="CE2614" s="748"/>
      <c r="CF2614" s="748"/>
      <c r="CG2614" s="748"/>
      <c r="CH2614" s="748"/>
      <c r="CI2614" s="748"/>
      <c r="CJ2614" s="748"/>
      <c r="CK2614" s="748"/>
      <c r="CL2614" s="748"/>
      <c r="CM2614" s="748"/>
      <c r="CN2614" s="748"/>
      <c r="CO2614" s="748"/>
      <c r="CP2614" s="748"/>
      <c r="CQ2614" s="748"/>
      <c r="CR2614" s="748"/>
      <c r="CS2614" s="748"/>
      <c r="CT2614" s="748"/>
      <c r="CU2614" s="748"/>
      <c r="CV2614" s="748"/>
      <c r="CW2614" s="748"/>
      <c r="CX2614" s="748"/>
      <c r="CY2614" s="748"/>
      <c r="CZ2614" s="748"/>
      <c r="DA2614" s="748"/>
      <c r="DB2614" s="748"/>
      <c r="DC2614" s="748"/>
      <c r="DD2614" s="748"/>
      <c r="DE2614" s="748"/>
      <c r="DF2614" s="748"/>
      <c r="DG2614" s="748"/>
      <c r="DH2614" s="748"/>
      <c r="DI2614" s="748"/>
      <c r="DJ2614" s="748"/>
      <c r="DK2614" s="748"/>
      <c r="DL2614" s="748"/>
      <c r="DM2614" s="748"/>
      <c r="DN2614" s="748"/>
      <c r="DO2614" s="748"/>
      <c r="DP2614" s="748"/>
      <c r="DQ2614" s="748"/>
      <c r="DR2614" s="748"/>
      <c r="DS2614" s="748"/>
      <c r="DT2614" s="748"/>
    </row>
    <row r="2615" spans="1:124" s="1197" customFormat="1" ht="24.75" customHeight="1">
      <c r="A2615" s="1191" t="s">
        <v>25975</v>
      </c>
      <c r="B2615" s="1192" t="s">
        <v>25976</v>
      </c>
      <c r="C2615" s="834" t="s">
        <v>25966</v>
      </c>
      <c r="D2615" s="1192" t="s">
        <v>25977</v>
      </c>
      <c r="E2615" s="1192" t="s">
        <v>386</v>
      </c>
      <c r="F2615" s="1191" t="s">
        <v>114</v>
      </c>
      <c r="G2615" s="1191"/>
      <c r="H2615" s="1191" t="s">
        <v>179</v>
      </c>
      <c r="I2615" s="1193" t="s">
        <v>5417</v>
      </c>
      <c r="J2615" s="1192" t="s">
        <v>25978</v>
      </c>
      <c r="K2615" s="1194" t="s">
        <v>1183</v>
      </c>
      <c r="L2615" s="1192" t="s">
        <v>1184</v>
      </c>
      <c r="M2615" s="1195" t="s">
        <v>25979</v>
      </c>
      <c r="N2615" s="1191"/>
      <c r="O2615" s="1191" t="s">
        <v>1551</v>
      </c>
      <c r="P2615" s="1191" t="s">
        <v>577</v>
      </c>
      <c r="Q2615" s="1191"/>
      <c r="R2615" s="1191" t="s">
        <v>3435</v>
      </c>
      <c r="S2615" s="1196"/>
      <c r="T2615" s="1197" t="str">
        <f>IF(Table54[[#This Row],[تاریخ اولین  احتساب حق بیمه]]="",1403,MID(Table54[[#This Row],[تاریخ اولین  احتساب حق بیمه]],1,4))</f>
        <v>1402</v>
      </c>
      <c r="U2615" s="1191" t="s">
        <v>5598</v>
      </c>
      <c r="V2615" s="1191"/>
      <c r="W2615" s="1192"/>
      <c r="X2615" s="1191"/>
      <c r="AH2615" s="1198"/>
      <c r="AI2615" s="1198"/>
      <c r="AJ2615" s="1198"/>
      <c r="AK2615" s="1198"/>
      <c r="AS2615" s="1196"/>
      <c r="BK2615" s="1191"/>
      <c r="BL2615" s="1191"/>
      <c r="BM2615" s="1191"/>
      <c r="BN2615" s="1191"/>
    </row>
    <row r="2616" spans="1:124" s="1197" customFormat="1" ht="24.75" customHeight="1">
      <c r="A2616" s="1191" t="s">
        <v>28095</v>
      </c>
      <c r="B2616" s="1192" t="s">
        <v>28096</v>
      </c>
      <c r="C2616" s="834" t="s">
        <v>28097</v>
      </c>
      <c r="D2616" s="1192" t="s">
        <v>28098</v>
      </c>
      <c r="E2616" s="1192" t="s">
        <v>386</v>
      </c>
      <c r="F2616" s="1191" t="s">
        <v>130</v>
      </c>
      <c r="G2616" s="1191"/>
      <c r="H2616" s="1191" t="s">
        <v>180</v>
      </c>
      <c r="I2616" s="1193">
        <v>0</v>
      </c>
      <c r="J2616" s="1192" t="s">
        <v>28099</v>
      </c>
      <c r="K2616" s="1192" t="s">
        <v>1183</v>
      </c>
      <c r="L2616" s="1192" t="s">
        <v>1184</v>
      </c>
      <c r="M2616" s="1195" t="s">
        <v>28100</v>
      </c>
      <c r="N2616" s="1191"/>
      <c r="O2616" s="1191" t="s">
        <v>1551</v>
      </c>
      <c r="P2616" s="1191" t="s">
        <v>25794</v>
      </c>
      <c r="Q2616" s="1191" t="s">
        <v>25794</v>
      </c>
      <c r="R2616" s="1191" t="s">
        <v>25794</v>
      </c>
      <c r="S2616" s="1196"/>
      <c r="U2616" s="1191"/>
      <c r="V2616" s="1191"/>
      <c r="W2616" s="1192"/>
      <c r="X2616" s="1191"/>
      <c r="AH2616" s="1198"/>
      <c r="AI2616" s="1198"/>
      <c r="AJ2616" s="1198"/>
      <c r="AK2616" s="1198"/>
      <c r="AS2616" s="1196"/>
      <c r="BK2616" s="1191"/>
      <c r="BL2616" s="1191"/>
      <c r="BM2616" s="1191"/>
      <c r="BN2616" s="1191"/>
    </row>
    <row r="2617" spans="1:124" s="1104" customFormat="1" ht="24.75" customHeight="1">
      <c r="A2617" s="1098" t="s">
        <v>26006</v>
      </c>
      <c r="B2617" s="1099" t="s">
        <v>29299</v>
      </c>
      <c r="C2617" s="1100" t="s">
        <v>26003</v>
      </c>
      <c r="D2617" s="1099" t="s">
        <v>26007</v>
      </c>
      <c r="E2617" s="1099" t="s">
        <v>163</v>
      </c>
      <c r="F2617" s="1098" t="s">
        <v>26008</v>
      </c>
      <c r="G2617" s="1098" t="s">
        <v>1577</v>
      </c>
      <c r="H2617" s="1098" t="s">
        <v>180</v>
      </c>
      <c r="I2617" s="1101" t="s">
        <v>5417</v>
      </c>
      <c r="J2617" s="1099" t="s">
        <v>26009</v>
      </c>
      <c r="K2617" s="1099" t="s">
        <v>1183</v>
      </c>
      <c r="L2617" s="1099" t="s">
        <v>1184</v>
      </c>
      <c r="M2617" s="1102"/>
      <c r="N2617" s="1098"/>
      <c r="O2617" s="1098"/>
      <c r="P2617" s="1098" t="s">
        <v>25736</v>
      </c>
      <c r="Q2617" s="1098"/>
      <c r="R2617" s="1098" t="s">
        <v>25876</v>
      </c>
      <c r="S2617" s="1103"/>
      <c r="T2617" s="1104" t="str">
        <f>IF(Table54[[#This Row],[تاریخ اولین  احتساب حق بیمه]]="",1403,MID(Table54[[#This Row],[تاریخ اولین  احتساب حق بیمه]],1,4))</f>
        <v>1403</v>
      </c>
      <c r="U2617" s="1098"/>
      <c r="V2617" s="1098"/>
      <c r="W2617" s="1099"/>
      <c r="X2617" s="1098"/>
      <c r="AH2617" s="1105"/>
      <c r="AI2617" s="1105"/>
      <c r="AJ2617" s="1105"/>
      <c r="AK2617" s="1105"/>
      <c r="AS2617" s="1103"/>
      <c r="BK2617" s="1098"/>
      <c r="BL2617" s="1098"/>
      <c r="BM2617" s="1098"/>
      <c r="BN2617" s="1098"/>
    </row>
    <row r="2618" spans="1:124" s="750" customFormat="1" ht="24.75" customHeight="1">
      <c r="A2618" s="155"/>
      <c r="B2618" s="154"/>
      <c r="C2618" s="727"/>
      <c r="D2618" s="154"/>
      <c r="E2618" s="154"/>
      <c r="F2618" s="155"/>
      <c r="G2618" s="155"/>
      <c r="H2618" s="155"/>
      <c r="I2618" s="11" t="s">
        <v>5417</v>
      </c>
      <c r="J2618" s="154"/>
      <c r="K2618" s="154"/>
      <c r="L2618" s="154"/>
      <c r="M2618" s="801"/>
      <c r="N2618" s="155"/>
      <c r="O2618" s="155"/>
      <c r="P2618" s="155"/>
      <c r="Q2618" s="155"/>
      <c r="R2618" s="155"/>
      <c r="S2618" s="802"/>
      <c r="T2618" s="750">
        <f>IF(Table54[[#This Row],[تاریخ اولین  احتساب حق بیمه]]="",1403,MID(Table54[[#This Row],[تاریخ اولین  احتساب حق بیمه]],1,4))</f>
        <v>1403</v>
      </c>
      <c r="U2618" s="155"/>
      <c r="V2618" s="155"/>
      <c r="W2618" s="154"/>
      <c r="X2618" s="155"/>
      <c r="AH2618" s="803"/>
      <c r="AI2618" s="803"/>
      <c r="AJ2618" s="803"/>
      <c r="AK2618" s="803"/>
      <c r="AS2618" s="802"/>
      <c r="BK2618" s="155"/>
      <c r="BL2618" s="155"/>
      <c r="BM2618" s="155"/>
      <c r="BN2618" s="155"/>
    </row>
    <row r="2619" spans="1:124" s="908" customFormat="1" ht="24.75" customHeight="1">
      <c r="A2619" s="908" t="s">
        <v>27578</v>
      </c>
      <c r="B2619" s="908">
        <v>41601</v>
      </c>
      <c r="C2619" s="908" t="s">
        <v>27588</v>
      </c>
      <c r="D2619" s="908">
        <v>2649388161</v>
      </c>
      <c r="E2619" s="908" t="s">
        <v>163</v>
      </c>
      <c r="F2619" s="908" t="s">
        <v>136</v>
      </c>
      <c r="G2619" s="908" t="s">
        <v>3653</v>
      </c>
      <c r="H2619" s="908" t="s">
        <v>179</v>
      </c>
      <c r="I2619" s="908" t="s">
        <v>5418</v>
      </c>
      <c r="J2619" s="908">
        <v>9111387423</v>
      </c>
      <c r="K2619" s="908" t="s">
        <v>1183</v>
      </c>
      <c r="L2619" s="908" t="s">
        <v>1184</v>
      </c>
      <c r="M2619" s="908" t="s">
        <v>27579</v>
      </c>
      <c r="O2619" s="908" t="s">
        <v>1551</v>
      </c>
      <c r="P2619" s="908" t="s">
        <v>24862</v>
      </c>
      <c r="Q2619" s="908" t="s">
        <v>25353</v>
      </c>
      <c r="R2619" s="908" t="s">
        <v>27673</v>
      </c>
    </row>
    <row r="2620" spans="1:124" s="908" customFormat="1" ht="24.75" customHeight="1">
      <c r="A2620" s="908" t="s">
        <v>27580</v>
      </c>
      <c r="B2620" s="908">
        <v>41602</v>
      </c>
      <c r="C2620" s="908" t="s">
        <v>27588</v>
      </c>
      <c r="D2620" s="908">
        <v>2581674393</v>
      </c>
      <c r="E2620" s="908" t="s">
        <v>163</v>
      </c>
      <c r="F2620" s="908" t="s">
        <v>308</v>
      </c>
      <c r="G2620" s="908" t="s">
        <v>1577</v>
      </c>
      <c r="H2620" s="908" t="s">
        <v>180</v>
      </c>
      <c r="I2620" s="908" t="s">
        <v>5417</v>
      </c>
      <c r="J2620" s="908">
        <v>9116970870</v>
      </c>
      <c r="K2620" s="908" t="s">
        <v>1183</v>
      </c>
      <c r="L2620" s="908" t="s">
        <v>1184</v>
      </c>
      <c r="M2620" s="908" t="s">
        <v>27581</v>
      </c>
      <c r="O2620" s="908" t="s">
        <v>1551</v>
      </c>
      <c r="P2620" s="908" t="s">
        <v>26037</v>
      </c>
      <c r="Q2620" s="908" t="s">
        <v>25353</v>
      </c>
      <c r="R2620" s="908" t="s">
        <v>27673</v>
      </c>
    </row>
    <row r="2621" spans="1:124" s="908" customFormat="1" ht="24.75" customHeight="1">
      <c r="A2621" s="908" t="s">
        <v>27582</v>
      </c>
      <c r="B2621" s="908">
        <v>41603</v>
      </c>
      <c r="C2621" s="908" t="s">
        <v>27588</v>
      </c>
      <c r="D2621" s="908">
        <v>2581501600</v>
      </c>
      <c r="E2621" s="908" t="s">
        <v>163</v>
      </c>
      <c r="F2621" s="908" t="s">
        <v>27583</v>
      </c>
      <c r="G2621" s="908" t="s">
        <v>3653</v>
      </c>
      <c r="H2621" s="908" t="s">
        <v>180</v>
      </c>
      <c r="I2621" s="908" t="s">
        <v>5417</v>
      </c>
      <c r="J2621" s="908">
        <v>9381025687</v>
      </c>
      <c r="K2621" s="908" t="s">
        <v>1183</v>
      </c>
      <c r="L2621" s="908" t="s">
        <v>1184</v>
      </c>
      <c r="M2621" s="908" t="s">
        <v>27584</v>
      </c>
      <c r="O2621" s="908" t="s">
        <v>1551</v>
      </c>
      <c r="P2621" s="908" t="s">
        <v>25353</v>
      </c>
      <c r="Q2621" s="908" t="s">
        <v>25353</v>
      </c>
      <c r="R2621" s="908" t="s">
        <v>27673</v>
      </c>
    </row>
    <row r="2622" spans="1:124" s="908" customFormat="1" ht="24.75" customHeight="1">
      <c r="A2622" s="908" t="s">
        <v>27585</v>
      </c>
      <c r="B2622" s="908">
        <v>41604</v>
      </c>
      <c r="C2622" s="908" t="s">
        <v>27588</v>
      </c>
      <c r="D2622" s="908">
        <v>22518908</v>
      </c>
      <c r="E2622" s="908" t="s">
        <v>163</v>
      </c>
      <c r="F2622" s="908" t="s">
        <v>90</v>
      </c>
      <c r="G2622" s="908" t="s">
        <v>3653</v>
      </c>
      <c r="H2622" s="908" t="s">
        <v>180</v>
      </c>
      <c r="I2622" s="908" t="s">
        <v>5417</v>
      </c>
      <c r="J2622" s="908">
        <v>9351752592</v>
      </c>
      <c r="K2622" s="908" t="s">
        <v>1183</v>
      </c>
      <c r="L2622" s="908" t="s">
        <v>1184</v>
      </c>
      <c r="M2622" s="908" t="s">
        <v>27586</v>
      </c>
      <c r="O2622" s="908" t="s">
        <v>1551</v>
      </c>
      <c r="P2622" s="908" t="s">
        <v>25353</v>
      </c>
      <c r="Q2622" s="908" t="s">
        <v>25353</v>
      </c>
      <c r="R2622" s="908" t="s">
        <v>27673</v>
      </c>
    </row>
    <row r="2623" spans="1:124" s="1122" customFormat="1" ht="24.75" customHeight="1">
      <c r="A2623" s="1116" t="s">
        <v>28101</v>
      </c>
      <c r="B2623" s="1117">
        <v>41605</v>
      </c>
      <c r="C2623" s="1118" t="s">
        <v>28102</v>
      </c>
      <c r="D2623" s="1117">
        <v>2580731040</v>
      </c>
      <c r="E2623" s="1117" t="s">
        <v>163</v>
      </c>
      <c r="F2623" s="1116" t="s">
        <v>321</v>
      </c>
      <c r="G2623" s="1116" t="s">
        <v>1577</v>
      </c>
      <c r="H2623" s="1116" t="s">
        <v>180</v>
      </c>
      <c r="I2623" s="1119">
        <v>0</v>
      </c>
      <c r="J2623" s="1117">
        <v>9114623548</v>
      </c>
      <c r="K2623" s="1117" t="s">
        <v>1183</v>
      </c>
      <c r="L2623" s="1117" t="s">
        <v>1184</v>
      </c>
      <c r="M2623" s="1120" t="s">
        <v>28103</v>
      </c>
      <c r="N2623" s="1116"/>
      <c r="O2623" s="1116" t="s">
        <v>2155</v>
      </c>
      <c r="P2623" s="1116" t="s">
        <v>27863</v>
      </c>
      <c r="Q2623" s="1116" t="s">
        <v>27863</v>
      </c>
      <c r="R2623" s="1116" t="s">
        <v>27673</v>
      </c>
      <c r="S2623" s="1121"/>
      <c r="U2623" s="1116"/>
      <c r="V2623" s="1116"/>
      <c r="W2623" s="1117"/>
      <c r="X2623" s="1116"/>
      <c r="AH2623" s="1123"/>
      <c r="AI2623" s="1123"/>
      <c r="AJ2623" s="1123"/>
      <c r="AK2623" s="1123"/>
      <c r="AS2623" s="1121"/>
      <c r="BK2623" s="1116"/>
      <c r="BL2623" s="1116"/>
      <c r="BM2623" s="1116"/>
      <c r="BN2623" s="1116"/>
    </row>
    <row r="2624" spans="1:124" s="768" customFormat="1" ht="24.75" customHeight="1">
      <c r="A2624" s="769" t="s">
        <v>27958</v>
      </c>
      <c r="B2624" s="1138" t="s">
        <v>27984</v>
      </c>
      <c r="C2624" s="1139" t="s">
        <v>27953</v>
      </c>
      <c r="D2624" s="1138" t="s">
        <v>27963</v>
      </c>
      <c r="E2624" s="1138" t="s">
        <v>162</v>
      </c>
      <c r="F2624" s="769" t="s">
        <v>27968</v>
      </c>
      <c r="G2624" s="769" t="s">
        <v>27969</v>
      </c>
      <c r="H2624" s="769" t="s">
        <v>179</v>
      </c>
      <c r="I2624" s="1140" t="s">
        <v>5418</v>
      </c>
      <c r="J2624" s="1138" t="s">
        <v>27972</v>
      </c>
      <c r="K2624" s="1138" t="s">
        <v>2226</v>
      </c>
      <c r="L2624" s="1138" t="s">
        <v>1447</v>
      </c>
      <c r="M2624" s="1141" t="s">
        <v>27973</v>
      </c>
      <c r="N2624" s="769"/>
      <c r="O2624" s="769"/>
      <c r="P2624" s="769" t="s">
        <v>27982</v>
      </c>
      <c r="Q2624" s="769" t="s">
        <v>26055</v>
      </c>
      <c r="R2624" s="769" t="s">
        <v>27982</v>
      </c>
      <c r="S2624" s="1142"/>
      <c r="T2624" s="768" t="str">
        <f>IF(Table54[[#This Row],[تاریخ اولین  احتساب حق بیمه]]="",1403,MID(Table54[[#This Row],[تاریخ اولین  احتساب حق بیمه]],1,4))</f>
        <v>1404</v>
      </c>
      <c r="U2624" s="769"/>
      <c r="V2624" s="769"/>
      <c r="W2624" s="1138"/>
      <c r="X2624" s="769"/>
      <c r="AH2624" s="1143"/>
      <c r="AI2624" s="1143"/>
      <c r="AJ2624" s="1143"/>
      <c r="AK2624" s="1143"/>
      <c r="AS2624" s="1142"/>
      <c r="BK2624" s="769"/>
      <c r="BL2624" s="769"/>
      <c r="BM2624" s="769"/>
      <c r="BN2624" s="769"/>
    </row>
    <row r="2625" spans="1:66" s="750" customFormat="1" ht="24.75" customHeight="1">
      <c r="A2625" s="155" t="s">
        <v>27959</v>
      </c>
      <c r="B2625" s="154" t="s">
        <v>27985</v>
      </c>
      <c r="C2625" s="727" t="s">
        <v>27953</v>
      </c>
      <c r="D2625" s="154" t="s">
        <v>27964</v>
      </c>
      <c r="E2625" s="154" t="s">
        <v>162</v>
      </c>
      <c r="F2625" s="155" t="s">
        <v>830</v>
      </c>
      <c r="G2625" s="155" t="s">
        <v>23319</v>
      </c>
      <c r="H2625" s="155" t="s">
        <v>180</v>
      </c>
      <c r="I2625" s="11" t="s">
        <v>5509</v>
      </c>
      <c r="J2625" s="154" t="s">
        <v>27974</v>
      </c>
      <c r="K2625" s="154" t="s">
        <v>2226</v>
      </c>
      <c r="L2625" s="154" t="s">
        <v>1447</v>
      </c>
      <c r="M2625" s="801" t="s">
        <v>27975</v>
      </c>
      <c r="N2625" s="155"/>
      <c r="O2625" s="155"/>
      <c r="P2625" s="155" t="s">
        <v>2565</v>
      </c>
      <c r="Q2625" s="155" t="s">
        <v>27983</v>
      </c>
      <c r="R2625" s="155" t="s">
        <v>22256</v>
      </c>
      <c r="S2625" s="802"/>
      <c r="U2625" s="155"/>
      <c r="V2625" s="155"/>
      <c r="W2625" s="154"/>
      <c r="X2625" s="155"/>
      <c r="AH2625" s="803"/>
      <c r="AI2625" s="803"/>
      <c r="AJ2625" s="803"/>
      <c r="AK2625" s="803"/>
      <c r="AS2625" s="802"/>
      <c r="BK2625" s="155"/>
      <c r="BL2625" s="155"/>
      <c r="BM2625" s="155"/>
      <c r="BN2625" s="155"/>
    </row>
    <row r="2626" spans="1:66" s="768" customFormat="1" ht="24.75" customHeight="1">
      <c r="A2626" s="769" t="s">
        <v>27960</v>
      </c>
      <c r="B2626" s="1138" t="s">
        <v>27986</v>
      </c>
      <c r="C2626" s="1139" t="s">
        <v>27953</v>
      </c>
      <c r="D2626" s="1138" t="s">
        <v>27965</v>
      </c>
      <c r="E2626" s="1138" t="s">
        <v>163</v>
      </c>
      <c r="F2626" s="769" t="s">
        <v>27970</v>
      </c>
      <c r="G2626" s="769" t="s">
        <v>1607</v>
      </c>
      <c r="H2626" s="769" t="s">
        <v>180</v>
      </c>
      <c r="I2626" s="1140" t="s">
        <v>5509</v>
      </c>
      <c r="J2626" s="1138" t="s">
        <v>27976</v>
      </c>
      <c r="K2626" s="1138" t="s">
        <v>2226</v>
      </c>
      <c r="L2626" s="1138" t="s">
        <v>1447</v>
      </c>
      <c r="M2626" s="1141" t="s">
        <v>27977</v>
      </c>
      <c r="N2626" s="769"/>
      <c r="O2626" s="769"/>
      <c r="P2626" s="769" t="s">
        <v>5630</v>
      </c>
      <c r="Q2626" s="769" t="s">
        <v>5646</v>
      </c>
      <c r="R2626" s="769" t="s">
        <v>22256</v>
      </c>
      <c r="S2626" s="1142"/>
      <c r="U2626" s="769"/>
      <c r="V2626" s="769"/>
      <c r="W2626" s="1138"/>
      <c r="X2626" s="769"/>
      <c r="AH2626" s="1143"/>
      <c r="AI2626" s="1143"/>
      <c r="AJ2626" s="1143"/>
      <c r="AK2626" s="1143"/>
      <c r="AS2626" s="1142"/>
      <c r="BK2626" s="769"/>
      <c r="BL2626" s="769"/>
      <c r="BM2626" s="769"/>
      <c r="BN2626" s="769"/>
    </row>
    <row r="2627" spans="1:66" s="750" customFormat="1" ht="24.75" customHeight="1">
      <c r="A2627" s="155" t="s">
        <v>27961</v>
      </c>
      <c r="B2627" s="154" t="s">
        <v>27987</v>
      </c>
      <c r="C2627" s="727" t="s">
        <v>27953</v>
      </c>
      <c r="D2627" s="154" t="s">
        <v>27966</v>
      </c>
      <c r="E2627" s="154" t="s">
        <v>163</v>
      </c>
      <c r="F2627" s="155" t="s">
        <v>27971</v>
      </c>
      <c r="G2627" s="155" t="s">
        <v>1607</v>
      </c>
      <c r="H2627" s="155" t="s">
        <v>180</v>
      </c>
      <c r="I2627" s="11" t="s">
        <v>5509</v>
      </c>
      <c r="J2627" s="154" t="s">
        <v>27978</v>
      </c>
      <c r="K2627" s="154" t="s">
        <v>2226</v>
      </c>
      <c r="L2627" s="154" t="s">
        <v>1447</v>
      </c>
      <c r="M2627" s="801" t="s">
        <v>27979</v>
      </c>
      <c r="N2627" s="155"/>
      <c r="O2627" s="155"/>
      <c r="P2627" s="155" t="s">
        <v>28094</v>
      </c>
      <c r="Q2627" s="155" t="s">
        <v>28094</v>
      </c>
      <c r="R2627" s="155" t="s">
        <v>28832</v>
      </c>
      <c r="S2627" s="802"/>
      <c r="T2627" s="750" t="str">
        <f>IF(Table54[[#This Row],[تاریخ اولین  احتساب حق بیمه]]="",1403,MID(Table54[[#This Row],[تاریخ اولین  احتساب حق بیمه]],1,4))</f>
        <v>1404</v>
      </c>
      <c r="U2627" s="155"/>
      <c r="V2627" s="155"/>
      <c r="W2627" s="154"/>
      <c r="X2627" s="155"/>
      <c r="AH2627" s="803"/>
      <c r="AI2627" s="803"/>
      <c r="AJ2627" s="803"/>
      <c r="AK2627" s="803"/>
      <c r="AS2627" s="802"/>
      <c r="BK2627" s="155"/>
      <c r="BL2627" s="155"/>
      <c r="BM2627" s="155"/>
      <c r="BN2627" s="155"/>
    </row>
    <row r="2628" spans="1:66" s="750" customFormat="1" ht="24.75" customHeight="1">
      <c r="A2628" s="155" t="s">
        <v>27962</v>
      </c>
      <c r="B2628" s="154" t="s">
        <v>27988</v>
      </c>
      <c r="C2628" s="727" t="s">
        <v>27953</v>
      </c>
      <c r="D2628" s="154" t="s">
        <v>27967</v>
      </c>
      <c r="E2628" s="154" t="s">
        <v>163</v>
      </c>
      <c r="F2628" s="155" t="s">
        <v>5077</v>
      </c>
      <c r="G2628" s="155" t="s">
        <v>1607</v>
      </c>
      <c r="H2628" s="155" t="s">
        <v>180</v>
      </c>
      <c r="I2628" s="11" t="s">
        <v>5509</v>
      </c>
      <c r="J2628" s="154" t="s">
        <v>27980</v>
      </c>
      <c r="K2628" s="154" t="s">
        <v>2226</v>
      </c>
      <c r="L2628" s="154" t="s">
        <v>1447</v>
      </c>
      <c r="M2628" s="801" t="s">
        <v>27981</v>
      </c>
      <c r="N2628" s="155"/>
      <c r="O2628" s="155"/>
      <c r="P2628" s="155" t="s">
        <v>23048</v>
      </c>
      <c r="Q2628" s="155" t="s">
        <v>23512</v>
      </c>
      <c r="R2628" s="155"/>
      <c r="S2628" s="802"/>
      <c r="T2628" s="750">
        <f>IF(Table54[[#This Row],[تاریخ اولین  احتساب حق بیمه]]="",1403,MID(Table54[[#This Row],[تاریخ اولین  احتساب حق بیمه]],1,4))</f>
        <v>1403</v>
      </c>
      <c r="U2628" s="155"/>
      <c r="V2628" s="155"/>
      <c r="W2628" s="154"/>
      <c r="X2628" s="155"/>
      <c r="AH2628" s="803"/>
      <c r="AI2628" s="803"/>
      <c r="AJ2628" s="803"/>
      <c r="AK2628" s="803"/>
      <c r="AS2628" s="802"/>
      <c r="BK2628" s="155"/>
      <c r="BL2628" s="155"/>
      <c r="BM2628" s="155"/>
      <c r="BN2628" s="155"/>
    </row>
    <row r="2629" spans="1:66" s="750" customFormat="1" ht="24.75" customHeight="1">
      <c r="A2629" s="155" t="s">
        <v>28829</v>
      </c>
      <c r="B2629" s="154">
        <v>42906</v>
      </c>
      <c r="C2629" s="727" t="s">
        <v>27953</v>
      </c>
      <c r="D2629" s="154"/>
      <c r="E2629" s="154" t="s">
        <v>163</v>
      </c>
      <c r="F2629" s="155" t="s">
        <v>111</v>
      </c>
      <c r="G2629" s="155" t="s">
        <v>1909</v>
      </c>
      <c r="H2629" s="155" t="s">
        <v>180</v>
      </c>
      <c r="I2629" s="11" t="s">
        <v>5509</v>
      </c>
      <c r="J2629" s="154">
        <v>9045749897</v>
      </c>
      <c r="K2629" s="154" t="s">
        <v>2226</v>
      </c>
      <c r="L2629" s="154" t="s">
        <v>1447</v>
      </c>
      <c r="M2629" s="801" t="s">
        <v>28830</v>
      </c>
      <c r="N2629" s="155"/>
      <c r="O2629" s="155" t="s">
        <v>2155</v>
      </c>
      <c r="P2629" s="155" t="s">
        <v>28831</v>
      </c>
      <c r="Q2629" s="155" t="s">
        <v>28831</v>
      </c>
      <c r="R2629" s="155"/>
      <c r="S2629" s="802"/>
      <c r="U2629" s="155"/>
      <c r="V2629" s="155"/>
      <c r="W2629" s="154"/>
      <c r="X2629" s="155"/>
      <c r="AH2629" s="803"/>
      <c r="AI2629" s="803"/>
      <c r="AJ2629" s="803"/>
      <c r="AK2629" s="803"/>
      <c r="AS2629" s="802"/>
      <c r="BK2629" s="155"/>
      <c r="BL2629" s="155"/>
      <c r="BM2629" s="155"/>
      <c r="BN2629" s="155"/>
    </row>
    <row r="2630" spans="1:66" s="750" customFormat="1" ht="24.75" customHeight="1">
      <c r="A2630" s="155"/>
      <c r="B2630" s="154"/>
      <c r="C2630" s="727"/>
      <c r="D2630" s="154"/>
      <c r="E2630" s="154"/>
      <c r="F2630" s="155"/>
      <c r="G2630" s="155"/>
      <c r="H2630" s="155"/>
      <c r="I2630" s="11"/>
      <c r="J2630" s="154"/>
      <c r="K2630" s="154"/>
      <c r="L2630" s="154"/>
      <c r="M2630" s="801"/>
      <c r="N2630" s="155"/>
      <c r="O2630" s="155"/>
      <c r="P2630" s="155"/>
      <c r="Q2630" s="155"/>
      <c r="R2630" s="155"/>
      <c r="S2630" s="802"/>
      <c r="U2630" s="155"/>
      <c r="V2630" s="155"/>
      <c r="W2630" s="154"/>
      <c r="X2630" s="155"/>
      <c r="AH2630" s="803"/>
      <c r="AI2630" s="803"/>
      <c r="AJ2630" s="803"/>
      <c r="AK2630" s="803"/>
      <c r="AS2630" s="802"/>
      <c r="BK2630" s="155"/>
      <c r="BL2630" s="155"/>
      <c r="BM2630" s="155"/>
      <c r="BN2630" s="155"/>
    </row>
    <row r="2631" spans="1:66" s="774" customFormat="1" ht="24.75" customHeight="1">
      <c r="A2631" s="485" t="s">
        <v>26600</v>
      </c>
      <c r="B2631" s="732" t="s">
        <v>25814</v>
      </c>
      <c r="C2631" s="771" t="s">
        <v>26601</v>
      </c>
      <c r="D2631" s="732" t="s">
        <v>26602</v>
      </c>
      <c r="E2631" s="732" t="s">
        <v>163</v>
      </c>
      <c r="F2631" s="485" t="s">
        <v>26603</v>
      </c>
      <c r="G2631" s="485" t="s">
        <v>26604</v>
      </c>
      <c r="H2631" s="485"/>
      <c r="I2631" s="486"/>
      <c r="J2631" s="732" t="s">
        <v>26605</v>
      </c>
      <c r="K2631" s="732" t="s">
        <v>1183</v>
      </c>
      <c r="L2631" s="732" t="s">
        <v>1184</v>
      </c>
      <c r="M2631" s="772" t="s">
        <v>26606</v>
      </c>
      <c r="N2631" s="485"/>
      <c r="O2631" s="485" t="s">
        <v>2155</v>
      </c>
      <c r="P2631" s="485" t="s">
        <v>25695</v>
      </c>
      <c r="Q2631" s="485" t="s">
        <v>25695</v>
      </c>
      <c r="R2631" s="485"/>
      <c r="S2631" s="882"/>
      <c r="U2631" s="485"/>
      <c r="V2631" s="485"/>
      <c r="W2631" s="732"/>
      <c r="X2631" s="485"/>
      <c r="AH2631" s="883"/>
      <c r="AI2631" s="883"/>
      <c r="AJ2631" s="883"/>
      <c r="AK2631" s="883"/>
      <c r="AS2631" s="882"/>
    </row>
    <row r="2632" spans="1:66" s="774" customFormat="1" ht="24.75" customHeight="1">
      <c r="A2632" s="485" t="s">
        <v>26607</v>
      </c>
      <c r="B2632" s="732" t="s">
        <v>25815</v>
      </c>
      <c r="C2632" s="771" t="s">
        <v>26601</v>
      </c>
      <c r="D2632" s="732" t="s">
        <v>26608</v>
      </c>
      <c r="E2632" s="732" t="s">
        <v>26609</v>
      </c>
      <c r="F2632" s="485" t="s">
        <v>111</v>
      </c>
      <c r="G2632" s="485" t="s">
        <v>1955</v>
      </c>
      <c r="H2632" s="485"/>
      <c r="I2632" s="486"/>
      <c r="J2632" s="732" t="s">
        <v>26610</v>
      </c>
      <c r="K2632" s="732" t="s">
        <v>1183</v>
      </c>
      <c r="L2632" s="732" t="s">
        <v>1184</v>
      </c>
      <c r="M2632" s="772" t="s">
        <v>26611</v>
      </c>
      <c r="N2632" s="485"/>
      <c r="O2632" s="485" t="s">
        <v>2155</v>
      </c>
      <c r="P2632" s="485" t="s">
        <v>26612</v>
      </c>
      <c r="Q2632" s="485" t="s">
        <v>26612</v>
      </c>
      <c r="R2632" s="485"/>
      <c r="S2632" s="882"/>
      <c r="U2632" s="485"/>
      <c r="V2632" s="485"/>
      <c r="W2632" s="732"/>
      <c r="X2632" s="485"/>
      <c r="AH2632" s="883"/>
      <c r="AI2632" s="883"/>
      <c r="AJ2632" s="883"/>
      <c r="AK2632" s="883"/>
      <c r="AS2632" s="882"/>
    </row>
    <row r="2633" spans="1:66" s="750" customFormat="1" ht="24.75" customHeight="1">
      <c r="A2633" s="155"/>
      <c r="B2633" s="154"/>
      <c r="C2633" s="727"/>
      <c r="D2633" s="154"/>
      <c r="E2633" s="154"/>
      <c r="F2633" s="155"/>
      <c r="G2633" s="155"/>
      <c r="H2633" s="155"/>
      <c r="I2633" s="11" t="s">
        <v>5417</v>
      </c>
      <c r="J2633" s="154"/>
      <c r="K2633" s="154"/>
      <c r="L2633" s="154"/>
      <c r="M2633" s="801"/>
      <c r="N2633" s="155"/>
      <c r="O2633" s="155"/>
      <c r="P2633" s="155"/>
      <c r="Q2633" s="155"/>
      <c r="R2633" s="155"/>
      <c r="S2633" s="802"/>
      <c r="T2633" s="750">
        <f>IF(Table54[[#This Row],[تاریخ اولین  احتساب حق بیمه]]="",1403,MID(Table54[[#This Row],[تاریخ اولین  احتساب حق بیمه]],1,4))</f>
        <v>1403</v>
      </c>
      <c r="U2633" s="155"/>
      <c r="V2633" s="155"/>
      <c r="W2633" s="154"/>
      <c r="X2633" s="155"/>
      <c r="AH2633" s="803"/>
      <c r="AI2633" s="803"/>
      <c r="AJ2633" s="803"/>
      <c r="AK2633" s="803"/>
      <c r="AS2633" s="802"/>
      <c r="BK2633" s="155"/>
      <c r="BL2633" s="155"/>
      <c r="BM2633" s="155"/>
      <c r="BN2633" s="155"/>
    </row>
    <row r="2634" spans="1:66" s="750" customFormat="1" ht="24.75" customHeight="1">
      <c r="A2634" s="155"/>
      <c r="B2634" s="154"/>
      <c r="C2634" s="727"/>
      <c r="D2634" s="154"/>
      <c r="E2634" s="154"/>
      <c r="F2634" s="155"/>
      <c r="G2634" s="155"/>
      <c r="H2634" s="155"/>
      <c r="I2634" s="11" t="s">
        <v>5417</v>
      </c>
      <c r="J2634" s="154"/>
      <c r="K2634" s="154"/>
      <c r="L2634" s="154"/>
      <c r="M2634" s="801"/>
      <c r="N2634" s="155"/>
      <c r="O2634" s="155"/>
      <c r="P2634" s="155"/>
      <c r="Q2634" s="155"/>
      <c r="R2634" s="155"/>
      <c r="S2634" s="802"/>
      <c r="T2634" s="750">
        <f>IF(Table54[[#This Row],[تاریخ اولین  احتساب حق بیمه]]="",1403,MID(Table54[[#This Row],[تاریخ اولین  احتساب حق بیمه]],1,4))</f>
        <v>1403</v>
      </c>
      <c r="U2634" s="155"/>
      <c r="V2634" s="155"/>
      <c r="W2634" s="154"/>
      <c r="X2634" s="155"/>
      <c r="AH2634" s="803"/>
      <c r="AI2634" s="803"/>
      <c r="AJ2634" s="803"/>
      <c r="AK2634" s="803"/>
      <c r="AS2634" s="802"/>
      <c r="BK2634" s="155"/>
      <c r="BL2634" s="155"/>
      <c r="BM2634" s="155"/>
      <c r="BN2634" s="155"/>
    </row>
    <row r="2635" spans="1:66" s="750" customFormat="1" ht="24.75" customHeight="1">
      <c r="A2635" s="155" t="s">
        <v>26717</v>
      </c>
      <c r="B2635" s="154">
        <v>42201</v>
      </c>
      <c r="C2635" s="727" t="s">
        <v>26718</v>
      </c>
      <c r="D2635" s="154">
        <v>2593365285</v>
      </c>
      <c r="E2635" s="154" t="s">
        <v>162</v>
      </c>
      <c r="F2635" s="155" t="s">
        <v>117</v>
      </c>
      <c r="G2635" s="155" t="s">
        <v>26719</v>
      </c>
      <c r="H2635" s="155" t="s">
        <v>179</v>
      </c>
      <c r="I2635" s="11" t="s">
        <v>5418</v>
      </c>
      <c r="J2635" s="154">
        <v>9124093778</v>
      </c>
      <c r="K2635" s="154" t="s">
        <v>1183</v>
      </c>
      <c r="L2635" s="154" t="s">
        <v>1184</v>
      </c>
      <c r="M2635" s="801" t="s">
        <v>26720</v>
      </c>
      <c r="N2635" s="155"/>
      <c r="O2635" s="155" t="s">
        <v>1551</v>
      </c>
      <c r="P2635" s="155" t="s">
        <v>23272</v>
      </c>
      <c r="Q2635" s="155" t="s">
        <v>23272</v>
      </c>
      <c r="R2635" s="155" t="s">
        <v>22871</v>
      </c>
      <c r="S2635" s="802"/>
      <c r="U2635" s="155"/>
      <c r="V2635" s="155"/>
      <c r="W2635" s="154"/>
      <c r="X2635" s="155"/>
      <c r="AH2635" s="803"/>
      <c r="AI2635" s="803"/>
      <c r="AJ2635" s="803"/>
      <c r="AK2635" s="803"/>
      <c r="AS2635" s="802"/>
      <c r="BK2635" s="155"/>
      <c r="BL2635" s="155"/>
      <c r="BM2635" s="155"/>
      <c r="BN2635" s="155"/>
    </row>
    <row r="2636" spans="1:66" s="750" customFormat="1" ht="24.75" customHeight="1">
      <c r="A2636" s="155" t="s">
        <v>26721</v>
      </c>
      <c r="B2636" s="154">
        <v>42202</v>
      </c>
      <c r="C2636" s="727" t="s">
        <v>26718</v>
      </c>
      <c r="D2636" s="154" t="s">
        <v>28145</v>
      </c>
      <c r="E2636" s="154" t="s">
        <v>162</v>
      </c>
      <c r="F2636" s="155" t="s">
        <v>26722</v>
      </c>
      <c r="G2636" s="155" t="s">
        <v>586</v>
      </c>
      <c r="H2636" s="155" t="s">
        <v>179</v>
      </c>
      <c r="I2636" s="11" t="s">
        <v>5418</v>
      </c>
      <c r="J2636" s="154" t="s">
        <v>28146</v>
      </c>
      <c r="K2636" s="154" t="s">
        <v>1183</v>
      </c>
      <c r="L2636" s="154" t="s">
        <v>1184</v>
      </c>
      <c r="M2636" s="801" t="s">
        <v>26723</v>
      </c>
      <c r="N2636" s="155">
        <v>4176743358</v>
      </c>
      <c r="O2636" s="155" t="s">
        <v>1551</v>
      </c>
      <c r="P2636" s="155" t="s">
        <v>23182</v>
      </c>
      <c r="Q2636" s="155" t="s">
        <v>23182</v>
      </c>
      <c r="R2636" s="155" t="s">
        <v>22780</v>
      </c>
      <c r="S2636" s="802"/>
      <c r="U2636" s="155"/>
      <c r="V2636" s="155"/>
      <c r="W2636" s="154"/>
      <c r="X2636" s="155"/>
      <c r="AH2636" s="803"/>
      <c r="AI2636" s="803"/>
      <c r="AJ2636" s="803"/>
      <c r="AK2636" s="803"/>
      <c r="AS2636" s="802"/>
      <c r="BK2636" s="155"/>
      <c r="BL2636" s="155"/>
      <c r="BM2636" s="155"/>
      <c r="BN2636" s="155"/>
    </row>
    <row r="2637" spans="1:66" s="1205" customFormat="1" ht="24.75" customHeight="1">
      <c r="A2637" s="1199" t="s">
        <v>26733</v>
      </c>
      <c r="B2637" s="1200" t="s">
        <v>26724</v>
      </c>
      <c r="C2637" s="1201" t="s">
        <v>26718</v>
      </c>
      <c r="D2637" s="1200" t="s">
        <v>28148</v>
      </c>
      <c r="E2637" s="1200" t="s">
        <v>162</v>
      </c>
      <c r="F2637" s="1199" t="s">
        <v>111</v>
      </c>
      <c r="G2637" s="1199" t="s">
        <v>1577</v>
      </c>
      <c r="H2637" s="1199" t="s">
        <v>180</v>
      </c>
      <c r="I2637" s="1202" t="s">
        <v>5509</v>
      </c>
      <c r="J2637" s="1200" t="s">
        <v>28147</v>
      </c>
      <c r="K2637" s="1200" t="s">
        <v>1183</v>
      </c>
      <c r="L2637" s="1200" t="s">
        <v>1488</v>
      </c>
      <c r="M2637" s="1203" t="s">
        <v>26725</v>
      </c>
      <c r="N2637" s="1199">
        <v>4336136362</v>
      </c>
      <c r="O2637" s="1199" t="s">
        <v>1551</v>
      </c>
      <c r="P2637" s="1199" t="s">
        <v>23272</v>
      </c>
      <c r="Q2637" s="1199" t="s">
        <v>23272</v>
      </c>
      <c r="R2637" s="1199" t="s">
        <v>24862</v>
      </c>
      <c r="S2637" s="1204"/>
      <c r="U2637" s="1199"/>
      <c r="V2637" s="1199"/>
      <c r="W2637" s="1200"/>
      <c r="X2637" s="1199"/>
      <c r="AH2637" s="1206"/>
      <c r="AI2637" s="1206"/>
      <c r="AJ2637" s="1206"/>
      <c r="AK2637" s="1206"/>
      <c r="AS2637" s="1204"/>
      <c r="BK2637" s="1199"/>
      <c r="BL2637" s="1199"/>
      <c r="BM2637" s="1199"/>
      <c r="BN2637" s="1199"/>
    </row>
    <row r="2638" spans="1:66" s="750" customFormat="1" ht="24.75" customHeight="1">
      <c r="A2638" s="155" t="s">
        <v>26726</v>
      </c>
      <c r="B2638" s="154" t="s">
        <v>26727</v>
      </c>
      <c r="C2638" s="727" t="s">
        <v>26718</v>
      </c>
      <c r="D2638" s="154">
        <v>2709660822</v>
      </c>
      <c r="E2638" s="154" t="s">
        <v>163</v>
      </c>
      <c r="F2638" s="155" t="s">
        <v>219</v>
      </c>
      <c r="G2638" s="155" t="s">
        <v>2911</v>
      </c>
      <c r="H2638" s="155" t="s">
        <v>179</v>
      </c>
      <c r="I2638" s="11" t="s">
        <v>22456</v>
      </c>
      <c r="J2638" s="154">
        <v>9119395182</v>
      </c>
      <c r="K2638" s="154" t="s">
        <v>1183</v>
      </c>
      <c r="L2638" s="154" t="s">
        <v>1184</v>
      </c>
      <c r="M2638" s="801" t="s">
        <v>26728</v>
      </c>
      <c r="N2638" s="155"/>
      <c r="O2638" s="155" t="s">
        <v>2155</v>
      </c>
      <c r="P2638" s="155" t="s">
        <v>23045</v>
      </c>
      <c r="Q2638" s="155" t="s">
        <v>23045</v>
      </c>
      <c r="R2638" s="155"/>
      <c r="S2638" s="802"/>
      <c r="U2638" s="155"/>
      <c r="V2638" s="155"/>
      <c r="W2638" s="154"/>
      <c r="X2638" s="155"/>
      <c r="AH2638" s="803"/>
      <c r="AI2638" s="803"/>
      <c r="AJ2638" s="803"/>
      <c r="AK2638" s="803"/>
      <c r="AS2638" s="802"/>
      <c r="BK2638" s="155"/>
      <c r="BL2638" s="155"/>
      <c r="BM2638" s="155"/>
      <c r="BN2638" s="155"/>
    </row>
    <row r="2639" spans="1:66" s="750" customFormat="1" ht="24.75" customHeight="1">
      <c r="A2639" s="155" t="s">
        <v>26729</v>
      </c>
      <c r="B2639" s="154" t="s">
        <v>26730</v>
      </c>
      <c r="C2639" s="727" t="s">
        <v>26718</v>
      </c>
      <c r="D2639" s="154" t="s">
        <v>28143</v>
      </c>
      <c r="E2639" s="154" t="s">
        <v>163</v>
      </c>
      <c r="F2639" s="155" t="s">
        <v>89</v>
      </c>
      <c r="G2639" s="155" t="s">
        <v>26731</v>
      </c>
      <c r="H2639" s="155" t="s">
        <v>179</v>
      </c>
      <c r="I2639" s="11" t="s">
        <v>5418</v>
      </c>
      <c r="J2639" s="154" t="s">
        <v>28144</v>
      </c>
      <c r="K2639" s="154" t="s">
        <v>1183</v>
      </c>
      <c r="L2639" s="154" t="s">
        <v>1184</v>
      </c>
      <c r="M2639" s="801" t="s">
        <v>26732</v>
      </c>
      <c r="N2639" s="155">
        <v>4183854965</v>
      </c>
      <c r="O2639" s="155" t="s">
        <v>2155</v>
      </c>
      <c r="P2639" s="155" t="s">
        <v>25619</v>
      </c>
      <c r="Q2639" s="155" t="s">
        <v>25619</v>
      </c>
      <c r="R2639" s="155"/>
      <c r="S2639" s="802"/>
      <c r="U2639" s="155"/>
      <c r="V2639" s="155"/>
      <c r="W2639" s="154"/>
      <c r="X2639" s="155"/>
      <c r="AH2639" s="803"/>
      <c r="AI2639" s="803"/>
      <c r="AJ2639" s="803"/>
      <c r="AK2639" s="803"/>
      <c r="AS2639" s="802"/>
      <c r="BK2639" s="155"/>
      <c r="BL2639" s="155"/>
      <c r="BM2639" s="155"/>
      <c r="BN2639" s="155"/>
    </row>
    <row r="2640" spans="1:66" s="750" customFormat="1" ht="24.75" customHeight="1">
      <c r="A2640" s="155" t="s">
        <v>28403</v>
      </c>
      <c r="B2640" s="154" t="s">
        <v>28404</v>
      </c>
      <c r="C2640" s="727" t="s">
        <v>26718</v>
      </c>
      <c r="D2640" s="154" t="s">
        <v>28405</v>
      </c>
      <c r="E2640" s="154" t="s">
        <v>163</v>
      </c>
      <c r="F2640" s="155" t="s">
        <v>102</v>
      </c>
      <c r="G2640" s="155" t="s">
        <v>24485</v>
      </c>
      <c r="H2640" s="155" t="s">
        <v>180</v>
      </c>
      <c r="I2640" s="11" t="s">
        <v>5417</v>
      </c>
      <c r="J2640" s="154"/>
      <c r="K2640" s="154"/>
      <c r="L2640" s="154"/>
      <c r="M2640" s="801"/>
      <c r="N2640" s="155"/>
      <c r="O2640" s="155"/>
      <c r="P2640" s="155"/>
      <c r="Q2640" s="155"/>
      <c r="R2640" s="155"/>
      <c r="S2640" s="802"/>
      <c r="T2640" s="750">
        <f>IF(Table54[[#This Row],[تاریخ اولین  احتساب حق بیمه]]="",1403,MID(Table54[[#This Row],[تاریخ اولین  احتساب حق بیمه]],1,4))</f>
        <v>1403</v>
      </c>
      <c r="U2640" s="155"/>
      <c r="V2640" s="155"/>
      <c r="W2640" s="154"/>
      <c r="X2640" s="155"/>
      <c r="AH2640" s="803"/>
      <c r="AI2640" s="803"/>
      <c r="AJ2640" s="803"/>
      <c r="AK2640" s="803"/>
      <c r="AS2640" s="802"/>
      <c r="BK2640" s="155"/>
      <c r="BL2640" s="155"/>
      <c r="BM2640" s="155"/>
      <c r="BN2640" s="155"/>
    </row>
    <row r="2641" spans="1:66" s="887" customFormat="1" ht="24.75" customHeight="1">
      <c r="A2641" s="737" t="s">
        <v>26741</v>
      </c>
      <c r="B2641" s="736">
        <v>42001</v>
      </c>
      <c r="C2641" s="884" t="s">
        <v>26742</v>
      </c>
      <c r="D2641" s="736">
        <v>2594530212</v>
      </c>
      <c r="E2641" s="736" t="s">
        <v>162</v>
      </c>
      <c r="F2641" s="737" t="s">
        <v>26743</v>
      </c>
      <c r="G2641" s="737" t="s">
        <v>26744</v>
      </c>
      <c r="H2641" s="737" t="s">
        <v>180</v>
      </c>
      <c r="I2641" s="738" t="s">
        <v>5509</v>
      </c>
      <c r="J2641" s="736">
        <v>9119315674</v>
      </c>
      <c r="K2641" s="736" t="s">
        <v>1183</v>
      </c>
      <c r="L2641" s="736" t="s">
        <v>1184</v>
      </c>
      <c r="M2641" s="885" t="s">
        <v>26745</v>
      </c>
      <c r="N2641" s="737"/>
      <c r="O2641" s="737" t="s">
        <v>1551</v>
      </c>
      <c r="P2641" s="737" t="s">
        <v>2061</v>
      </c>
      <c r="Q2641" s="737" t="s">
        <v>2061</v>
      </c>
      <c r="R2641" s="737" t="s">
        <v>26746</v>
      </c>
      <c r="S2641" s="886"/>
      <c r="U2641" s="737"/>
      <c r="V2641" s="737"/>
      <c r="W2641" s="736"/>
      <c r="X2641" s="737"/>
      <c r="AH2641" s="888"/>
      <c r="AI2641" s="888"/>
      <c r="AJ2641" s="888"/>
      <c r="AK2641" s="888"/>
      <c r="AS2641" s="886"/>
      <c r="BK2641" s="737"/>
      <c r="BL2641" s="737"/>
      <c r="BM2641" s="737"/>
      <c r="BN2641" s="737"/>
    </row>
    <row r="2642" spans="1:66" s="887" customFormat="1" ht="24.75" customHeight="1">
      <c r="A2642" s="737" t="s">
        <v>26747</v>
      </c>
      <c r="B2642" s="736" t="s">
        <v>26748</v>
      </c>
      <c r="C2642" s="884" t="s">
        <v>26742</v>
      </c>
      <c r="D2642" s="736" t="s">
        <v>26749</v>
      </c>
      <c r="E2642" s="736" t="s">
        <v>162</v>
      </c>
      <c r="F2642" s="737" t="s">
        <v>123</v>
      </c>
      <c r="G2642" s="737" t="s">
        <v>26744</v>
      </c>
      <c r="H2642" s="737" t="s">
        <v>179</v>
      </c>
      <c r="I2642" s="738" t="s">
        <v>5509</v>
      </c>
      <c r="J2642" s="736" t="s">
        <v>26750</v>
      </c>
      <c r="K2642" s="736" t="s">
        <v>1183</v>
      </c>
      <c r="L2642" s="736" t="s">
        <v>1447</v>
      </c>
      <c r="M2642" s="885" t="s">
        <v>26751</v>
      </c>
      <c r="N2642" s="737"/>
      <c r="O2642" s="737" t="s">
        <v>1551</v>
      </c>
      <c r="P2642" s="737" t="s">
        <v>348</v>
      </c>
      <c r="Q2642" s="737" t="s">
        <v>1309</v>
      </c>
      <c r="R2642" s="737" t="s">
        <v>2864</v>
      </c>
      <c r="S2642" s="886"/>
      <c r="U2642" s="737"/>
      <c r="V2642" s="737"/>
      <c r="W2642" s="736"/>
      <c r="X2642" s="737"/>
      <c r="AH2642" s="888"/>
      <c r="AI2642" s="888"/>
      <c r="AJ2642" s="888"/>
      <c r="AK2642" s="888"/>
      <c r="AS2642" s="886"/>
      <c r="BK2642" s="737"/>
      <c r="BL2642" s="737"/>
      <c r="BM2642" s="737"/>
      <c r="BN2642" s="737"/>
    </row>
    <row r="2643" spans="1:66" s="887" customFormat="1" ht="24.75" customHeight="1">
      <c r="A2643" s="737" t="s">
        <v>26752</v>
      </c>
      <c r="B2643" s="736" t="s">
        <v>26753</v>
      </c>
      <c r="C2643" s="884" t="s">
        <v>26742</v>
      </c>
      <c r="D2643" s="736">
        <v>2580365893</v>
      </c>
      <c r="E2643" s="736" t="s">
        <v>162</v>
      </c>
      <c r="F2643" s="737" t="s">
        <v>26754</v>
      </c>
      <c r="G2643" s="737" t="s">
        <v>588</v>
      </c>
      <c r="H2643" s="737" t="s">
        <v>629</v>
      </c>
      <c r="I2643" s="738" t="s">
        <v>5418</v>
      </c>
      <c r="J2643" s="736">
        <v>9111384682</v>
      </c>
      <c r="K2643" s="736" t="s">
        <v>1183</v>
      </c>
      <c r="L2643" s="736" t="s">
        <v>1447</v>
      </c>
      <c r="M2643" s="885" t="s">
        <v>26755</v>
      </c>
      <c r="N2643" s="737"/>
      <c r="O2643" s="737" t="s">
        <v>2155</v>
      </c>
      <c r="P2643" s="737" t="s">
        <v>4452</v>
      </c>
      <c r="Q2643" s="737" t="s">
        <v>4452</v>
      </c>
      <c r="R2643" s="737"/>
      <c r="S2643" s="886"/>
      <c r="U2643" s="737"/>
      <c r="V2643" s="737"/>
      <c r="W2643" s="736"/>
      <c r="X2643" s="737"/>
      <c r="AH2643" s="888"/>
      <c r="AI2643" s="888"/>
      <c r="AJ2643" s="888"/>
      <c r="AK2643" s="888"/>
      <c r="AS2643" s="886"/>
      <c r="BK2643" s="737"/>
      <c r="BL2643" s="737"/>
      <c r="BM2643" s="737"/>
      <c r="BN2643" s="737"/>
    </row>
    <row r="2644" spans="1:66" s="887" customFormat="1" ht="24.75" customHeight="1">
      <c r="A2644" s="737" t="s">
        <v>26756</v>
      </c>
      <c r="B2644" s="736">
        <v>42004</v>
      </c>
      <c r="C2644" s="884" t="s">
        <v>26742</v>
      </c>
      <c r="D2644" s="736">
        <v>2720364721</v>
      </c>
      <c r="E2644" s="736" t="s">
        <v>162</v>
      </c>
      <c r="F2644" s="737" t="s">
        <v>111</v>
      </c>
      <c r="G2644" s="737" t="s">
        <v>26757</v>
      </c>
      <c r="H2644" s="737" t="s">
        <v>179</v>
      </c>
      <c r="I2644" s="738" t="s">
        <v>22456</v>
      </c>
      <c r="J2644" s="736">
        <v>9111449971</v>
      </c>
      <c r="K2644" s="736" t="s">
        <v>1183</v>
      </c>
      <c r="L2644" s="736" t="s">
        <v>1853</v>
      </c>
      <c r="M2644" s="885" t="s">
        <v>26758</v>
      </c>
      <c r="N2644" s="737"/>
      <c r="O2644" s="737" t="s">
        <v>1551</v>
      </c>
      <c r="P2644" s="737" t="s">
        <v>2520</v>
      </c>
      <c r="Q2644" s="737" t="s">
        <v>26759</v>
      </c>
      <c r="R2644" s="737" t="s">
        <v>26759</v>
      </c>
      <c r="S2644" s="886"/>
      <c r="U2644" s="737"/>
      <c r="V2644" s="737"/>
      <c r="W2644" s="736"/>
      <c r="X2644" s="737"/>
      <c r="AH2644" s="888"/>
      <c r="AI2644" s="888"/>
      <c r="AJ2644" s="888"/>
      <c r="AK2644" s="888"/>
      <c r="AS2644" s="886"/>
      <c r="BK2644" s="737"/>
      <c r="BL2644" s="737"/>
      <c r="BM2644" s="737"/>
      <c r="BN2644" s="737"/>
    </row>
    <row r="2645" spans="1:66" s="887" customFormat="1" ht="24.75" customHeight="1">
      <c r="A2645" s="737" t="s">
        <v>26760</v>
      </c>
      <c r="B2645" s="736" t="s">
        <v>26761</v>
      </c>
      <c r="C2645" s="884" t="s">
        <v>26742</v>
      </c>
      <c r="D2645" s="736" t="s">
        <v>26762</v>
      </c>
      <c r="E2645" s="736" t="s">
        <v>162</v>
      </c>
      <c r="F2645" s="737" t="s">
        <v>26763</v>
      </c>
      <c r="G2645" s="737" t="s">
        <v>586</v>
      </c>
      <c r="H2645" s="737" t="s">
        <v>180</v>
      </c>
      <c r="I2645" s="738" t="s">
        <v>5509</v>
      </c>
      <c r="J2645" s="736" t="s">
        <v>26764</v>
      </c>
      <c r="K2645" s="736" t="s">
        <v>1183</v>
      </c>
      <c r="L2645" s="736" t="s">
        <v>1184</v>
      </c>
      <c r="M2645" s="885" t="s">
        <v>26765</v>
      </c>
      <c r="N2645" s="737"/>
      <c r="O2645" s="737" t="s">
        <v>87</v>
      </c>
      <c r="P2645" s="737" t="s">
        <v>2864</v>
      </c>
      <c r="Q2645" s="737" t="s">
        <v>2864</v>
      </c>
      <c r="R2645" s="737" t="s">
        <v>2955</v>
      </c>
      <c r="S2645" s="886"/>
      <c r="U2645" s="737"/>
      <c r="V2645" s="737"/>
      <c r="W2645" s="736"/>
      <c r="X2645" s="737"/>
      <c r="AH2645" s="888"/>
      <c r="AI2645" s="888"/>
      <c r="AJ2645" s="888"/>
      <c r="AK2645" s="888"/>
      <c r="AS2645" s="886"/>
      <c r="BK2645" s="737"/>
      <c r="BL2645" s="737"/>
      <c r="BM2645" s="737"/>
      <c r="BN2645" s="737"/>
    </row>
    <row r="2646" spans="1:66" s="887" customFormat="1" ht="24.75" customHeight="1">
      <c r="A2646" s="737" t="s">
        <v>26766</v>
      </c>
      <c r="B2646" s="736" t="s">
        <v>26767</v>
      </c>
      <c r="C2646" s="884" t="s">
        <v>26742</v>
      </c>
      <c r="D2646" s="736" t="s">
        <v>26768</v>
      </c>
      <c r="E2646" s="736" t="s">
        <v>163</v>
      </c>
      <c r="F2646" s="737" t="s">
        <v>111</v>
      </c>
      <c r="G2646" s="737" t="s">
        <v>26744</v>
      </c>
      <c r="H2646" s="737" t="s">
        <v>180</v>
      </c>
      <c r="I2646" s="738" t="s">
        <v>5418</v>
      </c>
      <c r="J2646" s="736" t="s">
        <v>26769</v>
      </c>
      <c r="K2646" s="736" t="s">
        <v>26770</v>
      </c>
      <c r="L2646" s="736" t="s">
        <v>1184</v>
      </c>
      <c r="M2646" s="885" t="s">
        <v>26771</v>
      </c>
      <c r="N2646" s="737"/>
      <c r="O2646" s="737"/>
      <c r="P2646" s="737" t="s">
        <v>2565</v>
      </c>
      <c r="Q2646" s="737" t="s">
        <v>2565</v>
      </c>
      <c r="R2646" s="737"/>
      <c r="S2646" s="886"/>
      <c r="U2646" s="737"/>
      <c r="V2646" s="737"/>
      <c r="W2646" s="736"/>
      <c r="X2646" s="737"/>
      <c r="AH2646" s="888"/>
      <c r="AI2646" s="888"/>
      <c r="AJ2646" s="888"/>
      <c r="AK2646" s="888"/>
      <c r="AS2646" s="886"/>
      <c r="BK2646" s="737"/>
      <c r="BL2646" s="737"/>
      <c r="BM2646" s="737"/>
      <c r="BN2646" s="737"/>
    </row>
    <row r="2647" spans="1:66" s="750" customFormat="1" ht="24.75" customHeight="1">
      <c r="A2647" s="155"/>
      <c r="B2647" s="154"/>
      <c r="C2647" s="727"/>
      <c r="D2647" s="154"/>
      <c r="E2647" s="154"/>
      <c r="F2647" s="155"/>
      <c r="G2647" s="155"/>
      <c r="H2647" s="155"/>
      <c r="I2647" s="11" t="s">
        <v>5417</v>
      </c>
      <c r="J2647" s="154"/>
      <c r="K2647" s="154"/>
      <c r="L2647" s="154"/>
      <c r="M2647" s="801"/>
      <c r="N2647" s="155"/>
      <c r="O2647" s="155"/>
      <c r="P2647" s="155"/>
      <c r="Q2647" s="155"/>
      <c r="R2647" s="155"/>
      <c r="S2647" s="802"/>
      <c r="T2647" s="750">
        <f>IF(Table54[[#This Row],[تاریخ اولین  احتساب حق بیمه]]="",1403,MID(Table54[[#This Row],[تاریخ اولین  احتساب حق بیمه]],1,4))</f>
        <v>1403</v>
      </c>
      <c r="U2647" s="155"/>
      <c r="V2647" s="155"/>
      <c r="W2647" s="154"/>
      <c r="X2647" s="155"/>
      <c r="AH2647" s="803"/>
      <c r="AI2647" s="803"/>
      <c r="AJ2647" s="803"/>
      <c r="AK2647" s="803"/>
      <c r="AS2647" s="802"/>
      <c r="BK2647" s="155"/>
      <c r="BL2647" s="155"/>
      <c r="BM2647" s="155"/>
      <c r="BN2647" s="155"/>
    </row>
    <row r="2648" spans="1:66" s="750" customFormat="1" ht="24.75" customHeight="1">
      <c r="A2648" s="155"/>
      <c r="B2648" s="154"/>
      <c r="C2648" s="727"/>
      <c r="D2648" s="154"/>
      <c r="E2648" s="154"/>
      <c r="F2648" s="155"/>
      <c r="G2648" s="155"/>
      <c r="H2648" s="155"/>
      <c r="I2648" s="11" t="s">
        <v>5417</v>
      </c>
      <c r="J2648" s="154"/>
      <c r="K2648" s="154"/>
      <c r="L2648" s="154"/>
      <c r="M2648" s="801"/>
      <c r="N2648" s="155"/>
      <c r="O2648" s="155"/>
      <c r="P2648" s="155"/>
      <c r="Q2648" s="155"/>
      <c r="R2648" s="155"/>
      <c r="S2648" s="802"/>
      <c r="T2648" s="750">
        <f>IF(Table54[[#This Row],[تاریخ اولین  احتساب حق بیمه]]="",1403,MID(Table54[[#This Row],[تاریخ اولین  احتساب حق بیمه]],1,4))</f>
        <v>1403</v>
      </c>
      <c r="U2648" s="155"/>
      <c r="V2648" s="155"/>
      <c r="W2648" s="154"/>
      <c r="X2648" s="155"/>
      <c r="AH2648" s="803"/>
      <c r="AI2648" s="803"/>
      <c r="AJ2648" s="803"/>
      <c r="AK2648" s="803"/>
      <c r="AS2648" s="802"/>
      <c r="BK2648" s="155"/>
      <c r="BL2648" s="155"/>
      <c r="BM2648" s="155"/>
      <c r="BN2648" s="155"/>
    </row>
    <row r="2649" spans="1:66" s="760" customFormat="1" ht="24.75" customHeight="1">
      <c r="A2649" s="21" t="s">
        <v>26823</v>
      </c>
      <c r="B2649" s="20" t="s">
        <v>26824</v>
      </c>
      <c r="C2649" s="757" t="s">
        <v>4464</v>
      </c>
      <c r="D2649" s="20">
        <v>2594385530</v>
      </c>
      <c r="E2649" s="20" t="s">
        <v>162</v>
      </c>
      <c r="F2649" s="21" t="s">
        <v>26825</v>
      </c>
      <c r="G2649" s="21" t="s">
        <v>26826</v>
      </c>
      <c r="H2649" s="21" t="s">
        <v>629</v>
      </c>
      <c r="I2649" s="19" t="s">
        <v>5417</v>
      </c>
      <c r="J2649" s="20" t="s">
        <v>26827</v>
      </c>
      <c r="K2649" s="20" t="s">
        <v>1183</v>
      </c>
      <c r="L2649" s="20" t="s">
        <v>1184</v>
      </c>
      <c r="M2649" s="758" t="s">
        <v>26828</v>
      </c>
      <c r="N2649" s="21"/>
      <c r="O2649" s="21"/>
      <c r="P2649" s="21" t="s">
        <v>26829</v>
      </c>
      <c r="Q2649" s="21"/>
      <c r="R2649" s="21" t="s">
        <v>26829</v>
      </c>
      <c r="S2649" s="759"/>
      <c r="T2649" s="759" t="str">
        <f>IF(Table54[[#This Row],[تاریخ اولین  احتساب حق بیمه]]="",1403,MID(Table54[[#This Row],[تاریخ اولین  احتساب حق بیمه]],1,4))</f>
        <v>1397</v>
      </c>
      <c r="U2649" s="21"/>
      <c r="V2649" s="21"/>
      <c r="W2649" s="20"/>
      <c r="X2649" s="21"/>
      <c r="Y2649" s="760">
        <v>2135151</v>
      </c>
      <c r="AH2649" s="761"/>
      <c r="AI2649" s="761"/>
      <c r="AJ2649" s="761"/>
      <c r="AK2649" s="761"/>
      <c r="AS2649" s="759"/>
      <c r="BK2649" s="21"/>
      <c r="BL2649" s="21"/>
      <c r="BM2649" s="21"/>
      <c r="BN2649" s="21"/>
    </row>
    <row r="2650" spans="1:66" s="760" customFormat="1" ht="24.75" customHeight="1">
      <c r="A2650" s="21" t="s">
        <v>26830</v>
      </c>
      <c r="B2650" s="20" t="s">
        <v>26831</v>
      </c>
      <c r="C2650" s="757" t="s">
        <v>4464</v>
      </c>
      <c r="D2650" s="20">
        <v>2669922392</v>
      </c>
      <c r="E2650" s="20" t="s">
        <v>162</v>
      </c>
      <c r="F2650" s="21" t="s">
        <v>215</v>
      </c>
      <c r="G2650" s="21" t="s">
        <v>26832</v>
      </c>
      <c r="H2650" s="21" t="s">
        <v>629</v>
      </c>
      <c r="I2650" s="19" t="s">
        <v>5416</v>
      </c>
      <c r="J2650" s="20" t="s">
        <v>26833</v>
      </c>
      <c r="K2650" s="20" t="s">
        <v>1183</v>
      </c>
      <c r="L2650" s="20" t="s">
        <v>1184</v>
      </c>
      <c r="M2650" s="758" t="s">
        <v>26834</v>
      </c>
      <c r="N2650" s="21"/>
      <c r="O2650" s="21"/>
      <c r="P2650" s="21" t="s">
        <v>652</v>
      </c>
      <c r="Q2650" s="21"/>
      <c r="R2650" s="21" t="s">
        <v>652</v>
      </c>
      <c r="S2650" s="759"/>
      <c r="T2650" s="759" t="str">
        <f>IF(Table54[[#This Row],[تاریخ اولین  احتساب حق بیمه]]="",1403,MID(Table54[[#This Row],[تاریخ اولین  احتساب حق بیمه]],1,4))</f>
        <v>1397</v>
      </c>
      <c r="U2650" s="21"/>
      <c r="V2650" s="21"/>
      <c r="W2650" s="20"/>
      <c r="X2650" s="21"/>
      <c r="AH2650" s="761"/>
      <c r="AI2650" s="761"/>
      <c r="AJ2650" s="761"/>
      <c r="AK2650" s="761"/>
      <c r="AS2650" s="759"/>
      <c r="BK2650" s="21"/>
      <c r="BL2650" s="21"/>
      <c r="BM2650" s="21"/>
      <c r="BN2650" s="21"/>
    </row>
    <row r="2651" spans="1:66" s="900" customFormat="1" ht="24.75" customHeight="1">
      <c r="A2651" s="894" t="s">
        <v>26835</v>
      </c>
      <c r="B2651" s="895" t="s">
        <v>26836</v>
      </c>
      <c r="C2651" s="896" t="s">
        <v>4464</v>
      </c>
      <c r="D2651" s="895">
        <v>2670262694</v>
      </c>
      <c r="E2651" s="895" t="s">
        <v>162</v>
      </c>
      <c r="F2651" s="894" t="s">
        <v>26837</v>
      </c>
      <c r="G2651" s="894" t="s">
        <v>26826</v>
      </c>
      <c r="H2651" s="894" t="s">
        <v>629</v>
      </c>
      <c r="I2651" s="897" t="s">
        <v>5417</v>
      </c>
      <c r="J2651" s="895" t="s">
        <v>26838</v>
      </c>
      <c r="K2651" s="895" t="s">
        <v>1183</v>
      </c>
      <c r="L2651" s="895" t="s">
        <v>1184</v>
      </c>
      <c r="M2651" s="898" t="s">
        <v>26839</v>
      </c>
      <c r="N2651" s="894">
        <v>4195843488</v>
      </c>
      <c r="O2651" s="894"/>
      <c r="P2651" s="894" t="s">
        <v>26840</v>
      </c>
      <c r="Q2651" s="894"/>
      <c r="R2651" s="894" t="s">
        <v>26840</v>
      </c>
      <c r="S2651" s="899"/>
      <c r="T2651" s="899" t="str">
        <f>IF(Table54[[#This Row],[تاریخ اولین  احتساب حق بیمه]]="",1403,MID(Table54[[#This Row],[تاریخ اولین  احتساب حق بیمه]],1,4))</f>
        <v>1400</v>
      </c>
      <c r="U2651" s="894"/>
      <c r="V2651" s="894"/>
      <c r="W2651" s="895"/>
      <c r="X2651" s="894"/>
      <c r="AH2651" s="901"/>
      <c r="AI2651" s="901"/>
      <c r="AJ2651" s="901"/>
      <c r="AK2651" s="901"/>
      <c r="AS2651" s="899"/>
      <c r="BK2651" s="894"/>
      <c r="BL2651" s="894"/>
      <c r="BM2651" s="894"/>
      <c r="BN2651" s="894"/>
    </row>
    <row r="2652" spans="1:66" s="900" customFormat="1" ht="24.75" customHeight="1">
      <c r="A2652" s="894" t="s">
        <v>26841</v>
      </c>
      <c r="B2652" s="895" t="s">
        <v>26842</v>
      </c>
      <c r="C2652" s="896" t="s">
        <v>4464</v>
      </c>
      <c r="D2652" s="895">
        <v>2581054832</v>
      </c>
      <c r="E2652" s="895" t="s">
        <v>162</v>
      </c>
      <c r="F2652" s="894" t="s">
        <v>26843</v>
      </c>
      <c r="G2652" s="894" t="s">
        <v>26826</v>
      </c>
      <c r="H2652" s="894" t="s">
        <v>629</v>
      </c>
      <c r="I2652" s="897" t="s">
        <v>5417</v>
      </c>
      <c r="J2652" s="895" t="s">
        <v>26844</v>
      </c>
      <c r="K2652" s="895" t="s">
        <v>1183</v>
      </c>
      <c r="L2652" s="895" t="s">
        <v>1184</v>
      </c>
      <c r="M2652" s="898" t="s">
        <v>26845</v>
      </c>
      <c r="N2652" s="894">
        <v>4146933879</v>
      </c>
      <c r="O2652" s="894"/>
      <c r="P2652" s="894" t="s">
        <v>3435</v>
      </c>
      <c r="Q2652" s="894"/>
      <c r="R2652" s="894" t="s">
        <v>3435</v>
      </c>
      <c r="S2652" s="899"/>
      <c r="T2652" s="899" t="str">
        <f>IF(Table54[[#This Row],[تاریخ اولین  احتساب حق بیمه]]="",1403,MID(Table54[[#This Row],[تاریخ اولین  احتساب حق بیمه]],1,4))</f>
        <v>1402</v>
      </c>
      <c r="U2652" s="894"/>
      <c r="V2652" s="894"/>
      <c r="W2652" s="895"/>
      <c r="X2652" s="894"/>
      <c r="AH2652" s="901"/>
      <c r="AI2652" s="901"/>
      <c r="AJ2652" s="901"/>
      <c r="AK2652" s="901"/>
      <c r="AS2652" s="899"/>
      <c r="BK2652" s="894"/>
      <c r="BL2652" s="894"/>
      <c r="BM2652" s="894"/>
      <c r="BN2652" s="894"/>
    </row>
    <row r="2653" spans="1:66" s="900" customFormat="1" ht="24.75" customHeight="1">
      <c r="A2653" s="894" t="s">
        <v>26846</v>
      </c>
      <c r="B2653" s="895" t="s">
        <v>26847</v>
      </c>
      <c r="C2653" s="896" t="s">
        <v>4464</v>
      </c>
      <c r="D2653" s="895">
        <v>2580796460</v>
      </c>
      <c r="E2653" s="895" t="s">
        <v>162</v>
      </c>
      <c r="F2653" s="894" t="s">
        <v>26848</v>
      </c>
      <c r="G2653" s="894" t="s">
        <v>26826</v>
      </c>
      <c r="H2653" s="894" t="s">
        <v>629</v>
      </c>
      <c r="I2653" s="897" t="s">
        <v>5417</v>
      </c>
      <c r="J2653" s="895" t="s">
        <v>26849</v>
      </c>
      <c r="K2653" s="895" t="s">
        <v>1183</v>
      </c>
      <c r="L2653" s="895" t="s">
        <v>1184</v>
      </c>
      <c r="M2653" s="898" t="s">
        <v>26850</v>
      </c>
      <c r="N2653" s="894">
        <v>4153814993</v>
      </c>
      <c r="O2653" s="894"/>
      <c r="P2653" s="894" t="s">
        <v>3093</v>
      </c>
      <c r="Q2653" s="894"/>
      <c r="R2653" s="894" t="s">
        <v>3093</v>
      </c>
      <c r="S2653" s="899"/>
      <c r="T2653" s="899" t="str">
        <f>IF(Table54[[#This Row],[تاریخ اولین  احتساب حق بیمه]]="",1403,MID(Table54[[#This Row],[تاریخ اولین  احتساب حق بیمه]],1,4))</f>
        <v>1402</v>
      </c>
      <c r="U2653" s="894"/>
      <c r="V2653" s="894"/>
      <c r="W2653" s="895"/>
      <c r="X2653" s="894"/>
      <c r="AH2653" s="901"/>
      <c r="AI2653" s="901"/>
      <c r="AJ2653" s="901"/>
      <c r="AK2653" s="901"/>
      <c r="AS2653" s="899"/>
      <c r="BK2653" s="894"/>
      <c r="BL2653" s="894"/>
      <c r="BM2653" s="894"/>
      <c r="BN2653" s="894"/>
    </row>
    <row r="2654" spans="1:66" s="760" customFormat="1" ht="24.75" customHeight="1">
      <c r="A2654" s="21" t="s">
        <v>26851</v>
      </c>
      <c r="B2654" s="20" t="s">
        <v>26852</v>
      </c>
      <c r="C2654" s="757" t="s">
        <v>4464</v>
      </c>
      <c r="D2654" s="20">
        <v>5690080322</v>
      </c>
      <c r="E2654" s="20" t="s">
        <v>162</v>
      </c>
      <c r="F2654" s="21" t="s">
        <v>26853</v>
      </c>
      <c r="G2654" s="21" t="s">
        <v>26826</v>
      </c>
      <c r="H2654" s="21" t="s">
        <v>481</v>
      </c>
      <c r="I2654" s="19" t="s">
        <v>5417</v>
      </c>
      <c r="J2654" s="20" t="s">
        <v>26854</v>
      </c>
      <c r="K2654" s="20" t="s">
        <v>1183</v>
      </c>
      <c r="L2654" s="20" t="s">
        <v>1184</v>
      </c>
      <c r="M2654" s="758" t="s">
        <v>26855</v>
      </c>
      <c r="N2654" s="21">
        <v>4154854967</v>
      </c>
      <c r="O2654" s="21"/>
      <c r="P2654" s="21" t="s">
        <v>3281</v>
      </c>
      <c r="Q2654" s="21"/>
      <c r="R2654" s="21" t="s">
        <v>3281</v>
      </c>
      <c r="S2654" s="759"/>
      <c r="T2654" s="759" t="str">
        <f>IF(Table54[[#This Row],[تاریخ اولین  احتساب حق بیمه]]="",1403,MID(Table54[[#This Row],[تاریخ اولین  احتساب حق بیمه]],1,4))</f>
        <v>1402</v>
      </c>
      <c r="U2654" s="21"/>
      <c r="V2654" s="21"/>
      <c r="W2654" s="20"/>
      <c r="X2654" s="21"/>
      <c r="AH2654" s="761"/>
      <c r="AI2654" s="761"/>
      <c r="AJ2654" s="761"/>
      <c r="AK2654" s="761"/>
      <c r="AS2654" s="759"/>
      <c r="BK2654" s="21"/>
      <c r="BL2654" s="21"/>
      <c r="BM2654" s="21"/>
      <c r="BN2654" s="21"/>
    </row>
    <row r="2655" spans="1:66" s="900" customFormat="1" ht="24.75" customHeight="1">
      <c r="A2655" s="894" t="s">
        <v>26856</v>
      </c>
      <c r="B2655" s="895" t="s">
        <v>26857</v>
      </c>
      <c r="C2655" s="896" t="s">
        <v>4464</v>
      </c>
      <c r="D2655" s="895">
        <v>21774439</v>
      </c>
      <c r="E2655" s="895" t="s">
        <v>162</v>
      </c>
      <c r="F2655" s="894" t="s">
        <v>176</v>
      </c>
      <c r="G2655" s="894" t="s">
        <v>26826</v>
      </c>
      <c r="H2655" s="894" t="s">
        <v>481</v>
      </c>
      <c r="I2655" s="897" t="s">
        <v>5417</v>
      </c>
      <c r="J2655" s="895" t="s">
        <v>26858</v>
      </c>
      <c r="K2655" s="895" t="s">
        <v>1183</v>
      </c>
      <c r="L2655" s="895" t="s">
        <v>1184</v>
      </c>
      <c r="M2655" s="898" t="s">
        <v>26859</v>
      </c>
      <c r="N2655" s="894">
        <v>4153983515</v>
      </c>
      <c r="O2655" s="894"/>
      <c r="P2655" s="894" t="s">
        <v>3672</v>
      </c>
      <c r="Q2655" s="894"/>
      <c r="R2655" s="894" t="s">
        <v>3672</v>
      </c>
      <c r="S2655" s="899"/>
      <c r="T2655" s="899" t="str">
        <f>IF(Table54[[#This Row],[تاریخ اولین  احتساب حق بیمه]]="",1403,MID(Table54[[#This Row],[تاریخ اولین  احتساب حق بیمه]],1,4))</f>
        <v>1402</v>
      </c>
      <c r="U2655" s="894"/>
      <c r="V2655" s="894"/>
      <c r="W2655" s="895"/>
      <c r="X2655" s="894"/>
      <c r="AH2655" s="901"/>
      <c r="AI2655" s="901"/>
      <c r="AJ2655" s="901"/>
      <c r="AK2655" s="901"/>
      <c r="AS2655" s="899"/>
      <c r="BK2655" s="894"/>
      <c r="BL2655" s="894"/>
      <c r="BM2655" s="894"/>
      <c r="BN2655" s="894"/>
    </row>
    <row r="2656" spans="1:66" s="760" customFormat="1" ht="24.75" customHeight="1">
      <c r="A2656" s="21" t="s">
        <v>26860</v>
      </c>
      <c r="B2656" s="20" t="s">
        <v>26861</v>
      </c>
      <c r="C2656" s="757" t="s">
        <v>4464</v>
      </c>
      <c r="D2656" s="20">
        <v>4120682171</v>
      </c>
      <c r="E2656" s="20" t="s">
        <v>162</v>
      </c>
      <c r="F2656" s="21" t="s">
        <v>26862</v>
      </c>
      <c r="G2656" s="21" t="s">
        <v>26826</v>
      </c>
      <c r="H2656" s="21" t="s">
        <v>481</v>
      </c>
      <c r="I2656" s="19" t="s">
        <v>5417</v>
      </c>
      <c r="J2656" s="20" t="s">
        <v>26863</v>
      </c>
      <c r="K2656" s="20" t="s">
        <v>1183</v>
      </c>
      <c r="L2656" s="20" t="s">
        <v>1184</v>
      </c>
      <c r="M2656" s="758" t="s">
        <v>26864</v>
      </c>
      <c r="N2656" s="21">
        <v>4154845415</v>
      </c>
      <c r="O2656" s="21"/>
      <c r="P2656" s="21" t="s">
        <v>3672</v>
      </c>
      <c r="Q2656" s="21"/>
      <c r="R2656" s="21" t="s">
        <v>3672</v>
      </c>
      <c r="S2656" s="759"/>
      <c r="T2656" s="759" t="str">
        <f>IF(Table54[[#This Row],[تاریخ اولین  احتساب حق بیمه]]="",1403,MID(Table54[[#This Row],[تاریخ اولین  احتساب حق بیمه]],1,4))</f>
        <v>1402</v>
      </c>
      <c r="U2656" s="21"/>
      <c r="V2656" s="21"/>
      <c r="W2656" s="20"/>
      <c r="X2656" s="21"/>
      <c r="AH2656" s="761"/>
      <c r="AI2656" s="761"/>
      <c r="AJ2656" s="761"/>
      <c r="AK2656" s="761"/>
      <c r="AS2656" s="759"/>
      <c r="BK2656" s="21"/>
      <c r="BL2656" s="21"/>
      <c r="BM2656" s="21"/>
      <c r="BN2656" s="21"/>
    </row>
    <row r="2657" spans="1:66" s="760" customFormat="1" ht="24.75" customHeight="1">
      <c r="A2657" s="21" t="s">
        <v>26865</v>
      </c>
      <c r="B2657" s="20" t="s">
        <v>26866</v>
      </c>
      <c r="C2657" s="757" t="s">
        <v>4464</v>
      </c>
      <c r="D2657" s="20">
        <v>4900542891</v>
      </c>
      <c r="E2657" s="20" t="s">
        <v>162</v>
      </c>
      <c r="F2657" s="21" t="s">
        <v>26867</v>
      </c>
      <c r="G2657" s="21" t="s">
        <v>26826</v>
      </c>
      <c r="H2657" s="21" t="s">
        <v>629</v>
      </c>
      <c r="I2657" s="19" t="s">
        <v>5417</v>
      </c>
      <c r="J2657" s="20" t="s">
        <v>26868</v>
      </c>
      <c r="K2657" s="20" t="s">
        <v>1183</v>
      </c>
      <c r="L2657" s="20" t="s">
        <v>1184</v>
      </c>
      <c r="M2657" s="758" t="s">
        <v>26869</v>
      </c>
      <c r="N2657" s="21">
        <v>4156663313</v>
      </c>
      <c r="O2657" s="21"/>
      <c r="P2657" s="21" t="s">
        <v>564</v>
      </c>
      <c r="Q2657" s="21"/>
      <c r="R2657" s="21" t="s">
        <v>564</v>
      </c>
      <c r="S2657" s="759"/>
      <c r="T2657" s="759" t="str">
        <f>IF(Table54[[#This Row],[تاریخ اولین  احتساب حق بیمه]]="",1403,MID(Table54[[#This Row],[تاریخ اولین  احتساب حق بیمه]],1,4))</f>
        <v>1400</v>
      </c>
      <c r="U2657" s="21"/>
      <c r="V2657" s="21"/>
      <c r="W2657" s="20"/>
      <c r="X2657" s="21"/>
      <c r="AH2657" s="761"/>
      <c r="AI2657" s="761"/>
      <c r="AJ2657" s="761"/>
      <c r="AK2657" s="761"/>
      <c r="AS2657" s="759"/>
      <c r="BK2657" s="21"/>
      <c r="BL2657" s="21"/>
      <c r="BM2657" s="21"/>
      <c r="BN2657" s="21"/>
    </row>
    <row r="2658" spans="1:66" s="900" customFormat="1" ht="24.75" customHeight="1">
      <c r="A2658" s="894" t="s">
        <v>26870</v>
      </c>
      <c r="B2658" s="895" t="s">
        <v>26871</v>
      </c>
      <c r="C2658" s="896" t="s">
        <v>4464</v>
      </c>
      <c r="D2658" s="895">
        <v>2670165540</v>
      </c>
      <c r="E2658" s="895" t="s">
        <v>162</v>
      </c>
      <c r="F2658" s="894" t="s">
        <v>26872</v>
      </c>
      <c r="G2658" s="894" t="s">
        <v>26826</v>
      </c>
      <c r="H2658" s="894" t="s">
        <v>629</v>
      </c>
      <c r="I2658" s="897" t="s">
        <v>5417</v>
      </c>
      <c r="J2658" s="895" t="s">
        <v>26873</v>
      </c>
      <c r="K2658" s="895" t="s">
        <v>1183</v>
      </c>
      <c r="L2658" s="895" t="s">
        <v>1184</v>
      </c>
      <c r="M2658" s="898" t="s">
        <v>26874</v>
      </c>
      <c r="N2658" s="894">
        <v>4153863945</v>
      </c>
      <c r="O2658" s="894"/>
      <c r="P2658" s="894" t="s">
        <v>847</v>
      </c>
      <c r="Q2658" s="894"/>
      <c r="R2658" s="894" t="s">
        <v>847</v>
      </c>
      <c r="S2658" s="899"/>
      <c r="T2658" s="899" t="str">
        <f>IF(Table54[[#This Row],[تاریخ اولین  احتساب حق بیمه]]="",1403,MID(Table54[[#This Row],[تاریخ اولین  احتساب حق بیمه]],1,4))</f>
        <v>1400</v>
      </c>
      <c r="U2658" s="894"/>
      <c r="V2658" s="894"/>
      <c r="W2658" s="895"/>
      <c r="X2658" s="894"/>
      <c r="AH2658" s="901"/>
      <c r="AI2658" s="901"/>
      <c r="AJ2658" s="901"/>
      <c r="AK2658" s="901"/>
      <c r="AS2658" s="899"/>
      <c r="BK2658" s="894"/>
      <c r="BL2658" s="894"/>
      <c r="BM2658" s="894"/>
      <c r="BN2658" s="894"/>
    </row>
    <row r="2659" spans="1:66" s="900" customFormat="1" ht="24.75" customHeight="1">
      <c r="A2659" s="894" t="s">
        <v>26875</v>
      </c>
      <c r="B2659" s="895" t="s">
        <v>26876</v>
      </c>
      <c r="C2659" s="896" t="s">
        <v>4464</v>
      </c>
      <c r="D2659" s="895">
        <v>5690104401</v>
      </c>
      <c r="E2659" s="895" t="s">
        <v>162</v>
      </c>
      <c r="F2659" s="894" t="s">
        <v>26877</v>
      </c>
      <c r="G2659" s="894" t="s">
        <v>587</v>
      </c>
      <c r="H2659" s="894" t="s">
        <v>481</v>
      </c>
      <c r="I2659" s="897" t="s">
        <v>5417</v>
      </c>
      <c r="J2659" s="895" t="s">
        <v>26878</v>
      </c>
      <c r="K2659" s="895" t="s">
        <v>1183</v>
      </c>
      <c r="L2659" s="895" t="s">
        <v>1184</v>
      </c>
      <c r="M2659" s="898" t="s">
        <v>26879</v>
      </c>
      <c r="N2659" s="894"/>
      <c r="O2659" s="894"/>
      <c r="P2659" s="894" t="s">
        <v>348</v>
      </c>
      <c r="Q2659" s="894"/>
      <c r="R2659" s="894" t="s">
        <v>348</v>
      </c>
      <c r="S2659" s="899"/>
      <c r="T2659" s="899" t="str">
        <f>IF(Table54[[#This Row],[تاریخ اولین  احتساب حق بیمه]]="",1403,MID(Table54[[#This Row],[تاریخ اولین  احتساب حق بیمه]],1,4))</f>
        <v>1400</v>
      </c>
      <c r="U2659" s="894"/>
      <c r="V2659" s="894"/>
      <c r="W2659" s="895"/>
      <c r="X2659" s="894"/>
      <c r="AH2659" s="901"/>
      <c r="AI2659" s="901"/>
      <c r="AJ2659" s="901"/>
      <c r="AK2659" s="901"/>
      <c r="AS2659" s="899"/>
      <c r="BK2659" s="894"/>
      <c r="BL2659" s="894"/>
      <c r="BM2659" s="894"/>
      <c r="BN2659" s="894"/>
    </row>
    <row r="2660" spans="1:66" s="760" customFormat="1" ht="24.75" customHeight="1">
      <c r="A2660" s="21" t="s">
        <v>26880</v>
      </c>
      <c r="B2660" s="20" t="s">
        <v>26881</v>
      </c>
      <c r="C2660" s="757" t="s">
        <v>4464</v>
      </c>
      <c r="D2660" s="20">
        <v>2580278321</v>
      </c>
      <c r="E2660" s="20" t="s">
        <v>162</v>
      </c>
      <c r="F2660" s="21" t="s">
        <v>111</v>
      </c>
      <c r="G2660" s="21" t="s">
        <v>587</v>
      </c>
      <c r="H2660" s="21" t="s">
        <v>481</v>
      </c>
      <c r="I2660" s="19" t="s">
        <v>5417</v>
      </c>
      <c r="J2660" s="20" t="s">
        <v>26882</v>
      </c>
      <c r="K2660" s="20" t="s">
        <v>1183</v>
      </c>
      <c r="L2660" s="20" t="s">
        <v>1184</v>
      </c>
      <c r="M2660" s="758" t="s">
        <v>26883</v>
      </c>
      <c r="N2660" s="21"/>
      <c r="O2660" s="21"/>
      <c r="P2660" s="21" t="s">
        <v>26884</v>
      </c>
      <c r="Q2660" s="21"/>
      <c r="R2660" s="21" t="s">
        <v>26884</v>
      </c>
      <c r="S2660" s="759"/>
      <c r="T2660" s="759" t="str">
        <f>IF(Table54[[#This Row],[تاریخ اولین  احتساب حق بیمه]]="",1403,MID(Table54[[#This Row],[تاریخ اولین  احتساب حق بیمه]],1,4))</f>
        <v>1400</v>
      </c>
      <c r="U2660" s="21"/>
      <c r="V2660" s="21"/>
      <c r="W2660" s="20"/>
      <c r="X2660" s="21"/>
      <c r="AH2660" s="761"/>
      <c r="AI2660" s="761"/>
      <c r="AJ2660" s="761"/>
      <c r="AK2660" s="761"/>
      <c r="AS2660" s="759"/>
      <c r="BK2660" s="21"/>
      <c r="BL2660" s="21"/>
      <c r="BM2660" s="21"/>
      <c r="BN2660" s="21"/>
    </row>
    <row r="2661" spans="1:66" s="760" customFormat="1" ht="24.75" customHeight="1">
      <c r="A2661" s="21" t="s">
        <v>26885</v>
      </c>
      <c r="B2661" s="20" t="s">
        <v>26886</v>
      </c>
      <c r="C2661" s="757" t="s">
        <v>4464</v>
      </c>
      <c r="D2661" s="20">
        <v>5690101249</v>
      </c>
      <c r="E2661" s="20" t="s">
        <v>162</v>
      </c>
      <c r="F2661" s="21" t="s">
        <v>26887</v>
      </c>
      <c r="G2661" s="21" t="s">
        <v>587</v>
      </c>
      <c r="H2661" s="21" t="s">
        <v>481</v>
      </c>
      <c r="I2661" s="19" t="s">
        <v>5417</v>
      </c>
      <c r="J2661" s="20" t="s">
        <v>26888</v>
      </c>
      <c r="K2661" s="20" t="s">
        <v>1183</v>
      </c>
      <c r="L2661" s="20" t="s">
        <v>1184</v>
      </c>
      <c r="M2661" s="758" t="s">
        <v>26889</v>
      </c>
      <c r="N2661" s="21">
        <v>4148847725</v>
      </c>
      <c r="O2661" s="21"/>
      <c r="P2661" s="21" t="s">
        <v>2709</v>
      </c>
      <c r="Q2661" s="21"/>
      <c r="R2661" s="21" t="s">
        <v>2709</v>
      </c>
      <c r="S2661" s="759"/>
      <c r="T2661" s="759" t="str">
        <f>IF(Table54[[#This Row],[تاریخ اولین  احتساب حق بیمه]]="",1403,MID(Table54[[#This Row],[تاریخ اولین  احتساب حق بیمه]],1,4))</f>
        <v>1401</v>
      </c>
      <c r="U2661" s="21"/>
      <c r="V2661" s="21"/>
      <c r="W2661" s="20"/>
      <c r="X2661" s="21"/>
      <c r="AH2661" s="761"/>
      <c r="AI2661" s="761"/>
      <c r="AJ2661" s="761"/>
      <c r="AK2661" s="761"/>
      <c r="AS2661" s="759"/>
      <c r="BK2661" s="21"/>
      <c r="BL2661" s="21"/>
      <c r="BM2661" s="21"/>
      <c r="BN2661" s="21"/>
    </row>
    <row r="2662" spans="1:66" s="760" customFormat="1" ht="24.75" customHeight="1">
      <c r="A2662" s="21" t="s">
        <v>26890</v>
      </c>
      <c r="B2662" s="20" t="s">
        <v>26891</v>
      </c>
      <c r="C2662" s="757" t="s">
        <v>4464</v>
      </c>
      <c r="D2662" s="20">
        <v>2581130598</v>
      </c>
      <c r="E2662" s="20" t="s">
        <v>162</v>
      </c>
      <c r="F2662" s="21" t="s">
        <v>26892</v>
      </c>
      <c r="G2662" s="21" t="s">
        <v>26893</v>
      </c>
      <c r="H2662" s="21" t="s">
        <v>180</v>
      </c>
      <c r="I2662" s="19" t="s">
        <v>5417</v>
      </c>
      <c r="J2662" s="20" t="s">
        <v>26894</v>
      </c>
      <c r="K2662" s="20" t="s">
        <v>1183</v>
      </c>
      <c r="L2662" s="20" t="s">
        <v>1184</v>
      </c>
      <c r="M2662" s="758" t="s">
        <v>26895</v>
      </c>
      <c r="N2662" s="21"/>
      <c r="O2662" s="21"/>
      <c r="P2662" s="21" t="s">
        <v>26896</v>
      </c>
      <c r="Q2662" s="21"/>
      <c r="R2662" s="21" t="s">
        <v>26896</v>
      </c>
      <c r="S2662" s="759"/>
      <c r="T2662" s="759" t="str">
        <f>IF(Table54[[#This Row],[تاریخ اولین  احتساب حق بیمه]]="",1403,MID(Table54[[#This Row],[تاریخ اولین  احتساب حق بیمه]],1,4))</f>
        <v>1400</v>
      </c>
      <c r="U2662" s="21"/>
      <c r="V2662" s="21"/>
      <c r="W2662" s="20"/>
      <c r="X2662" s="21"/>
      <c r="AH2662" s="761"/>
      <c r="AI2662" s="761"/>
      <c r="AJ2662" s="761"/>
      <c r="AK2662" s="761"/>
      <c r="AS2662" s="759"/>
      <c r="BK2662" s="21"/>
      <c r="BL2662" s="21"/>
      <c r="BM2662" s="21"/>
      <c r="BN2662" s="21"/>
    </row>
    <row r="2663" spans="1:66" s="760" customFormat="1" ht="24.75" customHeight="1">
      <c r="A2663" s="21" t="s">
        <v>26897</v>
      </c>
      <c r="B2663" s="20" t="s">
        <v>26898</v>
      </c>
      <c r="C2663" s="757" t="s">
        <v>4464</v>
      </c>
      <c r="D2663" s="20">
        <v>2581051027</v>
      </c>
      <c r="E2663" s="20" t="s">
        <v>162</v>
      </c>
      <c r="F2663" s="21" t="s">
        <v>26899</v>
      </c>
      <c r="G2663" s="21" t="s">
        <v>588</v>
      </c>
      <c r="H2663" s="21" t="s">
        <v>481</v>
      </c>
      <c r="I2663" s="19" t="s">
        <v>5418</v>
      </c>
      <c r="J2663" s="20" t="s">
        <v>26900</v>
      </c>
      <c r="K2663" s="20" t="s">
        <v>1183</v>
      </c>
      <c r="L2663" s="20" t="s">
        <v>1184</v>
      </c>
      <c r="M2663" s="758" t="s">
        <v>26901</v>
      </c>
      <c r="N2663" s="21"/>
      <c r="O2663" s="21"/>
      <c r="P2663" s="21" t="s">
        <v>186</v>
      </c>
      <c r="Q2663" s="21"/>
      <c r="R2663" s="21" t="s">
        <v>186</v>
      </c>
      <c r="S2663" s="759"/>
      <c r="T2663" s="759" t="str">
        <f>IF(Table54[[#This Row],[تاریخ اولین  احتساب حق بیمه]]="",1403,MID(Table54[[#This Row],[تاریخ اولین  احتساب حق بیمه]],1,4))</f>
        <v>1398</v>
      </c>
      <c r="U2663" s="21"/>
      <c r="V2663" s="21"/>
      <c r="W2663" s="20"/>
      <c r="X2663" s="21"/>
      <c r="AH2663" s="761"/>
      <c r="AI2663" s="761"/>
      <c r="AJ2663" s="761"/>
      <c r="AK2663" s="761"/>
      <c r="AS2663" s="759"/>
      <c r="BK2663" s="21"/>
      <c r="BL2663" s="21"/>
      <c r="BM2663" s="21"/>
      <c r="BN2663" s="21"/>
    </row>
    <row r="2664" spans="1:66" s="760" customFormat="1" ht="24.75" customHeight="1">
      <c r="A2664" s="21" t="s">
        <v>26902</v>
      </c>
      <c r="B2664" s="20" t="s">
        <v>26903</v>
      </c>
      <c r="C2664" s="757" t="s">
        <v>4464</v>
      </c>
      <c r="D2664" s="20">
        <v>2580707042</v>
      </c>
      <c r="E2664" s="20" t="s">
        <v>162</v>
      </c>
      <c r="F2664" s="21" t="s">
        <v>26904</v>
      </c>
      <c r="G2664" s="21" t="s">
        <v>588</v>
      </c>
      <c r="H2664" s="21" t="s">
        <v>481</v>
      </c>
      <c r="I2664" s="19" t="s">
        <v>5417</v>
      </c>
      <c r="J2664" s="20" t="s">
        <v>26905</v>
      </c>
      <c r="K2664" s="20" t="s">
        <v>1183</v>
      </c>
      <c r="L2664" s="20" t="s">
        <v>1184</v>
      </c>
      <c r="M2664" s="758" t="s">
        <v>26906</v>
      </c>
      <c r="N2664" s="21"/>
      <c r="O2664" s="21"/>
      <c r="P2664" s="21" t="s">
        <v>24275</v>
      </c>
      <c r="Q2664" s="21"/>
      <c r="R2664" s="21" t="s">
        <v>24275</v>
      </c>
      <c r="S2664" s="759"/>
      <c r="T2664" s="759" t="str">
        <f>IF(Table54[[#This Row],[تاریخ اولین  احتساب حق بیمه]]="",1403,MID(Table54[[#This Row],[تاریخ اولین  احتساب حق بیمه]],1,4))</f>
        <v>1397</v>
      </c>
      <c r="U2664" s="21"/>
      <c r="V2664" s="21"/>
      <c r="W2664" s="20"/>
      <c r="X2664" s="21"/>
      <c r="AH2664" s="761"/>
      <c r="AI2664" s="761"/>
      <c r="AJ2664" s="761"/>
      <c r="AK2664" s="761"/>
      <c r="AS2664" s="759"/>
      <c r="BK2664" s="21"/>
      <c r="BL2664" s="21"/>
      <c r="BM2664" s="21"/>
      <c r="BN2664" s="21"/>
    </row>
    <row r="2665" spans="1:66" s="760" customFormat="1" ht="24.75" customHeight="1">
      <c r="A2665" s="21" t="s">
        <v>26907</v>
      </c>
      <c r="B2665" s="20" t="s">
        <v>26908</v>
      </c>
      <c r="C2665" s="757" t="s">
        <v>4464</v>
      </c>
      <c r="D2665" s="20">
        <v>2580175857</v>
      </c>
      <c r="E2665" s="20" t="s">
        <v>162</v>
      </c>
      <c r="F2665" s="21" t="s">
        <v>199</v>
      </c>
      <c r="G2665" s="21" t="s">
        <v>26832</v>
      </c>
      <c r="H2665" s="21" t="s">
        <v>629</v>
      </c>
      <c r="I2665" s="19" t="s">
        <v>5418</v>
      </c>
      <c r="J2665" s="20" t="s">
        <v>26909</v>
      </c>
      <c r="K2665" s="20" t="s">
        <v>1183</v>
      </c>
      <c r="L2665" s="20" t="s">
        <v>1184</v>
      </c>
      <c r="M2665" s="758" t="s">
        <v>26910</v>
      </c>
      <c r="N2665" s="21"/>
      <c r="O2665" s="21"/>
      <c r="P2665" s="21" t="s">
        <v>1034</v>
      </c>
      <c r="Q2665" s="21"/>
      <c r="R2665" s="21" t="s">
        <v>1034</v>
      </c>
      <c r="S2665" s="759"/>
      <c r="T2665" s="759" t="str">
        <f>IF(Table54[[#This Row],[تاریخ اولین  احتساب حق بیمه]]="",1403,MID(Table54[[#This Row],[تاریخ اولین  احتساب حق بیمه]],1,4))</f>
        <v>1398</v>
      </c>
      <c r="U2665" s="21"/>
      <c r="V2665" s="21"/>
      <c r="W2665" s="20"/>
      <c r="X2665" s="21"/>
      <c r="AH2665" s="761"/>
      <c r="AI2665" s="761"/>
      <c r="AJ2665" s="761"/>
      <c r="AK2665" s="761"/>
      <c r="AS2665" s="759"/>
      <c r="BK2665" s="21"/>
      <c r="BL2665" s="21"/>
      <c r="BM2665" s="21"/>
      <c r="BN2665" s="21"/>
    </row>
    <row r="2666" spans="1:66" s="760" customFormat="1" ht="24.75" customHeight="1">
      <c r="A2666" s="21" t="s">
        <v>26911</v>
      </c>
      <c r="B2666" s="20" t="s">
        <v>26912</v>
      </c>
      <c r="C2666" s="757" t="s">
        <v>4464</v>
      </c>
      <c r="D2666" s="20">
        <v>2580551948</v>
      </c>
      <c r="E2666" s="20" t="s">
        <v>162</v>
      </c>
      <c r="F2666" s="21" t="s">
        <v>26913</v>
      </c>
      <c r="G2666" s="21" t="s">
        <v>26832</v>
      </c>
      <c r="H2666" s="21" t="s">
        <v>629</v>
      </c>
      <c r="I2666" s="19" t="s">
        <v>5417</v>
      </c>
      <c r="J2666" s="20" t="s">
        <v>26914</v>
      </c>
      <c r="K2666" s="20" t="s">
        <v>1183</v>
      </c>
      <c r="L2666" s="20" t="s">
        <v>1184</v>
      </c>
      <c r="M2666" s="758" t="s">
        <v>26915</v>
      </c>
      <c r="N2666" s="21"/>
      <c r="O2666" s="21"/>
      <c r="P2666" s="21" t="s">
        <v>186</v>
      </c>
      <c r="Q2666" s="21"/>
      <c r="R2666" s="21" t="s">
        <v>186</v>
      </c>
      <c r="S2666" s="759"/>
      <c r="T2666" s="759" t="str">
        <f>IF(Table54[[#This Row],[تاریخ اولین  احتساب حق بیمه]]="",1403,MID(Table54[[#This Row],[تاریخ اولین  احتساب حق بیمه]],1,4))</f>
        <v>1398</v>
      </c>
      <c r="U2666" s="21"/>
      <c r="V2666" s="21"/>
      <c r="W2666" s="20"/>
      <c r="X2666" s="21"/>
      <c r="AH2666" s="761"/>
      <c r="AI2666" s="761"/>
      <c r="AJ2666" s="761"/>
      <c r="AK2666" s="761"/>
      <c r="AS2666" s="759"/>
      <c r="BK2666" s="21"/>
      <c r="BL2666" s="21"/>
      <c r="BM2666" s="21"/>
      <c r="BN2666" s="21"/>
    </row>
    <row r="2667" spans="1:66" s="760" customFormat="1" ht="24.75" customHeight="1">
      <c r="A2667" s="21" t="s">
        <v>26916</v>
      </c>
      <c r="B2667" s="20" t="s">
        <v>26917</v>
      </c>
      <c r="C2667" s="757" t="s">
        <v>4464</v>
      </c>
      <c r="D2667" s="20">
        <v>2700110994</v>
      </c>
      <c r="E2667" s="20" t="s">
        <v>162</v>
      </c>
      <c r="F2667" s="21" t="s">
        <v>26918</v>
      </c>
      <c r="G2667" s="21" t="s">
        <v>26832</v>
      </c>
      <c r="H2667" s="21" t="s">
        <v>629</v>
      </c>
      <c r="I2667" s="19" t="s">
        <v>5417</v>
      </c>
      <c r="J2667" s="20" t="s">
        <v>26919</v>
      </c>
      <c r="K2667" s="20" t="s">
        <v>1183</v>
      </c>
      <c r="L2667" s="20" t="s">
        <v>1184</v>
      </c>
      <c r="M2667" s="758" t="s">
        <v>26920</v>
      </c>
      <c r="N2667" s="21"/>
      <c r="O2667" s="21"/>
      <c r="P2667" s="21" t="s">
        <v>1034</v>
      </c>
      <c r="Q2667" s="21"/>
      <c r="R2667" s="21" t="s">
        <v>1034</v>
      </c>
      <c r="S2667" s="759"/>
      <c r="T2667" s="759" t="str">
        <f>IF(Table54[[#This Row],[تاریخ اولین  احتساب حق بیمه]]="",1403,MID(Table54[[#This Row],[تاریخ اولین  احتساب حق بیمه]],1,4))</f>
        <v>1398</v>
      </c>
      <c r="U2667" s="21"/>
      <c r="V2667" s="21"/>
      <c r="W2667" s="20"/>
      <c r="X2667" s="21"/>
      <c r="AH2667" s="761"/>
      <c r="AI2667" s="761"/>
      <c r="AJ2667" s="761"/>
      <c r="AK2667" s="761"/>
      <c r="AS2667" s="759"/>
      <c r="BK2667" s="21"/>
      <c r="BL2667" s="21"/>
      <c r="BM2667" s="21"/>
      <c r="BN2667" s="21"/>
    </row>
    <row r="2668" spans="1:66" s="760" customFormat="1" ht="24" customHeight="1">
      <c r="A2668" s="21" t="s">
        <v>26921</v>
      </c>
      <c r="B2668" s="20" t="s">
        <v>26922</v>
      </c>
      <c r="C2668" s="757" t="s">
        <v>4464</v>
      </c>
      <c r="D2668" s="20">
        <v>2680131355</v>
      </c>
      <c r="E2668" s="20" t="s">
        <v>162</v>
      </c>
      <c r="F2668" s="21" t="s">
        <v>215</v>
      </c>
      <c r="G2668" s="21" t="s">
        <v>26923</v>
      </c>
      <c r="H2668" s="21" t="s">
        <v>629</v>
      </c>
      <c r="I2668" s="19" t="s">
        <v>5417</v>
      </c>
      <c r="J2668" s="20" t="s">
        <v>26924</v>
      </c>
      <c r="K2668" s="20" t="s">
        <v>1183</v>
      </c>
      <c r="L2668" s="20" t="s">
        <v>1184</v>
      </c>
      <c r="M2668" s="758" t="s">
        <v>26925</v>
      </c>
      <c r="N2668" s="21"/>
      <c r="O2668" s="21"/>
      <c r="P2668" s="21" t="s">
        <v>1359</v>
      </c>
      <c r="Q2668" s="21"/>
      <c r="R2668" s="21" t="s">
        <v>1359</v>
      </c>
      <c r="S2668" s="759"/>
      <c r="T2668" s="759" t="str">
        <f>IF(Table54[[#This Row],[تاریخ اولین  احتساب حق بیمه]]="",1403,MID(Table54[[#This Row],[تاریخ اولین  احتساب حق بیمه]],1,4))</f>
        <v>1399</v>
      </c>
      <c r="U2668" s="21"/>
      <c r="V2668" s="21"/>
      <c r="W2668" s="20"/>
      <c r="X2668" s="21"/>
      <c r="AH2668" s="761"/>
      <c r="AI2668" s="761"/>
      <c r="AJ2668" s="761"/>
      <c r="AK2668" s="761"/>
      <c r="AS2668" s="759"/>
      <c r="BK2668" s="21"/>
      <c r="BL2668" s="21"/>
      <c r="BM2668" s="21"/>
      <c r="BN2668" s="21"/>
    </row>
    <row r="2669" spans="1:66" s="760" customFormat="1" ht="24.75" customHeight="1">
      <c r="A2669" s="21" t="s">
        <v>26926</v>
      </c>
      <c r="B2669" s="20" t="s">
        <v>26927</v>
      </c>
      <c r="C2669" s="757" t="s">
        <v>4464</v>
      </c>
      <c r="D2669" s="20">
        <v>2580318925</v>
      </c>
      <c r="E2669" s="20" t="s">
        <v>162</v>
      </c>
      <c r="F2669" s="21" t="s">
        <v>26928</v>
      </c>
      <c r="G2669" s="21" t="s">
        <v>26826</v>
      </c>
      <c r="H2669" s="21" t="s">
        <v>629</v>
      </c>
      <c r="I2669" s="19" t="s">
        <v>5418</v>
      </c>
      <c r="J2669" s="20" t="s">
        <v>26929</v>
      </c>
      <c r="K2669" s="20" t="s">
        <v>1183</v>
      </c>
      <c r="L2669" s="20" t="s">
        <v>1184</v>
      </c>
      <c r="M2669" s="758" t="s">
        <v>26930</v>
      </c>
      <c r="N2669" s="21">
        <v>4189713315</v>
      </c>
      <c r="O2669" s="21"/>
      <c r="P2669" s="21" t="s">
        <v>3672</v>
      </c>
      <c r="Q2669" s="21"/>
      <c r="R2669" s="21" t="s">
        <v>3672</v>
      </c>
      <c r="S2669" s="759"/>
      <c r="T2669" s="759" t="str">
        <f>IF(Table54[[#This Row],[تاریخ اولین  احتساب حق بیمه]]="",1403,MID(Table54[[#This Row],[تاریخ اولین  احتساب حق بیمه]],1,4))</f>
        <v>1402</v>
      </c>
      <c r="U2669" s="21"/>
      <c r="V2669" s="21"/>
      <c r="W2669" s="20"/>
      <c r="X2669" s="21"/>
      <c r="AH2669" s="761"/>
      <c r="AI2669" s="761"/>
      <c r="AJ2669" s="761"/>
      <c r="AK2669" s="761"/>
      <c r="AS2669" s="759"/>
    </row>
    <row r="2670" spans="1:66" s="900" customFormat="1" ht="24.75" customHeight="1">
      <c r="A2670" s="894" t="s">
        <v>26931</v>
      </c>
      <c r="B2670" s="895" t="s">
        <v>26932</v>
      </c>
      <c r="C2670" s="896" t="s">
        <v>4464</v>
      </c>
      <c r="D2670" s="895">
        <v>2581364483</v>
      </c>
      <c r="E2670" s="895" t="s">
        <v>162</v>
      </c>
      <c r="F2670" s="894" t="s">
        <v>26933</v>
      </c>
      <c r="G2670" s="894" t="s">
        <v>26934</v>
      </c>
      <c r="H2670" s="894" t="s">
        <v>481</v>
      </c>
      <c r="I2670" s="897" t="s">
        <v>5417</v>
      </c>
      <c r="J2670" s="895" t="s">
        <v>26935</v>
      </c>
      <c r="K2670" s="895" t="s">
        <v>1183</v>
      </c>
      <c r="L2670" s="895" t="s">
        <v>1184</v>
      </c>
      <c r="M2670" s="898" t="s">
        <v>26936</v>
      </c>
      <c r="N2670" s="894">
        <v>4147796316</v>
      </c>
      <c r="O2670" s="894"/>
      <c r="P2670" s="894" t="s">
        <v>3672</v>
      </c>
      <c r="Q2670" s="894"/>
      <c r="R2670" s="894" t="s">
        <v>3672</v>
      </c>
      <c r="S2670" s="899"/>
      <c r="T2670" s="899" t="str">
        <f>IF(Table54[[#This Row],[تاریخ اولین  احتساب حق بیمه]]="",1403,MID(Table54[[#This Row],[تاریخ اولین  احتساب حق بیمه]],1,4))</f>
        <v>1402</v>
      </c>
      <c r="U2670" s="894"/>
      <c r="V2670" s="894"/>
      <c r="W2670" s="895"/>
      <c r="X2670" s="894"/>
      <c r="AH2670" s="901"/>
      <c r="AI2670" s="901"/>
      <c r="AJ2670" s="901"/>
      <c r="AK2670" s="901"/>
      <c r="AS2670" s="899"/>
    </row>
    <row r="2671" spans="1:66" s="760" customFormat="1" ht="24.75" customHeight="1">
      <c r="A2671" s="21" t="s">
        <v>26937</v>
      </c>
      <c r="B2671" s="20" t="s">
        <v>26938</v>
      </c>
      <c r="C2671" s="757" t="s">
        <v>4464</v>
      </c>
      <c r="D2671" s="20">
        <v>2680264258</v>
      </c>
      <c r="E2671" s="20" t="s">
        <v>162</v>
      </c>
      <c r="F2671" s="21" t="s">
        <v>26939</v>
      </c>
      <c r="G2671" s="21" t="s">
        <v>26940</v>
      </c>
      <c r="H2671" s="21" t="s">
        <v>481</v>
      </c>
      <c r="I2671" s="19" t="s">
        <v>5417</v>
      </c>
      <c r="J2671" s="20" t="s">
        <v>26941</v>
      </c>
      <c r="K2671" s="20" t="s">
        <v>1183</v>
      </c>
      <c r="L2671" s="20" t="s">
        <v>1184</v>
      </c>
      <c r="M2671" s="758" t="s">
        <v>26942</v>
      </c>
      <c r="N2671" s="21">
        <v>4147644812</v>
      </c>
      <c r="O2671" s="21"/>
      <c r="P2671" s="21" t="s">
        <v>2675</v>
      </c>
      <c r="Q2671" s="21"/>
      <c r="R2671" s="21" t="s">
        <v>2675</v>
      </c>
      <c r="S2671" s="759"/>
      <c r="T2671" s="759" t="str">
        <f>IF(Table54[[#This Row],[تاریخ اولین  احتساب حق بیمه]]="",1403,MID(Table54[[#This Row],[تاریخ اولین  احتساب حق بیمه]],1,4))</f>
        <v>1401</v>
      </c>
      <c r="U2671" s="21"/>
      <c r="V2671" s="21"/>
      <c r="W2671" s="20"/>
      <c r="X2671" s="21"/>
      <c r="AH2671" s="761"/>
      <c r="AI2671" s="761"/>
      <c r="AJ2671" s="761"/>
      <c r="AK2671" s="761"/>
      <c r="AS2671" s="759"/>
    </row>
    <row r="2672" spans="1:66" s="760" customFormat="1" ht="24.75" customHeight="1">
      <c r="A2672" s="21" t="s">
        <v>26943</v>
      </c>
      <c r="B2672" s="20" t="s">
        <v>26944</v>
      </c>
      <c r="C2672" s="757" t="s">
        <v>4464</v>
      </c>
      <c r="D2672" s="20">
        <v>2680264241</v>
      </c>
      <c r="E2672" s="20" t="s">
        <v>162</v>
      </c>
      <c r="F2672" s="21" t="s">
        <v>26939</v>
      </c>
      <c r="G2672" s="21" t="s">
        <v>26940</v>
      </c>
      <c r="H2672" s="21" t="s">
        <v>481</v>
      </c>
      <c r="I2672" s="19" t="s">
        <v>5417</v>
      </c>
      <c r="J2672" s="20" t="s">
        <v>26945</v>
      </c>
      <c r="K2672" s="20" t="s">
        <v>1183</v>
      </c>
      <c r="L2672" s="20" t="s">
        <v>1184</v>
      </c>
      <c r="M2672" s="758" t="s">
        <v>26946</v>
      </c>
      <c r="N2672" s="21">
        <v>4147644812</v>
      </c>
      <c r="O2672" s="21"/>
      <c r="P2672" s="21" t="s">
        <v>3256</v>
      </c>
      <c r="Q2672" s="21"/>
      <c r="R2672" s="21" t="s">
        <v>3256</v>
      </c>
      <c r="S2672" s="759"/>
      <c r="T2672" s="759" t="str">
        <f>IF(Table54[[#This Row],[تاریخ اولین  احتساب حق بیمه]]="",1403,MID(Table54[[#This Row],[تاریخ اولین  احتساب حق بیمه]],1,4))</f>
        <v>1402</v>
      </c>
      <c r="U2672" s="21"/>
      <c r="V2672" s="21"/>
      <c r="W2672" s="20"/>
      <c r="X2672" s="21"/>
      <c r="AH2672" s="761"/>
      <c r="AI2672" s="761"/>
      <c r="AJ2672" s="761"/>
      <c r="AK2672" s="761"/>
      <c r="AS2672" s="759"/>
    </row>
    <row r="2673" spans="1:45" s="760" customFormat="1" ht="24.75" customHeight="1">
      <c r="A2673" s="21" t="s">
        <v>26947</v>
      </c>
      <c r="B2673" s="20" t="s">
        <v>26948</v>
      </c>
      <c r="C2673" s="757" t="s">
        <v>4464</v>
      </c>
      <c r="D2673" s="20">
        <v>6300058913</v>
      </c>
      <c r="E2673" s="20" t="s">
        <v>162</v>
      </c>
      <c r="F2673" s="21" t="s">
        <v>111</v>
      </c>
      <c r="G2673" s="21" t="s">
        <v>26940</v>
      </c>
      <c r="H2673" s="21" t="s">
        <v>481</v>
      </c>
      <c r="I2673" s="19" t="s">
        <v>5417</v>
      </c>
      <c r="J2673" s="20" t="s">
        <v>26949</v>
      </c>
      <c r="K2673" s="20" t="s">
        <v>1183</v>
      </c>
      <c r="L2673" s="20" t="s">
        <v>1184</v>
      </c>
      <c r="M2673" s="758" t="s">
        <v>26950</v>
      </c>
      <c r="N2673" s="21">
        <v>4481663765</v>
      </c>
      <c r="O2673" s="21"/>
      <c r="P2673" s="21" t="s">
        <v>26951</v>
      </c>
      <c r="Q2673" s="21"/>
      <c r="R2673" s="21" t="s">
        <v>26951</v>
      </c>
      <c r="S2673" s="759"/>
      <c r="T2673" s="759" t="str">
        <f>IF(Table54[[#This Row],[تاریخ اولین  احتساب حق بیمه]]="",1403,MID(Table54[[#This Row],[تاریخ اولین  احتساب حق بیمه]],1,4))</f>
        <v>1399</v>
      </c>
      <c r="U2673" s="21"/>
      <c r="V2673" s="21"/>
      <c r="W2673" s="20"/>
      <c r="X2673" s="21"/>
      <c r="AH2673" s="761"/>
      <c r="AI2673" s="761"/>
      <c r="AJ2673" s="761"/>
      <c r="AK2673" s="761"/>
      <c r="AS2673" s="759"/>
    </row>
    <row r="2674" spans="1:45" s="760" customFormat="1" ht="24.75" customHeight="1">
      <c r="A2674" s="21" t="s">
        <v>26952</v>
      </c>
      <c r="B2674" s="20" t="s">
        <v>26953</v>
      </c>
      <c r="C2674" s="757" t="s">
        <v>4464</v>
      </c>
      <c r="D2674" s="20">
        <v>2730189858</v>
      </c>
      <c r="E2674" s="20" t="s">
        <v>162</v>
      </c>
      <c r="F2674" s="21" t="s">
        <v>26954</v>
      </c>
      <c r="G2674" s="21" t="s">
        <v>26940</v>
      </c>
      <c r="H2674" s="21" t="s">
        <v>481</v>
      </c>
      <c r="I2674" s="19" t="s">
        <v>5417</v>
      </c>
      <c r="J2674" s="20" t="s">
        <v>26955</v>
      </c>
      <c r="K2674" s="20" t="s">
        <v>1183</v>
      </c>
      <c r="L2674" s="20" t="s">
        <v>774</v>
      </c>
      <c r="M2674" s="758" t="s">
        <v>26956</v>
      </c>
      <c r="N2674" s="21">
        <v>4418684994</v>
      </c>
      <c r="O2674" s="21"/>
      <c r="P2674" s="21" t="s">
        <v>26957</v>
      </c>
      <c r="Q2674" s="21"/>
      <c r="R2674" s="21" t="s">
        <v>26957</v>
      </c>
      <c r="S2674" s="759"/>
      <c r="T2674" s="759" t="str">
        <f>IF(Table54[[#This Row],[تاریخ اولین  احتساب حق بیمه]]="",1403,MID(Table54[[#This Row],[تاریخ اولین  احتساب حق بیمه]],1,4))</f>
        <v>1400</v>
      </c>
      <c r="U2674" s="21"/>
      <c r="V2674" s="21"/>
      <c r="W2674" s="20"/>
      <c r="X2674" s="21"/>
      <c r="AH2674" s="761"/>
      <c r="AI2674" s="761"/>
      <c r="AJ2674" s="761"/>
      <c r="AK2674" s="761"/>
      <c r="AS2674" s="759"/>
    </row>
    <row r="2675" spans="1:45" s="900" customFormat="1" ht="24.75" customHeight="1">
      <c r="A2675" s="894" t="s">
        <v>26958</v>
      </c>
      <c r="B2675" s="895" t="s">
        <v>26959</v>
      </c>
      <c r="C2675" s="896" t="s">
        <v>4464</v>
      </c>
      <c r="D2675" s="895">
        <v>5700084147</v>
      </c>
      <c r="E2675" s="895" t="s">
        <v>162</v>
      </c>
      <c r="F2675" s="894" t="s">
        <v>26960</v>
      </c>
      <c r="G2675" s="894" t="s">
        <v>26934</v>
      </c>
      <c r="H2675" s="894" t="s">
        <v>481</v>
      </c>
      <c r="I2675" s="897" t="s">
        <v>5417</v>
      </c>
      <c r="J2675" s="895" t="s">
        <v>26961</v>
      </c>
      <c r="K2675" s="895" t="s">
        <v>1183</v>
      </c>
      <c r="L2675" s="895" t="s">
        <v>1184</v>
      </c>
      <c r="M2675" s="898" t="s">
        <v>26962</v>
      </c>
      <c r="N2675" s="894">
        <v>4165684847</v>
      </c>
      <c r="O2675" s="894"/>
      <c r="P2675" s="894" t="s">
        <v>2864</v>
      </c>
      <c r="Q2675" s="894"/>
      <c r="R2675" s="894" t="s">
        <v>2864</v>
      </c>
      <c r="S2675" s="899"/>
      <c r="T2675" s="899" t="str">
        <f>IF(Table54[[#This Row],[تاریخ اولین  احتساب حق بیمه]]="",1403,MID(Table54[[#This Row],[تاریخ اولین  احتساب حق بیمه]],1,4))</f>
        <v>1402</v>
      </c>
      <c r="U2675" s="894"/>
      <c r="V2675" s="894"/>
      <c r="W2675" s="895"/>
      <c r="X2675" s="894"/>
      <c r="AH2675" s="901"/>
      <c r="AI2675" s="901"/>
      <c r="AJ2675" s="901"/>
      <c r="AK2675" s="901"/>
      <c r="AS2675" s="899"/>
    </row>
    <row r="2676" spans="1:45" s="760" customFormat="1" ht="24.75" customHeight="1">
      <c r="A2676" s="21" t="s">
        <v>26963</v>
      </c>
      <c r="B2676" s="20" t="s">
        <v>26964</v>
      </c>
      <c r="C2676" s="757" t="s">
        <v>4464</v>
      </c>
      <c r="D2676" s="20">
        <v>2580241825</v>
      </c>
      <c r="E2676" s="20" t="s">
        <v>162</v>
      </c>
      <c r="F2676" s="21" t="s">
        <v>25186</v>
      </c>
      <c r="G2676" s="21" t="s">
        <v>26934</v>
      </c>
      <c r="H2676" s="21" t="s">
        <v>629</v>
      </c>
      <c r="I2676" s="19" t="s">
        <v>5418</v>
      </c>
      <c r="J2676" s="20" t="s">
        <v>26965</v>
      </c>
      <c r="K2676" s="20" t="s">
        <v>1183</v>
      </c>
      <c r="L2676" s="20" t="s">
        <v>1184</v>
      </c>
      <c r="M2676" s="758" t="s">
        <v>26966</v>
      </c>
      <c r="N2676" s="21">
        <v>4157657419</v>
      </c>
      <c r="O2676" s="21"/>
      <c r="P2676" s="21" t="s">
        <v>183</v>
      </c>
      <c r="Q2676" s="21"/>
      <c r="R2676" s="21" t="s">
        <v>183</v>
      </c>
      <c r="S2676" s="759"/>
      <c r="T2676" s="759" t="str">
        <f>IF(Table54[[#This Row],[تاریخ اولین  احتساب حق بیمه]]="",1403,MID(Table54[[#This Row],[تاریخ اولین  احتساب حق بیمه]],1,4))</f>
        <v>1399</v>
      </c>
      <c r="U2676" s="21"/>
      <c r="V2676" s="21"/>
      <c r="W2676" s="20"/>
      <c r="X2676" s="21"/>
      <c r="AH2676" s="761"/>
      <c r="AI2676" s="761"/>
      <c r="AJ2676" s="761"/>
      <c r="AK2676" s="761"/>
      <c r="AS2676" s="759"/>
    </row>
    <row r="2677" spans="1:45" s="760" customFormat="1" ht="24.75" customHeight="1">
      <c r="A2677" s="21" t="s">
        <v>26967</v>
      </c>
      <c r="B2677" s="20" t="s">
        <v>26968</v>
      </c>
      <c r="C2677" s="757" t="s">
        <v>4464</v>
      </c>
      <c r="D2677" s="20">
        <v>5269731266</v>
      </c>
      <c r="E2677" s="20" t="s">
        <v>162</v>
      </c>
      <c r="F2677" s="21" t="s">
        <v>311</v>
      </c>
      <c r="G2677" s="21" t="s">
        <v>26934</v>
      </c>
      <c r="H2677" s="21" t="s">
        <v>629</v>
      </c>
      <c r="I2677" s="19" t="s">
        <v>5417</v>
      </c>
      <c r="J2677" s="20" t="s">
        <v>26969</v>
      </c>
      <c r="K2677" s="20" t="s">
        <v>1183</v>
      </c>
      <c r="L2677" s="20" t="s">
        <v>1184</v>
      </c>
      <c r="M2677" s="758" t="s">
        <v>26970</v>
      </c>
      <c r="N2677" s="21">
        <v>4187866635</v>
      </c>
      <c r="O2677" s="21"/>
      <c r="P2677" s="21" t="s">
        <v>2955</v>
      </c>
      <c r="Q2677" s="21"/>
      <c r="R2677" s="21" t="s">
        <v>2955</v>
      </c>
      <c r="S2677" s="759"/>
      <c r="T2677" s="759" t="str">
        <f>IF(Table54[[#This Row],[تاریخ اولین  احتساب حق بیمه]]="",1403,MID(Table54[[#This Row],[تاریخ اولین  احتساب حق بیمه]],1,4))</f>
        <v>1402</v>
      </c>
      <c r="U2677" s="21"/>
      <c r="V2677" s="21"/>
      <c r="W2677" s="20"/>
      <c r="X2677" s="21"/>
      <c r="AH2677" s="761"/>
      <c r="AI2677" s="761"/>
      <c r="AJ2677" s="761"/>
      <c r="AK2677" s="761"/>
      <c r="AS2677" s="759"/>
    </row>
    <row r="2678" spans="1:45" s="900" customFormat="1" ht="24.75" customHeight="1">
      <c r="A2678" s="894" t="s">
        <v>26971</v>
      </c>
      <c r="B2678" s="895" t="s">
        <v>26972</v>
      </c>
      <c r="C2678" s="896" t="s">
        <v>4464</v>
      </c>
      <c r="D2678" s="895">
        <v>311134424</v>
      </c>
      <c r="E2678" s="895" t="s">
        <v>162</v>
      </c>
      <c r="F2678" s="894" t="s">
        <v>26973</v>
      </c>
      <c r="G2678" s="894" t="s">
        <v>26934</v>
      </c>
      <c r="H2678" s="894" t="s">
        <v>629</v>
      </c>
      <c r="I2678" s="897" t="s">
        <v>5417</v>
      </c>
      <c r="J2678" s="895" t="s">
        <v>26974</v>
      </c>
      <c r="K2678" s="895" t="s">
        <v>1183</v>
      </c>
      <c r="L2678" s="895" t="s">
        <v>1184</v>
      </c>
      <c r="M2678" s="898" t="s">
        <v>26975</v>
      </c>
      <c r="N2678" s="894">
        <v>3137955443</v>
      </c>
      <c r="O2678" s="894"/>
      <c r="P2678" s="894" t="s">
        <v>866</v>
      </c>
      <c r="Q2678" s="894"/>
      <c r="R2678" s="894" t="s">
        <v>866</v>
      </c>
      <c r="S2678" s="899"/>
      <c r="T2678" s="899" t="str">
        <f>IF(Table54[[#This Row],[تاریخ اولین  احتساب حق بیمه]]="",1403,MID(Table54[[#This Row],[تاریخ اولین  احتساب حق بیمه]],1,4))</f>
        <v>1399</v>
      </c>
      <c r="U2678" s="894"/>
      <c r="V2678" s="894"/>
      <c r="W2678" s="895"/>
      <c r="X2678" s="894"/>
      <c r="AH2678" s="901"/>
      <c r="AI2678" s="901"/>
      <c r="AJ2678" s="901"/>
      <c r="AK2678" s="901"/>
      <c r="AS2678" s="899"/>
    </row>
    <row r="2679" spans="1:45" s="760" customFormat="1" ht="24.75" customHeight="1">
      <c r="A2679" s="21" t="s">
        <v>26976</v>
      </c>
      <c r="B2679" s="20" t="s">
        <v>26977</v>
      </c>
      <c r="C2679" s="757" t="s">
        <v>4464</v>
      </c>
      <c r="D2679" s="20">
        <v>2660128847</v>
      </c>
      <c r="E2679" s="20" t="s">
        <v>162</v>
      </c>
      <c r="F2679" s="21" t="s">
        <v>26978</v>
      </c>
      <c r="G2679" s="21" t="s">
        <v>26934</v>
      </c>
      <c r="H2679" s="21" t="s">
        <v>629</v>
      </c>
      <c r="I2679" s="19" t="s">
        <v>5417</v>
      </c>
      <c r="J2679" s="20" t="s">
        <v>26979</v>
      </c>
      <c r="K2679" s="20" t="s">
        <v>1183</v>
      </c>
      <c r="L2679" s="20" t="s">
        <v>1184</v>
      </c>
      <c r="M2679" s="758" t="s">
        <v>26980</v>
      </c>
      <c r="N2679" s="21"/>
      <c r="O2679" s="21"/>
      <c r="P2679" s="21" t="s">
        <v>26981</v>
      </c>
      <c r="Q2679" s="21"/>
      <c r="R2679" s="21" t="s">
        <v>26981</v>
      </c>
      <c r="S2679" s="759"/>
      <c r="T2679" s="759" t="str">
        <f>IF(Table54[[#This Row],[تاریخ اولین  احتساب حق بیمه]]="",1403,MID(Table54[[#This Row],[تاریخ اولین  احتساب حق بیمه]],1,4))</f>
        <v>1400</v>
      </c>
      <c r="U2679" s="21"/>
      <c r="V2679" s="21"/>
      <c r="W2679" s="20"/>
      <c r="X2679" s="21"/>
      <c r="AH2679" s="761"/>
      <c r="AI2679" s="761"/>
      <c r="AJ2679" s="761"/>
      <c r="AK2679" s="761"/>
      <c r="AS2679" s="759"/>
    </row>
    <row r="2680" spans="1:45" s="760" customFormat="1" ht="24.75" customHeight="1">
      <c r="A2680" s="21" t="s">
        <v>26982</v>
      </c>
      <c r="B2680" s="20" t="s">
        <v>26983</v>
      </c>
      <c r="C2680" s="757" t="s">
        <v>4464</v>
      </c>
      <c r="D2680" s="20">
        <v>2679838807</v>
      </c>
      <c r="E2680" s="20" t="s">
        <v>162</v>
      </c>
      <c r="F2680" s="21" t="s">
        <v>111</v>
      </c>
      <c r="G2680" s="21" t="s">
        <v>26934</v>
      </c>
      <c r="H2680" s="21" t="s">
        <v>180</v>
      </c>
      <c r="I2680" s="19" t="s">
        <v>5417</v>
      </c>
      <c r="J2680" s="20" t="s">
        <v>26984</v>
      </c>
      <c r="K2680" s="20" t="s">
        <v>1183</v>
      </c>
      <c r="L2680" s="20" t="s">
        <v>1184</v>
      </c>
      <c r="M2680" s="758" t="s">
        <v>26985</v>
      </c>
      <c r="N2680" s="21">
        <v>4164844499</v>
      </c>
      <c r="O2680" s="21"/>
      <c r="P2680" s="21" t="s">
        <v>26981</v>
      </c>
      <c r="Q2680" s="21"/>
      <c r="R2680" s="21" t="s">
        <v>26981</v>
      </c>
      <c r="S2680" s="759"/>
      <c r="T2680" s="759" t="str">
        <f>IF(Table54[[#This Row],[تاریخ اولین  احتساب حق بیمه]]="",1403,MID(Table54[[#This Row],[تاریخ اولین  احتساب حق بیمه]],1,4))</f>
        <v>1400</v>
      </c>
      <c r="U2680" s="21"/>
      <c r="V2680" s="21"/>
      <c r="W2680" s="20"/>
      <c r="X2680" s="21"/>
      <c r="AH2680" s="761"/>
      <c r="AI2680" s="761"/>
      <c r="AJ2680" s="761"/>
      <c r="AK2680" s="761"/>
      <c r="AS2680" s="759"/>
    </row>
    <row r="2681" spans="1:45" s="900" customFormat="1" ht="24.75" customHeight="1">
      <c r="A2681" s="894" t="s">
        <v>26986</v>
      </c>
      <c r="B2681" s="895" t="s">
        <v>26987</v>
      </c>
      <c r="C2681" s="896" t="s">
        <v>4464</v>
      </c>
      <c r="D2681" s="895">
        <v>2591792267</v>
      </c>
      <c r="E2681" s="895" t="s">
        <v>162</v>
      </c>
      <c r="F2681" s="894" t="s">
        <v>26988</v>
      </c>
      <c r="G2681" s="894" t="s">
        <v>26989</v>
      </c>
      <c r="H2681" s="894" t="s">
        <v>629</v>
      </c>
      <c r="I2681" s="897" t="s">
        <v>5418</v>
      </c>
      <c r="J2681" s="895" t="s">
        <v>26990</v>
      </c>
      <c r="K2681" s="895" t="s">
        <v>1183</v>
      </c>
      <c r="L2681" s="895" t="s">
        <v>1184</v>
      </c>
      <c r="M2681" s="898" t="s">
        <v>26991</v>
      </c>
      <c r="N2681" s="894">
        <v>4177733347</v>
      </c>
      <c r="O2681" s="894"/>
      <c r="P2681" s="894" t="s">
        <v>668</v>
      </c>
      <c r="Q2681" s="894"/>
      <c r="R2681" s="894" t="s">
        <v>668</v>
      </c>
      <c r="S2681" s="899"/>
      <c r="T2681" s="899" t="str">
        <f>IF(Table54[[#This Row],[تاریخ اولین  احتساب حق بیمه]]="",1403,MID(Table54[[#This Row],[تاریخ اولین  احتساب حق بیمه]],1,4))</f>
        <v>1399</v>
      </c>
      <c r="U2681" s="894"/>
      <c r="V2681" s="894"/>
      <c r="W2681" s="895"/>
      <c r="X2681" s="894"/>
      <c r="AH2681" s="901"/>
      <c r="AI2681" s="901"/>
      <c r="AJ2681" s="901"/>
      <c r="AK2681" s="901"/>
      <c r="AS2681" s="899"/>
    </row>
    <row r="2682" spans="1:45" s="900" customFormat="1" ht="24.75" customHeight="1">
      <c r="A2682" s="894" t="s">
        <v>26992</v>
      </c>
      <c r="B2682" s="895" t="s">
        <v>26993</v>
      </c>
      <c r="C2682" s="896" t="s">
        <v>4464</v>
      </c>
      <c r="D2682" s="895">
        <v>5690022111</v>
      </c>
      <c r="E2682" s="895" t="s">
        <v>162</v>
      </c>
      <c r="F2682" s="894" t="s">
        <v>469</v>
      </c>
      <c r="G2682" s="894" t="s">
        <v>26989</v>
      </c>
      <c r="H2682" s="894" t="s">
        <v>629</v>
      </c>
      <c r="I2682" s="897" t="s">
        <v>5417</v>
      </c>
      <c r="J2682" s="895" t="s">
        <v>26994</v>
      </c>
      <c r="K2682" s="895" t="s">
        <v>1183</v>
      </c>
      <c r="L2682" s="895" t="s">
        <v>1184</v>
      </c>
      <c r="M2682" s="898" t="s">
        <v>26995</v>
      </c>
      <c r="N2682" s="894"/>
      <c r="O2682" s="894"/>
      <c r="P2682" s="894" t="s">
        <v>652</v>
      </c>
      <c r="Q2682" s="894"/>
      <c r="R2682" s="894" t="s">
        <v>652</v>
      </c>
      <c r="S2682" s="899"/>
      <c r="T2682" s="899" t="str">
        <f>IF(Table54[[#This Row],[تاریخ اولین  احتساب حق بیمه]]="",1403,MID(Table54[[#This Row],[تاریخ اولین  احتساب حق بیمه]],1,4))</f>
        <v>1397</v>
      </c>
      <c r="U2682" s="894"/>
      <c r="V2682" s="894"/>
      <c r="W2682" s="895"/>
      <c r="X2682" s="894"/>
      <c r="AH2682" s="901"/>
      <c r="AI2682" s="901"/>
      <c r="AJ2682" s="901"/>
      <c r="AK2682" s="901"/>
      <c r="AS2682" s="899"/>
    </row>
    <row r="2683" spans="1:45" s="760" customFormat="1" ht="24.75" customHeight="1">
      <c r="A2683" s="21" t="s">
        <v>26996</v>
      </c>
      <c r="B2683" s="20" t="s">
        <v>26997</v>
      </c>
      <c r="C2683" s="757" t="s">
        <v>4464</v>
      </c>
      <c r="D2683" s="20">
        <v>2580211535</v>
      </c>
      <c r="E2683" s="20" t="s">
        <v>162</v>
      </c>
      <c r="F2683" s="21" t="s">
        <v>26998</v>
      </c>
      <c r="G2683" s="21" t="s">
        <v>26989</v>
      </c>
      <c r="H2683" s="21" t="s">
        <v>481</v>
      </c>
      <c r="I2683" s="19" t="s">
        <v>5417</v>
      </c>
      <c r="J2683" s="20" t="s">
        <v>26999</v>
      </c>
      <c r="K2683" s="20" t="s">
        <v>1183</v>
      </c>
      <c r="L2683" s="20" t="s">
        <v>1184</v>
      </c>
      <c r="M2683" s="758" t="s">
        <v>27000</v>
      </c>
      <c r="N2683" s="21">
        <v>4185633748</v>
      </c>
      <c r="O2683" s="21"/>
      <c r="P2683" s="21" t="s">
        <v>2251</v>
      </c>
      <c r="Q2683" s="21"/>
      <c r="R2683" s="21" t="s">
        <v>2251</v>
      </c>
      <c r="S2683" s="759"/>
      <c r="T2683" s="759" t="str">
        <f>IF(Table54[[#This Row],[تاریخ اولین  احتساب حق بیمه]]="",1403,MID(Table54[[#This Row],[تاریخ اولین  احتساب حق بیمه]],1,4))</f>
        <v>1401</v>
      </c>
      <c r="U2683" s="21"/>
      <c r="V2683" s="21"/>
      <c r="W2683" s="20"/>
      <c r="X2683" s="21"/>
      <c r="AH2683" s="761"/>
      <c r="AI2683" s="761"/>
      <c r="AJ2683" s="761"/>
      <c r="AK2683" s="761"/>
      <c r="AS2683" s="759"/>
    </row>
    <row r="2684" spans="1:45" s="760" customFormat="1" ht="24.75" customHeight="1">
      <c r="A2684" s="21" t="s">
        <v>27001</v>
      </c>
      <c r="B2684" s="20" t="s">
        <v>27002</v>
      </c>
      <c r="C2684" s="757" t="s">
        <v>4464</v>
      </c>
      <c r="D2684" s="20">
        <v>2721766198</v>
      </c>
      <c r="E2684" s="20" t="s">
        <v>162</v>
      </c>
      <c r="F2684" s="21" t="s">
        <v>27003</v>
      </c>
      <c r="G2684" s="21" t="s">
        <v>26989</v>
      </c>
      <c r="H2684" s="21" t="s">
        <v>629</v>
      </c>
      <c r="I2684" s="19" t="s">
        <v>5418</v>
      </c>
      <c r="J2684" s="20" t="s">
        <v>27004</v>
      </c>
      <c r="K2684" s="20" t="s">
        <v>1183</v>
      </c>
      <c r="L2684" s="20" t="s">
        <v>774</v>
      </c>
      <c r="M2684" s="758" t="s">
        <v>27005</v>
      </c>
      <c r="N2684" s="21"/>
      <c r="O2684" s="21"/>
      <c r="P2684" s="21" t="s">
        <v>353</v>
      </c>
      <c r="Q2684" s="21"/>
      <c r="R2684" s="21" t="s">
        <v>353</v>
      </c>
      <c r="S2684" s="759"/>
      <c r="T2684" s="759" t="str">
        <f>IF(Table54[[#This Row],[تاریخ اولین  احتساب حق بیمه]]="",1403,MID(Table54[[#This Row],[تاریخ اولین  احتساب حق بیمه]],1,4))</f>
        <v>1400</v>
      </c>
      <c r="U2684" s="21"/>
      <c r="V2684" s="21"/>
      <c r="W2684" s="20"/>
      <c r="X2684" s="21"/>
      <c r="AH2684" s="761"/>
      <c r="AI2684" s="761"/>
      <c r="AJ2684" s="761"/>
      <c r="AK2684" s="761"/>
      <c r="AS2684" s="759"/>
    </row>
    <row r="2685" spans="1:45" s="760" customFormat="1" ht="24.75" customHeight="1">
      <c r="A2685" s="21" t="s">
        <v>27006</v>
      </c>
      <c r="B2685" s="20" t="s">
        <v>27007</v>
      </c>
      <c r="C2685" s="757" t="s">
        <v>4464</v>
      </c>
      <c r="D2685" s="20">
        <v>2595311700</v>
      </c>
      <c r="E2685" s="20" t="s">
        <v>162</v>
      </c>
      <c r="F2685" s="21" t="s">
        <v>218</v>
      </c>
      <c r="G2685" s="21" t="s">
        <v>26989</v>
      </c>
      <c r="H2685" s="21" t="s">
        <v>629</v>
      </c>
      <c r="I2685" s="19" t="s">
        <v>5417</v>
      </c>
      <c r="J2685" s="20" t="s">
        <v>27008</v>
      </c>
      <c r="K2685" s="20" t="s">
        <v>1183</v>
      </c>
      <c r="L2685" s="20" t="s">
        <v>1184</v>
      </c>
      <c r="M2685" s="758" t="s">
        <v>27009</v>
      </c>
      <c r="N2685" s="21"/>
      <c r="O2685" s="21"/>
      <c r="P2685" s="21" t="s">
        <v>652</v>
      </c>
      <c r="Q2685" s="21"/>
      <c r="R2685" s="21" t="s">
        <v>652</v>
      </c>
      <c r="S2685" s="759"/>
      <c r="T2685" s="759" t="str">
        <f>IF(Table54[[#This Row],[تاریخ اولین  احتساب حق بیمه]]="",1403,MID(Table54[[#This Row],[تاریخ اولین  احتساب حق بیمه]],1,4))</f>
        <v>1397</v>
      </c>
      <c r="U2685" s="21"/>
      <c r="V2685" s="21"/>
      <c r="W2685" s="20"/>
      <c r="X2685" s="21"/>
      <c r="AH2685" s="761"/>
      <c r="AI2685" s="761"/>
      <c r="AJ2685" s="761"/>
      <c r="AK2685" s="761"/>
      <c r="AS2685" s="759"/>
    </row>
    <row r="2686" spans="1:45" s="760" customFormat="1" ht="24.75" customHeight="1">
      <c r="A2686" s="21" t="s">
        <v>27010</v>
      </c>
      <c r="B2686" s="20" t="s">
        <v>27011</v>
      </c>
      <c r="C2686" s="757" t="s">
        <v>4464</v>
      </c>
      <c r="D2686" s="20">
        <v>2591661881</v>
      </c>
      <c r="E2686" s="20" t="s">
        <v>162</v>
      </c>
      <c r="F2686" s="21" t="s">
        <v>27012</v>
      </c>
      <c r="G2686" s="21" t="s">
        <v>26989</v>
      </c>
      <c r="H2686" s="21" t="s">
        <v>629</v>
      </c>
      <c r="I2686" s="19" t="s">
        <v>5418</v>
      </c>
      <c r="J2686" s="20" t="s">
        <v>27013</v>
      </c>
      <c r="K2686" s="20" t="s">
        <v>1183</v>
      </c>
      <c r="L2686" s="20" t="s">
        <v>2707</v>
      </c>
      <c r="M2686" s="758" t="s">
        <v>27014</v>
      </c>
      <c r="N2686" s="21"/>
      <c r="O2686" s="21"/>
      <c r="P2686" s="21" t="s">
        <v>652</v>
      </c>
      <c r="Q2686" s="21"/>
      <c r="R2686" s="21" t="s">
        <v>652</v>
      </c>
      <c r="S2686" s="759"/>
      <c r="T2686" s="759" t="str">
        <f>IF(Table54[[#This Row],[تاریخ اولین  احتساب حق بیمه]]="",1403,MID(Table54[[#This Row],[تاریخ اولین  احتساب حق بیمه]],1,4))</f>
        <v>1397</v>
      </c>
      <c r="U2686" s="21"/>
      <c r="V2686" s="21"/>
      <c r="W2686" s="20"/>
      <c r="X2686" s="21"/>
      <c r="AH2686" s="761"/>
      <c r="AI2686" s="761"/>
      <c r="AJ2686" s="761"/>
      <c r="AK2686" s="761"/>
      <c r="AS2686" s="759"/>
    </row>
    <row r="2687" spans="1:45" s="900" customFormat="1" ht="24.75" customHeight="1">
      <c r="A2687" s="894" t="s">
        <v>27015</v>
      </c>
      <c r="B2687" s="895" t="s">
        <v>27016</v>
      </c>
      <c r="C2687" s="896" t="s">
        <v>4464</v>
      </c>
      <c r="D2687" s="895">
        <v>5699596631</v>
      </c>
      <c r="E2687" s="895" t="s">
        <v>162</v>
      </c>
      <c r="F2687" s="894" t="s">
        <v>114</v>
      </c>
      <c r="G2687" s="894" t="s">
        <v>26989</v>
      </c>
      <c r="H2687" s="894" t="s">
        <v>629</v>
      </c>
      <c r="I2687" s="897" t="s">
        <v>5417</v>
      </c>
      <c r="J2687" s="895" t="s">
        <v>27017</v>
      </c>
      <c r="K2687" s="895" t="s">
        <v>1183</v>
      </c>
      <c r="L2687" s="895" t="s">
        <v>1184</v>
      </c>
      <c r="M2687" s="898" t="s">
        <v>27018</v>
      </c>
      <c r="N2687" s="894"/>
      <c r="O2687" s="894"/>
      <c r="P2687" s="894" t="s">
        <v>652</v>
      </c>
      <c r="Q2687" s="894"/>
      <c r="R2687" s="894" t="s">
        <v>652</v>
      </c>
      <c r="S2687" s="899"/>
      <c r="T2687" s="899" t="str">
        <f>IF(Table54[[#This Row],[تاریخ اولین  احتساب حق بیمه]]="",1403,MID(Table54[[#This Row],[تاریخ اولین  احتساب حق بیمه]],1,4))</f>
        <v>1397</v>
      </c>
      <c r="U2687" s="894"/>
      <c r="V2687" s="894"/>
      <c r="W2687" s="895"/>
      <c r="X2687" s="894"/>
      <c r="AH2687" s="901"/>
      <c r="AI2687" s="901"/>
      <c r="AJ2687" s="901"/>
      <c r="AK2687" s="901"/>
      <c r="AS2687" s="899"/>
    </row>
    <row r="2688" spans="1:45" s="900" customFormat="1" ht="24.75" customHeight="1">
      <c r="A2688" s="894" t="s">
        <v>27019</v>
      </c>
      <c r="B2688" s="895" t="s">
        <v>27020</v>
      </c>
      <c r="C2688" s="896" t="s">
        <v>4464</v>
      </c>
      <c r="D2688" s="895">
        <v>55505503</v>
      </c>
      <c r="E2688" s="895" t="s">
        <v>162</v>
      </c>
      <c r="F2688" s="894" t="s">
        <v>419</v>
      </c>
      <c r="G2688" s="894" t="s">
        <v>26989</v>
      </c>
      <c r="H2688" s="894" t="s">
        <v>629</v>
      </c>
      <c r="I2688" s="897" t="s">
        <v>5418</v>
      </c>
      <c r="J2688" s="895" t="s">
        <v>27021</v>
      </c>
      <c r="K2688" s="895" t="s">
        <v>1183</v>
      </c>
      <c r="L2688" s="895" t="s">
        <v>1184</v>
      </c>
      <c r="M2688" s="898" t="s">
        <v>27022</v>
      </c>
      <c r="N2688" s="894">
        <v>4176754435</v>
      </c>
      <c r="O2688" s="894"/>
      <c r="P2688" s="894" t="s">
        <v>27023</v>
      </c>
      <c r="Q2688" s="894"/>
      <c r="R2688" s="894" t="s">
        <v>27023</v>
      </c>
      <c r="S2688" s="899"/>
      <c r="T2688" s="899" t="str">
        <f>IF(Table54[[#This Row],[تاریخ اولین  احتساب حق بیمه]]="",1403,MID(Table54[[#This Row],[تاریخ اولین  احتساب حق بیمه]],1,4))</f>
        <v>1399</v>
      </c>
      <c r="U2688" s="894"/>
      <c r="V2688" s="894"/>
      <c r="W2688" s="895"/>
      <c r="X2688" s="894"/>
      <c r="AH2688" s="901"/>
      <c r="AI2688" s="901"/>
      <c r="AJ2688" s="901"/>
      <c r="AK2688" s="901"/>
      <c r="AS2688" s="899"/>
    </row>
    <row r="2689" spans="1:45" s="760" customFormat="1" ht="24.75" customHeight="1">
      <c r="A2689" s="21" t="s">
        <v>27024</v>
      </c>
      <c r="B2689" s="20" t="s">
        <v>27025</v>
      </c>
      <c r="C2689" s="757" t="s">
        <v>4464</v>
      </c>
      <c r="D2689" s="20">
        <v>5699877738</v>
      </c>
      <c r="E2689" s="20" t="s">
        <v>162</v>
      </c>
      <c r="F2689" s="21" t="s">
        <v>114</v>
      </c>
      <c r="G2689" s="21" t="s">
        <v>1288</v>
      </c>
      <c r="H2689" s="21" t="s">
        <v>629</v>
      </c>
      <c r="I2689" s="19" t="s">
        <v>5418</v>
      </c>
      <c r="J2689" s="20" t="s">
        <v>27026</v>
      </c>
      <c r="K2689" s="20" t="s">
        <v>1183</v>
      </c>
      <c r="L2689" s="20" t="s">
        <v>1184</v>
      </c>
      <c r="M2689" s="758" t="s">
        <v>27027</v>
      </c>
      <c r="N2689" s="21">
        <v>4156633751</v>
      </c>
      <c r="O2689" s="21"/>
      <c r="P2689" s="21" t="s">
        <v>186</v>
      </c>
      <c r="Q2689" s="21"/>
      <c r="R2689" s="21" t="s">
        <v>186</v>
      </c>
      <c r="S2689" s="759"/>
      <c r="T2689" s="759" t="str">
        <f>IF(Table54[[#This Row],[تاریخ اولین  احتساب حق بیمه]]="",1403,MID(Table54[[#This Row],[تاریخ اولین  احتساب حق بیمه]],1,4))</f>
        <v>1398</v>
      </c>
      <c r="U2689" s="21"/>
      <c r="V2689" s="21"/>
      <c r="W2689" s="20"/>
      <c r="X2689" s="21"/>
      <c r="AH2689" s="761"/>
      <c r="AI2689" s="761"/>
      <c r="AJ2689" s="761"/>
      <c r="AK2689" s="761"/>
      <c r="AS2689" s="759"/>
    </row>
    <row r="2690" spans="1:45" s="760" customFormat="1" ht="24.75" customHeight="1">
      <c r="A2690" s="21" t="s">
        <v>27028</v>
      </c>
      <c r="B2690" s="20" t="s">
        <v>27029</v>
      </c>
      <c r="C2690" s="757" t="s">
        <v>4464</v>
      </c>
      <c r="D2690" s="20">
        <v>2660032734</v>
      </c>
      <c r="E2690" s="20" t="s">
        <v>162</v>
      </c>
      <c r="F2690" s="21" t="s">
        <v>27030</v>
      </c>
      <c r="G2690" s="21" t="s">
        <v>1288</v>
      </c>
      <c r="H2690" s="21" t="s">
        <v>629</v>
      </c>
      <c r="I2690" s="19" t="s">
        <v>5418</v>
      </c>
      <c r="J2690" s="20" t="s">
        <v>27031</v>
      </c>
      <c r="K2690" s="20" t="s">
        <v>1183</v>
      </c>
      <c r="L2690" s="20" t="s">
        <v>1184</v>
      </c>
      <c r="M2690" s="758" t="s">
        <v>27032</v>
      </c>
      <c r="N2690" s="21">
        <v>4145913489</v>
      </c>
      <c r="O2690" s="21"/>
      <c r="P2690" s="21" t="s">
        <v>3093</v>
      </c>
      <c r="Q2690" s="21"/>
      <c r="R2690" s="21" t="s">
        <v>3093</v>
      </c>
      <c r="S2690" s="759"/>
      <c r="T2690" s="759" t="str">
        <f>IF(Table54[[#This Row],[تاریخ اولین  احتساب حق بیمه]]="",1403,MID(Table54[[#This Row],[تاریخ اولین  احتساب حق بیمه]],1,4))</f>
        <v>1402</v>
      </c>
      <c r="U2690" s="21"/>
      <c r="V2690" s="21"/>
      <c r="W2690" s="20"/>
      <c r="X2690" s="21"/>
      <c r="AH2690" s="761"/>
      <c r="AI2690" s="761"/>
      <c r="AJ2690" s="761"/>
      <c r="AK2690" s="761"/>
      <c r="AS2690" s="759"/>
    </row>
    <row r="2691" spans="1:45" s="900" customFormat="1" ht="24.75" customHeight="1">
      <c r="A2691" s="894" t="s">
        <v>27033</v>
      </c>
      <c r="B2691" s="895" t="s">
        <v>27034</v>
      </c>
      <c r="C2691" s="896" t="s">
        <v>4464</v>
      </c>
      <c r="D2691" s="895">
        <v>2580856382</v>
      </c>
      <c r="E2691" s="895" t="s">
        <v>162</v>
      </c>
      <c r="F2691" s="894" t="s">
        <v>469</v>
      </c>
      <c r="G2691" s="894" t="s">
        <v>1288</v>
      </c>
      <c r="H2691" s="894" t="s">
        <v>481</v>
      </c>
      <c r="I2691" s="897" t="s">
        <v>5417</v>
      </c>
      <c r="J2691" s="895" t="s">
        <v>27035</v>
      </c>
      <c r="K2691" s="895" t="s">
        <v>1183</v>
      </c>
      <c r="L2691" s="895" t="s">
        <v>1184</v>
      </c>
      <c r="M2691" s="898" t="s">
        <v>27036</v>
      </c>
      <c r="N2691" s="894">
        <v>4194136878</v>
      </c>
      <c r="O2691" s="894"/>
      <c r="P2691" s="894" t="s">
        <v>1309</v>
      </c>
      <c r="Q2691" s="894"/>
      <c r="R2691" s="894" t="s">
        <v>1309</v>
      </c>
      <c r="S2691" s="899"/>
      <c r="T2691" s="899" t="str">
        <f>IF(Table54[[#This Row],[تاریخ اولین  احتساب حق بیمه]]="",1403,MID(Table54[[#This Row],[تاریخ اولین  احتساب حق بیمه]],1,4))</f>
        <v>1401</v>
      </c>
      <c r="U2691" s="894"/>
      <c r="V2691" s="894"/>
      <c r="W2691" s="895"/>
      <c r="X2691" s="894"/>
      <c r="AH2691" s="901"/>
      <c r="AI2691" s="901"/>
      <c r="AJ2691" s="901"/>
      <c r="AK2691" s="901"/>
      <c r="AS2691" s="899"/>
    </row>
    <row r="2692" spans="1:45" s="900" customFormat="1" ht="24.75" customHeight="1">
      <c r="A2692" s="894" t="s">
        <v>27037</v>
      </c>
      <c r="B2692" s="895" t="s">
        <v>27038</v>
      </c>
      <c r="C2692" s="896" t="s">
        <v>4464</v>
      </c>
      <c r="D2692" s="895">
        <v>2670283667</v>
      </c>
      <c r="E2692" s="895" t="s">
        <v>162</v>
      </c>
      <c r="F2692" s="894" t="s">
        <v>311</v>
      </c>
      <c r="G2692" s="894" t="s">
        <v>1288</v>
      </c>
      <c r="H2692" s="894" t="s">
        <v>180</v>
      </c>
      <c r="I2692" s="897" t="s">
        <v>5417</v>
      </c>
      <c r="J2692" s="895" t="s">
        <v>27039</v>
      </c>
      <c r="K2692" s="895" t="s">
        <v>1183</v>
      </c>
      <c r="L2692" s="895" t="s">
        <v>1184</v>
      </c>
      <c r="M2692" s="898" t="s">
        <v>27040</v>
      </c>
      <c r="N2692" s="894">
        <v>4158749721</v>
      </c>
      <c r="O2692" s="894"/>
      <c r="P2692" s="894" t="s">
        <v>3654</v>
      </c>
      <c r="Q2692" s="894"/>
      <c r="R2692" s="894" t="s">
        <v>3654</v>
      </c>
      <c r="S2692" s="899"/>
      <c r="T2692" s="899" t="str">
        <f>IF(Table54[[#This Row],[تاریخ اولین  احتساب حق بیمه]]="",1403,MID(Table54[[#This Row],[تاریخ اولین  احتساب حق بیمه]],1,4))</f>
        <v>1402</v>
      </c>
      <c r="U2692" s="894"/>
      <c r="V2692" s="894"/>
      <c r="W2692" s="895"/>
      <c r="X2692" s="894"/>
      <c r="AH2692" s="901"/>
      <c r="AI2692" s="901"/>
      <c r="AJ2692" s="901"/>
      <c r="AK2692" s="901"/>
      <c r="AS2692" s="899"/>
    </row>
    <row r="2693" spans="1:45" s="760" customFormat="1" ht="24.75" customHeight="1">
      <c r="A2693" s="21" t="s">
        <v>27041</v>
      </c>
      <c r="B2693" s="20" t="s">
        <v>27042</v>
      </c>
      <c r="C2693" s="757" t="s">
        <v>4464</v>
      </c>
      <c r="D2693" s="20" t="s">
        <v>27043</v>
      </c>
      <c r="E2693" s="20" t="s">
        <v>162</v>
      </c>
      <c r="F2693" s="21" t="s">
        <v>27044</v>
      </c>
      <c r="G2693" s="21" t="s">
        <v>27045</v>
      </c>
      <c r="H2693" s="21" t="s">
        <v>180</v>
      </c>
      <c r="I2693" s="19" t="s">
        <v>5417</v>
      </c>
      <c r="J2693" s="20" t="s">
        <v>27046</v>
      </c>
      <c r="K2693" s="20" t="s">
        <v>1183</v>
      </c>
      <c r="L2693" s="20" t="s">
        <v>1184</v>
      </c>
      <c r="M2693" s="758" t="s">
        <v>27047</v>
      </c>
      <c r="N2693" s="21">
        <v>4144653451</v>
      </c>
      <c r="O2693" s="21"/>
      <c r="P2693" s="21" t="s">
        <v>2565</v>
      </c>
      <c r="Q2693" s="21"/>
      <c r="R2693" s="21" t="s">
        <v>2565</v>
      </c>
      <c r="S2693" s="759"/>
      <c r="T2693" s="759" t="str">
        <f>IF(Table54[[#This Row],[تاریخ اولین  احتساب حق بیمه]]="",1403,MID(Table54[[#This Row],[تاریخ اولین  احتساب حق بیمه]],1,4))</f>
        <v>1401</v>
      </c>
      <c r="U2693" s="21"/>
      <c r="V2693" s="21"/>
      <c r="W2693" s="20"/>
      <c r="X2693" s="21"/>
      <c r="AH2693" s="761"/>
      <c r="AI2693" s="761"/>
      <c r="AJ2693" s="761"/>
      <c r="AK2693" s="761"/>
      <c r="AS2693" s="759"/>
    </row>
    <row r="2694" spans="1:45" s="900" customFormat="1" ht="24.75" customHeight="1">
      <c r="A2694" s="894" t="s">
        <v>27048</v>
      </c>
      <c r="B2694" s="895" t="s">
        <v>27049</v>
      </c>
      <c r="C2694" s="896" t="s">
        <v>4464</v>
      </c>
      <c r="D2694" s="895">
        <v>77515269</v>
      </c>
      <c r="E2694" s="895" t="s">
        <v>162</v>
      </c>
      <c r="F2694" s="894" t="s">
        <v>27003</v>
      </c>
      <c r="G2694" s="894" t="s">
        <v>27050</v>
      </c>
      <c r="H2694" s="894" t="s">
        <v>180</v>
      </c>
      <c r="I2694" s="897" t="s">
        <v>5418</v>
      </c>
      <c r="J2694" s="895" t="s">
        <v>27051</v>
      </c>
      <c r="K2694" s="895" t="s">
        <v>1183</v>
      </c>
      <c r="L2694" s="895" t="s">
        <v>1184</v>
      </c>
      <c r="M2694" s="898" t="s">
        <v>27052</v>
      </c>
      <c r="N2694" s="894"/>
      <c r="O2694" s="894"/>
      <c r="P2694" s="894" t="s">
        <v>768</v>
      </c>
      <c r="Q2694" s="894"/>
      <c r="R2694" s="894" t="s">
        <v>768</v>
      </c>
      <c r="S2694" s="899"/>
      <c r="T2694" s="899" t="str">
        <f>IF(Table54[[#This Row],[تاریخ اولین  احتساب حق بیمه]]="",1403,MID(Table54[[#This Row],[تاریخ اولین  احتساب حق بیمه]],1,4))</f>
        <v>1400</v>
      </c>
      <c r="U2694" s="894"/>
      <c r="V2694" s="894"/>
      <c r="W2694" s="895"/>
      <c r="X2694" s="894"/>
      <c r="AH2694" s="901"/>
      <c r="AI2694" s="901"/>
      <c r="AJ2694" s="901"/>
      <c r="AK2694" s="901"/>
      <c r="AS2694" s="899"/>
    </row>
    <row r="2695" spans="1:45" s="900" customFormat="1" ht="24.75" customHeight="1">
      <c r="A2695" s="894" t="s">
        <v>27053</v>
      </c>
      <c r="B2695" s="895" t="s">
        <v>27054</v>
      </c>
      <c r="C2695" s="896" t="s">
        <v>4464</v>
      </c>
      <c r="D2695" s="895">
        <v>2660089477</v>
      </c>
      <c r="E2695" s="895" t="s">
        <v>162</v>
      </c>
      <c r="F2695" s="894" t="s">
        <v>27044</v>
      </c>
      <c r="G2695" s="894" t="s">
        <v>26826</v>
      </c>
      <c r="H2695" s="894" t="s">
        <v>629</v>
      </c>
      <c r="I2695" s="897" t="s">
        <v>5417</v>
      </c>
      <c r="J2695" s="895" t="s">
        <v>27055</v>
      </c>
      <c r="K2695" s="895" t="s">
        <v>1183</v>
      </c>
      <c r="L2695" s="895" t="s">
        <v>1184</v>
      </c>
      <c r="M2695" s="898" t="s">
        <v>27056</v>
      </c>
      <c r="N2695" s="894">
        <v>4153863818</v>
      </c>
      <c r="O2695" s="894"/>
      <c r="P2695" s="894" t="s">
        <v>1779</v>
      </c>
      <c r="Q2695" s="894"/>
      <c r="R2695" s="894" t="s">
        <v>1779</v>
      </c>
      <c r="S2695" s="899"/>
      <c r="T2695" s="899" t="str">
        <f>IF(Table54[[#This Row],[تاریخ اولین  احتساب حق بیمه]]="",1403,MID(Table54[[#This Row],[تاریخ اولین  احتساب حق بیمه]],1,4))</f>
        <v>1401</v>
      </c>
      <c r="U2695" s="894"/>
      <c r="V2695" s="894"/>
      <c r="W2695" s="895"/>
      <c r="X2695" s="894"/>
      <c r="AH2695" s="901"/>
      <c r="AI2695" s="901"/>
      <c r="AJ2695" s="901"/>
      <c r="AK2695" s="901"/>
      <c r="AS2695" s="899"/>
    </row>
    <row r="2696" spans="1:45" s="900" customFormat="1" ht="24.75" customHeight="1">
      <c r="A2696" s="894" t="s">
        <v>27057</v>
      </c>
      <c r="B2696" s="895" t="s">
        <v>27058</v>
      </c>
      <c r="C2696" s="896" t="s">
        <v>4464</v>
      </c>
      <c r="D2696" s="895">
        <v>2620311195</v>
      </c>
      <c r="E2696" s="895" t="s">
        <v>162</v>
      </c>
      <c r="F2696" s="894" t="s">
        <v>27059</v>
      </c>
      <c r="G2696" s="894" t="s">
        <v>1287</v>
      </c>
      <c r="H2696" s="894" t="s">
        <v>629</v>
      </c>
      <c r="I2696" s="897" t="s">
        <v>5417</v>
      </c>
      <c r="J2696" s="895" t="s">
        <v>27060</v>
      </c>
      <c r="K2696" s="895" t="s">
        <v>1183</v>
      </c>
      <c r="L2696" s="895" t="s">
        <v>1184</v>
      </c>
      <c r="M2696" s="898" t="s">
        <v>27061</v>
      </c>
      <c r="N2696" s="894">
        <v>4159657579</v>
      </c>
      <c r="O2696" s="894"/>
      <c r="P2696" s="894" t="s">
        <v>27062</v>
      </c>
      <c r="Q2696" s="894"/>
      <c r="R2696" s="894" t="s">
        <v>27062</v>
      </c>
      <c r="S2696" s="899"/>
      <c r="T2696" s="899" t="str">
        <f>IF(Table54[[#This Row],[تاریخ اولین  احتساب حق بیمه]]="",1403,MID(Table54[[#This Row],[تاریخ اولین  احتساب حق بیمه]],1,4))</f>
        <v>1400</v>
      </c>
      <c r="U2696" s="894"/>
      <c r="V2696" s="894"/>
      <c r="W2696" s="895"/>
      <c r="X2696" s="894"/>
      <c r="AH2696" s="901"/>
      <c r="AI2696" s="901"/>
      <c r="AJ2696" s="901"/>
      <c r="AK2696" s="901"/>
      <c r="AS2696" s="899"/>
    </row>
    <row r="2697" spans="1:45" s="760" customFormat="1" ht="24" customHeight="1">
      <c r="A2697" s="21" t="s">
        <v>27063</v>
      </c>
      <c r="B2697" s="20" t="s">
        <v>27064</v>
      </c>
      <c r="C2697" s="757" t="s">
        <v>4464</v>
      </c>
      <c r="D2697" s="20">
        <v>2580886508</v>
      </c>
      <c r="E2697" s="20" t="s">
        <v>162</v>
      </c>
      <c r="F2697" s="21" t="s">
        <v>26887</v>
      </c>
      <c r="G2697" s="21" t="s">
        <v>1287</v>
      </c>
      <c r="H2697" s="21" t="s">
        <v>629</v>
      </c>
      <c r="I2697" s="19" t="s">
        <v>5417</v>
      </c>
      <c r="J2697" s="20" t="s">
        <v>27065</v>
      </c>
      <c r="K2697" s="20" t="s">
        <v>1183</v>
      </c>
      <c r="L2697" s="20" t="s">
        <v>1184</v>
      </c>
      <c r="M2697" s="758" t="s">
        <v>27066</v>
      </c>
      <c r="N2697" s="21">
        <v>4117615373</v>
      </c>
      <c r="O2697" s="21"/>
      <c r="P2697" s="21" t="s">
        <v>347</v>
      </c>
      <c r="Q2697" s="21"/>
      <c r="R2697" s="21" t="s">
        <v>347</v>
      </c>
      <c r="S2697" s="759"/>
      <c r="T2697" s="759" t="str">
        <f>IF(Table54[[#This Row],[تاریخ اولین  احتساب حق بیمه]]="",1403,MID(Table54[[#This Row],[تاریخ اولین  احتساب حق بیمه]],1,4))</f>
        <v>1400</v>
      </c>
      <c r="U2697" s="21"/>
      <c r="V2697" s="21"/>
      <c r="W2697" s="20"/>
      <c r="X2697" s="21"/>
      <c r="AH2697" s="761"/>
      <c r="AI2697" s="761"/>
      <c r="AJ2697" s="761"/>
      <c r="AK2697" s="761"/>
      <c r="AS2697" s="759"/>
    </row>
    <row r="2698" spans="1:45" s="900" customFormat="1" ht="24.75" customHeight="1">
      <c r="A2698" s="894" t="s">
        <v>27067</v>
      </c>
      <c r="B2698" s="895" t="s">
        <v>27068</v>
      </c>
      <c r="C2698" s="896" t="s">
        <v>4464</v>
      </c>
      <c r="D2698" s="895">
        <v>81863349</v>
      </c>
      <c r="E2698" s="895" t="s">
        <v>162</v>
      </c>
      <c r="F2698" s="894" t="s">
        <v>218</v>
      </c>
      <c r="G2698" s="894" t="s">
        <v>1287</v>
      </c>
      <c r="H2698" s="894" t="s">
        <v>629</v>
      </c>
      <c r="I2698" s="897" t="s">
        <v>5417</v>
      </c>
      <c r="J2698" s="895" t="s">
        <v>27069</v>
      </c>
      <c r="K2698" s="895" t="s">
        <v>1183</v>
      </c>
      <c r="L2698" s="895" t="s">
        <v>1184</v>
      </c>
      <c r="M2698" s="898" t="s">
        <v>27070</v>
      </c>
      <c r="N2698" s="894"/>
      <c r="O2698" s="894"/>
      <c r="P2698" s="894" t="s">
        <v>188</v>
      </c>
      <c r="Q2698" s="894"/>
      <c r="R2698" s="894" t="s">
        <v>188</v>
      </c>
      <c r="S2698" s="899"/>
      <c r="T2698" s="899" t="str">
        <f>IF(Table54[[#This Row],[تاریخ اولین  احتساب حق بیمه]]="",1403,MID(Table54[[#This Row],[تاریخ اولین  احتساب حق بیمه]],1,4))</f>
        <v>1398</v>
      </c>
      <c r="U2698" s="894"/>
      <c r="V2698" s="894"/>
      <c r="W2698" s="895"/>
      <c r="X2698" s="894"/>
      <c r="AH2698" s="901"/>
      <c r="AI2698" s="901"/>
      <c r="AJ2698" s="901"/>
      <c r="AK2698" s="901"/>
      <c r="AS2698" s="899"/>
    </row>
    <row r="2699" spans="1:45" s="900" customFormat="1" ht="24.75" customHeight="1">
      <c r="A2699" s="894" t="s">
        <v>27071</v>
      </c>
      <c r="B2699" s="895" t="s">
        <v>27072</v>
      </c>
      <c r="C2699" s="896" t="s">
        <v>4464</v>
      </c>
      <c r="D2699" s="895">
        <v>2679955242</v>
      </c>
      <c r="E2699" s="895" t="s">
        <v>162</v>
      </c>
      <c r="F2699" s="894" t="s">
        <v>26928</v>
      </c>
      <c r="G2699" s="894" t="s">
        <v>1287</v>
      </c>
      <c r="H2699" s="894" t="s">
        <v>180</v>
      </c>
      <c r="I2699" s="897" t="s">
        <v>5418</v>
      </c>
      <c r="J2699" s="895" t="s">
        <v>27073</v>
      </c>
      <c r="K2699" s="895"/>
      <c r="L2699" s="895"/>
      <c r="M2699" s="898"/>
      <c r="N2699" s="894"/>
      <c r="O2699" s="894"/>
      <c r="P2699" s="894" t="s">
        <v>3435</v>
      </c>
      <c r="Q2699" s="894"/>
      <c r="R2699" s="894" t="s">
        <v>3435</v>
      </c>
      <c r="S2699" s="899"/>
      <c r="T2699" s="899" t="str">
        <f>IF(Table54[[#This Row],[تاریخ اولین  احتساب حق بیمه]]="",1403,MID(Table54[[#This Row],[تاریخ اولین  احتساب حق بیمه]],1,4))</f>
        <v>1402</v>
      </c>
      <c r="U2699" s="894"/>
      <c r="V2699" s="894"/>
      <c r="W2699" s="895"/>
      <c r="X2699" s="894"/>
      <c r="AH2699" s="901"/>
      <c r="AI2699" s="901"/>
      <c r="AJ2699" s="901"/>
      <c r="AK2699" s="901"/>
      <c r="AS2699" s="899"/>
    </row>
    <row r="2700" spans="1:45" s="760" customFormat="1" ht="24.75" customHeight="1">
      <c r="A2700" s="21" t="s">
        <v>27074</v>
      </c>
      <c r="B2700" s="20" t="s">
        <v>27075</v>
      </c>
      <c r="C2700" s="757" t="s">
        <v>4464</v>
      </c>
      <c r="D2700" s="20">
        <v>2593289120</v>
      </c>
      <c r="E2700" s="20" t="s">
        <v>162</v>
      </c>
      <c r="F2700" s="21" t="s">
        <v>27076</v>
      </c>
      <c r="G2700" s="21" t="s">
        <v>1287</v>
      </c>
      <c r="H2700" s="21" t="s">
        <v>629</v>
      </c>
      <c r="I2700" s="19" t="s">
        <v>5418</v>
      </c>
      <c r="J2700" s="20" t="s">
        <v>27077</v>
      </c>
      <c r="K2700" s="20" t="s">
        <v>1183</v>
      </c>
      <c r="L2700" s="20" t="s">
        <v>1184</v>
      </c>
      <c r="M2700" s="758" t="s">
        <v>27078</v>
      </c>
      <c r="N2700" s="21"/>
      <c r="O2700" s="21"/>
      <c r="P2700" s="21" t="s">
        <v>353</v>
      </c>
      <c r="Q2700" s="21"/>
      <c r="R2700" s="21" t="s">
        <v>353</v>
      </c>
      <c r="S2700" s="759"/>
      <c r="T2700" s="759" t="str">
        <f>IF(Table54[[#This Row],[تاریخ اولین  احتساب حق بیمه]]="",1403,MID(Table54[[#This Row],[تاریخ اولین  احتساب حق بیمه]],1,4))</f>
        <v>1400</v>
      </c>
      <c r="U2700" s="21"/>
      <c r="V2700" s="21"/>
      <c r="W2700" s="20"/>
      <c r="X2700" s="21"/>
      <c r="AH2700" s="761"/>
      <c r="AI2700" s="761"/>
      <c r="AJ2700" s="761"/>
      <c r="AK2700" s="761"/>
      <c r="AS2700" s="759"/>
    </row>
    <row r="2701" spans="1:45" s="900" customFormat="1" ht="24.75" customHeight="1">
      <c r="A2701" s="894" t="s">
        <v>27079</v>
      </c>
      <c r="B2701" s="895" t="s">
        <v>27080</v>
      </c>
      <c r="C2701" s="896" t="s">
        <v>4464</v>
      </c>
      <c r="D2701" s="895">
        <v>2580580182</v>
      </c>
      <c r="E2701" s="895" t="s">
        <v>162</v>
      </c>
      <c r="F2701" s="894" t="s">
        <v>27081</v>
      </c>
      <c r="G2701" s="894" t="s">
        <v>1287</v>
      </c>
      <c r="H2701" s="894" t="s">
        <v>629</v>
      </c>
      <c r="I2701" s="897" t="s">
        <v>5417</v>
      </c>
      <c r="J2701" s="895" t="s">
        <v>27082</v>
      </c>
      <c r="K2701" s="895" t="s">
        <v>1183</v>
      </c>
      <c r="L2701" s="895" t="s">
        <v>1184</v>
      </c>
      <c r="M2701" s="898" t="s">
        <v>27083</v>
      </c>
      <c r="N2701" s="894">
        <v>4144865489</v>
      </c>
      <c r="O2701" s="894"/>
      <c r="P2701" s="894" t="s">
        <v>27084</v>
      </c>
      <c r="Q2701" s="894"/>
      <c r="R2701" s="894" t="s">
        <v>27084</v>
      </c>
      <c r="S2701" s="899"/>
      <c r="T2701" s="899" t="str">
        <f>IF(Table54[[#This Row],[تاریخ اولین  احتساب حق بیمه]]="",1403,MID(Table54[[#This Row],[تاریخ اولین  احتساب حق بیمه]],1,4))</f>
        <v>1399</v>
      </c>
      <c r="U2701" s="894"/>
      <c r="V2701" s="894"/>
      <c r="W2701" s="895"/>
      <c r="X2701" s="894"/>
      <c r="AH2701" s="901"/>
      <c r="AI2701" s="901"/>
      <c r="AJ2701" s="901"/>
      <c r="AK2701" s="901"/>
      <c r="AS2701" s="899"/>
    </row>
    <row r="2702" spans="1:45" s="900" customFormat="1" ht="24.75" customHeight="1">
      <c r="A2702" s="894" t="s">
        <v>27085</v>
      </c>
      <c r="B2702" s="895" t="s">
        <v>27086</v>
      </c>
      <c r="C2702" s="896" t="s">
        <v>4464</v>
      </c>
      <c r="D2702" s="895">
        <v>2219826910</v>
      </c>
      <c r="E2702" s="895" t="s">
        <v>162</v>
      </c>
      <c r="F2702" s="894" t="s">
        <v>345</v>
      </c>
      <c r="G2702" s="894" t="s">
        <v>1287</v>
      </c>
      <c r="H2702" s="894" t="s">
        <v>629</v>
      </c>
      <c r="I2702" s="897" t="s">
        <v>5417</v>
      </c>
      <c r="J2702" s="895" t="s">
        <v>27087</v>
      </c>
      <c r="K2702" s="895" t="s">
        <v>1183</v>
      </c>
      <c r="L2702" s="895" t="s">
        <v>1184</v>
      </c>
      <c r="M2702" s="898" t="s">
        <v>27088</v>
      </c>
      <c r="N2702" s="894">
        <v>4198615671</v>
      </c>
      <c r="O2702" s="894"/>
      <c r="P2702" s="894" t="s">
        <v>2864</v>
      </c>
      <c r="Q2702" s="894"/>
      <c r="R2702" s="894" t="s">
        <v>2864</v>
      </c>
      <c r="S2702" s="899"/>
      <c r="T2702" s="899" t="str">
        <f>IF(Table54[[#This Row],[تاریخ اولین  احتساب حق بیمه]]="",1403,MID(Table54[[#This Row],[تاریخ اولین  احتساب حق بیمه]],1,4))</f>
        <v>1402</v>
      </c>
      <c r="U2702" s="894"/>
      <c r="V2702" s="894"/>
      <c r="W2702" s="895"/>
      <c r="X2702" s="894"/>
      <c r="AH2702" s="901"/>
      <c r="AI2702" s="901"/>
      <c r="AJ2702" s="901"/>
      <c r="AK2702" s="901"/>
      <c r="AS2702" s="899"/>
    </row>
    <row r="2703" spans="1:45" s="760" customFormat="1" ht="24.75" customHeight="1">
      <c r="A2703" s="21" t="s">
        <v>27089</v>
      </c>
      <c r="B2703" s="20" t="s">
        <v>27090</v>
      </c>
      <c r="C2703" s="757" t="s">
        <v>4464</v>
      </c>
      <c r="D2703" s="20">
        <v>2581003227</v>
      </c>
      <c r="E2703" s="20" t="s">
        <v>162</v>
      </c>
      <c r="F2703" s="21" t="s">
        <v>27091</v>
      </c>
      <c r="G2703" s="21" t="s">
        <v>1287</v>
      </c>
      <c r="H2703" s="21" t="s">
        <v>481</v>
      </c>
      <c r="I2703" s="19" t="s">
        <v>5417</v>
      </c>
      <c r="J2703" s="20" t="s">
        <v>27092</v>
      </c>
      <c r="K2703" s="20" t="s">
        <v>1183</v>
      </c>
      <c r="L2703" s="20" t="s">
        <v>1184</v>
      </c>
      <c r="M2703" s="758" t="s">
        <v>27093</v>
      </c>
      <c r="N2703" s="21">
        <v>4175684649</v>
      </c>
      <c r="O2703" s="21"/>
      <c r="P2703" s="21" t="s">
        <v>27094</v>
      </c>
      <c r="Q2703" s="21"/>
      <c r="R2703" s="21" t="s">
        <v>27094</v>
      </c>
      <c r="S2703" s="759"/>
      <c r="T2703" s="759" t="str">
        <f>IF(Table54[[#This Row],[تاریخ اولین  احتساب حق بیمه]]="",1403,MID(Table54[[#This Row],[تاریخ اولین  احتساب حق بیمه]],1,4))</f>
        <v>1399</v>
      </c>
      <c r="U2703" s="21"/>
      <c r="V2703" s="21"/>
      <c r="W2703" s="20"/>
      <c r="X2703" s="21"/>
      <c r="AH2703" s="761"/>
      <c r="AI2703" s="761"/>
      <c r="AJ2703" s="761"/>
      <c r="AK2703" s="761"/>
      <c r="AS2703" s="759"/>
    </row>
    <row r="2704" spans="1:45" s="760" customFormat="1" ht="24.75" customHeight="1">
      <c r="A2704" s="21" t="s">
        <v>27095</v>
      </c>
      <c r="B2704" s="20" t="s">
        <v>27096</v>
      </c>
      <c r="C2704" s="757" t="s">
        <v>4464</v>
      </c>
      <c r="D2704" s="20">
        <v>2580364013</v>
      </c>
      <c r="E2704" s="20" t="s">
        <v>162</v>
      </c>
      <c r="F2704" s="21" t="s">
        <v>469</v>
      </c>
      <c r="G2704" s="21" t="s">
        <v>1287</v>
      </c>
      <c r="H2704" s="21" t="s">
        <v>629</v>
      </c>
      <c r="I2704" s="19" t="s">
        <v>5418</v>
      </c>
      <c r="J2704" s="20" t="s">
        <v>27097</v>
      </c>
      <c r="K2704" s="20" t="s">
        <v>1183</v>
      </c>
      <c r="L2704" s="20" t="s">
        <v>1184</v>
      </c>
      <c r="M2704" s="758" t="s">
        <v>27098</v>
      </c>
      <c r="N2704" s="21">
        <v>4155753361</v>
      </c>
      <c r="O2704" s="21"/>
      <c r="P2704" s="21" t="s">
        <v>2748</v>
      </c>
      <c r="Q2704" s="21"/>
      <c r="R2704" s="21" t="s">
        <v>2748</v>
      </c>
      <c r="S2704" s="759"/>
      <c r="T2704" s="759" t="str">
        <f>IF(Table54[[#This Row],[تاریخ اولین  احتساب حق بیمه]]="",1403,MID(Table54[[#This Row],[تاریخ اولین  احتساب حق بیمه]],1,4))</f>
        <v>1401</v>
      </c>
      <c r="U2704" s="21"/>
      <c r="V2704" s="21"/>
      <c r="W2704" s="20"/>
      <c r="X2704" s="21"/>
      <c r="AH2704" s="761"/>
      <c r="AI2704" s="761"/>
      <c r="AJ2704" s="761"/>
      <c r="AK2704" s="761"/>
      <c r="AS2704" s="759"/>
    </row>
    <row r="2705" spans="1:45" s="760" customFormat="1" ht="24.75" customHeight="1">
      <c r="A2705" s="21" t="s">
        <v>27099</v>
      </c>
      <c r="B2705" s="20" t="s">
        <v>27100</v>
      </c>
      <c r="C2705" s="757" t="s">
        <v>4464</v>
      </c>
      <c r="D2705" s="20">
        <v>6300019713</v>
      </c>
      <c r="E2705" s="20" t="s">
        <v>162</v>
      </c>
      <c r="F2705" s="21" t="s">
        <v>27101</v>
      </c>
      <c r="G2705" s="21" t="s">
        <v>1287</v>
      </c>
      <c r="H2705" s="21" t="s">
        <v>629</v>
      </c>
      <c r="I2705" s="19" t="s">
        <v>5417</v>
      </c>
      <c r="J2705" s="20" t="s">
        <v>27102</v>
      </c>
      <c r="K2705" s="20" t="s">
        <v>1183</v>
      </c>
      <c r="L2705" s="20" t="s">
        <v>1184</v>
      </c>
      <c r="M2705" s="758" t="s">
        <v>27103</v>
      </c>
      <c r="N2705" s="21"/>
      <c r="O2705" s="21"/>
      <c r="P2705" s="21" t="s">
        <v>2647</v>
      </c>
      <c r="Q2705" s="21"/>
      <c r="R2705" s="21" t="s">
        <v>2647</v>
      </c>
      <c r="S2705" s="759"/>
      <c r="T2705" s="759" t="str">
        <f>IF(Table54[[#This Row],[تاریخ اولین  احتساب حق بیمه]]="",1403,MID(Table54[[#This Row],[تاریخ اولین  احتساب حق بیمه]],1,4))</f>
        <v>1401</v>
      </c>
      <c r="U2705" s="21"/>
      <c r="V2705" s="21"/>
      <c r="W2705" s="20"/>
      <c r="X2705" s="21"/>
      <c r="AH2705" s="761"/>
      <c r="AI2705" s="761"/>
      <c r="AJ2705" s="761"/>
      <c r="AK2705" s="761"/>
      <c r="AS2705" s="759"/>
    </row>
    <row r="2706" spans="1:45" s="760" customFormat="1" ht="24.75" customHeight="1">
      <c r="A2706" s="21" t="s">
        <v>27104</v>
      </c>
      <c r="B2706" s="20" t="s">
        <v>27105</v>
      </c>
      <c r="C2706" s="757" t="s">
        <v>4464</v>
      </c>
      <c r="D2706" s="20">
        <v>5690034703</v>
      </c>
      <c r="E2706" s="20" t="s">
        <v>162</v>
      </c>
      <c r="F2706" s="21" t="s">
        <v>26887</v>
      </c>
      <c r="G2706" s="21" t="s">
        <v>1287</v>
      </c>
      <c r="H2706" s="21" t="s">
        <v>629</v>
      </c>
      <c r="I2706" s="19" t="s">
        <v>5417</v>
      </c>
      <c r="J2706" s="20" t="s">
        <v>27106</v>
      </c>
      <c r="K2706" s="20" t="s">
        <v>1183</v>
      </c>
      <c r="L2706" s="20" t="s">
        <v>1184</v>
      </c>
      <c r="M2706" s="758" t="s">
        <v>27107</v>
      </c>
      <c r="N2706" s="21">
        <v>4117615373</v>
      </c>
      <c r="O2706" s="21"/>
      <c r="P2706" s="21" t="s">
        <v>347</v>
      </c>
      <c r="Q2706" s="21"/>
      <c r="R2706" s="21" t="s">
        <v>347</v>
      </c>
      <c r="S2706" s="759"/>
      <c r="T2706" s="759" t="str">
        <f>IF(Table54[[#This Row],[تاریخ اولین  احتساب حق بیمه]]="",1403,MID(Table54[[#This Row],[تاریخ اولین  احتساب حق بیمه]],1,4))</f>
        <v>1400</v>
      </c>
      <c r="U2706" s="21"/>
      <c r="V2706" s="21"/>
      <c r="W2706" s="20"/>
      <c r="X2706" s="21"/>
      <c r="AH2706" s="761"/>
      <c r="AI2706" s="761"/>
      <c r="AJ2706" s="761"/>
      <c r="AK2706" s="761"/>
      <c r="AS2706" s="759"/>
    </row>
    <row r="2707" spans="1:45" s="760" customFormat="1" ht="24.75" customHeight="1">
      <c r="A2707" s="21" t="s">
        <v>27108</v>
      </c>
      <c r="B2707" s="20" t="s">
        <v>27109</v>
      </c>
      <c r="C2707" s="757" t="s">
        <v>4464</v>
      </c>
      <c r="D2707" s="20">
        <v>2581113561</v>
      </c>
      <c r="E2707" s="20" t="s">
        <v>162</v>
      </c>
      <c r="F2707" s="21" t="s">
        <v>27110</v>
      </c>
      <c r="G2707" s="21" t="s">
        <v>1287</v>
      </c>
      <c r="H2707" s="21" t="s">
        <v>629</v>
      </c>
      <c r="I2707" s="19" t="s">
        <v>5417</v>
      </c>
      <c r="J2707" s="20" t="s">
        <v>27111</v>
      </c>
      <c r="K2707" s="20" t="s">
        <v>1183</v>
      </c>
      <c r="L2707" s="20" t="s">
        <v>1184</v>
      </c>
      <c r="M2707" s="758" t="s">
        <v>27112</v>
      </c>
      <c r="N2707" s="21">
        <v>4197616358</v>
      </c>
      <c r="O2707" s="21"/>
      <c r="P2707" s="21" t="s">
        <v>768</v>
      </c>
      <c r="Q2707" s="21"/>
      <c r="R2707" s="21" t="s">
        <v>768</v>
      </c>
      <c r="S2707" s="759"/>
      <c r="T2707" s="759" t="str">
        <f>IF(Table54[[#This Row],[تاریخ اولین  احتساب حق بیمه]]="",1403,MID(Table54[[#This Row],[تاریخ اولین  احتساب حق بیمه]],1,4))</f>
        <v>1400</v>
      </c>
      <c r="U2707" s="21"/>
      <c r="V2707" s="21"/>
      <c r="W2707" s="20"/>
      <c r="X2707" s="21"/>
      <c r="AH2707" s="761"/>
      <c r="AI2707" s="761"/>
      <c r="AJ2707" s="761"/>
      <c r="AK2707" s="761"/>
      <c r="AS2707" s="759"/>
    </row>
    <row r="2708" spans="1:45" s="760" customFormat="1" ht="24.75" customHeight="1">
      <c r="A2708" s="21" t="s">
        <v>27113</v>
      </c>
      <c r="B2708" s="20" t="s">
        <v>27114</v>
      </c>
      <c r="C2708" s="757" t="s">
        <v>4464</v>
      </c>
      <c r="D2708" s="20">
        <v>5180079421</v>
      </c>
      <c r="E2708" s="20" t="s">
        <v>162</v>
      </c>
      <c r="F2708" s="21" t="s">
        <v>111</v>
      </c>
      <c r="G2708" s="21" t="s">
        <v>1287</v>
      </c>
      <c r="H2708" s="21" t="s">
        <v>180</v>
      </c>
      <c r="I2708" s="19" t="s">
        <v>5417</v>
      </c>
      <c r="J2708" s="20" t="s">
        <v>27115</v>
      </c>
      <c r="K2708" s="20" t="s">
        <v>1183</v>
      </c>
      <c r="L2708" s="20" t="s">
        <v>1184</v>
      </c>
      <c r="M2708" s="758" t="s">
        <v>27116</v>
      </c>
      <c r="N2708" s="21">
        <v>4335113751</v>
      </c>
      <c r="O2708" s="21"/>
      <c r="P2708" s="21" t="s">
        <v>27117</v>
      </c>
      <c r="Q2708" s="21"/>
      <c r="R2708" s="21" t="s">
        <v>27117</v>
      </c>
      <c r="S2708" s="759"/>
      <c r="T2708" s="759" t="str">
        <f>IF(Table54[[#This Row],[تاریخ اولین  احتساب حق بیمه]]="",1403,MID(Table54[[#This Row],[تاریخ اولین  احتساب حق بیمه]],1,4))</f>
        <v>1400</v>
      </c>
      <c r="U2708" s="21"/>
      <c r="V2708" s="21"/>
      <c r="W2708" s="20"/>
      <c r="X2708" s="21"/>
      <c r="AH2708" s="761"/>
      <c r="AI2708" s="761"/>
      <c r="AJ2708" s="761"/>
      <c r="AK2708" s="761"/>
      <c r="AS2708" s="759"/>
    </row>
    <row r="2709" spans="1:45" s="760" customFormat="1" ht="24.75" customHeight="1">
      <c r="A2709" s="21" t="s">
        <v>27118</v>
      </c>
      <c r="B2709" s="20" t="s">
        <v>27119</v>
      </c>
      <c r="C2709" s="757" t="s">
        <v>4464</v>
      </c>
      <c r="D2709" s="20">
        <v>2581088702</v>
      </c>
      <c r="E2709" s="20" t="s">
        <v>162</v>
      </c>
      <c r="F2709" s="21" t="s">
        <v>141</v>
      </c>
      <c r="G2709" s="21" t="s">
        <v>26826</v>
      </c>
      <c r="H2709" s="21" t="s">
        <v>629</v>
      </c>
      <c r="I2709" s="19" t="s">
        <v>5417</v>
      </c>
      <c r="J2709" s="20" t="s">
        <v>27120</v>
      </c>
      <c r="K2709" s="20" t="s">
        <v>1183</v>
      </c>
      <c r="L2709" s="20" t="s">
        <v>1184</v>
      </c>
      <c r="M2709" s="758" t="s">
        <v>27121</v>
      </c>
      <c r="N2709" s="21"/>
      <c r="O2709" s="21"/>
      <c r="P2709" s="21" t="s">
        <v>27122</v>
      </c>
      <c r="Q2709" s="21"/>
      <c r="R2709" s="21" t="s">
        <v>27122</v>
      </c>
      <c r="S2709" s="759"/>
      <c r="T2709" s="759" t="str">
        <f>IF(Table54[[#This Row],[تاریخ اولین  احتساب حق بیمه]]="",1403,MID(Table54[[#This Row],[تاریخ اولین  احتساب حق بیمه]],1,4))</f>
        <v>1400</v>
      </c>
      <c r="U2709" s="21"/>
      <c r="V2709" s="21"/>
      <c r="W2709" s="20"/>
      <c r="X2709" s="21"/>
      <c r="AH2709" s="761"/>
      <c r="AI2709" s="761"/>
      <c r="AJ2709" s="761"/>
      <c r="AK2709" s="761"/>
      <c r="AS2709" s="759"/>
    </row>
    <row r="2710" spans="1:45" s="760" customFormat="1" ht="24.75" customHeight="1">
      <c r="A2710" s="21" t="s">
        <v>27123</v>
      </c>
      <c r="B2710" s="20" t="s">
        <v>27124</v>
      </c>
      <c r="C2710" s="757" t="s">
        <v>4464</v>
      </c>
      <c r="D2710" s="20">
        <v>2596072327</v>
      </c>
      <c r="E2710" s="20" t="s">
        <v>162</v>
      </c>
      <c r="F2710" s="21" t="s">
        <v>111</v>
      </c>
      <c r="G2710" s="21" t="s">
        <v>26826</v>
      </c>
      <c r="H2710" s="21" t="s">
        <v>629</v>
      </c>
      <c r="I2710" s="19" t="s">
        <v>5417</v>
      </c>
      <c r="J2710" s="20" t="s">
        <v>27125</v>
      </c>
      <c r="K2710" s="20" t="s">
        <v>1183</v>
      </c>
      <c r="L2710" s="20" t="s">
        <v>1184</v>
      </c>
      <c r="M2710" s="758" t="s">
        <v>27126</v>
      </c>
      <c r="N2710" s="21">
        <v>4194965011</v>
      </c>
      <c r="O2710" s="21"/>
      <c r="P2710" s="21" t="s">
        <v>248</v>
      </c>
      <c r="Q2710" s="21"/>
      <c r="R2710" s="21" t="s">
        <v>248</v>
      </c>
      <c r="S2710" s="759"/>
      <c r="T2710" s="759" t="str">
        <f>IF(Table54[[#This Row],[تاریخ اولین  احتساب حق بیمه]]="",1403,MID(Table54[[#This Row],[تاریخ اولین  احتساب حق بیمه]],1,4))</f>
        <v>1400</v>
      </c>
      <c r="U2710" s="21"/>
      <c r="V2710" s="21"/>
      <c r="W2710" s="20"/>
      <c r="X2710" s="21"/>
      <c r="AH2710" s="761"/>
      <c r="AI2710" s="761"/>
      <c r="AJ2710" s="761"/>
      <c r="AK2710" s="761"/>
      <c r="AS2710" s="759"/>
    </row>
    <row r="2711" spans="1:45" s="760" customFormat="1" ht="24.75" customHeight="1">
      <c r="A2711" s="21" t="s">
        <v>27127</v>
      </c>
      <c r="B2711" s="20" t="s">
        <v>27128</v>
      </c>
      <c r="C2711" s="757" t="s">
        <v>4464</v>
      </c>
      <c r="D2711" s="20">
        <v>2650080701</v>
      </c>
      <c r="E2711" s="20" t="s">
        <v>162</v>
      </c>
      <c r="F2711" s="21" t="s">
        <v>559</v>
      </c>
      <c r="G2711" s="21" t="s">
        <v>26826</v>
      </c>
      <c r="H2711" s="21" t="s">
        <v>629</v>
      </c>
      <c r="I2711" s="19" t="s">
        <v>5417</v>
      </c>
      <c r="J2711" s="20" t="s">
        <v>27129</v>
      </c>
      <c r="K2711" s="20" t="s">
        <v>1183</v>
      </c>
      <c r="L2711" s="20" t="s">
        <v>1184</v>
      </c>
      <c r="M2711" s="758" t="s">
        <v>27130</v>
      </c>
      <c r="N2711" s="21">
        <v>4197614434</v>
      </c>
      <c r="O2711" s="21"/>
      <c r="P2711" s="21" t="s">
        <v>2722</v>
      </c>
      <c r="Q2711" s="21"/>
      <c r="R2711" s="21" t="s">
        <v>2722</v>
      </c>
      <c r="S2711" s="759"/>
      <c r="T2711" s="759" t="str">
        <f>IF(Table54[[#This Row],[تاریخ اولین  احتساب حق بیمه]]="",1403,MID(Table54[[#This Row],[تاریخ اولین  احتساب حق بیمه]],1,4))</f>
        <v>1401</v>
      </c>
      <c r="U2711" s="21"/>
      <c r="V2711" s="21"/>
      <c r="W2711" s="20"/>
      <c r="X2711" s="21"/>
      <c r="AH2711" s="761"/>
      <c r="AI2711" s="761"/>
      <c r="AJ2711" s="761"/>
      <c r="AK2711" s="761"/>
      <c r="AS2711" s="759"/>
    </row>
    <row r="2712" spans="1:45" s="760" customFormat="1" ht="24.75" customHeight="1">
      <c r="A2712" s="21" t="s">
        <v>27131</v>
      </c>
      <c r="B2712" s="20" t="s">
        <v>27132</v>
      </c>
      <c r="C2712" s="757" t="s">
        <v>4464</v>
      </c>
      <c r="D2712" s="20">
        <v>2670196683</v>
      </c>
      <c r="E2712" s="20" t="s">
        <v>162</v>
      </c>
      <c r="F2712" s="21" t="s">
        <v>27133</v>
      </c>
      <c r="G2712" s="21" t="s">
        <v>26826</v>
      </c>
      <c r="H2712" s="21" t="s">
        <v>180</v>
      </c>
      <c r="I2712" s="19" t="s">
        <v>5417</v>
      </c>
      <c r="J2712" s="20" t="s">
        <v>27134</v>
      </c>
      <c r="K2712" s="20" t="s">
        <v>1183</v>
      </c>
      <c r="L2712" s="20" t="s">
        <v>1184</v>
      </c>
      <c r="M2712" s="758" t="s">
        <v>27135</v>
      </c>
      <c r="N2712" s="21"/>
      <c r="O2712" s="21"/>
      <c r="P2712" s="21" t="s">
        <v>1114</v>
      </c>
      <c r="Q2712" s="21"/>
      <c r="R2712" s="21" t="s">
        <v>1114</v>
      </c>
      <c r="S2712" s="759"/>
      <c r="T2712" s="759" t="str">
        <f>IF(Table54[[#This Row],[تاریخ اولین  احتساب حق بیمه]]="",1403,MID(Table54[[#This Row],[تاریخ اولین  احتساب حق بیمه]],1,4))</f>
        <v>1398</v>
      </c>
      <c r="U2712" s="21"/>
      <c r="V2712" s="21"/>
      <c r="W2712" s="20"/>
      <c r="X2712" s="21"/>
      <c r="AH2712" s="761"/>
      <c r="AI2712" s="761"/>
      <c r="AJ2712" s="761"/>
      <c r="AK2712" s="761"/>
      <c r="AS2712" s="759"/>
    </row>
    <row r="2713" spans="1:45" s="760" customFormat="1" ht="24.75" customHeight="1">
      <c r="A2713" s="21" t="s">
        <v>27136</v>
      </c>
      <c r="B2713" s="20" t="s">
        <v>27137</v>
      </c>
      <c r="C2713" s="757" t="s">
        <v>4464</v>
      </c>
      <c r="D2713" s="20">
        <v>4270654791</v>
      </c>
      <c r="E2713" s="20" t="s">
        <v>162</v>
      </c>
      <c r="F2713" s="21" t="s">
        <v>27138</v>
      </c>
      <c r="G2713" s="21" t="s">
        <v>26826</v>
      </c>
      <c r="H2713" s="21" t="s">
        <v>180</v>
      </c>
      <c r="I2713" s="19" t="s">
        <v>5417</v>
      </c>
      <c r="J2713" s="20" t="s">
        <v>27139</v>
      </c>
      <c r="K2713" s="20" t="s">
        <v>1183</v>
      </c>
      <c r="L2713" s="20" t="s">
        <v>1184</v>
      </c>
      <c r="M2713" s="758" t="s">
        <v>27140</v>
      </c>
      <c r="N2713" s="21">
        <v>4157939533</v>
      </c>
      <c r="O2713" s="21"/>
      <c r="P2713" s="21" t="s">
        <v>1309</v>
      </c>
      <c r="Q2713" s="21"/>
      <c r="R2713" s="21" t="s">
        <v>1309</v>
      </c>
      <c r="S2713" s="759"/>
      <c r="T2713" s="759" t="str">
        <f>IF(Table54[[#This Row],[تاریخ اولین  احتساب حق بیمه]]="",1403,MID(Table54[[#This Row],[تاریخ اولین  احتساب حق بیمه]],1,4))</f>
        <v>1401</v>
      </c>
      <c r="U2713" s="21"/>
      <c r="V2713" s="21"/>
      <c r="W2713" s="20"/>
      <c r="X2713" s="21"/>
      <c r="AH2713" s="761"/>
      <c r="AI2713" s="761"/>
      <c r="AJ2713" s="761"/>
      <c r="AK2713" s="761"/>
      <c r="AS2713" s="759"/>
    </row>
    <row r="2714" spans="1:45" s="760" customFormat="1" ht="24.75" customHeight="1">
      <c r="A2714" s="21" t="s">
        <v>27141</v>
      </c>
      <c r="B2714" s="20" t="s">
        <v>27142</v>
      </c>
      <c r="C2714" s="757" t="s">
        <v>4464</v>
      </c>
      <c r="D2714" s="20">
        <v>4310226949</v>
      </c>
      <c r="E2714" s="20" t="s">
        <v>162</v>
      </c>
      <c r="F2714" s="21" t="s">
        <v>141</v>
      </c>
      <c r="G2714" s="21" t="s">
        <v>27143</v>
      </c>
      <c r="H2714" s="21" t="s">
        <v>629</v>
      </c>
      <c r="I2714" s="19" t="s">
        <v>5418</v>
      </c>
      <c r="J2714" s="20" t="s">
        <v>27144</v>
      </c>
      <c r="K2714" s="20" t="s">
        <v>1183</v>
      </c>
      <c r="L2714" s="20" t="s">
        <v>1184</v>
      </c>
      <c r="M2714" s="758" t="s">
        <v>27145</v>
      </c>
      <c r="N2714" s="21"/>
      <c r="O2714" s="21"/>
      <c r="P2714" s="21" t="s">
        <v>1347</v>
      </c>
      <c r="Q2714" s="21"/>
      <c r="R2714" s="21" t="s">
        <v>1347</v>
      </c>
      <c r="S2714" s="759"/>
      <c r="T2714" s="759" t="str">
        <f>IF(Table54[[#This Row],[تاریخ اولین  احتساب حق بیمه]]="",1403,MID(Table54[[#This Row],[تاریخ اولین  احتساب حق بیمه]],1,4))</f>
        <v>1397</v>
      </c>
      <c r="U2714" s="21"/>
      <c r="V2714" s="21"/>
      <c r="W2714" s="20"/>
      <c r="X2714" s="21"/>
      <c r="AH2714" s="761"/>
      <c r="AI2714" s="761"/>
      <c r="AJ2714" s="761"/>
      <c r="AK2714" s="761"/>
      <c r="AS2714" s="759"/>
    </row>
    <row r="2715" spans="1:45" s="900" customFormat="1" ht="24.75" customHeight="1">
      <c r="A2715" s="894" t="s">
        <v>27146</v>
      </c>
      <c r="B2715" s="895" t="s">
        <v>27147</v>
      </c>
      <c r="C2715" s="896" t="s">
        <v>4464</v>
      </c>
      <c r="D2715" s="895">
        <v>2650214856</v>
      </c>
      <c r="E2715" s="895" t="s">
        <v>162</v>
      </c>
      <c r="F2715" s="894" t="s">
        <v>419</v>
      </c>
      <c r="G2715" s="894" t="s">
        <v>27143</v>
      </c>
      <c r="H2715" s="894" t="s">
        <v>629</v>
      </c>
      <c r="I2715" s="897" t="s">
        <v>5417</v>
      </c>
      <c r="J2715" s="895" t="s">
        <v>27148</v>
      </c>
      <c r="K2715" s="895" t="s">
        <v>1183</v>
      </c>
      <c r="L2715" s="895" t="s">
        <v>1184</v>
      </c>
      <c r="M2715" s="898" t="s">
        <v>27149</v>
      </c>
      <c r="N2715" s="894">
        <v>4188947698</v>
      </c>
      <c r="O2715" s="894"/>
      <c r="P2715" s="894" t="s">
        <v>27150</v>
      </c>
      <c r="Q2715" s="894"/>
      <c r="R2715" s="894" t="s">
        <v>27150</v>
      </c>
      <c r="S2715" s="899"/>
      <c r="T2715" s="899" t="str">
        <f>IF(Table54[[#This Row],[تاریخ اولین  احتساب حق بیمه]]="",1403,MID(Table54[[#This Row],[تاریخ اولین  احتساب حق بیمه]],1,4))</f>
        <v>1401</v>
      </c>
      <c r="U2715" s="894"/>
      <c r="V2715" s="894"/>
      <c r="W2715" s="895"/>
      <c r="X2715" s="894"/>
      <c r="AH2715" s="901"/>
      <c r="AI2715" s="901"/>
      <c r="AJ2715" s="901"/>
      <c r="AK2715" s="901"/>
      <c r="AS2715" s="899"/>
    </row>
    <row r="2716" spans="1:45" s="760" customFormat="1" ht="24.75" customHeight="1">
      <c r="A2716" s="21" t="s">
        <v>27151</v>
      </c>
      <c r="B2716" s="20" t="s">
        <v>27152</v>
      </c>
      <c r="C2716" s="757" t="s">
        <v>4464</v>
      </c>
      <c r="D2716" s="20">
        <v>6530110992</v>
      </c>
      <c r="E2716" s="20" t="s">
        <v>162</v>
      </c>
      <c r="F2716" s="21" t="s">
        <v>27153</v>
      </c>
      <c r="G2716" s="21" t="s">
        <v>27143</v>
      </c>
      <c r="H2716" s="21" t="s">
        <v>180</v>
      </c>
      <c r="I2716" s="19" t="s">
        <v>5417</v>
      </c>
      <c r="J2716" s="20" t="s">
        <v>27154</v>
      </c>
      <c r="K2716" s="20" t="s">
        <v>1183</v>
      </c>
      <c r="L2716" s="20" t="s">
        <v>1184</v>
      </c>
      <c r="M2716" s="758" t="s">
        <v>27155</v>
      </c>
      <c r="N2716" s="21"/>
      <c r="O2716" s="21"/>
      <c r="P2716" s="21" t="s">
        <v>3973</v>
      </c>
      <c r="Q2716" s="21"/>
      <c r="R2716" s="21" t="s">
        <v>3973</v>
      </c>
      <c r="S2716" s="759"/>
      <c r="T2716" s="759" t="str">
        <f>IF(Table54[[#This Row],[تاریخ اولین  احتساب حق بیمه]]="",1403,MID(Table54[[#This Row],[تاریخ اولین  احتساب حق بیمه]],1,4))</f>
        <v>1402</v>
      </c>
      <c r="U2716" s="21"/>
      <c r="V2716" s="21"/>
      <c r="W2716" s="20"/>
      <c r="X2716" s="21"/>
      <c r="AH2716" s="761"/>
      <c r="AI2716" s="761"/>
      <c r="AJ2716" s="761"/>
      <c r="AK2716" s="761"/>
      <c r="AS2716" s="759"/>
    </row>
    <row r="2717" spans="1:45" s="760" customFormat="1" ht="24.75" customHeight="1">
      <c r="A2717" s="21" t="s">
        <v>27156</v>
      </c>
      <c r="B2717" s="20" t="s">
        <v>27157</v>
      </c>
      <c r="C2717" s="757" t="s">
        <v>4464</v>
      </c>
      <c r="D2717" s="20">
        <v>2580606068</v>
      </c>
      <c r="E2717" s="20" t="s">
        <v>162</v>
      </c>
      <c r="F2717" s="21" t="s">
        <v>1553</v>
      </c>
      <c r="G2717" s="21" t="s">
        <v>27143</v>
      </c>
      <c r="H2717" s="21" t="s">
        <v>180</v>
      </c>
      <c r="I2717" s="19" t="s">
        <v>5417</v>
      </c>
      <c r="J2717" s="20" t="s">
        <v>27158</v>
      </c>
      <c r="K2717" s="20" t="s">
        <v>1183</v>
      </c>
      <c r="L2717" s="20" t="s">
        <v>1184</v>
      </c>
      <c r="M2717" s="758" t="s">
        <v>27159</v>
      </c>
      <c r="N2717" s="21">
        <v>4153945886</v>
      </c>
      <c r="O2717" s="21"/>
      <c r="P2717" s="21" t="s">
        <v>347</v>
      </c>
      <c r="Q2717" s="21"/>
      <c r="R2717" s="21" t="s">
        <v>347</v>
      </c>
      <c r="S2717" s="759"/>
      <c r="T2717" s="759" t="str">
        <f>IF(Table54[[#This Row],[تاریخ اولین  احتساب حق بیمه]]="",1403,MID(Table54[[#This Row],[تاریخ اولین  احتساب حق بیمه]],1,4))</f>
        <v>1400</v>
      </c>
      <c r="U2717" s="21"/>
      <c r="V2717" s="21"/>
      <c r="W2717" s="20"/>
      <c r="X2717" s="21"/>
      <c r="AH2717" s="761"/>
      <c r="AI2717" s="761"/>
      <c r="AJ2717" s="761"/>
      <c r="AK2717" s="761"/>
      <c r="AS2717" s="759"/>
    </row>
    <row r="2718" spans="1:45" s="900" customFormat="1" ht="24.75" customHeight="1">
      <c r="A2718" s="894" t="s">
        <v>27160</v>
      </c>
      <c r="B2718" s="895" t="s">
        <v>27161</v>
      </c>
      <c r="C2718" s="896" t="s">
        <v>4464</v>
      </c>
      <c r="D2718" s="895">
        <v>2580652698</v>
      </c>
      <c r="E2718" s="895" t="s">
        <v>162</v>
      </c>
      <c r="F2718" s="894" t="s">
        <v>27162</v>
      </c>
      <c r="G2718" s="894" t="s">
        <v>27143</v>
      </c>
      <c r="H2718" s="894" t="s">
        <v>481</v>
      </c>
      <c r="I2718" s="897" t="s">
        <v>5417</v>
      </c>
      <c r="J2718" s="895" t="s">
        <v>27163</v>
      </c>
      <c r="K2718" s="895" t="s">
        <v>1183</v>
      </c>
      <c r="L2718" s="895" t="s">
        <v>1184</v>
      </c>
      <c r="M2718" s="898" t="s">
        <v>27164</v>
      </c>
      <c r="N2718" s="894">
        <v>4165986376</v>
      </c>
      <c r="O2718" s="894"/>
      <c r="P2718" s="894" t="s">
        <v>1309</v>
      </c>
      <c r="Q2718" s="894"/>
      <c r="R2718" s="894" t="s">
        <v>1309</v>
      </c>
      <c r="S2718" s="899"/>
      <c r="T2718" s="899" t="str">
        <f>IF(Table54[[#This Row],[تاریخ اولین  احتساب حق بیمه]]="",1403,MID(Table54[[#This Row],[تاریخ اولین  احتساب حق بیمه]],1,4))</f>
        <v>1401</v>
      </c>
      <c r="U2718" s="894"/>
      <c r="V2718" s="894"/>
      <c r="W2718" s="895"/>
      <c r="X2718" s="894"/>
      <c r="AH2718" s="901"/>
      <c r="AI2718" s="901"/>
      <c r="AJ2718" s="901"/>
      <c r="AK2718" s="901"/>
      <c r="AS2718" s="899"/>
    </row>
    <row r="2719" spans="1:45" s="760" customFormat="1" ht="24.75" customHeight="1">
      <c r="A2719" s="21" t="s">
        <v>27165</v>
      </c>
      <c r="B2719" s="20" t="s">
        <v>27166</v>
      </c>
      <c r="C2719" s="757" t="s">
        <v>4464</v>
      </c>
      <c r="D2719" s="20" t="s">
        <v>27167</v>
      </c>
      <c r="E2719" s="20" t="s">
        <v>162</v>
      </c>
      <c r="F2719" s="21" t="s">
        <v>665</v>
      </c>
      <c r="G2719" s="21" t="s">
        <v>27143</v>
      </c>
      <c r="H2719" s="21" t="s">
        <v>180</v>
      </c>
      <c r="I2719" s="19" t="s">
        <v>5417</v>
      </c>
      <c r="J2719" s="20" t="s">
        <v>27168</v>
      </c>
      <c r="K2719" s="20" t="s">
        <v>1183</v>
      </c>
      <c r="L2719" s="20" t="s">
        <v>1184</v>
      </c>
      <c r="M2719" s="758" t="s">
        <v>27169</v>
      </c>
      <c r="N2719" s="21">
        <v>4144758359</v>
      </c>
      <c r="O2719" s="21"/>
      <c r="P2719" s="21" t="s">
        <v>1309</v>
      </c>
      <c r="Q2719" s="21"/>
      <c r="R2719" s="21" t="s">
        <v>1309</v>
      </c>
      <c r="S2719" s="759"/>
      <c r="T2719" s="759" t="str">
        <f>IF(Table54[[#This Row],[تاریخ اولین  احتساب حق بیمه]]="",1403,MID(Table54[[#This Row],[تاریخ اولین  احتساب حق بیمه]],1,4))</f>
        <v>1401</v>
      </c>
      <c r="U2719" s="21"/>
      <c r="V2719" s="21"/>
      <c r="W2719" s="20"/>
      <c r="X2719" s="21"/>
      <c r="AH2719" s="761"/>
      <c r="AI2719" s="761"/>
      <c r="AJ2719" s="761"/>
      <c r="AK2719" s="761"/>
      <c r="AS2719" s="759"/>
    </row>
    <row r="2720" spans="1:45" s="760" customFormat="1" ht="24.75" customHeight="1">
      <c r="A2720" s="21" t="s">
        <v>27170</v>
      </c>
      <c r="B2720" s="20" t="s">
        <v>27171</v>
      </c>
      <c r="C2720" s="757" t="s">
        <v>4464</v>
      </c>
      <c r="D2720" s="20">
        <v>2580808795</v>
      </c>
      <c r="E2720" s="20" t="s">
        <v>162</v>
      </c>
      <c r="F2720" s="21" t="s">
        <v>27030</v>
      </c>
      <c r="G2720" s="21" t="s">
        <v>27143</v>
      </c>
      <c r="H2720" s="21" t="s">
        <v>629</v>
      </c>
      <c r="I2720" s="19" t="s">
        <v>5417</v>
      </c>
      <c r="J2720" s="20" t="s">
        <v>27172</v>
      </c>
      <c r="K2720" s="20" t="s">
        <v>1183</v>
      </c>
      <c r="L2720" s="20" t="s">
        <v>1184</v>
      </c>
      <c r="M2720" s="758" t="s">
        <v>27173</v>
      </c>
      <c r="N2720" s="21">
        <v>4441914874</v>
      </c>
      <c r="O2720" s="21"/>
      <c r="P2720" s="21" t="s">
        <v>2709</v>
      </c>
      <c r="Q2720" s="21"/>
      <c r="R2720" s="21" t="s">
        <v>2709</v>
      </c>
      <c r="S2720" s="759"/>
      <c r="T2720" s="759" t="str">
        <f>IF(Table54[[#This Row],[تاریخ اولین  احتساب حق بیمه]]="",1403,MID(Table54[[#This Row],[تاریخ اولین  احتساب حق بیمه]],1,4))</f>
        <v>1401</v>
      </c>
      <c r="U2720" s="21"/>
      <c r="V2720" s="21"/>
      <c r="W2720" s="20"/>
      <c r="X2720" s="21"/>
      <c r="AH2720" s="761"/>
      <c r="AI2720" s="761"/>
      <c r="AJ2720" s="761"/>
      <c r="AK2720" s="761"/>
      <c r="AS2720" s="759"/>
    </row>
    <row r="2721" spans="1:45" s="760" customFormat="1" ht="24.75" customHeight="1">
      <c r="A2721" s="21" t="s">
        <v>27174</v>
      </c>
      <c r="B2721" s="20" t="s">
        <v>27175</v>
      </c>
      <c r="C2721" s="757" t="s">
        <v>4464</v>
      </c>
      <c r="D2721" s="20">
        <v>5690039993</v>
      </c>
      <c r="E2721" s="20" t="s">
        <v>162</v>
      </c>
      <c r="F2721" s="21" t="s">
        <v>559</v>
      </c>
      <c r="G2721" s="21" t="s">
        <v>27143</v>
      </c>
      <c r="H2721" s="21" t="s">
        <v>629</v>
      </c>
      <c r="I2721" s="19" t="s">
        <v>5417</v>
      </c>
      <c r="J2721" s="20" t="s">
        <v>27176</v>
      </c>
      <c r="K2721" s="20" t="s">
        <v>1183</v>
      </c>
      <c r="L2721" s="20" t="s">
        <v>1184</v>
      </c>
      <c r="M2721" s="758" t="s">
        <v>27177</v>
      </c>
      <c r="N2721" s="21"/>
      <c r="O2721" s="21"/>
      <c r="P2721" s="21" t="s">
        <v>1347</v>
      </c>
      <c r="Q2721" s="21"/>
      <c r="R2721" s="21" t="s">
        <v>1347</v>
      </c>
      <c r="S2721" s="759"/>
      <c r="T2721" s="759" t="str">
        <f>IF(Table54[[#This Row],[تاریخ اولین  احتساب حق بیمه]]="",1403,MID(Table54[[#This Row],[تاریخ اولین  احتساب حق بیمه]],1,4))</f>
        <v>1397</v>
      </c>
      <c r="U2721" s="21"/>
      <c r="V2721" s="21"/>
      <c r="W2721" s="20"/>
      <c r="X2721" s="21"/>
      <c r="AH2721" s="761"/>
      <c r="AI2721" s="761"/>
      <c r="AJ2721" s="761"/>
      <c r="AK2721" s="761"/>
      <c r="AS2721" s="759"/>
    </row>
    <row r="2722" spans="1:45" s="900" customFormat="1" ht="24.75" customHeight="1">
      <c r="A2722" s="894" t="s">
        <v>27178</v>
      </c>
      <c r="B2722" s="895" t="s">
        <v>27179</v>
      </c>
      <c r="C2722" s="896" t="s">
        <v>4464</v>
      </c>
      <c r="D2722" s="895">
        <v>2580487557</v>
      </c>
      <c r="E2722" s="895" t="s">
        <v>162</v>
      </c>
      <c r="F2722" s="894" t="s">
        <v>27180</v>
      </c>
      <c r="G2722" s="894" t="s">
        <v>26826</v>
      </c>
      <c r="H2722" s="894" t="s">
        <v>629</v>
      </c>
      <c r="I2722" s="897" t="s">
        <v>5417</v>
      </c>
      <c r="J2722" s="895" t="s">
        <v>27181</v>
      </c>
      <c r="K2722" s="895" t="s">
        <v>1183</v>
      </c>
      <c r="L2722" s="895" t="s">
        <v>1184</v>
      </c>
      <c r="M2722" s="898" t="s">
        <v>27182</v>
      </c>
      <c r="N2722" s="894">
        <v>4136654978</v>
      </c>
      <c r="O2722" s="894"/>
      <c r="P2722" s="894" t="s">
        <v>1114</v>
      </c>
      <c r="Q2722" s="894"/>
      <c r="R2722" s="894" t="s">
        <v>1114</v>
      </c>
      <c r="S2722" s="899"/>
      <c r="T2722" s="899" t="str">
        <f>IF(Table54[[#This Row],[تاریخ اولین  احتساب حق بیمه]]="",1403,MID(Table54[[#This Row],[تاریخ اولین  احتساب حق بیمه]],1,4))</f>
        <v>1398</v>
      </c>
      <c r="U2722" s="894"/>
      <c r="V2722" s="894"/>
      <c r="W2722" s="895"/>
      <c r="X2722" s="894"/>
      <c r="AH2722" s="901"/>
      <c r="AI2722" s="901"/>
      <c r="AJ2722" s="901"/>
      <c r="AK2722" s="901"/>
      <c r="AS2722" s="899"/>
    </row>
    <row r="2723" spans="1:45" s="760" customFormat="1" ht="24.75" customHeight="1">
      <c r="A2723" s="21" t="s">
        <v>27183</v>
      </c>
      <c r="B2723" s="20" t="s">
        <v>27184</v>
      </c>
      <c r="C2723" s="757" t="s">
        <v>4464</v>
      </c>
      <c r="D2723" s="20">
        <v>3490265270</v>
      </c>
      <c r="E2723" s="20" t="s">
        <v>162</v>
      </c>
      <c r="F2723" s="21" t="s">
        <v>27185</v>
      </c>
      <c r="G2723" s="21" t="s">
        <v>26826</v>
      </c>
      <c r="H2723" s="21" t="s">
        <v>481</v>
      </c>
      <c r="I2723" s="19" t="s">
        <v>5417</v>
      </c>
      <c r="J2723" s="20" t="s">
        <v>27186</v>
      </c>
      <c r="K2723" s="20" t="s">
        <v>1183</v>
      </c>
      <c r="L2723" s="20" t="s">
        <v>1184</v>
      </c>
      <c r="M2723" s="758" t="s">
        <v>27187</v>
      </c>
      <c r="N2723" s="21">
        <v>4144761911</v>
      </c>
      <c r="O2723" s="21"/>
      <c r="P2723" s="21" t="s">
        <v>3282</v>
      </c>
      <c r="Q2723" s="21"/>
      <c r="R2723" s="21" t="s">
        <v>3282</v>
      </c>
      <c r="S2723" s="759"/>
      <c r="T2723" s="759" t="str">
        <f>IF(Table54[[#This Row],[تاریخ اولین  احتساب حق بیمه]]="",1403,MID(Table54[[#This Row],[تاریخ اولین  احتساب حق بیمه]],1,4))</f>
        <v>1402</v>
      </c>
      <c r="U2723" s="21"/>
      <c r="V2723" s="21"/>
      <c r="W2723" s="20"/>
      <c r="X2723" s="21"/>
      <c r="AH2723" s="761"/>
      <c r="AI2723" s="761"/>
      <c r="AJ2723" s="761"/>
      <c r="AK2723" s="761"/>
      <c r="AS2723" s="759"/>
    </row>
    <row r="2724" spans="1:45" s="760" customFormat="1" ht="24.75" customHeight="1">
      <c r="A2724" s="21" t="s">
        <v>27188</v>
      </c>
      <c r="B2724" s="20" t="s">
        <v>27189</v>
      </c>
      <c r="C2724" s="757" t="s">
        <v>4464</v>
      </c>
      <c r="D2724" s="20">
        <v>5179917050</v>
      </c>
      <c r="E2724" s="20" t="s">
        <v>162</v>
      </c>
      <c r="F2724" s="21" t="s">
        <v>27190</v>
      </c>
      <c r="G2724" s="21" t="s">
        <v>27191</v>
      </c>
      <c r="H2724" s="21" t="s">
        <v>481</v>
      </c>
      <c r="I2724" s="19" t="s">
        <v>5417</v>
      </c>
      <c r="J2724" s="20" t="s">
        <v>27192</v>
      </c>
      <c r="K2724" s="20" t="s">
        <v>1183</v>
      </c>
      <c r="L2724" s="20" t="s">
        <v>1184</v>
      </c>
      <c r="M2724" s="758" t="s">
        <v>27193</v>
      </c>
      <c r="N2724" s="21">
        <v>4434693786</v>
      </c>
      <c r="O2724" s="21"/>
      <c r="P2724" s="21" t="s">
        <v>23895</v>
      </c>
      <c r="Q2724" s="21"/>
      <c r="R2724" s="21" t="s">
        <v>23895</v>
      </c>
      <c r="S2724" s="759"/>
      <c r="T2724" s="759" t="str">
        <f>IF(Table54[[#This Row],[تاریخ اولین  احتساب حق بیمه]]="",1403,MID(Table54[[#This Row],[تاریخ اولین  احتساب حق بیمه]],1,4))</f>
        <v>1397</v>
      </c>
      <c r="U2724" s="21"/>
      <c r="V2724" s="21"/>
      <c r="W2724" s="20"/>
      <c r="X2724" s="21"/>
      <c r="AH2724" s="761"/>
      <c r="AI2724" s="761"/>
      <c r="AJ2724" s="761"/>
      <c r="AK2724" s="761"/>
      <c r="AS2724" s="759"/>
    </row>
    <row r="2725" spans="1:45" s="760" customFormat="1" ht="24.75" customHeight="1">
      <c r="A2725" s="21" t="s">
        <v>27194</v>
      </c>
      <c r="B2725" s="20" t="s">
        <v>27195</v>
      </c>
      <c r="C2725" s="757" t="s">
        <v>4464</v>
      </c>
      <c r="D2725" s="20">
        <v>2580412042</v>
      </c>
      <c r="E2725" s="20" t="s">
        <v>162</v>
      </c>
      <c r="F2725" s="21" t="s">
        <v>26960</v>
      </c>
      <c r="G2725" s="21" t="s">
        <v>27191</v>
      </c>
      <c r="H2725" s="21" t="s">
        <v>481</v>
      </c>
      <c r="I2725" s="19" t="s">
        <v>5417</v>
      </c>
      <c r="J2725" s="20" t="s">
        <v>27196</v>
      </c>
      <c r="K2725" s="20" t="s">
        <v>1183</v>
      </c>
      <c r="L2725" s="20" t="s">
        <v>1184</v>
      </c>
      <c r="M2725" s="758" t="s">
        <v>27197</v>
      </c>
      <c r="N2725" s="21">
        <v>4144613451</v>
      </c>
      <c r="O2725" s="21"/>
      <c r="P2725" s="21" t="s">
        <v>611</v>
      </c>
      <c r="Q2725" s="21"/>
      <c r="R2725" s="21" t="s">
        <v>611</v>
      </c>
      <c r="S2725" s="759"/>
      <c r="T2725" s="759" t="str">
        <f>IF(Table54[[#This Row],[تاریخ اولین  احتساب حق بیمه]]="",1403,MID(Table54[[#This Row],[تاریخ اولین  احتساب حق بیمه]],1,4))</f>
        <v>1397</v>
      </c>
      <c r="U2725" s="21"/>
      <c r="V2725" s="21"/>
      <c r="W2725" s="20"/>
      <c r="X2725" s="21"/>
      <c r="AH2725" s="761"/>
      <c r="AI2725" s="761"/>
      <c r="AJ2725" s="761"/>
      <c r="AK2725" s="761"/>
      <c r="AS2725" s="759"/>
    </row>
    <row r="2726" spans="1:45" s="760" customFormat="1" ht="24.75" customHeight="1">
      <c r="A2726" s="21" t="s">
        <v>27198</v>
      </c>
      <c r="B2726" s="20" t="s">
        <v>27199</v>
      </c>
      <c r="C2726" s="757" t="s">
        <v>4464</v>
      </c>
      <c r="D2726" s="20">
        <v>2580825282</v>
      </c>
      <c r="E2726" s="20" t="s">
        <v>162</v>
      </c>
      <c r="F2726" s="21" t="s">
        <v>26978</v>
      </c>
      <c r="G2726" s="21" t="s">
        <v>27191</v>
      </c>
      <c r="H2726" s="21" t="s">
        <v>481</v>
      </c>
      <c r="I2726" s="19" t="s">
        <v>5417</v>
      </c>
      <c r="J2726" s="20" t="s">
        <v>27200</v>
      </c>
      <c r="K2726" s="20" t="s">
        <v>1183</v>
      </c>
      <c r="L2726" s="20" t="s">
        <v>1184</v>
      </c>
      <c r="M2726" s="758" t="s">
        <v>27201</v>
      </c>
      <c r="N2726" s="21"/>
      <c r="O2726" s="21"/>
      <c r="P2726" s="21" t="s">
        <v>611</v>
      </c>
      <c r="Q2726" s="21"/>
      <c r="R2726" s="21" t="s">
        <v>611</v>
      </c>
      <c r="S2726" s="759"/>
      <c r="T2726" s="759" t="str">
        <f>IF(Table54[[#This Row],[تاریخ اولین  احتساب حق بیمه]]="",1403,MID(Table54[[#This Row],[تاریخ اولین  احتساب حق بیمه]],1,4))</f>
        <v>1397</v>
      </c>
      <c r="U2726" s="21"/>
      <c r="V2726" s="21"/>
      <c r="W2726" s="20"/>
      <c r="X2726" s="21"/>
      <c r="AH2726" s="761"/>
      <c r="AI2726" s="761"/>
      <c r="AJ2726" s="761"/>
      <c r="AK2726" s="761"/>
      <c r="AS2726" s="759"/>
    </row>
    <row r="2727" spans="1:45" s="760" customFormat="1" ht="24.75" customHeight="1">
      <c r="A2727" s="21" t="s">
        <v>27202</v>
      </c>
      <c r="B2727" s="20" t="s">
        <v>27203</v>
      </c>
      <c r="C2727" s="757" t="s">
        <v>4464</v>
      </c>
      <c r="D2727" s="20">
        <v>2580757546</v>
      </c>
      <c r="E2727" s="20" t="s">
        <v>162</v>
      </c>
      <c r="F2727" s="21" t="s">
        <v>26960</v>
      </c>
      <c r="G2727" s="21" t="s">
        <v>27191</v>
      </c>
      <c r="H2727" s="21" t="s">
        <v>481</v>
      </c>
      <c r="I2727" s="19" t="s">
        <v>5417</v>
      </c>
      <c r="J2727" s="20" t="s">
        <v>27204</v>
      </c>
      <c r="K2727" s="20" t="s">
        <v>1183</v>
      </c>
      <c r="L2727" s="20" t="s">
        <v>1184</v>
      </c>
      <c r="M2727" s="758" t="s">
        <v>27205</v>
      </c>
      <c r="N2727" s="21">
        <v>4146749817</v>
      </c>
      <c r="O2727" s="21"/>
      <c r="P2727" s="21" t="s">
        <v>1318</v>
      </c>
      <c r="Q2727" s="21"/>
      <c r="R2727" s="21" t="s">
        <v>1318</v>
      </c>
      <c r="S2727" s="759"/>
      <c r="T2727" s="759" t="str">
        <f>IF(Table54[[#This Row],[تاریخ اولین  احتساب حق بیمه]]="",1403,MID(Table54[[#This Row],[تاریخ اولین  احتساب حق بیمه]],1,4))</f>
        <v>1399</v>
      </c>
      <c r="U2727" s="21"/>
      <c r="V2727" s="21"/>
      <c r="W2727" s="20"/>
      <c r="X2727" s="21"/>
      <c r="AH2727" s="761"/>
      <c r="AI2727" s="761"/>
      <c r="AJ2727" s="761"/>
      <c r="AK2727" s="761"/>
      <c r="AS2727" s="759"/>
    </row>
    <row r="2728" spans="1:45" s="760" customFormat="1" ht="24.75" customHeight="1">
      <c r="A2728" s="21" t="s">
        <v>27206</v>
      </c>
      <c r="B2728" s="20" t="s">
        <v>27207</v>
      </c>
      <c r="C2728" s="757" t="s">
        <v>4464</v>
      </c>
      <c r="D2728" s="20">
        <v>1638339139</v>
      </c>
      <c r="E2728" s="20" t="s">
        <v>162</v>
      </c>
      <c r="F2728" s="21" t="s">
        <v>27208</v>
      </c>
      <c r="G2728" s="21" t="s">
        <v>1287</v>
      </c>
      <c r="H2728" s="21" t="s">
        <v>629</v>
      </c>
      <c r="I2728" s="19" t="s">
        <v>5418</v>
      </c>
      <c r="J2728" s="20" t="s">
        <v>27209</v>
      </c>
      <c r="K2728" s="20" t="s">
        <v>1183</v>
      </c>
      <c r="L2728" s="20" t="s">
        <v>1184</v>
      </c>
      <c r="M2728" s="758" t="s">
        <v>27210</v>
      </c>
      <c r="N2728" s="21">
        <v>4169817141</v>
      </c>
      <c r="O2728" s="21"/>
      <c r="P2728" s="21" t="s">
        <v>27211</v>
      </c>
      <c r="Q2728" s="21"/>
      <c r="R2728" s="21" t="s">
        <v>27211</v>
      </c>
      <c r="S2728" s="759"/>
      <c r="T2728" s="759" t="str">
        <f>IF(Table54[[#This Row],[تاریخ اولین  احتساب حق بیمه]]="",1403,MID(Table54[[#This Row],[تاریخ اولین  احتساب حق بیمه]],1,4))</f>
        <v>1401</v>
      </c>
      <c r="U2728" s="21"/>
      <c r="V2728" s="21"/>
      <c r="W2728" s="20"/>
      <c r="X2728" s="21"/>
      <c r="AH2728" s="761"/>
      <c r="AI2728" s="761"/>
      <c r="AJ2728" s="761"/>
      <c r="AK2728" s="761"/>
      <c r="AS2728" s="759"/>
    </row>
    <row r="2729" spans="1:45" s="900" customFormat="1" ht="24.75" customHeight="1">
      <c r="A2729" s="894" t="s">
        <v>27212</v>
      </c>
      <c r="B2729" s="895" t="s">
        <v>27213</v>
      </c>
      <c r="C2729" s="896" t="s">
        <v>4464</v>
      </c>
      <c r="D2729" s="895">
        <v>2580731415</v>
      </c>
      <c r="E2729" s="895" t="s">
        <v>162</v>
      </c>
      <c r="F2729" s="894" t="s">
        <v>27214</v>
      </c>
      <c r="G2729" s="894" t="s">
        <v>1287</v>
      </c>
      <c r="H2729" s="894" t="s">
        <v>629</v>
      </c>
      <c r="I2729" s="897" t="s">
        <v>5417</v>
      </c>
      <c r="J2729" s="895" t="s">
        <v>27215</v>
      </c>
      <c r="K2729" s="895" t="s">
        <v>1183</v>
      </c>
      <c r="L2729" s="895" t="s">
        <v>1184</v>
      </c>
      <c r="M2729" s="898" t="s">
        <v>27216</v>
      </c>
      <c r="N2729" s="894">
        <v>4173378847</v>
      </c>
      <c r="O2729" s="894"/>
      <c r="P2729" s="894" t="s">
        <v>1037</v>
      </c>
      <c r="Q2729" s="894"/>
      <c r="R2729" s="894" t="s">
        <v>1037</v>
      </c>
      <c r="S2729" s="899"/>
      <c r="T2729" s="899" t="str">
        <f>IF(Table54[[#This Row],[تاریخ اولین  احتساب حق بیمه]]="",1403,MID(Table54[[#This Row],[تاریخ اولین  احتساب حق بیمه]],1,4))</f>
        <v>1400</v>
      </c>
      <c r="U2729" s="894"/>
      <c r="V2729" s="894"/>
      <c r="W2729" s="895"/>
      <c r="X2729" s="894"/>
      <c r="AH2729" s="901"/>
      <c r="AI2729" s="901"/>
      <c r="AJ2729" s="901"/>
      <c r="AK2729" s="901"/>
      <c r="AS2729" s="899"/>
    </row>
    <row r="2730" spans="1:45" s="900" customFormat="1" ht="24.75" customHeight="1">
      <c r="A2730" s="894" t="s">
        <v>27217</v>
      </c>
      <c r="B2730" s="895" t="s">
        <v>27218</v>
      </c>
      <c r="C2730" s="896" t="s">
        <v>4464</v>
      </c>
      <c r="D2730" s="895">
        <v>2580348522</v>
      </c>
      <c r="E2730" s="895" t="s">
        <v>162</v>
      </c>
      <c r="F2730" s="894" t="s">
        <v>199</v>
      </c>
      <c r="G2730" s="894" t="s">
        <v>1287</v>
      </c>
      <c r="H2730" s="894" t="s">
        <v>481</v>
      </c>
      <c r="I2730" s="897" t="s">
        <v>5417</v>
      </c>
      <c r="J2730" s="895" t="s">
        <v>27219</v>
      </c>
      <c r="K2730" s="895" t="s">
        <v>1183</v>
      </c>
      <c r="L2730" s="895" t="s">
        <v>1184</v>
      </c>
      <c r="M2730" s="898" t="s">
        <v>27220</v>
      </c>
      <c r="N2730" s="894">
        <v>4184684896</v>
      </c>
      <c r="O2730" s="894"/>
      <c r="P2730" s="894" t="s">
        <v>188</v>
      </c>
      <c r="Q2730" s="894"/>
      <c r="R2730" s="894" t="s">
        <v>188</v>
      </c>
      <c r="S2730" s="899"/>
      <c r="T2730" s="899" t="str">
        <f>IF(Table54[[#This Row],[تاریخ اولین  احتساب حق بیمه]]="",1403,MID(Table54[[#This Row],[تاریخ اولین  احتساب حق بیمه]],1,4))</f>
        <v>1398</v>
      </c>
      <c r="U2730" s="894"/>
      <c r="V2730" s="894"/>
      <c r="W2730" s="895"/>
      <c r="X2730" s="894"/>
      <c r="AH2730" s="901"/>
      <c r="AI2730" s="901"/>
      <c r="AJ2730" s="901"/>
      <c r="AK2730" s="901"/>
      <c r="AS2730" s="899"/>
    </row>
    <row r="2731" spans="1:45" s="760" customFormat="1" ht="24.75" customHeight="1">
      <c r="A2731" s="21" t="s">
        <v>27221</v>
      </c>
      <c r="B2731" s="20" t="s">
        <v>27222</v>
      </c>
      <c r="C2731" s="757" t="s">
        <v>4464</v>
      </c>
      <c r="D2731" s="20">
        <v>386180938</v>
      </c>
      <c r="E2731" s="20" t="s">
        <v>162</v>
      </c>
      <c r="F2731" s="21" t="s">
        <v>26978</v>
      </c>
      <c r="G2731" s="21" t="s">
        <v>588</v>
      </c>
      <c r="H2731" s="21" t="s">
        <v>629</v>
      </c>
      <c r="I2731" s="19" t="s">
        <v>5418</v>
      </c>
      <c r="J2731" s="20" t="s">
        <v>27223</v>
      </c>
      <c r="K2731" s="20" t="s">
        <v>1183</v>
      </c>
      <c r="L2731" s="20" t="s">
        <v>1184</v>
      </c>
      <c r="M2731" s="758" t="s">
        <v>27224</v>
      </c>
      <c r="N2731" s="21"/>
      <c r="O2731" s="21"/>
      <c r="P2731" s="21" t="s">
        <v>1342</v>
      </c>
      <c r="Q2731" s="21"/>
      <c r="R2731" s="21" t="s">
        <v>1342</v>
      </c>
      <c r="S2731" s="759"/>
      <c r="T2731" s="759" t="str">
        <f>IF(Table54[[#This Row],[تاریخ اولین  احتساب حق بیمه]]="",1403,MID(Table54[[#This Row],[تاریخ اولین  احتساب حق بیمه]],1,4))</f>
        <v>1397</v>
      </c>
      <c r="U2731" s="21"/>
      <c r="V2731" s="21"/>
      <c r="W2731" s="20"/>
      <c r="X2731" s="21"/>
      <c r="AH2731" s="761"/>
      <c r="AI2731" s="761"/>
      <c r="AJ2731" s="761"/>
      <c r="AK2731" s="761"/>
      <c r="AS2731" s="759"/>
    </row>
    <row r="2732" spans="1:45" s="760" customFormat="1" ht="24.75" customHeight="1">
      <c r="A2732" s="21" t="s">
        <v>27225</v>
      </c>
      <c r="B2732" s="20" t="s">
        <v>27226</v>
      </c>
      <c r="C2732" s="757" t="s">
        <v>4464</v>
      </c>
      <c r="D2732" s="20">
        <v>2581274107</v>
      </c>
      <c r="E2732" s="20" t="s">
        <v>162</v>
      </c>
      <c r="F2732" s="21" t="s">
        <v>1705</v>
      </c>
      <c r="G2732" s="21" t="s">
        <v>27050</v>
      </c>
      <c r="H2732" s="21" t="s">
        <v>481</v>
      </c>
      <c r="I2732" s="19" t="s">
        <v>5417</v>
      </c>
      <c r="J2732" s="20"/>
      <c r="K2732" s="20" t="s">
        <v>1183</v>
      </c>
      <c r="L2732" s="20" t="s">
        <v>1184</v>
      </c>
      <c r="M2732" s="758"/>
      <c r="N2732" s="21"/>
      <c r="O2732" s="21"/>
      <c r="P2732" s="21" t="s">
        <v>2565</v>
      </c>
      <c r="Q2732" s="21"/>
      <c r="R2732" s="21" t="s">
        <v>2565</v>
      </c>
      <c r="S2732" s="759"/>
      <c r="T2732" s="759" t="str">
        <f>IF(Table54[[#This Row],[تاریخ اولین  احتساب حق بیمه]]="",1403,MID(Table54[[#This Row],[تاریخ اولین  احتساب حق بیمه]],1,4))</f>
        <v>1401</v>
      </c>
      <c r="U2732" s="21"/>
      <c r="V2732" s="21"/>
      <c r="W2732" s="20"/>
      <c r="X2732" s="21"/>
      <c r="AH2732" s="761"/>
      <c r="AI2732" s="761"/>
      <c r="AJ2732" s="761"/>
      <c r="AK2732" s="761"/>
      <c r="AS2732" s="759"/>
    </row>
    <row r="2733" spans="1:45" s="760" customFormat="1" ht="24.75" customHeight="1">
      <c r="A2733" s="21" t="s">
        <v>27227</v>
      </c>
      <c r="B2733" s="20" t="s">
        <v>27228</v>
      </c>
      <c r="C2733" s="757" t="s">
        <v>4464</v>
      </c>
      <c r="D2733" s="20">
        <v>5698946116</v>
      </c>
      <c r="E2733" s="20" t="s">
        <v>162</v>
      </c>
      <c r="F2733" s="21" t="s">
        <v>27229</v>
      </c>
      <c r="G2733" s="21" t="s">
        <v>1288</v>
      </c>
      <c r="H2733" s="21" t="s">
        <v>629</v>
      </c>
      <c r="I2733" s="19" t="s">
        <v>5418</v>
      </c>
      <c r="J2733" s="20" t="s">
        <v>27230</v>
      </c>
      <c r="K2733" s="20" t="s">
        <v>1183</v>
      </c>
      <c r="L2733" s="20" t="s">
        <v>1184</v>
      </c>
      <c r="M2733" s="758" t="s">
        <v>27231</v>
      </c>
      <c r="N2733" s="21"/>
      <c r="O2733" s="21"/>
      <c r="P2733" s="21" t="s">
        <v>4375</v>
      </c>
      <c r="Q2733" s="21"/>
      <c r="R2733" s="21" t="s">
        <v>4375</v>
      </c>
      <c r="S2733" s="759"/>
      <c r="T2733" s="759" t="str">
        <f>IF(Table54[[#This Row],[تاریخ اولین  احتساب حق بیمه]]="",1403,MID(Table54[[#This Row],[تاریخ اولین  احتساب حق بیمه]],1,4))</f>
        <v>1397</v>
      </c>
      <c r="U2733" s="21"/>
      <c r="V2733" s="21"/>
      <c r="W2733" s="20"/>
      <c r="X2733" s="21"/>
      <c r="AH2733" s="761"/>
      <c r="AI2733" s="761"/>
      <c r="AJ2733" s="761"/>
      <c r="AK2733" s="761"/>
      <c r="AS2733" s="759"/>
    </row>
    <row r="2734" spans="1:45" s="760" customFormat="1" ht="24.75" customHeight="1">
      <c r="A2734" s="21" t="s">
        <v>27232</v>
      </c>
      <c r="B2734" s="20" t="s">
        <v>27233</v>
      </c>
      <c r="C2734" s="757" t="s">
        <v>4464</v>
      </c>
      <c r="D2734" s="20">
        <v>2677876541</v>
      </c>
      <c r="E2734" s="20" t="s">
        <v>162</v>
      </c>
      <c r="F2734" s="21" t="s">
        <v>27234</v>
      </c>
      <c r="G2734" s="21" t="s">
        <v>27235</v>
      </c>
      <c r="H2734" s="21" t="s">
        <v>629</v>
      </c>
      <c r="I2734" s="19" t="s">
        <v>5418</v>
      </c>
      <c r="J2734" s="20" t="s">
        <v>27236</v>
      </c>
      <c r="K2734" s="20" t="s">
        <v>1183</v>
      </c>
      <c r="L2734" s="20" t="s">
        <v>1221</v>
      </c>
      <c r="M2734" s="758" t="s">
        <v>27237</v>
      </c>
      <c r="N2734" s="21">
        <v>4361679195</v>
      </c>
      <c r="O2734" s="21"/>
      <c r="P2734" s="21" t="s">
        <v>347</v>
      </c>
      <c r="Q2734" s="21"/>
      <c r="R2734" s="21" t="s">
        <v>347</v>
      </c>
      <c r="S2734" s="759"/>
      <c r="T2734" s="759" t="str">
        <f>IF(Table54[[#This Row],[تاریخ اولین  احتساب حق بیمه]]="",1403,MID(Table54[[#This Row],[تاریخ اولین  احتساب حق بیمه]],1,4))</f>
        <v>1400</v>
      </c>
      <c r="U2734" s="21"/>
      <c r="V2734" s="21"/>
      <c r="W2734" s="20"/>
      <c r="X2734" s="21"/>
      <c r="AH2734" s="761"/>
      <c r="AI2734" s="761"/>
      <c r="AJ2734" s="761"/>
      <c r="AK2734" s="761"/>
      <c r="AS2734" s="759"/>
    </row>
    <row r="2735" spans="1:45" s="760" customFormat="1" ht="24.75" customHeight="1">
      <c r="A2735" s="21" t="s">
        <v>27238</v>
      </c>
      <c r="B2735" s="20" t="s">
        <v>27239</v>
      </c>
      <c r="C2735" s="757" t="s">
        <v>4464</v>
      </c>
      <c r="D2735" s="20">
        <v>2580880933</v>
      </c>
      <c r="E2735" s="20" t="s">
        <v>162</v>
      </c>
      <c r="F2735" s="21" t="s">
        <v>2774</v>
      </c>
      <c r="G2735" s="21" t="s">
        <v>26989</v>
      </c>
      <c r="H2735" s="21" t="s">
        <v>629</v>
      </c>
      <c r="I2735" s="19" t="s">
        <v>5417</v>
      </c>
      <c r="J2735" s="20" t="s">
        <v>27240</v>
      </c>
      <c r="K2735" s="20" t="s">
        <v>1183</v>
      </c>
      <c r="L2735" s="20" t="s">
        <v>2707</v>
      </c>
      <c r="M2735" s="758" t="s">
        <v>27241</v>
      </c>
      <c r="N2735" s="21"/>
      <c r="O2735" s="21"/>
      <c r="P2735" s="21" t="s">
        <v>26829</v>
      </c>
      <c r="Q2735" s="21"/>
      <c r="R2735" s="21" t="s">
        <v>26829</v>
      </c>
      <c r="S2735" s="759"/>
      <c r="T2735" s="759" t="str">
        <f>IF(Table54[[#This Row],[تاریخ اولین  احتساب حق بیمه]]="",1403,MID(Table54[[#This Row],[تاریخ اولین  احتساب حق بیمه]],1,4))</f>
        <v>1397</v>
      </c>
      <c r="U2735" s="21"/>
      <c r="V2735" s="21"/>
      <c r="W2735" s="20"/>
      <c r="X2735" s="21"/>
      <c r="AH2735" s="761"/>
      <c r="AI2735" s="761"/>
      <c r="AJ2735" s="761"/>
      <c r="AK2735" s="761"/>
      <c r="AS2735" s="759"/>
    </row>
    <row r="2736" spans="1:45" s="900" customFormat="1" ht="24.75" customHeight="1">
      <c r="A2736" s="894" t="s">
        <v>27242</v>
      </c>
      <c r="B2736" s="895" t="s">
        <v>27243</v>
      </c>
      <c r="C2736" s="896" t="s">
        <v>4464</v>
      </c>
      <c r="D2736" s="895">
        <v>2580893024</v>
      </c>
      <c r="E2736" s="895" t="s">
        <v>162</v>
      </c>
      <c r="F2736" s="894" t="s">
        <v>27244</v>
      </c>
      <c r="G2736" s="894" t="s">
        <v>26826</v>
      </c>
      <c r="H2736" s="894" t="s">
        <v>629</v>
      </c>
      <c r="I2736" s="897" t="s">
        <v>5417</v>
      </c>
      <c r="J2736" s="895" t="s">
        <v>27245</v>
      </c>
      <c r="K2736" s="895" t="s">
        <v>1183</v>
      </c>
      <c r="L2736" s="895" t="s">
        <v>1184</v>
      </c>
      <c r="M2736" s="898" t="s">
        <v>27246</v>
      </c>
      <c r="N2736" s="894">
        <v>4153754156</v>
      </c>
      <c r="O2736" s="894"/>
      <c r="P2736" s="894" t="s">
        <v>3764</v>
      </c>
      <c r="Q2736" s="894"/>
      <c r="R2736" s="894" t="s">
        <v>3764</v>
      </c>
      <c r="S2736" s="899"/>
      <c r="T2736" s="899" t="str">
        <f>IF(Table54[[#This Row],[تاریخ اولین  احتساب حق بیمه]]="",1403,MID(Table54[[#This Row],[تاریخ اولین  احتساب حق بیمه]],1,4))</f>
        <v>1402</v>
      </c>
      <c r="U2736" s="894"/>
      <c r="V2736" s="894"/>
      <c r="W2736" s="895"/>
      <c r="X2736" s="894"/>
      <c r="AH2736" s="901"/>
      <c r="AI2736" s="901"/>
      <c r="AJ2736" s="901"/>
      <c r="AK2736" s="901"/>
      <c r="AS2736" s="899"/>
    </row>
    <row r="2737" spans="1:45" s="900" customFormat="1" ht="24.75" customHeight="1">
      <c r="A2737" s="894" t="s">
        <v>27247</v>
      </c>
      <c r="B2737" s="895" t="s">
        <v>27248</v>
      </c>
      <c r="C2737" s="896" t="s">
        <v>4464</v>
      </c>
      <c r="D2737" s="895">
        <v>5690083089</v>
      </c>
      <c r="E2737" s="895" t="s">
        <v>162</v>
      </c>
      <c r="F2737" s="894" t="s">
        <v>27249</v>
      </c>
      <c r="G2737" s="894" t="s">
        <v>26826</v>
      </c>
      <c r="H2737" s="894" t="s">
        <v>180</v>
      </c>
      <c r="I2737" s="897" t="s">
        <v>5417</v>
      </c>
      <c r="J2737" s="895" t="s">
        <v>27250</v>
      </c>
      <c r="K2737" s="895" t="s">
        <v>1183</v>
      </c>
      <c r="L2737" s="895" t="s">
        <v>1184</v>
      </c>
      <c r="M2737" s="898" t="s">
        <v>27251</v>
      </c>
      <c r="N2737" s="894">
        <v>4144986695</v>
      </c>
      <c r="O2737" s="894"/>
      <c r="P2737" s="894" t="s">
        <v>27252</v>
      </c>
      <c r="Q2737" s="894"/>
      <c r="R2737" s="894" t="s">
        <v>27252</v>
      </c>
      <c r="S2737" s="899"/>
      <c r="T2737" s="899" t="str">
        <f>IF(Table54[[#This Row],[تاریخ اولین  احتساب حق بیمه]]="",1403,MID(Table54[[#This Row],[تاریخ اولین  احتساب حق بیمه]],1,4))</f>
        <v>1402</v>
      </c>
      <c r="U2737" s="894"/>
      <c r="V2737" s="894"/>
      <c r="W2737" s="895"/>
      <c r="X2737" s="894"/>
      <c r="AH2737" s="901"/>
      <c r="AI2737" s="901"/>
      <c r="AJ2737" s="901"/>
      <c r="AK2737" s="901"/>
      <c r="AS2737" s="899"/>
    </row>
    <row r="2738" spans="1:45" s="760" customFormat="1" ht="24.75" customHeight="1">
      <c r="A2738" s="21" t="s">
        <v>27253</v>
      </c>
      <c r="B2738" s="20" t="s">
        <v>27254</v>
      </c>
      <c r="C2738" s="757" t="s">
        <v>4464</v>
      </c>
      <c r="D2738" s="20">
        <v>2581016981</v>
      </c>
      <c r="E2738" s="20" t="s">
        <v>162</v>
      </c>
      <c r="F2738" s="21" t="s">
        <v>26928</v>
      </c>
      <c r="G2738" s="21" t="s">
        <v>26826</v>
      </c>
      <c r="H2738" s="21" t="s">
        <v>629</v>
      </c>
      <c r="I2738" s="19" t="s">
        <v>5417</v>
      </c>
      <c r="J2738" s="20" t="s">
        <v>27255</v>
      </c>
      <c r="K2738" s="20" t="s">
        <v>1183</v>
      </c>
      <c r="L2738" s="20" t="s">
        <v>1184</v>
      </c>
      <c r="M2738" s="758" t="s">
        <v>27256</v>
      </c>
      <c r="N2738" s="21">
        <v>4135887698</v>
      </c>
      <c r="O2738" s="21"/>
      <c r="P2738" s="21" t="s">
        <v>27257</v>
      </c>
      <c r="Q2738" s="21"/>
      <c r="R2738" s="21" t="s">
        <v>27257</v>
      </c>
      <c r="S2738" s="759"/>
      <c r="T2738" s="759" t="str">
        <f>IF(Table54[[#This Row],[تاریخ اولین  احتساب حق بیمه]]="",1403,MID(Table54[[#This Row],[تاریخ اولین  احتساب حق بیمه]],1,4))</f>
        <v>1402</v>
      </c>
      <c r="U2738" s="21"/>
      <c r="V2738" s="21"/>
      <c r="W2738" s="20"/>
      <c r="X2738" s="21"/>
      <c r="AH2738" s="761"/>
      <c r="AI2738" s="761"/>
      <c r="AJ2738" s="761"/>
      <c r="AK2738" s="761"/>
      <c r="AS2738" s="759"/>
    </row>
    <row r="2739" spans="1:45" s="900" customFormat="1" ht="24.75" customHeight="1">
      <c r="A2739" s="894" t="s">
        <v>27258</v>
      </c>
      <c r="B2739" s="895" t="s">
        <v>27259</v>
      </c>
      <c r="C2739" s="896" t="s">
        <v>4464</v>
      </c>
      <c r="D2739" s="895">
        <v>5690083135</v>
      </c>
      <c r="E2739" s="895" t="s">
        <v>162</v>
      </c>
      <c r="F2739" s="894" t="s">
        <v>27260</v>
      </c>
      <c r="G2739" s="894" t="s">
        <v>26832</v>
      </c>
      <c r="H2739" s="894" t="s">
        <v>180</v>
      </c>
      <c r="I2739" s="897" t="s">
        <v>5417</v>
      </c>
      <c r="J2739" s="895" t="s">
        <v>27261</v>
      </c>
      <c r="K2739" s="895" t="s">
        <v>1183</v>
      </c>
      <c r="L2739" s="895" t="s">
        <v>1184</v>
      </c>
      <c r="M2739" s="898" t="s">
        <v>27262</v>
      </c>
      <c r="N2739" s="894">
        <v>4146736368</v>
      </c>
      <c r="O2739" s="894"/>
      <c r="P2739" s="894" t="s">
        <v>4118</v>
      </c>
      <c r="Q2739" s="894"/>
      <c r="R2739" s="894" t="s">
        <v>4118</v>
      </c>
      <c r="S2739" s="899"/>
      <c r="T2739" s="899" t="str">
        <f>IF(Table54[[#This Row],[تاریخ اولین  احتساب حق بیمه]]="",1403,MID(Table54[[#This Row],[تاریخ اولین  احتساب حق بیمه]],1,4))</f>
        <v>1402</v>
      </c>
      <c r="U2739" s="894"/>
      <c r="V2739" s="894"/>
      <c r="W2739" s="895"/>
      <c r="X2739" s="894"/>
      <c r="AH2739" s="901"/>
      <c r="AI2739" s="901"/>
      <c r="AJ2739" s="901"/>
      <c r="AK2739" s="901"/>
      <c r="AS2739" s="899"/>
    </row>
    <row r="2740" spans="1:45" s="900" customFormat="1" ht="24.75" customHeight="1">
      <c r="A2740" s="894" t="s">
        <v>27263</v>
      </c>
      <c r="B2740" s="895" t="s">
        <v>27264</v>
      </c>
      <c r="C2740" s="896" t="s">
        <v>4464</v>
      </c>
      <c r="D2740" s="895">
        <v>5180129176</v>
      </c>
      <c r="E2740" s="895" t="s">
        <v>162</v>
      </c>
      <c r="F2740" s="894" t="s">
        <v>27265</v>
      </c>
      <c r="G2740" s="894" t="s">
        <v>1287</v>
      </c>
      <c r="H2740" s="894" t="s">
        <v>180</v>
      </c>
      <c r="I2740" s="897" t="s">
        <v>5417</v>
      </c>
      <c r="J2740" s="895" t="s">
        <v>27266</v>
      </c>
      <c r="K2740" s="895" t="s">
        <v>1183</v>
      </c>
      <c r="L2740" s="895" t="s">
        <v>1184</v>
      </c>
      <c r="M2740" s="898" t="s">
        <v>27267</v>
      </c>
      <c r="N2740" s="894">
        <v>433935636</v>
      </c>
      <c r="O2740" s="894"/>
      <c r="P2740" s="894" t="s">
        <v>27268</v>
      </c>
      <c r="Q2740" s="894"/>
      <c r="R2740" s="894" t="s">
        <v>27268</v>
      </c>
      <c r="S2740" s="899"/>
      <c r="T2740" s="899" t="str">
        <f>IF(Table54[[#This Row],[تاریخ اولین  احتساب حق بیمه]]="",1403,MID(Table54[[#This Row],[تاریخ اولین  احتساب حق بیمه]],1,4))</f>
        <v>1402</v>
      </c>
      <c r="U2740" s="894"/>
      <c r="V2740" s="894"/>
      <c r="W2740" s="895"/>
      <c r="X2740" s="894"/>
      <c r="AH2740" s="901"/>
      <c r="AI2740" s="901"/>
      <c r="AJ2740" s="901"/>
      <c r="AK2740" s="901"/>
      <c r="AS2740" s="899"/>
    </row>
    <row r="2741" spans="1:45" s="760" customFormat="1" ht="24.75" customHeight="1">
      <c r="A2741" s="21" t="s">
        <v>27269</v>
      </c>
      <c r="B2741" s="20" t="s">
        <v>27270</v>
      </c>
      <c r="C2741" s="757" t="s">
        <v>4464</v>
      </c>
      <c r="D2741" s="20">
        <v>17189561</v>
      </c>
      <c r="E2741" s="20" t="s">
        <v>162</v>
      </c>
      <c r="F2741" s="21" t="s">
        <v>26978</v>
      </c>
      <c r="G2741" s="21" t="s">
        <v>588</v>
      </c>
      <c r="H2741" s="21" t="s">
        <v>629</v>
      </c>
      <c r="I2741" s="19" t="s">
        <v>5417</v>
      </c>
      <c r="J2741" s="20" t="s">
        <v>27271</v>
      </c>
      <c r="K2741" s="20" t="s">
        <v>1183</v>
      </c>
      <c r="L2741" s="20" t="s">
        <v>1184</v>
      </c>
      <c r="M2741" s="758" t="s">
        <v>27272</v>
      </c>
      <c r="N2741" s="21">
        <v>4159543511</v>
      </c>
      <c r="O2741" s="21"/>
      <c r="P2741" s="21" t="s">
        <v>24545</v>
      </c>
      <c r="Q2741" s="21"/>
      <c r="R2741" s="21" t="s">
        <v>24545</v>
      </c>
      <c r="S2741" s="759"/>
      <c r="T2741" s="759" t="str">
        <f>IF(Table54[[#This Row],[تاریخ اولین  احتساب حق بیمه]]="",1403,MID(Table54[[#This Row],[تاریخ اولین  احتساب حق بیمه]],1,4))</f>
        <v>1402</v>
      </c>
      <c r="U2741" s="21"/>
      <c r="V2741" s="21"/>
      <c r="W2741" s="20"/>
      <c r="X2741" s="21"/>
      <c r="AH2741" s="761"/>
      <c r="AI2741" s="761"/>
      <c r="AJ2741" s="761"/>
      <c r="AK2741" s="761"/>
      <c r="AS2741" s="759"/>
    </row>
    <row r="2742" spans="1:45" s="760" customFormat="1" ht="24.75" customHeight="1">
      <c r="A2742" s="21" t="s">
        <v>27273</v>
      </c>
      <c r="B2742" s="20" t="s">
        <v>27274</v>
      </c>
      <c r="C2742" s="757" t="s">
        <v>4464</v>
      </c>
      <c r="D2742" s="20">
        <v>2595798340</v>
      </c>
      <c r="E2742" s="20" t="s">
        <v>162</v>
      </c>
      <c r="F2742" s="21" t="s">
        <v>26913</v>
      </c>
      <c r="G2742" s="21" t="s">
        <v>26826</v>
      </c>
      <c r="H2742" s="21" t="s">
        <v>629</v>
      </c>
      <c r="I2742" s="19" t="s">
        <v>5417</v>
      </c>
      <c r="J2742" s="20" t="s">
        <v>27275</v>
      </c>
      <c r="K2742" s="20" t="s">
        <v>1183</v>
      </c>
      <c r="L2742" s="20" t="s">
        <v>1184</v>
      </c>
      <c r="M2742" s="758" t="s">
        <v>27276</v>
      </c>
      <c r="N2742" s="21">
        <v>4184663453</v>
      </c>
      <c r="O2742" s="21"/>
      <c r="P2742" s="21" t="s">
        <v>4128</v>
      </c>
      <c r="Q2742" s="21"/>
      <c r="R2742" s="21" t="s">
        <v>4128</v>
      </c>
      <c r="S2742" s="759"/>
      <c r="T2742" s="759" t="str">
        <f>IF(Table54[[#This Row],[تاریخ اولین  احتساب حق بیمه]]="",1403,MID(Table54[[#This Row],[تاریخ اولین  احتساب حق بیمه]],1,4))</f>
        <v>1402</v>
      </c>
      <c r="U2742" s="21"/>
      <c r="V2742" s="21"/>
      <c r="W2742" s="20"/>
      <c r="X2742" s="21"/>
      <c r="AH2742" s="761"/>
      <c r="AI2742" s="761"/>
      <c r="AJ2742" s="761"/>
      <c r="AK2742" s="761"/>
      <c r="AS2742" s="759"/>
    </row>
    <row r="2743" spans="1:45" s="760" customFormat="1" ht="24.75" customHeight="1">
      <c r="A2743" s="21" t="s">
        <v>27277</v>
      </c>
      <c r="B2743" s="20" t="s">
        <v>27278</v>
      </c>
      <c r="C2743" s="757" t="s">
        <v>4464</v>
      </c>
      <c r="D2743" s="20">
        <v>2581199482</v>
      </c>
      <c r="E2743" s="20" t="s">
        <v>162</v>
      </c>
      <c r="F2743" s="21" t="s">
        <v>27044</v>
      </c>
      <c r="G2743" s="21" t="s">
        <v>26826</v>
      </c>
      <c r="H2743" s="21" t="s">
        <v>180</v>
      </c>
      <c r="I2743" s="19" t="s">
        <v>5417</v>
      </c>
      <c r="J2743" s="20" t="s">
        <v>27279</v>
      </c>
      <c r="K2743" s="20" t="s">
        <v>1183</v>
      </c>
      <c r="L2743" s="20" t="s">
        <v>1184</v>
      </c>
      <c r="M2743" s="758" t="s">
        <v>27280</v>
      </c>
      <c r="N2743" s="21">
        <v>4156834354</v>
      </c>
      <c r="O2743" s="21"/>
      <c r="P2743" s="21" t="s">
        <v>4303</v>
      </c>
      <c r="Q2743" s="21"/>
      <c r="R2743" s="21" t="s">
        <v>4303</v>
      </c>
      <c r="S2743" s="759"/>
      <c r="T2743" s="759" t="str">
        <f>IF(Table54[[#This Row],[تاریخ اولین  احتساب حق بیمه]]="",1403,MID(Table54[[#This Row],[تاریخ اولین  احتساب حق بیمه]],1,4))</f>
        <v>1402</v>
      </c>
      <c r="U2743" s="21"/>
      <c r="V2743" s="21"/>
      <c r="W2743" s="20"/>
      <c r="X2743" s="21"/>
      <c r="AH2743" s="761"/>
      <c r="AI2743" s="761"/>
      <c r="AJ2743" s="761"/>
      <c r="AK2743" s="761"/>
      <c r="AS2743" s="759"/>
    </row>
    <row r="2744" spans="1:45" s="900" customFormat="1" ht="24.75" customHeight="1">
      <c r="A2744" s="894" t="s">
        <v>27281</v>
      </c>
      <c r="B2744" s="895" t="s">
        <v>27282</v>
      </c>
      <c r="C2744" s="896" t="s">
        <v>4464</v>
      </c>
      <c r="D2744" s="895">
        <v>2680168501</v>
      </c>
      <c r="E2744" s="895" t="s">
        <v>162</v>
      </c>
      <c r="F2744" s="894" t="s">
        <v>27283</v>
      </c>
      <c r="G2744" s="894" t="s">
        <v>1287</v>
      </c>
      <c r="H2744" s="894" t="s">
        <v>629</v>
      </c>
      <c r="I2744" s="897" t="s">
        <v>5417</v>
      </c>
      <c r="J2744" s="895" t="s">
        <v>27284</v>
      </c>
      <c r="K2744" s="895" t="s">
        <v>1183</v>
      </c>
      <c r="L2744" s="895" t="s">
        <v>27285</v>
      </c>
      <c r="M2744" s="898" t="s">
        <v>27286</v>
      </c>
      <c r="N2744" s="894">
        <v>4144643199</v>
      </c>
      <c r="O2744" s="894"/>
      <c r="P2744" s="894" t="s">
        <v>4128</v>
      </c>
      <c r="Q2744" s="894"/>
      <c r="R2744" s="894" t="s">
        <v>4128</v>
      </c>
      <c r="S2744" s="899"/>
      <c r="T2744" s="899" t="str">
        <f>IF(Table54[[#This Row],[تاریخ اولین  احتساب حق بیمه]]="",1403,MID(Table54[[#This Row],[تاریخ اولین  احتساب حق بیمه]],1,4))</f>
        <v>1402</v>
      </c>
      <c r="U2744" s="894"/>
      <c r="V2744" s="894"/>
      <c r="W2744" s="895"/>
      <c r="X2744" s="894"/>
      <c r="AH2744" s="901"/>
      <c r="AI2744" s="901"/>
      <c r="AJ2744" s="901"/>
      <c r="AK2744" s="901"/>
      <c r="AS2744" s="899"/>
    </row>
    <row r="2745" spans="1:45" s="900" customFormat="1" ht="24.75" customHeight="1">
      <c r="A2745" s="894" t="s">
        <v>27287</v>
      </c>
      <c r="B2745" s="895" t="s">
        <v>27288</v>
      </c>
      <c r="C2745" s="896" t="s">
        <v>4464</v>
      </c>
      <c r="D2745" s="895">
        <v>5690128740</v>
      </c>
      <c r="E2745" s="895" t="s">
        <v>162</v>
      </c>
      <c r="F2745" s="894" t="s">
        <v>27289</v>
      </c>
      <c r="G2745" s="894" t="s">
        <v>26826</v>
      </c>
      <c r="H2745" s="894" t="s">
        <v>180</v>
      </c>
      <c r="I2745" s="897" t="s">
        <v>5417</v>
      </c>
      <c r="J2745" s="895" t="s">
        <v>27290</v>
      </c>
      <c r="K2745" s="895" t="s">
        <v>1183</v>
      </c>
      <c r="L2745" s="895" t="s">
        <v>1184</v>
      </c>
      <c r="M2745" s="898" t="s">
        <v>27291</v>
      </c>
      <c r="N2745" s="894">
        <v>4384116321</v>
      </c>
      <c r="O2745" s="894"/>
      <c r="P2745" s="894" t="s">
        <v>4303</v>
      </c>
      <c r="Q2745" s="894"/>
      <c r="R2745" s="894" t="s">
        <v>4303</v>
      </c>
      <c r="S2745" s="899"/>
      <c r="T2745" s="899" t="str">
        <f>IF(Table54[[#This Row],[تاریخ اولین  احتساب حق بیمه]]="",1403,MID(Table54[[#This Row],[تاریخ اولین  احتساب حق بیمه]],1,4))</f>
        <v>1402</v>
      </c>
      <c r="U2745" s="894"/>
      <c r="V2745" s="894"/>
      <c r="W2745" s="895"/>
      <c r="X2745" s="894"/>
      <c r="AH2745" s="901"/>
      <c r="AI2745" s="901"/>
      <c r="AJ2745" s="901"/>
      <c r="AK2745" s="901"/>
      <c r="AS2745" s="899"/>
    </row>
    <row r="2746" spans="1:45" s="900" customFormat="1" ht="24.75" customHeight="1">
      <c r="A2746" s="894" t="s">
        <v>27292</v>
      </c>
      <c r="B2746" s="895" t="s">
        <v>27293</v>
      </c>
      <c r="C2746" s="896" t="s">
        <v>4464</v>
      </c>
      <c r="D2746" s="895">
        <v>2581049693</v>
      </c>
      <c r="E2746" s="895" t="s">
        <v>162</v>
      </c>
      <c r="F2746" s="894" t="s">
        <v>26960</v>
      </c>
      <c r="G2746" s="894" t="s">
        <v>26826</v>
      </c>
      <c r="H2746" s="894" t="s">
        <v>629</v>
      </c>
      <c r="I2746" s="897" t="s">
        <v>5417</v>
      </c>
      <c r="J2746" s="895" t="s">
        <v>27294</v>
      </c>
      <c r="K2746" s="895" t="s">
        <v>1183</v>
      </c>
      <c r="L2746" s="895" t="s">
        <v>1184</v>
      </c>
      <c r="M2746" s="898" t="s">
        <v>27295</v>
      </c>
      <c r="N2746" s="894">
        <v>4156655199</v>
      </c>
      <c r="O2746" s="894"/>
      <c r="P2746" s="894" t="s">
        <v>383</v>
      </c>
      <c r="Q2746" s="894"/>
      <c r="R2746" s="894" t="s">
        <v>383</v>
      </c>
      <c r="S2746" s="899"/>
      <c r="T2746" s="899" t="str">
        <f>IF(Table54[[#This Row],[تاریخ اولین  احتساب حق بیمه]]="",1403,MID(Table54[[#This Row],[تاریخ اولین  احتساب حق بیمه]],1,4))</f>
        <v>1399</v>
      </c>
      <c r="U2746" s="894"/>
      <c r="V2746" s="894"/>
      <c r="W2746" s="895"/>
      <c r="X2746" s="894"/>
      <c r="AH2746" s="901"/>
      <c r="AI2746" s="901"/>
      <c r="AJ2746" s="901"/>
      <c r="AK2746" s="901"/>
      <c r="AS2746" s="899"/>
    </row>
    <row r="2747" spans="1:45" s="900" customFormat="1" ht="24.75" customHeight="1">
      <c r="A2747" s="894" t="s">
        <v>27296</v>
      </c>
      <c r="B2747" s="895" t="s">
        <v>27297</v>
      </c>
      <c r="C2747" s="896" t="s">
        <v>4464</v>
      </c>
      <c r="D2747" s="895">
        <v>2580918213</v>
      </c>
      <c r="E2747" s="895" t="s">
        <v>162</v>
      </c>
      <c r="F2747" s="894" t="s">
        <v>27298</v>
      </c>
      <c r="G2747" s="894" t="s">
        <v>26826</v>
      </c>
      <c r="H2747" s="894" t="s">
        <v>180</v>
      </c>
      <c r="I2747" s="897" t="s">
        <v>5417</v>
      </c>
      <c r="J2747" s="895" t="s">
        <v>27299</v>
      </c>
      <c r="K2747" s="895" t="s">
        <v>1183</v>
      </c>
      <c r="L2747" s="895" t="s">
        <v>1184</v>
      </c>
      <c r="M2747" s="898" t="s">
        <v>27300</v>
      </c>
      <c r="N2747" s="894">
        <v>4144865489</v>
      </c>
      <c r="O2747" s="894"/>
      <c r="P2747" s="894" t="s">
        <v>623</v>
      </c>
      <c r="Q2747" s="894"/>
      <c r="R2747" s="894" t="s">
        <v>623</v>
      </c>
      <c r="S2747" s="899"/>
      <c r="T2747" s="899" t="str">
        <f>IF(Table54[[#This Row],[تاریخ اولین  احتساب حق بیمه]]="",1403,MID(Table54[[#This Row],[تاریخ اولین  احتساب حق بیمه]],1,4))</f>
        <v>1400</v>
      </c>
      <c r="U2747" s="894"/>
      <c r="V2747" s="894"/>
      <c r="W2747" s="895"/>
      <c r="X2747" s="894"/>
      <c r="AH2747" s="901"/>
      <c r="AI2747" s="901"/>
      <c r="AJ2747" s="901"/>
      <c r="AK2747" s="901"/>
      <c r="AS2747" s="899"/>
    </row>
    <row r="2748" spans="1:45" s="760" customFormat="1" ht="24.75" customHeight="1">
      <c r="A2748" s="21" t="s">
        <v>27301</v>
      </c>
      <c r="B2748" s="20" t="s">
        <v>27302</v>
      </c>
      <c r="C2748" s="757" t="s">
        <v>4464</v>
      </c>
      <c r="D2748" s="20"/>
      <c r="E2748" s="20"/>
      <c r="F2748" s="21"/>
      <c r="G2748" s="21" t="s">
        <v>26826</v>
      </c>
      <c r="H2748" s="21" t="s">
        <v>180</v>
      </c>
      <c r="I2748" s="19" t="s">
        <v>5418</v>
      </c>
      <c r="J2748" s="20"/>
      <c r="K2748" s="20" t="s">
        <v>1183</v>
      </c>
      <c r="L2748" s="20" t="s">
        <v>1184</v>
      </c>
      <c r="M2748" s="758" t="s">
        <v>27303</v>
      </c>
      <c r="N2748" s="21"/>
      <c r="O2748" s="21"/>
      <c r="P2748" s="21" t="s">
        <v>4293</v>
      </c>
      <c r="Q2748" s="21"/>
      <c r="R2748" s="21"/>
      <c r="S2748" s="759"/>
      <c r="T2748" s="759">
        <f>IF(Table54[[#This Row],[تاریخ اولین  احتساب حق بیمه]]="",1403,MID(Table54[[#This Row],[تاریخ اولین  احتساب حق بیمه]],1,4))</f>
        <v>1403</v>
      </c>
      <c r="U2748" s="21"/>
      <c r="V2748" s="21"/>
      <c r="W2748" s="20"/>
      <c r="X2748" s="21"/>
      <c r="AH2748" s="761"/>
      <c r="AI2748" s="761"/>
      <c r="AJ2748" s="761"/>
      <c r="AK2748" s="761"/>
      <c r="AS2748" s="759"/>
    </row>
    <row r="2749" spans="1:45" s="760" customFormat="1" ht="24.75" customHeight="1">
      <c r="A2749" s="21" t="s">
        <v>27304</v>
      </c>
      <c r="B2749" s="20" t="s">
        <v>27305</v>
      </c>
      <c r="C2749" s="757" t="s">
        <v>4464</v>
      </c>
      <c r="D2749" s="20"/>
      <c r="E2749" s="20"/>
      <c r="F2749" s="21"/>
      <c r="G2749" s="21" t="s">
        <v>26826</v>
      </c>
      <c r="H2749" s="21" t="s">
        <v>179</v>
      </c>
      <c r="I2749" s="19" t="s">
        <v>5418</v>
      </c>
      <c r="J2749" s="20"/>
      <c r="K2749" s="20" t="s">
        <v>1183</v>
      </c>
      <c r="L2749" s="20" t="s">
        <v>1184</v>
      </c>
      <c r="M2749" s="758" t="s">
        <v>27306</v>
      </c>
      <c r="N2749" s="21"/>
      <c r="O2749" s="21"/>
      <c r="P2749" s="21" t="s">
        <v>4607</v>
      </c>
      <c r="Q2749" s="21"/>
      <c r="R2749" s="21"/>
      <c r="S2749" s="759"/>
      <c r="T2749" s="759">
        <f>IF(Table54[[#This Row],[تاریخ اولین  احتساب حق بیمه]]="",1403,MID(Table54[[#This Row],[تاریخ اولین  احتساب حق بیمه]],1,4))</f>
        <v>1403</v>
      </c>
      <c r="U2749" s="21"/>
      <c r="V2749" s="21"/>
      <c r="W2749" s="20"/>
      <c r="X2749" s="21"/>
      <c r="AH2749" s="761"/>
      <c r="AI2749" s="761"/>
      <c r="AJ2749" s="761"/>
      <c r="AK2749" s="761"/>
      <c r="AS2749" s="759"/>
    </row>
    <row r="2750" spans="1:45" s="791" customFormat="1" ht="24.75" customHeight="1">
      <c r="A2750" s="478" t="s">
        <v>27307</v>
      </c>
      <c r="B2750" s="724" t="s">
        <v>27308</v>
      </c>
      <c r="C2750" s="788" t="s">
        <v>4464</v>
      </c>
      <c r="D2750" s="724"/>
      <c r="E2750" s="724"/>
      <c r="F2750" s="478"/>
      <c r="G2750" s="478" t="s">
        <v>26826</v>
      </c>
      <c r="H2750" s="478" t="s">
        <v>179</v>
      </c>
      <c r="I2750" s="479" t="s">
        <v>5417</v>
      </c>
      <c r="J2750" s="724"/>
      <c r="K2750" s="724" t="s">
        <v>1183</v>
      </c>
      <c r="L2750" s="724" t="s">
        <v>1184</v>
      </c>
      <c r="M2750" s="789" t="s">
        <v>27309</v>
      </c>
      <c r="N2750" s="478"/>
      <c r="O2750" s="478"/>
      <c r="P2750" s="478" t="s">
        <v>3281</v>
      </c>
      <c r="Q2750" s="478"/>
      <c r="R2750" s="478"/>
      <c r="S2750" s="790"/>
      <c r="T2750" s="790">
        <f>IF(Table54[[#This Row],[تاریخ اولین  احتساب حق بیمه]]="",1403,MID(Table54[[#This Row],[تاریخ اولین  احتساب حق بیمه]],1,4))</f>
        <v>1403</v>
      </c>
      <c r="U2750" s="478"/>
      <c r="V2750" s="478"/>
      <c r="W2750" s="724"/>
      <c r="X2750" s="478"/>
      <c r="AH2750" s="792"/>
      <c r="AI2750" s="792"/>
      <c r="AJ2750" s="792"/>
      <c r="AK2750" s="792"/>
      <c r="AS2750" s="790"/>
    </row>
    <row r="2751" spans="1:45" s="760" customFormat="1" ht="24.75" customHeight="1">
      <c r="A2751" s="21" t="s">
        <v>27310</v>
      </c>
      <c r="B2751" s="20" t="s">
        <v>27311</v>
      </c>
      <c r="C2751" s="757" t="s">
        <v>4464</v>
      </c>
      <c r="D2751" s="20"/>
      <c r="E2751" s="20"/>
      <c r="F2751" s="21"/>
      <c r="G2751" s="21" t="s">
        <v>27312</v>
      </c>
      <c r="H2751" s="21" t="s">
        <v>179</v>
      </c>
      <c r="I2751" s="19" t="s">
        <v>5417</v>
      </c>
      <c r="J2751" s="20"/>
      <c r="K2751" s="20" t="s">
        <v>1183</v>
      </c>
      <c r="L2751" s="20" t="s">
        <v>1184</v>
      </c>
      <c r="M2751" s="758" t="s">
        <v>27313</v>
      </c>
      <c r="N2751" s="21"/>
      <c r="O2751" s="21"/>
      <c r="P2751" s="21" t="s">
        <v>2100</v>
      </c>
      <c r="Q2751" s="21"/>
      <c r="R2751" s="21"/>
      <c r="S2751" s="759"/>
      <c r="T2751" s="759">
        <f>IF(Table54[[#This Row],[تاریخ اولین  احتساب حق بیمه]]="",1403,MID(Table54[[#This Row],[تاریخ اولین  احتساب حق بیمه]],1,4))</f>
        <v>1403</v>
      </c>
      <c r="U2751" s="21"/>
      <c r="V2751" s="21"/>
      <c r="W2751" s="20"/>
      <c r="X2751" s="21"/>
      <c r="AH2751" s="761"/>
      <c r="AI2751" s="761"/>
      <c r="AJ2751" s="761"/>
      <c r="AK2751" s="761"/>
      <c r="AS2751" s="759"/>
    </row>
    <row r="2752" spans="1:45" s="791" customFormat="1" ht="24.75" customHeight="1">
      <c r="A2752" s="478" t="s">
        <v>27314</v>
      </c>
      <c r="B2752" s="724" t="s">
        <v>27315</v>
      </c>
      <c r="C2752" s="788" t="s">
        <v>4464</v>
      </c>
      <c r="D2752" s="724"/>
      <c r="E2752" s="724"/>
      <c r="F2752" s="478"/>
      <c r="G2752" s="478" t="s">
        <v>27316</v>
      </c>
      <c r="H2752" s="478" t="s">
        <v>179</v>
      </c>
      <c r="I2752" s="479" t="s">
        <v>5417</v>
      </c>
      <c r="J2752" s="724"/>
      <c r="K2752" s="724" t="s">
        <v>1183</v>
      </c>
      <c r="L2752" s="724" t="s">
        <v>1184</v>
      </c>
      <c r="M2752" s="789" t="s">
        <v>27317</v>
      </c>
      <c r="N2752" s="478"/>
      <c r="O2752" s="478"/>
      <c r="P2752" s="478" t="s">
        <v>383</v>
      </c>
      <c r="Q2752" s="478"/>
      <c r="R2752" s="478"/>
      <c r="S2752" s="790"/>
      <c r="T2752" s="790">
        <f>IF(Table54[[#This Row],[تاریخ اولین  احتساب حق بیمه]]="",1403,MID(Table54[[#This Row],[تاریخ اولین  احتساب حق بیمه]],1,4))</f>
        <v>1403</v>
      </c>
      <c r="U2752" s="478"/>
      <c r="V2752" s="478"/>
      <c r="W2752" s="724"/>
      <c r="X2752" s="478"/>
      <c r="AH2752" s="792"/>
      <c r="AI2752" s="792"/>
      <c r="AJ2752" s="792"/>
      <c r="AK2752" s="792"/>
      <c r="AS2752" s="790"/>
    </row>
    <row r="2753" spans="1:59 16384:16384" s="891" customFormat="1" ht="24.75" customHeight="1">
      <c r="A2753" s="743"/>
      <c r="B2753" s="742"/>
      <c r="C2753" s="889"/>
      <c r="D2753" s="742"/>
      <c r="E2753" s="742"/>
      <c r="F2753" s="743"/>
      <c r="G2753" s="743"/>
      <c r="H2753" s="743"/>
      <c r="I2753" s="744" t="s">
        <v>5417</v>
      </c>
      <c r="J2753" s="742"/>
      <c r="K2753" s="742"/>
      <c r="L2753" s="742"/>
      <c r="M2753" s="890"/>
      <c r="N2753" s="743"/>
      <c r="O2753" s="743"/>
      <c r="P2753" s="743"/>
      <c r="Q2753" s="743"/>
      <c r="R2753" s="743"/>
      <c r="S2753" s="745"/>
      <c r="T2753" s="745">
        <f>IF(Table54[[#This Row],[تاریخ اولین  احتساب حق بیمه]]="",1403,MID(Table54[[#This Row],[تاریخ اولین  احتساب حق بیمه]],1,4))</f>
        <v>1403</v>
      </c>
      <c r="U2753" s="743"/>
      <c r="V2753" s="743"/>
      <c r="W2753" s="742"/>
      <c r="X2753" s="743"/>
      <c r="AH2753" s="892"/>
      <c r="AI2753" s="892"/>
      <c r="AJ2753" s="892"/>
      <c r="AK2753" s="892"/>
      <c r="AS2753" s="745"/>
      <c r="XFD2753" s="750"/>
    </row>
    <row r="2754" spans="1:59 16384:16384" ht="24.75" customHeight="1">
      <c r="B2754" s="154"/>
      <c r="C2754" s="727"/>
      <c r="D2754" s="154"/>
      <c r="E2754" s="154"/>
      <c r="I2754" s="11" t="s">
        <v>5417</v>
      </c>
      <c r="J2754" s="154"/>
      <c r="K2754" s="154"/>
      <c r="L2754" s="154"/>
      <c r="M2754" s="801"/>
      <c r="T2754" s="750"/>
      <c r="W2754" s="154"/>
      <c r="Y2754" s="750"/>
      <c r="Z2754" s="750"/>
      <c r="AA2754" s="750"/>
      <c r="AB2754" s="750"/>
      <c r="AC2754" s="750"/>
      <c r="AD2754" s="750"/>
      <c r="AE2754" s="750"/>
      <c r="AF2754" s="750"/>
      <c r="AG2754" s="750"/>
      <c r="AL2754" s="750"/>
      <c r="AM2754" s="750"/>
      <c r="AN2754" s="750"/>
      <c r="AO2754" s="750"/>
      <c r="AP2754" s="750"/>
      <c r="AQ2754" s="750"/>
      <c r="AR2754" s="750"/>
      <c r="AT2754" s="750"/>
      <c r="AU2754" s="750"/>
      <c r="AV2754" s="750"/>
      <c r="AW2754" s="750"/>
      <c r="AX2754" s="750"/>
      <c r="AY2754" s="750"/>
      <c r="BG2754" s="750"/>
    </row>
    <row r="2755" spans="1:59 16384:16384" s="907" customFormat="1" ht="24.75" customHeight="1">
      <c r="XFD2755" s="155"/>
    </row>
    <row r="2756" spans="1:59 16384:16384" s="907" customFormat="1" ht="24.75" customHeight="1">
      <c r="XFD2756" s="155"/>
    </row>
    <row r="2757" spans="1:59 16384:16384" s="907" customFormat="1" ht="24.75" customHeight="1">
      <c r="XFD2757" s="155"/>
    </row>
    <row r="2758" spans="1:59 16384:16384" s="907" customFormat="1" ht="24.75" customHeight="1">
      <c r="XFD2758" s="155"/>
    </row>
    <row r="2759" spans="1:59 16384:16384" s="907" customFormat="1" ht="24.75" customHeight="1">
      <c r="XFD2759" s="155"/>
    </row>
    <row r="2760" spans="1:59 16384:16384" s="907" customFormat="1" ht="24.75" customHeight="1">
      <c r="XFD2760" s="155"/>
    </row>
    <row r="2761" spans="1:59 16384:16384" s="907" customFormat="1" ht="24.75" customHeight="1">
      <c r="XFD2761" s="155"/>
    </row>
    <row r="2762" spans="1:59 16384:16384" s="907" customFormat="1" ht="24.75" customHeight="1">
      <c r="I2762" s="1046"/>
      <c r="XFD2762" s="155"/>
    </row>
    <row r="2763" spans="1:59 16384:16384" s="907" customFormat="1" ht="24.75" customHeight="1">
      <c r="XFD2763" s="155"/>
    </row>
    <row r="2764" spans="1:59 16384:16384" s="907" customFormat="1" ht="24.75" customHeight="1">
      <c r="XFD2764" s="155"/>
    </row>
    <row r="2765" spans="1:59 16384:16384" s="907" customFormat="1" ht="24.75" customHeight="1">
      <c r="XFD2765" s="155"/>
    </row>
    <row r="2766" spans="1:59 16384:16384" s="907" customFormat="1" ht="24.75" customHeight="1">
      <c r="XFD2766" s="155"/>
    </row>
    <row r="2767" spans="1:59 16384:16384" s="907" customFormat="1" ht="24.75" customHeight="1">
      <c r="XFD2767" s="155"/>
    </row>
    <row r="2768" spans="1:59 16384:16384" s="907" customFormat="1" ht="24.75" customHeight="1">
      <c r="XFD2768" s="155"/>
    </row>
    <row r="2769" spans="9:9 16384:16384" s="907" customFormat="1" ht="24.75" customHeight="1">
      <c r="XFD2769" s="155"/>
    </row>
    <row r="2770" spans="9:9 16384:16384" s="907" customFormat="1" ht="24.75" customHeight="1">
      <c r="XFD2770" s="155"/>
    </row>
    <row r="2771" spans="9:9 16384:16384" s="907" customFormat="1" ht="24.75" customHeight="1">
      <c r="I2771" s="907" t="s">
        <v>5417</v>
      </c>
      <c r="XFD2771" s="155"/>
    </row>
    <row r="2772" spans="9:9 16384:16384" s="907" customFormat="1" ht="24.75" customHeight="1">
      <c r="I2772" s="907" t="s">
        <v>5417</v>
      </c>
      <c r="XFD2772" s="155"/>
    </row>
    <row r="2773" spans="9:9 16384:16384" s="907" customFormat="1" ht="24.75" customHeight="1">
      <c r="I2773" s="907" t="s">
        <v>5417</v>
      </c>
      <c r="XFD2773" s="155"/>
    </row>
    <row r="2774" spans="9:9 16384:16384" s="907" customFormat="1" ht="24.75" customHeight="1">
      <c r="I2774" s="907" t="s">
        <v>5417</v>
      </c>
      <c r="XFD2774" s="155"/>
    </row>
    <row r="2775" spans="9:9 16384:16384" s="907" customFormat="1" ht="24.75" customHeight="1">
      <c r="I2775" s="907" t="s">
        <v>5417</v>
      </c>
      <c r="XFD2775" s="155"/>
    </row>
    <row r="2776" spans="9:9 16384:16384" s="907" customFormat="1" ht="24.75" customHeight="1">
      <c r="I2776" s="907" t="s">
        <v>5417</v>
      </c>
      <c r="XFD2776" s="155"/>
    </row>
    <row r="2777" spans="9:9 16384:16384" s="907" customFormat="1" ht="24.75" customHeight="1">
      <c r="I2777" s="907" t="s">
        <v>5417</v>
      </c>
      <c r="XFD2777" s="155"/>
    </row>
    <row r="2778" spans="9:9 16384:16384" s="907" customFormat="1" ht="24.75" customHeight="1">
      <c r="I2778" s="907" t="s">
        <v>5417</v>
      </c>
      <c r="XFD2778" s="155"/>
    </row>
    <row r="2779" spans="9:9 16384:16384" s="907" customFormat="1" ht="24.75" customHeight="1">
      <c r="I2779" s="907" t="s">
        <v>5417</v>
      </c>
      <c r="XFD2779" s="155"/>
    </row>
    <row r="2780" spans="9:9 16384:16384" s="907" customFormat="1" ht="24.75" customHeight="1">
      <c r="I2780" s="907" t="s">
        <v>5417</v>
      </c>
      <c r="XFD2780" s="155"/>
    </row>
    <row r="2781" spans="9:9 16384:16384" s="907" customFormat="1" ht="24.75" customHeight="1">
      <c r="I2781" s="907" t="s">
        <v>5417</v>
      </c>
      <c r="XFD2781" s="155"/>
    </row>
    <row r="2782" spans="9:9 16384:16384" s="907" customFormat="1" ht="24.75" customHeight="1"/>
    <row r="2783" spans="9:9 16384:16384" s="907" customFormat="1" ht="24.75" customHeight="1"/>
  </sheetData>
  <phoneticPr fontId="62" type="noConversion"/>
  <dataValidations count="9">
    <dataValidation type="list" allowBlank="1" showInputMessage="1" showErrorMessage="1" sqref="O28 O30 O32:O39 O21:O26" xr:uid="{00000000-0002-0000-0600-000000000000}">
      <formula1>" , کار ,  جعاله , اجاره"</formula1>
    </dataValidation>
    <dataValidation type="list" allowBlank="1" showInputMessage="1" showErrorMessage="1" sqref="I967:I968 I1113 I1451:I1452 I2291 I1891:I1909 I113:I123 I866:I871 I1698:I1699 I892:I895 I955:I965 I2145:I2148 I309:I350 I460:I557 I60:I62 I126:I148 I72:I107 I2393:I2412 I151:I206 I721:I761 I833:I859 I940:I953 I2099:I2129 I2347:I2389 I1456 I1199:I1235 I1989 I2038 I2040:I2041 I2030:I2033 I2045:I2052 I2015:I2017 I2307 I2300:I2305 I1920:I1937 I1512:I1514 I879:I887 I1610:I1615 I1162:I1166 I861:I864 I1600:I1608 I772:I783 I1464:I1469 I1887 I559:I581 I1694:I1695 I1669:I1684 I1689:I1692 I1687 I1916:I1917 I2318:I2345 I1970:I1987 I1624:I1629 I2391 I874 I1942:I1943 I1530:I1534 I585:I634 I2072:I2081 I417:I443 I2183:I2214 I2083:I2097 I2623:I2629 I1838:I1856 I445:I458 I1458:I1460 I692:I719 I786:I790 I2647:I1048576 I2152:I2155 I898:I913 I636 I1701:I1761 I2142:I2143 I2633:I2642 I2499:I2612 I1178:I1197 I1:I2 I1116:I1156 I816:I831 I2615:I2618 I1954 I1878:I1881 I2054:I2070 I1763:I1836 I354:I415 I2157:I2165 I1169:I1176 I2167:I2181 I970:I1004 I1516 I2131:I2140 I641:I643 I645:I683 I2416:I2434 I1961:I1964 I1858:I1868 I1873:I1875 I292:I307 I2277 I1471:I1510 I4:I55 I1237:I1356 I1538:I1598 I810:I814 I804:I808 I800:I802 I794 I797:I798 I1957 I1952 I208:I225 I284 I915:I931 I2474:I2497 I2437:I2461" xr:uid="{00000000-0002-0000-0600-000001000000}">
      <formula1>"فاقد فرزند , تک فرزند, دو فرزند , سه فرزند"</formula1>
    </dataValidation>
    <dataValidation type="list" allowBlank="1" showInputMessage="1" showErrorMessage="1" sqref="E1185:E1187" xr:uid="{00000000-0002-0000-0600-000003000000}">
      <formula1>" , نیمه وقت,تمام وقت,آزمایشی"</formula1>
    </dataValidation>
    <dataValidation type="list" allowBlank="1" sqref="BB1298 S966:S967 S124:S125 S439 S969 S56:S59 S149:S150 S992 S1114:S1115 S997 S1914 S766:S771 S832 S896 S954 S985 S1391:S1422 S684:S691 S888:S889 S891 S865 S1912 S351:S353 S860 BB1251 S815 S876 S809 S803 S279" xr:uid="{00000000-0002-0000-0600-000005000000}">
      <formula1>" , نقدی , واریز به کارت , واریز به حساب , چک"</formula1>
    </dataValidation>
    <dataValidation type="list" allowBlank="1" showInputMessage="1" showErrorMessage="1" sqref="G2292:G2295 E961:E963 E2266:E2267 E72:E107 E2623:E2628 E2576 E1819:E1871 E1513:E1515 G2034:G2037 E1610:E1615 E2307 E966:E1182 E113:E206 E1184 E2231:E2255 E1920:E1940 E1600:E1608 E2603:E2610 E1968 E2318:E2345 E1970:E2017 E2391 E1759:E1761 E1889:E1894 E1188:E1235 E658:E755 E2030:E2081 E2083:E2113 E2612:E2613 E292:E307 E2633:E1048576 E1912:E1918 E559:E581 E417:E443 E1905:E1909 E653 E378:E415 E1530:E1598 E2347:E2389 E1:E2 E445:E557 E940:E959 E2476:E2490 E2616:E2618 E2437:E2461 E2157:E2165 E1763:E1815 E309:E376 E2264 E1896:E1901 E1508:E1510 E2499:E2567 E2271 E1237:E1460 E1464:E1506 E2291:E2305 E583:E634 E2418:E2434 E2393:E2412 E1873:E1876 E877:E930 E2416 E1959 E1942:E1951 E1517 E2115:E2155 E4:E62 E1878:E1886 E2227 E2167:E2224 E800:E875 E757:E798 E208:E225 E279 E284 E2579:E2600 E1624:E1756" xr:uid="{00000000-0002-0000-0600-000007000000}">
      <formula1>" , نیمه وقت,تمام وقت,استیجاره,"</formula1>
    </dataValidation>
    <dataValidation type="list" allowBlank="1" showInputMessage="1" showErrorMessage="1" sqref="S968 V968:W968 V1423:W1449 S1423:S1449 S113:S123 V866:W871 S866:S871 V892:W895 S892:S895 S955:S959 V955:W959 V961:W965 S961:S965 S994:S996 V994:W996 V998:W1113 S998:S1113 S60:S62 V60:W62 S126:S148 V113:W123 V126:W148 V72:W107 S72:S107 V151:W206 S151:S206 V721:W765 V940:W953 S2499:S2600 S2633:S2753 V1238:W1390 V2038:W2038 S2038 S2040:S2041 V2040:W2041 V2045:W2052 S2045:S2052 S1989:S2033 V1989:W2033 V1610:W1615 S2307 V2307:W2307 S2300:S2305 V2300:W2305 V1939:W1940 V911:W930 V879:W887 S879:S887 S2341:S2345 V1920:W1937 V1839:W1856 S1610:S1615 S721:S765 S1600:S1608 V1600:W1608 S911:S930 S2231:S2255 V2231:W2255 S378:S415 S460:S557 V559:W581 V833:W859 V460:W557 S2318:S2336 V2318:W2336 S1948:S1949 V2341:W2345 S1970:S1987 V1970:W1987 S2167:S2181 V874:W875 S816:S831 V816:W831 S1162:S1167 V1905:W1909 S902:S904 S907:S909 V2275:W2291 V2257:W2262 S2257:S2262 S2275:S2291 V2476:W2489 V1915:W1917 S1915:S1917 S1920:S1937 S559:S581 V658:W683 V2054:W2081 S2054:S2081 S2083:S2097 V2083:W2097 V2099:W2113 S2099:S2113 V2115:W2129 S2115:S2129 V2157:W2165 V2167:W2181 S833:S859 S987:S991 V1451:W1460 S1451:S1460 V2603:W2610 S692:S719 V692:W719 S810:S814 S2416:S2434 V907:W909 V902:W904 S1878:S1882 S2612 V2612:W2612 V1184:W1197 V1178:W1182 S1184:S1197 S898:S900 V898:W900 S2265:S2268 S1939:S1940 V445:W458 S1617:S1696 V1617:W1696 S309:S350 V309:W350 S2476:S2489 V2265:W2268 V1942:W1944 S1942:S1944 S861:S864 V1162:W1167 V1948:W1949 S2623:S2628 S1116:S1157 S445:S458 V987:W991 V378:W415 V373:W376 V1819:W1836 S1839:S1856 S1785:S1814 S1178:S1182 S1819:S1836 V861:W864 V1:W2 S1:S2 S2603:S2610 V1116:W1157 S1698:S1761 V1698:W1761 V2633:W1048576 V2615:W2618 S2615:S2618 S2157:S2165 V2623:W2628 V2152:W2155 V2376:W2389 V1201:W1235 S2183:S2214 V2183:W2214 S2376:S2389 V1785:W1814 S2152:S2155 V1169:W1176 S1169:S1176 S1763:S1783 V1763:W1783 V2499:W2600 S1896:S1901 V1896:W1901 S373:S376 S1237:S1390 S1884:S1894 V970:W984 S1464:S1506 V1464:W1506 S440:S443 S970:S984 S2347:S2373 V2347:W2373 S2131:S2140 V2131:W2140 S874:S875 S1905:S1909 S1530:S1598 S4:S55 S585:S634 V585:W634 V440:W443 V417:W438 S417:S438 V2394:W2412 S2394:S2412 S1858:S1871 V1858:W1871 S1873:S1876 V1873:W1876 V1878:W1882 V1530:W1598 S772:S795 S648:S652 V354:W371 S354:S371 V1517:W1517 S1517 S1961:S1968 V4:W55 S658:S683 V648:W652 V2416:W2434 S1201:S1235 S940:S953 V1884:W1894 V810:W814 S802 S804:S808 V804:W808 V799:W802 V772:W795 V1961:W1968 S292:S307 V208:W225 S208:S225 V284:W284 S284 V292:W307 V2142:W2150 S2142:S2150 S2437:S2461 V2437:W2461" xr:uid="{81B9CDA7-DB63-45DF-9213-29A6D69C71E7}">
      <formula1>"بله,خیر"</formula1>
    </dataValidation>
    <dataValidation type="list" allowBlank="1" showInputMessage="1" showErrorMessage="1" sqref="U968 U1423:U1449 U1939:U1940 U113:U123 U866:U871 U833:U859 U892:U895 U955:U959 U961:U965 U440:U443 U994:U996 U998:U1113 U1948:U1949 U60:U62 U126:U148 U72:U107 U911:U930 U151:U206 U987:U991 U721:U769 U2142:U2150 U2167:U2181 U1238:U1390 U2341:U2345 U2038 U2040:U2041 U2045:U2052 U1989:U2033 U1610:U1615 U2307 U2300:U2305 U970:U984 U1920:U1937 U1961:U1968 U879:U887 U658:U683 U1878:U1882 U2231:U2255 U1162:U1167 U559:U581 U460:U557 U2318:U2336 U1970:U1987 U816:U831 U1905:U1909 U907:U909 U2257:U2262 U2275:U2291 U2476:U2489 U1915:U1917 U1530:U1608 U1839:U1856 U2265:U2268 U2054:U2081 U2083:U2097 U2099:U2113 U2115:U2129 U2623:U2628 U2183:U2214 U1451:U1460 U2603:U2610 U692:U719 U2416:U2434 U902:U904 U2612 U1184:U1197 U898:U900 U373:U376 U1116:U1157 U1617:U1696 U309:U350 U940:U953 U1942:U1944 U861:U864 U874:U875 U4:U55 U445:U458 U378:U415 U648:U652 U2499:U2600 U1178:U1182 U1819:U1836 U1:U2 U1698:U1761 U1884:U1894 U2633:U1048576 U2615:U2618 U2157:U2165 U2376:U2389 U1785:U1814 U2152:U2155 U1169:U1176 U1763:U1783 U1896:U1901 U1464:U1506 U2347:U2373 U2131:U2140 U585:U634 U417:U438 U797:U802 U2394:U2412 U1858:U1871 U1873:U1876 U292:U307 U354:U371 U1517 U1201:U1235 U810:U814 U804:U808 U772:U795 U208:U225 U284 U2437:U2461" xr:uid="{D944351F-249E-4AA3-AAD4-638ED83A99ED}">
      <formula1>"خیر,صبح-عصر-شب,روز-شب,صبح-عصر"</formula1>
    </dataValidation>
    <dataValidation type="list" allowBlank="1" showInputMessage="1" showErrorMessage="1" sqref="U124:U125 U1914 U439 U56:U59 U149:U150 U351:U353 U770:U771 U832 U896 U684:U691 U888:U889 U891 U1912 U860 U865 U815 U876 U809 U803 U279" xr:uid="{1225E1E7-0DD8-4574-825B-1B0408799ED6}">
      <formula1>"  , ادامه همکاری , قطع همکاری , مرخصی"</formula1>
    </dataValidation>
    <dataValidation type="list" allowBlank="1" showInputMessage="1" showErrorMessage="1" sqref="I1700 I1882 I1630:I1668 I1693 I1688 I1685:I1686 I1517:I1529 I2643:I2646 I1696 I1869:I1871 I1876 I1884:I1886 I1888:I1890" xr:uid="{BC450100-0C7F-4A52-8958-A1842A43D795}">
      <formula1>"فاقد فرزند , یک فرزند, دو فرزند , سه فرزند"</formula1>
    </dataValidation>
  </dataValidations>
  <pageMargins left="0.98425196850393704" right="0.98425196850393704" top="0.98425196850393704" bottom="0.98425196850393704" header="0.51181102362204722" footer="0.51181102362204722"/>
  <pageSetup paperSize="9" fitToWidth="0" orientation="landscape" r:id="rId1"/>
  <legacyDrawing r:id="rId2"/>
  <tableParts count="1">
    <tablePart r:id="rId3"/>
  </tableParts>
  <extLst>
    <ext xmlns:x14="http://schemas.microsoft.com/office/spreadsheetml/2009/9/main" uri="{CCE6A557-97BC-4b89-ADB6-D9C93CAAB3DF}">
      <x14:dataValidations xmlns:xm="http://schemas.microsoft.com/office/excel/2006/main" count="12">
        <x14:dataValidation type="list" allowBlank="1" showInputMessage="1" showErrorMessage="1" xr:uid="{3838AA54-2466-4766-8EDE-AF41A8EEA483}">
          <x14:formula1>
            <xm:f>KARFARMA!$D$4:$D$259</xm:f>
          </x14:formula1>
          <xm:sqref>C877 C2499 C113:C206 C898:C930 C2418:C2434 C879:C889 C658:C719 C1545:C1598 C1600:C1608 C460:C557 C1212:C1235 C1283:C1460 C559:C581 C2342:C2345 C2318:C2336 C1184:C1202 C2603:C2610 C2633:C1048576 C2505:C2506 C378:C415 C2395:C2412 C1914:C1917 C2526:C2529 C1610:C1696 C445:C458 C1970:C2214 C2377:C2389 C2612 C2437:C2461 C892:C896 C1912 C1920:C1940 C373:C376 C1942:C1944 C4:C62 C2523:C2524 C2616:C2629 C2487:C2489 C1178:C1182 C2595:C2600 C2227:C2307 C1785:C1854 C2566:C2567 C1146:C1176 C292:C307 C2 C2476:C2484 C72:C107 C1237:C1238 C2518 C1464:C1506 C2585:C2587 C2347:C2373 C1530:C1543 C440:C443 C585:C634 C417:C438 C1889:C1909 C874:C875 C2541 C309:C371 C2548 C1968 C1884:C1886 C2510:C2515 C805:C872 C721:C795 C2590:C2592 C940:C1144 C208:C225 C284 C2579:C2582 C1698:C1783</xm:sqref>
        </x14:dataValidation>
        <x14:dataValidation type="list" allowBlank="1" showInputMessage="1" showErrorMessage="1" xr:uid="{21A040C1-5429-44C7-AED2-38349E08D4C7}">
          <x14:formula1>
            <xm:f>KARFARMA!$D$4:$D$316</xm:f>
          </x14:formula1>
          <xm:sqref>C2485:C2486</xm:sqref>
        </x14:dataValidation>
        <x14:dataValidation type="list" allowBlank="1" showInputMessage="1" showErrorMessage="1" xr:uid="{7E26D409-D3D8-41EF-9BC8-F19F974AFE67}">
          <x14:formula1>
            <xm:f>KARFARMA!$D$4:$D$264</xm:f>
          </x14:formula1>
          <xm:sqref>C1</xm:sqref>
        </x14:dataValidation>
        <x14:dataValidation type="list" allowBlank="1" showInputMessage="1" showErrorMessage="1" xr:uid="{BEF2718F-246F-444A-8EBA-DCEEE2A1FF73}">
          <x14:formula1>
            <xm:f>KARFARMA!$D$4:$D$268</xm:f>
          </x14:formula1>
          <xm:sqref>C2500:C2504</xm:sqref>
        </x14:dataValidation>
        <x14:dataValidation type="list" allowBlank="1" showInputMessage="1" showErrorMessage="1" xr:uid="{7FB17948-4AC1-41E8-8C42-CF6CCBDC65E7}">
          <x14:formula1>
            <xm:f>KARFARMA!$D$4:$D$265</xm:f>
          </x14:formula1>
          <xm:sqref>C2507:C2509</xm:sqref>
        </x14:dataValidation>
        <x14:dataValidation type="list" allowBlank="1" showInputMessage="1" showErrorMessage="1" xr:uid="{557B2D9B-1B50-4BC0-9321-3F77B02B7950}">
          <x14:formula1>
            <xm:f>KARFARMA!$D$4:$D$270</xm:f>
          </x14:formula1>
          <xm:sqref>C2530:C2532</xm:sqref>
        </x14:dataValidation>
        <x14:dataValidation type="list" allowBlank="1" showInputMessage="1" showErrorMessage="1" xr:uid="{2B4E9FF0-C8EC-4C4B-BE6C-747A6A61D05E}">
          <x14:formula1>
            <xm:f>KARFARMA!$D$4:$D$273</xm:f>
          </x14:formula1>
          <xm:sqref>C2525</xm:sqref>
        </x14:dataValidation>
        <x14:dataValidation type="list" allowBlank="1" showInputMessage="1" showErrorMessage="1" xr:uid="{B31F34CE-33DD-4E17-9012-8B7C4D1000B6}">
          <x14:formula1>
            <xm:f>KARFARMA!$D$4:$D$274</xm:f>
          </x14:formula1>
          <xm:sqref>C2519:C2522 C2542:C2547</xm:sqref>
        </x14:dataValidation>
        <x14:dataValidation type="list" allowBlank="1" showInputMessage="1" showErrorMessage="1" xr:uid="{AFB163A9-A90A-4CB8-BEB4-57A2336FC8CD}">
          <x14:formula1>
            <xm:f>KARFARMA!$D$4:$D$281</xm:f>
          </x14:formula1>
          <xm:sqref>C2533:C2540 C2584 C2588:C2589 C2593:C2594</xm:sqref>
        </x14:dataValidation>
        <x14:dataValidation type="list" allowBlank="1" showInputMessage="1" showErrorMessage="1" xr:uid="{7BE1068D-DA36-49A3-BC70-E6122D43D15D}">
          <x14:formula1>
            <xm:f>KARFARMA!$D$4:$D$290</xm:f>
          </x14:formula1>
          <xm:sqref>C2549:C2565</xm:sqref>
        </x14:dataValidation>
        <x14:dataValidation type="list" allowBlank="1" showInputMessage="1" showErrorMessage="1" xr:uid="{E4DF2D90-C342-4862-930B-06406D20ED24}">
          <x14:formula1>
            <xm:f>KARFARMA!$D$4:$D$276</xm:f>
          </x14:formula1>
          <xm:sqref>C2516:C2517</xm:sqref>
        </x14:dataValidation>
        <x14:dataValidation type="list" allowBlank="1" showInputMessage="1" showErrorMessage="1" xr:uid="{5BB990E0-C1FA-42D8-9515-C559A885F0C8}">
          <x14:formula1>
            <xm:f>KARFARMA!$D$4:$D$293</xm:f>
          </x14:formula1>
          <xm:sqref>C2583 C2568:C2578</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329D9D-DC0C-46EB-8F9B-CAD650ED473A}">
  <sheetPr codeName="Sheet1"/>
  <dimension ref="A1:D2291"/>
  <sheetViews>
    <sheetView rightToLeft="1" zoomScaleNormal="100" workbookViewId="0">
      <selection activeCell="A718" sqref="A718"/>
    </sheetView>
  </sheetViews>
  <sheetFormatPr defaultColWidth="20.5546875" defaultRowHeight="27.6"/>
  <cols>
    <col min="1" max="1" width="68.44140625" style="918" bestFit="1" customWidth="1"/>
    <col min="2" max="2" width="40.33203125" style="918" bestFit="1" customWidth="1"/>
    <col min="3" max="16384" width="20.5546875" style="918"/>
  </cols>
  <sheetData>
    <row r="1" spans="1:4">
      <c r="A1" s="918" t="s">
        <v>27857</v>
      </c>
      <c r="B1" s="918" t="s">
        <v>1728</v>
      </c>
      <c r="C1" s="918" t="s">
        <v>78</v>
      </c>
      <c r="D1" s="918" t="s">
        <v>79</v>
      </c>
    </row>
    <row r="2" spans="1:4" hidden="1">
      <c r="A2" s="918" t="s">
        <v>33</v>
      </c>
      <c r="B2" s="918" t="s">
        <v>91</v>
      </c>
      <c r="D2" s="918" t="s">
        <v>5417</v>
      </c>
    </row>
    <row r="3" spans="1:4" hidden="1">
      <c r="A3" s="918" t="s">
        <v>33</v>
      </c>
      <c r="B3" s="918" t="s">
        <v>26818</v>
      </c>
      <c r="C3" s="918" t="s">
        <v>179</v>
      </c>
      <c r="D3" s="918" t="s">
        <v>5417</v>
      </c>
    </row>
    <row r="4" spans="1:4" hidden="1">
      <c r="A4" s="918" t="s">
        <v>33</v>
      </c>
      <c r="B4" s="918" t="s">
        <v>4573</v>
      </c>
      <c r="C4" s="918" t="s">
        <v>179</v>
      </c>
      <c r="D4" s="918" t="s">
        <v>5417</v>
      </c>
    </row>
    <row r="5" spans="1:4" hidden="1">
      <c r="A5" s="918" t="s">
        <v>34</v>
      </c>
      <c r="B5" s="918" t="s">
        <v>3668</v>
      </c>
      <c r="C5" s="918" t="s">
        <v>180</v>
      </c>
      <c r="D5" s="918" t="s">
        <v>5417</v>
      </c>
    </row>
    <row r="6" spans="1:4" hidden="1">
      <c r="A6" s="918" t="s">
        <v>36</v>
      </c>
      <c r="B6" s="918" t="s">
        <v>97</v>
      </c>
      <c r="C6" s="918" t="s">
        <v>180</v>
      </c>
      <c r="D6" s="918" t="s">
        <v>5418</v>
      </c>
    </row>
    <row r="7" spans="1:4" hidden="1">
      <c r="A7" s="918" t="s">
        <v>36</v>
      </c>
      <c r="B7" s="918" t="s">
        <v>101</v>
      </c>
      <c r="C7" s="918" t="s">
        <v>180</v>
      </c>
      <c r="D7" s="918" t="s">
        <v>5509</v>
      </c>
    </row>
    <row r="8" spans="1:4" hidden="1">
      <c r="A8" s="918" t="s">
        <v>36</v>
      </c>
      <c r="B8" s="918" t="s">
        <v>106</v>
      </c>
      <c r="C8" s="918" t="s">
        <v>179</v>
      </c>
      <c r="D8" s="918" t="s">
        <v>5417</v>
      </c>
    </row>
    <row r="9" spans="1:4" hidden="1">
      <c r="A9" s="918" t="s">
        <v>36</v>
      </c>
      <c r="B9" s="918" t="s">
        <v>2737</v>
      </c>
      <c r="C9" s="918" t="s">
        <v>179</v>
      </c>
      <c r="D9" s="918" t="s">
        <v>5418</v>
      </c>
    </row>
    <row r="10" spans="1:4" hidden="1">
      <c r="A10" s="918" t="s">
        <v>36</v>
      </c>
      <c r="B10" s="918" t="s">
        <v>1702</v>
      </c>
      <c r="C10" s="918" t="s">
        <v>179</v>
      </c>
      <c r="D10" s="918" t="s">
        <v>5416</v>
      </c>
    </row>
    <row r="11" spans="1:4" hidden="1">
      <c r="A11" s="918" t="s">
        <v>64</v>
      </c>
      <c r="B11" s="918" t="s">
        <v>631</v>
      </c>
      <c r="C11" s="918" t="s">
        <v>180</v>
      </c>
      <c r="D11" s="918" t="s">
        <v>5417</v>
      </c>
    </row>
    <row r="12" spans="1:4" hidden="1">
      <c r="A12" s="918" t="s">
        <v>64</v>
      </c>
      <c r="B12" s="918" t="s">
        <v>752</v>
      </c>
      <c r="C12" s="918" t="s">
        <v>179</v>
      </c>
      <c r="D12" s="918" t="s">
        <v>5417</v>
      </c>
    </row>
    <row r="13" spans="1:4" hidden="1">
      <c r="A13" s="918" t="s">
        <v>64</v>
      </c>
      <c r="B13" s="918" t="s">
        <v>22311</v>
      </c>
      <c r="C13" s="918" t="s">
        <v>180</v>
      </c>
      <c r="D13" s="918" t="s">
        <v>5417</v>
      </c>
    </row>
    <row r="14" spans="1:4" hidden="1">
      <c r="A14" s="918" t="s">
        <v>64</v>
      </c>
      <c r="B14" s="918" t="s">
        <v>618</v>
      </c>
      <c r="D14" s="918" t="s">
        <v>5417</v>
      </c>
    </row>
    <row r="15" spans="1:4" hidden="1">
      <c r="A15" s="918" t="s">
        <v>64</v>
      </c>
      <c r="B15" s="918" t="s">
        <v>24331</v>
      </c>
      <c r="C15" s="918" t="s">
        <v>179</v>
      </c>
      <c r="D15" s="918" t="s">
        <v>5417</v>
      </c>
    </row>
    <row r="16" spans="1:4" hidden="1">
      <c r="A16" s="918" t="s">
        <v>64</v>
      </c>
      <c r="B16" s="918" t="s">
        <v>24961</v>
      </c>
      <c r="C16" s="918" t="s">
        <v>180</v>
      </c>
      <c r="D16" s="918" t="s">
        <v>5417</v>
      </c>
    </row>
    <row r="17" spans="1:4" hidden="1">
      <c r="A17" s="918" t="s">
        <v>64</v>
      </c>
      <c r="B17" s="918" t="s">
        <v>24965</v>
      </c>
      <c r="C17" s="918" t="s">
        <v>179</v>
      </c>
      <c r="D17" s="918" t="s">
        <v>5417</v>
      </c>
    </row>
    <row r="18" spans="1:4" hidden="1">
      <c r="A18" s="918" t="s">
        <v>42</v>
      </c>
      <c r="B18" s="918" t="s">
        <v>22762</v>
      </c>
      <c r="C18" s="918" t="s">
        <v>180</v>
      </c>
      <c r="D18" s="918" t="s">
        <v>5509</v>
      </c>
    </row>
    <row r="19" spans="1:4" hidden="1">
      <c r="A19" s="918" t="s">
        <v>42</v>
      </c>
      <c r="B19" s="918" t="s">
        <v>22766</v>
      </c>
      <c r="C19" s="918" t="s">
        <v>180</v>
      </c>
      <c r="D19" s="918" t="s">
        <v>5417</v>
      </c>
    </row>
    <row r="20" spans="1:4" hidden="1">
      <c r="A20" s="918" t="s">
        <v>66</v>
      </c>
      <c r="B20" s="918" t="s">
        <v>125</v>
      </c>
      <c r="C20" s="918" t="s">
        <v>180</v>
      </c>
      <c r="D20" s="918" t="s">
        <v>5417</v>
      </c>
    </row>
    <row r="21" spans="1:4" hidden="1">
      <c r="A21" s="918" t="s">
        <v>66</v>
      </c>
      <c r="B21" s="918" t="s">
        <v>126</v>
      </c>
      <c r="C21" s="918" t="s">
        <v>180</v>
      </c>
      <c r="D21" s="918" t="s">
        <v>5417</v>
      </c>
    </row>
    <row r="22" spans="1:4" hidden="1">
      <c r="A22" s="918" t="s">
        <v>66</v>
      </c>
      <c r="B22" s="918" t="s">
        <v>131</v>
      </c>
      <c r="C22" s="918" t="s">
        <v>180</v>
      </c>
      <c r="D22" s="918" t="s">
        <v>5418</v>
      </c>
    </row>
    <row r="23" spans="1:4" hidden="1">
      <c r="A23" s="918" t="s">
        <v>66</v>
      </c>
      <c r="B23" s="918" t="s">
        <v>134</v>
      </c>
      <c r="C23" s="918" t="s">
        <v>180</v>
      </c>
      <c r="D23" s="918" t="s">
        <v>5417</v>
      </c>
    </row>
    <row r="24" spans="1:4" hidden="1">
      <c r="A24" s="918" t="s">
        <v>66</v>
      </c>
      <c r="B24" s="918" t="s">
        <v>139</v>
      </c>
      <c r="C24" s="918" t="s">
        <v>180</v>
      </c>
      <c r="D24" s="918" t="s">
        <v>5417</v>
      </c>
    </row>
    <row r="25" spans="1:4" hidden="1">
      <c r="A25" s="918" t="s">
        <v>66</v>
      </c>
      <c r="B25" s="918" t="s">
        <v>260</v>
      </c>
      <c r="C25" s="918" t="s">
        <v>180</v>
      </c>
      <c r="D25" s="918" t="s">
        <v>5417</v>
      </c>
    </row>
    <row r="26" spans="1:4" hidden="1">
      <c r="A26" s="918" t="s">
        <v>66</v>
      </c>
      <c r="B26" s="918" t="s">
        <v>264</v>
      </c>
      <c r="C26" s="918" t="s">
        <v>180</v>
      </c>
      <c r="D26" s="918" t="s">
        <v>5417</v>
      </c>
    </row>
    <row r="27" spans="1:4" hidden="1">
      <c r="A27" s="918" t="s">
        <v>66</v>
      </c>
      <c r="B27" s="918" t="s">
        <v>390</v>
      </c>
      <c r="C27" s="918" t="s">
        <v>180</v>
      </c>
      <c r="D27" s="918" t="s">
        <v>5417</v>
      </c>
    </row>
    <row r="28" spans="1:4" hidden="1">
      <c r="A28" s="918" t="s">
        <v>66</v>
      </c>
      <c r="B28" s="918" t="s">
        <v>797</v>
      </c>
      <c r="C28" s="918" t="s">
        <v>180</v>
      </c>
      <c r="D28" s="918" t="s">
        <v>5417</v>
      </c>
    </row>
    <row r="29" spans="1:4" hidden="1">
      <c r="A29" s="918" t="s">
        <v>66</v>
      </c>
      <c r="B29" s="918" t="s">
        <v>4016</v>
      </c>
      <c r="C29" s="918" t="s">
        <v>180</v>
      </c>
      <c r="D29" s="918" t="s">
        <v>5418</v>
      </c>
    </row>
    <row r="30" spans="1:4" hidden="1">
      <c r="A30" s="918" t="s">
        <v>66</v>
      </c>
      <c r="B30" s="918" t="s">
        <v>2102</v>
      </c>
      <c r="C30" s="918" t="s">
        <v>179</v>
      </c>
      <c r="D30" s="918" t="s">
        <v>5418</v>
      </c>
    </row>
    <row r="31" spans="1:4" hidden="1">
      <c r="A31" s="918" t="s">
        <v>66</v>
      </c>
      <c r="B31" s="918" t="s">
        <v>1588</v>
      </c>
      <c r="C31" s="918" t="s">
        <v>179</v>
      </c>
      <c r="D31" s="918" t="s">
        <v>5416</v>
      </c>
    </row>
    <row r="32" spans="1:4" hidden="1">
      <c r="A32" s="918" t="s">
        <v>66</v>
      </c>
      <c r="B32" s="918" t="s">
        <v>1937</v>
      </c>
      <c r="C32" s="918" t="s">
        <v>180</v>
      </c>
      <c r="D32" s="918" t="s">
        <v>5418</v>
      </c>
    </row>
    <row r="33" spans="1:4" hidden="1">
      <c r="A33" s="918" t="s">
        <v>66</v>
      </c>
      <c r="B33" s="918" t="s">
        <v>2710</v>
      </c>
      <c r="C33" s="918" t="s">
        <v>180</v>
      </c>
      <c r="D33" s="918" t="s">
        <v>5417</v>
      </c>
    </row>
    <row r="34" spans="1:4" hidden="1">
      <c r="A34" s="918" t="s">
        <v>66</v>
      </c>
      <c r="B34" s="918" t="s">
        <v>2702</v>
      </c>
      <c r="C34" s="918" t="s">
        <v>180</v>
      </c>
      <c r="D34" s="918" t="s">
        <v>5417</v>
      </c>
    </row>
    <row r="35" spans="1:4" hidden="1">
      <c r="A35" s="918" t="s">
        <v>66</v>
      </c>
      <c r="B35" s="918" t="s">
        <v>2844</v>
      </c>
      <c r="C35" s="918" t="s">
        <v>180</v>
      </c>
      <c r="D35" s="918" t="s">
        <v>5417</v>
      </c>
    </row>
    <row r="36" spans="1:4" hidden="1">
      <c r="A36" s="918" t="s">
        <v>66</v>
      </c>
      <c r="B36" s="918" t="s">
        <v>3226</v>
      </c>
      <c r="C36" s="918" t="s">
        <v>180</v>
      </c>
      <c r="D36" s="918" t="s">
        <v>5417</v>
      </c>
    </row>
    <row r="37" spans="1:4" hidden="1">
      <c r="A37" s="918" t="s">
        <v>66</v>
      </c>
      <c r="B37" s="918" t="s">
        <v>4186</v>
      </c>
      <c r="C37" s="918" t="s">
        <v>180</v>
      </c>
      <c r="D37" s="918" t="s">
        <v>5417</v>
      </c>
    </row>
    <row r="38" spans="1:4" hidden="1">
      <c r="A38" s="918" t="s">
        <v>66</v>
      </c>
      <c r="B38" s="918" t="s">
        <v>4185</v>
      </c>
      <c r="C38" s="918" t="s">
        <v>180</v>
      </c>
      <c r="D38" s="918" t="s">
        <v>5417</v>
      </c>
    </row>
    <row r="39" spans="1:4" hidden="1">
      <c r="A39" s="918" t="s">
        <v>66</v>
      </c>
      <c r="B39" s="918" t="s">
        <v>4169</v>
      </c>
      <c r="C39" s="918" t="s">
        <v>180</v>
      </c>
      <c r="D39" s="918" t="s">
        <v>5417</v>
      </c>
    </row>
    <row r="40" spans="1:4" hidden="1">
      <c r="A40" s="918" t="s">
        <v>66</v>
      </c>
      <c r="B40" s="918" t="s">
        <v>4173</v>
      </c>
      <c r="C40" s="918" t="s">
        <v>179</v>
      </c>
      <c r="D40" s="918" t="s">
        <v>5417</v>
      </c>
    </row>
    <row r="41" spans="1:4" hidden="1">
      <c r="A41" s="918" t="s">
        <v>66</v>
      </c>
      <c r="B41" s="918" t="s">
        <v>4177</v>
      </c>
      <c r="C41" s="918" t="s">
        <v>180</v>
      </c>
      <c r="D41" s="918" t="s">
        <v>5417</v>
      </c>
    </row>
    <row r="42" spans="1:4" hidden="1">
      <c r="A42" s="918" t="s">
        <v>66</v>
      </c>
      <c r="B42" s="918" t="s">
        <v>4181</v>
      </c>
      <c r="C42" s="918" t="s">
        <v>180</v>
      </c>
      <c r="D42" s="918" t="s">
        <v>5417</v>
      </c>
    </row>
    <row r="43" spans="1:4" hidden="1">
      <c r="A43" s="918" t="s">
        <v>66</v>
      </c>
      <c r="B43" s="918" t="s">
        <v>22457</v>
      </c>
      <c r="C43" s="918" t="s">
        <v>180</v>
      </c>
      <c r="D43" s="918" t="s">
        <v>5417</v>
      </c>
    </row>
    <row r="44" spans="1:4" hidden="1">
      <c r="A44" s="918" t="s">
        <v>66</v>
      </c>
      <c r="B44" s="918" t="s">
        <v>22462</v>
      </c>
      <c r="C44" s="918" t="s">
        <v>180</v>
      </c>
      <c r="D44" s="918" t="s">
        <v>5417</v>
      </c>
    </row>
    <row r="45" spans="1:4" hidden="1">
      <c r="A45" s="918" t="s">
        <v>66</v>
      </c>
      <c r="B45" s="918" t="s">
        <v>22465</v>
      </c>
      <c r="C45" s="918" t="s">
        <v>180</v>
      </c>
      <c r="D45" s="918" t="s">
        <v>5417</v>
      </c>
    </row>
    <row r="46" spans="1:4" hidden="1">
      <c r="A46" s="918" t="s">
        <v>66</v>
      </c>
      <c r="B46" s="918" t="s">
        <v>22469</v>
      </c>
      <c r="C46" s="918" t="s">
        <v>180</v>
      </c>
      <c r="D46" s="918" t="s">
        <v>5417</v>
      </c>
    </row>
    <row r="47" spans="1:4" hidden="1">
      <c r="A47" s="918" t="s">
        <v>66</v>
      </c>
      <c r="B47" s="918" t="s">
        <v>22473</v>
      </c>
      <c r="C47" s="918" t="s">
        <v>180</v>
      </c>
      <c r="D47" s="918" t="s">
        <v>5417</v>
      </c>
    </row>
    <row r="48" spans="1:4" hidden="1">
      <c r="A48" s="918" t="s">
        <v>66</v>
      </c>
      <c r="B48" s="918" t="s">
        <v>22477</v>
      </c>
      <c r="C48" s="918" t="s">
        <v>180</v>
      </c>
      <c r="D48" s="918" t="s">
        <v>5417</v>
      </c>
    </row>
    <row r="49" spans="1:4" hidden="1">
      <c r="A49" s="918" t="s">
        <v>66</v>
      </c>
      <c r="B49" s="918" t="s">
        <v>22481</v>
      </c>
      <c r="C49" s="918" t="s">
        <v>180</v>
      </c>
      <c r="D49" s="918" t="s">
        <v>5417</v>
      </c>
    </row>
    <row r="50" spans="1:4" hidden="1">
      <c r="A50" s="918" t="s">
        <v>66</v>
      </c>
      <c r="B50" s="918" t="s">
        <v>22485</v>
      </c>
      <c r="C50" s="918" t="s">
        <v>180</v>
      </c>
      <c r="D50" s="918" t="s">
        <v>5417</v>
      </c>
    </row>
    <row r="51" spans="1:4" hidden="1">
      <c r="A51" s="918" t="s">
        <v>66</v>
      </c>
      <c r="B51" s="918" t="s">
        <v>22489</v>
      </c>
      <c r="C51" s="918" t="s">
        <v>180</v>
      </c>
      <c r="D51" s="918" t="s">
        <v>5417</v>
      </c>
    </row>
    <row r="52" spans="1:4" hidden="1">
      <c r="A52" s="918" t="s">
        <v>66</v>
      </c>
      <c r="B52" s="918" t="s">
        <v>22493</v>
      </c>
      <c r="C52" s="918" t="s">
        <v>180</v>
      </c>
      <c r="D52" s="918" t="s">
        <v>5417</v>
      </c>
    </row>
    <row r="53" spans="1:4" hidden="1">
      <c r="A53" s="918" t="s">
        <v>47</v>
      </c>
      <c r="B53" s="918" t="s">
        <v>148</v>
      </c>
      <c r="C53" s="918" t="s">
        <v>180</v>
      </c>
      <c r="D53" s="918" t="s">
        <v>5417</v>
      </c>
    </row>
    <row r="54" spans="1:4" hidden="1">
      <c r="A54" s="918" t="s">
        <v>47</v>
      </c>
      <c r="B54" s="918" t="s">
        <v>657</v>
      </c>
      <c r="C54" s="918" t="s">
        <v>179</v>
      </c>
      <c r="D54" s="918" t="s">
        <v>5417</v>
      </c>
    </row>
    <row r="55" spans="1:4" hidden="1">
      <c r="A55" s="918" t="s">
        <v>47</v>
      </c>
      <c r="B55" s="918" t="s">
        <v>3248</v>
      </c>
      <c r="C55" s="918" t="s">
        <v>179</v>
      </c>
      <c r="D55" s="918" t="s">
        <v>5417</v>
      </c>
    </row>
    <row r="56" spans="1:4" hidden="1">
      <c r="A56" s="918" t="s">
        <v>72</v>
      </c>
      <c r="B56" s="918" t="s">
        <v>23369</v>
      </c>
      <c r="C56" s="918" t="s">
        <v>180</v>
      </c>
      <c r="D56" s="918" t="s">
        <v>5417</v>
      </c>
    </row>
    <row r="57" spans="1:4" hidden="1">
      <c r="A57" s="918" t="s">
        <v>72</v>
      </c>
      <c r="B57" s="918" t="s">
        <v>23373</v>
      </c>
      <c r="C57" s="918" t="s">
        <v>179</v>
      </c>
      <c r="D57" s="918" t="s">
        <v>5418</v>
      </c>
    </row>
    <row r="58" spans="1:4" hidden="1">
      <c r="A58" s="918" t="s">
        <v>72</v>
      </c>
      <c r="B58" s="918" t="s">
        <v>23376</v>
      </c>
      <c r="C58" s="918" t="s">
        <v>180</v>
      </c>
      <c r="D58" s="918" t="s">
        <v>5417</v>
      </c>
    </row>
    <row r="59" spans="1:4" hidden="1">
      <c r="A59" s="918" t="s">
        <v>72</v>
      </c>
      <c r="B59" s="918" t="s">
        <v>23381</v>
      </c>
      <c r="C59" s="918" t="s">
        <v>179</v>
      </c>
      <c r="D59" s="918" t="s">
        <v>5417</v>
      </c>
    </row>
    <row r="60" spans="1:4" hidden="1">
      <c r="A60" s="918" t="s">
        <v>72</v>
      </c>
      <c r="B60" s="918" t="s">
        <v>23385</v>
      </c>
      <c r="C60" s="918" t="s">
        <v>179</v>
      </c>
      <c r="D60" s="918" t="s">
        <v>5417</v>
      </c>
    </row>
    <row r="61" spans="1:4" hidden="1">
      <c r="A61" s="918" t="s">
        <v>72</v>
      </c>
      <c r="B61" s="918" t="s">
        <v>23388</v>
      </c>
      <c r="C61" s="918" t="s">
        <v>179</v>
      </c>
      <c r="D61" s="918" t="s">
        <v>5416</v>
      </c>
    </row>
    <row r="62" spans="1:4" hidden="1">
      <c r="A62" s="918" t="s">
        <v>72</v>
      </c>
      <c r="B62" s="918" t="s">
        <v>23393</v>
      </c>
      <c r="C62" s="918" t="s">
        <v>180</v>
      </c>
      <c r="D62" s="918" t="s">
        <v>5417</v>
      </c>
    </row>
    <row r="63" spans="1:4" hidden="1">
      <c r="A63" s="918" t="s">
        <v>72</v>
      </c>
      <c r="B63" s="918" t="s">
        <v>23397</v>
      </c>
      <c r="C63" s="918" t="s">
        <v>179</v>
      </c>
      <c r="D63" s="918" t="s">
        <v>5416</v>
      </c>
    </row>
    <row r="64" spans="1:4" hidden="1">
      <c r="A64" s="918" t="s">
        <v>72</v>
      </c>
      <c r="B64" s="918" t="s">
        <v>23402</v>
      </c>
      <c r="C64" s="918" t="s">
        <v>180</v>
      </c>
      <c r="D64" s="918" t="s">
        <v>5417</v>
      </c>
    </row>
    <row r="65" spans="1:4" hidden="1">
      <c r="A65" s="918" t="s">
        <v>2909</v>
      </c>
      <c r="B65" s="918" t="s">
        <v>194</v>
      </c>
      <c r="C65" s="918" t="s">
        <v>179</v>
      </c>
      <c r="D65" s="918" t="s">
        <v>5416</v>
      </c>
    </row>
    <row r="66" spans="1:4" hidden="1">
      <c r="A66" s="918" t="s">
        <v>2909</v>
      </c>
      <c r="B66" s="918" t="s">
        <v>195</v>
      </c>
      <c r="C66" s="918" t="s">
        <v>179</v>
      </c>
      <c r="D66" s="918" t="s">
        <v>5417</v>
      </c>
    </row>
    <row r="67" spans="1:4" hidden="1">
      <c r="A67" s="918" t="s">
        <v>2909</v>
      </c>
      <c r="B67" s="918" t="s">
        <v>196</v>
      </c>
      <c r="C67" s="918" t="s">
        <v>179</v>
      </c>
      <c r="D67" s="918" t="s">
        <v>5416</v>
      </c>
    </row>
    <row r="68" spans="1:4" hidden="1">
      <c r="A68" s="918" t="s">
        <v>2909</v>
      </c>
      <c r="B68" s="918" t="s">
        <v>394</v>
      </c>
      <c r="C68" s="918" t="s">
        <v>179</v>
      </c>
      <c r="D68" s="918" t="s">
        <v>5418</v>
      </c>
    </row>
    <row r="69" spans="1:4" hidden="1">
      <c r="A69" s="918" t="s">
        <v>2909</v>
      </c>
      <c r="B69" s="918" t="s">
        <v>2461</v>
      </c>
      <c r="C69" s="918" t="s">
        <v>179</v>
      </c>
      <c r="D69" s="918" t="s">
        <v>5417</v>
      </c>
    </row>
    <row r="70" spans="1:4" hidden="1">
      <c r="A70" s="918" t="s">
        <v>2909</v>
      </c>
      <c r="B70" s="918" t="s">
        <v>2465</v>
      </c>
      <c r="C70" s="918" t="s">
        <v>179</v>
      </c>
      <c r="D70" s="918" t="s">
        <v>5417</v>
      </c>
    </row>
    <row r="71" spans="1:4" hidden="1">
      <c r="A71" s="918" t="s">
        <v>2909</v>
      </c>
      <c r="B71" s="918" t="s">
        <v>3679</v>
      </c>
      <c r="C71" s="918" t="s">
        <v>180</v>
      </c>
      <c r="D71" s="918" t="s">
        <v>5417</v>
      </c>
    </row>
    <row r="72" spans="1:4" hidden="1">
      <c r="A72" s="918" t="s">
        <v>2909</v>
      </c>
      <c r="B72" s="918" t="s">
        <v>4017</v>
      </c>
      <c r="C72" s="918" t="s">
        <v>180</v>
      </c>
      <c r="D72" s="918" t="s">
        <v>5417</v>
      </c>
    </row>
    <row r="73" spans="1:4" hidden="1">
      <c r="A73" s="918" t="s">
        <v>2909</v>
      </c>
      <c r="B73" s="918" t="s">
        <v>4213</v>
      </c>
      <c r="C73" s="918" t="s">
        <v>180</v>
      </c>
      <c r="D73" s="918" t="s">
        <v>5417</v>
      </c>
    </row>
    <row r="74" spans="1:4" hidden="1">
      <c r="A74" s="918" t="s">
        <v>2909</v>
      </c>
      <c r="B74" s="918" t="s">
        <v>4236</v>
      </c>
      <c r="C74" s="918" t="s">
        <v>179</v>
      </c>
      <c r="D74" s="918" t="s">
        <v>5416</v>
      </c>
    </row>
    <row r="75" spans="1:4" hidden="1">
      <c r="A75" s="918" t="s">
        <v>2909</v>
      </c>
      <c r="B75" s="918" t="s">
        <v>4242</v>
      </c>
      <c r="C75" s="918" t="s">
        <v>180</v>
      </c>
      <c r="D75" s="918" t="s">
        <v>5417</v>
      </c>
    </row>
    <row r="76" spans="1:4" hidden="1">
      <c r="A76" s="918" t="s">
        <v>2909</v>
      </c>
      <c r="B76" s="918" t="s">
        <v>4247</v>
      </c>
      <c r="C76" s="918" t="s">
        <v>179</v>
      </c>
      <c r="D76" s="918" t="s">
        <v>5418</v>
      </c>
    </row>
    <row r="77" spans="1:4" hidden="1">
      <c r="A77" s="918" t="s">
        <v>2909</v>
      </c>
      <c r="B77" s="918" t="s">
        <v>2447</v>
      </c>
      <c r="C77" s="918" t="s">
        <v>180</v>
      </c>
      <c r="D77" s="918" t="s">
        <v>5417</v>
      </c>
    </row>
    <row r="78" spans="1:4" hidden="1">
      <c r="A78" s="918" t="s">
        <v>2909</v>
      </c>
      <c r="B78" s="918" t="s">
        <v>828</v>
      </c>
      <c r="C78" s="918" t="s">
        <v>179</v>
      </c>
      <c r="D78" s="918" t="s">
        <v>5417</v>
      </c>
    </row>
    <row r="79" spans="1:4" hidden="1">
      <c r="A79" s="918" t="s">
        <v>2909</v>
      </c>
      <c r="B79" s="918" t="s">
        <v>2878</v>
      </c>
      <c r="C79" s="918" t="s">
        <v>180</v>
      </c>
      <c r="D79" s="918" t="s">
        <v>5417</v>
      </c>
    </row>
    <row r="80" spans="1:4" hidden="1">
      <c r="A80" s="918" t="s">
        <v>2909</v>
      </c>
      <c r="B80" s="918" t="s">
        <v>4459</v>
      </c>
      <c r="C80" s="918" t="s">
        <v>180</v>
      </c>
      <c r="D80" s="918" t="s">
        <v>5417</v>
      </c>
    </row>
    <row r="81" spans="1:4" hidden="1">
      <c r="A81" s="918" t="s">
        <v>2909</v>
      </c>
      <c r="B81" s="918" t="s">
        <v>2404</v>
      </c>
      <c r="C81" s="918" t="s">
        <v>180</v>
      </c>
      <c r="D81" s="918" t="s">
        <v>5417</v>
      </c>
    </row>
    <row r="82" spans="1:4" hidden="1">
      <c r="A82" s="918" t="s">
        <v>2909</v>
      </c>
      <c r="B82" s="918" t="s">
        <v>4582</v>
      </c>
      <c r="C82" s="918" t="s">
        <v>180</v>
      </c>
      <c r="D82" s="918" t="s">
        <v>5417</v>
      </c>
    </row>
    <row r="83" spans="1:4" hidden="1">
      <c r="A83" s="918" t="s">
        <v>2909</v>
      </c>
      <c r="B83" s="918" t="s">
        <v>4587</v>
      </c>
      <c r="C83" s="918" t="s">
        <v>180</v>
      </c>
      <c r="D83" s="918" t="s">
        <v>5417</v>
      </c>
    </row>
    <row r="84" spans="1:4" hidden="1">
      <c r="A84" s="918" t="s">
        <v>2909</v>
      </c>
      <c r="B84" s="918" t="s">
        <v>4881</v>
      </c>
      <c r="C84" s="918" t="s">
        <v>180</v>
      </c>
      <c r="D84" s="918" t="s">
        <v>5417</v>
      </c>
    </row>
    <row r="85" spans="1:4" hidden="1">
      <c r="A85" s="918" t="s">
        <v>2909</v>
      </c>
      <c r="B85" s="918" t="s">
        <v>4886</v>
      </c>
      <c r="C85" s="918" t="s">
        <v>180</v>
      </c>
      <c r="D85" s="918" t="s">
        <v>5417</v>
      </c>
    </row>
    <row r="86" spans="1:4" hidden="1">
      <c r="A86" s="918" t="s">
        <v>2909</v>
      </c>
      <c r="B86" s="918" t="s">
        <v>4890</v>
      </c>
      <c r="C86" s="918" t="s">
        <v>180</v>
      </c>
      <c r="D86" s="918" t="s">
        <v>5417</v>
      </c>
    </row>
    <row r="87" spans="1:4" hidden="1">
      <c r="A87" s="918" t="s">
        <v>2909</v>
      </c>
      <c r="B87" s="918" t="s">
        <v>4892</v>
      </c>
      <c r="C87" s="918" t="s">
        <v>180</v>
      </c>
      <c r="D87" s="918" t="s">
        <v>5417</v>
      </c>
    </row>
    <row r="88" spans="1:4" hidden="1">
      <c r="A88" s="918" t="s">
        <v>2909</v>
      </c>
      <c r="B88" s="918" t="s">
        <v>4895</v>
      </c>
      <c r="C88" s="918" t="s">
        <v>180</v>
      </c>
      <c r="D88" s="918" t="s">
        <v>5417</v>
      </c>
    </row>
    <row r="89" spans="1:4" hidden="1">
      <c r="A89" s="918" t="s">
        <v>2909</v>
      </c>
      <c r="B89" s="918" t="s">
        <v>4897</v>
      </c>
      <c r="C89" s="918" t="s">
        <v>180</v>
      </c>
      <c r="D89" s="918" t="s">
        <v>5417</v>
      </c>
    </row>
    <row r="90" spans="1:4" hidden="1">
      <c r="A90" s="918" t="s">
        <v>2909</v>
      </c>
      <c r="B90" s="918" t="s">
        <v>4900</v>
      </c>
      <c r="C90" s="918" t="s">
        <v>180</v>
      </c>
      <c r="D90" s="918" t="s">
        <v>5417</v>
      </c>
    </row>
    <row r="91" spans="1:4" hidden="1">
      <c r="A91" s="918" t="s">
        <v>2909</v>
      </c>
      <c r="B91" s="918" t="s">
        <v>4902</v>
      </c>
      <c r="C91" s="918" t="s">
        <v>179</v>
      </c>
      <c r="D91" s="918" t="s">
        <v>5417</v>
      </c>
    </row>
    <row r="92" spans="1:4" hidden="1">
      <c r="A92" s="918" t="s">
        <v>2909</v>
      </c>
      <c r="B92" s="918" t="s">
        <v>4904</v>
      </c>
      <c r="C92" s="918" t="s">
        <v>180</v>
      </c>
      <c r="D92" s="918" t="s">
        <v>5417</v>
      </c>
    </row>
    <row r="93" spans="1:4" hidden="1">
      <c r="A93" s="918" t="s">
        <v>2909</v>
      </c>
      <c r="B93" s="918" t="s">
        <v>4822</v>
      </c>
      <c r="C93" s="918" t="s">
        <v>180</v>
      </c>
      <c r="D93" s="918" t="s">
        <v>5417</v>
      </c>
    </row>
    <row r="94" spans="1:4" hidden="1">
      <c r="A94" s="918" t="s">
        <v>2909</v>
      </c>
      <c r="B94" s="918" t="s">
        <v>5154</v>
      </c>
      <c r="C94" s="918" t="s">
        <v>179</v>
      </c>
      <c r="D94" s="918" t="s">
        <v>5416</v>
      </c>
    </row>
    <row r="95" spans="1:4" hidden="1">
      <c r="A95" s="918" t="s">
        <v>2909</v>
      </c>
      <c r="B95" s="918" t="s">
        <v>5158</v>
      </c>
      <c r="C95" s="918" t="s">
        <v>180</v>
      </c>
      <c r="D95" s="918" t="s">
        <v>5417</v>
      </c>
    </row>
    <row r="96" spans="1:4" hidden="1">
      <c r="A96" s="918" t="s">
        <v>2909</v>
      </c>
      <c r="B96" s="918" t="s">
        <v>5160</v>
      </c>
      <c r="C96" s="918" t="s">
        <v>180</v>
      </c>
      <c r="D96" s="918" t="s">
        <v>5417</v>
      </c>
    </row>
    <row r="97" spans="1:4" hidden="1">
      <c r="A97" s="918" t="s">
        <v>2909</v>
      </c>
      <c r="B97" s="918" t="s">
        <v>5580</v>
      </c>
      <c r="C97" s="918" t="s">
        <v>180</v>
      </c>
      <c r="D97" s="918" t="s">
        <v>5417</v>
      </c>
    </row>
    <row r="98" spans="1:4" hidden="1">
      <c r="A98" s="918" t="s">
        <v>2909</v>
      </c>
      <c r="B98" s="918" t="s">
        <v>833</v>
      </c>
      <c r="C98" s="918" t="s">
        <v>179</v>
      </c>
      <c r="D98" s="918" t="s">
        <v>5417</v>
      </c>
    </row>
    <row r="99" spans="1:4" hidden="1">
      <c r="A99" s="918" t="s">
        <v>2909</v>
      </c>
      <c r="B99" s="918" t="s">
        <v>23405</v>
      </c>
      <c r="C99" s="918" t="s">
        <v>180</v>
      </c>
      <c r="D99" s="918" t="s">
        <v>5417</v>
      </c>
    </row>
    <row r="100" spans="1:4" hidden="1">
      <c r="A100" s="918" t="s">
        <v>2909</v>
      </c>
      <c r="B100" s="918" t="s">
        <v>5341</v>
      </c>
      <c r="C100" s="918" t="s">
        <v>180</v>
      </c>
      <c r="D100" s="918" t="s">
        <v>5417</v>
      </c>
    </row>
    <row r="101" spans="1:4" hidden="1">
      <c r="A101" s="918" t="s">
        <v>2909</v>
      </c>
      <c r="B101" s="918" t="s">
        <v>5344</v>
      </c>
      <c r="C101" s="918" t="s">
        <v>180</v>
      </c>
      <c r="D101" s="918" t="s">
        <v>5417</v>
      </c>
    </row>
    <row r="102" spans="1:4" hidden="1">
      <c r="A102" s="918" t="s">
        <v>2909</v>
      </c>
      <c r="B102" s="918" t="s">
        <v>23416</v>
      </c>
      <c r="C102" s="918" t="s">
        <v>180</v>
      </c>
      <c r="D102" s="918" t="s">
        <v>5417</v>
      </c>
    </row>
    <row r="103" spans="1:4" hidden="1">
      <c r="A103" s="918" t="s">
        <v>2909</v>
      </c>
      <c r="B103" s="918" t="s">
        <v>23422</v>
      </c>
      <c r="C103" s="918" t="s">
        <v>372</v>
      </c>
      <c r="D103" s="918" t="s">
        <v>5418</v>
      </c>
    </row>
    <row r="104" spans="1:4" hidden="1">
      <c r="A104" s="918" t="s">
        <v>2909</v>
      </c>
      <c r="B104" s="918" t="s">
        <v>838</v>
      </c>
      <c r="C104" s="918" t="s">
        <v>179</v>
      </c>
      <c r="D104" s="918" t="s">
        <v>22176</v>
      </c>
    </row>
    <row r="105" spans="1:4" hidden="1">
      <c r="A105" s="918" t="s">
        <v>2909</v>
      </c>
      <c r="B105" s="918" t="s">
        <v>4021</v>
      </c>
      <c r="C105" s="918" t="s">
        <v>180</v>
      </c>
      <c r="D105" s="918" t="s">
        <v>5417</v>
      </c>
    </row>
    <row r="106" spans="1:4" hidden="1">
      <c r="A106" s="918" t="s">
        <v>2909</v>
      </c>
      <c r="B106" s="918" t="s">
        <v>4024</v>
      </c>
      <c r="C106" s="918" t="s">
        <v>180</v>
      </c>
      <c r="D106" s="918" t="s">
        <v>5417</v>
      </c>
    </row>
    <row r="107" spans="1:4" hidden="1">
      <c r="A107" s="918" t="s">
        <v>2909</v>
      </c>
      <c r="B107" s="918" t="s">
        <v>714</v>
      </c>
      <c r="C107" s="918" t="s">
        <v>180</v>
      </c>
      <c r="D107" s="918" t="s">
        <v>5417</v>
      </c>
    </row>
    <row r="108" spans="1:4" hidden="1">
      <c r="A108" s="918" t="s">
        <v>2909</v>
      </c>
      <c r="B108" s="918" t="s">
        <v>23424</v>
      </c>
      <c r="C108" s="918" t="s">
        <v>179</v>
      </c>
      <c r="D108" s="918" t="s">
        <v>5416</v>
      </c>
    </row>
    <row r="109" spans="1:4" hidden="1">
      <c r="A109" s="918" t="s">
        <v>2909</v>
      </c>
      <c r="B109" s="918" t="s">
        <v>23425</v>
      </c>
      <c r="C109" s="918" t="s">
        <v>180</v>
      </c>
      <c r="D109" s="918" t="s">
        <v>5417</v>
      </c>
    </row>
    <row r="110" spans="1:4" hidden="1">
      <c r="A110" s="918" t="s">
        <v>2909</v>
      </c>
      <c r="B110" s="918" t="s">
        <v>23428</v>
      </c>
      <c r="C110" s="918" t="s">
        <v>180</v>
      </c>
      <c r="D110" s="918" t="s">
        <v>5417</v>
      </c>
    </row>
    <row r="111" spans="1:4" hidden="1">
      <c r="A111" s="918" t="s">
        <v>2909</v>
      </c>
      <c r="B111" s="918" t="s">
        <v>23431</v>
      </c>
      <c r="C111" s="918" t="s">
        <v>180</v>
      </c>
      <c r="D111" s="918" t="s">
        <v>5417</v>
      </c>
    </row>
    <row r="112" spans="1:4" hidden="1">
      <c r="A112" s="918" t="s">
        <v>2909</v>
      </c>
      <c r="B112" s="918" t="s">
        <v>23434</v>
      </c>
      <c r="C112" s="918" t="s">
        <v>180</v>
      </c>
      <c r="D112" s="918" t="s">
        <v>5417</v>
      </c>
    </row>
    <row r="113" spans="1:4" hidden="1">
      <c r="A113" s="918" t="s">
        <v>2909</v>
      </c>
      <c r="B113" s="918" t="s">
        <v>23437</v>
      </c>
      <c r="C113" s="918" t="s">
        <v>481</v>
      </c>
      <c r="D113" s="918" t="s">
        <v>5417</v>
      </c>
    </row>
    <row r="114" spans="1:4" hidden="1">
      <c r="A114" s="918" t="s">
        <v>2909</v>
      </c>
      <c r="B114" s="918" t="s">
        <v>715</v>
      </c>
      <c r="C114" s="918" t="s">
        <v>180</v>
      </c>
      <c r="D114" s="918" t="s">
        <v>5417</v>
      </c>
    </row>
    <row r="115" spans="1:4" hidden="1">
      <c r="A115" s="918" t="s">
        <v>2909</v>
      </c>
      <c r="B115" s="918" t="s">
        <v>23443</v>
      </c>
      <c r="C115" s="918" t="s">
        <v>180</v>
      </c>
      <c r="D115" s="918" t="s">
        <v>5417</v>
      </c>
    </row>
    <row r="116" spans="1:4" hidden="1">
      <c r="A116" s="918" t="s">
        <v>2909</v>
      </c>
      <c r="B116" s="918" t="s">
        <v>23445</v>
      </c>
      <c r="C116" s="918" t="s">
        <v>180</v>
      </c>
      <c r="D116" s="918" t="s">
        <v>5417</v>
      </c>
    </row>
    <row r="117" spans="1:4" hidden="1">
      <c r="A117" s="918" t="s">
        <v>1043</v>
      </c>
      <c r="B117" s="918" t="s">
        <v>778</v>
      </c>
      <c r="C117" s="918" t="s">
        <v>179</v>
      </c>
      <c r="D117" s="918" t="s">
        <v>5416</v>
      </c>
    </row>
    <row r="118" spans="1:4" hidden="1">
      <c r="A118" s="918" t="s">
        <v>1043</v>
      </c>
      <c r="B118" s="918" t="s">
        <v>210</v>
      </c>
      <c r="C118" s="918" t="s">
        <v>180</v>
      </c>
      <c r="D118" s="918" t="s">
        <v>5417</v>
      </c>
    </row>
    <row r="119" spans="1:4" hidden="1">
      <c r="A119" s="918" t="s">
        <v>1043</v>
      </c>
      <c r="B119" s="918" t="s">
        <v>211</v>
      </c>
      <c r="C119" s="918" t="s">
        <v>180</v>
      </c>
      <c r="D119" s="918" t="s">
        <v>5418</v>
      </c>
    </row>
    <row r="120" spans="1:4" hidden="1">
      <c r="A120" s="918" t="s">
        <v>1043</v>
      </c>
      <c r="B120" s="918" t="s">
        <v>212</v>
      </c>
      <c r="C120" s="918" t="s">
        <v>179</v>
      </c>
      <c r="D120" s="918" t="s">
        <v>5416</v>
      </c>
    </row>
    <row r="121" spans="1:4" hidden="1">
      <c r="A121" s="918" t="s">
        <v>1043</v>
      </c>
      <c r="B121" s="918" t="s">
        <v>1766</v>
      </c>
      <c r="C121" s="918" t="s">
        <v>180</v>
      </c>
      <c r="D121" s="918" t="s">
        <v>5417</v>
      </c>
    </row>
    <row r="122" spans="1:4" hidden="1">
      <c r="A122" s="918" t="s">
        <v>1043</v>
      </c>
      <c r="B122" s="918" t="s">
        <v>245</v>
      </c>
      <c r="C122" s="918" t="s">
        <v>180</v>
      </c>
      <c r="D122" s="918" t="s">
        <v>5417</v>
      </c>
    </row>
    <row r="123" spans="1:4" hidden="1">
      <c r="A123" s="918" t="s">
        <v>1043</v>
      </c>
      <c r="B123" s="918" t="s">
        <v>1765</v>
      </c>
      <c r="C123" s="918" t="s">
        <v>180</v>
      </c>
      <c r="D123" s="918" t="s">
        <v>5417</v>
      </c>
    </row>
    <row r="124" spans="1:4" hidden="1">
      <c r="A124" s="918" t="s">
        <v>1043</v>
      </c>
      <c r="B124" s="918" t="s">
        <v>209</v>
      </c>
      <c r="C124" s="918" t="s">
        <v>180</v>
      </c>
      <c r="D124" s="918" t="s">
        <v>5417</v>
      </c>
    </row>
    <row r="125" spans="1:4" hidden="1">
      <c r="A125" s="918" t="s">
        <v>1043</v>
      </c>
      <c r="B125" s="918" t="s">
        <v>848</v>
      </c>
      <c r="C125" s="918" t="s">
        <v>179</v>
      </c>
      <c r="D125" s="918" t="s">
        <v>5416</v>
      </c>
    </row>
    <row r="126" spans="1:4" hidden="1">
      <c r="A126" s="918" t="s">
        <v>1043</v>
      </c>
      <c r="B126" s="918" t="s">
        <v>2744</v>
      </c>
      <c r="C126" s="918" t="s">
        <v>179</v>
      </c>
      <c r="D126" s="918" t="s">
        <v>5416</v>
      </c>
    </row>
    <row r="127" spans="1:4" hidden="1">
      <c r="A127" s="918" t="s">
        <v>1043</v>
      </c>
      <c r="B127" s="918" t="s">
        <v>2746</v>
      </c>
      <c r="C127" s="918" t="s">
        <v>179</v>
      </c>
      <c r="D127" s="918" t="s">
        <v>22176</v>
      </c>
    </row>
    <row r="128" spans="1:4" hidden="1">
      <c r="A128" s="918" t="s">
        <v>1043</v>
      </c>
      <c r="B128" s="918" t="s">
        <v>2891</v>
      </c>
      <c r="C128" s="918" t="s">
        <v>179</v>
      </c>
      <c r="D128" s="918">
        <v>4</v>
      </c>
    </row>
    <row r="129" spans="1:4" hidden="1">
      <c r="A129" s="918" t="s">
        <v>1043</v>
      </c>
      <c r="B129" s="918" t="s">
        <v>3473</v>
      </c>
      <c r="C129" s="918" t="s">
        <v>179</v>
      </c>
      <c r="D129" s="918" t="s">
        <v>5417</v>
      </c>
    </row>
    <row r="130" spans="1:4" hidden="1">
      <c r="A130" s="918" t="s">
        <v>1043</v>
      </c>
      <c r="B130" s="918" t="s">
        <v>3474</v>
      </c>
      <c r="C130" s="918" t="s">
        <v>179</v>
      </c>
      <c r="D130" s="918" t="s">
        <v>5417</v>
      </c>
    </row>
    <row r="131" spans="1:4" hidden="1">
      <c r="A131" s="918" t="s">
        <v>1043</v>
      </c>
      <c r="B131" s="918" t="s">
        <v>3478</v>
      </c>
      <c r="C131" s="918" t="s">
        <v>179</v>
      </c>
      <c r="D131" s="918" t="s">
        <v>5417</v>
      </c>
    </row>
    <row r="132" spans="1:4" hidden="1">
      <c r="A132" s="918" t="s">
        <v>1043</v>
      </c>
      <c r="B132" s="918" t="s">
        <v>3655</v>
      </c>
      <c r="C132" s="918" t="s">
        <v>179</v>
      </c>
      <c r="D132" s="918" t="s">
        <v>5417</v>
      </c>
    </row>
    <row r="133" spans="1:4" hidden="1">
      <c r="A133" s="918" t="s">
        <v>1043</v>
      </c>
      <c r="B133" s="918" t="s">
        <v>22497</v>
      </c>
      <c r="C133" s="918" t="s">
        <v>180</v>
      </c>
      <c r="D133" s="918" t="s">
        <v>5417</v>
      </c>
    </row>
    <row r="134" spans="1:4" hidden="1">
      <c r="A134" s="918" t="s">
        <v>1043</v>
      </c>
      <c r="B134" s="918" t="s">
        <v>22501</v>
      </c>
      <c r="C134" s="918" t="s">
        <v>180</v>
      </c>
      <c r="D134" s="918" t="s">
        <v>5417</v>
      </c>
    </row>
    <row r="135" spans="1:4" hidden="1">
      <c r="A135" s="918" t="s">
        <v>278</v>
      </c>
      <c r="B135" s="918" t="s">
        <v>279</v>
      </c>
      <c r="C135" s="918" t="s">
        <v>179</v>
      </c>
      <c r="D135" s="918" t="s">
        <v>5418</v>
      </c>
    </row>
    <row r="136" spans="1:4" hidden="1">
      <c r="A136" s="918" t="s">
        <v>278</v>
      </c>
      <c r="B136" s="918" t="s">
        <v>284</v>
      </c>
      <c r="C136" s="918" t="s">
        <v>180</v>
      </c>
      <c r="D136" s="918" t="s">
        <v>5418</v>
      </c>
    </row>
    <row r="137" spans="1:4" hidden="1">
      <c r="A137" s="918" t="s">
        <v>278</v>
      </c>
      <c r="B137" s="918" t="s">
        <v>23075</v>
      </c>
      <c r="C137" s="918" t="s">
        <v>180</v>
      </c>
      <c r="D137" s="918" t="s">
        <v>5509</v>
      </c>
    </row>
    <row r="138" spans="1:4" hidden="1">
      <c r="A138" s="918" t="s">
        <v>278</v>
      </c>
      <c r="B138" s="918" t="s">
        <v>23080</v>
      </c>
      <c r="C138" s="918" t="s">
        <v>179</v>
      </c>
      <c r="D138" s="918" t="s">
        <v>5509</v>
      </c>
    </row>
    <row r="139" spans="1:4" hidden="1">
      <c r="A139" s="918" t="s">
        <v>2910</v>
      </c>
      <c r="B139" s="918" t="s">
        <v>293</v>
      </c>
      <c r="C139" s="918" t="s">
        <v>180</v>
      </c>
      <c r="D139" s="918" t="s">
        <v>5417</v>
      </c>
    </row>
    <row r="140" spans="1:4" hidden="1">
      <c r="A140" s="918" t="s">
        <v>2910</v>
      </c>
      <c r="B140" s="918" t="s">
        <v>296</v>
      </c>
      <c r="C140" s="918" t="s">
        <v>180</v>
      </c>
      <c r="D140" s="918" t="s">
        <v>5417</v>
      </c>
    </row>
    <row r="141" spans="1:4" hidden="1">
      <c r="A141" s="918" t="s">
        <v>2910</v>
      </c>
      <c r="B141" s="918" t="s">
        <v>297</v>
      </c>
      <c r="C141" s="918" t="s">
        <v>179</v>
      </c>
      <c r="D141" s="918" t="s">
        <v>5418</v>
      </c>
    </row>
    <row r="142" spans="1:4" hidden="1">
      <c r="A142" s="918" t="s">
        <v>2910</v>
      </c>
      <c r="B142" s="918" t="s">
        <v>2908</v>
      </c>
      <c r="C142" s="918" t="s">
        <v>179</v>
      </c>
      <c r="D142" s="918" t="s">
        <v>5416</v>
      </c>
    </row>
    <row r="143" spans="1:4" hidden="1">
      <c r="A143" s="918" t="s">
        <v>2910</v>
      </c>
      <c r="B143" s="918" t="s">
        <v>298</v>
      </c>
      <c r="C143" s="918" t="s">
        <v>179</v>
      </c>
      <c r="D143" s="918" t="s">
        <v>5416</v>
      </c>
    </row>
    <row r="144" spans="1:4" hidden="1">
      <c r="A144" s="918" t="s">
        <v>2910</v>
      </c>
      <c r="B144" s="918" t="s">
        <v>299</v>
      </c>
      <c r="C144" s="918" t="s">
        <v>179</v>
      </c>
      <c r="D144" s="918" t="s">
        <v>5418</v>
      </c>
    </row>
    <row r="145" spans="1:4" hidden="1">
      <c r="A145" s="918" t="s">
        <v>2910</v>
      </c>
      <c r="B145" s="918" t="s">
        <v>2907</v>
      </c>
      <c r="C145" s="918" t="s">
        <v>180</v>
      </c>
      <c r="D145" s="918" t="s">
        <v>5417</v>
      </c>
    </row>
    <row r="146" spans="1:4" hidden="1">
      <c r="A146" s="918" t="s">
        <v>2910</v>
      </c>
      <c r="B146" s="918" t="s">
        <v>740</v>
      </c>
      <c r="C146" s="918" t="s">
        <v>179</v>
      </c>
      <c r="D146" s="918" t="s">
        <v>5418</v>
      </c>
    </row>
    <row r="147" spans="1:4" hidden="1">
      <c r="A147" s="918" t="s">
        <v>2910</v>
      </c>
      <c r="B147" s="918" t="s">
        <v>838</v>
      </c>
      <c r="C147" s="918" t="s">
        <v>179</v>
      </c>
      <c r="D147" s="918" t="s">
        <v>22176</v>
      </c>
    </row>
    <row r="148" spans="1:4" hidden="1">
      <c r="A148" s="918" t="s">
        <v>2910</v>
      </c>
      <c r="B148" s="918" t="s">
        <v>1106</v>
      </c>
      <c r="C148" s="918" t="s">
        <v>180</v>
      </c>
      <c r="D148" s="918" t="s">
        <v>5417</v>
      </c>
    </row>
    <row r="149" spans="1:4" hidden="1">
      <c r="A149" s="918" t="s">
        <v>2910</v>
      </c>
      <c r="B149" s="918" t="s">
        <v>1299</v>
      </c>
      <c r="C149" s="918" t="s">
        <v>179</v>
      </c>
      <c r="D149" s="918" t="s">
        <v>5418</v>
      </c>
    </row>
    <row r="150" spans="1:4" hidden="1">
      <c r="A150" s="918" t="s">
        <v>2910</v>
      </c>
      <c r="B150" s="918" t="s">
        <v>1756</v>
      </c>
      <c r="D150" s="918" t="s">
        <v>5417</v>
      </c>
    </row>
    <row r="151" spans="1:4" hidden="1">
      <c r="A151" s="918" t="s">
        <v>2910</v>
      </c>
      <c r="B151" s="918" t="s">
        <v>1888</v>
      </c>
      <c r="C151" s="918" t="s">
        <v>180</v>
      </c>
      <c r="D151" s="918" t="s">
        <v>5417</v>
      </c>
    </row>
    <row r="152" spans="1:4" hidden="1">
      <c r="A152" s="918" t="s">
        <v>2910</v>
      </c>
      <c r="B152" s="918" t="s">
        <v>2056</v>
      </c>
      <c r="C152" s="918" t="s">
        <v>180</v>
      </c>
      <c r="D152" s="918" t="s">
        <v>5417</v>
      </c>
    </row>
    <row r="153" spans="1:4" hidden="1">
      <c r="A153" s="918" t="s">
        <v>2910</v>
      </c>
      <c r="B153" s="918" t="s">
        <v>2450</v>
      </c>
      <c r="D153" s="918" t="s">
        <v>5417</v>
      </c>
    </row>
    <row r="154" spans="1:4" hidden="1">
      <c r="A154" s="918" t="s">
        <v>2910</v>
      </c>
      <c r="B154" s="918" t="s">
        <v>550</v>
      </c>
      <c r="C154" s="918" t="s">
        <v>180</v>
      </c>
      <c r="D154" s="918" t="s">
        <v>5418</v>
      </c>
    </row>
    <row r="155" spans="1:4" hidden="1">
      <c r="A155" s="918" t="s">
        <v>2910</v>
      </c>
      <c r="B155" s="918" t="s">
        <v>3061</v>
      </c>
      <c r="C155" s="918" t="s">
        <v>179</v>
      </c>
      <c r="D155" s="918" t="s">
        <v>5418</v>
      </c>
    </row>
    <row r="156" spans="1:4" hidden="1">
      <c r="A156" s="918" t="s">
        <v>2910</v>
      </c>
      <c r="B156" s="918" t="s">
        <v>3450</v>
      </c>
      <c r="C156" s="918" t="s">
        <v>179</v>
      </c>
      <c r="D156" s="918" t="s">
        <v>5417</v>
      </c>
    </row>
    <row r="157" spans="1:4" hidden="1">
      <c r="A157" s="918" t="s">
        <v>2910</v>
      </c>
      <c r="B157" s="918" t="s">
        <v>3467</v>
      </c>
      <c r="C157" s="918" t="s">
        <v>180</v>
      </c>
      <c r="D157" s="918" t="s">
        <v>5417</v>
      </c>
    </row>
    <row r="158" spans="1:4" hidden="1">
      <c r="A158" s="918" t="s">
        <v>2910</v>
      </c>
      <c r="B158" s="918" t="s">
        <v>3674</v>
      </c>
      <c r="C158" s="918" t="s">
        <v>180</v>
      </c>
      <c r="D158" s="918" t="s">
        <v>5417</v>
      </c>
    </row>
    <row r="159" spans="1:4" hidden="1">
      <c r="A159" s="918" t="s">
        <v>2910</v>
      </c>
      <c r="B159" s="918" t="s">
        <v>3957</v>
      </c>
      <c r="C159" s="918" t="s">
        <v>180</v>
      </c>
      <c r="D159" s="918" t="s">
        <v>5417</v>
      </c>
    </row>
    <row r="160" spans="1:4" hidden="1">
      <c r="A160" s="918" t="s">
        <v>2910</v>
      </c>
      <c r="B160" s="918" t="s">
        <v>3962</v>
      </c>
      <c r="C160" s="918" t="s">
        <v>179</v>
      </c>
      <c r="D160" s="918" t="s">
        <v>5417</v>
      </c>
    </row>
    <row r="161" spans="1:4" hidden="1">
      <c r="A161" s="918" t="s">
        <v>2910</v>
      </c>
      <c r="B161" s="918" t="s">
        <v>3966</v>
      </c>
      <c r="C161" s="918" t="s">
        <v>180</v>
      </c>
      <c r="D161" s="918" t="s">
        <v>5417</v>
      </c>
    </row>
    <row r="162" spans="1:4" hidden="1">
      <c r="A162" s="918" t="s">
        <v>2910</v>
      </c>
      <c r="B162" s="918" t="s">
        <v>4024</v>
      </c>
      <c r="C162" s="918" t="s">
        <v>180</v>
      </c>
      <c r="D162" s="918" t="s">
        <v>5417</v>
      </c>
    </row>
    <row r="163" spans="1:4" hidden="1">
      <c r="A163" s="918" t="s">
        <v>2910</v>
      </c>
      <c r="B163" s="918" t="s">
        <v>4251</v>
      </c>
      <c r="C163" s="918" t="s">
        <v>179</v>
      </c>
      <c r="D163" s="918" t="s">
        <v>5416</v>
      </c>
    </row>
    <row r="164" spans="1:4" hidden="1">
      <c r="A164" s="918" t="s">
        <v>2910</v>
      </c>
      <c r="B164" s="918" t="s">
        <v>4257</v>
      </c>
      <c r="C164" s="918" t="s">
        <v>179</v>
      </c>
      <c r="D164" s="918" t="s">
        <v>5416</v>
      </c>
    </row>
    <row r="165" spans="1:4" hidden="1">
      <c r="A165" s="918" t="s">
        <v>2910</v>
      </c>
      <c r="B165" s="918" t="s">
        <v>4262</v>
      </c>
      <c r="C165" s="918" t="s">
        <v>180</v>
      </c>
      <c r="D165" s="918" t="s">
        <v>5417</v>
      </c>
    </row>
    <row r="166" spans="1:4" hidden="1">
      <c r="A166" s="918" t="s">
        <v>2910</v>
      </c>
      <c r="B166" s="918" t="s">
        <v>4266</v>
      </c>
      <c r="C166" s="918" t="s">
        <v>180</v>
      </c>
      <c r="D166" s="918" t="s">
        <v>5417</v>
      </c>
    </row>
    <row r="167" spans="1:4" hidden="1">
      <c r="A167" s="918" t="s">
        <v>2910</v>
      </c>
      <c r="B167" s="918" t="s">
        <v>4592</v>
      </c>
      <c r="C167" s="918" t="s">
        <v>180</v>
      </c>
      <c r="D167" s="918" t="s">
        <v>5417</v>
      </c>
    </row>
    <row r="168" spans="1:4" hidden="1">
      <c r="A168" s="918" t="s">
        <v>2910</v>
      </c>
      <c r="B168" s="918" t="s">
        <v>4598</v>
      </c>
      <c r="C168" s="918" t="s">
        <v>179</v>
      </c>
      <c r="D168" s="918" t="s">
        <v>5418</v>
      </c>
    </row>
    <row r="169" spans="1:4" hidden="1">
      <c r="A169" s="918" t="s">
        <v>2910</v>
      </c>
      <c r="B169" s="918" t="s">
        <v>4602</v>
      </c>
      <c r="C169" s="918" t="s">
        <v>179</v>
      </c>
      <c r="D169" s="918" t="s">
        <v>5418</v>
      </c>
    </row>
    <row r="170" spans="1:4" hidden="1">
      <c r="A170" s="918" t="s">
        <v>2910</v>
      </c>
      <c r="B170" s="918" t="s">
        <v>4608</v>
      </c>
      <c r="C170" s="918" t="s">
        <v>179</v>
      </c>
      <c r="D170" s="918" t="s">
        <v>5417</v>
      </c>
    </row>
    <row r="171" spans="1:4" hidden="1">
      <c r="A171" s="918" t="s">
        <v>2910</v>
      </c>
      <c r="B171" s="918" t="s">
        <v>2861</v>
      </c>
      <c r="C171" s="918" t="s">
        <v>180</v>
      </c>
      <c r="D171" s="918" t="s">
        <v>5417</v>
      </c>
    </row>
    <row r="172" spans="1:4" hidden="1">
      <c r="A172" s="918" t="s">
        <v>2910</v>
      </c>
      <c r="B172" s="918" t="s">
        <v>4858</v>
      </c>
      <c r="C172" s="918" t="s">
        <v>180</v>
      </c>
      <c r="D172" s="918" t="s">
        <v>5417</v>
      </c>
    </row>
    <row r="173" spans="1:4" hidden="1">
      <c r="A173" s="918" t="s">
        <v>2910</v>
      </c>
      <c r="B173" s="918" t="s">
        <v>4862</v>
      </c>
      <c r="C173" s="918" t="s">
        <v>180</v>
      </c>
      <c r="D173" s="918" t="s">
        <v>5417</v>
      </c>
    </row>
    <row r="174" spans="1:4" hidden="1">
      <c r="A174" s="918" t="s">
        <v>2910</v>
      </c>
      <c r="B174" s="918" t="s">
        <v>4867</v>
      </c>
      <c r="C174" s="918" t="s">
        <v>179</v>
      </c>
      <c r="D174" s="918" t="s">
        <v>5417</v>
      </c>
    </row>
    <row r="175" spans="1:4" hidden="1">
      <c r="A175" s="918" t="s">
        <v>2910</v>
      </c>
      <c r="B175" s="918" t="s">
        <v>4872</v>
      </c>
      <c r="C175" s="918" t="s">
        <v>180</v>
      </c>
      <c r="D175" s="918" t="s">
        <v>5417</v>
      </c>
    </row>
    <row r="176" spans="1:4" hidden="1">
      <c r="A176" s="918" t="s">
        <v>2910</v>
      </c>
      <c r="B176" s="918" t="s">
        <v>4878</v>
      </c>
      <c r="C176" s="918" t="s">
        <v>179</v>
      </c>
      <c r="D176" s="918" t="s">
        <v>5417</v>
      </c>
    </row>
    <row r="177" spans="1:4" hidden="1">
      <c r="A177" s="918" t="s">
        <v>2910</v>
      </c>
      <c r="B177" s="918" t="s">
        <v>5314</v>
      </c>
      <c r="D177" s="918" t="s">
        <v>5417</v>
      </c>
    </row>
    <row r="178" spans="1:4" hidden="1">
      <c r="A178" s="918" t="s">
        <v>2910</v>
      </c>
      <c r="B178" s="918" t="s">
        <v>5317</v>
      </c>
      <c r="C178" s="918" t="s">
        <v>180</v>
      </c>
      <c r="D178" s="918" t="s">
        <v>5417</v>
      </c>
    </row>
    <row r="179" spans="1:4" hidden="1">
      <c r="A179" s="918" t="s">
        <v>2910</v>
      </c>
      <c r="B179" s="918" t="s">
        <v>5319</v>
      </c>
      <c r="C179" s="918" t="s">
        <v>180</v>
      </c>
      <c r="D179" s="918" t="s">
        <v>5417</v>
      </c>
    </row>
    <row r="180" spans="1:4" hidden="1">
      <c r="A180" s="918" t="s">
        <v>2910</v>
      </c>
      <c r="B180" s="918" t="s">
        <v>5322</v>
      </c>
      <c r="C180" s="918" t="s">
        <v>180</v>
      </c>
      <c r="D180" s="918" t="s">
        <v>5417</v>
      </c>
    </row>
    <row r="181" spans="1:4" hidden="1">
      <c r="A181" s="918" t="s">
        <v>2910</v>
      </c>
      <c r="B181" s="918" t="s">
        <v>5341</v>
      </c>
      <c r="C181" s="918" t="s">
        <v>180</v>
      </c>
      <c r="D181" s="918" t="s">
        <v>5417</v>
      </c>
    </row>
    <row r="182" spans="1:4" hidden="1">
      <c r="A182" s="918" t="s">
        <v>2910</v>
      </c>
      <c r="B182" s="918" t="s">
        <v>5344</v>
      </c>
      <c r="C182" s="918" t="s">
        <v>180</v>
      </c>
      <c r="D182" s="918" t="s">
        <v>5417</v>
      </c>
    </row>
    <row r="183" spans="1:4" hidden="1">
      <c r="A183" s="918" t="s">
        <v>2910</v>
      </c>
      <c r="B183" s="918" t="s">
        <v>5346</v>
      </c>
      <c r="C183" s="918" t="s">
        <v>180</v>
      </c>
      <c r="D183" s="918" t="s">
        <v>5417</v>
      </c>
    </row>
    <row r="184" spans="1:4" hidden="1">
      <c r="A184" s="918" t="s">
        <v>2910</v>
      </c>
      <c r="B184" s="918" t="s">
        <v>5348</v>
      </c>
      <c r="C184" s="918" t="s">
        <v>180</v>
      </c>
      <c r="D184" s="918" t="s">
        <v>5417</v>
      </c>
    </row>
    <row r="185" spans="1:4" hidden="1">
      <c r="A185" s="918" t="s">
        <v>2910</v>
      </c>
      <c r="B185" s="918" t="s">
        <v>5350</v>
      </c>
      <c r="D185" s="918" t="s">
        <v>5418</v>
      </c>
    </row>
    <row r="186" spans="1:4" hidden="1">
      <c r="A186" s="918" t="s">
        <v>2910</v>
      </c>
      <c r="B186" s="918" t="s">
        <v>23448</v>
      </c>
      <c r="C186" s="918" t="s">
        <v>180</v>
      </c>
      <c r="D186" s="918" t="s">
        <v>5417</v>
      </c>
    </row>
    <row r="187" spans="1:4" hidden="1">
      <c r="A187" s="918" t="s">
        <v>2910</v>
      </c>
      <c r="B187" s="918" t="s">
        <v>23449</v>
      </c>
      <c r="C187" s="918" t="s">
        <v>180</v>
      </c>
      <c r="D187" s="918" t="s">
        <v>5417</v>
      </c>
    </row>
    <row r="188" spans="1:4" hidden="1">
      <c r="A188" s="918" t="s">
        <v>2910</v>
      </c>
      <c r="B188" s="918" t="s">
        <v>23452</v>
      </c>
      <c r="C188" s="918" t="s">
        <v>180</v>
      </c>
      <c r="D188" s="918" t="s">
        <v>5417</v>
      </c>
    </row>
    <row r="189" spans="1:4" hidden="1">
      <c r="A189" s="918" t="s">
        <v>2910</v>
      </c>
      <c r="B189" s="918" t="s">
        <v>23454</v>
      </c>
      <c r="C189" s="918" t="s">
        <v>180</v>
      </c>
      <c r="D189" s="918" t="s">
        <v>5417</v>
      </c>
    </row>
    <row r="190" spans="1:4" hidden="1">
      <c r="A190" s="918" t="s">
        <v>2910</v>
      </c>
      <c r="B190" s="918" t="s">
        <v>23456</v>
      </c>
      <c r="C190" s="918" t="s">
        <v>180</v>
      </c>
      <c r="D190" s="918" t="s">
        <v>5417</v>
      </c>
    </row>
    <row r="191" spans="1:4" hidden="1">
      <c r="A191" s="918" t="s">
        <v>2910</v>
      </c>
      <c r="B191" s="918" t="s">
        <v>4453</v>
      </c>
      <c r="C191" s="918" t="s">
        <v>180</v>
      </c>
      <c r="D191" s="918" t="s">
        <v>5417</v>
      </c>
    </row>
    <row r="192" spans="1:4" hidden="1">
      <c r="A192" s="918" t="s">
        <v>2910</v>
      </c>
      <c r="B192" s="918" t="s">
        <v>23458</v>
      </c>
      <c r="C192" s="918" t="s">
        <v>180</v>
      </c>
      <c r="D192" s="918" t="s">
        <v>5417</v>
      </c>
    </row>
    <row r="193" spans="1:4" hidden="1">
      <c r="A193" s="918" t="s">
        <v>2910</v>
      </c>
      <c r="B193" s="918" t="s">
        <v>23460</v>
      </c>
      <c r="C193" s="918" t="s">
        <v>180</v>
      </c>
      <c r="D193" s="918" t="s">
        <v>5417</v>
      </c>
    </row>
    <row r="194" spans="1:4" hidden="1">
      <c r="A194" s="918" t="s">
        <v>2910</v>
      </c>
      <c r="B194" s="918" t="s">
        <v>23462</v>
      </c>
      <c r="C194" s="918" t="s">
        <v>179</v>
      </c>
      <c r="D194" s="918" t="s">
        <v>5417</v>
      </c>
    </row>
    <row r="195" spans="1:4" hidden="1">
      <c r="A195" s="918" t="s">
        <v>2910</v>
      </c>
      <c r="B195" s="918" t="s">
        <v>23465</v>
      </c>
      <c r="C195" s="918" t="s">
        <v>180</v>
      </c>
      <c r="D195" s="918" t="s">
        <v>5417</v>
      </c>
    </row>
    <row r="196" spans="1:4" hidden="1">
      <c r="A196" s="918" t="s">
        <v>2910</v>
      </c>
      <c r="B196" s="918" t="s">
        <v>23467</v>
      </c>
      <c r="C196" s="918" t="s">
        <v>180</v>
      </c>
      <c r="D196" s="918" t="s">
        <v>5417</v>
      </c>
    </row>
    <row r="197" spans="1:4" hidden="1">
      <c r="A197" s="918" t="s">
        <v>2910</v>
      </c>
      <c r="B197" s="918" t="s">
        <v>23470</v>
      </c>
      <c r="C197" s="918" t="s">
        <v>180</v>
      </c>
      <c r="D197" s="918" t="s">
        <v>5417</v>
      </c>
    </row>
    <row r="198" spans="1:4" hidden="1">
      <c r="A198" s="918" t="s">
        <v>2910</v>
      </c>
      <c r="B198" s="918" t="s">
        <v>23472</v>
      </c>
      <c r="C198" s="918" t="s">
        <v>179</v>
      </c>
      <c r="D198" s="918" t="s">
        <v>5417</v>
      </c>
    </row>
    <row r="199" spans="1:4" hidden="1">
      <c r="A199" s="918" t="s">
        <v>2910</v>
      </c>
      <c r="B199" s="918" t="s">
        <v>23475</v>
      </c>
      <c r="C199" s="918" t="s">
        <v>180</v>
      </c>
      <c r="D199" s="918" t="s">
        <v>5417</v>
      </c>
    </row>
    <row r="200" spans="1:4" hidden="1">
      <c r="A200" s="918" t="s">
        <v>2910</v>
      </c>
      <c r="B200" s="918" t="s">
        <v>23478</v>
      </c>
      <c r="C200" s="918" t="s">
        <v>180</v>
      </c>
      <c r="D200" s="918" t="s">
        <v>5417</v>
      </c>
    </row>
    <row r="201" spans="1:4" hidden="1">
      <c r="A201" s="918" t="s">
        <v>2910</v>
      </c>
      <c r="B201" s="918" t="s">
        <v>23480</v>
      </c>
      <c r="C201" s="918" t="s">
        <v>180</v>
      </c>
      <c r="D201" s="918" t="s">
        <v>5417</v>
      </c>
    </row>
    <row r="202" spans="1:4" hidden="1">
      <c r="A202" s="918" t="s">
        <v>2910</v>
      </c>
      <c r="B202" s="918" t="s">
        <v>23482</v>
      </c>
      <c r="C202" s="918" t="s">
        <v>180</v>
      </c>
      <c r="D202" s="918" t="s">
        <v>5417</v>
      </c>
    </row>
    <row r="203" spans="1:4" hidden="1">
      <c r="A203" s="918" t="s">
        <v>2910</v>
      </c>
      <c r="B203" s="918" t="s">
        <v>23484</v>
      </c>
      <c r="C203" s="918" t="s">
        <v>180</v>
      </c>
      <c r="D203" s="918" t="s">
        <v>5417</v>
      </c>
    </row>
    <row r="204" spans="1:4" hidden="1">
      <c r="A204" s="918" t="s">
        <v>2910</v>
      </c>
      <c r="B204" s="918" t="s">
        <v>23486</v>
      </c>
      <c r="C204" s="918" t="s">
        <v>180</v>
      </c>
      <c r="D204" s="918" t="s">
        <v>5418</v>
      </c>
    </row>
    <row r="205" spans="1:4" hidden="1">
      <c r="A205" s="918" t="s">
        <v>289</v>
      </c>
      <c r="B205" s="918" t="s">
        <v>356</v>
      </c>
      <c r="C205" s="918" t="s">
        <v>180</v>
      </c>
      <c r="D205" s="918" t="s">
        <v>5417</v>
      </c>
    </row>
    <row r="206" spans="1:4" hidden="1">
      <c r="A206" s="918" t="s">
        <v>289</v>
      </c>
      <c r="B206" s="918" t="s">
        <v>357</v>
      </c>
      <c r="C206" s="918" t="s">
        <v>179</v>
      </c>
      <c r="D206" s="918" t="s">
        <v>5417</v>
      </c>
    </row>
    <row r="207" spans="1:4" hidden="1">
      <c r="A207" s="918" t="s">
        <v>289</v>
      </c>
      <c r="B207" s="918" t="s">
        <v>359</v>
      </c>
      <c r="C207" s="918" t="s">
        <v>179</v>
      </c>
      <c r="D207" s="918" t="s">
        <v>5418</v>
      </c>
    </row>
    <row r="208" spans="1:4" hidden="1">
      <c r="A208" s="918" t="s">
        <v>289</v>
      </c>
      <c r="B208" s="918" t="s">
        <v>360</v>
      </c>
      <c r="C208" s="918" t="s">
        <v>179</v>
      </c>
      <c r="D208" s="918" t="s">
        <v>5418</v>
      </c>
    </row>
    <row r="209" spans="1:4" hidden="1">
      <c r="A209" s="918" t="s">
        <v>289</v>
      </c>
      <c r="B209" s="918" t="s">
        <v>748</v>
      </c>
      <c r="C209" s="918" t="s">
        <v>180</v>
      </c>
      <c r="D209" s="918" t="s">
        <v>5417</v>
      </c>
    </row>
    <row r="210" spans="1:4" hidden="1">
      <c r="A210" s="918" t="s">
        <v>289</v>
      </c>
      <c r="B210" s="918" t="s">
        <v>2415</v>
      </c>
      <c r="C210" s="918" t="s">
        <v>180</v>
      </c>
      <c r="D210" s="918" t="s">
        <v>5417</v>
      </c>
    </row>
    <row r="211" spans="1:4" hidden="1">
      <c r="A211" s="918" t="s">
        <v>289</v>
      </c>
      <c r="B211" s="918" t="s">
        <v>733</v>
      </c>
      <c r="C211" s="918" t="s">
        <v>179</v>
      </c>
      <c r="D211" s="918" t="s">
        <v>5417</v>
      </c>
    </row>
    <row r="212" spans="1:4" hidden="1">
      <c r="A212" s="918" t="s">
        <v>289</v>
      </c>
      <c r="B212" s="918" t="s">
        <v>3769</v>
      </c>
      <c r="C212" s="918" t="s">
        <v>179</v>
      </c>
      <c r="D212" s="918" t="s">
        <v>5417</v>
      </c>
    </row>
    <row r="213" spans="1:4" hidden="1">
      <c r="A213" s="918" t="s">
        <v>289</v>
      </c>
      <c r="B213" s="918" t="s">
        <v>3772</v>
      </c>
      <c r="C213" s="918" t="s">
        <v>179</v>
      </c>
      <c r="D213" s="918" t="s">
        <v>5418</v>
      </c>
    </row>
    <row r="214" spans="1:4" hidden="1">
      <c r="A214" s="918" t="s">
        <v>289</v>
      </c>
      <c r="B214" s="918" t="s">
        <v>25165</v>
      </c>
      <c r="C214" s="918" t="s">
        <v>179</v>
      </c>
      <c r="D214" s="918" t="s">
        <v>5418</v>
      </c>
    </row>
    <row r="215" spans="1:4" hidden="1">
      <c r="A215" s="918" t="s">
        <v>289</v>
      </c>
      <c r="B215" s="918" t="s">
        <v>271</v>
      </c>
      <c r="C215" s="918" t="s">
        <v>179</v>
      </c>
      <c r="D215" s="918" t="s">
        <v>5416</v>
      </c>
    </row>
    <row r="216" spans="1:4" hidden="1">
      <c r="A216" s="918" t="s">
        <v>289</v>
      </c>
      <c r="B216" s="918" t="s">
        <v>3775</v>
      </c>
      <c r="C216" s="918" t="s">
        <v>179</v>
      </c>
      <c r="D216" s="918" t="s">
        <v>5416</v>
      </c>
    </row>
    <row r="217" spans="1:4" hidden="1">
      <c r="A217" s="918" t="s">
        <v>289</v>
      </c>
      <c r="B217" s="918" t="s">
        <v>4408</v>
      </c>
      <c r="C217" s="918" t="s">
        <v>179</v>
      </c>
      <c r="D217" s="918" t="s">
        <v>5416</v>
      </c>
    </row>
    <row r="218" spans="1:4" hidden="1">
      <c r="A218" s="918" t="s">
        <v>289</v>
      </c>
      <c r="B218" s="918" t="s">
        <v>5115</v>
      </c>
      <c r="C218" s="918" t="s">
        <v>179</v>
      </c>
      <c r="D218" s="918" t="s">
        <v>5418</v>
      </c>
    </row>
    <row r="219" spans="1:4" hidden="1">
      <c r="A219" s="918" t="s">
        <v>289</v>
      </c>
      <c r="B219" s="918" t="s">
        <v>5119</v>
      </c>
      <c r="C219" s="918" t="s">
        <v>179</v>
      </c>
      <c r="D219" s="918" t="s">
        <v>5418</v>
      </c>
    </row>
    <row r="220" spans="1:4" hidden="1">
      <c r="A220" s="918" t="s">
        <v>289</v>
      </c>
      <c r="B220" s="918" t="s">
        <v>22261</v>
      </c>
      <c r="C220" s="918" t="s">
        <v>179</v>
      </c>
      <c r="D220" s="918" t="s">
        <v>5417</v>
      </c>
    </row>
    <row r="221" spans="1:4" hidden="1">
      <c r="A221" s="918" t="s">
        <v>289</v>
      </c>
      <c r="B221" s="918" t="s">
        <v>5127</v>
      </c>
      <c r="C221" s="918" t="s">
        <v>179</v>
      </c>
      <c r="D221" s="918" t="s">
        <v>5418</v>
      </c>
    </row>
    <row r="222" spans="1:4" hidden="1">
      <c r="A222" s="918" t="s">
        <v>289</v>
      </c>
      <c r="B222" s="918" t="s">
        <v>5134</v>
      </c>
      <c r="C222" s="918" t="s">
        <v>180</v>
      </c>
      <c r="D222" s="918" t="s">
        <v>5418</v>
      </c>
    </row>
    <row r="223" spans="1:4" hidden="1">
      <c r="A223" s="918" t="s">
        <v>289</v>
      </c>
      <c r="B223" s="918" t="s">
        <v>5139</v>
      </c>
      <c r="C223" s="918" t="s">
        <v>179</v>
      </c>
      <c r="D223" s="918" t="s">
        <v>5418</v>
      </c>
    </row>
    <row r="224" spans="1:4" hidden="1">
      <c r="A224" s="918" t="s">
        <v>289</v>
      </c>
      <c r="B224" s="918" t="s">
        <v>5143</v>
      </c>
      <c r="C224" s="918" t="s">
        <v>180</v>
      </c>
      <c r="D224" s="918" t="s">
        <v>5418</v>
      </c>
    </row>
    <row r="225" spans="1:4" hidden="1">
      <c r="A225" s="918" t="s">
        <v>289</v>
      </c>
      <c r="B225" s="918" t="s">
        <v>5147</v>
      </c>
      <c r="C225" s="918" t="s">
        <v>180</v>
      </c>
      <c r="D225" s="918" t="s">
        <v>5417</v>
      </c>
    </row>
    <row r="226" spans="1:4" hidden="1">
      <c r="A226" s="918" t="s">
        <v>289</v>
      </c>
      <c r="B226" s="918" t="s">
        <v>5151</v>
      </c>
      <c r="C226" s="918" t="s">
        <v>180</v>
      </c>
      <c r="D226" s="918" t="s">
        <v>5417</v>
      </c>
    </row>
    <row r="227" spans="1:4" hidden="1">
      <c r="A227" s="918" t="s">
        <v>289</v>
      </c>
      <c r="B227" s="918" t="s">
        <v>735</v>
      </c>
      <c r="C227" s="918" t="s">
        <v>179</v>
      </c>
      <c r="D227" s="918" t="s">
        <v>5418</v>
      </c>
    </row>
    <row r="228" spans="1:4" hidden="1">
      <c r="A228" s="918" t="s">
        <v>289</v>
      </c>
      <c r="B228" s="918" t="s">
        <v>26352</v>
      </c>
      <c r="C228" s="918" t="s">
        <v>180</v>
      </c>
    </row>
    <row r="229" spans="1:4" hidden="1">
      <c r="A229" s="918" t="s">
        <v>289</v>
      </c>
      <c r="B229" s="918" t="s">
        <v>26357</v>
      </c>
      <c r="C229" s="918" t="s">
        <v>179</v>
      </c>
      <c r="D229" s="918" t="s">
        <v>5418</v>
      </c>
    </row>
    <row r="230" spans="1:4" hidden="1">
      <c r="A230" s="918" t="s">
        <v>289</v>
      </c>
      <c r="B230" s="918" t="s">
        <v>26362</v>
      </c>
      <c r="C230" s="918" t="s">
        <v>629</v>
      </c>
      <c r="D230" s="918" t="s">
        <v>5418</v>
      </c>
    </row>
    <row r="231" spans="1:4" hidden="1">
      <c r="A231" s="918" t="s">
        <v>289</v>
      </c>
      <c r="B231" s="918" t="s">
        <v>26367</v>
      </c>
      <c r="C231" s="918" t="s">
        <v>180</v>
      </c>
      <c r="D231" s="918" t="s">
        <v>5509</v>
      </c>
    </row>
    <row r="232" spans="1:4" hidden="1">
      <c r="A232" s="918" t="s">
        <v>289</v>
      </c>
      <c r="B232" s="918" t="s">
        <v>26371</v>
      </c>
      <c r="C232" s="918" t="s">
        <v>629</v>
      </c>
      <c r="D232" s="918" t="s">
        <v>5509</v>
      </c>
    </row>
    <row r="233" spans="1:4" hidden="1">
      <c r="A233" s="918" t="s">
        <v>289</v>
      </c>
      <c r="B233" s="918" t="s">
        <v>26375</v>
      </c>
      <c r="C233" s="918" t="s">
        <v>180</v>
      </c>
    </row>
    <row r="234" spans="1:4" hidden="1">
      <c r="A234" s="918" t="s">
        <v>289</v>
      </c>
      <c r="B234" s="918" t="s">
        <v>26379</v>
      </c>
      <c r="C234" s="918" t="s">
        <v>180</v>
      </c>
      <c r="D234" s="918" t="s">
        <v>5418</v>
      </c>
    </row>
    <row r="235" spans="1:4" hidden="1">
      <c r="A235" s="918" t="s">
        <v>289</v>
      </c>
      <c r="B235" s="918" t="s">
        <v>26383</v>
      </c>
      <c r="C235" s="918" t="s">
        <v>180</v>
      </c>
      <c r="D235" s="918" t="s">
        <v>5509</v>
      </c>
    </row>
    <row r="236" spans="1:4" hidden="1">
      <c r="A236" s="918" t="s">
        <v>289</v>
      </c>
      <c r="B236" s="918" t="s">
        <v>26386</v>
      </c>
      <c r="C236" s="918" t="s">
        <v>179</v>
      </c>
      <c r="D236" s="918" t="s">
        <v>5418</v>
      </c>
    </row>
    <row r="237" spans="1:4" hidden="1">
      <c r="A237" s="918" t="s">
        <v>289</v>
      </c>
      <c r="B237" s="918" t="s">
        <v>26391</v>
      </c>
      <c r="C237" s="918" t="s">
        <v>179</v>
      </c>
      <c r="D237" s="918" t="s">
        <v>5416</v>
      </c>
    </row>
    <row r="238" spans="1:4" hidden="1">
      <c r="A238" s="918" t="s">
        <v>22283</v>
      </c>
      <c r="B238" s="918" t="s">
        <v>2922</v>
      </c>
      <c r="C238" s="918" t="s">
        <v>180</v>
      </c>
      <c r="D238" s="918" t="s">
        <v>5418</v>
      </c>
    </row>
    <row r="239" spans="1:4" hidden="1">
      <c r="A239" s="918" t="s">
        <v>22283</v>
      </c>
      <c r="B239" s="918" t="s">
        <v>358</v>
      </c>
      <c r="C239" s="918" t="s">
        <v>180</v>
      </c>
      <c r="D239" s="918" t="s">
        <v>5509</v>
      </c>
    </row>
    <row r="240" spans="1:4" hidden="1">
      <c r="A240" s="918" t="s">
        <v>22283</v>
      </c>
      <c r="B240" s="918" t="s">
        <v>361</v>
      </c>
      <c r="C240" s="918" t="s">
        <v>180</v>
      </c>
      <c r="D240" s="918" t="s">
        <v>5509</v>
      </c>
    </row>
    <row r="241" spans="1:4" hidden="1">
      <c r="A241" s="918" t="s">
        <v>22283</v>
      </c>
      <c r="B241" s="918" t="s">
        <v>2923</v>
      </c>
      <c r="C241" s="918" t="s">
        <v>180</v>
      </c>
      <c r="D241" s="918" t="s">
        <v>5418</v>
      </c>
    </row>
    <row r="242" spans="1:4" hidden="1">
      <c r="A242" s="918" t="s">
        <v>2936</v>
      </c>
      <c r="B242" s="918" t="s">
        <v>420</v>
      </c>
      <c r="C242" s="918" t="s">
        <v>179</v>
      </c>
      <c r="D242" s="918" t="s">
        <v>5417</v>
      </c>
    </row>
    <row r="243" spans="1:4" hidden="1">
      <c r="A243" s="918" t="s">
        <v>2936</v>
      </c>
      <c r="B243" s="918" t="s">
        <v>2712</v>
      </c>
      <c r="C243" s="918" t="s">
        <v>180</v>
      </c>
      <c r="D243" s="918" t="s">
        <v>5417</v>
      </c>
    </row>
    <row r="244" spans="1:4" hidden="1">
      <c r="A244" s="918" t="s">
        <v>2936</v>
      </c>
      <c r="B244" s="918" t="s">
        <v>2253</v>
      </c>
      <c r="C244" s="918" t="s">
        <v>179</v>
      </c>
      <c r="D244" s="918" t="s">
        <v>5417</v>
      </c>
    </row>
    <row r="245" spans="1:4" hidden="1">
      <c r="A245" s="918" t="s">
        <v>2936</v>
      </c>
      <c r="B245" s="918" t="s">
        <v>439</v>
      </c>
      <c r="C245" s="918" t="s">
        <v>425</v>
      </c>
      <c r="D245" s="918" t="s">
        <v>5416</v>
      </c>
    </row>
    <row r="246" spans="1:4" hidden="1">
      <c r="A246" s="918" t="s">
        <v>2936</v>
      </c>
      <c r="B246" s="918" t="s">
        <v>440</v>
      </c>
      <c r="C246" s="918" t="s">
        <v>180</v>
      </c>
      <c r="D246" s="918" t="s">
        <v>5417</v>
      </c>
    </row>
    <row r="247" spans="1:4" hidden="1">
      <c r="A247" s="918" t="s">
        <v>2936</v>
      </c>
      <c r="B247" s="918" t="s">
        <v>2254</v>
      </c>
      <c r="C247" s="918" t="s">
        <v>180</v>
      </c>
      <c r="D247" s="918" t="s">
        <v>5418</v>
      </c>
    </row>
    <row r="248" spans="1:4" hidden="1">
      <c r="A248" s="918" t="s">
        <v>2936</v>
      </c>
      <c r="B248" s="918" t="s">
        <v>2031</v>
      </c>
      <c r="C248" s="918" t="s">
        <v>180</v>
      </c>
      <c r="D248" s="918" t="s">
        <v>5417</v>
      </c>
    </row>
    <row r="249" spans="1:4" hidden="1">
      <c r="A249" s="918" t="s">
        <v>2936</v>
      </c>
      <c r="B249" s="918" t="s">
        <v>3686</v>
      </c>
      <c r="C249" s="918" t="s">
        <v>180</v>
      </c>
      <c r="D249" s="918" t="s">
        <v>5417</v>
      </c>
    </row>
    <row r="250" spans="1:4" hidden="1">
      <c r="A250" s="918" t="s">
        <v>2936</v>
      </c>
      <c r="B250" s="918" t="s">
        <v>22324</v>
      </c>
      <c r="C250" s="918" t="s">
        <v>179</v>
      </c>
      <c r="D250" s="918" t="s">
        <v>5509</v>
      </c>
    </row>
    <row r="251" spans="1:4" hidden="1">
      <c r="A251" s="918" t="s">
        <v>2936</v>
      </c>
      <c r="B251" s="918" t="s">
        <v>22592</v>
      </c>
      <c r="C251" s="918" t="s">
        <v>180</v>
      </c>
      <c r="D251" s="918" t="s">
        <v>5417</v>
      </c>
    </row>
    <row r="252" spans="1:4" hidden="1">
      <c r="A252" s="918" t="s">
        <v>2936</v>
      </c>
      <c r="B252" s="918" t="s">
        <v>5615</v>
      </c>
      <c r="C252" s="918" t="s">
        <v>179</v>
      </c>
      <c r="D252" s="918" t="s">
        <v>5417</v>
      </c>
    </row>
    <row r="253" spans="1:4" hidden="1">
      <c r="A253" s="918" t="s">
        <v>2936</v>
      </c>
      <c r="B253" s="918" t="s">
        <v>5623</v>
      </c>
      <c r="C253" s="918" t="s">
        <v>180</v>
      </c>
      <c r="D253" s="918" t="s">
        <v>5417</v>
      </c>
    </row>
    <row r="254" spans="1:4" hidden="1">
      <c r="A254" s="918" t="s">
        <v>2936</v>
      </c>
      <c r="B254" s="918" t="s">
        <v>2245</v>
      </c>
      <c r="C254" s="918" t="s">
        <v>180</v>
      </c>
      <c r="D254" s="918" t="s">
        <v>5417</v>
      </c>
    </row>
    <row r="255" spans="1:4" hidden="1">
      <c r="A255" s="918" t="s">
        <v>2936</v>
      </c>
      <c r="B255" s="918" t="s">
        <v>2249</v>
      </c>
      <c r="C255" s="918" t="s">
        <v>180</v>
      </c>
      <c r="D255" s="918" t="s">
        <v>5417</v>
      </c>
    </row>
    <row r="256" spans="1:4" hidden="1">
      <c r="A256" s="918" t="s">
        <v>2936</v>
      </c>
      <c r="B256" s="918" t="s">
        <v>1064</v>
      </c>
      <c r="C256" s="918" t="s">
        <v>180</v>
      </c>
      <c r="D256" s="918" t="s">
        <v>5417</v>
      </c>
    </row>
    <row r="257" spans="1:4" hidden="1">
      <c r="A257" s="918" t="s">
        <v>2936</v>
      </c>
      <c r="B257" s="918" t="s">
        <v>639</v>
      </c>
      <c r="C257" s="918" t="s">
        <v>180</v>
      </c>
      <c r="D257" s="918" t="s">
        <v>5417</v>
      </c>
    </row>
    <row r="258" spans="1:4" hidden="1">
      <c r="A258" s="918" t="s">
        <v>2936</v>
      </c>
      <c r="B258" s="918" t="s">
        <v>1056</v>
      </c>
      <c r="C258" s="918" t="s">
        <v>179</v>
      </c>
      <c r="D258" s="918" t="s">
        <v>5418</v>
      </c>
    </row>
    <row r="259" spans="1:4" hidden="1">
      <c r="A259" s="918" t="s">
        <v>2936</v>
      </c>
      <c r="B259" s="918" t="s">
        <v>2244</v>
      </c>
      <c r="C259" s="918" t="s">
        <v>180</v>
      </c>
      <c r="D259" s="918" t="s">
        <v>5417</v>
      </c>
    </row>
    <row r="260" spans="1:4" hidden="1">
      <c r="A260" s="918" t="s">
        <v>2936</v>
      </c>
      <c r="B260" s="918" t="s">
        <v>1061</v>
      </c>
      <c r="C260" s="918" t="s">
        <v>180</v>
      </c>
      <c r="D260" s="918" t="s">
        <v>5417</v>
      </c>
    </row>
    <row r="261" spans="1:4" hidden="1">
      <c r="A261" s="918" t="s">
        <v>2936</v>
      </c>
      <c r="B261" s="918" t="s">
        <v>421</v>
      </c>
      <c r="C261" s="918" t="s">
        <v>179</v>
      </c>
      <c r="D261" s="918" t="s">
        <v>5417</v>
      </c>
    </row>
    <row r="262" spans="1:4" hidden="1">
      <c r="A262" s="918" t="s">
        <v>2936</v>
      </c>
      <c r="B262" s="918" t="s">
        <v>2533</v>
      </c>
      <c r="C262" s="918" t="s">
        <v>179</v>
      </c>
      <c r="D262" s="918" t="s">
        <v>5417</v>
      </c>
    </row>
    <row r="263" spans="1:4" hidden="1">
      <c r="A263" s="918" t="s">
        <v>2936</v>
      </c>
      <c r="B263" s="918" t="s">
        <v>3682</v>
      </c>
      <c r="C263" s="918" t="s">
        <v>179</v>
      </c>
      <c r="D263" s="918" t="s">
        <v>5417</v>
      </c>
    </row>
    <row r="264" spans="1:4" hidden="1">
      <c r="A264" s="918" t="s">
        <v>399</v>
      </c>
      <c r="B264" s="918" t="s">
        <v>5615</v>
      </c>
      <c r="C264" s="918" t="s">
        <v>179</v>
      </c>
      <c r="D264" s="918" t="s">
        <v>5417</v>
      </c>
    </row>
    <row r="265" spans="1:4" hidden="1">
      <c r="A265" s="918" t="s">
        <v>399</v>
      </c>
      <c r="B265" s="918" t="s">
        <v>5623</v>
      </c>
      <c r="C265" s="918" t="s">
        <v>180</v>
      </c>
      <c r="D265" s="918" t="s">
        <v>5417</v>
      </c>
    </row>
    <row r="266" spans="1:4" hidden="1">
      <c r="A266" s="918" t="s">
        <v>399</v>
      </c>
      <c r="B266" s="918" t="s">
        <v>2245</v>
      </c>
      <c r="C266" s="918" t="s">
        <v>180</v>
      </c>
      <c r="D266" s="918" t="s">
        <v>5417</v>
      </c>
    </row>
    <row r="267" spans="1:4" hidden="1">
      <c r="A267" s="918" t="s">
        <v>399</v>
      </c>
      <c r="B267" s="918" t="s">
        <v>26712</v>
      </c>
      <c r="C267" s="918" t="s">
        <v>179</v>
      </c>
      <c r="D267" s="918" t="s">
        <v>5417</v>
      </c>
    </row>
    <row r="268" spans="1:4" hidden="1">
      <c r="A268" s="918" t="s">
        <v>399</v>
      </c>
      <c r="B268" s="918" t="s">
        <v>2246</v>
      </c>
      <c r="C268" s="918" t="s">
        <v>180</v>
      </c>
      <c r="D268" s="918" t="s">
        <v>5417</v>
      </c>
    </row>
    <row r="269" spans="1:4" hidden="1">
      <c r="A269" s="918" t="s">
        <v>399</v>
      </c>
      <c r="B269" s="918" t="s">
        <v>2247</v>
      </c>
      <c r="C269" s="918" t="s">
        <v>180</v>
      </c>
      <c r="D269" s="918" t="s">
        <v>5417</v>
      </c>
    </row>
    <row r="270" spans="1:4" hidden="1">
      <c r="A270" s="918" t="s">
        <v>399</v>
      </c>
      <c r="B270" s="918" t="s">
        <v>2249</v>
      </c>
      <c r="C270" s="918" t="s">
        <v>180</v>
      </c>
      <c r="D270" s="918" t="s">
        <v>5417</v>
      </c>
    </row>
    <row r="271" spans="1:4" hidden="1">
      <c r="A271" s="918" t="s">
        <v>399</v>
      </c>
      <c r="B271" s="918" t="s">
        <v>2250</v>
      </c>
      <c r="C271" s="918" t="s">
        <v>180</v>
      </c>
      <c r="D271" s="918" t="s">
        <v>5417</v>
      </c>
    </row>
    <row r="272" spans="1:4" hidden="1">
      <c r="A272" s="918" t="s">
        <v>399</v>
      </c>
      <c r="B272" s="918" t="s">
        <v>2248</v>
      </c>
      <c r="C272" s="918" t="s">
        <v>180</v>
      </c>
      <c r="D272" s="918" t="s">
        <v>5417</v>
      </c>
    </row>
    <row r="273" spans="1:4" hidden="1">
      <c r="A273" s="918" t="s">
        <v>399</v>
      </c>
      <c r="B273" s="918" t="s">
        <v>1046</v>
      </c>
      <c r="C273" s="918" t="s">
        <v>179</v>
      </c>
      <c r="D273" s="918" t="s">
        <v>5417</v>
      </c>
    </row>
    <row r="274" spans="1:4" hidden="1">
      <c r="A274" s="918" t="s">
        <v>399</v>
      </c>
      <c r="B274" s="918" t="s">
        <v>1050</v>
      </c>
      <c r="C274" s="918" t="s">
        <v>180</v>
      </c>
      <c r="D274" s="918" t="s">
        <v>5417</v>
      </c>
    </row>
    <row r="275" spans="1:4" hidden="1">
      <c r="A275" s="918" t="s">
        <v>399</v>
      </c>
      <c r="B275" s="918" t="s">
        <v>1722</v>
      </c>
      <c r="C275" s="918" t="s">
        <v>179</v>
      </c>
      <c r="D275" s="918" t="s">
        <v>5418</v>
      </c>
    </row>
    <row r="276" spans="1:4" hidden="1">
      <c r="A276" s="918" t="s">
        <v>399</v>
      </c>
      <c r="B276" s="918" t="s">
        <v>2605</v>
      </c>
      <c r="C276" s="918" t="s">
        <v>180</v>
      </c>
      <c r="D276" s="918" t="s">
        <v>5417</v>
      </c>
    </row>
    <row r="277" spans="1:4" hidden="1">
      <c r="A277" s="918" t="s">
        <v>24596</v>
      </c>
      <c r="B277" s="918" t="s">
        <v>23084</v>
      </c>
      <c r="C277" s="918" t="s">
        <v>180</v>
      </c>
      <c r="D277" s="918" t="s">
        <v>5417</v>
      </c>
    </row>
    <row r="278" spans="1:4" hidden="1">
      <c r="A278" s="918" t="s">
        <v>24596</v>
      </c>
      <c r="B278" s="918" t="s">
        <v>25095</v>
      </c>
      <c r="C278" s="918" t="s">
        <v>180</v>
      </c>
      <c r="D278" s="918" t="s">
        <v>5417</v>
      </c>
    </row>
    <row r="279" spans="1:4" hidden="1">
      <c r="A279" s="918" t="s">
        <v>457</v>
      </c>
      <c r="B279" s="918" t="s">
        <v>524</v>
      </c>
      <c r="C279" s="918" t="s">
        <v>179</v>
      </c>
      <c r="D279" s="918" t="s">
        <v>5418</v>
      </c>
    </row>
    <row r="280" spans="1:4" hidden="1">
      <c r="A280" s="918" t="s">
        <v>457</v>
      </c>
      <c r="B280" s="918" t="s">
        <v>462</v>
      </c>
      <c r="C280" s="918" t="s">
        <v>481</v>
      </c>
      <c r="D280" s="918" t="s">
        <v>5417</v>
      </c>
    </row>
    <row r="281" spans="1:4" hidden="1">
      <c r="A281" s="918" t="s">
        <v>457</v>
      </c>
      <c r="B281" s="918" t="s">
        <v>463</v>
      </c>
      <c r="C281" s="918" t="s">
        <v>481</v>
      </c>
      <c r="D281" s="918" t="s">
        <v>5417</v>
      </c>
    </row>
    <row r="282" spans="1:4" hidden="1">
      <c r="A282" s="918" t="s">
        <v>457</v>
      </c>
      <c r="B282" s="918" t="s">
        <v>464</v>
      </c>
      <c r="C282" s="918" t="s">
        <v>179</v>
      </c>
      <c r="D282" s="918" t="s">
        <v>5417</v>
      </c>
    </row>
    <row r="283" spans="1:4" hidden="1">
      <c r="A283" s="918" t="s">
        <v>457</v>
      </c>
      <c r="B283" s="918" t="s">
        <v>465</v>
      </c>
      <c r="C283" s="918" t="s">
        <v>179</v>
      </c>
      <c r="D283" s="918" t="s">
        <v>5417</v>
      </c>
    </row>
    <row r="284" spans="1:4" hidden="1">
      <c r="A284" s="918" t="s">
        <v>457</v>
      </c>
      <c r="B284" s="918" t="s">
        <v>466</v>
      </c>
      <c r="C284" s="918" t="s">
        <v>481</v>
      </c>
      <c r="D284" s="918" t="s">
        <v>5417</v>
      </c>
    </row>
    <row r="285" spans="1:4" hidden="1">
      <c r="A285" s="918" t="s">
        <v>457</v>
      </c>
      <c r="B285" s="918" t="s">
        <v>467</v>
      </c>
      <c r="C285" s="918" t="s">
        <v>179</v>
      </c>
      <c r="D285" s="918" t="s">
        <v>5417</v>
      </c>
    </row>
    <row r="286" spans="1:4" hidden="1">
      <c r="A286" s="918" t="s">
        <v>457</v>
      </c>
      <c r="B286" s="918" t="s">
        <v>468</v>
      </c>
      <c r="C286" s="918" t="s">
        <v>481</v>
      </c>
      <c r="D286" s="918" t="s">
        <v>5417</v>
      </c>
    </row>
    <row r="287" spans="1:4" hidden="1">
      <c r="A287" s="918" t="s">
        <v>457</v>
      </c>
      <c r="B287" s="918" t="s">
        <v>499</v>
      </c>
      <c r="C287" s="918" t="s">
        <v>180</v>
      </c>
      <c r="D287" s="918" t="s">
        <v>5417</v>
      </c>
    </row>
    <row r="288" spans="1:4" hidden="1">
      <c r="A288" s="918" t="s">
        <v>457</v>
      </c>
      <c r="B288" s="918" t="s">
        <v>500</v>
      </c>
      <c r="C288" s="918" t="s">
        <v>180</v>
      </c>
      <c r="D288" s="918" t="s">
        <v>5417</v>
      </c>
    </row>
    <row r="289" spans="1:4" hidden="1">
      <c r="A289" s="918" t="s">
        <v>457</v>
      </c>
      <c r="B289" s="918" t="s">
        <v>501</v>
      </c>
      <c r="C289" s="918" t="s">
        <v>180</v>
      </c>
      <c r="D289" s="918" t="s">
        <v>5417</v>
      </c>
    </row>
    <row r="290" spans="1:4" hidden="1">
      <c r="A290" s="918" t="s">
        <v>457</v>
      </c>
      <c r="B290" s="918" t="s">
        <v>502</v>
      </c>
      <c r="C290" s="918" t="s">
        <v>179</v>
      </c>
      <c r="D290" s="918" t="s">
        <v>5416</v>
      </c>
    </row>
    <row r="291" spans="1:4" hidden="1">
      <c r="A291" s="918" t="s">
        <v>457</v>
      </c>
      <c r="B291" s="918" t="s">
        <v>503</v>
      </c>
      <c r="C291" s="918" t="s">
        <v>179</v>
      </c>
      <c r="D291" s="918" t="s">
        <v>5418</v>
      </c>
    </row>
    <row r="292" spans="1:4" hidden="1">
      <c r="A292" s="918" t="s">
        <v>457</v>
      </c>
      <c r="B292" s="918" t="s">
        <v>504</v>
      </c>
      <c r="C292" s="918" t="s">
        <v>179</v>
      </c>
      <c r="D292" s="918" t="s">
        <v>5417</v>
      </c>
    </row>
    <row r="293" spans="1:4" hidden="1">
      <c r="A293" s="918" t="s">
        <v>457</v>
      </c>
      <c r="B293" s="918" t="s">
        <v>505</v>
      </c>
      <c r="C293" s="918" t="s">
        <v>179</v>
      </c>
      <c r="D293" s="918" t="s">
        <v>5418</v>
      </c>
    </row>
    <row r="294" spans="1:4" hidden="1">
      <c r="A294" s="918" t="s">
        <v>457</v>
      </c>
      <c r="B294" s="918" t="s">
        <v>461</v>
      </c>
      <c r="C294" s="918" t="s">
        <v>179</v>
      </c>
      <c r="D294" s="918" t="s">
        <v>5418</v>
      </c>
    </row>
    <row r="295" spans="1:4" hidden="1">
      <c r="A295" s="918" t="s">
        <v>457</v>
      </c>
      <c r="B295" s="918" t="s">
        <v>842</v>
      </c>
      <c r="C295" s="918" t="s">
        <v>180</v>
      </c>
      <c r="D295" s="918" t="s">
        <v>5417</v>
      </c>
    </row>
    <row r="296" spans="1:4" hidden="1">
      <c r="A296" s="918" t="s">
        <v>457</v>
      </c>
      <c r="B296" s="918" t="s">
        <v>2597</v>
      </c>
      <c r="C296" s="918" t="s">
        <v>179</v>
      </c>
      <c r="D296" s="918" t="s">
        <v>5417</v>
      </c>
    </row>
    <row r="297" spans="1:4" hidden="1">
      <c r="A297" s="918" t="s">
        <v>457</v>
      </c>
      <c r="B297" s="918" t="s">
        <v>2233</v>
      </c>
      <c r="C297" s="918" t="s">
        <v>179</v>
      </c>
      <c r="D297" s="918" t="s">
        <v>5417</v>
      </c>
    </row>
    <row r="298" spans="1:4" hidden="1">
      <c r="A298" s="918" t="s">
        <v>457</v>
      </c>
      <c r="B298" s="918" t="s">
        <v>3317</v>
      </c>
      <c r="C298" s="918" t="s">
        <v>179</v>
      </c>
      <c r="D298" s="918" t="s">
        <v>5418</v>
      </c>
    </row>
    <row r="299" spans="1:4" hidden="1">
      <c r="A299" s="918" t="s">
        <v>457</v>
      </c>
      <c r="B299" s="918" t="s">
        <v>4190</v>
      </c>
      <c r="C299" s="918" t="s">
        <v>179</v>
      </c>
      <c r="D299" s="918" t="s">
        <v>5418</v>
      </c>
    </row>
    <row r="300" spans="1:4" hidden="1">
      <c r="A300" s="918" t="s">
        <v>457</v>
      </c>
      <c r="B300" s="918" t="s">
        <v>4376</v>
      </c>
      <c r="C300" s="918" t="s">
        <v>179</v>
      </c>
      <c r="D300" s="918" t="s">
        <v>5418</v>
      </c>
    </row>
    <row r="301" spans="1:4" hidden="1">
      <c r="A301" s="918" t="s">
        <v>457</v>
      </c>
      <c r="B301" s="918" t="s">
        <v>23489</v>
      </c>
      <c r="D301" s="918" t="s">
        <v>5417</v>
      </c>
    </row>
    <row r="302" spans="1:4" hidden="1">
      <c r="A302" s="918" t="s">
        <v>457</v>
      </c>
      <c r="B302" s="918" t="s">
        <v>24901</v>
      </c>
      <c r="C302" s="918" t="s">
        <v>179</v>
      </c>
      <c r="D302" s="918" t="s">
        <v>5509</v>
      </c>
    </row>
    <row r="303" spans="1:4" hidden="1">
      <c r="A303" s="918" t="s">
        <v>457</v>
      </c>
      <c r="B303" s="918" t="s">
        <v>24903</v>
      </c>
      <c r="C303" s="918" t="s">
        <v>180</v>
      </c>
      <c r="D303" s="918" t="s">
        <v>5509</v>
      </c>
    </row>
    <row r="304" spans="1:4" hidden="1">
      <c r="A304" s="918" t="s">
        <v>526</v>
      </c>
      <c r="B304" s="918" t="s">
        <v>889</v>
      </c>
      <c r="C304" s="918" t="s">
        <v>179</v>
      </c>
      <c r="D304" s="918" t="s">
        <v>5417</v>
      </c>
    </row>
    <row r="305" spans="1:4" hidden="1">
      <c r="A305" s="918" t="s">
        <v>526</v>
      </c>
      <c r="B305" s="918" t="s">
        <v>890</v>
      </c>
      <c r="C305" s="918" t="s">
        <v>179</v>
      </c>
      <c r="D305" s="918" t="s">
        <v>5416</v>
      </c>
    </row>
    <row r="306" spans="1:4" hidden="1">
      <c r="A306" s="918" t="s">
        <v>526</v>
      </c>
      <c r="B306" s="918" t="s">
        <v>891</v>
      </c>
      <c r="C306" s="918" t="s">
        <v>179</v>
      </c>
      <c r="D306" s="918" t="s">
        <v>5416</v>
      </c>
    </row>
    <row r="307" spans="1:4" hidden="1">
      <c r="A307" s="918" t="s">
        <v>526</v>
      </c>
      <c r="B307" s="918" t="s">
        <v>535</v>
      </c>
      <c r="C307" s="918" t="s">
        <v>179</v>
      </c>
      <c r="D307" s="918" t="s">
        <v>5417</v>
      </c>
    </row>
    <row r="308" spans="1:4" hidden="1">
      <c r="A308" s="918" t="s">
        <v>526</v>
      </c>
      <c r="B308" s="918" t="s">
        <v>892</v>
      </c>
      <c r="C308" s="918" t="s">
        <v>179</v>
      </c>
      <c r="D308" s="918" t="s">
        <v>5418</v>
      </c>
    </row>
    <row r="309" spans="1:4" hidden="1">
      <c r="A309" s="918" t="s">
        <v>526</v>
      </c>
      <c r="B309" s="918" t="s">
        <v>538</v>
      </c>
      <c r="C309" s="918" t="s">
        <v>180</v>
      </c>
      <c r="D309" s="918" t="s">
        <v>5417</v>
      </c>
    </row>
    <row r="310" spans="1:4" hidden="1">
      <c r="A310" s="918" t="s">
        <v>526</v>
      </c>
      <c r="B310" s="918" t="s">
        <v>894</v>
      </c>
      <c r="C310" s="918" t="s">
        <v>179</v>
      </c>
      <c r="D310" s="918" t="s">
        <v>5418</v>
      </c>
    </row>
    <row r="311" spans="1:4" hidden="1">
      <c r="A311" s="918" t="s">
        <v>526</v>
      </c>
      <c r="B311" s="918" t="s">
        <v>895</v>
      </c>
      <c r="D311" s="918" t="s">
        <v>5417</v>
      </c>
    </row>
    <row r="312" spans="1:4" hidden="1">
      <c r="A312" s="918" t="s">
        <v>526</v>
      </c>
      <c r="B312" s="918" t="s">
        <v>897</v>
      </c>
      <c r="C312" s="918" t="s">
        <v>179</v>
      </c>
      <c r="D312" s="918" t="s">
        <v>5417</v>
      </c>
    </row>
    <row r="313" spans="1:4" hidden="1">
      <c r="A313" s="918" t="s">
        <v>526</v>
      </c>
      <c r="B313" s="918" t="s">
        <v>543</v>
      </c>
      <c r="C313" s="918" t="s">
        <v>179</v>
      </c>
      <c r="D313" s="918" t="s">
        <v>5418</v>
      </c>
    </row>
    <row r="314" spans="1:4" hidden="1">
      <c r="A314" s="918" t="s">
        <v>526</v>
      </c>
      <c r="B314" s="918" t="s">
        <v>898</v>
      </c>
      <c r="C314" s="918" t="s">
        <v>179</v>
      </c>
      <c r="D314" s="918" t="s">
        <v>5416</v>
      </c>
    </row>
    <row r="315" spans="1:4" hidden="1">
      <c r="A315" s="918" t="s">
        <v>526</v>
      </c>
      <c r="B315" s="918" t="s">
        <v>893</v>
      </c>
      <c r="C315" s="918" t="s">
        <v>179</v>
      </c>
      <c r="D315" s="918" t="s">
        <v>5417</v>
      </c>
    </row>
    <row r="316" spans="1:4" hidden="1">
      <c r="A316" s="918" t="s">
        <v>526</v>
      </c>
      <c r="B316" s="918" t="s">
        <v>23304</v>
      </c>
      <c r="C316" s="918" t="s">
        <v>481</v>
      </c>
      <c r="D316" s="918" t="s">
        <v>5417</v>
      </c>
    </row>
    <row r="317" spans="1:4" hidden="1">
      <c r="A317" s="918" t="s">
        <v>526</v>
      </c>
      <c r="B317" s="918" t="s">
        <v>553</v>
      </c>
      <c r="C317" s="918" t="s">
        <v>180</v>
      </c>
      <c r="D317" s="918" t="s">
        <v>5417</v>
      </c>
    </row>
    <row r="318" spans="1:4" hidden="1">
      <c r="A318" s="918" t="s">
        <v>526</v>
      </c>
      <c r="B318" s="918" t="s">
        <v>896</v>
      </c>
      <c r="C318" s="918" t="s">
        <v>179</v>
      </c>
      <c r="D318" s="918" t="s">
        <v>5416</v>
      </c>
    </row>
    <row r="319" spans="1:4" hidden="1">
      <c r="A319" s="918" t="s">
        <v>526</v>
      </c>
      <c r="B319" s="918" t="s">
        <v>756</v>
      </c>
      <c r="D319" s="918" t="s">
        <v>5417</v>
      </c>
    </row>
    <row r="320" spans="1:4" hidden="1">
      <c r="A320" s="918" t="s">
        <v>526</v>
      </c>
      <c r="B320" s="918" t="s">
        <v>808</v>
      </c>
      <c r="C320" s="918" t="s">
        <v>179</v>
      </c>
      <c r="D320" s="918" t="s">
        <v>5417</v>
      </c>
    </row>
    <row r="321" spans="1:4" hidden="1">
      <c r="A321" s="918" t="s">
        <v>526</v>
      </c>
      <c r="B321" s="918" t="s">
        <v>1074</v>
      </c>
      <c r="C321" s="918" t="s">
        <v>180</v>
      </c>
      <c r="D321" s="918" t="s">
        <v>5417</v>
      </c>
    </row>
    <row r="322" spans="1:4" hidden="1">
      <c r="A322" s="918" t="s">
        <v>526</v>
      </c>
      <c r="B322" s="918" t="s">
        <v>883</v>
      </c>
      <c r="C322" s="918" t="s">
        <v>180</v>
      </c>
      <c r="D322" s="918" t="s">
        <v>5417</v>
      </c>
    </row>
    <row r="323" spans="1:4" hidden="1">
      <c r="A323" s="918" t="s">
        <v>526</v>
      </c>
      <c r="B323" s="918" t="s">
        <v>1067</v>
      </c>
      <c r="C323" s="918" t="s">
        <v>180</v>
      </c>
      <c r="D323" s="918" t="s">
        <v>5417</v>
      </c>
    </row>
    <row r="324" spans="1:4" hidden="1">
      <c r="A324" s="918" t="s">
        <v>526</v>
      </c>
      <c r="B324" s="918" t="s">
        <v>1730</v>
      </c>
      <c r="D324" s="918" t="s">
        <v>5417</v>
      </c>
    </row>
    <row r="325" spans="1:4" hidden="1">
      <c r="A325" s="918" t="s">
        <v>526</v>
      </c>
      <c r="B325" s="918" t="s">
        <v>1854</v>
      </c>
      <c r="C325" s="918" t="s">
        <v>180</v>
      </c>
      <c r="D325" s="918" t="s">
        <v>5417</v>
      </c>
    </row>
    <row r="326" spans="1:4" hidden="1">
      <c r="A326" s="918" t="s">
        <v>526</v>
      </c>
      <c r="B326" s="918" t="s">
        <v>26673</v>
      </c>
      <c r="C326" s="918" t="s">
        <v>179</v>
      </c>
      <c r="D326" s="918">
        <v>0</v>
      </c>
    </row>
    <row r="327" spans="1:4" hidden="1">
      <c r="A327" s="918" t="s">
        <v>526</v>
      </c>
      <c r="B327" s="918" t="s">
        <v>1947</v>
      </c>
      <c r="C327" s="918" t="s">
        <v>180</v>
      </c>
      <c r="D327" s="918" t="s">
        <v>5417</v>
      </c>
    </row>
    <row r="328" spans="1:4" hidden="1">
      <c r="A328" s="918" t="s">
        <v>526</v>
      </c>
      <c r="B328" s="918" t="s">
        <v>2037</v>
      </c>
      <c r="C328" s="918" t="s">
        <v>179</v>
      </c>
      <c r="D328" s="918" t="s">
        <v>5417</v>
      </c>
    </row>
    <row r="329" spans="1:4" hidden="1">
      <c r="A329" s="918" t="s">
        <v>526</v>
      </c>
      <c r="B329" s="918" t="s">
        <v>2043</v>
      </c>
      <c r="C329" s="918" t="s">
        <v>180</v>
      </c>
      <c r="D329" s="918" t="s">
        <v>5417</v>
      </c>
    </row>
    <row r="330" spans="1:4" hidden="1">
      <c r="A330" s="918" t="s">
        <v>526</v>
      </c>
      <c r="B330" s="918" t="s">
        <v>2051</v>
      </c>
      <c r="C330" s="918" t="s">
        <v>180</v>
      </c>
      <c r="D330" s="918" t="s">
        <v>5417</v>
      </c>
    </row>
    <row r="331" spans="1:4" hidden="1">
      <c r="A331" s="918" t="s">
        <v>526</v>
      </c>
      <c r="B331" s="918" t="s">
        <v>2108</v>
      </c>
      <c r="C331" s="918" t="s">
        <v>179</v>
      </c>
      <c r="D331" s="918" t="s">
        <v>22176</v>
      </c>
    </row>
    <row r="332" spans="1:4" hidden="1">
      <c r="A332" s="918" t="s">
        <v>526</v>
      </c>
      <c r="B332" s="918" t="s">
        <v>2114</v>
      </c>
      <c r="C332" s="918" t="s">
        <v>179</v>
      </c>
      <c r="D332" s="918" t="s">
        <v>5417</v>
      </c>
    </row>
    <row r="333" spans="1:4" hidden="1">
      <c r="A333" s="918" t="s">
        <v>526</v>
      </c>
      <c r="B333" s="918" t="s">
        <v>2558</v>
      </c>
      <c r="C333" s="918" t="s">
        <v>180</v>
      </c>
      <c r="D333" s="918" t="s">
        <v>5417</v>
      </c>
    </row>
    <row r="334" spans="1:4" hidden="1">
      <c r="A334" s="918" t="s">
        <v>526</v>
      </c>
      <c r="B334" s="918" t="s">
        <v>2645</v>
      </c>
      <c r="C334" s="918" t="s">
        <v>180</v>
      </c>
      <c r="D334" s="918" t="s">
        <v>5417</v>
      </c>
    </row>
    <row r="335" spans="1:4" hidden="1">
      <c r="A335" s="918" t="s">
        <v>526</v>
      </c>
      <c r="B335" s="918" t="s">
        <v>2649</v>
      </c>
      <c r="C335" s="918" t="s">
        <v>180</v>
      </c>
      <c r="D335" s="918" t="s">
        <v>5417</v>
      </c>
    </row>
    <row r="336" spans="1:4" hidden="1">
      <c r="A336" s="918" t="s">
        <v>526</v>
      </c>
      <c r="B336" s="918" t="s">
        <v>2753</v>
      </c>
      <c r="C336" s="918" t="s">
        <v>180</v>
      </c>
      <c r="D336" s="918" t="s">
        <v>5417</v>
      </c>
    </row>
    <row r="337" spans="1:4" hidden="1">
      <c r="A337" s="918" t="s">
        <v>526</v>
      </c>
      <c r="B337" s="918" t="s">
        <v>2775</v>
      </c>
      <c r="C337" s="918" t="s">
        <v>180</v>
      </c>
      <c r="D337" s="918" t="s">
        <v>5417</v>
      </c>
    </row>
    <row r="338" spans="1:4" hidden="1">
      <c r="A338" s="918" t="s">
        <v>526</v>
      </c>
      <c r="B338" s="918" t="s">
        <v>2975</v>
      </c>
      <c r="C338" s="918" t="s">
        <v>180</v>
      </c>
      <c r="D338" s="918" t="s">
        <v>5417</v>
      </c>
    </row>
    <row r="339" spans="1:4" hidden="1">
      <c r="A339" s="918" t="s">
        <v>526</v>
      </c>
      <c r="B339" s="918" t="s">
        <v>2980</v>
      </c>
      <c r="C339" s="918" t="s">
        <v>180</v>
      </c>
      <c r="D339" s="918" t="s">
        <v>5417</v>
      </c>
    </row>
    <row r="340" spans="1:4" hidden="1">
      <c r="A340" s="918" t="s">
        <v>526</v>
      </c>
      <c r="B340" s="918" t="s">
        <v>3290</v>
      </c>
      <c r="C340" s="918" t="s">
        <v>180</v>
      </c>
      <c r="D340" s="918" t="s">
        <v>5418</v>
      </c>
    </row>
    <row r="341" spans="1:4" hidden="1">
      <c r="A341" s="918" t="s">
        <v>526</v>
      </c>
      <c r="B341" s="918" t="s">
        <v>26299</v>
      </c>
      <c r="C341" s="918" t="s">
        <v>180</v>
      </c>
      <c r="D341" s="918" t="s">
        <v>5417</v>
      </c>
    </row>
    <row r="342" spans="1:4" hidden="1">
      <c r="A342" s="918" t="s">
        <v>526</v>
      </c>
      <c r="B342" s="918" t="s">
        <v>3296</v>
      </c>
      <c r="C342" s="918" t="s">
        <v>180</v>
      </c>
      <c r="D342" s="918" t="s">
        <v>5417</v>
      </c>
    </row>
    <row r="343" spans="1:4" hidden="1">
      <c r="A343" s="918" t="s">
        <v>526</v>
      </c>
      <c r="B343" s="918" t="s">
        <v>3300</v>
      </c>
      <c r="C343" s="918" t="s">
        <v>180</v>
      </c>
      <c r="D343" s="918" t="s">
        <v>5417</v>
      </c>
    </row>
    <row r="344" spans="1:4" hidden="1">
      <c r="A344" s="918" t="s">
        <v>526</v>
      </c>
      <c r="B344" s="918" t="s">
        <v>3327</v>
      </c>
      <c r="C344" s="918" t="s">
        <v>179</v>
      </c>
      <c r="D344" s="918" t="s">
        <v>5416</v>
      </c>
    </row>
    <row r="345" spans="1:4" hidden="1">
      <c r="A345" s="918" t="s">
        <v>526</v>
      </c>
      <c r="B345" s="918" t="s">
        <v>3571</v>
      </c>
      <c r="C345" s="918" t="s">
        <v>180</v>
      </c>
      <c r="D345" s="918" t="s">
        <v>5417</v>
      </c>
    </row>
    <row r="346" spans="1:4" hidden="1">
      <c r="A346" s="918" t="s">
        <v>526</v>
      </c>
      <c r="B346" s="918" t="s">
        <v>3576</v>
      </c>
      <c r="C346" s="918" t="s">
        <v>180</v>
      </c>
      <c r="D346" s="918" t="s">
        <v>5417</v>
      </c>
    </row>
    <row r="347" spans="1:4" hidden="1">
      <c r="A347" s="918" t="s">
        <v>526</v>
      </c>
      <c r="B347" s="918" t="s">
        <v>3666</v>
      </c>
      <c r="C347" s="918" t="s">
        <v>180</v>
      </c>
      <c r="D347" s="918" t="s">
        <v>5417</v>
      </c>
    </row>
    <row r="348" spans="1:4" hidden="1">
      <c r="A348" s="918" t="s">
        <v>3999</v>
      </c>
      <c r="B348" s="918" t="s">
        <v>3998</v>
      </c>
      <c r="C348" s="918" t="s">
        <v>179</v>
      </c>
      <c r="D348" s="918" t="s">
        <v>5417</v>
      </c>
    </row>
    <row r="349" spans="1:4" hidden="1">
      <c r="A349" s="918" t="s">
        <v>3999</v>
      </c>
      <c r="B349" s="918" t="s">
        <v>4004</v>
      </c>
      <c r="C349" s="918" t="s">
        <v>179</v>
      </c>
      <c r="D349" s="918" t="s">
        <v>5416</v>
      </c>
    </row>
    <row r="350" spans="1:4" hidden="1">
      <c r="A350" s="918" t="s">
        <v>3999</v>
      </c>
      <c r="B350" s="918" t="s">
        <v>4009</v>
      </c>
      <c r="C350" s="918" t="s">
        <v>179</v>
      </c>
      <c r="D350" s="918" t="s">
        <v>5418</v>
      </c>
    </row>
    <row r="351" spans="1:4" hidden="1">
      <c r="A351" s="918" t="s">
        <v>526</v>
      </c>
      <c r="B351" s="918" t="s">
        <v>4309</v>
      </c>
      <c r="C351" s="918" t="s">
        <v>180</v>
      </c>
      <c r="D351" s="918" t="s">
        <v>5417</v>
      </c>
    </row>
    <row r="352" spans="1:4" hidden="1">
      <c r="A352" s="918" t="s">
        <v>526</v>
      </c>
      <c r="B352" s="918" t="s">
        <v>4312</v>
      </c>
      <c r="C352" s="918" t="s">
        <v>180</v>
      </c>
      <c r="D352" s="918" t="s">
        <v>5417</v>
      </c>
    </row>
    <row r="353" spans="1:4" hidden="1">
      <c r="A353" s="918" t="s">
        <v>526</v>
      </c>
      <c r="B353" s="918" t="s">
        <v>4317</v>
      </c>
      <c r="C353" s="918" t="s">
        <v>180</v>
      </c>
      <c r="D353" s="918" t="s">
        <v>5417</v>
      </c>
    </row>
    <row r="354" spans="1:4" hidden="1">
      <c r="A354" s="918" t="s">
        <v>526</v>
      </c>
      <c r="B354" s="918" t="s">
        <v>4380</v>
      </c>
      <c r="C354" s="918" t="s">
        <v>180</v>
      </c>
      <c r="D354" s="918" t="s">
        <v>5417</v>
      </c>
    </row>
    <row r="355" spans="1:4" hidden="1">
      <c r="A355" s="918" t="s">
        <v>526</v>
      </c>
      <c r="B355" s="918" t="s">
        <v>4385</v>
      </c>
      <c r="C355" s="918" t="s">
        <v>180</v>
      </c>
      <c r="D355" s="918" t="s">
        <v>5417</v>
      </c>
    </row>
    <row r="356" spans="1:4" hidden="1">
      <c r="A356" s="918" t="s">
        <v>526</v>
      </c>
      <c r="B356" s="918" t="s">
        <v>4401</v>
      </c>
      <c r="C356" s="918" t="s">
        <v>180</v>
      </c>
      <c r="D356" s="918" t="s">
        <v>5417</v>
      </c>
    </row>
    <row r="357" spans="1:4" hidden="1">
      <c r="A357" s="918" t="s">
        <v>526</v>
      </c>
      <c r="B357" s="918" t="s">
        <v>4613</v>
      </c>
      <c r="C357" s="918" t="s">
        <v>180</v>
      </c>
      <c r="D357" s="918" t="s">
        <v>5417</v>
      </c>
    </row>
    <row r="358" spans="1:4" hidden="1">
      <c r="A358" s="918" t="s">
        <v>526</v>
      </c>
      <c r="B358" s="918" t="s">
        <v>4619</v>
      </c>
      <c r="C358" s="918" t="s">
        <v>179</v>
      </c>
      <c r="D358" s="918" t="s">
        <v>5418</v>
      </c>
    </row>
    <row r="359" spans="1:4" hidden="1">
      <c r="A359" s="918" t="s">
        <v>526</v>
      </c>
      <c r="B359" s="918" t="s">
        <v>4623</v>
      </c>
      <c r="C359" s="918" t="s">
        <v>180</v>
      </c>
      <c r="D359" s="918" t="s">
        <v>5417</v>
      </c>
    </row>
    <row r="360" spans="1:4" hidden="1">
      <c r="A360" s="918" t="s">
        <v>526</v>
      </c>
      <c r="B360" s="918" t="s">
        <v>4627</v>
      </c>
      <c r="C360" s="918" t="s">
        <v>180</v>
      </c>
      <c r="D360" s="918" t="s">
        <v>5417</v>
      </c>
    </row>
    <row r="361" spans="1:4" hidden="1">
      <c r="A361" s="918" t="s">
        <v>526</v>
      </c>
      <c r="B361" s="918" t="s">
        <v>4632</v>
      </c>
      <c r="D361" s="918" t="s">
        <v>5417</v>
      </c>
    </row>
    <row r="362" spans="1:4" hidden="1">
      <c r="A362" s="918" t="s">
        <v>526</v>
      </c>
      <c r="B362" s="918" t="s">
        <v>4634</v>
      </c>
      <c r="C362" s="918" t="s">
        <v>180</v>
      </c>
      <c r="D362" s="918" t="s">
        <v>5417</v>
      </c>
    </row>
    <row r="363" spans="1:4" hidden="1">
      <c r="A363" s="918" t="s">
        <v>526</v>
      </c>
      <c r="B363" s="918" t="s">
        <v>4743</v>
      </c>
      <c r="C363" s="918" t="s">
        <v>179</v>
      </c>
      <c r="D363" s="918" t="s">
        <v>5416</v>
      </c>
    </row>
    <row r="364" spans="1:4" hidden="1">
      <c r="A364" s="918" t="s">
        <v>526</v>
      </c>
      <c r="B364" s="918" t="s">
        <v>4737</v>
      </c>
      <c r="C364" s="918" t="s">
        <v>180</v>
      </c>
      <c r="D364" s="918" t="s">
        <v>5417</v>
      </c>
    </row>
    <row r="365" spans="1:4" hidden="1">
      <c r="A365" s="918" t="s">
        <v>526</v>
      </c>
      <c r="B365" s="918" t="s">
        <v>4738</v>
      </c>
      <c r="D365" s="918" t="s">
        <v>5417</v>
      </c>
    </row>
    <row r="366" spans="1:4" hidden="1">
      <c r="A366" s="918" t="s">
        <v>526</v>
      </c>
      <c r="B366" s="918" t="s">
        <v>4952</v>
      </c>
      <c r="C366" s="918" t="s">
        <v>180</v>
      </c>
      <c r="D366" s="918" t="s">
        <v>5417</v>
      </c>
    </row>
    <row r="367" spans="1:4" hidden="1">
      <c r="A367" s="918" t="s">
        <v>526</v>
      </c>
      <c r="B367" s="918" t="s">
        <v>4956</v>
      </c>
      <c r="C367" s="918" t="s">
        <v>180</v>
      </c>
      <c r="D367" s="918" t="s">
        <v>5417</v>
      </c>
    </row>
    <row r="368" spans="1:4" hidden="1">
      <c r="A368" s="918" t="s">
        <v>526</v>
      </c>
      <c r="B368" s="918" t="s">
        <v>4960</v>
      </c>
      <c r="C368" s="918" t="s">
        <v>180</v>
      </c>
      <c r="D368" s="918" t="s">
        <v>5417</v>
      </c>
    </row>
    <row r="369" spans="1:4" hidden="1">
      <c r="A369" s="918" t="s">
        <v>526</v>
      </c>
      <c r="B369" s="918" t="s">
        <v>4964</v>
      </c>
      <c r="C369" s="918" t="s">
        <v>180</v>
      </c>
      <c r="D369" s="918" t="s">
        <v>5417</v>
      </c>
    </row>
    <row r="370" spans="1:4" hidden="1">
      <c r="A370" s="918" t="s">
        <v>526</v>
      </c>
      <c r="B370" s="918" t="s">
        <v>4968</v>
      </c>
      <c r="C370" s="918" t="s">
        <v>180</v>
      </c>
      <c r="D370" s="918" t="s">
        <v>5417</v>
      </c>
    </row>
    <row r="371" spans="1:4" hidden="1">
      <c r="A371" s="918" t="s">
        <v>526</v>
      </c>
      <c r="B371" s="918" t="s">
        <v>5081</v>
      </c>
      <c r="C371" s="918" t="s">
        <v>179</v>
      </c>
      <c r="D371" s="918" t="s">
        <v>5417</v>
      </c>
    </row>
    <row r="372" spans="1:4" hidden="1">
      <c r="A372" s="918" t="s">
        <v>526</v>
      </c>
      <c r="B372" s="918" t="s">
        <v>5326</v>
      </c>
      <c r="D372" s="918" t="s">
        <v>5417</v>
      </c>
    </row>
    <row r="373" spans="1:4" hidden="1">
      <c r="A373" s="918" t="s">
        <v>526</v>
      </c>
      <c r="B373" s="918" t="s">
        <v>5329</v>
      </c>
      <c r="C373" s="918" t="s">
        <v>180</v>
      </c>
      <c r="D373" s="918" t="s">
        <v>5417</v>
      </c>
    </row>
    <row r="374" spans="1:4" hidden="1">
      <c r="A374" s="918" t="s">
        <v>526</v>
      </c>
      <c r="B374" s="918" t="s">
        <v>5333</v>
      </c>
      <c r="C374" s="918" t="s">
        <v>180</v>
      </c>
      <c r="D374" s="918" t="s">
        <v>5417</v>
      </c>
    </row>
    <row r="375" spans="1:4" hidden="1">
      <c r="A375" s="918" t="s">
        <v>526</v>
      </c>
      <c r="B375" s="918" t="s">
        <v>22399</v>
      </c>
      <c r="C375" s="918" t="s">
        <v>179</v>
      </c>
      <c r="D375" s="918" t="s">
        <v>5416</v>
      </c>
    </row>
    <row r="376" spans="1:4" hidden="1">
      <c r="A376" s="918" t="s">
        <v>526</v>
      </c>
      <c r="B376" s="918" t="s">
        <v>22403</v>
      </c>
      <c r="C376" s="918" t="s">
        <v>180</v>
      </c>
      <c r="D376" s="918" t="s">
        <v>5417</v>
      </c>
    </row>
    <row r="377" spans="1:4" hidden="1">
      <c r="A377" s="918" t="s">
        <v>526</v>
      </c>
      <c r="B377" s="918" t="s">
        <v>22407</v>
      </c>
      <c r="C377" s="918" t="s">
        <v>180</v>
      </c>
      <c r="D377" s="918" t="s">
        <v>5417</v>
      </c>
    </row>
    <row r="378" spans="1:4" hidden="1">
      <c r="A378" s="918" t="s">
        <v>526</v>
      </c>
      <c r="B378" s="918" t="s">
        <v>22411</v>
      </c>
      <c r="C378" s="918" t="s">
        <v>180</v>
      </c>
      <c r="D378" s="918" t="s">
        <v>5417</v>
      </c>
    </row>
    <row r="379" spans="1:4" hidden="1">
      <c r="A379" s="918" t="s">
        <v>526</v>
      </c>
      <c r="B379" s="918" t="s">
        <v>22415</v>
      </c>
      <c r="C379" s="918" t="s">
        <v>179</v>
      </c>
      <c r="D379" s="918" t="s">
        <v>5417</v>
      </c>
    </row>
    <row r="380" spans="1:4" hidden="1">
      <c r="A380" s="918" t="s">
        <v>526</v>
      </c>
      <c r="B380" s="918" t="s">
        <v>5631</v>
      </c>
      <c r="C380" s="918" t="s">
        <v>180</v>
      </c>
      <c r="D380" s="918" t="s">
        <v>5417</v>
      </c>
    </row>
    <row r="381" spans="1:4" hidden="1">
      <c r="A381" s="918" t="s">
        <v>526</v>
      </c>
      <c r="B381" s="918" t="s">
        <v>23074</v>
      </c>
      <c r="C381" s="918" t="s">
        <v>180</v>
      </c>
      <c r="D381" s="918" t="s">
        <v>5417</v>
      </c>
    </row>
    <row r="382" spans="1:4" hidden="1">
      <c r="A382" s="918" t="s">
        <v>526</v>
      </c>
      <c r="B382" s="918" t="s">
        <v>22425</v>
      </c>
      <c r="C382" s="918" t="s">
        <v>180</v>
      </c>
      <c r="D382" s="918" t="s">
        <v>5417</v>
      </c>
    </row>
    <row r="383" spans="1:4" hidden="1">
      <c r="A383" s="918" t="s">
        <v>526</v>
      </c>
      <c r="B383" s="918" t="s">
        <v>22430</v>
      </c>
      <c r="C383" s="918" t="s">
        <v>180</v>
      </c>
      <c r="D383" s="918" t="s">
        <v>5417</v>
      </c>
    </row>
    <row r="384" spans="1:4" hidden="1">
      <c r="A384" s="918" t="s">
        <v>526</v>
      </c>
      <c r="B384" s="918" t="s">
        <v>22435</v>
      </c>
      <c r="C384" s="918" t="s">
        <v>180</v>
      </c>
      <c r="D384" s="918" t="s">
        <v>5417</v>
      </c>
    </row>
    <row r="385" spans="1:4" hidden="1">
      <c r="A385" s="918" t="s">
        <v>526</v>
      </c>
      <c r="B385" s="918" t="s">
        <v>22440</v>
      </c>
      <c r="C385" s="918" t="s">
        <v>180</v>
      </c>
      <c r="D385" s="918" t="s">
        <v>5509</v>
      </c>
    </row>
    <row r="386" spans="1:4" hidden="1">
      <c r="A386" s="918" t="s">
        <v>526</v>
      </c>
      <c r="B386" s="918" t="s">
        <v>22444</v>
      </c>
      <c r="D386" s="918" t="s">
        <v>5417</v>
      </c>
    </row>
    <row r="387" spans="1:4" hidden="1">
      <c r="A387" s="918" t="s">
        <v>526</v>
      </c>
      <c r="B387" s="918" t="s">
        <v>22448</v>
      </c>
      <c r="C387" s="918" t="s">
        <v>180</v>
      </c>
      <c r="D387" s="918" t="s">
        <v>5509</v>
      </c>
    </row>
    <row r="388" spans="1:4" hidden="1">
      <c r="A388" s="918" t="s">
        <v>526</v>
      </c>
      <c r="B388" s="918" t="s">
        <v>3705</v>
      </c>
      <c r="C388" s="918" t="s">
        <v>179</v>
      </c>
      <c r="D388" s="918" t="s">
        <v>5416</v>
      </c>
    </row>
    <row r="389" spans="1:4" hidden="1">
      <c r="A389" s="918" t="s">
        <v>526</v>
      </c>
      <c r="B389" s="918" t="s">
        <v>22817</v>
      </c>
      <c r="C389" s="918" t="s">
        <v>180</v>
      </c>
      <c r="D389" s="918" t="s">
        <v>5418</v>
      </c>
    </row>
    <row r="390" spans="1:4" hidden="1">
      <c r="A390" s="918" t="s">
        <v>526</v>
      </c>
      <c r="B390" s="918" t="s">
        <v>22819</v>
      </c>
      <c r="C390" s="918" t="s">
        <v>180</v>
      </c>
      <c r="D390" s="918" t="s">
        <v>5417</v>
      </c>
    </row>
    <row r="391" spans="1:4" hidden="1">
      <c r="A391" s="918" t="s">
        <v>526</v>
      </c>
      <c r="B391" s="918" t="s">
        <v>22822</v>
      </c>
      <c r="C391" s="918" t="s">
        <v>180</v>
      </c>
      <c r="D391" s="918" t="s">
        <v>5417</v>
      </c>
    </row>
    <row r="392" spans="1:4" hidden="1">
      <c r="A392" s="918" t="s">
        <v>526</v>
      </c>
      <c r="B392" s="918" t="s">
        <v>22827</v>
      </c>
      <c r="C392" s="918" t="s">
        <v>179</v>
      </c>
      <c r="D392" s="918" t="s">
        <v>5417</v>
      </c>
    </row>
    <row r="393" spans="1:4" hidden="1">
      <c r="A393" s="918" t="s">
        <v>526</v>
      </c>
      <c r="B393" s="918" t="s">
        <v>22829</v>
      </c>
      <c r="C393" s="918" t="s">
        <v>180</v>
      </c>
      <c r="D393" s="918" t="s">
        <v>5418</v>
      </c>
    </row>
    <row r="394" spans="1:4" hidden="1">
      <c r="A394" s="918" t="s">
        <v>526</v>
      </c>
      <c r="B394" s="918" t="s">
        <v>22831</v>
      </c>
      <c r="C394" s="918" t="s">
        <v>180</v>
      </c>
      <c r="D394" s="918" t="s">
        <v>5417</v>
      </c>
    </row>
    <row r="395" spans="1:4" hidden="1">
      <c r="A395" s="918" t="s">
        <v>526</v>
      </c>
      <c r="B395" s="918" t="s">
        <v>22833</v>
      </c>
      <c r="C395" s="918" t="s">
        <v>180</v>
      </c>
      <c r="D395" s="918" t="s">
        <v>5417</v>
      </c>
    </row>
    <row r="396" spans="1:4" hidden="1">
      <c r="A396" s="918" t="s">
        <v>526</v>
      </c>
      <c r="B396" s="918" t="s">
        <v>22837</v>
      </c>
      <c r="C396" s="918" t="s">
        <v>180</v>
      </c>
      <c r="D396" s="918" t="s">
        <v>5417</v>
      </c>
    </row>
    <row r="397" spans="1:4" hidden="1">
      <c r="A397" s="918" t="s">
        <v>526</v>
      </c>
      <c r="B397" s="918" t="s">
        <v>22839</v>
      </c>
      <c r="C397" s="918" t="s">
        <v>180</v>
      </c>
      <c r="D397" s="918" t="s">
        <v>5417</v>
      </c>
    </row>
    <row r="398" spans="1:4" hidden="1">
      <c r="A398" s="918" t="s">
        <v>526</v>
      </c>
      <c r="B398" s="918" t="s">
        <v>22841</v>
      </c>
      <c r="C398" s="918" t="s">
        <v>180</v>
      </c>
      <c r="D398" s="918" t="s">
        <v>5417</v>
      </c>
    </row>
    <row r="399" spans="1:4" hidden="1">
      <c r="A399" s="918" t="s">
        <v>526</v>
      </c>
      <c r="B399" s="918" t="s">
        <v>22843</v>
      </c>
      <c r="C399" s="918" t="s">
        <v>180</v>
      </c>
      <c r="D399" s="918" t="s">
        <v>5418</v>
      </c>
    </row>
    <row r="400" spans="1:4" hidden="1">
      <c r="A400" s="918" t="s">
        <v>526</v>
      </c>
      <c r="B400" s="918" t="s">
        <v>22845</v>
      </c>
      <c r="C400" s="918" t="s">
        <v>180</v>
      </c>
      <c r="D400" s="918" t="s">
        <v>5417</v>
      </c>
    </row>
    <row r="401" spans="1:4" hidden="1">
      <c r="A401" s="918" t="s">
        <v>526</v>
      </c>
      <c r="B401" s="918" t="s">
        <v>22848</v>
      </c>
      <c r="C401" s="918" t="s">
        <v>179</v>
      </c>
      <c r="D401" s="918" t="s">
        <v>5417</v>
      </c>
    </row>
    <row r="402" spans="1:4" hidden="1">
      <c r="A402" s="918" t="s">
        <v>526</v>
      </c>
      <c r="B402" s="918" t="s">
        <v>2081</v>
      </c>
      <c r="C402" s="918" t="s">
        <v>180</v>
      </c>
      <c r="D402" s="918" t="s">
        <v>5417</v>
      </c>
    </row>
    <row r="403" spans="1:4" hidden="1">
      <c r="A403" s="918" t="s">
        <v>526</v>
      </c>
      <c r="B403" s="918" t="s">
        <v>22854</v>
      </c>
      <c r="C403" s="918" t="s">
        <v>180</v>
      </c>
      <c r="D403" s="918" t="s">
        <v>5417</v>
      </c>
    </row>
    <row r="404" spans="1:4" hidden="1">
      <c r="A404" s="918" t="s">
        <v>526</v>
      </c>
      <c r="B404" s="918" t="s">
        <v>22857</v>
      </c>
      <c r="C404" s="918" t="s">
        <v>179</v>
      </c>
      <c r="D404" s="918" t="s">
        <v>5418</v>
      </c>
    </row>
    <row r="405" spans="1:4" hidden="1">
      <c r="A405" s="918" t="s">
        <v>526</v>
      </c>
      <c r="B405" s="918" t="s">
        <v>22860</v>
      </c>
      <c r="C405" s="918" t="s">
        <v>180</v>
      </c>
      <c r="D405" s="918" t="s">
        <v>5417</v>
      </c>
    </row>
    <row r="406" spans="1:4" hidden="1">
      <c r="A406" s="918" t="s">
        <v>526</v>
      </c>
      <c r="B406" s="918" t="s">
        <v>22862</v>
      </c>
      <c r="C406" s="918" t="s">
        <v>180</v>
      </c>
      <c r="D406" s="918" t="s">
        <v>5417</v>
      </c>
    </row>
    <row r="407" spans="1:4" hidden="1">
      <c r="A407" s="918" t="s">
        <v>526</v>
      </c>
      <c r="B407" s="918" t="s">
        <v>22864</v>
      </c>
      <c r="C407" s="918" t="s">
        <v>180</v>
      </c>
      <c r="D407" s="918" t="s">
        <v>5417</v>
      </c>
    </row>
    <row r="408" spans="1:4" hidden="1">
      <c r="A408" s="918" t="s">
        <v>526</v>
      </c>
      <c r="B408" s="918" t="s">
        <v>22866</v>
      </c>
      <c r="C408" s="918" t="s">
        <v>180</v>
      </c>
      <c r="D408" s="918" t="s">
        <v>5417</v>
      </c>
    </row>
    <row r="409" spans="1:4" hidden="1">
      <c r="A409" s="918" t="s">
        <v>526</v>
      </c>
      <c r="B409" s="918" t="s">
        <v>22869</v>
      </c>
      <c r="C409" s="918" t="s">
        <v>180</v>
      </c>
      <c r="D409" s="918" t="s">
        <v>5417</v>
      </c>
    </row>
    <row r="410" spans="1:4" hidden="1">
      <c r="A410" s="918" t="s">
        <v>526</v>
      </c>
      <c r="B410" s="918" t="s">
        <v>22872</v>
      </c>
      <c r="C410" s="918" t="s">
        <v>180</v>
      </c>
      <c r="D410" s="918" t="s">
        <v>5417</v>
      </c>
    </row>
    <row r="411" spans="1:4" hidden="1">
      <c r="A411" s="918" t="s">
        <v>526</v>
      </c>
      <c r="B411" s="918" t="s">
        <v>22875</v>
      </c>
      <c r="C411" s="918" t="s">
        <v>180</v>
      </c>
      <c r="D411" s="918" t="s">
        <v>5417</v>
      </c>
    </row>
    <row r="412" spans="1:4" hidden="1">
      <c r="A412" s="918" t="s">
        <v>526</v>
      </c>
      <c r="B412" s="918" t="s">
        <v>22878</v>
      </c>
      <c r="C412" s="918" t="s">
        <v>180</v>
      </c>
      <c r="D412" s="918" t="s">
        <v>5417</v>
      </c>
    </row>
    <row r="413" spans="1:4" hidden="1">
      <c r="A413" s="918" t="s">
        <v>526</v>
      </c>
      <c r="B413" s="918" t="s">
        <v>22882</v>
      </c>
      <c r="C413" s="918" t="s">
        <v>180</v>
      </c>
      <c r="D413" s="918" t="s">
        <v>5417</v>
      </c>
    </row>
    <row r="414" spans="1:4" hidden="1">
      <c r="A414" s="918" t="s">
        <v>526</v>
      </c>
      <c r="B414" s="918" t="s">
        <v>22884</v>
      </c>
      <c r="C414" s="918" t="s">
        <v>180</v>
      </c>
      <c r="D414" s="918" t="s">
        <v>5417</v>
      </c>
    </row>
    <row r="415" spans="1:4" hidden="1">
      <c r="A415" s="918" t="s">
        <v>526</v>
      </c>
      <c r="B415" s="918" t="s">
        <v>22887</v>
      </c>
      <c r="C415" s="918" t="s">
        <v>180</v>
      </c>
      <c r="D415" s="918" t="s">
        <v>5417</v>
      </c>
    </row>
    <row r="416" spans="1:4" hidden="1">
      <c r="A416" s="918" t="s">
        <v>526</v>
      </c>
      <c r="B416" s="918" t="s">
        <v>22890</v>
      </c>
      <c r="C416" s="918" t="s">
        <v>180</v>
      </c>
      <c r="D416" s="918" t="s">
        <v>5417</v>
      </c>
    </row>
    <row r="417" spans="1:4" hidden="1">
      <c r="A417" s="918" t="s">
        <v>526</v>
      </c>
      <c r="B417" s="918" t="s">
        <v>22894</v>
      </c>
      <c r="C417" s="918" t="s">
        <v>180</v>
      </c>
      <c r="D417" s="918" t="s">
        <v>5417</v>
      </c>
    </row>
    <row r="418" spans="1:4" hidden="1">
      <c r="A418" s="918" t="s">
        <v>526</v>
      </c>
      <c r="B418" s="918" t="s">
        <v>23043</v>
      </c>
      <c r="C418" s="918" t="s">
        <v>180</v>
      </c>
      <c r="D418" s="918" t="s">
        <v>5417</v>
      </c>
    </row>
    <row r="419" spans="1:4" hidden="1">
      <c r="A419" s="918" t="s">
        <v>526</v>
      </c>
      <c r="B419" s="918" t="s">
        <v>23046</v>
      </c>
      <c r="C419" s="918" t="s">
        <v>180</v>
      </c>
      <c r="D419" s="918" t="s">
        <v>5417</v>
      </c>
    </row>
    <row r="420" spans="1:4" hidden="1">
      <c r="A420" s="918" t="s">
        <v>526</v>
      </c>
      <c r="B420" s="918" t="s">
        <v>23049</v>
      </c>
      <c r="C420" s="918" t="s">
        <v>180</v>
      </c>
      <c r="D420" s="918" t="s">
        <v>5509</v>
      </c>
    </row>
    <row r="421" spans="1:4" hidden="1">
      <c r="A421" s="918" t="s">
        <v>526</v>
      </c>
      <c r="B421" s="918" t="s">
        <v>23053</v>
      </c>
      <c r="C421" s="918" t="s">
        <v>180</v>
      </c>
      <c r="D421" s="918" t="s">
        <v>5417</v>
      </c>
    </row>
    <row r="422" spans="1:4" hidden="1">
      <c r="A422" s="918" t="s">
        <v>526</v>
      </c>
      <c r="B422" s="918" t="s">
        <v>23056</v>
      </c>
      <c r="C422" s="918" t="s">
        <v>179</v>
      </c>
      <c r="D422" s="918" t="s">
        <v>5416</v>
      </c>
    </row>
    <row r="423" spans="1:4" hidden="1">
      <c r="A423" s="918" t="s">
        <v>526</v>
      </c>
      <c r="B423" s="918" t="s">
        <v>23059</v>
      </c>
      <c r="C423" s="918" t="s">
        <v>180</v>
      </c>
      <c r="D423" s="918" t="s">
        <v>5417</v>
      </c>
    </row>
    <row r="424" spans="1:4" hidden="1">
      <c r="A424" s="918" t="s">
        <v>526</v>
      </c>
      <c r="B424" s="918" t="s">
        <v>23061</v>
      </c>
      <c r="C424" s="918" t="s">
        <v>180</v>
      </c>
      <c r="D424" s="918" t="s">
        <v>5418</v>
      </c>
    </row>
    <row r="425" spans="1:4" hidden="1">
      <c r="A425" s="918" t="s">
        <v>526</v>
      </c>
      <c r="B425" s="918" t="s">
        <v>23066</v>
      </c>
      <c r="C425" s="918" t="s">
        <v>180</v>
      </c>
      <c r="D425" s="918" t="s">
        <v>5417</v>
      </c>
    </row>
    <row r="426" spans="1:4" hidden="1">
      <c r="A426" s="918" t="s">
        <v>526</v>
      </c>
      <c r="B426" s="918" t="s">
        <v>23069</v>
      </c>
      <c r="C426" s="918" t="s">
        <v>179</v>
      </c>
      <c r="D426" s="918">
        <v>4</v>
      </c>
    </row>
    <row r="427" spans="1:4" hidden="1">
      <c r="A427" s="918" t="s">
        <v>526</v>
      </c>
      <c r="B427" s="918" t="s">
        <v>23072</v>
      </c>
      <c r="C427" s="918" t="s">
        <v>180</v>
      </c>
      <c r="D427" s="918" t="s">
        <v>5417</v>
      </c>
    </row>
    <row r="428" spans="1:4" hidden="1">
      <c r="A428" s="918" t="s">
        <v>526</v>
      </c>
      <c r="B428" s="918" t="s">
        <v>23491</v>
      </c>
      <c r="C428" s="918" t="s">
        <v>180</v>
      </c>
      <c r="D428" s="918" t="s">
        <v>5417</v>
      </c>
    </row>
    <row r="429" spans="1:4" hidden="1">
      <c r="A429" s="918" t="s">
        <v>526</v>
      </c>
      <c r="B429" s="918" t="s">
        <v>23494</v>
      </c>
      <c r="C429" s="918" t="s">
        <v>180</v>
      </c>
      <c r="D429" s="918" t="s">
        <v>5417</v>
      </c>
    </row>
    <row r="430" spans="1:4" hidden="1">
      <c r="A430" s="918" t="s">
        <v>526</v>
      </c>
      <c r="B430" s="918" t="s">
        <v>23498</v>
      </c>
      <c r="C430" s="918" t="s">
        <v>180</v>
      </c>
      <c r="D430" s="918" t="s">
        <v>5417</v>
      </c>
    </row>
    <row r="431" spans="1:4" hidden="1">
      <c r="A431" s="918" t="s">
        <v>526</v>
      </c>
      <c r="B431" s="918" t="s">
        <v>23500</v>
      </c>
      <c r="C431" s="918" t="s">
        <v>180</v>
      </c>
      <c r="D431" s="918" t="s">
        <v>5417</v>
      </c>
    </row>
    <row r="432" spans="1:4" hidden="1">
      <c r="A432" s="918" t="s">
        <v>526</v>
      </c>
      <c r="B432" s="918" t="s">
        <v>23503</v>
      </c>
      <c r="C432" s="918" t="s">
        <v>180</v>
      </c>
      <c r="D432" s="918" t="s">
        <v>5417</v>
      </c>
    </row>
    <row r="433" spans="1:4" hidden="1">
      <c r="A433" s="918" t="s">
        <v>526</v>
      </c>
      <c r="B433" s="918" t="s">
        <v>23505</v>
      </c>
      <c r="C433" s="918" t="s">
        <v>180</v>
      </c>
      <c r="D433" s="918" t="s">
        <v>5417</v>
      </c>
    </row>
    <row r="434" spans="1:4" hidden="1">
      <c r="A434" s="918" t="s">
        <v>526</v>
      </c>
      <c r="B434" s="918" t="s">
        <v>23508</v>
      </c>
      <c r="C434" s="918" t="s">
        <v>180</v>
      </c>
      <c r="D434" s="918" t="s">
        <v>5417</v>
      </c>
    </row>
    <row r="435" spans="1:4" hidden="1">
      <c r="A435" s="918" t="s">
        <v>526</v>
      </c>
      <c r="B435" s="918" t="s">
        <v>23510</v>
      </c>
      <c r="C435" s="918" t="s">
        <v>179</v>
      </c>
      <c r="D435" s="918" t="s">
        <v>5418</v>
      </c>
    </row>
    <row r="436" spans="1:4" hidden="1">
      <c r="A436" s="918" t="s">
        <v>526</v>
      </c>
      <c r="B436" s="918" t="s">
        <v>23513</v>
      </c>
      <c r="C436" s="918" t="s">
        <v>180</v>
      </c>
      <c r="D436" s="918" t="s">
        <v>5417</v>
      </c>
    </row>
    <row r="437" spans="1:4" hidden="1">
      <c r="A437" s="918" t="s">
        <v>526</v>
      </c>
      <c r="B437" s="918" t="s">
        <v>23515</v>
      </c>
      <c r="C437" s="918" t="s">
        <v>180</v>
      </c>
      <c r="D437" s="918" t="s">
        <v>5418</v>
      </c>
    </row>
    <row r="438" spans="1:4" hidden="1">
      <c r="A438" s="918" t="s">
        <v>526</v>
      </c>
      <c r="B438" s="918" t="s">
        <v>23518</v>
      </c>
      <c r="C438" s="918" t="s">
        <v>180</v>
      </c>
      <c r="D438" s="918" t="s">
        <v>5509</v>
      </c>
    </row>
    <row r="439" spans="1:4" hidden="1">
      <c r="A439" s="918" t="s">
        <v>526</v>
      </c>
      <c r="B439" s="918" t="s">
        <v>23521</v>
      </c>
      <c r="C439" s="918" t="s">
        <v>180</v>
      </c>
      <c r="D439" s="918" t="s">
        <v>5417</v>
      </c>
    </row>
    <row r="440" spans="1:4" hidden="1">
      <c r="A440" s="918" t="s">
        <v>526</v>
      </c>
      <c r="B440" s="918" t="s">
        <v>24347</v>
      </c>
      <c r="C440" s="918" t="s">
        <v>179</v>
      </c>
      <c r="D440" s="918" t="s">
        <v>5416</v>
      </c>
    </row>
    <row r="441" spans="1:4" hidden="1">
      <c r="A441" s="918" t="s">
        <v>526</v>
      </c>
      <c r="B441" s="918" t="s">
        <v>23524</v>
      </c>
      <c r="C441" s="918" t="s">
        <v>179</v>
      </c>
      <c r="D441" s="918" t="s">
        <v>5416</v>
      </c>
    </row>
    <row r="442" spans="1:4" hidden="1">
      <c r="A442" s="918" t="s">
        <v>526</v>
      </c>
      <c r="B442" s="918" t="s">
        <v>23527</v>
      </c>
      <c r="C442" s="918" t="s">
        <v>179</v>
      </c>
      <c r="D442" s="918" t="s">
        <v>5416</v>
      </c>
    </row>
    <row r="443" spans="1:4" hidden="1">
      <c r="A443" s="918" t="s">
        <v>526</v>
      </c>
      <c r="B443" s="918" t="s">
        <v>23530</v>
      </c>
      <c r="C443" s="918" t="s">
        <v>179</v>
      </c>
      <c r="D443" s="918" t="s">
        <v>5417</v>
      </c>
    </row>
    <row r="444" spans="1:4" hidden="1">
      <c r="A444" s="918" t="s">
        <v>526</v>
      </c>
      <c r="B444" s="918" t="s">
        <v>23533</v>
      </c>
      <c r="C444" s="918" t="s">
        <v>180</v>
      </c>
      <c r="D444" s="918" t="s">
        <v>5417</v>
      </c>
    </row>
    <row r="445" spans="1:4" hidden="1">
      <c r="A445" s="918" t="s">
        <v>526</v>
      </c>
      <c r="B445" s="918" t="s">
        <v>24345</v>
      </c>
      <c r="D445" s="918" t="s">
        <v>5417</v>
      </c>
    </row>
    <row r="446" spans="1:4" hidden="1">
      <c r="A446" s="918" t="s">
        <v>526</v>
      </c>
      <c r="B446" s="918" t="s">
        <v>24814</v>
      </c>
      <c r="C446" s="918" t="s">
        <v>179</v>
      </c>
      <c r="D446" s="918" t="s">
        <v>5417</v>
      </c>
    </row>
    <row r="447" spans="1:4" hidden="1">
      <c r="A447" s="918" t="s">
        <v>526</v>
      </c>
      <c r="B447" s="918" t="s">
        <v>24815</v>
      </c>
      <c r="C447" s="918" t="s">
        <v>180</v>
      </c>
      <c r="D447" s="918" t="s">
        <v>5417</v>
      </c>
    </row>
    <row r="448" spans="1:4" hidden="1">
      <c r="A448" s="918" t="s">
        <v>526</v>
      </c>
      <c r="B448" s="918" t="s">
        <v>24819</v>
      </c>
      <c r="C448" s="918" t="s">
        <v>180</v>
      </c>
      <c r="D448" s="918" t="s">
        <v>5417</v>
      </c>
    </row>
    <row r="449" spans="1:4" hidden="1">
      <c r="A449" s="918" t="s">
        <v>526</v>
      </c>
      <c r="B449" s="918" t="s">
        <v>24822</v>
      </c>
      <c r="C449" s="918" t="s">
        <v>24823</v>
      </c>
      <c r="D449" s="918" t="s">
        <v>5417</v>
      </c>
    </row>
    <row r="450" spans="1:4" hidden="1">
      <c r="A450" s="918" t="s">
        <v>526</v>
      </c>
      <c r="B450" s="918" t="s">
        <v>24826</v>
      </c>
      <c r="C450" s="918" t="s">
        <v>180</v>
      </c>
      <c r="D450" s="918" t="s">
        <v>5417</v>
      </c>
    </row>
    <row r="451" spans="1:4" hidden="1">
      <c r="A451" s="918" t="s">
        <v>526</v>
      </c>
      <c r="B451" s="918" t="s">
        <v>24829</v>
      </c>
      <c r="C451" s="918" t="s">
        <v>180</v>
      </c>
      <c r="D451" s="918" t="s">
        <v>5417</v>
      </c>
    </row>
    <row r="452" spans="1:4" hidden="1">
      <c r="A452" s="918" t="s">
        <v>526</v>
      </c>
      <c r="B452" s="918" t="s">
        <v>24832</v>
      </c>
      <c r="C452" s="918" t="s">
        <v>180</v>
      </c>
      <c r="D452" s="918" t="s">
        <v>5417</v>
      </c>
    </row>
    <row r="453" spans="1:4" hidden="1">
      <c r="A453" s="918" t="s">
        <v>526</v>
      </c>
      <c r="B453" s="918" t="s">
        <v>24834</v>
      </c>
      <c r="C453" s="918" t="s">
        <v>180</v>
      </c>
      <c r="D453" s="918" t="s">
        <v>5417</v>
      </c>
    </row>
    <row r="454" spans="1:4" hidden="1">
      <c r="A454" s="918" t="s">
        <v>526</v>
      </c>
      <c r="B454" s="918" t="s">
        <v>24837</v>
      </c>
      <c r="C454" s="918" t="s">
        <v>179</v>
      </c>
      <c r="D454" s="918" t="s">
        <v>5416</v>
      </c>
    </row>
    <row r="455" spans="1:4" hidden="1">
      <c r="A455" s="918" t="s">
        <v>526</v>
      </c>
      <c r="B455" s="918" t="s">
        <v>24841</v>
      </c>
      <c r="C455" s="918" t="s">
        <v>180</v>
      </c>
      <c r="D455" s="918" t="s">
        <v>5416</v>
      </c>
    </row>
    <row r="456" spans="1:4" hidden="1">
      <c r="A456" s="918" t="s">
        <v>526</v>
      </c>
      <c r="B456" s="918" t="s">
        <v>24843</v>
      </c>
      <c r="C456" s="918" t="s">
        <v>180</v>
      </c>
      <c r="D456" s="918" t="s">
        <v>5417</v>
      </c>
    </row>
    <row r="457" spans="1:4" hidden="1">
      <c r="A457" s="918" t="s">
        <v>526</v>
      </c>
      <c r="B457" s="918" t="s">
        <v>24846</v>
      </c>
      <c r="C457" s="918" t="s">
        <v>180</v>
      </c>
      <c r="D457" s="918" t="s">
        <v>5417</v>
      </c>
    </row>
    <row r="458" spans="1:4" hidden="1">
      <c r="A458" s="918" t="s">
        <v>526</v>
      </c>
      <c r="B458" s="918" t="s">
        <v>24849</v>
      </c>
      <c r="C458" s="918" t="s">
        <v>179</v>
      </c>
      <c r="D458" s="918" t="s">
        <v>5416</v>
      </c>
    </row>
    <row r="459" spans="1:4" hidden="1">
      <c r="A459" s="918" t="s">
        <v>526</v>
      </c>
      <c r="B459" s="918" t="s">
        <v>24853</v>
      </c>
      <c r="C459" s="918" t="s">
        <v>180</v>
      </c>
      <c r="D459" s="918" t="s">
        <v>5417</v>
      </c>
    </row>
    <row r="460" spans="1:4" hidden="1">
      <c r="A460" s="918" t="s">
        <v>526</v>
      </c>
      <c r="B460" s="918" t="s">
        <v>24856</v>
      </c>
      <c r="C460" s="918" t="s">
        <v>180</v>
      </c>
      <c r="D460" s="918" t="s">
        <v>5417</v>
      </c>
    </row>
    <row r="461" spans="1:4" hidden="1">
      <c r="A461" s="918" t="s">
        <v>526</v>
      </c>
      <c r="B461" s="918" t="s">
        <v>24859</v>
      </c>
      <c r="C461" s="918" t="s">
        <v>180</v>
      </c>
      <c r="D461" s="918" t="s">
        <v>5417</v>
      </c>
    </row>
    <row r="462" spans="1:4" hidden="1">
      <c r="A462" s="918" t="s">
        <v>526</v>
      </c>
      <c r="B462" s="918" t="s">
        <v>24863</v>
      </c>
      <c r="C462" s="918" t="s">
        <v>180</v>
      </c>
      <c r="D462" s="918" t="s">
        <v>5417</v>
      </c>
    </row>
    <row r="463" spans="1:4" hidden="1">
      <c r="A463" s="918" t="s">
        <v>526</v>
      </c>
      <c r="B463" s="918" t="s">
        <v>24865</v>
      </c>
      <c r="C463" s="918" t="s">
        <v>179</v>
      </c>
      <c r="D463" s="918" t="s">
        <v>5416</v>
      </c>
    </row>
    <row r="464" spans="1:4" hidden="1">
      <c r="A464" s="918" t="s">
        <v>526</v>
      </c>
      <c r="B464" s="918" t="s">
        <v>26297</v>
      </c>
      <c r="C464" s="918" t="s">
        <v>180</v>
      </c>
      <c r="D464" s="918" t="s">
        <v>5417</v>
      </c>
    </row>
    <row r="465" spans="1:4" hidden="1">
      <c r="A465" s="918" t="s">
        <v>526</v>
      </c>
      <c r="B465" s="918" t="s">
        <v>26294</v>
      </c>
      <c r="C465" s="918" t="s">
        <v>180</v>
      </c>
      <c r="D465" s="918" t="s">
        <v>5417</v>
      </c>
    </row>
    <row r="466" spans="1:4" hidden="1">
      <c r="A466" s="918" t="s">
        <v>526</v>
      </c>
      <c r="B466" s="918" t="s">
        <v>25317</v>
      </c>
      <c r="C466" s="918" t="s">
        <v>179</v>
      </c>
      <c r="D466" s="918" t="s">
        <v>5418</v>
      </c>
    </row>
    <row r="467" spans="1:4" hidden="1">
      <c r="A467" s="918" t="s">
        <v>526</v>
      </c>
      <c r="B467" s="918" t="s">
        <v>26120</v>
      </c>
      <c r="C467" s="918" t="s">
        <v>179</v>
      </c>
      <c r="D467" s="918" t="s">
        <v>5416</v>
      </c>
    </row>
    <row r="468" spans="1:4" hidden="1">
      <c r="A468" s="918" t="s">
        <v>526</v>
      </c>
      <c r="B468" s="918" t="s">
        <v>26123</v>
      </c>
      <c r="C468" s="918" t="s">
        <v>180</v>
      </c>
      <c r="D468" s="918" t="s">
        <v>22456</v>
      </c>
    </row>
    <row r="469" spans="1:4" hidden="1">
      <c r="A469" s="918" t="s">
        <v>526</v>
      </c>
      <c r="B469" s="918" t="s">
        <v>26126</v>
      </c>
      <c r="C469" s="918" t="s">
        <v>180</v>
      </c>
      <c r="D469" s="918" t="s">
        <v>5417</v>
      </c>
    </row>
    <row r="470" spans="1:4" hidden="1">
      <c r="A470" s="918" t="s">
        <v>526</v>
      </c>
      <c r="B470" s="918" t="s">
        <v>26128</v>
      </c>
      <c r="C470" s="918" t="s">
        <v>180</v>
      </c>
      <c r="D470" s="918" t="s">
        <v>5417</v>
      </c>
    </row>
    <row r="471" spans="1:4" hidden="1">
      <c r="A471" s="918" t="s">
        <v>526</v>
      </c>
      <c r="B471" s="918" t="s">
        <v>26130</v>
      </c>
      <c r="C471" s="918" t="s">
        <v>179</v>
      </c>
      <c r="D471" s="918" t="s">
        <v>5418</v>
      </c>
    </row>
    <row r="472" spans="1:4" hidden="1">
      <c r="A472" s="918" t="s">
        <v>526</v>
      </c>
      <c r="B472" s="918" t="s">
        <v>26133</v>
      </c>
      <c r="C472" s="918" t="s">
        <v>180</v>
      </c>
      <c r="D472" s="918" t="s">
        <v>5417</v>
      </c>
    </row>
    <row r="473" spans="1:4" hidden="1">
      <c r="A473" s="918" t="s">
        <v>526</v>
      </c>
      <c r="B473" s="918" t="s">
        <v>26135</v>
      </c>
      <c r="C473" s="918" t="s">
        <v>179</v>
      </c>
      <c r="D473" s="918" t="s">
        <v>22176</v>
      </c>
    </row>
    <row r="474" spans="1:4" hidden="1">
      <c r="A474" s="918" t="s">
        <v>526</v>
      </c>
      <c r="B474" s="918" t="s">
        <v>26141</v>
      </c>
      <c r="C474" s="918" t="s">
        <v>180</v>
      </c>
      <c r="D474" s="918" t="s">
        <v>5417</v>
      </c>
    </row>
    <row r="475" spans="1:4" hidden="1">
      <c r="A475" s="918" t="s">
        <v>526</v>
      </c>
      <c r="B475" s="918" t="s">
        <v>26144</v>
      </c>
      <c r="C475" s="918" t="s">
        <v>180</v>
      </c>
      <c r="D475" s="918" t="s">
        <v>5417</v>
      </c>
    </row>
    <row r="476" spans="1:4" hidden="1">
      <c r="A476" s="918" t="s">
        <v>526</v>
      </c>
      <c r="B476" s="918" t="s">
        <v>26148</v>
      </c>
      <c r="C476" s="918" t="s">
        <v>179</v>
      </c>
      <c r="D476" s="918" t="s">
        <v>5416</v>
      </c>
    </row>
    <row r="477" spans="1:4" hidden="1">
      <c r="A477" s="918" t="s">
        <v>526</v>
      </c>
      <c r="B477" s="918" t="s">
        <v>26154</v>
      </c>
      <c r="C477" s="918" t="s">
        <v>180</v>
      </c>
      <c r="D477" s="918" t="s">
        <v>5417</v>
      </c>
    </row>
    <row r="478" spans="1:4" hidden="1">
      <c r="A478" s="918" t="s">
        <v>526</v>
      </c>
      <c r="B478" s="918" t="s">
        <v>26160</v>
      </c>
      <c r="C478" s="918" t="s">
        <v>179</v>
      </c>
      <c r="D478" s="918" t="s">
        <v>5418</v>
      </c>
    </row>
    <row r="479" spans="1:4" hidden="1">
      <c r="A479" s="918" t="s">
        <v>526</v>
      </c>
      <c r="B479" s="918" t="s">
        <v>26165</v>
      </c>
      <c r="C479" s="918" t="s">
        <v>179</v>
      </c>
      <c r="D479" s="918" t="s">
        <v>5418</v>
      </c>
    </row>
    <row r="480" spans="1:4" hidden="1">
      <c r="A480" s="918" t="s">
        <v>526</v>
      </c>
      <c r="B480" s="918" t="s">
        <v>26170</v>
      </c>
      <c r="C480" s="918" t="s">
        <v>180</v>
      </c>
      <c r="D480" s="918" t="s">
        <v>5417</v>
      </c>
    </row>
    <row r="481" spans="1:4" hidden="1">
      <c r="A481" s="918" t="s">
        <v>526</v>
      </c>
      <c r="B481" s="918" t="s">
        <v>26176</v>
      </c>
      <c r="C481" s="918" t="s">
        <v>180</v>
      </c>
      <c r="D481" s="918" t="s">
        <v>5417</v>
      </c>
    </row>
    <row r="482" spans="1:4" hidden="1">
      <c r="A482" s="918" t="s">
        <v>526</v>
      </c>
      <c r="B482" s="918" t="s">
        <v>26182</v>
      </c>
      <c r="C482" s="918" t="s">
        <v>180</v>
      </c>
      <c r="D482" s="918" t="s">
        <v>5417</v>
      </c>
    </row>
    <row r="483" spans="1:4" hidden="1">
      <c r="A483" s="918" t="s">
        <v>526</v>
      </c>
      <c r="B483" s="918" t="s">
        <v>26188</v>
      </c>
      <c r="C483" s="918" t="s">
        <v>180</v>
      </c>
      <c r="D483" s="918" t="s">
        <v>5417</v>
      </c>
    </row>
    <row r="484" spans="1:4" hidden="1">
      <c r="A484" s="918" t="s">
        <v>526</v>
      </c>
      <c r="B484" s="918" t="s">
        <v>26193</v>
      </c>
      <c r="C484" s="918" t="s">
        <v>179</v>
      </c>
      <c r="D484" s="918" t="s">
        <v>5417</v>
      </c>
    </row>
    <row r="485" spans="1:4" hidden="1">
      <c r="A485" s="918" t="s">
        <v>526</v>
      </c>
      <c r="B485" s="918" t="s">
        <v>26199</v>
      </c>
      <c r="C485" s="918" t="s">
        <v>179</v>
      </c>
      <c r="D485" s="918" t="s">
        <v>5416</v>
      </c>
    </row>
    <row r="486" spans="1:4" hidden="1">
      <c r="A486" s="918" t="s">
        <v>526</v>
      </c>
      <c r="B486" s="918" t="s">
        <v>26204</v>
      </c>
      <c r="C486" s="918" t="s">
        <v>180</v>
      </c>
      <c r="D486" s="918" t="s">
        <v>5417</v>
      </c>
    </row>
    <row r="487" spans="1:4" hidden="1">
      <c r="A487" s="918" t="s">
        <v>526</v>
      </c>
      <c r="B487" s="918" t="s">
        <v>26210</v>
      </c>
      <c r="C487" s="918" t="s">
        <v>180</v>
      </c>
      <c r="D487" s="918" t="s">
        <v>5417</v>
      </c>
    </row>
    <row r="488" spans="1:4" hidden="1">
      <c r="A488" s="918" t="s">
        <v>526</v>
      </c>
      <c r="B488" s="918" t="s">
        <v>26216</v>
      </c>
      <c r="C488" s="918" t="s">
        <v>180</v>
      </c>
      <c r="D488" s="918" t="s">
        <v>5417</v>
      </c>
    </row>
    <row r="489" spans="1:4" hidden="1">
      <c r="A489" s="918" t="s">
        <v>526</v>
      </c>
      <c r="B489" s="918" t="s">
        <v>26222</v>
      </c>
      <c r="C489" s="918" t="s">
        <v>180</v>
      </c>
      <c r="D489" s="918" t="s">
        <v>5417</v>
      </c>
    </row>
    <row r="490" spans="1:4" hidden="1">
      <c r="A490" s="918" t="s">
        <v>526</v>
      </c>
      <c r="B490" s="918" t="s">
        <v>26227</v>
      </c>
      <c r="C490" s="918" t="s">
        <v>180</v>
      </c>
      <c r="D490" s="918" t="s">
        <v>5417</v>
      </c>
    </row>
    <row r="491" spans="1:4" hidden="1">
      <c r="A491" s="918" t="s">
        <v>526</v>
      </c>
      <c r="B491" s="918" t="s">
        <v>26233</v>
      </c>
      <c r="C491" s="918" t="s">
        <v>180</v>
      </c>
      <c r="D491" s="918" t="s">
        <v>5417</v>
      </c>
    </row>
    <row r="492" spans="1:4" hidden="1">
      <c r="A492" s="918" t="s">
        <v>526</v>
      </c>
      <c r="B492" s="918" t="s">
        <v>26239</v>
      </c>
      <c r="C492" s="918" t="s">
        <v>180</v>
      </c>
      <c r="D492" s="918" t="s">
        <v>5417</v>
      </c>
    </row>
    <row r="493" spans="1:4" hidden="1">
      <c r="A493" s="918" t="s">
        <v>526</v>
      </c>
      <c r="B493" s="918" t="s">
        <v>26245</v>
      </c>
      <c r="C493" s="918" t="s">
        <v>180</v>
      </c>
      <c r="D493" s="918" t="s">
        <v>5417</v>
      </c>
    </row>
    <row r="494" spans="1:4" hidden="1">
      <c r="A494" s="918" t="s">
        <v>526</v>
      </c>
      <c r="B494" s="918" t="s">
        <v>26251</v>
      </c>
      <c r="C494" s="918" t="s">
        <v>180</v>
      </c>
      <c r="D494" s="918" t="s">
        <v>5417</v>
      </c>
    </row>
    <row r="495" spans="1:4" hidden="1">
      <c r="A495" s="918" t="s">
        <v>526</v>
      </c>
      <c r="B495" s="918" t="s">
        <v>26257</v>
      </c>
      <c r="C495" s="918" t="s">
        <v>180</v>
      </c>
      <c r="D495" s="918" t="s">
        <v>5417</v>
      </c>
    </row>
    <row r="496" spans="1:4" hidden="1">
      <c r="A496" s="918" t="s">
        <v>526</v>
      </c>
      <c r="B496" s="918" t="s">
        <v>26264</v>
      </c>
      <c r="C496" s="918" t="s">
        <v>180</v>
      </c>
      <c r="D496" s="918" t="s">
        <v>5417</v>
      </c>
    </row>
    <row r="497" spans="1:4" hidden="1">
      <c r="A497" s="918" t="s">
        <v>526</v>
      </c>
      <c r="B497" s="918" t="s">
        <v>26270</v>
      </c>
      <c r="C497" s="918" t="s">
        <v>180</v>
      </c>
      <c r="D497" s="918" t="s">
        <v>5417</v>
      </c>
    </row>
    <row r="498" spans="1:4" hidden="1">
      <c r="A498" s="918" t="s">
        <v>526</v>
      </c>
      <c r="B498" s="918" t="s">
        <v>26276</v>
      </c>
      <c r="C498" s="918" t="s">
        <v>180</v>
      </c>
      <c r="D498" s="918" t="s">
        <v>5417</v>
      </c>
    </row>
    <row r="499" spans="1:4" hidden="1">
      <c r="A499" s="918" t="s">
        <v>526</v>
      </c>
      <c r="B499" s="918" t="s">
        <v>26282</v>
      </c>
      <c r="C499" s="918" t="s">
        <v>179</v>
      </c>
      <c r="D499" s="918" t="s">
        <v>5417</v>
      </c>
    </row>
    <row r="500" spans="1:4" hidden="1">
      <c r="A500" s="918" t="s">
        <v>526</v>
      </c>
      <c r="B500" s="918" t="s">
        <v>26288</v>
      </c>
      <c r="C500" s="918" t="s">
        <v>179</v>
      </c>
      <c r="D500" s="918" t="s">
        <v>5418</v>
      </c>
    </row>
    <row r="501" spans="1:4" hidden="1">
      <c r="A501" s="918" t="s">
        <v>526</v>
      </c>
      <c r="B501" s="918" t="s">
        <v>27613</v>
      </c>
      <c r="C501" s="918" t="s">
        <v>180</v>
      </c>
      <c r="D501" s="918">
        <v>0</v>
      </c>
    </row>
    <row r="502" spans="1:4" hidden="1">
      <c r="A502" s="918" t="s">
        <v>526</v>
      </c>
      <c r="B502" s="918" t="s">
        <v>2037</v>
      </c>
      <c r="C502" s="918" t="s">
        <v>179</v>
      </c>
      <c r="D502" s="918">
        <v>0</v>
      </c>
    </row>
    <row r="503" spans="1:4" hidden="1">
      <c r="A503" s="918" t="s">
        <v>526</v>
      </c>
      <c r="B503" s="918" t="s">
        <v>27623</v>
      </c>
      <c r="C503" s="918" t="s">
        <v>180</v>
      </c>
      <c r="D503" s="918">
        <v>0</v>
      </c>
    </row>
    <row r="504" spans="1:4" hidden="1">
      <c r="A504" s="918" t="s">
        <v>526</v>
      </c>
      <c r="B504" s="918" t="s">
        <v>27629</v>
      </c>
      <c r="C504" s="918" t="s">
        <v>179</v>
      </c>
      <c r="D504" s="918">
        <v>1</v>
      </c>
    </row>
    <row r="505" spans="1:4" hidden="1">
      <c r="A505" s="918" t="s">
        <v>526</v>
      </c>
      <c r="B505" s="918" t="s">
        <v>27634</v>
      </c>
      <c r="C505" s="918" t="s">
        <v>180</v>
      </c>
      <c r="D505" s="918">
        <v>0</v>
      </c>
    </row>
    <row r="506" spans="1:4" hidden="1">
      <c r="A506" s="918" t="s">
        <v>526</v>
      </c>
      <c r="B506" s="918" t="s">
        <v>27640</v>
      </c>
      <c r="C506" s="918" t="s">
        <v>179</v>
      </c>
      <c r="D506" s="918">
        <v>1</v>
      </c>
    </row>
    <row r="507" spans="1:4" hidden="1">
      <c r="A507" s="918" t="s">
        <v>526</v>
      </c>
      <c r="B507" s="918" t="s">
        <v>27645</v>
      </c>
      <c r="C507" s="918" t="s">
        <v>179</v>
      </c>
      <c r="D507" s="918">
        <v>1</v>
      </c>
    </row>
    <row r="508" spans="1:4" hidden="1">
      <c r="A508" s="918" t="s">
        <v>526</v>
      </c>
      <c r="B508" s="918" t="s">
        <v>27651</v>
      </c>
      <c r="C508" s="918" t="s">
        <v>180</v>
      </c>
      <c r="D508" s="918">
        <v>0</v>
      </c>
    </row>
    <row r="509" spans="1:4" hidden="1">
      <c r="A509" s="918" t="s">
        <v>526</v>
      </c>
      <c r="B509" s="918" t="s">
        <v>27657</v>
      </c>
      <c r="C509" s="918" t="s">
        <v>180</v>
      </c>
      <c r="D509" s="918">
        <v>0</v>
      </c>
    </row>
    <row r="510" spans="1:4" hidden="1">
      <c r="A510" s="918" t="s">
        <v>526</v>
      </c>
      <c r="B510" s="918" t="s">
        <v>27667</v>
      </c>
      <c r="C510" s="918" t="s">
        <v>179</v>
      </c>
      <c r="D510" s="918" t="s">
        <v>5418</v>
      </c>
    </row>
    <row r="511" spans="1:4" hidden="1">
      <c r="A511" s="918" t="s">
        <v>526</v>
      </c>
      <c r="B511" s="918" t="s">
        <v>27668</v>
      </c>
      <c r="C511" s="918" t="s">
        <v>180</v>
      </c>
      <c r="D511" s="918" t="s">
        <v>5417</v>
      </c>
    </row>
    <row r="512" spans="1:4" hidden="1">
      <c r="A512" s="918" t="s">
        <v>526</v>
      </c>
      <c r="B512" s="918" t="s">
        <v>27674</v>
      </c>
      <c r="D512" s="918" t="s">
        <v>5417</v>
      </c>
    </row>
    <row r="513" spans="1:4" hidden="1">
      <c r="A513" s="918" t="s">
        <v>526</v>
      </c>
      <c r="B513" s="918" t="s">
        <v>27675</v>
      </c>
      <c r="C513" s="918" t="s">
        <v>180</v>
      </c>
      <c r="D513" s="918" t="s">
        <v>5417</v>
      </c>
    </row>
    <row r="514" spans="1:4" hidden="1">
      <c r="A514" s="918" t="s">
        <v>526</v>
      </c>
      <c r="B514" s="918" t="s">
        <v>27680</v>
      </c>
      <c r="C514" s="918" t="s">
        <v>180</v>
      </c>
      <c r="D514" s="918" t="s">
        <v>5417</v>
      </c>
    </row>
    <row r="515" spans="1:4" hidden="1">
      <c r="A515" s="918" t="s">
        <v>526</v>
      </c>
      <c r="B515" s="918" t="s">
        <v>27686</v>
      </c>
      <c r="C515" s="918" t="s">
        <v>180</v>
      </c>
      <c r="D515" s="918" t="s">
        <v>5417</v>
      </c>
    </row>
    <row r="516" spans="1:4" hidden="1">
      <c r="A516" s="918" t="s">
        <v>25351</v>
      </c>
      <c r="B516" s="918" t="s">
        <v>1717</v>
      </c>
      <c r="C516" s="918" t="s">
        <v>179</v>
      </c>
      <c r="D516" s="918" t="s">
        <v>5418</v>
      </c>
    </row>
    <row r="517" spans="1:4" hidden="1">
      <c r="A517" s="918" t="s">
        <v>25351</v>
      </c>
      <c r="B517" s="918" t="s">
        <v>580</v>
      </c>
      <c r="C517" s="918" t="s">
        <v>180</v>
      </c>
      <c r="D517" s="918" t="s">
        <v>5417</v>
      </c>
    </row>
    <row r="518" spans="1:4" hidden="1">
      <c r="A518" s="918" t="s">
        <v>555</v>
      </c>
      <c r="B518" s="918" t="s">
        <v>584</v>
      </c>
      <c r="C518" s="918" t="s">
        <v>179</v>
      </c>
      <c r="D518" s="918" t="s">
        <v>5418</v>
      </c>
    </row>
    <row r="519" spans="1:4" hidden="1">
      <c r="A519" s="918" t="s">
        <v>555</v>
      </c>
      <c r="B519" s="918" t="s">
        <v>849</v>
      </c>
      <c r="C519" s="918" t="s">
        <v>179</v>
      </c>
      <c r="D519" s="918" t="s">
        <v>5418</v>
      </c>
    </row>
    <row r="520" spans="1:4" hidden="1">
      <c r="A520" s="918" t="s">
        <v>555</v>
      </c>
      <c r="B520" s="918" t="s">
        <v>2412</v>
      </c>
      <c r="C520" s="918" t="s">
        <v>180</v>
      </c>
      <c r="D520" s="918" t="s">
        <v>5417</v>
      </c>
    </row>
    <row r="521" spans="1:4" hidden="1">
      <c r="A521" s="918" t="s">
        <v>555</v>
      </c>
      <c r="B521" s="918" t="s">
        <v>3263</v>
      </c>
      <c r="C521" s="918" t="s">
        <v>180</v>
      </c>
      <c r="D521" s="918" t="s">
        <v>5417</v>
      </c>
    </row>
    <row r="522" spans="1:4" hidden="1">
      <c r="A522" s="918" t="s">
        <v>555</v>
      </c>
      <c r="B522" s="918" t="s">
        <v>3700</v>
      </c>
      <c r="C522" s="918" t="s">
        <v>179</v>
      </c>
      <c r="D522" s="918" t="s">
        <v>5416</v>
      </c>
    </row>
    <row r="523" spans="1:4" hidden="1">
      <c r="A523" s="918" t="s">
        <v>555</v>
      </c>
      <c r="B523" s="918" t="s">
        <v>3702</v>
      </c>
      <c r="C523" s="918" t="s">
        <v>180</v>
      </c>
      <c r="D523" s="918" t="s">
        <v>5417</v>
      </c>
    </row>
    <row r="524" spans="1:4" hidden="1">
      <c r="A524" s="918" t="s">
        <v>555</v>
      </c>
      <c r="B524" s="918" t="s">
        <v>4130</v>
      </c>
      <c r="C524" s="918" t="s">
        <v>180</v>
      </c>
      <c r="D524" s="918" t="s">
        <v>5417</v>
      </c>
    </row>
    <row r="525" spans="1:4" hidden="1">
      <c r="A525" s="918" t="s">
        <v>555</v>
      </c>
      <c r="B525" s="918" t="s">
        <v>4132</v>
      </c>
      <c r="C525" s="918" t="s">
        <v>180</v>
      </c>
      <c r="D525" s="918" t="s">
        <v>5417</v>
      </c>
    </row>
    <row r="526" spans="1:4" hidden="1">
      <c r="A526" s="918" t="s">
        <v>555</v>
      </c>
      <c r="B526" s="918" t="s">
        <v>4136</v>
      </c>
      <c r="C526" s="918" t="s">
        <v>179</v>
      </c>
      <c r="D526" s="918" t="s">
        <v>5418</v>
      </c>
    </row>
    <row r="527" spans="1:4" hidden="1">
      <c r="A527" s="918" t="s">
        <v>555</v>
      </c>
      <c r="B527" s="918" t="s">
        <v>4270</v>
      </c>
      <c r="C527" s="918" t="s">
        <v>179</v>
      </c>
      <c r="D527" s="918" t="s">
        <v>5418</v>
      </c>
    </row>
    <row r="528" spans="1:4" hidden="1">
      <c r="A528" s="918" t="s">
        <v>555</v>
      </c>
      <c r="B528" s="918" t="s">
        <v>556</v>
      </c>
      <c r="C528" s="918" t="s">
        <v>180</v>
      </c>
      <c r="D528" s="918" t="s">
        <v>5417</v>
      </c>
    </row>
    <row r="529" spans="1:4" hidden="1">
      <c r="A529" s="918" t="s">
        <v>555</v>
      </c>
      <c r="B529" s="918" t="s">
        <v>4640</v>
      </c>
      <c r="C529" s="918" t="s">
        <v>179</v>
      </c>
      <c r="D529" s="918" t="s">
        <v>5417</v>
      </c>
    </row>
    <row r="530" spans="1:4" hidden="1">
      <c r="A530" s="918" t="s">
        <v>555</v>
      </c>
      <c r="B530" s="918" t="s">
        <v>4837</v>
      </c>
      <c r="C530" s="918" t="s">
        <v>180</v>
      </c>
      <c r="D530" s="918" t="s">
        <v>5417</v>
      </c>
    </row>
    <row r="531" spans="1:4" hidden="1">
      <c r="A531" s="918" t="s">
        <v>555</v>
      </c>
      <c r="B531" s="918" t="s">
        <v>4941</v>
      </c>
      <c r="C531" s="918" t="s">
        <v>180</v>
      </c>
      <c r="D531" s="918" t="s">
        <v>5418</v>
      </c>
    </row>
    <row r="532" spans="1:4" hidden="1">
      <c r="A532" s="918" t="s">
        <v>555</v>
      </c>
      <c r="B532" s="918" t="s">
        <v>4946</v>
      </c>
      <c r="C532" s="918" t="s">
        <v>180</v>
      </c>
      <c r="D532" s="918" t="s">
        <v>5416</v>
      </c>
    </row>
    <row r="533" spans="1:4" hidden="1">
      <c r="A533" s="918" t="s">
        <v>555</v>
      </c>
      <c r="B533" s="918" t="s">
        <v>4944</v>
      </c>
      <c r="C533" s="918" t="s">
        <v>180</v>
      </c>
      <c r="D533" s="918" t="s">
        <v>5417</v>
      </c>
    </row>
    <row r="534" spans="1:4" hidden="1">
      <c r="A534" s="918" t="s">
        <v>555</v>
      </c>
      <c r="B534" s="918" t="s">
        <v>4949</v>
      </c>
      <c r="C534" s="918" t="s">
        <v>180</v>
      </c>
      <c r="D534" s="918" t="s">
        <v>5417</v>
      </c>
    </row>
    <row r="535" spans="1:4" hidden="1">
      <c r="A535" s="918" t="s">
        <v>555</v>
      </c>
      <c r="B535" s="918" t="s">
        <v>5203</v>
      </c>
      <c r="C535" s="918" t="s">
        <v>180</v>
      </c>
      <c r="D535" s="918" t="s">
        <v>5417</v>
      </c>
    </row>
    <row r="536" spans="1:4" hidden="1">
      <c r="A536" s="918" t="s">
        <v>555</v>
      </c>
      <c r="B536" s="918" t="s">
        <v>5205</v>
      </c>
      <c r="C536" s="918" t="s">
        <v>180</v>
      </c>
      <c r="D536" s="918" t="s">
        <v>5417</v>
      </c>
    </row>
    <row r="537" spans="1:4" hidden="1">
      <c r="A537" s="918" t="s">
        <v>555</v>
      </c>
      <c r="B537" s="918" t="s">
        <v>5207</v>
      </c>
      <c r="C537" s="918" t="s">
        <v>180</v>
      </c>
      <c r="D537" s="918" t="s">
        <v>5417</v>
      </c>
    </row>
    <row r="538" spans="1:4" hidden="1">
      <c r="A538" s="918" t="s">
        <v>555</v>
      </c>
      <c r="B538" s="918" t="s">
        <v>5208</v>
      </c>
      <c r="C538" s="918" t="s">
        <v>180</v>
      </c>
      <c r="D538" s="918" t="s">
        <v>5417</v>
      </c>
    </row>
    <row r="539" spans="1:4" hidden="1">
      <c r="A539" s="918" t="s">
        <v>555</v>
      </c>
      <c r="B539" s="918" t="s">
        <v>5338</v>
      </c>
      <c r="C539" s="918" t="s">
        <v>180</v>
      </c>
      <c r="D539" s="918" t="s">
        <v>5416</v>
      </c>
    </row>
    <row r="540" spans="1:4" hidden="1">
      <c r="A540" s="918" t="s">
        <v>555</v>
      </c>
      <c r="B540" s="918" t="s">
        <v>5581</v>
      </c>
      <c r="C540" s="918" t="s">
        <v>179</v>
      </c>
      <c r="D540" s="918" t="s">
        <v>5417</v>
      </c>
    </row>
    <row r="541" spans="1:4" hidden="1">
      <c r="A541" s="918" t="s">
        <v>555</v>
      </c>
      <c r="B541" s="918" t="s">
        <v>5584</v>
      </c>
      <c r="C541" s="918" t="s">
        <v>180</v>
      </c>
      <c r="D541" s="918" t="s">
        <v>5417</v>
      </c>
    </row>
    <row r="542" spans="1:4" hidden="1">
      <c r="A542" s="918" t="s">
        <v>555</v>
      </c>
      <c r="B542" s="918" t="s">
        <v>5587</v>
      </c>
      <c r="C542" s="918" t="s">
        <v>180</v>
      </c>
      <c r="D542" s="918" t="s">
        <v>5417</v>
      </c>
    </row>
    <row r="543" spans="1:4" hidden="1">
      <c r="A543" s="918" t="s">
        <v>555</v>
      </c>
      <c r="B543" s="918" t="s">
        <v>5589</v>
      </c>
      <c r="C543" s="918" t="s">
        <v>180</v>
      </c>
      <c r="D543" s="918" t="s">
        <v>5417</v>
      </c>
    </row>
    <row r="544" spans="1:4" hidden="1">
      <c r="A544" s="918" t="s">
        <v>555</v>
      </c>
      <c r="B544" s="918" t="s">
        <v>5590</v>
      </c>
      <c r="C544" s="918" t="s">
        <v>180</v>
      </c>
      <c r="D544" s="918" t="s">
        <v>5417</v>
      </c>
    </row>
    <row r="545" spans="1:4" hidden="1">
      <c r="A545" s="918" t="s">
        <v>555</v>
      </c>
      <c r="B545" s="918" t="s">
        <v>22503</v>
      </c>
      <c r="C545" s="918" t="s">
        <v>180</v>
      </c>
      <c r="D545" s="918" t="s">
        <v>5417</v>
      </c>
    </row>
    <row r="546" spans="1:4" hidden="1">
      <c r="A546" s="918" t="s">
        <v>555</v>
      </c>
      <c r="B546" s="918" t="s">
        <v>2532</v>
      </c>
      <c r="C546" s="918" t="s">
        <v>179</v>
      </c>
      <c r="D546" s="918" t="s">
        <v>22176</v>
      </c>
    </row>
    <row r="547" spans="1:4" hidden="1">
      <c r="A547" s="918" t="s">
        <v>555</v>
      </c>
      <c r="B547" s="918" t="s">
        <v>22509</v>
      </c>
      <c r="C547" s="918" t="s">
        <v>180</v>
      </c>
      <c r="D547" s="918" t="s">
        <v>5417</v>
      </c>
    </row>
    <row r="548" spans="1:4" hidden="1">
      <c r="A548" s="918" t="s">
        <v>555</v>
      </c>
      <c r="B548" s="918" t="s">
        <v>23538</v>
      </c>
      <c r="C548" s="918" t="s">
        <v>180</v>
      </c>
      <c r="D548" s="918" t="s">
        <v>5417</v>
      </c>
    </row>
    <row r="549" spans="1:4" hidden="1">
      <c r="A549" s="918" t="s">
        <v>555</v>
      </c>
      <c r="B549" s="918" t="s">
        <v>23539</v>
      </c>
      <c r="C549" s="918" t="s">
        <v>180</v>
      </c>
      <c r="D549" s="918" t="s">
        <v>5417</v>
      </c>
    </row>
    <row r="550" spans="1:4" hidden="1">
      <c r="A550" s="918" t="s">
        <v>555</v>
      </c>
      <c r="B550" s="918" t="s">
        <v>23540</v>
      </c>
      <c r="C550" s="918" t="s">
        <v>180</v>
      </c>
      <c r="D550" s="918" t="s">
        <v>5417</v>
      </c>
    </row>
    <row r="551" spans="1:4" hidden="1">
      <c r="A551" s="918" t="s">
        <v>555</v>
      </c>
      <c r="B551" s="918" t="s">
        <v>23543</v>
      </c>
      <c r="C551" s="918" t="s">
        <v>180</v>
      </c>
      <c r="D551" s="918" t="s">
        <v>5417</v>
      </c>
    </row>
    <row r="552" spans="1:4" hidden="1">
      <c r="A552" s="918" t="s">
        <v>555</v>
      </c>
      <c r="B552" s="918" t="s">
        <v>23546</v>
      </c>
      <c r="C552" s="918" t="s">
        <v>179</v>
      </c>
      <c r="D552" s="918" t="s">
        <v>5418</v>
      </c>
    </row>
    <row r="553" spans="1:4" hidden="1">
      <c r="A553" s="918" t="s">
        <v>555</v>
      </c>
      <c r="B553" s="918" t="s">
        <v>23552</v>
      </c>
      <c r="C553" s="918" t="s">
        <v>180</v>
      </c>
      <c r="D553" s="918" t="s">
        <v>5417</v>
      </c>
    </row>
    <row r="554" spans="1:4" hidden="1">
      <c r="A554" s="918" t="s">
        <v>555</v>
      </c>
      <c r="B554" s="918" t="s">
        <v>23554</v>
      </c>
      <c r="C554" s="918" t="s">
        <v>180</v>
      </c>
      <c r="D554" s="918" t="s">
        <v>5417</v>
      </c>
    </row>
    <row r="555" spans="1:4" hidden="1">
      <c r="A555" s="918" t="s">
        <v>555</v>
      </c>
      <c r="B555" s="918" t="s">
        <v>23557</v>
      </c>
      <c r="C555" s="918" t="s">
        <v>179</v>
      </c>
      <c r="D555" s="918" t="s">
        <v>5416</v>
      </c>
    </row>
    <row r="556" spans="1:4" hidden="1">
      <c r="A556" s="918" t="s">
        <v>555</v>
      </c>
      <c r="B556" s="918" t="s">
        <v>23560</v>
      </c>
      <c r="C556" s="918" t="s">
        <v>179</v>
      </c>
      <c r="D556" s="918" t="s">
        <v>5418</v>
      </c>
    </row>
    <row r="557" spans="1:4" hidden="1">
      <c r="A557" s="918" t="s">
        <v>555</v>
      </c>
      <c r="B557" s="918" t="s">
        <v>23563</v>
      </c>
      <c r="C557" s="918" t="s">
        <v>179</v>
      </c>
      <c r="D557" s="918" t="s">
        <v>5417</v>
      </c>
    </row>
    <row r="558" spans="1:4" hidden="1">
      <c r="A558" s="918" t="s">
        <v>555</v>
      </c>
      <c r="B558" s="918" t="s">
        <v>23565</v>
      </c>
      <c r="C558" s="918" t="s">
        <v>180</v>
      </c>
      <c r="D558" s="918" t="s">
        <v>5417</v>
      </c>
    </row>
    <row r="559" spans="1:4" hidden="1">
      <c r="A559" s="918" t="s">
        <v>555</v>
      </c>
      <c r="B559" s="918" t="s">
        <v>25237</v>
      </c>
      <c r="C559" s="918" t="s">
        <v>179</v>
      </c>
      <c r="D559" s="918">
        <v>4</v>
      </c>
    </row>
    <row r="560" spans="1:4" hidden="1">
      <c r="A560" s="918" t="s">
        <v>555</v>
      </c>
      <c r="B560" s="918" t="s">
        <v>25240</v>
      </c>
      <c r="C560" s="918" t="s">
        <v>179</v>
      </c>
      <c r="D560" s="918" t="s">
        <v>5417</v>
      </c>
    </row>
    <row r="561" spans="1:4" hidden="1">
      <c r="A561" s="918" t="s">
        <v>555</v>
      </c>
      <c r="B561" s="918" t="s">
        <v>25242</v>
      </c>
      <c r="C561" s="918" t="s">
        <v>180</v>
      </c>
      <c r="D561" s="918" t="s">
        <v>5417</v>
      </c>
    </row>
    <row r="562" spans="1:4" hidden="1">
      <c r="A562" s="918" t="s">
        <v>555</v>
      </c>
      <c r="B562" s="918" t="s">
        <v>25244</v>
      </c>
      <c r="C562" s="918" t="s">
        <v>180</v>
      </c>
      <c r="D562" s="918" t="s">
        <v>5418</v>
      </c>
    </row>
    <row r="563" spans="1:4" hidden="1">
      <c r="A563" s="918" t="s">
        <v>555</v>
      </c>
      <c r="B563" s="918" t="s">
        <v>25248</v>
      </c>
      <c r="C563" s="918" t="s">
        <v>179</v>
      </c>
      <c r="D563" s="918" t="s">
        <v>5417</v>
      </c>
    </row>
    <row r="564" spans="1:4" hidden="1">
      <c r="A564" s="918" t="s">
        <v>555</v>
      </c>
      <c r="B564" s="918" t="s">
        <v>25249</v>
      </c>
      <c r="C564" s="918" t="s">
        <v>180</v>
      </c>
      <c r="D564" s="918" t="s">
        <v>5417</v>
      </c>
    </row>
    <row r="565" spans="1:4" hidden="1">
      <c r="A565" s="918" t="s">
        <v>555</v>
      </c>
      <c r="B565" s="918" t="s">
        <v>25250</v>
      </c>
      <c r="C565" s="918" t="s">
        <v>180</v>
      </c>
      <c r="D565" s="918" t="s">
        <v>5417</v>
      </c>
    </row>
    <row r="566" spans="1:4" hidden="1">
      <c r="A566" s="918" t="s">
        <v>555</v>
      </c>
      <c r="B566" s="918" t="s">
        <v>25251</v>
      </c>
      <c r="C566" s="918" t="s">
        <v>179</v>
      </c>
      <c r="D566" s="918" t="s">
        <v>5417</v>
      </c>
    </row>
    <row r="567" spans="1:4" hidden="1">
      <c r="A567" s="918" t="s">
        <v>24249</v>
      </c>
      <c r="B567" s="918" t="s">
        <v>23039</v>
      </c>
      <c r="C567" s="918" t="s">
        <v>180</v>
      </c>
      <c r="D567" s="918" t="s">
        <v>5417</v>
      </c>
    </row>
    <row r="568" spans="1:4" hidden="1">
      <c r="A568" s="918" t="s">
        <v>24249</v>
      </c>
      <c r="B568" s="918" t="s">
        <v>24250</v>
      </c>
      <c r="C568" s="918" t="s">
        <v>179</v>
      </c>
      <c r="D568" s="918" t="s">
        <v>5417</v>
      </c>
    </row>
    <row r="569" spans="1:4" hidden="1">
      <c r="A569" s="918" t="s">
        <v>24249</v>
      </c>
      <c r="B569" s="918" t="s">
        <v>24254</v>
      </c>
      <c r="C569" s="918" t="s">
        <v>180</v>
      </c>
      <c r="D569" s="918" t="s">
        <v>5417</v>
      </c>
    </row>
    <row r="570" spans="1:4" hidden="1">
      <c r="A570" s="918" t="s">
        <v>24249</v>
      </c>
      <c r="B570" s="918" t="s">
        <v>24259</v>
      </c>
      <c r="C570" s="918" t="s">
        <v>180</v>
      </c>
      <c r="D570" s="918" t="s">
        <v>5417</v>
      </c>
    </row>
    <row r="571" spans="1:4" hidden="1">
      <c r="A571" s="918" t="s">
        <v>24249</v>
      </c>
      <c r="B571" s="918" t="s">
        <v>4130</v>
      </c>
      <c r="C571" s="918" t="s">
        <v>180</v>
      </c>
      <c r="D571" s="918" t="s">
        <v>5417</v>
      </c>
    </row>
    <row r="572" spans="1:4" hidden="1">
      <c r="A572" s="918" t="s">
        <v>24249</v>
      </c>
      <c r="B572" s="918" t="s">
        <v>24265</v>
      </c>
      <c r="C572" s="918" t="s">
        <v>180</v>
      </c>
      <c r="D572" s="918" t="s">
        <v>5417</v>
      </c>
    </row>
    <row r="573" spans="1:4" hidden="1">
      <c r="A573" s="918" t="s">
        <v>568</v>
      </c>
      <c r="B573" s="918" t="s">
        <v>2527</v>
      </c>
      <c r="C573" s="918" t="s">
        <v>180</v>
      </c>
      <c r="D573" s="918" t="s">
        <v>5417</v>
      </c>
    </row>
    <row r="574" spans="1:4" hidden="1">
      <c r="A574" s="918" t="s">
        <v>568</v>
      </c>
      <c r="B574" s="918" t="s">
        <v>881</v>
      </c>
      <c r="C574" s="918" t="s">
        <v>180</v>
      </c>
      <c r="D574" s="918" t="s">
        <v>5416</v>
      </c>
    </row>
    <row r="575" spans="1:4" hidden="1">
      <c r="A575" s="918" t="s">
        <v>568</v>
      </c>
      <c r="B575" s="918" t="s">
        <v>25912</v>
      </c>
      <c r="C575" s="918" t="s">
        <v>179</v>
      </c>
      <c r="D575" s="918" t="s">
        <v>5418</v>
      </c>
    </row>
    <row r="576" spans="1:4" hidden="1">
      <c r="A576" s="918" t="s">
        <v>568</v>
      </c>
      <c r="B576" s="918" t="s">
        <v>2528</v>
      </c>
      <c r="C576" s="918" t="s">
        <v>179</v>
      </c>
      <c r="D576" s="918" t="s">
        <v>5418</v>
      </c>
    </row>
    <row r="577" spans="1:4" hidden="1">
      <c r="A577" s="918" t="s">
        <v>568</v>
      </c>
      <c r="B577" s="918" t="s">
        <v>2529</v>
      </c>
      <c r="C577" s="918" t="s">
        <v>179</v>
      </c>
      <c r="D577" s="918" t="s">
        <v>5417</v>
      </c>
    </row>
    <row r="578" spans="1:4" hidden="1">
      <c r="A578" s="918" t="s">
        <v>568</v>
      </c>
      <c r="B578" s="918" t="s">
        <v>770</v>
      </c>
      <c r="C578" s="918" t="s">
        <v>179</v>
      </c>
      <c r="D578" s="918" t="s">
        <v>5417</v>
      </c>
    </row>
    <row r="579" spans="1:4" hidden="1">
      <c r="A579" s="918" t="s">
        <v>568</v>
      </c>
      <c r="B579" s="918" t="s">
        <v>771</v>
      </c>
      <c r="C579" s="918" t="s">
        <v>180</v>
      </c>
      <c r="D579" s="918" t="s">
        <v>5417</v>
      </c>
    </row>
    <row r="580" spans="1:4" hidden="1">
      <c r="A580" s="918" t="s">
        <v>568</v>
      </c>
      <c r="B580" s="918" t="s">
        <v>773</v>
      </c>
      <c r="C580" s="918" t="s">
        <v>179</v>
      </c>
      <c r="D580" s="918" t="s">
        <v>5418</v>
      </c>
    </row>
    <row r="581" spans="1:4" hidden="1">
      <c r="A581" s="918" t="s">
        <v>568</v>
      </c>
      <c r="B581" s="918" t="s">
        <v>1615</v>
      </c>
      <c r="C581" s="918" t="s">
        <v>179</v>
      </c>
      <c r="D581" s="918" t="s">
        <v>5416</v>
      </c>
    </row>
    <row r="582" spans="1:4" hidden="1">
      <c r="A582" s="918" t="s">
        <v>568</v>
      </c>
      <c r="B582" s="918" t="s">
        <v>1711</v>
      </c>
      <c r="C582" s="918" t="s">
        <v>179</v>
      </c>
      <c r="D582" s="918" t="s">
        <v>5418</v>
      </c>
    </row>
    <row r="583" spans="1:4" hidden="1">
      <c r="A583" s="918" t="s">
        <v>568</v>
      </c>
      <c r="B583" s="918" t="s">
        <v>1922</v>
      </c>
      <c r="C583" s="918" t="s">
        <v>179</v>
      </c>
      <c r="D583" s="918" t="s">
        <v>1924</v>
      </c>
    </row>
    <row r="584" spans="1:4" hidden="1">
      <c r="A584" s="918" t="s">
        <v>568</v>
      </c>
      <c r="B584" s="918" t="s">
        <v>1928</v>
      </c>
      <c r="C584" s="918" t="s">
        <v>180</v>
      </c>
      <c r="D584" s="918" t="s">
        <v>5417</v>
      </c>
    </row>
    <row r="585" spans="1:4" hidden="1">
      <c r="A585" s="918" t="s">
        <v>568</v>
      </c>
      <c r="B585" s="918" t="s">
        <v>2530</v>
      </c>
      <c r="C585" s="918" t="s">
        <v>179</v>
      </c>
      <c r="D585" s="918" t="s">
        <v>5418</v>
      </c>
    </row>
    <row r="586" spans="1:4" hidden="1">
      <c r="A586" s="918" t="s">
        <v>568</v>
      </c>
      <c r="B586" s="918" t="s">
        <v>2017</v>
      </c>
      <c r="C586" s="918" t="s">
        <v>179</v>
      </c>
      <c r="D586" s="918" t="s">
        <v>5418</v>
      </c>
    </row>
    <row r="587" spans="1:4" hidden="1">
      <c r="A587" s="918" t="s">
        <v>568</v>
      </c>
      <c r="B587" s="918" t="s">
        <v>2531</v>
      </c>
      <c r="C587" s="918" t="s">
        <v>179</v>
      </c>
      <c r="D587" s="918" t="s">
        <v>5418</v>
      </c>
    </row>
    <row r="588" spans="1:4" hidden="1">
      <c r="A588" s="918" t="s">
        <v>568</v>
      </c>
      <c r="B588" s="918" t="s">
        <v>2103</v>
      </c>
      <c r="C588" s="918" t="s">
        <v>180</v>
      </c>
      <c r="D588" s="918" t="s">
        <v>5417</v>
      </c>
    </row>
    <row r="589" spans="1:4" hidden="1">
      <c r="A589" s="918" t="s">
        <v>568</v>
      </c>
      <c r="B589" s="918" t="s">
        <v>2912</v>
      </c>
      <c r="C589" s="918" t="s">
        <v>179</v>
      </c>
      <c r="D589" s="918" t="s">
        <v>22176</v>
      </c>
    </row>
    <row r="590" spans="1:4" hidden="1">
      <c r="A590" s="918" t="s">
        <v>568</v>
      </c>
      <c r="B590" s="918" t="s">
        <v>2521</v>
      </c>
      <c r="C590" s="918" t="s">
        <v>180</v>
      </c>
      <c r="D590" s="918" t="s">
        <v>5417</v>
      </c>
    </row>
    <row r="591" spans="1:4" hidden="1">
      <c r="A591" s="918" t="s">
        <v>568</v>
      </c>
      <c r="B591" s="918" t="s">
        <v>2715</v>
      </c>
      <c r="C591" s="918" t="s">
        <v>179</v>
      </c>
      <c r="D591" s="918" t="s">
        <v>5418</v>
      </c>
    </row>
    <row r="592" spans="1:4" hidden="1">
      <c r="A592" s="918" t="s">
        <v>568</v>
      </c>
      <c r="B592" s="918" t="s">
        <v>2719</v>
      </c>
      <c r="C592" s="918" t="s">
        <v>180</v>
      </c>
      <c r="D592" s="918" t="s">
        <v>5417</v>
      </c>
    </row>
    <row r="593" spans="1:4" hidden="1">
      <c r="A593" s="918" t="s">
        <v>568</v>
      </c>
      <c r="B593" s="918" t="s">
        <v>2723</v>
      </c>
      <c r="C593" s="918" t="s">
        <v>180</v>
      </c>
      <c r="D593" s="918" t="s">
        <v>5418</v>
      </c>
    </row>
    <row r="594" spans="1:4" hidden="1">
      <c r="A594" s="918" t="s">
        <v>568</v>
      </c>
      <c r="B594" s="918" t="s">
        <v>2913</v>
      </c>
      <c r="C594" s="918" t="s">
        <v>179</v>
      </c>
      <c r="D594" s="918" t="s">
        <v>5416</v>
      </c>
    </row>
    <row r="595" spans="1:4" hidden="1">
      <c r="A595" s="918" t="s">
        <v>568</v>
      </c>
      <c r="B595" s="918" t="s">
        <v>2914</v>
      </c>
      <c r="C595" s="918" t="s">
        <v>179</v>
      </c>
      <c r="D595" s="918" t="s">
        <v>5416</v>
      </c>
    </row>
    <row r="596" spans="1:4" hidden="1">
      <c r="A596" s="918" t="s">
        <v>568</v>
      </c>
      <c r="B596" s="918" t="s">
        <v>2938</v>
      </c>
      <c r="C596" s="918" t="s">
        <v>180</v>
      </c>
      <c r="D596" s="918" t="s">
        <v>5417</v>
      </c>
    </row>
    <row r="597" spans="1:4" hidden="1">
      <c r="A597" s="918" t="s">
        <v>568</v>
      </c>
      <c r="B597" s="918" t="s">
        <v>3066</v>
      </c>
      <c r="C597" s="918" t="s">
        <v>179</v>
      </c>
      <c r="D597" s="918" t="s">
        <v>5417</v>
      </c>
    </row>
    <row r="598" spans="1:4" hidden="1">
      <c r="A598" s="918" t="s">
        <v>568</v>
      </c>
      <c r="B598" s="918" t="s">
        <v>3078</v>
      </c>
      <c r="C598" s="918" t="s">
        <v>179</v>
      </c>
      <c r="D598" s="918" t="s">
        <v>22176</v>
      </c>
    </row>
    <row r="599" spans="1:4" hidden="1">
      <c r="A599" s="918" t="s">
        <v>568</v>
      </c>
      <c r="B599" s="918" t="s">
        <v>3115</v>
      </c>
      <c r="C599" s="918" t="s">
        <v>179</v>
      </c>
      <c r="D599" s="918" t="s">
        <v>5416</v>
      </c>
    </row>
    <row r="600" spans="1:4" hidden="1">
      <c r="A600" s="918" t="s">
        <v>568</v>
      </c>
      <c r="B600" s="918" t="s">
        <v>3120</v>
      </c>
      <c r="C600" s="918" t="s">
        <v>179</v>
      </c>
      <c r="D600" s="918" t="s">
        <v>5416</v>
      </c>
    </row>
    <row r="601" spans="1:4" hidden="1">
      <c r="A601" s="918" t="s">
        <v>568</v>
      </c>
      <c r="B601" s="918" t="s">
        <v>3124</v>
      </c>
      <c r="C601" s="918" t="s">
        <v>179</v>
      </c>
      <c r="D601" s="918" t="s">
        <v>5417</v>
      </c>
    </row>
    <row r="602" spans="1:4" hidden="1">
      <c r="A602" s="918" t="s">
        <v>568</v>
      </c>
      <c r="B602" s="918" t="s">
        <v>1076</v>
      </c>
      <c r="C602" s="918" t="s">
        <v>179</v>
      </c>
      <c r="D602" s="918" t="s">
        <v>5417</v>
      </c>
    </row>
    <row r="603" spans="1:4" hidden="1">
      <c r="A603" s="918" t="s">
        <v>568</v>
      </c>
      <c r="B603" s="918" t="s">
        <v>3513</v>
      </c>
      <c r="C603" s="918" t="s">
        <v>179</v>
      </c>
      <c r="D603" s="918" t="s">
        <v>22176</v>
      </c>
    </row>
    <row r="604" spans="1:4" hidden="1">
      <c r="A604" s="918" t="s">
        <v>568</v>
      </c>
      <c r="B604" s="918" t="s">
        <v>3514</v>
      </c>
      <c r="C604" s="918" t="s">
        <v>180</v>
      </c>
      <c r="D604" s="918" t="s">
        <v>5418</v>
      </c>
    </row>
    <row r="605" spans="1:4" hidden="1">
      <c r="A605" s="918" t="s">
        <v>568</v>
      </c>
      <c r="B605" s="918" t="s">
        <v>3691</v>
      </c>
      <c r="C605" s="918" t="s">
        <v>180</v>
      </c>
      <c r="D605" s="918" t="s">
        <v>5417</v>
      </c>
    </row>
    <row r="606" spans="1:4" hidden="1">
      <c r="A606" s="918" t="s">
        <v>568</v>
      </c>
      <c r="B606" s="918" t="s">
        <v>24695</v>
      </c>
      <c r="C606" s="918" t="s">
        <v>179</v>
      </c>
      <c r="D606" s="918" t="s">
        <v>5416</v>
      </c>
    </row>
    <row r="607" spans="1:4" hidden="1">
      <c r="A607" s="918" t="s">
        <v>568</v>
      </c>
      <c r="B607" s="918" t="s">
        <v>24696</v>
      </c>
      <c r="C607" s="918" t="s">
        <v>180</v>
      </c>
      <c r="D607" s="918" t="s">
        <v>5417</v>
      </c>
    </row>
    <row r="608" spans="1:4" hidden="1">
      <c r="A608" s="918" t="s">
        <v>568</v>
      </c>
      <c r="B608" s="918" t="s">
        <v>24697</v>
      </c>
      <c r="C608" s="918" t="s">
        <v>179</v>
      </c>
      <c r="D608" s="918" t="s">
        <v>5417</v>
      </c>
    </row>
    <row r="609" spans="1:4" hidden="1">
      <c r="A609" s="918" t="s">
        <v>568</v>
      </c>
      <c r="B609" s="918" t="s">
        <v>4760</v>
      </c>
      <c r="C609" s="918" t="s">
        <v>180</v>
      </c>
      <c r="D609" s="918" t="s">
        <v>5417</v>
      </c>
    </row>
    <row r="610" spans="1:4" hidden="1">
      <c r="A610" s="918" t="s">
        <v>568</v>
      </c>
      <c r="B610" s="918" t="s">
        <v>25092</v>
      </c>
      <c r="C610" s="918" t="s">
        <v>179</v>
      </c>
      <c r="D610" s="918" t="s">
        <v>5416</v>
      </c>
    </row>
    <row r="611" spans="1:4" hidden="1">
      <c r="A611" s="918" t="s">
        <v>568</v>
      </c>
      <c r="B611" s="918" t="s">
        <v>5510</v>
      </c>
      <c r="C611" s="918" t="s">
        <v>179</v>
      </c>
      <c r="D611" s="918" t="s">
        <v>5416</v>
      </c>
    </row>
    <row r="612" spans="1:4" hidden="1">
      <c r="A612" s="918" t="s">
        <v>568</v>
      </c>
      <c r="B612" s="918" t="s">
        <v>5515</v>
      </c>
      <c r="C612" s="918" t="s">
        <v>179</v>
      </c>
      <c r="D612" s="918" t="s">
        <v>22176</v>
      </c>
    </row>
    <row r="613" spans="1:4" hidden="1">
      <c r="A613" s="918" t="s">
        <v>568</v>
      </c>
      <c r="B613" s="918" t="s">
        <v>5520</v>
      </c>
      <c r="C613" s="918" t="s">
        <v>179</v>
      </c>
      <c r="D613" s="918" t="s">
        <v>5417</v>
      </c>
    </row>
    <row r="614" spans="1:4" hidden="1">
      <c r="A614" s="918" t="s">
        <v>568</v>
      </c>
      <c r="B614" s="918" t="s">
        <v>5527</v>
      </c>
      <c r="C614" s="918" t="s">
        <v>180</v>
      </c>
      <c r="D614" s="918" t="s">
        <v>5417</v>
      </c>
    </row>
    <row r="615" spans="1:4" hidden="1">
      <c r="A615" s="918" t="s">
        <v>568</v>
      </c>
      <c r="B615" s="918" t="s">
        <v>5538</v>
      </c>
      <c r="C615" s="918" t="s">
        <v>180</v>
      </c>
      <c r="D615" s="918" t="s">
        <v>5417</v>
      </c>
    </row>
    <row r="616" spans="1:4" hidden="1">
      <c r="A616" s="918" t="s">
        <v>568</v>
      </c>
      <c r="B616" s="918" t="s">
        <v>22265</v>
      </c>
      <c r="C616" s="918" t="s">
        <v>179</v>
      </c>
      <c r="D616" s="918" t="s">
        <v>5416</v>
      </c>
    </row>
    <row r="617" spans="1:4" hidden="1">
      <c r="A617" s="918" t="s">
        <v>568</v>
      </c>
      <c r="B617" s="918" t="s">
        <v>22271</v>
      </c>
      <c r="C617" s="918" t="s">
        <v>179</v>
      </c>
      <c r="D617" s="918" t="s">
        <v>5418</v>
      </c>
    </row>
    <row r="618" spans="1:4" hidden="1">
      <c r="A618" s="918" t="s">
        <v>568</v>
      </c>
      <c r="B618" s="918" t="s">
        <v>22779</v>
      </c>
      <c r="D618" s="918" t="s">
        <v>5416</v>
      </c>
    </row>
    <row r="619" spans="1:4" hidden="1">
      <c r="A619" s="918" t="s">
        <v>568</v>
      </c>
      <c r="B619" s="918" t="s">
        <v>22319</v>
      </c>
      <c r="C619" s="918" t="s">
        <v>179</v>
      </c>
      <c r="D619" s="918" t="s">
        <v>5418</v>
      </c>
    </row>
    <row r="620" spans="1:4" hidden="1">
      <c r="A620" s="918" t="s">
        <v>568</v>
      </c>
      <c r="B620" s="918" t="s">
        <v>22621</v>
      </c>
      <c r="C620" s="918" t="s">
        <v>179</v>
      </c>
      <c r="D620" s="918" t="s">
        <v>5418</v>
      </c>
    </row>
    <row r="621" spans="1:4" hidden="1">
      <c r="A621" s="918" t="s">
        <v>568</v>
      </c>
      <c r="B621" s="918" t="s">
        <v>22627</v>
      </c>
      <c r="C621" s="918" t="s">
        <v>179</v>
      </c>
      <c r="D621" s="918" t="s">
        <v>5416</v>
      </c>
    </row>
    <row r="622" spans="1:4" hidden="1">
      <c r="A622" s="918" t="s">
        <v>568</v>
      </c>
      <c r="B622" s="918" t="s">
        <v>22631</v>
      </c>
      <c r="C622" s="918" t="s">
        <v>179</v>
      </c>
      <c r="D622" s="918" t="s">
        <v>22456</v>
      </c>
    </row>
    <row r="623" spans="1:4" hidden="1">
      <c r="A623" s="918" t="s">
        <v>568</v>
      </c>
      <c r="B623" s="918" t="s">
        <v>22637</v>
      </c>
      <c r="C623" s="918" t="s">
        <v>179</v>
      </c>
      <c r="D623" s="918" t="s">
        <v>5509</v>
      </c>
    </row>
    <row r="624" spans="1:4" hidden="1">
      <c r="A624" s="918" t="s">
        <v>568</v>
      </c>
      <c r="B624" s="918" t="s">
        <v>22787</v>
      </c>
      <c r="C624" s="918" t="s">
        <v>180</v>
      </c>
      <c r="D624" s="918" t="s">
        <v>5417</v>
      </c>
    </row>
    <row r="625" spans="1:4" hidden="1">
      <c r="A625" s="918" t="s">
        <v>568</v>
      </c>
      <c r="B625" s="918" t="s">
        <v>22794</v>
      </c>
      <c r="C625" s="918" t="s">
        <v>179</v>
      </c>
      <c r="D625" s="918" t="s">
        <v>5417</v>
      </c>
    </row>
    <row r="626" spans="1:4" hidden="1">
      <c r="A626" s="918" t="s">
        <v>568</v>
      </c>
      <c r="B626" s="918" t="s">
        <v>22800</v>
      </c>
      <c r="C626" s="918" t="s">
        <v>179</v>
      </c>
      <c r="D626" s="918" t="s">
        <v>22456</v>
      </c>
    </row>
    <row r="627" spans="1:4" hidden="1">
      <c r="A627" s="918" t="s">
        <v>568</v>
      </c>
      <c r="B627" s="918" t="s">
        <v>22806</v>
      </c>
      <c r="C627" s="918" t="s">
        <v>180</v>
      </c>
      <c r="D627" s="918" t="s">
        <v>5417</v>
      </c>
    </row>
    <row r="628" spans="1:4" hidden="1">
      <c r="A628" s="918" t="s">
        <v>568</v>
      </c>
      <c r="B628" s="918" t="s">
        <v>23281</v>
      </c>
      <c r="C628" s="918" t="s">
        <v>179</v>
      </c>
      <c r="D628" s="918" t="s">
        <v>22176</v>
      </c>
    </row>
    <row r="629" spans="1:4" hidden="1">
      <c r="A629" s="918" t="s">
        <v>568</v>
      </c>
      <c r="B629" s="918" t="s">
        <v>23286</v>
      </c>
      <c r="C629" s="918" t="s">
        <v>180</v>
      </c>
      <c r="D629" s="918" t="s">
        <v>5417</v>
      </c>
    </row>
    <row r="630" spans="1:4" hidden="1">
      <c r="A630" s="918" t="s">
        <v>568</v>
      </c>
      <c r="B630" s="918" t="s">
        <v>23292</v>
      </c>
      <c r="C630" s="918" t="s">
        <v>180</v>
      </c>
      <c r="D630" s="918" t="s">
        <v>5417</v>
      </c>
    </row>
    <row r="631" spans="1:4" hidden="1">
      <c r="A631" s="918" t="s">
        <v>568</v>
      </c>
      <c r="B631" s="918" t="s">
        <v>23297</v>
      </c>
      <c r="C631" s="918" t="s">
        <v>180</v>
      </c>
      <c r="D631" s="918" t="s">
        <v>5417</v>
      </c>
    </row>
    <row r="632" spans="1:4" hidden="1">
      <c r="A632" s="918" t="s">
        <v>568</v>
      </c>
      <c r="B632" s="918" t="s">
        <v>23569</v>
      </c>
      <c r="C632" s="918" t="s">
        <v>179</v>
      </c>
      <c r="D632" s="918" t="s">
        <v>22176</v>
      </c>
    </row>
    <row r="633" spans="1:4" hidden="1">
      <c r="A633" s="918" t="s">
        <v>568</v>
      </c>
      <c r="B633" s="918" t="s">
        <v>23575</v>
      </c>
      <c r="C633" s="918" t="s">
        <v>629</v>
      </c>
      <c r="D633" s="918" t="s">
        <v>22176</v>
      </c>
    </row>
    <row r="634" spans="1:4" hidden="1">
      <c r="A634" s="918" t="s">
        <v>568</v>
      </c>
      <c r="B634" s="918" t="s">
        <v>24699</v>
      </c>
      <c r="C634" s="918" t="s">
        <v>179</v>
      </c>
      <c r="D634" s="918" t="s">
        <v>5418</v>
      </c>
    </row>
    <row r="635" spans="1:4" hidden="1">
      <c r="A635" s="918" t="s">
        <v>568</v>
      </c>
      <c r="B635" s="918" t="s">
        <v>24703</v>
      </c>
      <c r="C635" s="918" t="s">
        <v>179</v>
      </c>
      <c r="D635" s="918" t="s">
        <v>5416</v>
      </c>
    </row>
    <row r="636" spans="1:4" hidden="1">
      <c r="A636" s="918" t="s">
        <v>568</v>
      </c>
      <c r="B636" s="918" t="s">
        <v>25150</v>
      </c>
      <c r="C636" s="918" t="s">
        <v>179</v>
      </c>
      <c r="D636" s="918" t="s">
        <v>5417</v>
      </c>
    </row>
    <row r="637" spans="1:4" hidden="1">
      <c r="A637" s="918" t="s">
        <v>568</v>
      </c>
      <c r="B637" s="918" t="s">
        <v>25156</v>
      </c>
      <c r="C637" s="918" t="s">
        <v>179</v>
      </c>
      <c r="D637" s="918" t="s">
        <v>5418</v>
      </c>
    </row>
    <row r="638" spans="1:4" hidden="1">
      <c r="A638" s="918" t="s">
        <v>568</v>
      </c>
      <c r="B638" s="918" t="s">
        <v>25893</v>
      </c>
      <c r="C638" s="918" t="s">
        <v>179</v>
      </c>
      <c r="D638" s="918" t="s">
        <v>25897</v>
      </c>
    </row>
    <row r="639" spans="1:4" hidden="1">
      <c r="A639" s="918" t="s">
        <v>568</v>
      </c>
      <c r="B639" s="918" t="s">
        <v>25900</v>
      </c>
      <c r="C639" s="918" t="s">
        <v>179</v>
      </c>
      <c r="D639" s="918" t="s">
        <v>5416</v>
      </c>
    </row>
    <row r="640" spans="1:4" hidden="1">
      <c r="A640" s="918" t="s">
        <v>568</v>
      </c>
      <c r="B640" s="918" t="s">
        <v>25906</v>
      </c>
      <c r="C640" s="918" t="s">
        <v>179</v>
      </c>
      <c r="D640" s="918" t="s">
        <v>5417</v>
      </c>
    </row>
    <row r="641" spans="1:4" hidden="1">
      <c r="A641" s="918" t="s">
        <v>568</v>
      </c>
      <c r="B641" s="918" t="s">
        <v>25917</v>
      </c>
      <c r="C641" s="918" t="s">
        <v>179</v>
      </c>
      <c r="D641" s="918" t="s">
        <v>5418</v>
      </c>
    </row>
    <row r="642" spans="1:4" hidden="1">
      <c r="A642" s="918" t="s">
        <v>568</v>
      </c>
      <c r="B642" s="918" t="s">
        <v>22749</v>
      </c>
      <c r="C642" s="918" t="s">
        <v>180</v>
      </c>
      <c r="D642" s="918" t="s">
        <v>5417</v>
      </c>
    </row>
    <row r="643" spans="1:4" hidden="1">
      <c r="A643" s="918" t="s">
        <v>568</v>
      </c>
      <c r="B643" s="918" t="s">
        <v>26484</v>
      </c>
      <c r="C643" s="918" t="s">
        <v>179</v>
      </c>
      <c r="D643" s="918" t="s">
        <v>5418</v>
      </c>
    </row>
    <row r="644" spans="1:4" hidden="1">
      <c r="A644" s="918" t="s">
        <v>568</v>
      </c>
      <c r="B644" s="918" t="s">
        <v>26489</v>
      </c>
      <c r="C644" s="918" t="s">
        <v>179</v>
      </c>
      <c r="D644" s="918" t="s">
        <v>5418</v>
      </c>
    </row>
    <row r="645" spans="1:4" hidden="1">
      <c r="A645" s="918" t="s">
        <v>568</v>
      </c>
      <c r="B645" s="918" t="s">
        <v>27328</v>
      </c>
      <c r="C645" s="918" t="s">
        <v>180</v>
      </c>
      <c r="D645" s="918" t="s">
        <v>5509</v>
      </c>
    </row>
    <row r="646" spans="1:4" hidden="1">
      <c r="A646" s="918" t="s">
        <v>645</v>
      </c>
      <c r="B646" s="918" t="s">
        <v>643</v>
      </c>
      <c r="C646" s="918" t="s">
        <v>179</v>
      </c>
      <c r="D646" s="918" t="s">
        <v>5416</v>
      </c>
    </row>
    <row r="647" spans="1:4" hidden="1">
      <c r="A647" s="918" t="s">
        <v>645</v>
      </c>
      <c r="B647" s="918" t="s">
        <v>644</v>
      </c>
      <c r="C647" s="918" t="s">
        <v>179</v>
      </c>
      <c r="D647" s="918" t="s">
        <v>5418</v>
      </c>
    </row>
    <row r="648" spans="1:4" hidden="1">
      <c r="A648" s="918" t="s">
        <v>645</v>
      </c>
      <c r="B648" s="918" t="s">
        <v>3257</v>
      </c>
      <c r="C648" s="918" t="s">
        <v>179</v>
      </c>
      <c r="D648" s="918" t="s">
        <v>5418</v>
      </c>
    </row>
    <row r="649" spans="1:4" hidden="1">
      <c r="A649" s="918" t="s">
        <v>645</v>
      </c>
      <c r="B649" s="918" t="s">
        <v>22294</v>
      </c>
      <c r="C649" s="918" t="s">
        <v>180</v>
      </c>
      <c r="D649" s="918" t="s">
        <v>5417</v>
      </c>
    </row>
    <row r="650" spans="1:4" hidden="1">
      <c r="A650" s="918" t="s">
        <v>25354</v>
      </c>
      <c r="B650" s="918" t="s">
        <v>708</v>
      </c>
      <c r="C650" s="918" t="s">
        <v>180</v>
      </c>
      <c r="D650" s="918" t="s">
        <v>5417</v>
      </c>
    </row>
    <row r="651" spans="1:4" hidden="1">
      <c r="A651" s="918" t="s">
        <v>25354</v>
      </c>
      <c r="B651" s="918" t="s">
        <v>663</v>
      </c>
      <c r="C651" s="918" t="s">
        <v>179</v>
      </c>
      <c r="D651" s="918" t="s">
        <v>5418</v>
      </c>
    </row>
    <row r="652" spans="1:4" hidden="1">
      <c r="A652" s="918" t="s">
        <v>25354</v>
      </c>
      <c r="B652" s="918" t="s">
        <v>709</v>
      </c>
      <c r="C652" s="918" t="s">
        <v>180</v>
      </c>
      <c r="D652" s="918" t="s">
        <v>5417</v>
      </c>
    </row>
    <row r="653" spans="1:4" hidden="1">
      <c r="A653" s="918" t="s">
        <v>25354</v>
      </c>
      <c r="B653" s="918" t="s">
        <v>2741</v>
      </c>
      <c r="C653" s="918" t="s">
        <v>179</v>
      </c>
      <c r="D653" s="918" t="s">
        <v>5417</v>
      </c>
    </row>
    <row r="654" spans="1:4" hidden="1">
      <c r="A654" s="918" t="s">
        <v>25354</v>
      </c>
      <c r="B654" s="918" t="s">
        <v>3032</v>
      </c>
      <c r="C654" s="918" t="s">
        <v>180</v>
      </c>
      <c r="D654" s="918" t="s">
        <v>5417</v>
      </c>
    </row>
    <row r="655" spans="1:4" hidden="1">
      <c r="A655" s="918" t="s">
        <v>25354</v>
      </c>
      <c r="B655" s="918" t="s">
        <v>4226</v>
      </c>
      <c r="C655" s="918" t="s">
        <v>629</v>
      </c>
      <c r="D655" s="918" t="s">
        <v>5417</v>
      </c>
    </row>
    <row r="656" spans="1:4" hidden="1">
      <c r="A656" s="918" t="s">
        <v>25354</v>
      </c>
      <c r="B656" s="918" t="s">
        <v>4228</v>
      </c>
      <c r="C656" s="918" t="s">
        <v>180</v>
      </c>
      <c r="D656" s="918" t="s">
        <v>5418</v>
      </c>
    </row>
    <row r="657" spans="1:4" hidden="1">
      <c r="A657" s="918" t="s">
        <v>25354</v>
      </c>
      <c r="B657" s="918" t="s">
        <v>4230</v>
      </c>
      <c r="C657" s="918" t="s">
        <v>180</v>
      </c>
      <c r="D657" s="918" t="s">
        <v>5417</v>
      </c>
    </row>
    <row r="658" spans="1:4" hidden="1">
      <c r="A658" s="918" t="s">
        <v>25354</v>
      </c>
      <c r="B658" s="918" t="s">
        <v>5399</v>
      </c>
      <c r="D658" s="918" t="s">
        <v>5417</v>
      </c>
    </row>
    <row r="659" spans="1:4" hidden="1">
      <c r="A659" s="918" t="s">
        <v>1101</v>
      </c>
      <c r="B659" s="918" t="s">
        <v>4281</v>
      </c>
      <c r="C659" s="918" t="s">
        <v>629</v>
      </c>
      <c r="D659" s="918" t="s">
        <v>5416</v>
      </c>
    </row>
    <row r="660" spans="1:4" hidden="1">
      <c r="A660" s="918" t="s">
        <v>1101</v>
      </c>
      <c r="B660" s="918" t="s">
        <v>900</v>
      </c>
      <c r="C660" s="918" t="s">
        <v>179</v>
      </c>
      <c r="D660" s="918" t="s">
        <v>5416</v>
      </c>
    </row>
    <row r="661" spans="1:4" hidden="1">
      <c r="A661" s="918" t="s">
        <v>1101</v>
      </c>
      <c r="B661" s="918" t="s">
        <v>2668</v>
      </c>
      <c r="C661" s="918" t="s">
        <v>180</v>
      </c>
      <c r="D661" s="918" t="s">
        <v>5417</v>
      </c>
    </row>
    <row r="662" spans="1:4" hidden="1">
      <c r="A662" s="918" t="s">
        <v>1099</v>
      </c>
      <c r="B662" s="918" t="s">
        <v>901</v>
      </c>
      <c r="C662" s="918" t="s">
        <v>179</v>
      </c>
      <c r="D662" s="918" t="s">
        <v>5416</v>
      </c>
    </row>
    <row r="663" spans="1:4" hidden="1">
      <c r="A663" s="918" t="s">
        <v>1099</v>
      </c>
      <c r="B663" s="918" t="s">
        <v>22768</v>
      </c>
      <c r="C663" s="918" t="s">
        <v>179</v>
      </c>
      <c r="D663" s="918" t="s">
        <v>5418</v>
      </c>
    </row>
    <row r="664" spans="1:4" hidden="1">
      <c r="A664" s="918" t="s">
        <v>784</v>
      </c>
      <c r="B664" s="918" t="s">
        <v>873</v>
      </c>
      <c r="C664" s="918" t="s">
        <v>179</v>
      </c>
      <c r="D664" s="918" t="s">
        <v>5417</v>
      </c>
    </row>
    <row r="665" spans="1:4" hidden="1">
      <c r="A665" s="918" t="s">
        <v>784</v>
      </c>
      <c r="B665" s="918" t="s">
        <v>1612</v>
      </c>
      <c r="C665" s="918" t="s">
        <v>179</v>
      </c>
      <c r="D665" s="918" t="s">
        <v>5418</v>
      </c>
    </row>
    <row r="666" spans="1:4" hidden="1">
      <c r="A666" s="918" t="s">
        <v>784</v>
      </c>
      <c r="B666" s="918" t="s">
        <v>1901</v>
      </c>
      <c r="C666" s="918" t="s">
        <v>180</v>
      </c>
      <c r="D666" s="918" t="s">
        <v>5417</v>
      </c>
    </row>
    <row r="667" spans="1:4" hidden="1">
      <c r="A667" s="918" t="s">
        <v>784</v>
      </c>
      <c r="B667" s="918" t="s">
        <v>2546</v>
      </c>
      <c r="C667" s="918" t="s">
        <v>179</v>
      </c>
      <c r="D667" s="918" t="s">
        <v>5417</v>
      </c>
    </row>
    <row r="668" spans="1:4" hidden="1">
      <c r="A668" s="918" t="s">
        <v>1601</v>
      </c>
      <c r="B668" s="918" t="s">
        <v>800</v>
      </c>
      <c r="C668" s="918" t="s">
        <v>180</v>
      </c>
      <c r="D668" s="918" t="s">
        <v>5417</v>
      </c>
    </row>
    <row r="669" spans="1:4" hidden="1">
      <c r="A669" s="918" t="s">
        <v>1601</v>
      </c>
      <c r="B669" s="918" t="s">
        <v>1732</v>
      </c>
      <c r="C669" s="918" t="s">
        <v>180</v>
      </c>
      <c r="D669" s="918" t="s">
        <v>5417</v>
      </c>
    </row>
    <row r="670" spans="1:4" hidden="1">
      <c r="A670" s="918" t="s">
        <v>1601</v>
      </c>
      <c r="B670" s="918" t="s">
        <v>2027</v>
      </c>
      <c r="C670" s="918" t="s">
        <v>180</v>
      </c>
      <c r="D670" s="918" t="s">
        <v>5417</v>
      </c>
    </row>
    <row r="671" spans="1:4" hidden="1">
      <c r="A671" s="918" t="s">
        <v>1601</v>
      </c>
      <c r="B671" s="918" t="s">
        <v>2509</v>
      </c>
      <c r="C671" s="918" t="s">
        <v>180</v>
      </c>
      <c r="D671" s="918" t="s">
        <v>5417</v>
      </c>
    </row>
    <row r="672" spans="1:4" hidden="1">
      <c r="A672" s="918" t="s">
        <v>1601</v>
      </c>
      <c r="B672" s="918" t="s">
        <v>2613</v>
      </c>
      <c r="C672" s="918" t="s">
        <v>180</v>
      </c>
      <c r="D672" s="918" t="s">
        <v>5417</v>
      </c>
    </row>
    <row r="673" spans="1:4" hidden="1">
      <c r="A673" s="918" t="s">
        <v>1601</v>
      </c>
      <c r="B673" s="918" t="s">
        <v>2729</v>
      </c>
      <c r="C673" s="918" t="s">
        <v>180</v>
      </c>
      <c r="D673" s="918" t="s">
        <v>5417</v>
      </c>
    </row>
    <row r="674" spans="1:4" hidden="1">
      <c r="A674" s="918" t="s">
        <v>1601</v>
      </c>
      <c r="B674" s="918" t="s">
        <v>5212</v>
      </c>
      <c r="C674" s="918" t="s">
        <v>179</v>
      </c>
      <c r="D674" s="918" t="s">
        <v>5416</v>
      </c>
    </row>
    <row r="675" spans="1:4" hidden="1">
      <c r="A675" s="918" t="s">
        <v>1601</v>
      </c>
      <c r="B675" s="918" t="s">
        <v>25103</v>
      </c>
      <c r="C675" s="918" t="s">
        <v>180</v>
      </c>
      <c r="D675" s="918" t="s">
        <v>5509</v>
      </c>
    </row>
    <row r="676" spans="1:4" hidden="1">
      <c r="A676" s="918" t="s">
        <v>856</v>
      </c>
      <c r="B676" s="918" t="s">
        <v>858</v>
      </c>
      <c r="C676" s="918" t="s">
        <v>179</v>
      </c>
      <c r="D676" s="918" t="s">
        <v>5417</v>
      </c>
    </row>
    <row r="677" spans="1:4" hidden="1">
      <c r="A677" s="918" t="s">
        <v>856</v>
      </c>
      <c r="B677" s="918" t="s">
        <v>859</v>
      </c>
      <c r="C677" s="918" t="s">
        <v>179</v>
      </c>
      <c r="D677" s="918" t="s">
        <v>5417</v>
      </c>
    </row>
    <row r="678" spans="1:4" hidden="1">
      <c r="A678" s="918" t="s">
        <v>856</v>
      </c>
      <c r="B678" s="918" t="s">
        <v>3430</v>
      </c>
      <c r="C678" s="918" t="s">
        <v>180</v>
      </c>
      <c r="D678" s="918" t="s">
        <v>5417</v>
      </c>
    </row>
    <row r="679" spans="1:4" hidden="1">
      <c r="A679" s="918" t="s">
        <v>856</v>
      </c>
      <c r="B679" s="918" t="s">
        <v>24914</v>
      </c>
      <c r="C679" s="918" t="s">
        <v>179</v>
      </c>
      <c r="D679" s="918" t="s">
        <v>5418</v>
      </c>
    </row>
    <row r="680" spans="1:4" hidden="1">
      <c r="A680" s="918" t="s">
        <v>856</v>
      </c>
      <c r="B680" s="918" t="s">
        <v>24916</v>
      </c>
      <c r="D680" s="918" t="s">
        <v>5417</v>
      </c>
    </row>
    <row r="681" spans="1:4" hidden="1">
      <c r="A681" s="918" t="s">
        <v>856</v>
      </c>
      <c r="B681" s="918" t="s">
        <v>25677</v>
      </c>
      <c r="C681" s="918" t="s">
        <v>180</v>
      </c>
      <c r="D681" s="918" t="s">
        <v>5417</v>
      </c>
    </row>
    <row r="682" spans="1:4" hidden="1">
      <c r="A682" s="918" t="s">
        <v>856</v>
      </c>
      <c r="B682" s="918" t="s">
        <v>25681</v>
      </c>
      <c r="C682" s="918" t="s">
        <v>180</v>
      </c>
      <c r="D682" s="918" t="s">
        <v>5417</v>
      </c>
    </row>
    <row r="683" spans="1:4" hidden="1">
      <c r="A683" s="918" t="s">
        <v>2882</v>
      </c>
      <c r="B683" s="918" t="s">
        <v>878</v>
      </c>
      <c r="C683" s="918" t="s">
        <v>180</v>
      </c>
      <c r="D683" s="918" t="s">
        <v>5417</v>
      </c>
    </row>
    <row r="684" spans="1:4" hidden="1">
      <c r="A684" s="918" t="s">
        <v>1097</v>
      </c>
      <c r="B684" s="918" t="s">
        <v>1090</v>
      </c>
      <c r="C684" s="918" t="s">
        <v>180</v>
      </c>
      <c r="D684" s="918" t="s">
        <v>5417</v>
      </c>
    </row>
    <row r="685" spans="1:4" hidden="1">
      <c r="A685" s="918" t="s">
        <v>1097</v>
      </c>
      <c r="B685" s="918" t="s">
        <v>1098</v>
      </c>
      <c r="C685" s="918" t="s">
        <v>180</v>
      </c>
      <c r="D685" s="918" t="s">
        <v>5417</v>
      </c>
    </row>
    <row r="686" spans="1:4" hidden="1">
      <c r="A686" s="918" t="s">
        <v>1097</v>
      </c>
      <c r="B686" s="918" t="s">
        <v>2068</v>
      </c>
      <c r="C686" s="918" t="s">
        <v>180</v>
      </c>
      <c r="D686" s="918" t="s">
        <v>5417</v>
      </c>
    </row>
    <row r="687" spans="1:4" hidden="1">
      <c r="A687" s="918" t="s">
        <v>1097</v>
      </c>
      <c r="B687" s="918" t="s">
        <v>3452</v>
      </c>
      <c r="C687" s="918" t="s">
        <v>180</v>
      </c>
      <c r="D687" s="918" t="s">
        <v>5417</v>
      </c>
    </row>
    <row r="688" spans="1:4" hidden="1">
      <c r="A688" s="918" t="s">
        <v>1097</v>
      </c>
      <c r="B688" s="918" t="s">
        <v>4917</v>
      </c>
      <c r="C688" s="918" t="s">
        <v>180</v>
      </c>
      <c r="D688" s="918" t="s">
        <v>5417</v>
      </c>
    </row>
    <row r="689" spans="1:4" hidden="1">
      <c r="A689" s="918" t="s">
        <v>1097</v>
      </c>
      <c r="B689" s="918" t="s">
        <v>22511</v>
      </c>
      <c r="C689" s="918" t="s">
        <v>180</v>
      </c>
      <c r="D689" s="918" t="s">
        <v>5417</v>
      </c>
    </row>
    <row r="690" spans="1:4" hidden="1">
      <c r="A690" s="918" t="s">
        <v>1097</v>
      </c>
      <c r="B690" s="918" t="s">
        <v>26793</v>
      </c>
      <c r="C690" s="918" t="s">
        <v>180</v>
      </c>
      <c r="D690" s="918" t="s">
        <v>5417</v>
      </c>
    </row>
    <row r="691" spans="1:4" hidden="1">
      <c r="A691" s="918" t="s">
        <v>1097</v>
      </c>
      <c r="B691" s="918" t="s">
        <v>26799</v>
      </c>
      <c r="C691" s="918" t="s">
        <v>179</v>
      </c>
      <c r="D691" s="918" t="s">
        <v>5417</v>
      </c>
    </row>
    <row r="692" spans="1:4" hidden="1">
      <c r="A692" s="918" t="s">
        <v>1097</v>
      </c>
      <c r="B692" s="918" t="s">
        <v>26804</v>
      </c>
      <c r="C692" s="918" t="s">
        <v>180</v>
      </c>
      <c r="D692" s="918" t="s">
        <v>5417</v>
      </c>
    </row>
    <row r="693" spans="1:4" hidden="1">
      <c r="A693" s="918" t="s">
        <v>2241</v>
      </c>
      <c r="B693" s="918" t="s">
        <v>1625</v>
      </c>
      <c r="C693" s="918" t="s">
        <v>179</v>
      </c>
      <c r="D693" s="918" t="s">
        <v>5417</v>
      </c>
    </row>
    <row r="694" spans="1:4" hidden="1">
      <c r="A694" s="918" t="s">
        <v>1783</v>
      </c>
      <c r="B694" s="918" t="s">
        <v>1784</v>
      </c>
      <c r="C694" s="918" t="s">
        <v>179</v>
      </c>
      <c r="D694" s="918" t="s">
        <v>5417</v>
      </c>
    </row>
    <row r="695" spans="1:4" hidden="1">
      <c r="A695" s="918" t="s">
        <v>1783</v>
      </c>
      <c r="B695" s="918" t="s">
        <v>1742</v>
      </c>
      <c r="C695" s="918" t="s">
        <v>179</v>
      </c>
      <c r="D695" s="918" t="s">
        <v>5417</v>
      </c>
    </row>
    <row r="696" spans="1:4" hidden="1">
      <c r="A696" s="918" t="s">
        <v>1783</v>
      </c>
      <c r="B696" s="918" t="s">
        <v>1746</v>
      </c>
      <c r="C696" s="918" t="s">
        <v>180</v>
      </c>
      <c r="D696" s="918" t="s">
        <v>5417</v>
      </c>
    </row>
    <row r="697" spans="1:4" hidden="1">
      <c r="A697" s="918" t="s">
        <v>1783</v>
      </c>
      <c r="B697" s="918" t="s">
        <v>3445</v>
      </c>
      <c r="C697" s="918" t="s">
        <v>180</v>
      </c>
      <c r="D697" s="918" t="s">
        <v>5417</v>
      </c>
    </row>
    <row r="698" spans="1:4" hidden="1">
      <c r="A698" s="918" t="s">
        <v>1783</v>
      </c>
      <c r="B698" s="918" t="s">
        <v>4124</v>
      </c>
      <c r="C698" s="918" t="s">
        <v>180</v>
      </c>
      <c r="D698" s="918" t="s">
        <v>5417</v>
      </c>
    </row>
    <row r="699" spans="1:4" hidden="1">
      <c r="A699" s="918" t="s">
        <v>1783</v>
      </c>
      <c r="B699" s="918" t="s">
        <v>22307</v>
      </c>
      <c r="C699" s="918" t="s">
        <v>180</v>
      </c>
      <c r="D699" s="918" t="s">
        <v>5417</v>
      </c>
    </row>
    <row r="700" spans="1:4" hidden="1">
      <c r="A700" s="918" t="s">
        <v>1783</v>
      </c>
      <c r="B700" s="918" t="s">
        <v>23580</v>
      </c>
      <c r="C700" s="918" t="s">
        <v>180</v>
      </c>
      <c r="D700" s="918" t="s">
        <v>5417</v>
      </c>
    </row>
    <row r="701" spans="1:4" hidden="1">
      <c r="A701" s="918" t="s">
        <v>1783</v>
      </c>
      <c r="B701" s="918" t="s">
        <v>25934</v>
      </c>
    </row>
    <row r="702" spans="1:4" hidden="1">
      <c r="A702" s="918" t="s">
        <v>1783</v>
      </c>
      <c r="B702" s="918" t="s">
        <v>25939</v>
      </c>
      <c r="C702" s="918" t="s">
        <v>180</v>
      </c>
      <c r="D702" s="918" t="s">
        <v>5417</v>
      </c>
    </row>
    <row r="703" spans="1:4" hidden="1">
      <c r="A703" s="918" t="s">
        <v>1967</v>
      </c>
      <c r="B703" s="918" t="s">
        <v>1953</v>
      </c>
      <c r="C703" s="918" t="s">
        <v>180</v>
      </c>
      <c r="D703" s="918" t="s">
        <v>5416</v>
      </c>
    </row>
    <row r="704" spans="1:4" hidden="1">
      <c r="A704" s="918" t="s">
        <v>1967</v>
      </c>
      <c r="B704" s="918" t="s">
        <v>1971</v>
      </c>
      <c r="C704" s="918" t="s">
        <v>180</v>
      </c>
      <c r="D704" s="918" t="s">
        <v>5417</v>
      </c>
    </row>
    <row r="705" spans="1:4" hidden="1">
      <c r="A705" s="918" t="s">
        <v>1967</v>
      </c>
      <c r="B705" s="918" t="s">
        <v>1962</v>
      </c>
      <c r="C705" s="918" t="s">
        <v>179</v>
      </c>
      <c r="D705" s="918" t="s">
        <v>5417</v>
      </c>
    </row>
    <row r="706" spans="1:4" hidden="1">
      <c r="A706" s="918" t="s">
        <v>1967</v>
      </c>
      <c r="B706" s="918" t="s">
        <v>2445</v>
      </c>
      <c r="C706" s="918" t="s">
        <v>180</v>
      </c>
      <c r="D706" s="918" t="s">
        <v>5417</v>
      </c>
    </row>
    <row r="707" spans="1:4" hidden="1">
      <c r="A707" s="918" t="s">
        <v>1967</v>
      </c>
      <c r="B707" s="918" t="s">
        <v>2132</v>
      </c>
      <c r="C707" s="918" t="s">
        <v>180</v>
      </c>
      <c r="D707" s="918" t="s">
        <v>5418</v>
      </c>
    </row>
    <row r="708" spans="1:4" hidden="1">
      <c r="A708" s="918" t="s">
        <v>1967</v>
      </c>
      <c r="B708" s="918" t="s">
        <v>27858</v>
      </c>
      <c r="C708" s="918" t="s">
        <v>180</v>
      </c>
      <c r="D708" s="918" t="s">
        <v>5417</v>
      </c>
    </row>
    <row r="709" spans="1:4" hidden="1">
      <c r="A709" s="918" t="s">
        <v>1967</v>
      </c>
      <c r="B709" s="918" t="s">
        <v>5604</v>
      </c>
      <c r="C709" s="918" t="s">
        <v>180</v>
      </c>
      <c r="D709" s="918" t="s">
        <v>5417</v>
      </c>
    </row>
    <row r="710" spans="1:4" hidden="1">
      <c r="A710" s="918" t="s">
        <v>1967</v>
      </c>
      <c r="B710" s="918" t="s">
        <v>5610</v>
      </c>
      <c r="C710" s="918" t="s">
        <v>179</v>
      </c>
      <c r="D710" s="918" t="s">
        <v>5418</v>
      </c>
    </row>
    <row r="711" spans="1:4" hidden="1">
      <c r="A711" s="918" t="s">
        <v>1967</v>
      </c>
      <c r="B711" s="918" t="s">
        <v>24326</v>
      </c>
      <c r="C711" s="918" t="s">
        <v>179</v>
      </c>
      <c r="D711" s="918" t="s">
        <v>5417</v>
      </c>
    </row>
    <row r="712" spans="1:4" hidden="1">
      <c r="A712" s="918" t="s">
        <v>1967</v>
      </c>
      <c r="B712" s="918" t="s">
        <v>25945</v>
      </c>
      <c r="C712" s="918" t="s">
        <v>180</v>
      </c>
      <c r="D712" s="918" t="s">
        <v>5417</v>
      </c>
    </row>
    <row r="713" spans="1:4">
      <c r="A713" s="918" t="s">
        <v>22288</v>
      </c>
      <c r="B713" s="918" t="s">
        <v>2083</v>
      </c>
      <c r="C713" s="918" t="s">
        <v>180</v>
      </c>
      <c r="D713" s="918" t="s">
        <v>5417</v>
      </c>
    </row>
    <row r="714" spans="1:4">
      <c r="A714" s="918" t="s">
        <v>22288</v>
      </c>
      <c r="B714" s="918" t="s">
        <v>2493</v>
      </c>
      <c r="C714" s="918" t="s">
        <v>180</v>
      </c>
      <c r="D714" s="918" t="s">
        <v>5417</v>
      </c>
    </row>
    <row r="715" spans="1:4">
      <c r="A715" s="918" t="s">
        <v>22288</v>
      </c>
      <c r="B715" s="918" t="s">
        <v>23037</v>
      </c>
      <c r="C715" s="918" t="s">
        <v>180</v>
      </c>
      <c r="D715" s="918" t="s">
        <v>5417</v>
      </c>
    </row>
    <row r="716" spans="1:4">
      <c r="A716" s="918" t="s">
        <v>22288</v>
      </c>
      <c r="B716" s="918" t="s">
        <v>25927</v>
      </c>
      <c r="C716" s="918" t="s">
        <v>180</v>
      </c>
      <c r="D716" s="918" t="s">
        <v>5417</v>
      </c>
    </row>
    <row r="717" spans="1:4">
      <c r="A717" s="918" t="s">
        <v>22288</v>
      </c>
      <c r="B717" s="918" t="s">
        <v>25168</v>
      </c>
      <c r="C717" s="918" t="s">
        <v>180</v>
      </c>
      <c r="D717" s="918" t="s">
        <v>5417</v>
      </c>
    </row>
    <row r="718" spans="1:4">
      <c r="A718" s="918" t="s">
        <v>22288</v>
      </c>
      <c r="B718" s="918" t="s">
        <v>25931</v>
      </c>
      <c r="C718" s="918" t="s">
        <v>180</v>
      </c>
      <c r="D718" s="918" t="s">
        <v>5417</v>
      </c>
    </row>
    <row r="719" spans="1:4">
      <c r="A719" s="918" t="s">
        <v>22288</v>
      </c>
      <c r="B719" s="918" t="s">
        <v>25924</v>
      </c>
      <c r="C719" s="918" t="s">
        <v>180</v>
      </c>
      <c r="D719" s="918" t="s">
        <v>5417</v>
      </c>
    </row>
    <row r="720" spans="1:4">
      <c r="A720" s="918" t="s">
        <v>2204</v>
      </c>
      <c r="B720" s="918" t="s">
        <v>2139</v>
      </c>
      <c r="C720" s="918" t="s">
        <v>179</v>
      </c>
      <c r="D720" s="918" t="s">
        <v>5418</v>
      </c>
    </row>
    <row r="721" spans="1:4">
      <c r="A721" s="918" t="s">
        <v>2204</v>
      </c>
      <c r="B721" s="918" t="s">
        <v>2145</v>
      </c>
      <c r="C721" s="918" t="s">
        <v>180</v>
      </c>
      <c r="D721" s="918" t="s">
        <v>5417</v>
      </c>
    </row>
    <row r="722" spans="1:4">
      <c r="A722" s="918" t="s">
        <v>2204</v>
      </c>
      <c r="B722" s="918" t="s">
        <v>2152</v>
      </c>
      <c r="C722" s="918" t="s">
        <v>179</v>
      </c>
      <c r="D722" s="918" t="s">
        <v>5418</v>
      </c>
    </row>
    <row r="723" spans="1:4">
      <c r="A723" s="918" t="s">
        <v>2204</v>
      </c>
      <c r="B723" s="918" t="s">
        <v>2158</v>
      </c>
      <c r="C723" s="918" t="s">
        <v>179</v>
      </c>
      <c r="D723" s="918" t="s">
        <v>5417</v>
      </c>
    </row>
    <row r="724" spans="1:4">
      <c r="A724" s="918" t="s">
        <v>2204</v>
      </c>
      <c r="B724" s="918" t="s">
        <v>2161</v>
      </c>
      <c r="C724" s="918" t="s">
        <v>180</v>
      </c>
      <c r="D724" s="918" t="s">
        <v>5417</v>
      </c>
    </row>
    <row r="725" spans="1:4">
      <c r="A725" s="918" t="s">
        <v>2204</v>
      </c>
      <c r="B725" s="918" t="s">
        <v>2166</v>
      </c>
      <c r="C725" s="918" t="s">
        <v>179</v>
      </c>
      <c r="D725" s="918" t="s">
        <v>5416</v>
      </c>
    </row>
    <row r="726" spans="1:4">
      <c r="A726" s="918" t="s">
        <v>2204</v>
      </c>
      <c r="B726" s="918" t="s">
        <v>2170</v>
      </c>
      <c r="C726" s="918" t="s">
        <v>180</v>
      </c>
      <c r="D726" s="918" t="s">
        <v>5417</v>
      </c>
    </row>
    <row r="727" spans="1:4">
      <c r="A727" s="918" t="s">
        <v>2204</v>
      </c>
      <c r="B727" s="918" t="s">
        <v>2174</v>
      </c>
      <c r="C727" s="918" t="s">
        <v>180</v>
      </c>
      <c r="D727" s="918" t="s">
        <v>5417</v>
      </c>
    </row>
    <row r="728" spans="1:4">
      <c r="A728" s="918" t="s">
        <v>2204</v>
      </c>
      <c r="B728" s="918" t="s">
        <v>2178</v>
      </c>
      <c r="C728" s="918" t="s">
        <v>180</v>
      </c>
      <c r="D728" s="918" t="s">
        <v>5417</v>
      </c>
    </row>
    <row r="729" spans="1:4">
      <c r="A729" s="918" t="s">
        <v>2204</v>
      </c>
      <c r="B729" s="918" t="s">
        <v>2182</v>
      </c>
      <c r="C729" s="918" t="s">
        <v>179</v>
      </c>
      <c r="D729" s="918" t="s">
        <v>5416</v>
      </c>
    </row>
    <row r="730" spans="1:4">
      <c r="A730" s="918" t="s">
        <v>2204</v>
      </c>
      <c r="B730" s="918" t="s">
        <v>2550</v>
      </c>
      <c r="C730" s="918" t="s">
        <v>179</v>
      </c>
      <c r="D730" s="918" t="s">
        <v>5509</v>
      </c>
    </row>
    <row r="731" spans="1:4">
      <c r="A731" s="918" t="s">
        <v>2204</v>
      </c>
      <c r="B731" s="918" t="s">
        <v>2620</v>
      </c>
      <c r="C731" s="918" t="s">
        <v>180</v>
      </c>
      <c r="D731" s="918" t="s">
        <v>5417</v>
      </c>
    </row>
    <row r="732" spans="1:4">
      <c r="A732" s="918" t="s">
        <v>2204</v>
      </c>
      <c r="B732" s="918" t="s">
        <v>2622</v>
      </c>
      <c r="C732" s="918" t="s">
        <v>180</v>
      </c>
      <c r="D732" s="918" t="s">
        <v>5417</v>
      </c>
    </row>
    <row r="733" spans="1:4">
      <c r="A733" s="918" t="s">
        <v>2204</v>
      </c>
      <c r="B733" s="918" t="s">
        <v>2856</v>
      </c>
      <c r="C733" s="918" t="s">
        <v>179</v>
      </c>
      <c r="D733" s="918" t="s">
        <v>5416</v>
      </c>
    </row>
    <row r="734" spans="1:4">
      <c r="A734" s="918" t="s">
        <v>2204</v>
      </c>
      <c r="B734" s="918" t="s">
        <v>3760</v>
      </c>
      <c r="C734" s="918" t="s">
        <v>179</v>
      </c>
      <c r="D734" s="918" t="s">
        <v>5418</v>
      </c>
    </row>
    <row r="735" spans="1:4">
      <c r="A735" s="918" t="s">
        <v>2204</v>
      </c>
      <c r="B735" s="918" t="s">
        <v>27864</v>
      </c>
      <c r="C735" s="918" t="s">
        <v>180</v>
      </c>
      <c r="D735" s="918" t="s">
        <v>5417</v>
      </c>
    </row>
    <row r="736" spans="1:4">
      <c r="A736" s="918" t="s">
        <v>2204</v>
      </c>
      <c r="B736" s="918" t="s">
        <v>4273</v>
      </c>
      <c r="C736" s="918" t="s">
        <v>179</v>
      </c>
      <c r="D736" s="918" t="s">
        <v>5418</v>
      </c>
    </row>
    <row r="737" spans="1:4">
      <c r="A737" s="918" t="s">
        <v>2204</v>
      </c>
      <c r="B737" s="918" t="s">
        <v>23584</v>
      </c>
      <c r="C737" s="918" t="s">
        <v>180</v>
      </c>
      <c r="D737" s="918" t="s">
        <v>5417</v>
      </c>
    </row>
    <row r="738" spans="1:4" hidden="1">
      <c r="D738" s="918" t="s">
        <v>5417</v>
      </c>
    </row>
    <row r="739" spans="1:4" hidden="1">
      <c r="D739" s="918" t="s">
        <v>5417</v>
      </c>
    </row>
    <row r="740" spans="1:4" hidden="1">
      <c r="D740" s="918" t="s">
        <v>5417</v>
      </c>
    </row>
    <row r="741" spans="1:4" hidden="1">
      <c r="D741" s="918" t="s">
        <v>5417</v>
      </c>
    </row>
    <row r="742" spans="1:4" hidden="1">
      <c r="D742" s="918" t="s">
        <v>5417</v>
      </c>
    </row>
    <row r="743" spans="1:4" hidden="1">
      <c r="D743" s="918" t="s">
        <v>5417</v>
      </c>
    </row>
    <row r="744" spans="1:4" hidden="1">
      <c r="A744" s="918" t="s">
        <v>2206</v>
      </c>
      <c r="B744" s="918" t="s">
        <v>2188</v>
      </c>
      <c r="C744" s="918" t="s">
        <v>179</v>
      </c>
      <c r="D744" s="918" t="s">
        <v>5418</v>
      </c>
    </row>
    <row r="745" spans="1:4" hidden="1">
      <c r="A745" s="918" t="s">
        <v>2206</v>
      </c>
      <c r="B745" s="918" t="s">
        <v>2194</v>
      </c>
      <c r="C745" s="918" t="s">
        <v>179</v>
      </c>
      <c r="D745" s="918" t="s">
        <v>5417</v>
      </c>
    </row>
    <row r="746" spans="1:4" hidden="1">
      <c r="A746" s="918" t="s">
        <v>2206</v>
      </c>
      <c r="B746" s="918" t="s">
        <v>5403</v>
      </c>
      <c r="C746" s="918" t="s">
        <v>179</v>
      </c>
      <c r="D746" s="918" t="s">
        <v>5417</v>
      </c>
    </row>
    <row r="747" spans="1:4">
      <c r="A747" s="918" t="s">
        <v>2264</v>
      </c>
      <c r="B747" s="918" t="s">
        <v>2263</v>
      </c>
      <c r="C747" s="918" t="s">
        <v>179</v>
      </c>
      <c r="D747" s="918" t="s">
        <v>5416</v>
      </c>
    </row>
    <row r="748" spans="1:4">
      <c r="A748" s="918" t="s">
        <v>2264</v>
      </c>
      <c r="B748" s="918" t="s">
        <v>4187</v>
      </c>
      <c r="C748" s="918" t="s">
        <v>179</v>
      </c>
      <c r="D748" s="918" t="s">
        <v>5417</v>
      </c>
    </row>
    <row r="749" spans="1:4">
      <c r="A749" s="918" t="s">
        <v>2432</v>
      </c>
      <c r="B749" s="918" t="s">
        <v>2271</v>
      </c>
      <c r="C749" s="918" t="s">
        <v>179</v>
      </c>
      <c r="D749" s="918" t="s">
        <v>5416</v>
      </c>
    </row>
    <row r="750" spans="1:4">
      <c r="A750" s="918" t="s">
        <v>2432</v>
      </c>
      <c r="B750" s="918" t="s">
        <v>2281</v>
      </c>
      <c r="C750" s="918" t="s">
        <v>180</v>
      </c>
      <c r="D750" s="918" t="s">
        <v>5417</v>
      </c>
    </row>
    <row r="751" spans="1:4">
      <c r="A751" s="918" t="s">
        <v>2432</v>
      </c>
      <c r="B751" s="918" t="s">
        <v>3029</v>
      </c>
      <c r="C751" s="918" t="s">
        <v>180</v>
      </c>
      <c r="D751" s="918" t="s">
        <v>5417</v>
      </c>
    </row>
    <row r="752" spans="1:4">
      <c r="D752" s="918" t="s">
        <v>5417</v>
      </c>
    </row>
    <row r="753" spans="1:4">
      <c r="A753" s="918" t="s">
        <v>2294</v>
      </c>
      <c r="B753" s="918" t="s">
        <v>2295</v>
      </c>
      <c r="C753" s="918" t="s">
        <v>179</v>
      </c>
      <c r="D753" s="918" t="s">
        <v>5418</v>
      </c>
    </row>
    <row r="754" spans="1:4">
      <c r="A754" s="918" t="s">
        <v>2294</v>
      </c>
      <c r="B754" s="918" t="s">
        <v>2277</v>
      </c>
      <c r="C754" s="918" t="s">
        <v>180</v>
      </c>
      <c r="D754" s="918" t="s">
        <v>5417</v>
      </c>
    </row>
    <row r="755" spans="1:4">
      <c r="A755" s="918" t="s">
        <v>2294</v>
      </c>
      <c r="B755" s="918" t="s">
        <v>3271</v>
      </c>
      <c r="C755" s="918" t="s">
        <v>179</v>
      </c>
      <c r="D755" s="918" t="s">
        <v>5417</v>
      </c>
    </row>
    <row r="756" spans="1:4">
      <c r="A756" s="918" t="s">
        <v>2294</v>
      </c>
      <c r="B756" s="918" t="s">
        <v>3274</v>
      </c>
      <c r="D756" s="918" t="s">
        <v>5417</v>
      </c>
    </row>
    <row r="757" spans="1:4">
      <c r="A757" s="918" t="s">
        <v>2294</v>
      </c>
      <c r="B757" s="918" t="s">
        <v>2285</v>
      </c>
      <c r="C757" s="918" t="s">
        <v>179</v>
      </c>
      <c r="D757" s="918" t="s">
        <v>5417</v>
      </c>
    </row>
    <row r="758" spans="1:4">
      <c r="A758" s="918" t="s">
        <v>2294</v>
      </c>
      <c r="B758" s="918" t="s">
        <v>23347</v>
      </c>
      <c r="C758" s="918" t="s">
        <v>179</v>
      </c>
      <c r="D758" s="918" t="s">
        <v>5417</v>
      </c>
    </row>
    <row r="759" spans="1:4">
      <c r="A759" s="918" t="s">
        <v>2665</v>
      </c>
      <c r="B759" s="918" t="s">
        <v>2299</v>
      </c>
      <c r="C759" s="918" t="s">
        <v>179</v>
      </c>
      <c r="D759" s="918" t="s">
        <v>5418</v>
      </c>
    </row>
    <row r="760" spans="1:4">
      <c r="A760" s="918" t="s">
        <v>2665</v>
      </c>
      <c r="B760" s="918" t="s">
        <v>2305</v>
      </c>
      <c r="C760" s="918" t="s">
        <v>179</v>
      </c>
      <c r="D760" s="918" t="s">
        <v>5416</v>
      </c>
    </row>
    <row r="761" spans="1:4">
      <c r="A761" s="918" t="s">
        <v>2665</v>
      </c>
      <c r="B761" s="918" t="s">
        <v>2311</v>
      </c>
      <c r="C761" s="918" t="s">
        <v>180</v>
      </c>
      <c r="D761" s="918" t="s">
        <v>5417</v>
      </c>
    </row>
    <row r="762" spans="1:4">
      <c r="A762" s="918" t="s">
        <v>2665</v>
      </c>
      <c r="B762" s="918" t="s">
        <v>3714</v>
      </c>
      <c r="C762" s="918" t="s">
        <v>180</v>
      </c>
      <c r="D762" s="918" t="s">
        <v>5417</v>
      </c>
    </row>
    <row r="763" spans="1:4">
      <c r="A763" s="918" t="s">
        <v>2665</v>
      </c>
      <c r="B763" s="918" t="s">
        <v>3715</v>
      </c>
      <c r="C763" s="918" t="s">
        <v>180</v>
      </c>
      <c r="D763" s="918" t="s">
        <v>5417</v>
      </c>
    </row>
    <row r="764" spans="1:4">
      <c r="A764" s="918" t="s">
        <v>2665</v>
      </c>
      <c r="B764" s="918" t="s">
        <v>5546</v>
      </c>
      <c r="D764" s="918" t="s">
        <v>5417</v>
      </c>
    </row>
    <row r="765" spans="1:4">
      <c r="A765" s="918" t="s">
        <v>2665</v>
      </c>
      <c r="B765" s="918" t="s">
        <v>4154</v>
      </c>
      <c r="C765" s="918" t="s">
        <v>180</v>
      </c>
      <c r="D765" s="918" t="s">
        <v>5417</v>
      </c>
    </row>
    <row r="766" spans="1:4">
      <c r="A766" s="918" t="s">
        <v>2665</v>
      </c>
      <c r="B766" s="918" t="s">
        <v>3314</v>
      </c>
      <c r="C766" s="918" t="s">
        <v>179</v>
      </c>
      <c r="D766" s="918" t="s">
        <v>5418</v>
      </c>
    </row>
    <row r="767" spans="1:4">
      <c r="A767" s="918" t="s">
        <v>2665</v>
      </c>
      <c r="B767" s="918" t="s">
        <v>5543</v>
      </c>
      <c r="C767" s="918" t="s">
        <v>180</v>
      </c>
      <c r="D767" s="918" t="s">
        <v>5417</v>
      </c>
    </row>
    <row r="768" spans="1:4">
      <c r="A768" s="918" t="s">
        <v>2665</v>
      </c>
      <c r="B768" s="918" t="s">
        <v>3305</v>
      </c>
      <c r="C768" s="918" t="s">
        <v>180</v>
      </c>
      <c r="D768" s="918" t="s">
        <v>5417</v>
      </c>
    </row>
    <row r="769" spans="1:4">
      <c r="A769" s="918" t="s">
        <v>2665</v>
      </c>
      <c r="B769" s="918" t="s">
        <v>2669</v>
      </c>
      <c r="C769" s="918" t="s">
        <v>180</v>
      </c>
      <c r="D769" s="918" t="s">
        <v>5417</v>
      </c>
    </row>
    <row r="770" spans="1:4">
      <c r="A770" s="918" t="s">
        <v>2318</v>
      </c>
      <c r="B770" s="918" t="s">
        <v>24910</v>
      </c>
      <c r="C770" s="918" t="s">
        <v>180</v>
      </c>
      <c r="D770" s="918" t="s">
        <v>5417</v>
      </c>
    </row>
    <row r="771" spans="1:4">
      <c r="A771" s="918" t="s">
        <v>2318</v>
      </c>
      <c r="B771" s="918" t="s">
        <v>2323</v>
      </c>
      <c r="C771" s="918" t="s">
        <v>180</v>
      </c>
      <c r="D771" s="918" t="s">
        <v>5417</v>
      </c>
    </row>
    <row r="772" spans="1:4">
      <c r="A772" s="918" t="s">
        <v>2318</v>
      </c>
      <c r="B772" s="918" t="s">
        <v>2330</v>
      </c>
      <c r="C772" s="918" t="s">
        <v>179</v>
      </c>
      <c r="D772" s="918" t="s">
        <v>5416</v>
      </c>
    </row>
    <row r="773" spans="1:4">
      <c r="A773" s="918" t="s">
        <v>2318</v>
      </c>
      <c r="B773" s="918" t="s">
        <v>2336</v>
      </c>
      <c r="C773" s="918" t="s">
        <v>179</v>
      </c>
      <c r="D773" s="918" t="s">
        <v>5416</v>
      </c>
    </row>
    <row r="774" spans="1:4">
      <c r="A774" s="918" t="s">
        <v>2318</v>
      </c>
      <c r="B774" s="918" t="s">
        <v>2342</v>
      </c>
      <c r="C774" s="918" t="s">
        <v>180</v>
      </c>
      <c r="D774" s="918" t="s">
        <v>5417</v>
      </c>
    </row>
    <row r="775" spans="1:4">
      <c r="A775" s="918" t="s">
        <v>2318</v>
      </c>
      <c r="B775" s="918" t="s">
        <v>2347</v>
      </c>
      <c r="C775" s="918" t="s">
        <v>180</v>
      </c>
      <c r="D775" s="918" t="s">
        <v>5417</v>
      </c>
    </row>
    <row r="776" spans="1:4">
      <c r="A776" s="918" t="s">
        <v>2318</v>
      </c>
      <c r="B776" s="918" t="s">
        <v>2354</v>
      </c>
      <c r="C776" s="918" t="s">
        <v>180</v>
      </c>
      <c r="D776" s="918" t="s">
        <v>5417</v>
      </c>
    </row>
    <row r="777" spans="1:4">
      <c r="A777" s="918" t="s">
        <v>2318</v>
      </c>
      <c r="B777" s="918" t="s">
        <v>2425</v>
      </c>
      <c r="C777" s="918" t="s">
        <v>180</v>
      </c>
      <c r="D777" s="918" t="s">
        <v>5417</v>
      </c>
    </row>
    <row r="778" spans="1:4">
      <c r="A778" s="918" t="s">
        <v>2318</v>
      </c>
      <c r="B778" s="918" t="s">
        <v>25685</v>
      </c>
      <c r="C778" s="918" t="s">
        <v>180</v>
      </c>
      <c r="D778" s="918" t="s">
        <v>5417</v>
      </c>
    </row>
    <row r="779" spans="1:4">
      <c r="A779" s="918" t="s">
        <v>2318</v>
      </c>
      <c r="B779" s="918" t="s">
        <v>3305</v>
      </c>
      <c r="C779" s="918" t="s">
        <v>180</v>
      </c>
      <c r="D779" s="918" t="s">
        <v>5417</v>
      </c>
    </row>
    <row r="780" spans="1:4">
      <c r="A780" s="918" t="s">
        <v>2318</v>
      </c>
      <c r="B780" s="918" t="s">
        <v>23342</v>
      </c>
      <c r="C780" s="918" t="s">
        <v>180</v>
      </c>
      <c r="D780" s="918" t="s">
        <v>5417</v>
      </c>
    </row>
    <row r="781" spans="1:4">
      <c r="A781" s="918" t="s">
        <v>2318</v>
      </c>
      <c r="B781" s="918" t="s">
        <v>23351</v>
      </c>
      <c r="C781" s="918" t="s">
        <v>180</v>
      </c>
      <c r="D781" s="918" t="s">
        <v>5417</v>
      </c>
    </row>
    <row r="782" spans="1:4">
      <c r="A782" s="918" t="s">
        <v>2318</v>
      </c>
      <c r="B782" s="918" t="s">
        <v>26680</v>
      </c>
    </row>
    <row r="783" spans="1:4">
      <c r="A783" s="918" t="s">
        <v>2318</v>
      </c>
      <c r="B783" s="918" t="s">
        <v>26681</v>
      </c>
      <c r="C783" s="918" t="s">
        <v>180</v>
      </c>
      <c r="D783" s="918" t="s">
        <v>5417</v>
      </c>
    </row>
    <row r="784" spans="1:4">
      <c r="A784" s="918" t="s">
        <v>2318</v>
      </c>
      <c r="B784" s="918" t="s">
        <v>26685</v>
      </c>
      <c r="C784" s="918" t="s">
        <v>180</v>
      </c>
      <c r="D784" s="918" t="s">
        <v>5417</v>
      </c>
    </row>
    <row r="785" spans="1:4">
      <c r="A785" s="918" t="s">
        <v>2318</v>
      </c>
      <c r="B785" s="918" t="s">
        <v>26690</v>
      </c>
      <c r="C785" s="918" t="s">
        <v>180</v>
      </c>
      <c r="D785" s="918" t="s">
        <v>5417</v>
      </c>
    </row>
    <row r="786" spans="1:4">
      <c r="A786" s="918" t="s">
        <v>2318</v>
      </c>
      <c r="B786" s="918" t="s">
        <v>26695</v>
      </c>
    </row>
    <row r="789" spans="1:4">
      <c r="A789" s="918" t="s">
        <v>22550</v>
      </c>
      <c r="B789" s="918" t="s">
        <v>2624</v>
      </c>
      <c r="C789" s="918" t="s">
        <v>180</v>
      </c>
      <c r="D789" s="918" t="s">
        <v>5417</v>
      </c>
    </row>
    <row r="790" spans="1:4">
      <c r="A790" s="918" t="s">
        <v>22550</v>
      </c>
      <c r="B790" s="918" t="s">
        <v>2629</v>
      </c>
      <c r="C790" s="918" t="s">
        <v>180</v>
      </c>
      <c r="D790" s="918" t="s">
        <v>5417</v>
      </c>
    </row>
    <row r="791" spans="1:4">
      <c r="A791" s="918" t="s">
        <v>22550</v>
      </c>
      <c r="B791" s="918" t="s">
        <v>2634</v>
      </c>
      <c r="C791" s="918" t="s">
        <v>179</v>
      </c>
      <c r="D791" s="918" t="s">
        <v>5417</v>
      </c>
    </row>
    <row r="792" spans="1:4">
      <c r="A792" s="918" t="s">
        <v>22550</v>
      </c>
      <c r="B792" s="918" t="s">
        <v>22555</v>
      </c>
      <c r="C792" s="918" t="s">
        <v>180</v>
      </c>
      <c r="D792" s="918" t="s">
        <v>5417</v>
      </c>
    </row>
    <row r="793" spans="1:4">
      <c r="A793" s="918" t="s">
        <v>2592</v>
      </c>
      <c r="B793" s="918" t="s">
        <v>2471</v>
      </c>
      <c r="C793" s="918" t="s">
        <v>180</v>
      </c>
      <c r="D793" s="918" t="s">
        <v>5417</v>
      </c>
    </row>
    <row r="794" spans="1:4">
      <c r="A794" s="918" t="s">
        <v>2592</v>
      </c>
      <c r="B794" s="918" t="s">
        <v>2491</v>
      </c>
      <c r="C794" s="918" t="s">
        <v>179</v>
      </c>
      <c r="D794" s="918" t="s">
        <v>5417</v>
      </c>
    </row>
    <row r="795" spans="1:4">
      <c r="A795" s="918" t="s">
        <v>73</v>
      </c>
      <c r="B795" s="918" t="s">
        <v>1847</v>
      </c>
      <c r="C795" s="918" t="s">
        <v>179</v>
      </c>
      <c r="D795" s="918" t="s">
        <v>5418</v>
      </c>
    </row>
    <row r="796" spans="1:4">
      <c r="A796" s="918" t="s">
        <v>73</v>
      </c>
      <c r="B796" s="918" t="s">
        <v>157</v>
      </c>
      <c r="C796" s="918" t="s">
        <v>180</v>
      </c>
      <c r="D796" s="918" t="s">
        <v>5417</v>
      </c>
    </row>
    <row r="797" spans="1:4">
      <c r="A797" s="918" t="s">
        <v>73</v>
      </c>
      <c r="B797" s="918" t="s">
        <v>295</v>
      </c>
      <c r="C797" s="918" t="s">
        <v>180</v>
      </c>
      <c r="D797" s="918" t="s">
        <v>5417</v>
      </c>
    </row>
    <row r="798" spans="1:4">
      <c r="A798" s="918" t="s">
        <v>73</v>
      </c>
      <c r="B798" s="918" t="s">
        <v>2895</v>
      </c>
      <c r="C798" s="918" t="s">
        <v>179</v>
      </c>
      <c r="D798" s="918" t="s">
        <v>5417</v>
      </c>
    </row>
    <row r="799" spans="1:4">
      <c r="A799" s="918" t="s">
        <v>73</v>
      </c>
      <c r="B799" s="918" t="s">
        <v>4925</v>
      </c>
      <c r="C799" s="918" t="s">
        <v>180</v>
      </c>
      <c r="D799" s="918" t="s">
        <v>5417</v>
      </c>
    </row>
    <row r="800" spans="1:4">
      <c r="A800" s="918" t="s">
        <v>73</v>
      </c>
      <c r="B800" s="918" t="s">
        <v>23278</v>
      </c>
      <c r="C800" s="918" t="s">
        <v>179</v>
      </c>
      <c r="D800" s="918" t="s">
        <v>5418</v>
      </c>
    </row>
    <row r="801" spans="1:4">
      <c r="A801" s="918" t="s">
        <v>783</v>
      </c>
      <c r="B801" s="918" t="s">
        <v>1785</v>
      </c>
      <c r="C801" s="918" t="s">
        <v>180</v>
      </c>
      <c r="D801" s="918" t="s">
        <v>5417</v>
      </c>
    </row>
    <row r="802" spans="1:4">
      <c r="A802" s="918" t="s">
        <v>783</v>
      </c>
      <c r="B802" s="918" t="s">
        <v>916</v>
      </c>
      <c r="C802" s="918" t="s">
        <v>179</v>
      </c>
      <c r="D802" s="918" t="s">
        <v>5416</v>
      </c>
    </row>
    <row r="803" spans="1:4">
      <c r="A803" s="918" t="s">
        <v>783</v>
      </c>
      <c r="B803" s="918" t="s">
        <v>1786</v>
      </c>
      <c r="C803" s="918" t="s">
        <v>179</v>
      </c>
      <c r="D803" s="918" t="s">
        <v>5418</v>
      </c>
    </row>
    <row r="804" spans="1:4">
      <c r="A804" s="918" t="s">
        <v>783</v>
      </c>
      <c r="B804" s="918" t="s">
        <v>1787</v>
      </c>
      <c r="C804" s="918" t="s">
        <v>179</v>
      </c>
      <c r="D804" s="918" t="s">
        <v>5416</v>
      </c>
    </row>
    <row r="805" spans="1:4">
      <c r="A805" s="918" t="s">
        <v>783</v>
      </c>
      <c r="B805" s="918" t="s">
        <v>1788</v>
      </c>
      <c r="C805" s="918" t="s">
        <v>179</v>
      </c>
      <c r="D805" s="918" t="s">
        <v>5416</v>
      </c>
    </row>
    <row r="806" spans="1:4">
      <c r="A806" s="918" t="s">
        <v>783</v>
      </c>
      <c r="B806" s="918" t="s">
        <v>1789</v>
      </c>
      <c r="C806" s="918" t="s">
        <v>179</v>
      </c>
      <c r="D806" s="918" t="s">
        <v>5418</v>
      </c>
    </row>
    <row r="807" spans="1:4">
      <c r="A807" s="918" t="s">
        <v>783</v>
      </c>
      <c r="B807" s="918" t="s">
        <v>1790</v>
      </c>
      <c r="C807" s="918" t="s">
        <v>179</v>
      </c>
      <c r="D807" s="918" t="s">
        <v>5418</v>
      </c>
    </row>
    <row r="808" spans="1:4">
      <c r="A808" s="918" t="s">
        <v>783</v>
      </c>
      <c r="B808" s="918" t="s">
        <v>1791</v>
      </c>
      <c r="C808" s="918" t="s">
        <v>179</v>
      </c>
      <c r="D808" s="918" t="s">
        <v>5418</v>
      </c>
    </row>
    <row r="809" spans="1:4">
      <c r="A809" s="918" t="s">
        <v>783</v>
      </c>
      <c r="B809" s="918" t="s">
        <v>1792</v>
      </c>
      <c r="C809" s="918" t="s">
        <v>179</v>
      </c>
      <c r="D809" s="918" t="s">
        <v>5418</v>
      </c>
    </row>
    <row r="810" spans="1:4">
      <c r="A810" s="918" t="s">
        <v>783</v>
      </c>
      <c r="B810" s="918" t="s">
        <v>1793</v>
      </c>
      <c r="C810" s="918" t="s">
        <v>179</v>
      </c>
      <c r="D810" s="918" t="s">
        <v>5418</v>
      </c>
    </row>
    <row r="811" spans="1:4">
      <c r="A811" s="918" t="s">
        <v>783</v>
      </c>
      <c r="B811" s="918" t="s">
        <v>1794</v>
      </c>
      <c r="C811" s="918" t="s">
        <v>179</v>
      </c>
      <c r="D811" s="918" t="s">
        <v>5418</v>
      </c>
    </row>
    <row r="812" spans="1:4">
      <c r="A812" s="918" t="s">
        <v>783</v>
      </c>
      <c r="B812" s="918" t="s">
        <v>1795</v>
      </c>
      <c r="C812" s="918" t="s">
        <v>179</v>
      </c>
      <c r="D812" s="918" t="s">
        <v>5418</v>
      </c>
    </row>
    <row r="813" spans="1:4">
      <c r="A813" s="918" t="s">
        <v>783</v>
      </c>
      <c r="B813" s="918" t="s">
        <v>1796</v>
      </c>
      <c r="C813" s="918" t="s">
        <v>179</v>
      </c>
      <c r="D813" s="918" t="s">
        <v>5416</v>
      </c>
    </row>
    <row r="814" spans="1:4">
      <c r="A814" s="918" t="s">
        <v>783</v>
      </c>
      <c r="B814" s="918" t="s">
        <v>1797</v>
      </c>
      <c r="C814" s="918" t="s">
        <v>179</v>
      </c>
      <c r="D814" s="918" t="s">
        <v>5417</v>
      </c>
    </row>
    <row r="815" spans="1:4">
      <c r="A815" s="918" t="s">
        <v>783</v>
      </c>
      <c r="B815" s="918" t="s">
        <v>1798</v>
      </c>
      <c r="C815" s="918" t="s">
        <v>179</v>
      </c>
      <c r="D815" s="918" t="s">
        <v>5418</v>
      </c>
    </row>
    <row r="816" spans="1:4">
      <c r="A816" s="918" t="s">
        <v>783</v>
      </c>
      <c r="B816" s="918" t="s">
        <v>1799</v>
      </c>
      <c r="C816" s="918" t="s">
        <v>179</v>
      </c>
      <c r="D816" s="918" t="s">
        <v>5418</v>
      </c>
    </row>
    <row r="817" spans="1:4">
      <c r="A817" s="918" t="s">
        <v>783</v>
      </c>
      <c r="B817" s="918" t="s">
        <v>1800</v>
      </c>
      <c r="C817" s="918" t="s">
        <v>179</v>
      </c>
      <c r="D817" s="918" t="s">
        <v>5418</v>
      </c>
    </row>
    <row r="818" spans="1:4">
      <c r="A818" s="918" t="s">
        <v>783</v>
      </c>
      <c r="B818" s="918" t="s">
        <v>1801</v>
      </c>
      <c r="C818" s="918" t="s">
        <v>179</v>
      </c>
      <c r="D818" s="918" t="s">
        <v>5418</v>
      </c>
    </row>
    <row r="819" spans="1:4">
      <c r="A819" s="918" t="s">
        <v>783</v>
      </c>
      <c r="B819" s="918" t="s">
        <v>1802</v>
      </c>
      <c r="C819" s="918" t="s">
        <v>179</v>
      </c>
      <c r="D819" s="918" t="s">
        <v>5418</v>
      </c>
    </row>
    <row r="820" spans="1:4">
      <c r="A820" s="918" t="s">
        <v>783</v>
      </c>
      <c r="B820" s="918" t="s">
        <v>1803</v>
      </c>
      <c r="C820" s="918" t="s">
        <v>179</v>
      </c>
      <c r="D820" s="918" t="s">
        <v>5418</v>
      </c>
    </row>
    <row r="821" spans="1:4">
      <c r="A821" s="918" t="s">
        <v>783</v>
      </c>
      <c r="B821" s="918" t="s">
        <v>1804</v>
      </c>
      <c r="C821" s="918" t="s">
        <v>179</v>
      </c>
      <c r="D821" s="918" t="s">
        <v>5416</v>
      </c>
    </row>
    <row r="822" spans="1:4">
      <c r="A822" s="918" t="s">
        <v>783</v>
      </c>
      <c r="B822" s="918" t="s">
        <v>1805</v>
      </c>
      <c r="C822" s="918" t="s">
        <v>179</v>
      </c>
      <c r="D822" s="918" t="s">
        <v>5416</v>
      </c>
    </row>
    <row r="823" spans="1:4">
      <c r="A823" s="918" t="s">
        <v>783</v>
      </c>
      <c r="B823" s="918" t="s">
        <v>1806</v>
      </c>
      <c r="C823" s="918" t="s">
        <v>179</v>
      </c>
      <c r="D823" s="918" t="s">
        <v>5417</v>
      </c>
    </row>
    <row r="824" spans="1:4">
      <c r="A824" s="918" t="s">
        <v>783</v>
      </c>
      <c r="B824" s="918" t="s">
        <v>917</v>
      </c>
      <c r="C824" s="918" t="s">
        <v>179</v>
      </c>
      <c r="D824" s="918" t="s">
        <v>5416</v>
      </c>
    </row>
    <row r="825" spans="1:4">
      <c r="A825" s="918" t="s">
        <v>783</v>
      </c>
      <c r="B825" s="918" t="s">
        <v>1807</v>
      </c>
      <c r="C825" s="918" t="s">
        <v>179</v>
      </c>
      <c r="D825" s="918" t="s">
        <v>5416</v>
      </c>
    </row>
    <row r="826" spans="1:4">
      <c r="A826" s="918" t="s">
        <v>783</v>
      </c>
      <c r="B826" s="918" t="s">
        <v>1808</v>
      </c>
      <c r="C826" s="918" t="s">
        <v>179</v>
      </c>
      <c r="D826" s="918" t="s">
        <v>5418</v>
      </c>
    </row>
    <row r="827" spans="1:4">
      <c r="A827" s="918" t="s">
        <v>783</v>
      </c>
      <c r="B827" s="918" t="s">
        <v>1809</v>
      </c>
      <c r="C827" s="918" t="s">
        <v>179</v>
      </c>
      <c r="D827" s="918" t="s">
        <v>5418</v>
      </c>
    </row>
    <row r="828" spans="1:4">
      <c r="A828" s="918" t="s">
        <v>783</v>
      </c>
      <c r="B828" s="918" t="s">
        <v>1810</v>
      </c>
      <c r="C828" s="918" t="s">
        <v>179</v>
      </c>
      <c r="D828" s="918" t="s">
        <v>5418</v>
      </c>
    </row>
    <row r="829" spans="1:4">
      <c r="A829" s="918" t="s">
        <v>783</v>
      </c>
      <c r="B829" s="918" t="s">
        <v>1811</v>
      </c>
      <c r="C829" s="918" t="s">
        <v>180</v>
      </c>
      <c r="D829" s="918" t="s">
        <v>5417</v>
      </c>
    </row>
    <row r="830" spans="1:4">
      <c r="A830" s="918" t="s">
        <v>783</v>
      </c>
      <c r="B830" s="918" t="s">
        <v>1812</v>
      </c>
      <c r="C830" s="918" t="s">
        <v>179</v>
      </c>
      <c r="D830" s="918" t="s">
        <v>5418</v>
      </c>
    </row>
    <row r="831" spans="1:4">
      <c r="A831" s="918" t="s">
        <v>783</v>
      </c>
      <c r="B831" s="918" t="s">
        <v>1813</v>
      </c>
      <c r="C831" s="918" t="s">
        <v>179</v>
      </c>
      <c r="D831" s="918" t="s">
        <v>5418</v>
      </c>
    </row>
    <row r="832" spans="1:4">
      <c r="A832" s="918" t="s">
        <v>783</v>
      </c>
      <c r="B832" s="918" t="s">
        <v>1814</v>
      </c>
      <c r="C832" s="918" t="s">
        <v>179</v>
      </c>
      <c r="D832" s="918" t="s">
        <v>5418</v>
      </c>
    </row>
    <row r="833" spans="1:4">
      <c r="A833" s="918" t="s">
        <v>783</v>
      </c>
      <c r="B833" s="918" t="s">
        <v>1815</v>
      </c>
      <c r="C833" s="918" t="s">
        <v>179</v>
      </c>
      <c r="D833" s="918" t="s">
        <v>5416</v>
      </c>
    </row>
    <row r="834" spans="1:4">
      <c r="A834" s="918" t="s">
        <v>783</v>
      </c>
      <c r="B834" s="918" t="s">
        <v>1816</v>
      </c>
      <c r="C834" s="918" t="s">
        <v>179</v>
      </c>
      <c r="D834" s="918" t="s">
        <v>5418</v>
      </c>
    </row>
    <row r="835" spans="1:4">
      <c r="A835" s="918" t="s">
        <v>783</v>
      </c>
      <c r="B835" s="918" t="s">
        <v>1817</v>
      </c>
      <c r="C835" s="918" t="s">
        <v>179</v>
      </c>
      <c r="D835" s="918" t="s">
        <v>5418</v>
      </c>
    </row>
    <row r="836" spans="1:4">
      <c r="A836" s="918" t="s">
        <v>783</v>
      </c>
      <c r="B836" s="918" t="s">
        <v>1818</v>
      </c>
      <c r="C836" s="918" t="s">
        <v>179</v>
      </c>
      <c r="D836" s="918" t="s">
        <v>5418</v>
      </c>
    </row>
    <row r="837" spans="1:4">
      <c r="A837" s="918" t="s">
        <v>783</v>
      </c>
      <c r="B837" s="918" t="s">
        <v>1819</v>
      </c>
      <c r="C837" s="918" t="s">
        <v>179</v>
      </c>
      <c r="D837" s="918" t="s">
        <v>5416</v>
      </c>
    </row>
    <row r="838" spans="1:4">
      <c r="A838" s="918" t="s">
        <v>783</v>
      </c>
      <c r="B838" s="918" t="s">
        <v>1820</v>
      </c>
      <c r="C838" s="918" t="s">
        <v>179</v>
      </c>
      <c r="D838" s="918" t="s">
        <v>5418</v>
      </c>
    </row>
    <row r="839" spans="1:4">
      <c r="A839" s="918" t="s">
        <v>783</v>
      </c>
      <c r="B839" s="918" t="s">
        <v>1821</v>
      </c>
      <c r="C839" s="918" t="s">
        <v>180</v>
      </c>
      <c r="D839" s="918" t="s">
        <v>5417</v>
      </c>
    </row>
    <row r="840" spans="1:4">
      <c r="A840" s="918" t="s">
        <v>783</v>
      </c>
      <c r="B840" s="918" t="s">
        <v>1822</v>
      </c>
      <c r="C840" s="918" t="s">
        <v>179</v>
      </c>
      <c r="D840" s="918" t="s">
        <v>5417</v>
      </c>
    </row>
    <row r="841" spans="1:4">
      <c r="A841" s="918" t="s">
        <v>783</v>
      </c>
      <c r="B841" s="918" t="s">
        <v>1823</v>
      </c>
      <c r="C841" s="918" t="s">
        <v>179</v>
      </c>
      <c r="D841" s="918" t="s">
        <v>5417</v>
      </c>
    </row>
    <row r="842" spans="1:4">
      <c r="A842" s="918" t="s">
        <v>783</v>
      </c>
      <c r="B842" s="918" t="s">
        <v>1824</v>
      </c>
      <c r="C842" s="918" t="s">
        <v>179</v>
      </c>
      <c r="D842" s="918" t="s">
        <v>5416</v>
      </c>
    </row>
    <row r="843" spans="1:4">
      <c r="A843" s="918" t="s">
        <v>783</v>
      </c>
      <c r="B843" s="918" t="s">
        <v>1825</v>
      </c>
      <c r="C843" s="918" t="s">
        <v>179</v>
      </c>
      <c r="D843" s="918" t="s">
        <v>5416</v>
      </c>
    </row>
    <row r="844" spans="1:4">
      <c r="A844" s="918" t="s">
        <v>783</v>
      </c>
      <c r="B844" s="918" t="s">
        <v>1826</v>
      </c>
      <c r="C844" s="918" t="s">
        <v>180</v>
      </c>
      <c r="D844" s="918" t="s">
        <v>5417</v>
      </c>
    </row>
    <row r="845" spans="1:4">
      <c r="A845" s="918" t="s">
        <v>783</v>
      </c>
      <c r="B845" s="918" t="s">
        <v>1827</v>
      </c>
      <c r="C845" s="918" t="s">
        <v>180</v>
      </c>
      <c r="D845" s="918" t="s">
        <v>5417</v>
      </c>
    </row>
    <row r="846" spans="1:4">
      <c r="A846" s="918" t="s">
        <v>783</v>
      </c>
      <c r="B846" s="918" t="s">
        <v>1828</v>
      </c>
      <c r="C846" s="918" t="s">
        <v>179</v>
      </c>
      <c r="D846" s="918" t="s">
        <v>5418</v>
      </c>
    </row>
    <row r="847" spans="1:4">
      <c r="A847" s="918" t="s">
        <v>783</v>
      </c>
      <c r="B847" s="918" t="s">
        <v>1829</v>
      </c>
      <c r="C847" s="918" t="s">
        <v>180</v>
      </c>
      <c r="D847" s="918" t="s">
        <v>5417</v>
      </c>
    </row>
    <row r="848" spans="1:4">
      <c r="A848" s="918" t="s">
        <v>783</v>
      </c>
      <c r="B848" s="918" t="s">
        <v>1830</v>
      </c>
      <c r="C848" s="918" t="s">
        <v>180</v>
      </c>
      <c r="D848" s="918" t="s">
        <v>5417</v>
      </c>
    </row>
    <row r="849" spans="1:4">
      <c r="A849" s="918" t="s">
        <v>783</v>
      </c>
      <c r="B849" s="918" t="s">
        <v>1831</v>
      </c>
      <c r="C849" s="918" t="s">
        <v>179</v>
      </c>
      <c r="D849" s="918" t="s">
        <v>5416</v>
      </c>
    </row>
    <row r="850" spans="1:4">
      <c r="A850" s="918" t="s">
        <v>783</v>
      </c>
      <c r="B850" s="918" t="s">
        <v>1832</v>
      </c>
      <c r="C850" s="918" t="s">
        <v>179</v>
      </c>
      <c r="D850" s="918" t="s">
        <v>5417</v>
      </c>
    </row>
    <row r="851" spans="1:4">
      <c r="A851" s="918" t="s">
        <v>783</v>
      </c>
      <c r="B851" s="918" t="s">
        <v>1833</v>
      </c>
      <c r="C851" s="918" t="s">
        <v>179</v>
      </c>
      <c r="D851" s="918" t="s">
        <v>5418</v>
      </c>
    </row>
    <row r="852" spans="1:4">
      <c r="A852" s="918" t="s">
        <v>783</v>
      </c>
      <c r="B852" s="918" t="s">
        <v>1834</v>
      </c>
      <c r="C852" s="918" t="s">
        <v>179</v>
      </c>
      <c r="D852" s="918" t="s">
        <v>5417</v>
      </c>
    </row>
    <row r="853" spans="1:4">
      <c r="A853" s="918" t="s">
        <v>783</v>
      </c>
      <c r="B853" s="918" t="s">
        <v>1835</v>
      </c>
      <c r="C853" s="918" t="s">
        <v>179</v>
      </c>
      <c r="D853" s="918" t="s">
        <v>5416</v>
      </c>
    </row>
    <row r="854" spans="1:4">
      <c r="A854" s="918" t="s">
        <v>783</v>
      </c>
      <c r="B854" s="918" t="s">
        <v>1836</v>
      </c>
      <c r="C854" s="918" t="s">
        <v>179</v>
      </c>
      <c r="D854" s="918" t="s">
        <v>5418</v>
      </c>
    </row>
    <row r="855" spans="1:4">
      <c r="A855" s="918" t="s">
        <v>783</v>
      </c>
      <c r="B855" s="918" t="s">
        <v>1837</v>
      </c>
      <c r="C855" s="918" t="s">
        <v>180</v>
      </c>
      <c r="D855" s="918" t="s">
        <v>5417</v>
      </c>
    </row>
    <row r="856" spans="1:4">
      <c r="A856" s="918" t="s">
        <v>783</v>
      </c>
      <c r="B856" s="918" t="s">
        <v>918</v>
      </c>
      <c r="C856" s="918" t="s">
        <v>180</v>
      </c>
      <c r="D856" s="918" t="s">
        <v>5417</v>
      </c>
    </row>
    <row r="857" spans="1:4">
      <c r="A857" s="918" t="s">
        <v>783</v>
      </c>
      <c r="B857" s="918" t="s">
        <v>1838</v>
      </c>
      <c r="C857" s="918" t="s">
        <v>180</v>
      </c>
      <c r="D857" s="918" t="s">
        <v>5417</v>
      </c>
    </row>
    <row r="858" spans="1:4">
      <c r="A858" s="918" t="s">
        <v>783</v>
      </c>
      <c r="B858" s="918" t="s">
        <v>919</v>
      </c>
      <c r="C858" s="918" t="s">
        <v>179</v>
      </c>
      <c r="D858" s="918" t="s">
        <v>5417</v>
      </c>
    </row>
    <row r="859" spans="1:4">
      <c r="A859" s="918" t="s">
        <v>783</v>
      </c>
      <c r="B859" s="918" t="s">
        <v>1839</v>
      </c>
      <c r="C859" s="918" t="s">
        <v>180</v>
      </c>
      <c r="D859" s="918" t="s">
        <v>5417</v>
      </c>
    </row>
    <row r="860" spans="1:4">
      <c r="A860" s="918" t="s">
        <v>783</v>
      </c>
      <c r="B860" s="918" t="s">
        <v>1840</v>
      </c>
      <c r="C860" s="918" t="s">
        <v>180</v>
      </c>
      <c r="D860" s="918" t="s">
        <v>5417</v>
      </c>
    </row>
    <row r="861" spans="1:4">
      <c r="A861" s="918" t="s">
        <v>783</v>
      </c>
      <c r="B861" s="918" t="s">
        <v>920</v>
      </c>
      <c r="C861" s="918" t="s">
        <v>179</v>
      </c>
      <c r="D861" s="918" t="s">
        <v>5418</v>
      </c>
    </row>
    <row r="862" spans="1:4">
      <c r="A862" s="918" t="s">
        <v>783</v>
      </c>
      <c r="B862" s="918" t="s">
        <v>1865</v>
      </c>
      <c r="C862" s="918" t="s">
        <v>179</v>
      </c>
      <c r="D862" s="918" t="s">
        <v>5418</v>
      </c>
    </row>
    <row r="863" spans="1:4">
      <c r="A863" s="918" t="s">
        <v>783</v>
      </c>
      <c r="B863" s="918" t="s">
        <v>1869</v>
      </c>
      <c r="C863" s="918" t="s">
        <v>179</v>
      </c>
      <c r="D863" s="918" t="s">
        <v>5417</v>
      </c>
    </row>
    <row r="864" spans="1:4">
      <c r="A864" s="918" t="s">
        <v>783</v>
      </c>
      <c r="B864" s="918" t="s">
        <v>1859</v>
      </c>
      <c r="C864" s="918" t="s">
        <v>179</v>
      </c>
      <c r="D864" s="918" t="s">
        <v>5417</v>
      </c>
    </row>
    <row r="865" spans="1:4">
      <c r="A865" s="918" t="s">
        <v>783</v>
      </c>
      <c r="B865" s="918" t="s">
        <v>1883</v>
      </c>
      <c r="C865" s="918" t="s">
        <v>179</v>
      </c>
      <c r="D865" s="918" t="s">
        <v>5417</v>
      </c>
    </row>
    <row r="866" spans="1:4">
      <c r="A866" s="918" t="s">
        <v>783</v>
      </c>
      <c r="B866" s="918" t="s">
        <v>1873</v>
      </c>
      <c r="C866" s="918" t="s">
        <v>179</v>
      </c>
      <c r="D866" s="918" t="s">
        <v>5418</v>
      </c>
    </row>
    <row r="867" spans="1:4">
      <c r="A867" s="918" t="s">
        <v>783</v>
      </c>
      <c r="B867" s="918" t="s">
        <v>1860</v>
      </c>
      <c r="C867" s="918" t="s">
        <v>179</v>
      </c>
      <c r="D867" s="918" t="s">
        <v>5416</v>
      </c>
    </row>
    <row r="868" spans="1:4">
      <c r="A868" s="918" t="s">
        <v>783</v>
      </c>
      <c r="B868" s="918" t="s">
        <v>2953</v>
      </c>
      <c r="C868" s="918" t="s">
        <v>179</v>
      </c>
      <c r="D868" s="918" t="s">
        <v>5417</v>
      </c>
    </row>
    <row r="869" spans="1:4">
      <c r="A869" s="918" t="s">
        <v>783</v>
      </c>
      <c r="B869" s="918" t="s">
        <v>3523</v>
      </c>
      <c r="C869" s="918" t="s">
        <v>179</v>
      </c>
      <c r="D869" s="918" t="s">
        <v>22176</v>
      </c>
    </row>
    <row r="870" spans="1:4">
      <c r="A870" s="918" t="s">
        <v>783</v>
      </c>
      <c r="B870" s="918" t="s">
        <v>3527</v>
      </c>
      <c r="C870" s="918" t="s">
        <v>179</v>
      </c>
      <c r="D870" s="918" t="s">
        <v>5416</v>
      </c>
    </row>
    <row r="871" spans="1:4">
      <c r="A871" s="918" t="s">
        <v>783</v>
      </c>
      <c r="B871" s="918" t="s">
        <v>3531</v>
      </c>
      <c r="C871" s="918" t="s">
        <v>180</v>
      </c>
      <c r="D871" s="918" t="s">
        <v>5417</v>
      </c>
    </row>
    <row r="872" spans="1:4">
      <c r="A872" s="918" t="s">
        <v>783</v>
      </c>
      <c r="B872" s="918" t="s">
        <v>3535</v>
      </c>
      <c r="C872" s="918" t="s">
        <v>180</v>
      </c>
      <c r="D872" s="918" t="s">
        <v>5417</v>
      </c>
    </row>
    <row r="873" spans="1:4">
      <c r="A873" s="918" t="s">
        <v>783</v>
      </c>
      <c r="B873" s="918" t="s">
        <v>3539</v>
      </c>
      <c r="C873" s="918" t="s">
        <v>180</v>
      </c>
      <c r="D873" s="918" t="s">
        <v>5417</v>
      </c>
    </row>
    <row r="874" spans="1:4">
      <c r="A874" s="918" t="s">
        <v>783</v>
      </c>
      <c r="B874" s="918" t="s">
        <v>3542</v>
      </c>
      <c r="C874" s="918" t="s">
        <v>179</v>
      </c>
      <c r="D874" s="918" t="s">
        <v>5418</v>
      </c>
    </row>
    <row r="875" spans="1:4">
      <c r="A875" s="918" t="s">
        <v>783</v>
      </c>
      <c r="B875" s="918" t="s">
        <v>3546</v>
      </c>
      <c r="C875" s="918" t="s">
        <v>180</v>
      </c>
      <c r="D875" s="918" t="s">
        <v>5417</v>
      </c>
    </row>
    <row r="876" spans="1:4">
      <c r="A876" s="918" t="s">
        <v>783</v>
      </c>
      <c r="B876" s="918" t="s">
        <v>3550</v>
      </c>
      <c r="C876" s="918" t="s">
        <v>180</v>
      </c>
      <c r="D876" s="918" t="s">
        <v>5417</v>
      </c>
    </row>
    <row r="877" spans="1:4">
      <c r="A877" s="918" t="s">
        <v>783</v>
      </c>
      <c r="B877" s="918" t="s">
        <v>3554</v>
      </c>
      <c r="C877" s="918" t="s">
        <v>180</v>
      </c>
      <c r="D877" s="918" t="s">
        <v>5417</v>
      </c>
    </row>
    <row r="878" spans="1:4">
      <c r="A878" s="918" t="s">
        <v>783</v>
      </c>
      <c r="B878" s="918" t="s">
        <v>3557</v>
      </c>
      <c r="C878" s="918" t="s">
        <v>180</v>
      </c>
      <c r="D878" s="918" t="s">
        <v>5417</v>
      </c>
    </row>
    <row r="879" spans="1:4">
      <c r="A879" s="918" t="s">
        <v>783</v>
      </c>
      <c r="B879" s="918" t="s">
        <v>3561</v>
      </c>
      <c r="C879" s="918" t="s">
        <v>180</v>
      </c>
      <c r="D879" s="918" t="s">
        <v>5417</v>
      </c>
    </row>
    <row r="880" spans="1:4">
      <c r="A880" s="918" t="s">
        <v>783</v>
      </c>
      <c r="B880" s="918" t="s">
        <v>3566</v>
      </c>
      <c r="C880" s="918" t="s">
        <v>179</v>
      </c>
      <c r="D880" s="918" t="s">
        <v>5418</v>
      </c>
    </row>
    <row r="881" spans="1:4">
      <c r="A881" s="918" t="s">
        <v>783</v>
      </c>
      <c r="B881" s="918" t="s">
        <v>3591</v>
      </c>
      <c r="C881" s="918" t="s">
        <v>180</v>
      </c>
      <c r="D881" s="918" t="s">
        <v>5417</v>
      </c>
    </row>
    <row r="882" spans="1:4">
      <c r="A882" s="918" t="s">
        <v>783</v>
      </c>
      <c r="B882" s="918" t="s">
        <v>3595</v>
      </c>
      <c r="C882" s="918" t="s">
        <v>180</v>
      </c>
      <c r="D882" s="918" t="s">
        <v>5417</v>
      </c>
    </row>
    <row r="883" spans="1:4">
      <c r="A883" s="918" t="s">
        <v>783</v>
      </c>
      <c r="B883" s="918" t="s">
        <v>3599</v>
      </c>
      <c r="C883" s="918" t="s">
        <v>179</v>
      </c>
      <c r="D883" s="918" t="s">
        <v>5416</v>
      </c>
    </row>
    <row r="884" spans="1:4">
      <c r="A884" s="918" t="s">
        <v>783</v>
      </c>
      <c r="B884" s="918" t="s">
        <v>3604</v>
      </c>
      <c r="C884" s="918" t="s">
        <v>179</v>
      </c>
      <c r="D884" s="918" t="s">
        <v>5418</v>
      </c>
    </row>
    <row r="885" spans="1:4">
      <c r="A885" s="918" t="s">
        <v>783</v>
      </c>
      <c r="B885" s="918" t="s">
        <v>3609</v>
      </c>
      <c r="C885" s="918" t="s">
        <v>180</v>
      </c>
      <c r="D885" s="918" t="s">
        <v>5417</v>
      </c>
    </row>
    <row r="886" spans="1:4">
      <c r="A886" s="918" t="s">
        <v>783</v>
      </c>
      <c r="B886" s="918" t="s">
        <v>3612</v>
      </c>
      <c r="C886" s="918" t="s">
        <v>180</v>
      </c>
      <c r="D886" s="918" t="s">
        <v>5417</v>
      </c>
    </row>
    <row r="887" spans="1:4">
      <c r="A887" s="918" t="s">
        <v>783</v>
      </c>
      <c r="B887" s="918" t="s">
        <v>3617</v>
      </c>
      <c r="C887" s="918" t="s">
        <v>180</v>
      </c>
      <c r="D887" s="918" t="s">
        <v>5417</v>
      </c>
    </row>
    <row r="888" spans="1:4">
      <c r="A888" s="918" t="s">
        <v>783</v>
      </c>
      <c r="B888" s="918" t="s">
        <v>3620</v>
      </c>
      <c r="C888" s="918" t="s">
        <v>180</v>
      </c>
      <c r="D888" s="918" t="s">
        <v>5417</v>
      </c>
    </row>
    <row r="889" spans="1:4">
      <c r="A889" s="918" t="s">
        <v>783</v>
      </c>
      <c r="B889" s="918" t="s">
        <v>3624</v>
      </c>
      <c r="C889" s="918" t="s">
        <v>180</v>
      </c>
      <c r="D889" s="918" t="s">
        <v>5417</v>
      </c>
    </row>
    <row r="890" spans="1:4">
      <c r="A890" s="918" t="s">
        <v>783</v>
      </c>
      <c r="B890" s="918" t="s">
        <v>3629</v>
      </c>
      <c r="C890" s="918" t="s">
        <v>180</v>
      </c>
      <c r="D890" s="918" t="s">
        <v>5417</v>
      </c>
    </row>
    <row r="891" spans="1:4">
      <c r="A891" s="918" t="s">
        <v>783</v>
      </c>
      <c r="B891" s="918" t="s">
        <v>3634</v>
      </c>
      <c r="C891" s="918" t="s">
        <v>179</v>
      </c>
      <c r="D891" s="918" t="s">
        <v>5417</v>
      </c>
    </row>
    <row r="892" spans="1:4">
      <c r="A892" s="918" t="s">
        <v>783</v>
      </c>
      <c r="B892" s="918" t="s">
        <v>3638</v>
      </c>
      <c r="C892" s="918" t="s">
        <v>180</v>
      </c>
      <c r="D892" s="918" t="s">
        <v>5417</v>
      </c>
    </row>
    <row r="893" spans="1:4">
      <c r="A893" s="918" t="s">
        <v>783</v>
      </c>
      <c r="B893" s="918" t="s">
        <v>3643</v>
      </c>
      <c r="C893" s="918" t="s">
        <v>180</v>
      </c>
      <c r="D893" s="918" t="s">
        <v>5417</v>
      </c>
    </row>
    <row r="894" spans="1:4">
      <c r="A894" s="918" t="s">
        <v>783</v>
      </c>
      <c r="B894" s="918" t="s">
        <v>4348</v>
      </c>
      <c r="C894" s="918" t="s">
        <v>180</v>
      </c>
      <c r="D894" s="918" t="s">
        <v>5417</v>
      </c>
    </row>
    <row r="895" spans="1:4">
      <c r="A895" s="918" t="s">
        <v>783</v>
      </c>
      <c r="B895" s="918" t="s">
        <v>4351</v>
      </c>
      <c r="C895" s="918" t="s">
        <v>180</v>
      </c>
      <c r="D895" s="918" t="s">
        <v>5417</v>
      </c>
    </row>
    <row r="896" spans="1:4">
      <c r="A896" s="918" t="s">
        <v>783</v>
      </c>
      <c r="B896" s="918" t="s">
        <v>4353</v>
      </c>
      <c r="C896" s="918" t="s">
        <v>180</v>
      </c>
      <c r="D896" s="918" t="s">
        <v>5417</v>
      </c>
    </row>
    <row r="897" spans="1:4">
      <c r="A897" s="918" t="s">
        <v>783</v>
      </c>
      <c r="B897" s="918" t="s">
        <v>4355</v>
      </c>
      <c r="C897" s="918" t="s">
        <v>180</v>
      </c>
      <c r="D897" s="918" t="s">
        <v>5417</v>
      </c>
    </row>
    <row r="898" spans="1:4">
      <c r="A898" s="918" t="s">
        <v>783</v>
      </c>
      <c r="B898" s="918" t="s">
        <v>4358</v>
      </c>
      <c r="C898" s="918" t="s">
        <v>180</v>
      </c>
      <c r="D898" s="918" t="s">
        <v>5417</v>
      </c>
    </row>
    <row r="899" spans="1:4">
      <c r="A899" s="918" t="s">
        <v>783</v>
      </c>
      <c r="B899" s="918" t="s">
        <v>4360</v>
      </c>
      <c r="C899" s="918" t="s">
        <v>179</v>
      </c>
      <c r="D899" s="918" t="s">
        <v>5417</v>
      </c>
    </row>
    <row r="900" spans="1:4">
      <c r="A900" s="918" t="s">
        <v>783</v>
      </c>
      <c r="B900" s="918" t="s">
        <v>4363</v>
      </c>
      <c r="C900" s="918" t="s">
        <v>180</v>
      </c>
      <c r="D900" s="918" t="s">
        <v>5417</v>
      </c>
    </row>
    <row r="901" spans="1:4">
      <c r="A901" s="918" t="s">
        <v>783</v>
      </c>
      <c r="B901" s="918" t="s">
        <v>4365</v>
      </c>
      <c r="C901" s="918" t="s">
        <v>180</v>
      </c>
      <c r="D901" s="918" t="s">
        <v>5417</v>
      </c>
    </row>
    <row r="902" spans="1:4">
      <c r="A902" s="918" t="s">
        <v>783</v>
      </c>
      <c r="B902" s="918" t="s">
        <v>4367</v>
      </c>
      <c r="C902" s="918" t="s">
        <v>179</v>
      </c>
      <c r="D902" s="918" t="s">
        <v>5417</v>
      </c>
    </row>
    <row r="903" spans="1:4">
      <c r="A903" s="918" t="s">
        <v>783</v>
      </c>
      <c r="B903" s="918" t="s">
        <v>4368</v>
      </c>
      <c r="C903" s="918" t="s">
        <v>180</v>
      </c>
      <c r="D903" s="918" t="s">
        <v>5417</v>
      </c>
    </row>
    <row r="904" spans="1:4">
      <c r="A904" s="918" t="s">
        <v>783</v>
      </c>
      <c r="B904" s="918" t="s">
        <v>4812</v>
      </c>
      <c r="C904" s="918" t="s">
        <v>179</v>
      </c>
      <c r="D904" s="918" t="s">
        <v>5418</v>
      </c>
    </row>
    <row r="905" spans="1:4">
      <c r="A905" s="918" t="s">
        <v>783</v>
      </c>
      <c r="B905" s="918" t="s">
        <v>4813</v>
      </c>
      <c r="D905" s="918" t="s">
        <v>5417</v>
      </c>
    </row>
    <row r="906" spans="1:4">
      <c r="A906" s="918" t="s">
        <v>783</v>
      </c>
      <c r="B906" s="918" t="s">
        <v>4815</v>
      </c>
      <c r="C906" s="918" t="s">
        <v>179</v>
      </c>
      <c r="D906" s="918" t="s">
        <v>5418</v>
      </c>
    </row>
    <row r="907" spans="1:4">
      <c r="A907" s="918" t="s">
        <v>783</v>
      </c>
      <c r="B907" s="918" t="s">
        <v>4819</v>
      </c>
      <c r="D907" s="918" t="s">
        <v>5417</v>
      </c>
    </row>
    <row r="908" spans="1:4">
      <c r="A908" s="918" t="s">
        <v>783</v>
      </c>
      <c r="B908" s="918" t="s">
        <v>5388</v>
      </c>
      <c r="D908" s="918" t="s">
        <v>5417</v>
      </c>
    </row>
    <row r="909" spans="1:4">
      <c r="A909" s="918" t="s">
        <v>783</v>
      </c>
      <c r="B909" s="918" t="s">
        <v>22515</v>
      </c>
      <c r="C909" s="918" t="s">
        <v>180</v>
      </c>
      <c r="D909" s="918" t="s">
        <v>5417</v>
      </c>
    </row>
    <row r="910" spans="1:4">
      <c r="A910" s="918" t="s">
        <v>783</v>
      </c>
      <c r="B910" s="918" t="s">
        <v>22517</v>
      </c>
      <c r="C910" s="918" t="s">
        <v>180</v>
      </c>
      <c r="D910" s="918" t="s">
        <v>5417</v>
      </c>
    </row>
    <row r="911" spans="1:4">
      <c r="A911" s="918" t="s">
        <v>783</v>
      </c>
      <c r="B911" s="918" t="s">
        <v>22972</v>
      </c>
      <c r="C911" s="918" t="s">
        <v>180</v>
      </c>
      <c r="D911" s="918" t="s">
        <v>5417</v>
      </c>
    </row>
    <row r="912" spans="1:4">
      <c r="A912" s="918" t="s">
        <v>783</v>
      </c>
      <c r="B912" s="918" t="s">
        <v>22951</v>
      </c>
      <c r="C912" s="918" t="s">
        <v>179</v>
      </c>
      <c r="D912" s="918" t="s">
        <v>5417</v>
      </c>
    </row>
    <row r="913" spans="1:4">
      <c r="A913" s="918" t="s">
        <v>783</v>
      </c>
      <c r="B913" s="918" t="s">
        <v>22955</v>
      </c>
      <c r="C913" s="918" t="s">
        <v>180</v>
      </c>
      <c r="D913" s="918" t="s">
        <v>5417</v>
      </c>
    </row>
    <row r="914" spans="1:4">
      <c r="A914" s="918" t="s">
        <v>783</v>
      </c>
      <c r="B914" s="918" t="s">
        <v>22957</v>
      </c>
      <c r="C914" s="918" t="s">
        <v>180</v>
      </c>
      <c r="D914" s="918" t="s">
        <v>5417</v>
      </c>
    </row>
    <row r="915" spans="1:4">
      <c r="A915" s="918" t="s">
        <v>783</v>
      </c>
      <c r="B915" s="918" t="s">
        <v>22959</v>
      </c>
      <c r="C915" s="918" t="s">
        <v>179</v>
      </c>
      <c r="D915" s="918" t="s">
        <v>5417</v>
      </c>
    </row>
    <row r="916" spans="1:4">
      <c r="A916" s="918" t="s">
        <v>783</v>
      </c>
      <c r="B916" s="918" t="s">
        <v>22961</v>
      </c>
      <c r="C916" s="918" t="s">
        <v>179</v>
      </c>
      <c r="D916" s="918" t="s">
        <v>5418</v>
      </c>
    </row>
    <row r="917" spans="1:4">
      <c r="A917" s="918" t="s">
        <v>783</v>
      </c>
      <c r="B917" s="918" t="s">
        <v>22963</v>
      </c>
      <c r="C917" s="918" t="s">
        <v>180</v>
      </c>
      <c r="D917" s="918" t="s">
        <v>5417</v>
      </c>
    </row>
    <row r="918" spans="1:4">
      <c r="A918" s="918" t="s">
        <v>783</v>
      </c>
      <c r="B918" s="918" t="s">
        <v>22965</v>
      </c>
      <c r="C918" s="918" t="s">
        <v>180</v>
      </c>
      <c r="D918" s="918" t="s">
        <v>5417</v>
      </c>
    </row>
    <row r="919" spans="1:4">
      <c r="A919" s="918" t="s">
        <v>783</v>
      </c>
      <c r="B919" s="918" t="s">
        <v>22968</v>
      </c>
      <c r="C919" s="918" t="s">
        <v>180</v>
      </c>
      <c r="D919" s="918" t="s">
        <v>5417</v>
      </c>
    </row>
    <row r="920" spans="1:4">
      <c r="A920" s="918" t="s">
        <v>783</v>
      </c>
      <c r="B920" s="918" t="s">
        <v>25835</v>
      </c>
      <c r="C920" s="918" t="s">
        <v>179</v>
      </c>
      <c r="D920" s="918" t="s">
        <v>5417</v>
      </c>
    </row>
    <row r="921" spans="1:4">
      <c r="A921" s="918" t="s">
        <v>783</v>
      </c>
      <c r="B921" s="918" t="s">
        <v>25839</v>
      </c>
      <c r="C921" s="918" t="s">
        <v>180</v>
      </c>
      <c r="D921" s="918" t="s">
        <v>5417</v>
      </c>
    </row>
    <row r="922" spans="1:4">
      <c r="A922" s="918" t="s">
        <v>783</v>
      </c>
      <c r="B922" s="918" t="s">
        <v>25841</v>
      </c>
      <c r="C922" s="918" t="s">
        <v>180</v>
      </c>
      <c r="D922" s="918" t="s">
        <v>5417</v>
      </c>
    </row>
    <row r="923" spans="1:4">
      <c r="A923" s="918" t="s">
        <v>783</v>
      </c>
      <c r="B923" s="918" t="s">
        <v>25843</v>
      </c>
      <c r="C923" s="918" t="s">
        <v>179</v>
      </c>
      <c r="D923" s="918" t="s">
        <v>5417</v>
      </c>
    </row>
    <row r="924" spans="1:4">
      <c r="A924" s="918" t="s">
        <v>783</v>
      </c>
      <c r="B924" s="918" t="s">
        <v>25848</v>
      </c>
      <c r="C924" s="918" t="s">
        <v>179</v>
      </c>
      <c r="D924" s="918" t="s">
        <v>5417</v>
      </c>
    </row>
    <row r="925" spans="1:4">
      <c r="A925" s="918" t="s">
        <v>783</v>
      </c>
      <c r="B925" s="918" t="s">
        <v>25851</v>
      </c>
      <c r="C925" s="918" t="s">
        <v>180</v>
      </c>
      <c r="D925" s="918" t="s">
        <v>5417</v>
      </c>
    </row>
    <row r="926" spans="1:4">
      <c r="A926" s="918" t="s">
        <v>783</v>
      </c>
      <c r="B926" s="918" t="s">
        <v>25853</v>
      </c>
      <c r="C926" s="918" t="s">
        <v>180</v>
      </c>
      <c r="D926" s="918" t="s">
        <v>5417</v>
      </c>
    </row>
    <row r="927" spans="1:4">
      <c r="A927" s="918" t="s">
        <v>783</v>
      </c>
      <c r="B927" s="918" t="s">
        <v>25856</v>
      </c>
      <c r="C927" s="918" t="s">
        <v>180</v>
      </c>
      <c r="D927" s="918" t="s">
        <v>5417</v>
      </c>
    </row>
    <row r="928" spans="1:4">
      <c r="A928" s="918" t="s">
        <v>783</v>
      </c>
      <c r="B928" s="918" t="s">
        <v>27383</v>
      </c>
      <c r="C928" s="918" t="s">
        <v>180</v>
      </c>
      <c r="D928" s="918">
        <v>0</v>
      </c>
    </row>
    <row r="929" spans="1:4">
      <c r="A929" s="918" t="s">
        <v>783</v>
      </c>
      <c r="B929" s="918" t="s">
        <v>27388</v>
      </c>
      <c r="C929" s="918" t="s">
        <v>180</v>
      </c>
      <c r="D929" s="918">
        <v>0</v>
      </c>
    </row>
    <row r="930" spans="1:4">
      <c r="A930" s="918" t="s">
        <v>783</v>
      </c>
      <c r="B930" s="918" t="s">
        <v>27394</v>
      </c>
      <c r="C930" s="918" t="s">
        <v>180</v>
      </c>
      <c r="D930" s="918">
        <v>0</v>
      </c>
    </row>
    <row r="931" spans="1:4">
      <c r="A931" s="918" t="s">
        <v>783</v>
      </c>
      <c r="B931" s="918" t="s">
        <v>27399</v>
      </c>
      <c r="C931" s="918" t="s">
        <v>179</v>
      </c>
      <c r="D931" s="918">
        <v>2</v>
      </c>
    </row>
    <row r="932" spans="1:4">
      <c r="A932" s="918" t="s">
        <v>783</v>
      </c>
      <c r="B932" s="918" t="s">
        <v>27404</v>
      </c>
      <c r="C932" s="918" t="s">
        <v>180</v>
      </c>
      <c r="D932" s="918">
        <v>0</v>
      </c>
    </row>
    <row r="933" spans="1:4">
      <c r="A933" s="918" t="s">
        <v>783</v>
      </c>
      <c r="B933" s="918" t="s">
        <v>27409</v>
      </c>
      <c r="C933" s="918" t="s">
        <v>179</v>
      </c>
      <c r="D933" s="918">
        <v>1</v>
      </c>
    </row>
    <row r="934" spans="1:4">
      <c r="A934" s="918" t="s">
        <v>783</v>
      </c>
      <c r="B934" s="918" t="s">
        <v>27414</v>
      </c>
      <c r="C934" s="918" t="s">
        <v>180</v>
      </c>
      <c r="D934" s="918">
        <v>0</v>
      </c>
    </row>
    <row r="935" spans="1:4">
      <c r="B935" s="918" t="s">
        <v>27692</v>
      </c>
      <c r="C935" s="918" t="s">
        <v>180</v>
      </c>
      <c r="D935" s="918" t="s">
        <v>5417</v>
      </c>
    </row>
    <row r="936" spans="1:4">
      <c r="B936" s="918" t="s">
        <v>27696</v>
      </c>
      <c r="C936" s="918" t="s">
        <v>179</v>
      </c>
      <c r="D936" s="918" t="s">
        <v>5417</v>
      </c>
    </row>
    <row r="937" spans="1:4">
      <c r="B937" s="918" t="s">
        <v>27700</v>
      </c>
      <c r="C937" s="918" t="s">
        <v>179</v>
      </c>
      <c r="D937" s="918" t="s">
        <v>22456</v>
      </c>
    </row>
    <row r="938" spans="1:4">
      <c r="A938" s="918" t="s">
        <v>1575</v>
      </c>
      <c r="B938" s="918" t="s">
        <v>1544</v>
      </c>
      <c r="C938" s="918" t="s">
        <v>180</v>
      </c>
      <c r="D938" s="918" t="s">
        <v>5417</v>
      </c>
    </row>
    <row r="939" spans="1:4">
      <c r="A939" s="918" t="s">
        <v>1575</v>
      </c>
      <c r="B939" s="918" t="s">
        <v>1545</v>
      </c>
      <c r="C939" s="918" t="s">
        <v>179</v>
      </c>
      <c r="D939" s="918" t="s">
        <v>5416</v>
      </c>
    </row>
    <row r="940" spans="1:4">
      <c r="A940" s="918" t="s">
        <v>1575</v>
      </c>
      <c r="C940" s="918" t="s">
        <v>180</v>
      </c>
      <c r="D940" s="918" t="s">
        <v>5417</v>
      </c>
    </row>
    <row r="941" spans="1:4">
      <c r="A941" s="918" t="s">
        <v>1575</v>
      </c>
      <c r="B941" s="918" t="s">
        <v>3481</v>
      </c>
      <c r="C941" s="918" t="s">
        <v>179</v>
      </c>
      <c r="D941" s="918" t="s">
        <v>5418</v>
      </c>
    </row>
    <row r="942" spans="1:4">
      <c r="A942" s="918" t="s">
        <v>1575</v>
      </c>
      <c r="B942" s="918" t="s">
        <v>1547</v>
      </c>
      <c r="C942" s="918" t="s">
        <v>179</v>
      </c>
      <c r="D942" s="918" t="s">
        <v>5418</v>
      </c>
    </row>
    <row r="943" spans="1:4">
      <c r="A943" s="918" t="s">
        <v>2652</v>
      </c>
      <c r="B943" s="918" t="s">
        <v>2676</v>
      </c>
      <c r="C943" s="918" t="s">
        <v>180</v>
      </c>
      <c r="D943" s="918" t="s">
        <v>5417</v>
      </c>
    </row>
    <row r="944" spans="1:4">
      <c r="A944" s="918" t="s">
        <v>2652</v>
      </c>
      <c r="B944" s="918" t="s">
        <v>2681</v>
      </c>
      <c r="C944" s="918" t="s">
        <v>180</v>
      </c>
      <c r="D944" s="918" t="s">
        <v>5417</v>
      </c>
    </row>
    <row r="945" spans="1:4">
      <c r="A945" s="918" t="s">
        <v>2652</v>
      </c>
      <c r="B945" s="918" t="s">
        <v>4339</v>
      </c>
      <c r="C945" s="918" t="s">
        <v>180</v>
      </c>
      <c r="D945" s="918" t="s">
        <v>5417</v>
      </c>
    </row>
    <row r="946" spans="1:4">
      <c r="A946" s="918" t="s">
        <v>2652</v>
      </c>
      <c r="B946" s="918" t="s">
        <v>2688</v>
      </c>
      <c r="C946" s="918" t="s">
        <v>179</v>
      </c>
      <c r="D946" s="918" t="s">
        <v>5418</v>
      </c>
    </row>
    <row r="947" spans="1:4">
      <c r="A947" s="918" t="s">
        <v>2652</v>
      </c>
      <c r="B947" s="918" t="s">
        <v>3238</v>
      </c>
      <c r="C947" s="918" t="s">
        <v>179</v>
      </c>
      <c r="D947" s="918" t="s">
        <v>5417</v>
      </c>
    </row>
    <row r="948" spans="1:4">
      <c r="A948" s="918" t="s">
        <v>2652</v>
      </c>
      <c r="B948" s="918" t="s">
        <v>3058</v>
      </c>
      <c r="C948" s="918" t="s">
        <v>180</v>
      </c>
      <c r="D948" s="918" t="s">
        <v>5417</v>
      </c>
    </row>
    <row r="949" spans="1:4">
      <c r="A949" s="918" t="s">
        <v>2652</v>
      </c>
      <c r="B949" s="918" t="s">
        <v>5427</v>
      </c>
      <c r="C949" s="918" t="s">
        <v>180</v>
      </c>
      <c r="D949" s="918" t="s">
        <v>5417</v>
      </c>
    </row>
    <row r="950" spans="1:4">
      <c r="A950" s="918" t="s">
        <v>2652</v>
      </c>
      <c r="B950" s="918" t="s">
        <v>22519</v>
      </c>
      <c r="C950" s="918" t="s">
        <v>179</v>
      </c>
      <c r="D950" s="918" t="s">
        <v>5418</v>
      </c>
    </row>
    <row r="951" spans="1:4">
      <c r="A951" s="918" t="s">
        <v>2652</v>
      </c>
      <c r="B951" s="918" t="s">
        <v>22521</v>
      </c>
      <c r="D951" s="918" t="s">
        <v>5417</v>
      </c>
    </row>
    <row r="952" spans="1:4">
      <c r="A952" s="918" t="s">
        <v>2652</v>
      </c>
      <c r="B952" s="918" t="s">
        <v>22525</v>
      </c>
      <c r="D952" s="918" t="s">
        <v>5417</v>
      </c>
    </row>
    <row r="953" spans="1:4">
      <c r="A953" s="918" t="s">
        <v>2652</v>
      </c>
      <c r="B953" s="918" t="s">
        <v>22530</v>
      </c>
      <c r="C953" s="918" t="s">
        <v>180</v>
      </c>
      <c r="D953" s="918" t="s">
        <v>5417</v>
      </c>
    </row>
    <row r="954" spans="1:4" hidden="1"/>
    <row r="955" spans="1:4" hidden="1"/>
    <row r="956" spans="1:4" hidden="1">
      <c r="A956" s="918" t="s">
        <v>2759</v>
      </c>
      <c r="B956" s="918" t="s">
        <v>26518</v>
      </c>
      <c r="C956" s="918" t="s">
        <v>179</v>
      </c>
      <c r="D956" s="918">
        <v>0</v>
      </c>
    </row>
    <row r="957" spans="1:4" hidden="1"/>
    <row r="958" spans="1:4" hidden="1"/>
    <row r="959" spans="1:4" hidden="1"/>
    <row r="960" spans="1:4" hidden="1"/>
    <row r="961" spans="1:4">
      <c r="D961" s="918" t="s">
        <v>5417</v>
      </c>
    </row>
    <row r="962" spans="1:4">
      <c r="A962" s="918" t="s">
        <v>2828</v>
      </c>
      <c r="B962" s="918" t="s">
        <v>2807</v>
      </c>
      <c r="C962" s="918" t="s">
        <v>179</v>
      </c>
      <c r="D962" s="918" t="s">
        <v>5418</v>
      </c>
    </row>
    <row r="963" spans="1:4">
      <c r="A963" s="918" t="s">
        <v>2828</v>
      </c>
      <c r="B963" s="918" t="s">
        <v>2813</v>
      </c>
      <c r="C963" s="918" t="s">
        <v>179</v>
      </c>
      <c r="D963" s="918" t="s">
        <v>5418</v>
      </c>
    </row>
    <row r="964" spans="1:4">
      <c r="A964" s="918" t="s">
        <v>2828</v>
      </c>
      <c r="B964" s="918" t="s">
        <v>2817</v>
      </c>
      <c r="C964" s="918" t="s">
        <v>179</v>
      </c>
      <c r="D964" s="918" t="s">
        <v>5418</v>
      </c>
    </row>
    <row r="965" spans="1:4">
      <c r="A965" s="918" t="s">
        <v>2828</v>
      </c>
      <c r="B965" s="918" t="s">
        <v>2834</v>
      </c>
      <c r="C965" s="918" t="s">
        <v>179</v>
      </c>
      <c r="D965" s="918" t="s">
        <v>5418</v>
      </c>
    </row>
    <row r="966" spans="1:4">
      <c r="A966" s="918" t="s">
        <v>2825</v>
      </c>
      <c r="B966" s="918" t="s">
        <v>3138</v>
      </c>
      <c r="C966" s="918" t="s">
        <v>179</v>
      </c>
      <c r="D966" s="918" t="s">
        <v>5417</v>
      </c>
    </row>
    <row r="967" spans="1:4">
      <c r="A967" s="918" t="s">
        <v>2825</v>
      </c>
      <c r="B967" s="918" t="s">
        <v>3754</v>
      </c>
      <c r="C967" s="918" t="s">
        <v>180</v>
      </c>
      <c r="D967" s="918" t="s">
        <v>5417</v>
      </c>
    </row>
    <row r="968" spans="1:4">
      <c r="A968" s="918" t="s">
        <v>2825</v>
      </c>
      <c r="B968" s="918" t="s">
        <v>4119</v>
      </c>
      <c r="C968" s="918" t="s">
        <v>180</v>
      </c>
      <c r="D968" s="918" t="s">
        <v>5417</v>
      </c>
    </row>
    <row r="969" spans="1:4">
      <c r="A969" s="918" t="s">
        <v>2846</v>
      </c>
      <c r="B969" s="918" t="s">
        <v>2851</v>
      </c>
      <c r="C969" s="918" t="s">
        <v>179</v>
      </c>
      <c r="D969" s="918" t="s">
        <v>5417</v>
      </c>
    </row>
    <row r="970" spans="1:4">
      <c r="A970" s="918" t="s">
        <v>2870</v>
      </c>
      <c r="B970" s="918" t="s">
        <v>2865</v>
      </c>
      <c r="C970" s="918" t="s">
        <v>180</v>
      </c>
      <c r="D970" s="918" t="s">
        <v>5417</v>
      </c>
    </row>
    <row r="971" spans="1:4">
      <c r="A971" s="918" t="s">
        <v>2870</v>
      </c>
      <c r="B971" s="918" t="s">
        <v>2867</v>
      </c>
      <c r="C971" s="918" t="s">
        <v>179</v>
      </c>
      <c r="D971" s="918" t="s">
        <v>5417</v>
      </c>
    </row>
    <row r="972" spans="1:4">
      <c r="A972" s="918" t="s">
        <v>2870</v>
      </c>
      <c r="B972" s="918" t="s">
        <v>2943</v>
      </c>
      <c r="C972" s="918" t="s">
        <v>179</v>
      </c>
      <c r="D972" s="918" t="s">
        <v>5417</v>
      </c>
    </row>
    <row r="973" spans="1:4">
      <c r="A973" s="918" t="s">
        <v>2870</v>
      </c>
      <c r="B973" s="918" t="s">
        <v>2946</v>
      </c>
      <c r="C973" s="918" t="s">
        <v>180</v>
      </c>
      <c r="D973" s="918" t="s">
        <v>5417</v>
      </c>
    </row>
    <row r="974" spans="1:4">
      <c r="A974" s="918" t="s">
        <v>2870</v>
      </c>
      <c r="B974" s="918" t="s">
        <v>25991</v>
      </c>
      <c r="C974" s="918" t="s">
        <v>180</v>
      </c>
      <c r="D974" s="918" t="s">
        <v>5417</v>
      </c>
    </row>
    <row r="976" spans="1:4">
      <c r="A976" s="918" t="s">
        <v>2986</v>
      </c>
      <c r="B976" s="918" t="s">
        <v>2924</v>
      </c>
      <c r="C976" s="918" t="s">
        <v>180</v>
      </c>
      <c r="D976" s="918" t="s">
        <v>5417</v>
      </c>
    </row>
    <row r="977" spans="1:4">
      <c r="A977" s="918" t="s">
        <v>2986</v>
      </c>
      <c r="B977" s="918" t="s">
        <v>2928</v>
      </c>
      <c r="C977" s="918" t="s">
        <v>179</v>
      </c>
      <c r="D977" s="918" t="s">
        <v>5418</v>
      </c>
    </row>
    <row r="978" spans="1:4">
      <c r="A978" s="918" t="s">
        <v>2986</v>
      </c>
      <c r="B978" s="918" t="s">
        <v>2932</v>
      </c>
      <c r="C978" s="918" t="s">
        <v>179</v>
      </c>
      <c r="D978" s="918" t="s">
        <v>5417</v>
      </c>
    </row>
    <row r="979" spans="1:4" hidden="1">
      <c r="A979" s="918" t="s">
        <v>2967</v>
      </c>
      <c r="B979" s="918" t="s">
        <v>2969</v>
      </c>
      <c r="C979" s="918" t="s">
        <v>179</v>
      </c>
      <c r="D979" s="918" t="s">
        <v>5418</v>
      </c>
    </row>
    <row r="980" spans="1:4">
      <c r="A980" s="918" t="s">
        <v>3143</v>
      </c>
      <c r="B980" s="918" t="s">
        <v>2998</v>
      </c>
      <c r="C980" s="918" t="s">
        <v>180</v>
      </c>
      <c r="D980" s="918" t="s">
        <v>5417</v>
      </c>
    </row>
    <row r="981" spans="1:4">
      <c r="A981" s="918" t="s">
        <v>3143</v>
      </c>
      <c r="B981" s="918" t="s">
        <v>3003</v>
      </c>
      <c r="C981" s="918" t="s">
        <v>179</v>
      </c>
      <c r="D981" s="918" t="s">
        <v>5418</v>
      </c>
    </row>
    <row r="982" spans="1:4">
      <c r="A982" s="918" t="s">
        <v>3143</v>
      </c>
      <c r="B982" s="918" t="s">
        <v>3009</v>
      </c>
      <c r="C982" s="918" t="s">
        <v>179</v>
      </c>
      <c r="D982" s="918" t="s">
        <v>5417</v>
      </c>
    </row>
    <row r="983" spans="1:4">
      <c r="A983" s="918" t="s">
        <v>3143</v>
      </c>
      <c r="B983" s="918" t="s">
        <v>3015</v>
      </c>
      <c r="C983" s="918" t="s">
        <v>179</v>
      </c>
      <c r="D983" s="918" t="s">
        <v>5416</v>
      </c>
    </row>
    <row r="984" spans="1:4">
      <c r="D984" s="918" t="s">
        <v>5417</v>
      </c>
    </row>
    <row r="985" spans="1:4">
      <c r="D985" s="918" t="s">
        <v>5417</v>
      </c>
    </row>
    <row r="986" spans="1:4">
      <c r="A986" s="918" t="s">
        <v>3099</v>
      </c>
      <c r="B986" s="918" t="s">
        <v>3085</v>
      </c>
      <c r="C986" s="918" t="s">
        <v>179</v>
      </c>
      <c r="D986" s="918" t="s">
        <v>5416</v>
      </c>
    </row>
    <row r="987" spans="1:4">
      <c r="A987" s="918" t="s">
        <v>3099</v>
      </c>
      <c r="B987" s="918" t="s">
        <v>3089</v>
      </c>
      <c r="C987" s="918" t="s">
        <v>180</v>
      </c>
      <c r="D987" s="918" t="s">
        <v>5417</v>
      </c>
    </row>
    <row r="988" spans="1:4">
      <c r="A988" s="918" t="s">
        <v>3099</v>
      </c>
      <c r="B988" s="918" t="s">
        <v>3094</v>
      </c>
      <c r="C988" s="918" t="s">
        <v>180</v>
      </c>
      <c r="D988" s="918" t="s">
        <v>5417</v>
      </c>
    </row>
    <row r="989" spans="1:4">
      <c r="A989" s="918" t="s">
        <v>3099</v>
      </c>
      <c r="B989" s="918" t="s">
        <v>22262</v>
      </c>
      <c r="D989" s="918" t="s">
        <v>5417</v>
      </c>
    </row>
    <row r="990" spans="1:4">
      <c r="D990" s="918" t="s">
        <v>5417</v>
      </c>
    </row>
    <row r="991" spans="1:4">
      <c r="D991" s="918" t="s">
        <v>5417</v>
      </c>
    </row>
    <row r="992" spans="1:4">
      <c r="D992" s="918" t="s">
        <v>5417</v>
      </c>
    </row>
    <row r="993" spans="1:4">
      <c r="A993" s="918" t="s">
        <v>3212</v>
      </c>
      <c r="B993" s="918" t="s">
        <v>3208</v>
      </c>
      <c r="C993" s="918" t="s">
        <v>179</v>
      </c>
      <c r="D993" s="918" t="s">
        <v>5418</v>
      </c>
    </row>
    <row r="994" spans="1:4">
      <c r="A994" s="918" t="s">
        <v>3212</v>
      </c>
      <c r="B994" s="918" t="s">
        <v>3324</v>
      </c>
      <c r="C994" s="918" t="s">
        <v>179</v>
      </c>
      <c r="D994" s="918" t="s">
        <v>5416</v>
      </c>
    </row>
    <row r="995" spans="1:4">
      <c r="D995" s="918" t="s">
        <v>5417</v>
      </c>
    </row>
    <row r="996" spans="1:4">
      <c r="A996" s="918" t="s">
        <v>3213</v>
      </c>
      <c r="B996" s="918" t="s">
        <v>3157</v>
      </c>
      <c r="C996" s="918" t="s">
        <v>179</v>
      </c>
      <c r="D996" s="918" t="s">
        <v>5417</v>
      </c>
    </row>
    <row r="997" spans="1:4">
      <c r="A997" s="918" t="s">
        <v>3213</v>
      </c>
      <c r="B997" s="918" t="s">
        <v>3162</v>
      </c>
      <c r="C997" s="918" t="s">
        <v>179</v>
      </c>
      <c r="D997" s="918" t="s">
        <v>5418</v>
      </c>
    </row>
    <row r="998" spans="1:4">
      <c r="A998" s="918" t="s">
        <v>3213</v>
      </c>
      <c r="B998" s="918" t="s">
        <v>3167</v>
      </c>
      <c r="C998" s="918" t="s">
        <v>179</v>
      </c>
      <c r="D998" s="918" t="s">
        <v>5416</v>
      </c>
    </row>
    <row r="999" spans="1:4">
      <c r="A999" s="918" t="s">
        <v>3213</v>
      </c>
      <c r="B999" s="918" t="s">
        <v>3214</v>
      </c>
      <c r="C999" s="918" t="s">
        <v>179</v>
      </c>
      <c r="D999" s="918" t="s">
        <v>5417</v>
      </c>
    </row>
    <row r="1000" spans="1:4">
      <c r="A1000" s="918" t="s">
        <v>3213</v>
      </c>
      <c r="B1000" s="918" t="s">
        <v>3175</v>
      </c>
      <c r="C1000" s="918" t="s">
        <v>179</v>
      </c>
      <c r="D1000" s="918" t="s">
        <v>5417</v>
      </c>
    </row>
    <row r="1001" spans="1:4">
      <c r="A1001" s="918" t="s">
        <v>3213</v>
      </c>
      <c r="B1001" s="918" t="s">
        <v>3180</v>
      </c>
      <c r="C1001" s="918" t="s">
        <v>180</v>
      </c>
      <c r="D1001" s="918" t="s">
        <v>5417</v>
      </c>
    </row>
    <row r="1002" spans="1:4">
      <c r="A1002" s="918" t="s">
        <v>3213</v>
      </c>
      <c r="B1002" s="918" t="s">
        <v>3185</v>
      </c>
      <c r="C1002" s="918" t="s">
        <v>180</v>
      </c>
      <c r="D1002" s="918" t="s">
        <v>5417</v>
      </c>
    </row>
    <row r="1003" spans="1:4">
      <c r="A1003" s="918" t="s">
        <v>3213</v>
      </c>
      <c r="B1003" s="918" t="s">
        <v>3190</v>
      </c>
      <c r="C1003" s="918" t="s">
        <v>179</v>
      </c>
      <c r="D1003" s="918" t="s">
        <v>5417</v>
      </c>
    </row>
    <row r="1004" spans="1:4">
      <c r="A1004" s="918" t="s">
        <v>3213</v>
      </c>
      <c r="B1004" s="918" t="s">
        <v>3193</v>
      </c>
      <c r="C1004" s="918" t="s">
        <v>180</v>
      </c>
      <c r="D1004" s="918" t="s">
        <v>5417</v>
      </c>
    </row>
    <row r="1005" spans="1:4">
      <c r="A1005" s="918" t="s">
        <v>3213</v>
      </c>
      <c r="B1005" s="918" t="s">
        <v>3198</v>
      </c>
      <c r="C1005" s="918" t="s">
        <v>179</v>
      </c>
      <c r="D1005" s="918" t="s">
        <v>5416</v>
      </c>
    </row>
    <row r="1006" spans="1:4">
      <c r="A1006" s="918" t="s">
        <v>3213</v>
      </c>
      <c r="B1006" s="918" t="s">
        <v>3203</v>
      </c>
      <c r="C1006" s="918" t="s">
        <v>179</v>
      </c>
      <c r="D1006" s="918" t="s">
        <v>5417</v>
      </c>
    </row>
    <row r="1007" spans="1:4">
      <c r="A1007" s="918" t="s">
        <v>3213</v>
      </c>
      <c r="B1007" s="918" t="s">
        <v>4644</v>
      </c>
      <c r="C1007" s="918" t="s">
        <v>180</v>
      </c>
      <c r="D1007" s="918" t="s">
        <v>5417</v>
      </c>
    </row>
    <row r="1008" spans="1:4">
      <c r="A1008" s="918" t="s">
        <v>3213</v>
      </c>
      <c r="B1008" s="918" t="s">
        <v>4648</v>
      </c>
      <c r="C1008" s="918" t="s">
        <v>179</v>
      </c>
      <c r="D1008" s="918" t="s">
        <v>5417</v>
      </c>
    </row>
    <row r="1009" spans="1:4">
      <c r="A1009" s="918" t="s">
        <v>3213</v>
      </c>
      <c r="B1009" s="918" t="s">
        <v>23588</v>
      </c>
      <c r="C1009" s="918" t="s">
        <v>180</v>
      </c>
      <c r="D1009" s="918" t="s">
        <v>5417</v>
      </c>
    </row>
    <row r="1010" spans="1:4">
      <c r="A1010" s="918" t="s">
        <v>3232</v>
      </c>
      <c r="B1010" s="918" t="s">
        <v>22291</v>
      </c>
      <c r="C1010" s="918" t="s">
        <v>180</v>
      </c>
      <c r="D1010" s="918" t="s">
        <v>5417</v>
      </c>
    </row>
    <row r="1011" spans="1:4">
      <c r="D1011" s="918" t="s">
        <v>5417</v>
      </c>
    </row>
    <row r="1012" spans="1:4">
      <c r="A1012" s="918" t="s">
        <v>3277</v>
      </c>
      <c r="B1012" s="918" t="s">
        <v>24387</v>
      </c>
      <c r="C1012" s="918" t="s">
        <v>179</v>
      </c>
      <c r="D1012" s="918" t="s">
        <v>5418</v>
      </c>
    </row>
    <row r="1013" spans="1:4">
      <c r="A1013" s="918" t="s">
        <v>3277</v>
      </c>
      <c r="B1013" s="918" t="s">
        <v>24398</v>
      </c>
      <c r="C1013" s="918" t="s">
        <v>179</v>
      </c>
      <c r="D1013" s="918" t="s">
        <v>5418</v>
      </c>
    </row>
    <row r="1014" spans="1:4">
      <c r="A1014" s="918" t="s">
        <v>3277</v>
      </c>
      <c r="B1014" s="918" t="s">
        <v>24408</v>
      </c>
      <c r="C1014" s="918" t="s">
        <v>179</v>
      </c>
      <c r="D1014" s="918" t="s">
        <v>5417</v>
      </c>
    </row>
    <row r="1015" spans="1:4">
      <c r="A1015" s="918" t="s">
        <v>3277</v>
      </c>
      <c r="B1015" s="918" t="s">
        <v>25164</v>
      </c>
      <c r="C1015" s="918" t="s">
        <v>179</v>
      </c>
      <c r="D1015" s="918" t="s">
        <v>5418</v>
      </c>
    </row>
    <row r="1016" spans="1:4">
      <c r="A1016" s="918" t="s">
        <v>3277</v>
      </c>
      <c r="B1016" s="918" t="s">
        <v>24425</v>
      </c>
      <c r="C1016" s="918" t="s">
        <v>179</v>
      </c>
      <c r="D1016" s="918" t="s">
        <v>5418</v>
      </c>
    </row>
    <row r="1017" spans="1:4">
      <c r="A1017" s="918" t="s">
        <v>3277</v>
      </c>
      <c r="B1017" s="918" t="s">
        <v>24433</v>
      </c>
      <c r="C1017" s="918" t="s">
        <v>179</v>
      </c>
      <c r="D1017" s="918" t="s">
        <v>5418</v>
      </c>
    </row>
    <row r="1018" spans="1:4">
      <c r="A1018" s="918" t="s">
        <v>3277</v>
      </c>
      <c r="B1018" s="918" t="s">
        <v>24438</v>
      </c>
      <c r="C1018" s="918" t="s">
        <v>179</v>
      </c>
      <c r="D1018" s="918" t="s">
        <v>5418</v>
      </c>
    </row>
    <row r="1019" spans="1:4">
      <c r="A1019" s="918" t="s">
        <v>3277</v>
      </c>
      <c r="B1019" s="918" t="s">
        <v>24443</v>
      </c>
      <c r="C1019" s="918" t="s">
        <v>481</v>
      </c>
      <c r="D1019" s="918" t="s">
        <v>5417</v>
      </c>
    </row>
    <row r="1020" spans="1:4">
      <c r="A1020" s="918" t="s">
        <v>3277</v>
      </c>
      <c r="B1020" s="918" t="s">
        <v>24446</v>
      </c>
      <c r="C1020" s="918" t="s">
        <v>179</v>
      </c>
      <c r="D1020" s="918" t="s">
        <v>5416</v>
      </c>
    </row>
    <row r="1021" spans="1:4">
      <c r="A1021" s="918" t="s">
        <v>24453</v>
      </c>
      <c r="B1021" s="918" t="s">
        <v>24451</v>
      </c>
      <c r="C1021" s="918" t="s">
        <v>180</v>
      </c>
      <c r="D1021" s="918" t="s">
        <v>5417</v>
      </c>
    </row>
    <row r="1022" spans="1:4">
      <c r="A1022" s="918" t="s">
        <v>24453</v>
      </c>
      <c r="B1022" s="918" t="s">
        <v>24459</v>
      </c>
      <c r="C1022" s="918" t="s">
        <v>179</v>
      </c>
      <c r="D1022" s="918" t="s">
        <v>5418</v>
      </c>
    </row>
    <row r="1023" spans="1:4">
      <c r="A1023" s="918" t="s">
        <v>3277</v>
      </c>
      <c r="B1023" s="918" t="s">
        <v>24600</v>
      </c>
      <c r="C1023" s="918" t="s">
        <v>179</v>
      </c>
      <c r="D1023" s="918" t="s">
        <v>5418</v>
      </c>
    </row>
    <row r="1024" spans="1:4">
      <c r="A1024" s="918" t="s">
        <v>3277</v>
      </c>
      <c r="B1024" s="918" t="s">
        <v>24469</v>
      </c>
      <c r="C1024" s="918" t="s">
        <v>179</v>
      </c>
      <c r="D1024" s="918" t="s">
        <v>5418</v>
      </c>
    </row>
    <row r="1025" spans="1:4">
      <c r="A1025" s="918" t="s">
        <v>3277</v>
      </c>
      <c r="B1025" s="918" t="s">
        <v>24601</v>
      </c>
      <c r="C1025" s="918" t="s">
        <v>179</v>
      </c>
      <c r="D1025" s="918" t="s">
        <v>5417</v>
      </c>
    </row>
    <row r="1026" spans="1:4">
      <c r="A1026" s="918" t="s">
        <v>3277</v>
      </c>
      <c r="B1026" s="918" t="s">
        <v>24483</v>
      </c>
      <c r="C1026" s="918" t="s">
        <v>180</v>
      </c>
      <c r="D1026" s="918" t="s">
        <v>5417</v>
      </c>
    </row>
    <row r="1027" spans="1:4">
      <c r="A1027" s="918" t="s">
        <v>3277</v>
      </c>
      <c r="B1027" s="918" t="s">
        <v>24488</v>
      </c>
      <c r="C1027" s="918" t="s">
        <v>180</v>
      </c>
      <c r="D1027" s="918" t="s">
        <v>5417</v>
      </c>
    </row>
    <row r="1028" spans="1:4">
      <c r="A1028" s="918" t="s">
        <v>3277</v>
      </c>
      <c r="B1028" s="918" t="s">
        <v>24494</v>
      </c>
      <c r="D1028" s="918" t="s">
        <v>5417</v>
      </c>
    </row>
    <row r="1029" spans="1:4">
      <c r="A1029" s="918" t="s">
        <v>3277</v>
      </c>
      <c r="B1029" s="918" t="s">
        <v>24602</v>
      </c>
      <c r="D1029" s="918" t="s">
        <v>5417</v>
      </c>
    </row>
    <row r="1030" spans="1:4">
      <c r="A1030" s="918" t="s">
        <v>3277</v>
      </c>
      <c r="B1030" s="918" t="s">
        <v>24574</v>
      </c>
      <c r="C1030" s="918" t="s">
        <v>180</v>
      </c>
      <c r="D1030" s="918" t="s">
        <v>22456</v>
      </c>
    </row>
    <row r="1031" spans="1:4">
      <c r="A1031" s="918" t="s">
        <v>3277</v>
      </c>
      <c r="B1031" s="918" t="s">
        <v>24577</v>
      </c>
      <c r="C1031" s="918" t="s">
        <v>179</v>
      </c>
      <c r="D1031" s="918" t="s">
        <v>5417</v>
      </c>
    </row>
    <row r="1032" spans="1:4">
      <c r="A1032" s="918" t="s">
        <v>3277</v>
      </c>
      <c r="B1032" s="918" t="s">
        <v>24582</v>
      </c>
      <c r="C1032" s="918" t="s">
        <v>180</v>
      </c>
      <c r="D1032" s="918" t="s">
        <v>5417</v>
      </c>
    </row>
    <row r="1033" spans="1:4">
      <c r="A1033" s="918" t="s">
        <v>3277</v>
      </c>
      <c r="B1033" s="918" t="s">
        <v>24587</v>
      </c>
      <c r="C1033" s="918" t="s">
        <v>180</v>
      </c>
      <c r="D1033" s="918" t="s">
        <v>5417</v>
      </c>
    </row>
    <row r="1034" spans="1:4">
      <c r="A1034" s="918" t="s">
        <v>3277</v>
      </c>
      <c r="B1034" s="918" t="s">
        <v>24634</v>
      </c>
      <c r="D1034" s="918" t="s">
        <v>5417</v>
      </c>
    </row>
    <row r="1035" spans="1:4">
      <c r="A1035" s="918" t="s">
        <v>3277</v>
      </c>
      <c r="B1035" s="918" t="s">
        <v>24532</v>
      </c>
      <c r="C1035" s="918" t="s">
        <v>180</v>
      </c>
      <c r="D1035" s="918" t="s">
        <v>5417</v>
      </c>
    </row>
    <row r="1036" spans="1:4">
      <c r="A1036" s="918" t="s">
        <v>5306</v>
      </c>
      <c r="B1036" s="918" t="s">
        <v>24500</v>
      </c>
      <c r="C1036" s="918" t="s">
        <v>179</v>
      </c>
      <c r="D1036" s="918" t="s">
        <v>5418</v>
      </c>
    </row>
    <row r="1037" spans="1:4">
      <c r="A1037" s="918" t="s">
        <v>5306</v>
      </c>
      <c r="B1037" s="918" t="s">
        <v>24507</v>
      </c>
      <c r="C1037" s="918" t="s">
        <v>481</v>
      </c>
      <c r="D1037" s="918" t="s">
        <v>5417</v>
      </c>
    </row>
    <row r="1038" spans="1:4">
      <c r="A1038" s="918" t="s">
        <v>5306</v>
      </c>
      <c r="B1038" s="918" t="s">
        <v>24515</v>
      </c>
      <c r="C1038" s="918" t="s">
        <v>179</v>
      </c>
      <c r="D1038" s="918" t="s">
        <v>5418</v>
      </c>
    </row>
    <row r="1039" spans="1:4">
      <c r="A1039" s="918" t="s">
        <v>5306</v>
      </c>
      <c r="B1039" s="918" t="s">
        <v>24525</v>
      </c>
      <c r="C1039" s="918" t="s">
        <v>179</v>
      </c>
      <c r="D1039" s="918" t="s">
        <v>5418</v>
      </c>
    </row>
    <row r="1040" spans="1:4">
      <c r="A1040" s="918" t="s">
        <v>5306</v>
      </c>
      <c r="B1040" s="918" t="s">
        <v>24535</v>
      </c>
      <c r="C1040" s="918" t="s">
        <v>179</v>
      </c>
      <c r="D1040" s="918" t="s">
        <v>22176</v>
      </c>
    </row>
    <row r="1041" spans="1:4">
      <c r="A1041" s="918" t="s">
        <v>5306</v>
      </c>
      <c r="B1041" s="918" t="s">
        <v>24540</v>
      </c>
      <c r="C1041" s="918" t="s">
        <v>179</v>
      </c>
      <c r="D1041" s="918" t="s">
        <v>5417</v>
      </c>
    </row>
    <row r="1042" spans="1:4">
      <c r="A1042" s="918" t="s">
        <v>5306</v>
      </c>
      <c r="B1042" s="918" t="s">
        <v>24633</v>
      </c>
      <c r="C1042" s="918" t="s">
        <v>180</v>
      </c>
      <c r="D1042" s="918" t="s">
        <v>5418</v>
      </c>
    </row>
    <row r="1043" spans="1:4">
      <c r="A1043" s="918" t="s">
        <v>5306</v>
      </c>
      <c r="B1043" s="918" t="s">
        <v>24603</v>
      </c>
      <c r="C1043" s="918" t="s">
        <v>180</v>
      </c>
      <c r="D1043" s="918" t="s">
        <v>5417</v>
      </c>
    </row>
    <row r="1044" spans="1:4">
      <c r="A1044" s="918" t="s">
        <v>5306</v>
      </c>
      <c r="B1044" s="918" t="s">
        <v>24553</v>
      </c>
      <c r="C1044" s="918" t="s">
        <v>179</v>
      </c>
      <c r="D1044" s="918" t="s">
        <v>5417</v>
      </c>
    </row>
    <row r="1045" spans="1:4">
      <c r="A1045" s="918" t="s">
        <v>5306</v>
      </c>
      <c r="B1045" s="918" t="s">
        <v>24561</v>
      </c>
      <c r="C1045" s="918" t="s">
        <v>179</v>
      </c>
      <c r="D1045" s="918" t="s">
        <v>5416</v>
      </c>
    </row>
    <row r="1046" spans="1:4">
      <c r="A1046" s="918" t="s">
        <v>5306</v>
      </c>
      <c r="B1046" s="918" t="s">
        <v>24564</v>
      </c>
      <c r="C1046" s="918" t="s">
        <v>179</v>
      </c>
      <c r="D1046" s="918" t="s">
        <v>5418</v>
      </c>
    </row>
    <row r="1047" spans="1:4">
      <c r="A1047" s="918" t="s">
        <v>5306</v>
      </c>
      <c r="B1047" s="918" t="s">
        <v>24566</v>
      </c>
      <c r="D1047" s="918" t="s">
        <v>5417</v>
      </c>
    </row>
    <row r="1048" spans="1:4">
      <c r="A1048" s="918" t="s">
        <v>5306</v>
      </c>
      <c r="B1048" s="918" t="s">
        <v>24604</v>
      </c>
      <c r="D1048" s="918" t="s">
        <v>5417</v>
      </c>
    </row>
    <row r="1049" spans="1:4">
      <c r="A1049" s="918" t="s">
        <v>5306</v>
      </c>
      <c r="B1049" s="918" t="s">
        <v>24572</v>
      </c>
      <c r="C1049" s="918" t="s">
        <v>179</v>
      </c>
      <c r="D1049" s="918" t="s">
        <v>5418</v>
      </c>
    </row>
    <row r="1050" spans="1:4">
      <c r="A1050" s="918" t="s">
        <v>5306</v>
      </c>
      <c r="B1050" s="918" t="s">
        <v>24636</v>
      </c>
      <c r="D1050" s="918" t="s">
        <v>5417</v>
      </c>
    </row>
    <row r="1051" spans="1:4">
      <c r="A1051" s="918" t="s">
        <v>5306</v>
      </c>
      <c r="B1051" s="918" t="s">
        <v>24640</v>
      </c>
      <c r="D1051" s="918" t="s">
        <v>5417</v>
      </c>
    </row>
    <row r="1052" spans="1:4">
      <c r="A1052" s="918" t="s">
        <v>5306</v>
      </c>
      <c r="B1052" s="918" t="s">
        <v>25891</v>
      </c>
      <c r="D1052" s="918" t="s">
        <v>5417</v>
      </c>
    </row>
    <row r="1053" spans="1:4">
      <c r="A1053" s="918" t="s">
        <v>5306</v>
      </c>
      <c r="B1053" s="918" t="s">
        <v>24647</v>
      </c>
      <c r="C1053" s="918" t="s">
        <v>179</v>
      </c>
      <c r="D1053" s="918" t="s">
        <v>22456</v>
      </c>
    </row>
    <row r="1054" spans="1:4">
      <c r="A1054" s="918" t="s">
        <v>5306</v>
      </c>
      <c r="B1054" s="918" t="s">
        <v>24654</v>
      </c>
      <c r="C1054" s="918" t="s">
        <v>179</v>
      </c>
      <c r="D1054" s="918" t="s">
        <v>5417</v>
      </c>
    </row>
    <row r="1058" spans="1:4">
      <c r="A1058" s="918" t="s">
        <v>3416</v>
      </c>
      <c r="B1058" s="918" t="s">
        <v>3340</v>
      </c>
      <c r="C1058" s="918" t="s">
        <v>180</v>
      </c>
      <c r="D1058" s="918" t="s">
        <v>5417</v>
      </c>
    </row>
    <row r="1059" spans="1:4">
      <c r="A1059" s="918" t="s">
        <v>3416</v>
      </c>
      <c r="B1059" s="918" t="s">
        <v>3346</v>
      </c>
      <c r="C1059" s="918" t="s">
        <v>180</v>
      </c>
      <c r="D1059" s="918" t="s">
        <v>5417</v>
      </c>
    </row>
    <row r="1060" spans="1:4">
      <c r="A1060" s="918" t="s">
        <v>3416</v>
      </c>
      <c r="B1060" s="918" t="s">
        <v>3419</v>
      </c>
      <c r="C1060" s="918" t="s">
        <v>180</v>
      </c>
      <c r="D1060" s="918" t="s">
        <v>5417</v>
      </c>
    </row>
    <row r="1061" spans="1:4">
      <c r="A1061" s="918" t="s">
        <v>3416</v>
      </c>
      <c r="B1061" s="918" t="s">
        <v>3358</v>
      </c>
      <c r="C1061" s="918" t="s">
        <v>179</v>
      </c>
      <c r="D1061" s="918" t="s">
        <v>5417</v>
      </c>
    </row>
    <row r="1062" spans="1:4">
      <c r="A1062" s="918" t="s">
        <v>3416</v>
      </c>
      <c r="B1062" s="918" t="s">
        <v>3418</v>
      </c>
      <c r="C1062" s="918" t="s">
        <v>180</v>
      </c>
      <c r="D1062" s="918" t="s">
        <v>5417</v>
      </c>
    </row>
    <row r="1063" spans="1:4">
      <c r="A1063" s="918" t="s">
        <v>3416</v>
      </c>
      <c r="B1063" s="918" t="s">
        <v>3366</v>
      </c>
      <c r="C1063" s="918" t="s">
        <v>180</v>
      </c>
      <c r="D1063" s="918" t="s">
        <v>5417</v>
      </c>
    </row>
    <row r="1064" spans="1:4">
      <c r="A1064" s="918" t="s">
        <v>3416</v>
      </c>
      <c r="B1064" s="918" t="s">
        <v>4323</v>
      </c>
      <c r="C1064" s="918" t="s">
        <v>180</v>
      </c>
      <c r="D1064" s="918" t="s">
        <v>5417</v>
      </c>
    </row>
    <row r="1065" spans="1:4">
      <c r="A1065" s="918" t="s">
        <v>3416</v>
      </c>
      <c r="B1065" s="918" t="s">
        <v>3375</v>
      </c>
      <c r="C1065" s="918" t="s">
        <v>180</v>
      </c>
      <c r="D1065" s="918" t="s">
        <v>5417</v>
      </c>
    </row>
    <row r="1066" spans="1:4">
      <c r="A1066" s="918" t="s">
        <v>3416</v>
      </c>
      <c r="B1066" s="918" t="s">
        <v>3380</v>
      </c>
      <c r="C1066" s="918" t="s">
        <v>179</v>
      </c>
      <c r="D1066" s="918" t="s">
        <v>5418</v>
      </c>
    </row>
    <row r="1067" spans="1:4">
      <c r="A1067" s="918" t="s">
        <v>3416</v>
      </c>
      <c r="B1067" s="918" t="s">
        <v>3386</v>
      </c>
      <c r="C1067" s="918" t="s">
        <v>481</v>
      </c>
      <c r="D1067" s="918" t="s">
        <v>5417</v>
      </c>
    </row>
    <row r="1068" spans="1:4">
      <c r="A1068" s="918" t="s">
        <v>3416</v>
      </c>
      <c r="B1068" s="918" t="s">
        <v>4736</v>
      </c>
      <c r="C1068" s="918" t="s">
        <v>180</v>
      </c>
      <c r="D1068" s="918" t="s">
        <v>5417</v>
      </c>
    </row>
    <row r="1069" spans="1:4">
      <c r="A1069" s="918" t="s">
        <v>3416</v>
      </c>
      <c r="B1069" s="918" t="s">
        <v>3397</v>
      </c>
      <c r="C1069" s="918" t="s">
        <v>180</v>
      </c>
      <c r="D1069" s="918" t="s">
        <v>5417</v>
      </c>
    </row>
    <row r="1070" spans="1:4">
      <c r="A1070" s="918" t="s">
        <v>3416</v>
      </c>
      <c r="B1070" s="918" t="s">
        <v>3411</v>
      </c>
      <c r="C1070" s="918" t="s">
        <v>180</v>
      </c>
      <c r="D1070" s="918" t="s">
        <v>5417</v>
      </c>
    </row>
    <row r="1071" spans="1:4">
      <c r="A1071" s="918" t="s">
        <v>3416</v>
      </c>
      <c r="B1071" s="918" t="s">
        <v>3484</v>
      </c>
      <c r="C1071" s="918" t="s">
        <v>179</v>
      </c>
      <c r="D1071" s="918" t="s">
        <v>5417</v>
      </c>
    </row>
    <row r="1072" spans="1:4">
      <c r="A1072" s="918" t="s">
        <v>3416</v>
      </c>
      <c r="B1072" s="918" t="s">
        <v>3488</v>
      </c>
      <c r="C1072" s="918" t="s">
        <v>180</v>
      </c>
      <c r="D1072" s="918" t="s">
        <v>5417</v>
      </c>
    </row>
    <row r="1073" spans="1:4">
      <c r="A1073" s="918" t="s">
        <v>3416</v>
      </c>
      <c r="B1073" s="918" t="s">
        <v>3492</v>
      </c>
      <c r="C1073" s="918" t="s">
        <v>179</v>
      </c>
      <c r="D1073" s="918" t="s">
        <v>5418</v>
      </c>
    </row>
    <row r="1074" spans="1:4">
      <c r="A1074" s="918" t="s">
        <v>3416</v>
      </c>
      <c r="B1074" s="918" t="s">
        <v>3496</v>
      </c>
      <c r="C1074" s="918" t="s">
        <v>179</v>
      </c>
      <c r="D1074" s="918" t="s">
        <v>5417</v>
      </c>
    </row>
    <row r="1075" spans="1:4">
      <c r="A1075" s="918" t="s">
        <v>3416</v>
      </c>
      <c r="B1075" s="918" t="s">
        <v>3499</v>
      </c>
      <c r="C1075" s="918" t="s">
        <v>180</v>
      </c>
      <c r="D1075" s="918" t="s">
        <v>5417</v>
      </c>
    </row>
    <row r="1076" spans="1:4">
      <c r="A1076" s="918" t="s">
        <v>3416</v>
      </c>
      <c r="B1076" s="918" t="s">
        <v>3503</v>
      </c>
      <c r="C1076" s="918" t="s">
        <v>180</v>
      </c>
      <c r="D1076" s="918" t="s">
        <v>5417</v>
      </c>
    </row>
    <row r="1077" spans="1:4">
      <c r="A1077" s="918" t="s">
        <v>3416</v>
      </c>
      <c r="B1077" s="918" t="s">
        <v>3729</v>
      </c>
      <c r="C1077" s="918" t="s">
        <v>180</v>
      </c>
      <c r="D1077" s="918" t="s">
        <v>5417</v>
      </c>
    </row>
    <row r="1078" spans="1:4">
      <c r="A1078" s="918" t="s">
        <v>3416</v>
      </c>
      <c r="B1078" s="918" t="s">
        <v>3735</v>
      </c>
      <c r="C1078" s="918" t="s">
        <v>180</v>
      </c>
      <c r="D1078" s="918" t="s">
        <v>5417</v>
      </c>
    </row>
    <row r="1079" spans="1:4">
      <c r="A1079" s="918" t="s">
        <v>3416</v>
      </c>
      <c r="B1079" s="918" t="s">
        <v>3740</v>
      </c>
      <c r="C1079" s="918" t="s">
        <v>180</v>
      </c>
      <c r="D1079" s="918" t="s">
        <v>5417</v>
      </c>
    </row>
    <row r="1080" spans="1:4">
      <c r="A1080" s="918" t="s">
        <v>3416</v>
      </c>
      <c r="B1080" s="918" t="s">
        <v>4096</v>
      </c>
      <c r="C1080" s="918" t="s">
        <v>180</v>
      </c>
      <c r="D1080" s="918" t="s">
        <v>5417</v>
      </c>
    </row>
    <row r="1081" spans="1:4">
      <c r="A1081" s="918" t="s">
        <v>3416</v>
      </c>
      <c r="B1081" s="918" t="s">
        <v>4100</v>
      </c>
      <c r="C1081" s="918" t="s">
        <v>180</v>
      </c>
      <c r="D1081" s="918" t="s">
        <v>5417</v>
      </c>
    </row>
    <row r="1082" spans="1:4">
      <c r="A1082" s="918" t="s">
        <v>3416</v>
      </c>
      <c r="B1082" s="918" t="s">
        <v>4104</v>
      </c>
      <c r="C1082" s="918" t="s">
        <v>180</v>
      </c>
      <c r="D1082" s="918" t="s">
        <v>5417</v>
      </c>
    </row>
    <row r="1083" spans="1:4">
      <c r="A1083" s="918" t="s">
        <v>3416</v>
      </c>
      <c r="B1083" s="918" t="s">
        <v>4111</v>
      </c>
      <c r="C1083" s="918" t="s">
        <v>180</v>
      </c>
      <c r="D1083" s="918" t="s">
        <v>5417</v>
      </c>
    </row>
    <row r="1084" spans="1:4">
      <c r="A1084" s="918" t="s">
        <v>3416</v>
      </c>
      <c r="B1084" s="918" t="s">
        <v>4325</v>
      </c>
      <c r="C1084" s="918" t="s">
        <v>180</v>
      </c>
      <c r="D1084" s="918" t="s">
        <v>5417</v>
      </c>
    </row>
    <row r="1085" spans="1:4">
      <c r="A1085" s="918" t="s">
        <v>3416</v>
      </c>
      <c r="B1085" s="918" t="s">
        <v>4330</v>
      </c>
      <c r="C1085" s="918" t="s">
        <v>180</v>
      </c>
      <c r="D1085" s="918" t="s">
        <v>5417</v>
      </c>
    </row>
    <row r="1086" spans="1:4">
      <c r="A1086" s="918" t="s">
        <v>3416</v>
      </c>
      <c r="B1086" s="918" t="s">
        <v>4332</v>
      </c>
      <c r="C1086" s="918" t="s">
        <v>180</v>
      </c>
      <c r="D1086" s="918" t="s">
        <v>5417</v>
      </c>
    </row>
    <row r="1087" spans="1:4">
      <c r="A1087" s="918" t="s">
        <v>3416</v>
      </c>
      <c r="B1087" s="918" t="s">
        <v>22211</v>
      </c>
      <c r="C1087" s="918" t="s">
        <v>179</v>
      </c>
      <c r="D1087" s="918" t="s">
        <v>5417</v>
      </c>
    </row>
    <row r="1088" spans="1:4">
      <c r="A1088" s="918" t="s">
        <v>4032</v>
      </c>
      <c r="B1088" s="918" t="s">
        <v>4031</v>
      </c>
      <c r="C1088" s="918" t="s">
        <v>180</v>
      </c>
      <c r="D1088" s="918" t="s">
        <v>5417</v>
      </c>
    </row>
    <row r="1089" spans="1:4">
      <c r="A1089" s="918" t="s">
        <v>4032</v>
      </c>
      <c r="B1089" s="918" t="s">
        <v>4036</v>
      </c>
      <c r="C1089" s="918" t="s">
        <v>179</v>
      </c>
      <c r="D1089" s="918" t="s">
        <v>5418</v>
      </c>
    </row>
    <row r="1090" spans="1:4">
      <c r="A1090" s="918" t="s">
        <v>3416</v>
      </c>
      <c r="B1090" s="918" t="s">
        <v>3404</v>
      </c>
      <c r="C1090" s="918" t="s">
        <v>180</v>
      </c>
      <c r="D1090" s="918" t="s">
        <v>5417</v>
      </c>
    </row>
    <row r="1091" spans="1:4">
      <c r="A1091" s="918" t="s">
        <v>3416</v>
      </c>
      <c r="B1091" s="918" t="s">
        <v>4335</v>
      </c>
      <c r="C1091" s="918" t="s">
        <v>180</v>
      </c>
      <c r="D1091" s="918" t="s">
        <v>5417</v>
      </c>
    </row>
    <row r="1092" spans="1:4">
      <c r="A1092" s="918" t="s">
        <v>3416</v>
      </c>
      <c r="B1092" s="918" t="s">
        <v>4770</v>
      </c>
      <c r="C1092" s="918" t="s">
        <v>180</v>
      </c>
      <c r="D1092" s="918" t="s">
        <v>5417</v>
      </c>
    </row>
    <row r="1093" spans="1:4">
      <c r="A1093" s="918" t="s">
        <v>3416</v>
      </c>
      <c r="B1093" s="918" t="s">
        <v>5054</v>
      </c>
      <c r="C1093" s="918" t="s">
        <v>179</v>
      </c>
      <c r="D1093" s="918" t="s">
        <v>5418</v>
      </c>
    </row>
    <row r="1094" spans="1:4">
      <c r="A1094" s="918" t="s">
        <v>3416</v>
      </c>
      <c r="B1094" s="918" t="s">
        <v>5062</v>
      </c>
      <c r="C1094" s="918" t="s">
        <v>180</v>
      </c>
      <c r="D1094" s="918" t="s">
        <v>5417</v>
      </c>
    </row>
    <row r="1095" spans="1:4">
      <c r="A1095" s="918" t="s">
        <v>3416</v>
      </c>
      <c r="B1095" s="918" t="s">
        <v>5065</v>
      </c>
      <c r="C1095" s="918" t="s">
        <v>180</v>
      </c>
      <c r="D1095" s="918" t="s">
        <v>5417</v>
      </c>
    </row>
    <row r="1096" spans="1:4">
      <c r="A1096" s="918" t="s">
        <v>3416</v>
      </c>
      <c r="B1096" s="918" t="s">
        <v>5068</v>
      </c>
      <c r="C1096" s="918" t="s">
        <v>180</v>
      </c>
      <c r="D1096" s="918" t="s">
        <v>5417</v>
      </c>
    </row>
    <row r="1097" spans="1:4">
      <c r="A1097" s="918" t="s">
        <v>3416</v>
      </c>
      <c r="B1097" s="918" t="s">
        <v>5070</v>
      </c>
      <c r="C1097" s="918" t="s">
        <v>180</v>
      </c>
      <c r="D1097" s="918" t="s">
        <v>5417</v>
      </c>
    </row>
    <row r="1098" spans="1:4">
      <c r="A1098" s="918" t="s">
        <v>3416</v>
      </c>
      <c r="B1098" s="918" t="s">
        <v>5073</v>
      </c>
      <c r="C1098" s="918" t="s">
        <v>179</v>
      </c>
      <c r="D1098" s="918" t="s">
        <v>5418</v>
      </c>
    </row>
    <row r="1099" spans="1:4">
      <c r="A1099" s="918" t="s">
        <v>3416</v>
      </c>
      <c r="B1099" s="918" t="s">
        <v>5553</v>
      </c>
      <c r="C1099" s="918" t="s">
        <v>180</v>
      </c>
      <c r="D1099" s="918" t="s">
        <v>5417</v>
      </c>
    </row>
    <row r="1100" spans="1:4">
      <c r="A1100" s="918" t="s">
        <v>3416</v>
      </c>
      <c r="B1100" s="918" t="s">
        <v>5556</v>
      </c>
      <c r="C1100" s="918" t="s">
        <v>180</v>
      </c>
      <c r="D1100" s="918" t="s">
        <v>5417</v>
      </c>
    </row>
    <row r="1101" spans="1:4">
      <c r="A1101" s="918" t="s">
        <v>3416</v>
      </c>
      <c r="B1101" s="918" t="s">
        <v>5559</v>
      </c>
      <c r="C1101" s="918" t="s">
        <v>179</v>
      </c>
      <c r="D1101" s="918" t="s">
        <v>5416</v>
      </c>
    </row>
    <row r="1102" spans="1:4">
      <c r="A1102" s="918" t="s">
        <v>3416</v>
      </c>
      <c r="B1102" s="918" t="s">
        <v>5563</v>
      </c>
      <c r="C1102" s="918" t="s">
        <v>180</v>
      </c>
      <c r="D1102" s="918" t="s">
        <v>5417</v>
      </c>
    </row>
    <row r="1103" spans="1:4">
      <c r="A1103" s="918" t="s">
        <v>3416</v>
      </c>
      <c r="B1103" s="918" t="s">
        <v>24611</v>
      </c>
      <c r="C1103" s="918" t="s">
        <v>180</v>
      </c>
      <c r="D1103" s="918" t="s">
        <v>5417</v>
      </c>
    </row>
    <row r="1104" spans="1:4">
      <c r="A1104" s="918" t="s">
        <v>3416</v>
      </c>
      <c r="B1104" s="918" t="s">
        <v>5567</v>
      </c>
      <c r="C1104" s="918" t="s">
        <v>180</v>
      </c>
      <c r="D1104" s="918" t="s">
        <v>5417</v>
      </c>
    </row>
    <row r="1105" spans="1:4">
      <c r="A1105" s="918" t="s">
        <v>3416</v>
      </c>
      <c r="B1105" s="918" t="s">
        <v>5570</v>
      </c>
      <c r="C1105" s="918" t="s">
        <v>180</v>
      </c>
      <c r="D1105" s="918" t="s">
        <v>5417</v>
      </c>
    </row>
    <row r="1106" spans="1:4">
      <c r="A1106" s="918" t="s">
        <v>3416</v>
      </c>
      <c r="B1106" s="918" t="s">
        <v>5573</v>
      </c>
      <c r="C1106" s="918" t="s">
        <v>180</v>
      </c>
      <c r="D1106" s="918" t="s">
        <v>5417</v>
      </c>
    </row>
    <row r="1107" spans="1:4">
      <c r="A1107" s="918" t="s">
        <v>3416</v>
      </c>
      <c r="B1107" s="918" t="s">
        <v>5575</v>
      </c>
      <c r="C1107" s="918" t="s">
        <v>180</v>
      </c>
      <c r="D1107" s="918" t="s">
        <v>5417</v>
      </c>
    </row>
    <row r="1108" spans="1:4">
      <c r="A1108" s="918" t="s">
        <v>3416</v>
      </c>
      <c r="B1108" s="918" t="s">
        <v>22177</v>
      </c>
      <c r="C1108" s="918" t="s">
        <v>180</v>
      </c>
      <c r="D1108" s="918" t="s">
        <v>5417</v>
      </c>
    </row>
    <row r="1109" spans="1:4">
      <c r="A1109" s="918" t="s">
        <v>3416</v>
      </c>
      <c r="B1109" s="918" t="s">
        <v>22181</v>
      </c>
      <c r="C1109" s="918" t="s">
        <v>180</v>
      </c>
      <c r="D1109" s="918" t="s">
        <v>5417</v>
      </c>
    </row>
    <row r="1110" spans="1:4">
      <c r="A1110" s="918" t="s">
        <v>3416</v>
      </c>
      <c r="B1110" s="918" t="s">
        <v>22184</v>
      </c>
      <c r="C1110" s="918" t="s">
        <v>180</v>
      </c>
      <c r="D1110" s="918" t="s">
        <v>5417</v>
      </c>
    </row>
    <row r="1111" spans="1:4">
      <c r="A1111" s="918" t="s">
        <v>3416</v>
      </c>
      <c r="B1111" s="918" t="s">
        <v>22187</v>
      </c>
      <c r="C1111" s="918" t="s">
        <v>179</v>
      </c>
      <c r="D1111" s="918" t="s">
        <v>5418</v>
      </c>
    </row>
    <row r="1112" spans="1:4">
      <c r="A1112" s="918" t="s">
        <v>3416</v>
      </c>
      <c r="B1112" s="918" t="s">
        <v>22189</v>
      </c>
      <c r="C1112" s="918" t="s">
        <v>180</v>
      </c>
      <c r="D1112" s="918" t="s">
        <v>5417</v>
      </c>
    </row>
    <row r="1113" spans="1:4">
      <c r="A1113" s="918" t="s">
        <v>3416</v>
      </c>
      <c r="B1113" s="918" t="s">
        <v>22192</v>
      </c>
      <c r="D1113" s="918" t="s">
        <v>5417</v>
      </c>
    </row>
    <row r="1114" spans="1:4">
      <c r="A1114" s="918" t="s">
        <v>3416</v>
      </c>
      <c r="B1114" s="918" t="s">
        <v>22195</v>
      </c>
      <c r="C1114" s="918" t="s">
        <v>180</v>
      </c>
      <c r="D1114" s="918" t="s">
        <v>5417</v>
      </c>
    </row>
    <row r="1115" spans="1:4">
      <c r="A1115" s="918" t="s">
        <v>3416</v>
      </c>
      <c r="B1115" s="918" t="s">
        <v>22204</v>
      </c>
      <c r="C1115" s="918" t="s">
        <v>180</v>
      </c>
      <c r="D1115" s="918" t="s">
        <v>5417</v>
      </c>
    </row>
    <row r="1116" spans="1:4">
      <c r="A1116" s="918" t="s">
        <v>3416</v>
      </c>
      <c r="B1116" s="918" t="s">
        <v>22206</v>
      </c>
      <c r="C1116" s="918" t="s">
        <v>180</v>
      </c>
      <c r="D1116" s="918" t="s">
        <v>5417</v>
      </c>
    </row>
    <row r="1117" spans="1:4">
      <c r="A1117" s="918" t="s">
        <v>3416</v>
      </c>
      <c r="B1117" s="918" t="s">
        <v>22208</v>
      </c>
      <c r="C1117" s="918" t="s">
        <v>180</v>
      </c>
      <c r="D1117" s="918" t="s">
        <v>5417</v>
      </c>
    </row>
    <row r="1118" spans="1:4">
      <c r="A1118" s="918" t="s">
        <v>3416</v>
      </c>
      <c r="B1118" s="918" t="s">
        <v>22214</v>
      </c>
      <c r="C1118" s="918" t="s">
        <v>180</v>
      </c>
      <c r="D1118" s="918" t="s">
        <v>5417</v>
      </c>
    </row>
    <row r="1119" spans="1:4">
      <c r="A1119" s="918" t="s">
        <v>3416</v>
      </c>
      <c r="B1119" s="918" t="s">
        <v>22217</v>
      </c>
      <c r="C1119" s="918" t="s">
        <v>180</v>
      </c>
      <c r="D1119" s="918" t="s">
        <v>5417</v>
      </c>
    </row>
    <row r="1120" spans="1:4">
      <c r="A1120" s="918" t="s">
        <v>3416</v>
      </c>
      <c r="B1120" s="918" t="s">
        <v>22220</v>
      </c>
      <c r="C1120" s="918" t="s">
        <v>180</v>
      </c>
      <c r="D1120" s="918" t="s">
        <v>5417</v>
      </c>
    </row>
    <row r="1121" spans="1:4">
      <c r="A1121" s="918" t="s">
        <v>3416</v>
      </c>
      <c r="B1121" s="918" t="s">
        <v>23202</v>
      </c>
      <c r="C1121" s="918" t="s">
        <v>180</v>
      </c>
      <c r="D1121" s="918" t="s">
        <v>5417</v>
      </c>
    </row>
    <row r="1122" spans="1:4">
      <c r="A1122" s="918" t="s">
        <v>3416</v>
      </c>
      <c r="B1122" s="918" t="s">
        <v>22224</v>
      </c>
      <c r="C1122" s="918" t="s">
        <v>180</v>
      </c>
      <c r="D1122" s="918" t="s">
        <v>5417</v>
      </c>
    </row>
    <row r="1123" spans="1:4">
      <c r="A1123" s="918" t="s">
        <v>3416</v>
      </c>
      <c r="B1123" s="918" t="s">
        <v>22227</v>
      </c>
      <c r="C1123" s="918" t="s">
        <v>180</v>
      </c>
      <c r="D1123" s="918" t="s">
        <v>5417</v>
      </c>
    </row>
    <row r="1124" spans="1:4">
      <c r="A1124" s="918" t="s">
        <v>3416</v>
      </c>
      <c r="B1124" s="918" t="s">
        <v>22229</v>
      </c>
      <c r="C1124" s="918" t="s">
        <v>180</v>
      </c>
      <c r="D1124" s="918" t="s">
        <v>5417</v>
      </c>
    </row>
    <row r="1125" spans="1:4">
      <c r="A1125" s="918" t="s">
        <v>3416</v>
      </c>
      <c r="B1125" s="918" t="s">
        <v>22233</v>
      </c>
      <c r="D1125" s="918" t="s">
        <v>5417</v>
      </c>
    </row>
    <row r="1126" spans="1:4">
      <c r="A1126" s="918" t="s">
        <v>3416</v>
      </c>
      <c r="B1126" s="918" t="s">
        <v>22239</v>
      </c>
      <c r="C1126" s="918" t="s">
        <v>180</v>
      </c>
      <c r="D1126" s="918" t="s">
        <v>5417</v>
      </c>
    </row>
    <row r="1127" spans="1:4">
      <c r="A1127" s="918" t="s">
        <v>3416</v>
      </c>
      <c r="B1127" s="918" t="s">
        <v>22245</v>
      </c>
      <c r="C1127" s="918" t="s">
        <v>180</v>
      </c>
      <c r="D1127" s="918" t="s">
        <v>5417</v>
      </c>
    </row>
    <row r="1128" spans="1:4">
      <c r="A1128" s="918" t="s">
        <v>3416</v>
      </c>
      <c r="B1128" s="918" t="s">
        <v>22248</v>
      </c>
      <c r="C1128" s="918" t="s">
        <v>180</v>
      </c>
      <c r="D1128" s="918" t="s">
        <v>5417</v>
      </c>
    </row>
    <row r="1129" spans="1:4">
      <c r="A1129" s="918" t="s">
        <v>3416</v>
      </c>
      <c r="B1129" s="918" t="s">
        <v>22249</v>
      </c>
      <c r="C1129" s="918" t="s">
        <v>180</v>
      </c>
      <c r="D1129" s="918" t="s">
        <v>5417</v>
      </c>
    </row>
    <row r="1130" spans="1:4">
      <c r="A1130" s="918" t="s">
        <v>3416</v>
      </c>
      <c r="B1130" s="918" t="s">
        <v>22251</v>
      </c>
      <c r="C1130" s="918" t="s">
        <v>180</v>
      </c>
      <c r="D1130" s="918" t="s">
        <v>5417</v>
      </c>
    </row>
    <row r="1131" spans="1:4">
      <c r="A1131" s="918" t="s">
        <v>3416</v>
      </c>
      <c r="B1131" s="918" t="s">
        <v>22254</v>
      </c>
      <c r="C1131" s="918" t="s">
        <v>180</v>
      </c>
      <c r="D1131" s="918" t="s">
        <v>5417</v>
      </c>
    </row>
    <row r="1132" spans="1:4">
      <c r="A1132" s="918" t="s">
        <v>3416</v>
      </c>
      <c r="B1132" s="918" t="s">
        <v>4773</v>
      </c>
      <c r="C1132" s="918" t="s">
        <v>180</v>
      </c>
      <c r="D1132" s="918" t="s">
        <v>5417</v>
      </c>
    </row>
    <row r="1133" spans="1:4">
      <c r="A1133" s="918" t="s">
        <v>3416</v>
      </c>
      <c r="B1133" s="918" t="s">
        <v>5044</v>
      </c>
      <c r="C1133" s="918" t="s">
        <v>180</v>
      </c>
      <c r="D1133" s="918" t="s">
        <v>5417</v>
      </c>
    </row>
    <row r="1134" spans="1:4">
      <c r="A1134" s="918" t="s">
        <v>3416</v>
      </c>
      <c r="B1134" s="918" t="s">
        <v>5047</v>
      </c>
      <c r="C1134" s="918" t="s">
        <v>180</v>
      </c>
      <c r="D1134" s="918" t="s">
        <v>5417</v>
      </c>
    </row>
    <row r="1135" spans="1:4">
      <c r="A1135" s="918" t="s">
        <v>3416</v>
      </c>
      <c r="B1135" s="918" t="s">
        <v>5051</v>
      </c>
      <c r="C1135" s="918" t="s">
        <v>179</v>
      </c>
      <c r="D1135" s="918" t="s">
        <v>5416</v>
      </c>
    </row>
    <row r="1136" spans="1:4">
      <c r="A1136" s="918" t="s">
        <v>3416</v>
      </c>
      <c r="B1136" s="918" t="s">
        <v>5054</v>
      </c>
      <c r="C1136" s="918" t="s">
        <v>179</v>
      </c>
      <c r="D1136" s="918" t="s">
        <v>5418</v>
      </c>
    </row>
    <row r="1137" spans="1:4">
      <c r="A1137" s="918" t="s">
        <v>3416</v>
      </c>
      <c r="B1137" s="918" t="s">
        <v>5057</v>
      </c>
      <c r="C1137" s="918" t="s">
        <v>179</v>
      </c>
      <c r="D1137" s="918" t="s">
        <v>5416</v>
      </c>
    </row>
    <row r="1138" spans="1:4">
      <c r="A1138" s="918" t="s">
        <v>3416</v>
      </c>
      <c r="B1138" s="918" t="s">
        <v>5060</v>
      </c>
      <c r="C1138" s="918" t="s">
        <v>179</v>
      </c>
      <c r="D1138" s="918" t="s">
        <v>5417</v>
      </c>
    </row>
    <row r="1139" spans="1:4">
      <c r="A1139" s="918" t="s">
        <v>3416</v>
      </c>
      <c r="B1139" s="918" t="s">
        <v>5062</v>
      </c>
      <c r="C1139" s="918" t="s">
        <v>180</v>
      </c>
      <c r="D1139" s="918" t="s">
        <v>5417</v>
      </c>
    </row>
    <row r="1140" spans="1:4">
      <c r="A1140" s="918" t="s">
        <v>3416</v>
      </c>
      <c r="B1140" s="918" t="s">
        <v>5065</v>
      </c>
      <c r="C1140" s="918" t="s">
        <v>180</v>
      </c>
      <c r="D1140" s="918" t="s">
        <v>5417</v>
      </c>
    </row>
    <row r="1141" spans="1:4">
      <c r="A1141" s="918" t="s">
        <v>3416</v>
      </c>
      <c r="B1141" s="918" t="s">
        <v>5068</v>
      </c>
      <c r="C1141" s="918" t="s">
        <v>180</v>
      </c>
      <c r="D1141" s="918" t="s">
        <v>5417</v>
      </c>
    </row>
    <row r="1142" spans="1:4">
      <c r="A1142" s="918" t="s">
        <v>3416</v>
      </c>
      <c r="B1142" s="918" t="s">
        <v>5070</v>
      </c>
      <c r="C1142" s="918" t="s">
        <v>180</v>
      </c>
      <c r="D1142" s="918" t="s">
        <v>5417</v>
      </c>
    </row>
    <row r="1143" spans="1:4">
      <c r="A1143" s="918" t="s">
        <v>3416</v>
      </c>
      <c r="B1143" s="918" t="s">
        <v>24612</v>
      </c>
      <c r="C1143" s="918" t="s">
        <v>180</v>
      </c>
      <c r="D1143" s="918" t="s">
        <v>5417</v>
      </c>
    </row>
    <row r="1144" spans="1:4">
      <c r="A1144" s="918" t="s">
        <v>3416</v>
      </c>
      <c r="B1144" s="918" t="s">
        <v>5567</v>
      </c>
      <c r="C1144" s="918" t="s">
        <v>180</v>
      </c>
      <c r="D1144" s="918" t="s">
        <v>5417</v>
      </c>
    </row>
    <row r="1145" spans="1:4">
      <c r="A1145" s="918" t="s">
        <v>3416</v>
      </c>
      <c r="B1145" s="918" t="s">
        <v>5570</v>
      </c>
      <c r="C1145" s="918" t="s">
        <v>180</v>
      </c>
      <c r="D1145" s="918" t="s">
        <v>5417</v>
      </c>
    </row>
    <row r="1146" spans="1:4">
      <c r="A1146" s="918" t="s">
        <v>3416</v>
      </c>
      <c r="B1146" s="918" t="s">
        <v>5573</v>
      </c>
      <c r="C1146" s="918" t="s">
        <v>180</v>
      </c>
      <c r="D1146" s="918" t="s">
        <v>5417</v>
      </c>
    </row>
    <row r="1147" spans="1:4">
      <c r="A1147" s="918" t="s">
        <v>3416</v>
      </c>
      <c r="B1147" s="918" t="s">
        <v>24716</v>
      </c>
      <c r="C1147" s="918" t="s">
        <v>180</v>
      </c>
      <c r="D1147" s="918" t="s">
        <v>5417</v>
      </c>
    </row>
    <row r="1148" spans="1:4">
      <c r="A1148" s="918" t="s">
        <v>3416</v>
      </c>
      <c r="B1148" s="918" t="s">
        <v>24715</v>
      </c>
      <c r="C1148" s="918" t="s">
        <v>180</v>
      </c>
      <c r="D1148" s="918" t="s">
        <v>5417</v>
      </c>
    </row>
    <row r="1149" spans="1:4">
      <c r="A1149" s="918" t="s">
        <v>3416</v>
      </c>
      <c r="B1149" s="918" t="s">
        <v>22181</v>
      </c>
      <c r="C1149" s="918" t="s">
        <v>180</v>
      </c>
      <c r="D1149" s="918" t="s">
        <v>5417</v>
      </c>
    </row>
    <row r="1150" spans="1:4">
      <c r="A1150" s="918" t="s">
        <v>3416</v>
      </c>
      <c r="B1150" s="918" t="s">
        <v>22184</v>
      </c>
      <c r="C1150" s="918" t="s">
        <v>180</v>
      </c>
      <c r="D1150" s="918" t="s">
        <v>5417</v>
      </c>
    </row>
    <row r="1151" spans="1:4">
      <c r="A1151" s="918" t="s">
        <v>3416</v>
      </c>
      <c r="B1151" s="918" t="s">
        <v>22187</v>
      </c>
      <c r="C1151" s="918" t="s">
        <v>179</v>
      </c>
      <c r="D1151" s="918" t="s">
        <v>5418</v>
      </c>
    </row>
    <row r="1152" spans="1:4">
      <c r="A1152" s="918" t="s">
        <v>3416</v>
      </c>
      <c r="B1152" s="918" t="s">
        <v>22197</v>
      </c>
      <c r="C1152" s="918" t="s">
        <v>180</v>
      </c>
      <c r="D1152" s="918" t="s">
        <v>5418</v>
      </c>
    </row>
    <row r="1153" spans="1:4">
      <c r="A1153" s="918" t="s">
        <v>3416</v>
      </c>
      <c r="B1153" s="918" t="s">
        <v>22200</v>
      </c>
      <c r="C1153" s="918" t="s">
        <v>179</v>
      </c>
      <c r="D1153" s="918" t="s">
        <v>22176</v>
      </c>
    </row>
    <row r="1154" spans="1:4">
      <c r="A1154" s="918" t="s">
        <v>3416</v>
      </c>
      <c r="B1154" s="918" t="s">
        <v>22208</v>
      </c>
      <c r="C1154" s="918" t="s">
        <v>180</v>
      </c>
      <c r="D1154" s="918" t="s">
        <v>5417</v>
      </c>
    </row>
    <row r="1155" spans="1:4">
      <c r="A1155" s="918" t="s">
        <v>3416</v>
      </c>
      <c r="B1155" s="918" t="s">
        <v>22211</v>
      </c>
      <c r="C1155" s="918" t="s">
        <v>179</v>
      </c>
      <c r="D1155" s="918" t="s">
        <v>5417</v>
      </c>
    </row>
    <row r="1156" spans="1:4">
      <c r="A1156" s="918" t="s">
        <v>3416</v>
      </c>
      <c r="B1156" s="918" t="s">
        <v>22217</v>
      </c>
      <c r="C1156" s="918" t="s">
        <v>180</v>
      </c>
      <c r="D1156" s="918" t="s">
        <v>5417</v>
      </c>
    </row>
    <row r="1157" spans="1:4">
      <c r="A1157" s="918" t="s">
        <v>3416</v>
      </c>
      <c r="B1157" s="918" t="s">
        <v>22220</v>
      </c>
      <c r="C1157" s="918" t="s">
        <v>180</v>
      </c>
      <c r="D1157" s="918" t="s">
        <v>5417</v>
      </c>
    </row>
    <row r="1158" spans="1:4">
      <c r="A1158" s="918" t="s">
        <v>3416</v>
      </c>
      <c r="B1158" s="918" t="s">
        <v>22227</v>
      </c>
      <c r="C1158" s="918" t="s">
        <v>180</v>
      </c>
      <c r="D1158" s="918" t="s">
        <v>5417</v>
      </c>
    </row>
    <row r="1159" spans="1:4">
      <c r="A1159" s="918" t="s">
        <v>3416</v>
      </c>
      <c r="B1159" s="918" t="s">
        <v>22229</v>
      </c>
      <c r="C1159" s="918" t="s">
        <v>180</v>
      </c>
      <c r="D1159" s="918" t="s">
        <v>5417</v>
      </c>
    </row>
    <row r="1160" spans="1:4">
      <c r="A1160" s="918" t="s">
        <v>3416</v>
      </c>
      <c r="B1160" s="918" t="s">
        <v>22233</v>
      </c>
      <c r="D1160" s="918" t="s">
        <v>5417</v>
      </c>
    </row>
    <row r="1161" spans="1:4">
      <c r="A1161" s="918" t="s">
        <v>3416</v>
      </c>
      <c r="B1161" s="918" t="s">
        <v>22236</v>
      </c>
      <c r="C1161" s="918" t="s">
        <v>179</v>
      </c>
      <c r="D1161" s="918" t="s">
        <v>5416</v>
      </c>
    </row>
    <row r="1162" spans="1:4">
      <c r="A1162" s="918" t="s">
        <v>3416</v>
      </c>
      <c r="B1162" s="918" t="s">
        <v>22239</v>
      </c>
      <c r="C1162" s="918" t="s">
        <v>180</v>
      </c>
      <c r="D1162" s="918" t="s">
        <v>5417</v>
      </c>
    </row>
    <row r="1163" spans="1:4">
      <c r="A1163" s="918" t="s">
        <v>3416</v>
      </c>
      <c r="B1163" s="918" t="s">
        <v>22242</v>
      </c>
      <c r="C1163" s="918" t="s">
        <v>180</v>
      </c>
      <c r="D1163" s="918" t="s">
        <v>5417</v>
      </c>
    </row>
    <row r="1164" spans="1:4">
      <c r="A1164" s="918" t="s">
        <v>3416</v>
      </c>
      <c r="B1164" s="918" t="s">
        <v>22245</v>
      </c>
      <c r="C1164" s="918" t="s">
        <v>180</v>
      </c>
      <c r="D1164" s="918" t="s">
        <v>5417</v>
      </c>
    </row>
    <row r="1165" spans="1:4">
      <c r="A1165" s="918" t="s">
        <v>3416</v>
      </c>
      <c r="B1165" s="918" t="s">
        <v>22248</v>
      </c>
      <c r="C1165" s="918" t="s">
        <v>180</v>
      </c>
      <c r="D1165" s="918" t="s">
        <v>5417</v>
      </c>
    </row>
    <row r="1166" spans="1:4">
      <c r="A1166" s="918" t="s">
        <v>3416</v>
      </c>
      <c r="B1166" s="918" t="s">
        <v>22251</v>
      </c>
      <c r="C1166" s="918" t="s">
        <v>180</v>
      </c>
      <c r="D1166" s="918" t="s">
        <v>5417</v>
      </c>
    </row>
    <row r="1167" spans="1:4">
      <c r="A1167" s="918" t="s">
        <v>3416</v>
      </c>
      <c r="B1167" s="918" t="s">
        <v>22254</v>
      </c>
      <c r="C1167" s="918" t="s">
        <v>180</v>
      </c>
      <c r="D1167" s="918" t="s">
        <v>5417</v>
      </c>
    </row>
    <row r="1168" spans="1:4">
      <c r="A1168" s="918" t="s">
        <v>3416</v>
      </c>
      <c r="B1168" s="918" t="s">
        <v>23114</v>
      </c>
      <c r="C1168" s="918" t="s">
        <v>180</v>
      </c>
      <c r="D1168" s="918" t="s">
        <v>5417</v>
      </c>
    </row>
    <row r="1169" spans="1:4">
      <c r="A1169" s="918" t="s">
        <v>3416</v>
      </c>
      <c r="B1169" s="918" t="s">
        <v>23116</v>
      </c>
      <c r="C1169" s="918" t="s">
        <v>180</v>
      </c>
      <c r="D1169" s="918" t="s">
        <v>5417</v>
      </c>
    </row>
    <row r="1170" spans="1:4">
      <c r="A1170" s="918" t="s">
        <v>3416</v>
      </c>
      <c r="B1170" s="918" t="s">
        <v>23118</v>
      </c>
      <c r="C1170" s="918" t="s">
        <v>179</v>
      </c>
      <c r="D1170" s="918" t="s">
        <v>5417</v>
      </c>
    </row>
    <row r="1171" spans="1:4">
      <c r="A1171" s="918" t="s">
        <v>3416</v>
      </c>
      <c r="B1171" s="918" t="s">
        <v>23120</v>
      </c>
      <c r="C1171" s="918" t="s">
        <v>180</v>
      </c>
      <c r="D1171" s="918" t="s">
        <v>5417</v>
      </c>
    </row>
    <row r="1172" spans="1:4">
      <c r="A1172" s="918" t="s">
        <v>3416</v>
      </c>
      <c r="B1172" s="918" t="s">
        <v>23122</v>
      </c>
      <c r="C1172" s="918" t="s">
        <v>180</v>
      </c>
      <c r="D1172" s="918" t="s">
        <v>5417</v>
      </c>
    </row>
    <row r="1173" spans="1:4">
      <c r="A1173" s="918" t="s">
        <v>3416</v>
      </c>
      <c r="B1173" s="918" t="s">
        <v>23124</v>
      </c>
      <c r="C1173" s="918" t="s">
        <v>180</v>
      </c>
      <c r="D1173" s="918" t="s">
        <v>5417</v>
      </c>
    </row>
    <row r="1174" spans="1:4">
      <c r="A1174" s="918" t="s">
        <v>3416</v>
      </c>
      <c r="B1174" s="918" t="s">
        <v>23126</v>
      </c>
      <c r="C1174" s="918" t="s">
        <v>180</v>
      </c>
      <c r="D1174" s="918" t="s">
        <v>5417</v>
      </c>
    </row>
    <row r="1175" spans="1:4">
      <c r="A1175" s="918" t="s">
        <v>3416</v>
      </c>
      <c r="B1175" s="918" t="s">
        <v>23128</v>
      </c>
      <c r="C1175" s="918" t="s">
        <v>179</v>
      </c>
      <c r="D1175" s="918" t="s">
        <v>5416</v>
      </c>
    </row>
    <row r="1176" spans="1:4">
      <c r="A1176" s="918" t="s">
        <v>3416</v>
      </c>
      <c r="B1176" s="918" t="s">
        <v>23130</v>
      </c>
      <c r="C1176" s="918" t="s">
        <v>180</v>
      </c>
      <c r="D1176" s="918" t="s">
        <v>5417</v>
      </c>
    </row>
    <row r="1177" spans="1:4">
      <c r="A1177" s="918" t="s">
        <v>3416</v>
      </c>
      <c r="B1177" s="918" t="s">
        <v>23133</v>
      </c>
      <c r="C1177" s="918" t="s">
        <v>180</v>
      </c>
      <c r="D1177" s="918" t="s">
        <v>5417</v>
      </c>
    </row>
    <row r="1178" spans="1:4">
      <c r="A1178" s="918" t="s">
        <v>3416</v>
      </c>
      <c r="B1178" s="918" t="s">
        <v>23135</v>
      </c>
      <c r="C1178" s="918" t="s">
        <v>179</v>
      </c>
      <c r="D1178" s="918" t="s">
        <v>5416</v>
      </c>
    </row>
    <row r="1179" spans="1:4">
      <c r="A1179" s="918" t="s">
        <v>3416</v>
      </c>
      <c r="B1179" s="918" t="s">
        <v>23138</v>
      </c>
      <c r="C1179" s="918" t="s">
        <v>179</v>
      </c>
      <c r="D1179" s="918" t="s">
        <v>5416</v>
      </c>
    </row>
    <row r="1180" spans="1:4">
      <c r="A1180" s="918" t="s">
        <v>3416</v>
      </c>
      <c r="B1180" s="918" t="s">
        <v>23141</v>
      </c>
      <c r="C1180" s="918" t="s">
        <v>180</v>
      </c>
      <c r="D1180" s="918" t="s">
        <v>5417</v>
      </c>
    </row>
    <row r="1181" spans="1:4">
      <c r="A1181" s="918" t="s">
        <v>3416</v>
      </c>
      <c r="B1181" s="918" t="s">
        <v>23143</v>
      </c>
      <c r="C1181" s="918" t="s">
        <v>180</v>
      </c>
      <c r="D1181" s="918" t="s">
        <v>5418</v>
      </c>
    </row>
    <row r="1182" spans="1:4">
      <c r="A1182" s="918" t="s">
        <v>3416</v>
      </c>
      <c r="B1182" s="918" t="s">
        <v>23145</v>
      </c>
      <c r="C1182" s="918" t="s">
        <v>180</v>
      </c>
      <c r="D1182" s="918" t="s">
        <v>5417</v>
      </c>
    </row>
    <row r="1183" spans="1:4">
      <c r="A1183" s="918" t="s">
        <v>3416</v>
      </c>
      <c r="B1183" s="918" t="s">
        <v>23147</v>
      </c>
      <c r="C1183" s="918" t="s">
        <v>180</v>
      </c>
      <c r="D1183" s="918" t="s">
        <v>5417</v>
      </c>
    </row>
    <row r="1184" spans="1:4">
      <c r="A1184" s="918" t="s">
        <v>3416</v>
      </c>
      <c r="B1184" s="918" t="s">
        <v>23150</v>
      </c>
      <c r="C1184" s="918" t="s">
        <v>180</v>
      </c>
      <c r="D1184" s="918" t="s">
        <v>5417</v>
      </c>
    </row>
    <row r="1185" spans="1:4">
      <c r="A1185" s="918" t="s">
        <v>3416</v>
      </c>
      <c r="B1185" s="918" t="s">
        <v>23153</v>
      </c>
      <c r="C1185" s="918" t="s">
        <v>180</v>
      </c>
      <c r="D1185" s="918" t="s">
        <v>5417</v>
      </c>
    </row>
    <row r="1186" spans="1:4">
      <c r="A1186" s="918" t="s">
        <v>3416</v>
      </c>
      <c r="B1186" s="918" t="s">
        <v>23157</v>
      </c>
      <c r="C1186" s="918" t="s">
        <v>180</v>
      </c>
      <c r="D1186" s="918" t="s">
        <v>5417</v>
      </c>
    </row>
    <row r="1187" spans="1:4">
      <c r="A1187" s="918" t="s">
        <v>3416</v>
      </c>
      <c r="B1187" s="918" t="s">
        <v>4109</v>
      </c>
      <c r="C1187" s="918" t="s">
        <v>180</v>
      </c>
      <c r="D1187" s="918" t="s">
        <v>5417</v>
      </c>
    </row>
    <row r="1188" spans="1:4">
      <c r="A1188" s="918" t="s">
        <v>3416</v>
      </c>
      <c r="B1188" s="918" t="s">
        <v>23161</v>
      </c>
      <c r="C1188" s="918" t="s">
        <v>180</v>
      </c>
      <c r="D1188" s="918" t="s">
        <v>5417</v>
      </c>
    </row>
    <row r="1189" spans="1:4">
      <c r="A1189" s="918" t="s">
        <v>3416</v>
      </c>
      <c r="B1189" s="918" t="s">
        <v>23164</v>
      </c>
      <c r="C1189" s="918" t="s">
        <v>180</v>
      </c>
      <c r="D1189" s="918" t="s">
        <v>5417</v>
      </c>
    </row>
    <row r="1190" spans="1:4">
      <c r="A1190" s="918" t="s">
        <v>3416</v>
      </c>
      <c r="B1190" s="918" t="s">
        <v>23167</v>
      </c>
      <c r="C1190" s="918" t="s">
        <v>180</v>
      </c>
      <c r="D1190" s="918" t="s">
        <v>5417</v>
      </c>
    </row>
    <row r="1191" spans="1:4">
      <c r="A1191" s="918" t="s">
        <v>3416</v>
      </c>
      <c r="B1191" s="918" t="s">
        <v>23169</v>
      </c>
      <c r="C1191" s="918" t="s">
        <v>180</v>
      </c>
      <c r="D1191" s="918" t="s">
        <v>5417</v>
      </c>
    </row>
    <row r="1192" spans="1:4">
      <c r="A1192" s="918" t="s">
        <v>3416</v>
      </c>
      <c r="B1192" s="918" t="s">
        <v>23171</v>
      </c>
      <c r="C1192" s="918" t="s">
        <v>180</v>
      </c>
      <c r="D1192" s="918" t="s">
        <v>5417</v>
      </c>
    </row>
    <row r="1193" spans="1:4">
      <c r="A1193" s="918" t="s">
        <v>3416</v>
      </c>
      <c r="B1193" s="918" t="s">
        <v>23173</v>
      </c>
      <c r="C1193" s="918" t="s">
        <v>180</v>
      </c>
      <c r="D1193" s="918" t="s">
        <v>5417</v>
      </c>
    </row>
    <row r="1194" spans="1:4">
      <c r="A1194" s="918" t="s">
        <v>3416</v>
      </c>
      <c r="B1194" s="918" t="s">
        <v>23176</v>
      </c>
      <c r="C1194" s="918" t="s">
        <v>180</v>
      </c>
      <c r="D1194" s="918" t="s">
        <v>5417</v>
      </c>
    </row>
    <row r="1195" spans="1:4">
      <c r="A1195" s="918" t="s">
        <v>3416</v>
      </c>
      <c r="B1195" s="918" t="s">
        <v>23178</v>
      </c>
      <c r="C1195" s="918" t="s">
        <v>180</v>
      </c>
      <c r="D1195" s="918" t="s">
        <v>5417</v>
      </c>
    </row>
    <row r="1196" spans="1:4">
      <c r="A1196" s="918" t="s">
        <v>3416</v>
      </c>
      <c r="B1196" s="918" t="s">
        <v>23180</v>
      </c>
      <c r="C1196" s="918" t="s">
        <v>180</v>
      </c>
      <c r="D1196" s="918" t="s">
        <v>5417</v>
      </c>
    </row>
    <row r="1197" spans="1:4">
      <c r="A1197" s="918" t="s">
        <v>3416</v>
      </c>
      <c r="B1197" s="918" t="s">
        <v>23183</v>
      </c>
      <c r="C1197" s="918" t="s">
        <v>180</v>
      </c>
      <c r="D1197" s="918" t="s">
        <v>5417</v>
      </c>
    </row>
    <row r="1198" spans="1:4">
      <c r="A1198" s="918" t="s">
        <v>3416</v>
      </c>
      <c r="B1198" s="918" t="s">
        <v>23185</v>
      </c>
      <c r="C1198" s="918" t="s">
        <v>179</v>
      </c>
      <c r="D1198" s="918" t="s">
        <v>5418</v>
      </c>
    </row>
    <row r="1199" spans="1:4">
      <c r="A1199" s="918" t="s">
        <v>3416</v>
      </c>
      <c r="B1199" s="918" t="s">
        <v>23187</v>
      </c>
      <c r="C1199" s="918" t="s">
        <v>180</v>
      </c>
      <c r="D1199" s="918" t="s">
        <v>5418</v>
      </c>
    </row>
    <row r="1200" spans="1:4">
      <c r="A1200" s="918" t="s">
        <v>3416</v>
      </c>
      <c r="B1200" s="918" t="s">
        <v>23189</v>
      </c>
      <c r="C1200" s="918" t="s">
        <v>179</v>
      </c>
      <c r="D1200" s="918" t="s">
        <v>5418</v>
      </c>
    </row>
    <row r="1201" spans="1:4">
      <c r="A1201" s="918" t="s">
        <v>3416</v>
      </c>
      <c r="B1201" s="918" t="s">
        <v>23192</v>
      </c>
      <c r="C1201" s="918" t="s">
        <v>180</v>
      </c>
      <c r="D1201" s="918" t="s">
        <v>5417</v>
      </c>
    </row>
    <row r="1202" spans="1:4">
      <c r="A1202" s="918" t="s">
        <v>3416</v>
      </c>
      <c r="B1202" s="918" t="s">
        <v>23196</v>
      </c>
      <c r="C1202" s="918" t="s">
        <v>180</v>
      </c>
      <c r="D1202" s="918" t="s">
        <v>5417</v>
      </c>
    </row>
    <row r="1203" spans="1:4">
      <c r="A1203" s="918" t="s">
        <v>3416</v>
      </c>
      <c r="B1203" s="918" t="s">
        <v>23593</v>
      </c>
      <c r="C1203" s="918" t="s">
        <v>180</v>
      </c>
      <c r="D1203" s="918" t="s">
        <v>5417</v>
      </c>
    </row>
    <row r="1204" spans="1:4">
      <c r="A1204" s="918" t="s">
        <v>3416</v>
      </c>
      <c r="B1204" s="918" t="s">
        <v>23595</v>
      </c>
      <c r="C1204" s="918" t="s">
        <v>180</v>
      </c>
      <c r="D1204" s="918" t="s">
        <v>5417</v>
      </c>
    </row>
    <row r="1205" spans="1:4">
      <c r="A1205" s="918" t="s">
        <v>3416</v>
      </c>
      <c r="B1205" s="918" t="s">
        <v>23597</v>
      </c>
      <c r="C1205" s="918" t="s">
        <v>180</v>
      </c>
      <c r="D1205" s="918" t="s">
        <v>5417</v>
      </c>
    </row>
    <row r="1206" spans="1:4">
      <c r="A1206" s="918" t="s">
        <v>3416</v>
      </c>
      <c r="B1206" s="918" t="s">
        <v>23599</v>
      </c>
      <c r="C1206" s="918" t="s">
        <v>180</v>
      </c>
      <c r="D1206" s="918" t="s">
        <v>5417</v>
      </c>
    </row>
    <row r="1207" spans="1:4">
      <c r="A1207" s="918" t="s">
        <v>3416</v>
      </c>
      <c r="B1207" s="918" t="s">
        <v>23601</v>
      </c>
      <c r="C1207" s="918" t="s">
        <v>180</v>
      </c>
      <c r="D1207" s="918" t="s">
        <v>5417</v>
      </c>
    </row>
    <row r="1208" spans="1:4">
      <c r="A1208" s="918" t="s">
        <v>3416</v>
      </c>
      <c r="B1208" s="918" t="s">
        <v>23604</v>
      </c>
      <c r="C1208" s="918" t="s">
        <v>180</v>
      </c>
      <c r="D1208" s="918" t="s">
        <v>5417</v>
      </c>
    </row>
    <row r="1209" spans="1:4">
      <c r="A1209" s="918" t="s">
        <v>3416</v>
      </c>
      <c r="B1209" s="918" t="s">
        <v>23607</v>
      </c>
      <c r="C1209" s="918" t="s">
        <v>179</v>
      </c>
      <c r="D1209" s="918" t="s">
        <v>5417</v>
      </c>
    </row>
    <row r="1210" spans="1:4">
      <c r="A1210" s="918" t="s">
        <v>3416</v>
      </c>
      <c r="B1210" s="918" t="s">
        <v>24350</v>
      </c>
      <c r="C1210" s="918" t="s">
        <v>180</v>
      </c>
      <c r="D1210" s="918" t="s">
        <v>5417</v>
      </c>
    </row>
    <row r="1211" spans="1:4">
      <c r="A1211" s="918" t="s">
        <v>3416</v>
      </c>
      <c r="B1211" s="918" t="s">
        <v>24353</v>
      </c>
      <c r="C1211" s="918" t="s">
        <v>180</v>
      </c>
      <c r="D1211" s="918" t="s">
        <v>5417</v>
      </c>
    </row>
    <row r="1212" spans="1:4">
      <c r="A1212" s="918" t="s">
        <v>3416</v>
      </c>
      <c r="B1212" s="918" t="s">
        <v>25264</v>
      </c>
      <c r="C1212" s="918" t="s">
        <v>180</v>
      </c>
      <c r="D1212" s="918" t="s">
        <v>5417</v>
      </c>
    </row>
    <row r="1213" spans="1:4">
      <c r="A1213" s="918" t="s">
        <v>3416</v>
      </c>
      <c r="B1213" s="918" t="s">
        <v>22101</v>
      </c>
      <c r="C1213" s="918" t="s">
        <v>179</v>
      </c>
      <c r="D1213" s="918" t="s">
        <v>22176</v>
      </c>
    </row>
    <row r="1214" spans="1:4">
      <c r="A1214" s="918" t="s">
        <v>3416</v>
      </c>
      <c r="B1214" s="918" t="s">
        <v>25267</v>
      </c>
      <c r="C1214" s="918" t="s">
        <v>179</v>
      </c>
      <c r="D1214" s="918" t="s">
        <v>5416</v>
      </c>
    </row>
    <row r="1215" spans="1:4">
      <c r="A1215" s="918" t="s">
        <v>3416</v>
      </c>
      <c r="B1215" s="918" t="s">
        <v>25269</v>
      </c>
      <c r="C1215" s="918" t="s">
        <v>180</v>
      </c>
      <c r="D1215" s="918" t="s">
        <v>5417</v>
      </c>
    </row>
    <row r="1216" spans="1:4">
      <c r="A1216" s="918" t="s">
        <v>3416</v>
      </c>
      <c r="B1216" s="918" t="s">
        <v>25272</v>
      </c>
      <c r="C1216" s="918" t="s">
        <v>180</v>
      </c>
      <c r="D1216" s="918" t="s">
        <v>5417</v>
      </c>
    </row>
    <row r="1217" spans="1:4">
      <c r="A1217" s="918" t="s">
        <v>3416</v>
      </c>
      <c r="B1217" s="918" t="s">
        <v>25274</v>
      </c>
      <c r="C1217" s="918" t="s">
        <v>180</v>
      </c>
      <c r="D1217" s="918" t="s">
        <v>5417</v>
      </c>
    </row>
    <row r="1218" spans="1:4">
      <c r="A1218" s="918" t="s">
        <v>3416</v>
      </c>
      <c r="B1218" s="918" t="s">
        <v>25276</v>
      </c>
      <c r="C1218" s="918" t="s">
        <v>180</v>
      </c>
      <c r="D1218" s="918" t="s">
        <v>5417</v>
      </c>
    </row>
    <row r="1219" spans="1:4">
      <c r="A1219" s="918" t="s">
        <v>3416</v>
      </c>
      <c r="B1219" s="918" t="s">
        <v>25278</v>
      </c>
      <c r="C1219" s="918" t="s">
        <v>180</v>
      </c>
      <c r="D1219" s="918" t="s">
        <v>5417</v>
      </c>
    </row>
    <row r="1220" spans="1:4">
      <c r="A1220" s="918" t="s">
        <v>3416</v>
      </c>
      <c r="B1220" s="918" t="s">
        <v>25280</v>
      </c>
      <c r="C1220" s="918" t="s">
        <v>180</v>
      </c>
      <c r="D1220" s="918" t="s">
        <v>5417</v>
      </c>
    </row>
    <row r="1221" spans="1:4">
      <c r="A1221" s="918" t="s">
        <v>3416</v>
      </c>
      <c r="B1221" s="918" t="s">
        <v>25283</v>
      </c>
      <c r="C1221" s="918" t="s">
        <v>179</v>
      </c>
      <c r="D1221" s="918" t="s">
        <v>5416</v>
      </c>
    </row>
    <row r="1222" spans="1:4">
      <c r="A1222" s="918" t="s">
        <v>3416</v>
      </c>
      <c r="B1222" s="918" t="s">
        <v>25285</v>
      </c>
      <c r="C1222" s="918" t="s">
        <v>180</v>
      </c>
      <c r="D1222" s="918" t="s">
        <v>5417</v>
      </c>
    </row>
    <row r="1223" spans="1:4">
      <c r="A1223" s="918" t="s">
        <v>3416</v>
      </c>
      <c r="B1223" s="918" t="s">
        <v>25288</v>
      </c>
      <c r="C1223" s="918" t="s">
        <v>180</v>
      </c>
      <c r="D1223" s="918" t="s">
        <v>5417</v>
      </c>
    </row>
    <row r="1224" spans="1:4">
      <c r="A1224" s="918" t="s">
        <v>3416</v>
      </c>
      <c r="B1224" s="918" t="s">
        <v>25289</v>
      </c>
      <c r="C1224" s="918" t="s">
        <v>179</v>
      </c>
      <c r="D1224" s="918" t="s">
        <v>5417</v>
      </c>
    </row>
    <row r="1225" spans="1:4">
      <c r="A1225" s="918" t="s">
        <v>3416</v>
      </c>
      <c r="B1225" s="918" t="s">
        <v>25291</v>
      </c>
      <c r="C1225" s="918" t="s">
        <v>179</v>
      </c>
      <c r="D1225" s="918" t="s">
        <v>5416</v>
      </c>
    </row>
    <row r="1226" spans="1:4">
      <c r="A1226" s="918" t="s">
        <v>3416</v>
      </c>
      <c r="B1226" s="918" t="s">
        <v>25293</v>
      </c>
      <c r="C1226" s="918" t="s">
        <v>180</v>
      </c>
      <c r="D1226" s="918" t="s">
        <v>5417</v>
      </c>
    </row>
    <row r="1227" spans="1:4">
      <c r="A1227" s="918" t="s">
        <v>3416</v>
      </c>
      <c r="B1227" s="918" t="s">
        <v>25296</v>
      </c>
      <c r="C1227" s="918" t="s">
        <v>180</v>
      </c>
      <c r="D1227" s="918" t="s">
        <v>5418</v>
      </c>
    </row>
    <row r="1228" spans="1:4">
      <c r="A1228" s="918" t="s">
        <v>3416</v>
      </c>
      <c r="B1228" s="918" t="s">
        <v>25299</v>
      </c>
      <c r="C1228" s="918" t="s">
        <v>180</v>
      </c>
      <c r="D1228" s="918" t="s">
        <v>5417</v>
      </c>
    </row>
    <row r="1229" spans="1:4">
      <c r="A1229" s="918" t="s">
        <v>3416</v>
      </c>
      <c r="B1229" s="918" t="s">
        <v>25302</v>
      </c>
      <c r="C1229" s="918" t="s">
        <v>180</v>
      </c>
      <c r="D1229" s="918" t="s">
        <v>5417</v>
      </c>
    </row>
    <row r="1230" spans="1:4">
      <c r="A1230" s="918" t="s">
        <v>3416</v>
      </c>
      <c r="B1230" s="918" t="s">
        <v>25305</v>
      </c>
      <c r="C1230" s="918" t="s">
        <v>180</v>
      </c>
      <c r="D1230" s="918" t="s">
        <v>5417</v>
      </c>
    </row>
    <row r="1231" spans="1:4">
      <c r="A1231" s="918" t="s">
        <v>3416</v>
      </c>
      <c r="B1231" s="918" t="s">
        <v>25308</v>
      </c>
      <c r="C1231" s="918" t="s">
        <v>180</v>
      </c>
      <c r="D1231" s="918" t="s">
        <v>5417</v>
      </c>
    </row>
    <row r="1232" spans="1:4">
      <c r="A1232" s="918" t="s">
        <v>3416</v>
      </c>
      <c r="B1232" s="918" t="s">
        <v>25310</v>
      </c>
      <c r="C1232" s="918" t="s">
        <v>180</v>
      </c>
      <c r="D1232" s="918" t="s">
        <v>5417</v>
      </c>
    </row>
    <row r="1233" spans="1:4">
      <c r="A1233" s="918" t="s">
        <v>3416</v>
      </c>
      <c r="B1233" s="918" t="s">
        <v>25312</v>
      </c>
      <c r="C1233" s="918" t="s">
        <v>180</v>
      </c>
      <c r="D1233" s="918" t="s">
        <v>5417</v>
      </c>
    </row>
    <row r="1234" spans="1:4">
      <c r="A1234" s="918" t="s">
        <v>3416</v>
      </c>
      <c r="B1234" s="918" t="s">
        <v>25791</v>
      </c>
      <c r="C1234" s="918" t="s">
        <v>180</v>
      </c>
      <c r="D1234" s="918" t="s">
        <v>5417</v>
      </c>
    </row>
    <row r="1235" spans="1:4">
      <c r="A1235" s="918" t="s">
        <v>3416</v>
      </c>
      <c r="B1235" s="918" t="s">
        <v>25795</v>
      </c>
      <c r="C1235" s="918" t="s">
        <v>180</v>
      </c>
      <c r="D1235" s="918" t="s">
        <v>5417</v>
      </c>
    </row>
    <row r="1236" spans="1:4">
      <c r="A1236" s="918" t="s">
        <v>3416</v>
      </c>
      <c r="B1236" s="918" t="s">
        <v>25798</v>
      </c>
      <c r="C1236" s="918" t="s">
        <v>180</v>
      </c>
      <c r="D1236" s="918" t="s">
        <v>5417</v>
      </c>
    </row>
    <row r="1237" spans="1:4">
      <c r="A1237" s="918" t="s">
        <v>3416</v>
      </c>
      <c r="B1237" s="918" t="s">
        <v>23599</v>
      </c>
      <c r="C1237" s="918" t="s">
        <v>180</v>
      </c>
      <c r="D1237" s="918" t="s">
        <v>5417</v>
      </c>
    </row>
    <row r="1238" spans="1:4">
      <c r="A1238" s="918" t="s">
        <v>3416</v>
      </c>
      <c r="B1238" s="918" t="s">
        <v>23601</v>
      </c>
      <c r="C1238" s="918" t="s">
        <v>180</v>
      </c>
      <c r="D1238" s="918" t="s">
        <v>5417</v>
      </c>
    </row>
    <row r="1239" spans="1:4">
      <c r="A1239" s="918" t="s">
        <v>3416</v>
      </c>
      <c r="B1239" s="918" t="s">
        <v>23604</v>
      </c>
      <c r="C1239" s="918" t="s">
        <v>180</v>
      </c>
      <c r="D1239" s="918" t="s">
        <v>5417</v>
      </c>
    </row>
    <row r="1240" spans="1:4">
      <c r="A1240" s="918" t="s">
        <v>3416</v>
      </c>
      <c r="B1240" s="918" t="s">
        <v>23607</v>
      </c>
      <c r="C1240" s="918" t="s">
        <v>179</v>
      </c>
      <c r="D1240" s="918" t="s">
        <v>5417</v>
      </c>
    </row>
    <row r="1241" spans="1:4">
      <c r="A1241" s="918" t="s">
        <v>3416</v>
      </c>
      <c r="B1241" s="918" t="s">
        <v>24350</v>
      </c>
      <c r="C1241" s="918" t="s">
        <v>180</v>
      </c>
      <c r="D1241" s="918" t="s">
        <v>5417</v>
      </c>
    </row>
    <row r="1242" spans="1:4">
      <c r="A1242" s="918" t="s">
        <v>3416</v>
      </c>
      <c r="B1242" s="918" t="s">
        <v>24353</v>
      </c>
      <c r="C1242" s="918" t="s">
        <v>180</v>
      </c>
      <c r="D1242" s="918" t="s">
        <v>5417</v>
      </c>
    </row>
    <row r="1243" spans="1:4">
      <c r="A1243" s="918" t="s">
        <v>3416</v>
      </c>
      <c r="B1243" s="918" t="s">
        <v>25780</v>
      </c>
      <c r="C1243" s="918" t="s">
        <v>179</v>
      </c>
      <c r="D1243" s="918" t="s">
        <v>5418</v>
      </c>
    </row>
    <row r="1244" spans="1:4">
      <c r="A1244" s="918" t="s">
        <v>3416</v>
      </c>
      <c r="B1244" s="918" t="s">
        <v>25783</v>
      </c>
      <c r="C1244" s="918" t="s">
        <v>180</v>
      </c>
      <c r="D1244" s="918" t="s">
        <v>5417</v>
      </c>
    </row>
    <row r="1245" spans="1:4">
      <c r="A1245" s="918" t="s">
        <v>3416</v>
      </c>
      <c r="B1245" s="918" t="s">
        <v>25785</v>
      </c>
      <c r="C1245" s="918" t="s">
        <v>180</v>
      </c>
      <c r="D1245" s="918" t="s">
        <v>5417</v>
      </c>
    </row>
    <row r="1246" spans="1:4">
      <c r="A1246" s="918" t="s">
        <v>3416</v>
      </c>
      <c r="B1246" s="918" t="s">
        <v>25787</v>
      </c>
      <c r="C1246" s="918" t="s">
        <v>180</v>
      </c>
      <c r="D1246" s="918" t="s">
        <v>5417</v>
      </c>
    </row>
    <row r="1247" spans="1:4">
      <c r="A1247" s="918" t="s">
        <v>3416</v>
      </c>
      <c r="B1247" s="918" t="s">
        <v>25987</v>
      </c>
      <c r="C1247" s="918" t="s">
        <v>179</v>
      </c>
      <c r="D1247" s="918" t="s">
        <v>5418</v>
      </c>
    </row>
    <row r="1248" spans="1:4">
      <c r="A1248" s="918" t="s">
        <v>3416</v>
      </c>
      <c r="B1248" s="918" t="s">
        <v>26010</v>
      </c>
      <c r="C1248" s="918" t="s">
        <v>180</v>
      </c>
      <c r="D1248" s="918" t="s">
        <v>5509</v>
      </c>
    </row>
    <row r="1249" spans="1:4">
      <c r="A1249" s="918" t="s">
        <v>3416</v>
      </c>
      <c r="B1249" s="918" t="s">
        <v>26015</v>
      </c>
      <c r="C1249" s="918" t="s">
        <v>180</v>
      </c>
      <c r="D1249" s="918" t="s">
        <v>5509</v>
      </c>
    </row>
    <row r="1250" spans="1:4">
      <c r="A1250" s="918" t="s">
        <v>3416</v>
      </c>
      <c r="B1250" s="918" t="s">
        <v>26021</v>
      </c>
      <c r="C1250" s="918" t="s">
        <v>180</v>
      </c>
      <c r="D1250" s="918" t="s">
        <v>5509</v>
      </c>
    </row>
    <row r="1251" spans="1:4">
      <c r="A1251" s="918" t="s">
        <v>3416</v>
      </c>
      <c r="B1251" s="918" t="s">
        <v>26027</v>
      </c>
      <c r="C1251" s="918" t="s">
        <v>180</v>
      </c>
      <c r="D1251" s="918" t="s">
        <v>22456</v>
      </c>
    </row>
    <row r="1252" spans="1:4">
      <c r="A1252" s="918" t="s">
        <v>3416</v>
      </c>
      <c r="B1252" s="918" t="s">
        <v>25091</v>
      </c>
      <c r="C1252" s="918" t="s">
        <v>179</v>
      </c>
      <c r="D1252" s="918" t="s">
        <v>22176</v>
      </c>
    </row>
    <row r="1253" spans="1:4">
      <c r="A1253" s="918" t="s">
        <v>3416</v>
      </c>
      <c r="B1253" s="918" t="s">
        <v>26526</v>
      </c>
      <c r="C1253" s="918" t="s">
        <v>180</v>
      </c>
      <c r="D1253" s="918">
        <v>0</v>
      </c>
    </row>
    <row r="1254" spans="1:4">
      <c r="A1254" s="918" t="s">
        <v>3416</v>
      </c>
      <c r="B1254" s="918" t="s">
        <v>26532</v>
      </c>
      <c r="C1254" s="918" t="s">
        <v>180</v>
      </c>
      <c r="D1254" s="918">
        <v>0</v>
      </c>
    </row>
    <row r="1255" spans="1:4">
      <c r="A1255" s="918" t="s">
        <v>3416</v>
      </c>
      <c r="B1255" s="918" t="s">
        <v>26538</v>
      </c>
      <c r="C1255" s="918" t="s">
        <v>180</v>
      </c>
      <c r="D1255" s="918">
        <v>0</v>
      </c>
    </row>
    <row r="1256" spans="1:4">
      <c r="A1256" s="918" t="s">
        <v>3416</v>
      </c>
      <c r="B1256" s="918" t="s">
        <v>26543</v>
      </c>
      <c r="C1256" s="918" t="s">
        <v>179</v>
      </c>
      <c r="D1256" s="918">
        <v>1</v>
      </c>
    </row>
    <row r="1257" spans="1:4">
      <c r="A1257" s="918" t="s">
        <v>3416</v>
      </c>
      <c r="B1257" s="918" t="s">
        <v>26548</v>
      </c>
      <c r="C1257" s="918" t="s">
        <v>179</v>
      </c>
      <c r="D1257" s="918">
        <v>2</v>
      </c>
    </row>
    <row r="1258" spans="1:4">
      <c r="A1258" s="918" t="s">
        <v>3416</v>
      </c>
      <c r="B1258" s="918" t="s">
        <v>26553</v>
      </c>
      <c r="C1258" s="918" t="s">
        <v>179</v>
      </c>
      <c r="D1258" s="918">
        <v>0</v>
      </c>
    </row>
    <row r="1259" spans="1:4">
      <c r="A1259" s="918" t="s">
        <v>3416</v>
      </c>
      <c r="B1259" s="918" t="s">
        <v>26560</v>
      </c>
      <c r="C1259" s="918" t="s">
        <v>481</v>
      </c>
      <c r="D1259" s="918">
        <v>0</v>
      </c>
    </row>
    <row r="1260" spans="1:4">
      <c r="A1260" s="918" t="s">
        <v>3416</v>
      </c>
      <c r="B1260" s="918" t="s">
        <v>26565</v>
      </c>
      <c r="C1260" s="918" t="s">
        <v>180</v>
      </c>
      <c r="D1260" s="918">
        <v>0</v>
      </c>
    </row>
    <row r="1261" spans="1:4">
      <c r="A1261" s="918" t="s">
        <v>3416</v>
      </c>
      <c r="B1261" s="918" t="s">
        <v>26571</v>
      </c>
      <c r="C1261" s="918" t="s">
        <v>180</v>
      </c>
      <c r="D1261" s="918">
        <v>0</v>
      </c>
    </row>
    <row r="1262" spans="1:4">
      <c r="A1262" s="918" t="s">
        <v>3416</v>
      </c>
      <c r="B1262" s="918" t="s">
        <v>26576</v>
      </c>
      <c r="C1262" s="918" t="s">
        <v>180</v>
      </c>
      <c r="D1262" s="918">
        <v>0</v>
      </c>
    </row>
    <row r="1263" spans="1:4">
      <c r="A1263" s="918" t="s">
        <v>3416</v>
      </c>
      <c r="B1263" s="918" t="s">
        <v>27423</v>
      </c>
      <c r="C1263" s="918" t="s">
        <v>180</v>
      </c>
      <c r="D1263" s="918">
        <v>0</v>
      </c>
    </row>
    <row r="1264" spans="1:4">
      <c r="A1264" s="918" t="s">
        <v>3416</v>
      </c>
      <c r="B1264" s="918" t="s">
        <v>27429</v>
      </c>
      <c r="C1264" s="918" t="s">
        <v>180</v>
      </c>
      <c r="D1264" s="918">
        <v>0</v>
      </c>
    </row>
    <row r="1265" spans="1:4">
      <c r="A1265" s="918" t="s">
        <v>3416</v>
      </c>
      <c r="B1265" s="918" t="s">
        <v>27434</v>
      </c>
      <c r="C1265" s="918" t="s">
        <v>180</v>
      </c>
      <c r="D1265" s="918">
        <v>0</v>
      </c>
    </row>
    <row r="1266" spans="1:4">
      <c r="A1266" s="918" t="s">
        <v>3416</v>
      </c>
      <c r="B1266" s="918" t="s">
        <v>27440</v>
      </c>
      <c r="C1266" s="918" t="s">
        <v>180</v>
      </c>
      <c r="D1266" s="918">
        <v>0</v>
      </c>
    </row>
    <row r="1267" spans="1:4">
      <c r="A1267" s="918" t="s">
        <v>3416</v>
      </c>
      <c r="B1267" s="918" t="s">
        <v>27445</v>
      </c>
      <c r="C1267" s="918" t="s">
        <v>180</v>
      </c>
      <c r="D1267" s="918">
        <v>0</v>
      </c>
    </row>
    <row r="1268" spans="1:4">
      <c r="A1268" s="918" t="s">
        <v>3416</v>
      </c>
      <c r="B1268" s="918" t="s">
        <v>27450</v>
      </c>
      <c r="C1268" s="918" t="s">
        <v>180</v>
      </c>
      <c r="D1268" s="918">
        <v>0</v>
      </c>
    </row>
    <row r="1269" spans="1:4">
      <c r="A1269" s="918" t="s">
        <v>3416</v>
      </c>
      <c r="B1269" s="918" t="s">
        <v>27455</v>
      </c>
      <c r="C1269" s="918" t="s">
        <v>180</v>
      </c>
      <c r="D1269" s="918">
        <v>0</v>
      </c>
    </row>
    <row r="1270" spans="1:4">
      <c r="A1270" s="918" t="s">
        <v>3416</v>
      </c>
      <c r="B1270" s="918" t="s">
        <v>27461</v>
      </c>
      <c r="C1270" s="918" t="s">
        <v>180</v>
      </c>
      <c r="D1270" s="918">
        <v>0</v>
      </c>
    </row>
    <row r="1271" spans="1:4">
      <c r="A1271" s="918" t="s">
        <v>3416</v>
      </c>
      <c r="B1271" s="918" t="s">
        <v>27814</v>
      </c>
      <c r="C1271" s="918" t="s">
        <v>180</v>
      </c>
      <c r="D1271" s="918">
        <v>0</v>
      </c>
    </row>
    <row r="1272" spans="1:4">
      <c r="A1272" s="918" t="s">
        <v>3416</v>
      </c>
      <c r="B1272" s="918" t="s">
        <v>27820</v>
      </c>
      <c r="C1272" s="918" t="s">
        <v>180</v>
      </c>
      <c r="D1272" s="918">
        <v>0</v>
      </c>
    </row>
    <row r="1273" spans="1:4">
      <c r="A1273" s="918" t="s">
        <v>3416</v>
      </c>
      <c r="B1273" s="918" t="s">
        <v>27825</v>
      </c>
      <c r="C1273" s="918" t="s">
        <v>180</v>
      </c>
      <c r="D1273" s="918">
        <v>0</v>
      </c>
    </row>
    <row r="1274" spans="1:4">
      <c r="A1274" s="918" t="s">
        <v>3416</v>
      </c>
      <c r="B1274" s="918" t="s">
        <v>27831</v>
      </c>
      <c r="C1274" s="918" t="s">
        <v>180</v>
      </c>
      <c r="D1274" s="918">
        <v>0</v>
      </c>
    </row>
    <row r="1275" spans="1:4">
      <c r="A1275" s="918" t="s">
        <v>3416</v>
      </c>
      <c r="B1275" s="918" t="s">
        <v>27837</v>
      </c>
      <c r="C1275" s="918" t="s">
        <v>180</v>
      </c>
      <c r="D1275" s="918">
        <v>0</v>
      </c>
    </row>
    <row r="1276" spans="1:4">
      <c r="A1276" s="918" t="s">
        <v>3416</v>
      </c>
      <c r="B1276" s="918" t="s">
        <v>27843</v>
      </c>
      <c r="C1276" s="918" t="s">
        <v>180</v>
      </c>
      <c r="D1276" s="918">
        <v>0</v>
      </c>
    </row>
    <row r="1277" spans="1:4">
      <c r="A1277" s="918" t="s">
        <v>3416</v>
      </c>
      <c r="B1277" s="918" t="s">
        <v>27849</v>
      </c>
      <c r="C1277" s="918" t="s">
        <v>179</v>
      </c>
      <c r="D1277" s="918" t="s">
        <v>5417</v>
      </c>
    </row>
    <row r="1278" spans="1:4">
      <c r="A1278" s="918" t="s">
        <v>3416</v>
      </c>
      <c r="B1278" s="918" t="s">
        <v>27852</v>
      </c>
      <c r="C1278" s="918" t="s">
        <v>180</v>
      </c>
      <c r="D1278" s="918" t="s">
        <v>5417</v>
      </c>
    </row>
    <row r="1279" spans="1:4">
      <c r="A1279" s="918" t="s">
        <v>3416</v>
      </c>
      <c r="B1279" s="918" t="s">
        <v>27854</v>
      </c>
      <c r="C1279" s="918" t="s">
        <v>180</v>
      </c>
      <c r="D1279" s="918" t="s">
        <v>5417</v>
      </c>
    </row>
    <row r="1280" spans="1:4">
      <c r="D1280" s="918" t="s">
        <v>5417</v>
      </c>
    </row>
    <row r="1281" spans="1:4">
      <c r="D1281" s="918" t="s">
        <v>5417</v>
      </c>
    </row>
    <row r="1282" spans="1:4">
      <c r="D1282" s="918" t="s">
        <v>5417</v>
      </c>
    </row>
    <row r="1283" spans="1:4">
      <c r="D1283" s="918" t="s">
        <v>5417</v>
      </c>
    </row>
    <row r="1284" spans="1:4">
      <c r="D1284" s="918" t="s">
        <v>5417</v>
      </c>
    </row>
    <row r="1285" spans="1:4">
      <c r="D1285" s="918" t="s">
        <v>5417</v>
      </c>
    </row>
    <row r="1286" spans="1:4">
      <c r="D1286" s="918" t="s">
        <v>5417</v>
      </c>
    </row>
    <row r="1287" spans="1:4">
      <c r="D1287" s="918" t="s">
        <v>5417</v>
      </c>
    </row>
    <row r="1288" spans="1:4">
      <c r="A1288" s="918" t="s">
        <v>4221</v>
      </c>
      <c r="B1288" s="918" t="s">
        <v>5424</v>
      </c>
      <c r="C1288" s="918" t="s">
        <v>180</v>
      </c>
      <c r="D1288" s="918" t="s">
        <v>5417</v>
      </c>
    </row>
    <row r="1289" spans="1:4">
      <c r="A1289" s="918" t="s">
        <v>4221</v>
      </c>
      <c r="B1289" s="918" t="s">
        <v>26813</v>
      </c>
      <c r="C1289" s="918" t="s">
        <v>180</v>
      </c>
      <c r="D1289" s="918">
        <v>0</v>
      </c>
    </row>
    <row r="1290" spans="1:4" hidden="1">
      <c r="A1290" s="918" t="s">
        <v>3746</v>
      </c>
      <c r="B1290" s="918" t="s">
        <v>3751</v>
      </c>
      <c r="C1290" s="918" t="s">
        <v>180</v>
      </c>
      <c r="D1290" s="918" t="s">
        <v>5417</v>
      </c>
    </row>
    <row r="1291" spans="1:4">
      <c r="A1291" s="918" t="s">
        <v>4209</v>
      </c>
      <c r="B1291" s="918" t="s">
        <v>3777</v>
      </c>
      <c r="C1291" s="918" t="s">
        <v>179</v>
      </c>
      <c r="D1291" s="918" t="s">
        <v>5418</v>
      </c>
    </row>
    <row r="1292" spans="1:4">
      <c r="A1292" s="918" t="s">
        <v>4209</v>
      </c>
      <c r="B1292" s="918" t="s">
        <v>3782</v>
      </c>
      <c r="C1292" s="918" t="s">
        <v>179</v>
      </c>
      <c r="D1292" s="918" t="s">
        <v>5417</v>
      </c>
    </row>
    <row r="1293" spans="1:4">
      <c r="A1293" s="918" t="s">
        <v>4209</v>
      </c>
      <c r="B1293" s="918" t="s">
        <v>3785</v>
      </c>
      <c r="C1293" s="918" t="s">
        <v>180</v>
      </c>
      <c r="D1293" s="918" t="s">
        <v>5417</v>
      </c>
    </row>
    <row r="1294" spans="1:4">
      <c r="A1294" s="918" t="s">
        <v>4209</v>
      </c>
      <c r="B1294" s="918" t="s">
        <v>24591</v>
      </c>
      <c r="C1294" s="918" t="s">
        <v>179</v>
      </c>
      <c r="D1294" s="918" t="s">
        <v>5417</v>
      </c>
    </row>
    <row r="1295" spans="1:4">
      <c r="A1295" s="918" t="s">
        <v>4209</v>
      </c>
      <c r="B1295" s="918" t="s">
        <v>3789</v>
      </c>
      <c r="C1295" s="918" t="s">
        <v>179</v>
      </c>
      <c r="D1295" s="918" t="s">
        <v>5417</v>
      </c>
    </row>
    <row r="1296" spans="1:4">
      <c r="A1296" s="918" t="s">
        <v>4209</v>
      </c>
      <c r="B1296" s="918" t="s">
        <v>3793</v>
      </c>
      <c r="C1296" s="918" t="s">
        <v>179</v>
      </c>
      <c r="D1296" s="918" t="s">
        <v>5417</v>
      </c>
    </row>
    <row r="1297" spans="1:4">
      <c r="A1297" s="918" t="s">
        <v>4209</v>
      </c>
      <c r="B1297" s="918" t="s">
        <v>3797</v>
      </c>
      <c r="C1297" s="918" t="s">
        <v>180</v>
      </c>
      <c r="D1297" s="918" t="s">
        <v>5417</v>
      </c>
    </row>
    <row r="1298" spans="1:4">
      <c r="A1298" s="918" t="s">
        <v>4209</v>
      </c>
      <c r="B1298" s="918" t="s">
        <v>3801</v>
      </c>
      <c r="C1298" s="918" t="s">
        <v>179</v>
      </c>
      <c r="D1298" s="918" t="s">
        <v>5417</v>
      </c>
    </row>
    <row r="1299" spans="1:4">
      <c r="A1299" s="918" t="s">
        <v>4209</v>
      </c>
      <c r="B1299" s="918" t="s">
        <v>3803</v>
      </c>
      <c r="C1299" s="918" t="s">
        <v>180</v>
      </c>
      <c r="D1299" s="918" t="s">
        <v>5417</v>
      </c>
    </row>
    <row r="1300" spans="1:4">
      <c r="A1300" s="918" t="s">
        <v>4209</v>
      </c>
      <c r="B1300" s="918" t="s">
        <v>3805</v>
      </c>
      <c r="C1300" s="918" t="s">
        <v>180</v>
      </c>
      <c r="D1300" s="918" t="s">
        <v>5417</v>
      </c>
    </row>
    <row r="1301" spans="1:4">
      <c r="A1301" s="918" t="s">
        <v>4209</v>
      </c>
      <c r="B1301" s="918" t="s">
        <v>3807</v>
      </c>
      <c r="C1301" s="918" t="s">
        <v>179</v>
      </c>
      <c r="D1301" s="918" t="s">
        <v>5418</v>
      </c>
    </row>
    <row r="1302" spans="1:4">
      <c r="A1302" s="918" t="s">
        <v>4209</v>
      </c>
      <c r="B1302" s="918" t="s">
        <v>3810</v>
      </c>
      <c r="C1302" s="918" t="s">
        <v>180</v>
      </c>
      <c r="D1302" s="918" t="s">
        <v>5417</v>
      </c>
    </row>
    <row r="1303" spans="1:4">
      <c r="A1303" s="918" t="s">
        <v>4209</v>
      </c>
      <c r="B1303" s="918" t="s">
        <v>3812</v>
      </c>
      <c r="C1303" s="918" t="s">
        <v>179</v>
      </c>
      <c r="D1303" s="918" t="s">
        <v>5417</v>
      </c>
    </row>
    <row r="1304" spans="1:4">
      <c r="A1304" s="918" t="s">
        <v>4209</v>
      </c>
      <c r="B1304" s="918" t="s">
        <v>3814</v>
      </c>
      <c r="C1304" s="918" t="s">
        <v>179</v>
      </c>
      <c r="D1304" s="918" t="s">
        <v>5418</v>
      </c>
    </row>
    <row r="1305" spans="1:4">
      <c r="A1305" s="918" t="s">
        <v>4209</v>
      </c>
      <c r="B1305" s="918" t="s">
        <v>3818</v>
      </c>
      <c r="C1305" s="918" t="s">
        <v>180</v>
      </c>
      <c r="D1305" s="918" t="s">
        <v>5417</v>
      </c>
    </row>
    <row r="1306" spans="1:4">
      <c r="A1306" s="918" t="s">
        <v>4209</v>
      </c>
      <c r="B1306" s="918" t="s">
        <v>3820</v>
      </c>
      <c r="C1306" s="918" t="s">
        <v>180</v>
      </c>
      <c r="D1306" s="918" t="s">
        <v>5417</v>
      </c>
    </row>
    <row r="1307" spans="1:4">
      <c r="A1307" s="918" t="s">
        <v>4209</v>
      </c>
      <c r="B1307" s="918" t="s">
        <v>3824</v>
      </c>
      <c r="C1307" s="918" t="s">
        <v>179</v>
      </c>
      <c r="D1307" s="918" t="s">
        <v>5417</v>
      </c>
    </row>
    <row r="1308" spans="1:4">
      <c r="A1308" s="918" t="s">
        <v>4209</v>
      </c>
      <c r="B1308" s="918" t="s">
        <v>22814</v>
      </c>
      <c r="C1308" s="918" t="s">
        <v>179</v>
      </c>
      <c r="D1308" s="918" t="s">
        <v>5418</v>
      </c>
    </row>
    <row r="1309" spans="1:4">
      <c r="A1309" s="918" t="s">
        <v>4209</v>
      </c>
      <c r="B1309" s="918" t="s">
        <v>3830</v>
      </c>
      <c r="C1309" s="918" t="s">
        <v>179</v>
      </c>
      <c r="D1309" s="918" t="s">
        <v>5416</v>
      </c>
    </row>
    <row r="1310" spans="1:4">
      <c r="A1310" s="918" t="s">
        <v>4209</v>
      </c>
      <c r="B1310" s="918" t="s">
        <v>3833</v>
      </c>
      <c r="C1310" s="918" t="s">
        <v>179</v>
      </c>
      <c r="D1310" s="918" t="s">
        <v>5416</v>
      </c>
    </row>
    <row r="1311" spans="1:4">
      <c r="A1311" s="918" t="s">
        <v>4209</v>
      </c>
      <c r="B1311" s="918" t="s">
        <v>3837</v>
      </c>
      <c r="C1311" s="918" t="s">
        <v>179</v>
      </c>
      <c r="D1311" s="918" t="s">
        <v>5417</v>
      </c>
    </row>
    <row r="1312" spans="1:4">
      <c r="A1312" s="918" t="s">
        <v>4209</v>
      </c>
      <c r="B1312" s="918" t="s">
        <v>3842</v>
      </c>
      <c r="C1312" s="918" t="s">
        <v>179</v>
      </c>
      <c r="D1312" s="918" t="s">
        <v>5417</v>
      </c>
    </row>
    <row r="1313" spans="1:4">
      <c r="A1313" s="918" t="s">
        <v>4209</v>
      </c>
      <c r="B1313" s="918" t="s">
        <v>3845</v>
      </c>
      <c r="C1313" s="918" t="s">
        <v>179</v>
      </c>
      <c r="D1313" s="918" t="s">
        <v>5417</v>
      </c>
    </row>
    <row r="1314" spans="1:4">
      <c r="A1314" s="918" t="s">
        <v>4209</v>
      </c>
      <c r="B1314" s="918" t="s">
        <v>3846</v>
      </c>
      <c r="C1314" s="918" t="s">
        <v>180</v>
      </c>
      <c r="D1314" s="918" t="s">
        <v>5417</v>
      </c>
    </row>
    <row r="1315" spans="1:4">
      <c r="A1315" s="918" t="s">
        <v>4209</v>
      </c>
      <c r="B1315" s="918" t="s">
        <v>3848</v>
      </c>
      <c r="C1315" s="918" t="s">
        <v>180</v>
      </c>
      <c r="D1315" s="918" t="s">
        <v>5417</v>
      </c>
    </row>
    <row r="1316" spans="1:4">
      <c r="A1316" s="918" t="s">
        <v>4209</v>
      </c>
      <c r="B1316" s="918" t="s">
        <v>3850</v>
      </c>
      <c r="C1316" s="918" t="s">
        <v>179</v>
      </c>
      <c r="D1316" s="918" t="s">
        <v>5418</v>
      </c>
    </row>
    <row r="1317" spans="1:4">
      <c r="A1317" s="918" t="s">
        <v>4209</v>
      </c>
      <c r="B1317" s="918" t="s">
        <v>3853</v>
      </c>
      <c r="C1317" s="918" t="s">
        <v>179</v>
      </c>
      <c r="D1317" s="918" t="s">
        <v>5418</v>
      </c>
    </row>
    <row r="1318" spans="1:4">
      <c r="A1318" s="918" t="s">
        <v>4209</v>
      </c>
      <c r="B1318" s="918" t="s">
        <v>3855</v>
      </c>
      <c r="C1318" s="918" t="s">
        <v>179</v>
      </c>
      <c r="D1318" s="918" t="s">
        <v>5418</v>
      </c>
    </row>
    <row r="1319" spans="1:4">
      <c r="A1319" s="918" t="s">
        <v>4209</v>
      </c>
      <c r="B1319" s="918" t="s">
        <v>3858</v>
      </c>
      <c r="C1319" s="918" t="s">
        <v>179</v>
      </c>
      <c r="D1319" s="918" t="s">
        <v>5418</v>
      </c>
    </row>
    <row r="1320" spans="1:4">
      <c r="A1320" s="918" t="s">
        <v>4209</v>
      </c>
      <c r="B1320" s="918" t="s">
        <v>3861</v>
      </c>
      <c r="C1320" s="918" t="s">
        <v>179</v>
      </c>
      <c r="D1320" s="918" t="s">
        <v>5418</v>
      </c>
    </row>
    <row r="1321" spans="1:4">
      <c r="A1321" s="918" t="s">
        <v>4209</v>
      </c>
      <c r="B1321" s="918" t="s">
        <v>3864</v>
      </c>
      <c r="C1321" s="918" t="s">
        <v>179</v>
      </c>
      <c r="D1321" s="918" t="s">
        <v>5417</v>
      </c>
    </row>
    <row r="1322" spans="1:4">
      <c r="A1322" s="918" t="s">
        <v>4209</v>
      </c>
      <c r="B1322" s="918" t="s">
        <v>3869</v>
      </c>
      <c r="C1322" s="918" t="s">
        <v>179</v>
      </c>
      <c r="D1322" s="918" t="s">
        <v>5417</v>
      </c>
    </row>
    <row r="1323" spans="1:4">
      <c r="A1323" s="918" t="s">
        <v>4209</v>
      </c>
      <c r="B1323" s="918" t="s">
        <v>3871</v>
      </c>
      <c r="C1323" s="918" t="s">
        <v>179</v>
      </c>
      <c r="D1323" s="918" t="s">
        <v>5418</v>
      </c>
    </row>
    <row r="1324" spans="1:4">
      <c r="A1324" s="918" t="s">
        <v>4209</v>
      </c>
      <c r="B1324" s="918" t="s">
        <v>3874</v>
      </c>
      <c r="C1324" s="918" t="s">
        <v>179</v>
      </c>
      <c r="D1324" s="918" t="s">
        <v>5418</v>
      </c>
    </row>
    <row r="1325" spans="1:4">
      <c r="A1325" s="918" t="s">
        <v>4209</v>
      </c>
      <c r="B1325" s="918" t="s">
        <v>3876</v>
      </c>
      <c r="C1325" s="918" t="s">
        <v>180</v>
      </c>
      <c r="D1325" s="918" t="s">
        <v>5417</v>
      </c>
    </row>
    <row r="1326" spans="1:4">
      <c r="A1326" s="918" t="s">
        <v>4209</v>
      </c>
      <c r="B1326" s="918" t="s">
        <v>3879</v>
      </c>
      <c r="C1326" s="918" t="s">
        <v>179</v>
      </c>
      <c r="D1326" s="918" t="s">
        <v>5417</v>
      </c>
    </row>
    <row r="1327" spans="1:4">
      <c r="A1327" s="918" t="s">
        <v>4209</v>
      </c>
      <c r="B1327" s="918" t="s">
        <v>3881</v>
      </c>
      <c r="C1327" s="918" t="s">
        <v>180</v>
      </c>
      <c r="D1327" s="918" t="s">
        <v>5417</v>
      </c>
    </row>
    <row r="1328" spans="1:4">
      <c r="A1328" s="918" t="s">
        <v>4209</v>
      </c>
      <c r="B1328" s="918" t="s">
        <v>3883</v>
      </c>
      <c r="C1328" s="918" t="s">
        <v>179</v>
      </c>
      <c r="D1328" s="918" t="s">
        <v>5417</v>
      </c>
    </row>
    <row r="1329" spans="1:4">
      <c r="A1329" s="918" t="s">
        <v>4209</v>
      </c>
      <c r="B1329" s="918" t="s">
        <v>3885</v>
      </c>
      <c r="C1329" s="918" t="s">
        <v>180</v>
      </c>
      <c r="D1329" s="918" t="s">
        <v>5417</v>
      </c>
    </row>
    <row r="1330" spans="1:4">
      <c r="A1330" s="918" t="s">
        <v>4209</v>
      </c>
      <c r="B1330" s="918" t="s">
        <v>1676</v>
      </c>
      <c r="C1330" s="918" t="s">
        <v>179</v>
      </c>
      <c r="D1330" s="918" t="s">
        <v>5418</v>
      </c>
    </row>
    <row r="1331" spans="1:4">
      <c r="A1331" s="918" t="s">
        <v>4209</v>
      </c>
      <c r="B1331" s="918" t="s">
        <v>3888</v>
      </c>
      <c r="C1331" s="918" t="s">
        <v>180</v>
      </c>
      <c r="D1331" s="918" t="s">
        <v>5418</v>
      </c>
    </row>
    <row r="1332" spans="1:4">
      <c r="A1332" s="918" t="s">
        <v>4209</v>
      </c>
      <c r="B1332" s="918" t="s">
        <v>3891</v>
      </c>
      <c r="C1332" s="918" t="s">
        <v>179</v>
      </c>
      <c r="D1332" s="918" t="s">
        <v>5418</v>
      </c>
    </row>
    <row r="1333" spans="1:4">
      <c r="A1333" s="918" t="s">
        <v>4209</v>
      </c>
      <c r="B1333" s="918" t="s">
        <v>3895</v>
      </c>
      <c r="C1333" s="918" t="s">
        <v>179</v>
      </c>
      <c r="D1333" s="918" t="s">
        <v>5417</v>
      </c>
    </row>
    <row r="1334" spans="1:4">
      <c r="A1334" s="918" t="s">
        <v>4209</v>
      </c>
      <c r="B1334" s="918" t="s">
        <v>3898</v>
      </c>
      <c r="C1334" s="918" t="s">
        <v>180</v>
      </c>
      <c r="D1334" s="918" t="s">
        <v>5417</v>
      </c>
    </row>
    <row r="1335" spans="1:4">
      <c r="A1335" s="918" t="s">
        <v>4209</v>
      </c>
      <c r="B1335" s="918" t="s">
        <v>3902</v>
      </c>
      <c r="C1335" s="918" t="s">
        <v>180</v>
      </c>
      <c r="D1335" s="918" t="s">
        <v>5417</v>
      </c>
    </row>
    <row r="1336" spans="1:4">
      <c r="A1336" s="918" t="s">
        <v>4209</v>
      </c>
      <c r="B1336" s="918" t="s">
        <v>3906</v>
      </c>
      <c r="C1336" s="918" t="s">
        <v>179</v>
      </c>
      <c r="D1336" s="918" t="s">
        <v>5416</v>
      </c>
    </row>
    <row r="1337" spans="1:4">
      <c r="A1337" s="918" t="s">
        <v>4209</v>
      </c>
      <c r="B1337" s="918" t="s">
        <v>3910</v>
      </c>
      <c r="C1337" s="918" t="s">
        <v>179</v>
      </c>
      <c r="D1337" s="918" t="s">
        <v>5417</v>
      </c>
    </row>
    <row r="1338" spans="1:4">
      <c r="A1338" s="918" t="s">
        <v>4209</v>
      </c>
      <c r="B1338" s="918" t="s">
        <v>3914</v>
      </c>
      <c r="C1338" s="918" t="s">
        <v>179</v>
      </c>
      <c r="D1338" s="918" t="s">
        <v>5418</v>
      </c>
    </row>
    <row r="1339" spans="1:4">
      <c r="A1339" s="918" t="s">
        <v>4209</v>
      </c>
      <c r="B1339" s="918" t="s">
        <v>3921</v>
      </c>
      <c r="C1339" s="918" t="s">
        <v>180</v>
      </c>
      <c r="D1339" s="918" t="s">
        <v>5418</v>
      </c>
    </row>
    <row r="1340" spans="1:4">
      <c r="A1340" s="918" t="s">
        <v>4209</v>
      </c>
      <c r="B1340" s="918" t="s">
        <v>3924</v>
      </c>
      <c r="C1340" s="918" t="s">
        <v>179</v>
      </c>
      <c r="D1340" s="918" t="s">
        <v>5418</v>
      </c>
    </row>
    <row r="1341" spans="1:4">
      <c r="A1341" s="918" t="s">
        <v>4209</v>
      </c>
      <c r="B1341" s="918" t="s">
        <v>3926</v>
      </c>
      <c r="C1341" s="918" t="s">
        <v>179</v>
      </c>
      <c r="D1341" s="918" t="s">
        <v>5418</v>
      </c>
    </row>
    <row r="1342" spans="1:4">
      <c r="A1342" s="918" t="s">
        <v>4209</v>
      </c>
      <c r="B1342" s="918" t="s">
        <v>3928</v>
      </c>
      <c r="C1342" s="918" t="s">
        <v>179</v>
      </c>
      <c r="D1342" s="918" t="s">
        <v>5418</v>
      </c>
    </row>
    <row r="1343" spans="1:4">
      <c r="A1343" s="918" t="s">
        <v>4209</v>
      </c>
      <c r="B1343" s="918" t="s">
        <v>3931</v>
      </c>
      <c r="C1343" s="918" t="s">
        <v>180</v>
      </c>
      <c r="D1343" s="918" t="s">
        <v>5417</v>
      </c>
    </row>
    <row r="1344" spans="1:4">
      <c r="A1344" s="918" t="s">
        <v>4209</v>
      </c>
      <c r="B1344" s="918" t="s">
        <v>3933</v>
      </c>
      <c r="C1344" s="918" t="s">
        <v>180</v>
      </c>
      <c r="D1344" s="918" t="s">
        <v>5417</v>
      </c>
    </row>
    <row r="1345" spans="1:4">
      <c r="A1345" s="918" t="s">
        <v>4209</v>
      </c>
      <c r="B1345" s="918" t="s">
        <v>3936</v>
      </c>
      <c r="C1345" s="918" t="s">
        <v>179</v>
      </c>
      <c r="D1345" s="918" t="s">
        <v>5416</v>
      </c>
    </row>
    <row r="1346" spans="1:4">
      <c r="A1346" s="918" t="s">
        <v>4209</v>
      </c>
      <c r="B1346" s="918" t="s">
        <v>3938</v>
      </c>
      <c r="C1346" s="918" t="s">
        <v>180</v>
      </c>
      <c r="D1346" s="918" t="s">
        <v>5417</v>
      </c>
    </row>
    <row r="1347" spans="1:4">
      <c r="A1347" s="918" t="s">
        <v>4209</v>
      </c>
      <c r="B1347" s="918" t="s">
        <v>3940</v>
      </c>
      <c r="C1347" s="918" t="s">
        <v>179</v>
      </c>
      <c r="D1347" s="918" t="s">
        <v>5417</v>
      </c>
    </row>
    <row r="1348" spans="1:4">
      <c r="A1348" s="918" t="s">
        <v>4209</v>
      </c>
      <c r="B1348" s="918" t="s">
        <v>3941</v>
      </c>
      <c r="C1348" s="918" t="s">
        <v>180</v>
      </c>
      <c r="D1348" s="918" t="s">
        <v>5417</v>
      </c>
    </row>
    <row r="1349" spans="1:4">
      <c r="A1349" s="918" t="s">
        <v>4209</v>
      </c>
      <c r="B1349" s="918" t="s">
        <v>24605</v>
      </c>
      <c r="C1349" s="918" t="s">
        <v>179</v>
      </c>
      <c r="D1349" s="918" t="s">
        <v>5417</v>
      </c>
    </row>
    <row r="1350" spans="1:4">
      <c r="A1350" s="918" t="s">
        <v>4209</v>
      </c>
      <c r="B1350" s="918" t="s">
        <v>3944</v>
      </c>
      <c r="C1350" s="918" t="s">
        <v>179</v>
      </c>
      <c r="D1350" s="918" t="s">
        <v>5417</v>
      </c>
    </row>
    <row r="1351" spans="1:4">
      <c r="A1351" s="918" t="s">
        <v>4209</v>
      </c>
      <c r="B1351" s="918" t="s">
        <v>3945</v>
      </c>
      <c r="C1351" s="918" t="s">
        <v>179</v>
      </c>
      <c r="D1351" s="918" t="s">
        <v>5418</v>
      </c>
    </row>
    <row r="1352" spans="1:4">
      <c r="A1352" s="918" t="s">
        <v>4209</v>
      </c>
      <c r="B1352" s="918" t="s">
        <v>3947</v>
      </c>
      <c r="C1352" s="918" t="s">
        <v>180</v>
      </c>
      <c r="D1352" s="918" t="s">
        <v>5418</v>
      </c>
    </row>
    <row r="1353" spans="1:4">
      <c r="A1353" s="918" t="s">
        <v>4209</v>
      </c>
      <c r="B1353" s="918" t="s">
        <v>3950</v>
      </c>
      <c r="C1353" s="918" t="s">
        <v>179</v>
      </c>
      <c r="D1353" s="918" t="s">
        <v>5418</v>
      </c>
    </row>
    <row r="1354" spans="1:4">
      <c r="A1354" s="918" t="s">
        <v>4209</v>
      </c>
      <c r="B1354" s="918" t="s">
        <v>4210</v>
      </c>
      <c r="C1354" s="918" t="s">
        <v>180</v>
      </c>
      <c r="D1354" s="918" t="s">
        <v>5417</v>
      </c>
    </row>
    <row r="1355" spans="1:4">
      <c r="A1355" s="918" t="s">
        <v>4209</v>
      </c>
      <c r="B1355" s="918" t="s">
        <v>4211</v>
      </c>
      <c r="C1355" s="918" t="s">
        <v>180</v>
      </c>
      <c r="D1355" s="918" t="s">
        <v>5417</v>
      </c>
    </row>
    <row r="1356" spans="1:4">
      <c r="A1356" s="918" t="s">
        <v>4209</v>
      </c>
      <c r="B1356" s="918" t="s">
        <v>4212</v>
      </c>
      <c r="C1356" s="918" t="s">
        <v>180</v>
      </c>
      <c r="D1356" s="918" t="s">
        <v>5417</v>
      </c>
    </row>
    <row r="1357" spans="1:4">
      <c r="A1357" s="918" t="s">
        <v>4209</v>
      </c>
      <c r="B1357" s="918" t="s">
        <v>4767</v>
      </c>
      <c r="C1357" s="918" t="s">
        <v>180</v>
      </c>
      <c r="D1357" s="918" t="s">
        <v>5417</v>
      </c>
    </row>
    <row r="1358" spans="1:4">
      <c r="A1358" s="918" t="s">
        <v>4209</v>
      </c>
      <c r="B1358" s="918" t="s">
        <v>22982</v>
      </c>
      <c r="D1358" s="918" t="s">
        <v>5417</v>
      </c>
    </row>
    <row r="1359" spans="1:4">
      <c r="A1359" s="918" t="s">
        <v>4209</v>
      </c>
      <c r="B1359" s="918" t="s">
        <v>24609</v>
      </c>
      <c r="C1359" s="918" t="s">
        <v>180</v>
      </c>
      <c r="D1359" s="918" t="s">
        <v>5417</v>
      </c>
    </row>
    <row r="1360" spans="1:4">
      <c r="A1360" s="918" t="s">
        <v>4209</v>
      </c>
      <c r="B1360" s="918" t="s">
        <v>24610</v>
      </c>
      <c r="D1360" s="918" t="s">
        <v>5417</v>
      </c>
    </row>
    <row r="1361" spans="1:4">
      <c r="A1361" s="918" t="s">
        <v>4209</v>
      </c>
      <c r="B1361" s="918" t="s">
        <v>5396</v>
      </c>
      <c r="C1361" s="918" t="s">
        <v>180</v>
      </c>
      <c r="D1361" s="918" t="s">
        <v>5417</v>
      </c>
    </row>
    <row r="1362" spans="1:4">
      <c r="A1362" s="918" t="s">
        <v>4209</v>
      </c>
      <c r="B1362" s="918" t="s">
        <v>22973</v>
      </c>
      <c r="C1362" s="918" t="s">
        <v>180</v>
      </c>
      <c r="D1362" s="918" t="s">
        <v>5417</v>
      </c>
    </row>
    <row r="1363" spans="1:4">
      <c r="A1363" s="918" t="s">
        <v>4209</v>
      </c>
      <c r="B1363" s="918" t="s">
        <v>22976</v>
      </c>
      <c r="C1363" s="918" t="s">
        <v>180</v>
      </c>
      <c r="D1363" s="918" t="s">
        <v>5417</v>
      </c>
    </row>
    <row r="1364" spans="1:4">
      <c r="A1364" s="918" t="s">
        <v>4209</v>
      </c>
      <c r="B1364" s="918" t="s">
        <v>22978</v>
      </c>
      <c r="C1364" s="918" t="s">
        <v>180</v>
      </c>
      <c r="D1364" s="918" t="s">
        <v>5417</v>
      </c>
    </row>
    <row r="1365" spans="1:4">
      <c r="A1365" s="918" t="s">
        <v>4209</v>
      </c>
      <c r="B1365" s="918" t="s">
        <v>22980</v>
      </c>
      <c r="C1365" s="918" t="s">
        <v>179</v>
      </c>
      <c r="D1365" s="918" t="s">
        <v>22456</v>
      </c>
    </row>
    <row r="1366" spans="1:4">
      <c r="A1366" s="918" t="s">
        <v>4209</v>
      </c>
      <c r="B1366" s="918" t="s">
        <v>23354</v>
      </c>
      <c r="C1366" s="918" t="s">
        <v>180</v>
      </c>
      <c r="D1366" s="918" t="s">
        <v>5417</v>
      </c>
    </row>
    <row r="1367" spans="1:4">
      <c r="A1367" s="918" t="s">
        <v>4209</v>
      </c>
      <c r="B1367" s="918" t="s">
        <v>24988</v>
      </c>
      <c r="C1367" s="918" t="s">
        <v>180</v>
      </c>
      <c r="D1367" s="918" t="s">
        <v>5417</v>
      </c>
    </row>
    <row r="1368" spans="1:4">
      <c r="A1368" s="918" t="s">
        <v>4209</v>
      </c>
      <c r="B1368" s="918" t="s">
        <v>26318</v>
      </c>
      <c r="C1368" s="918" t="s">
        <v>180</v>
      </c>
      <c r="D1368" s="918" t="s">
        <v>5417</v>
      </c>
    </row>
    <row r="1369" spans="1:4">
      <c r="A1369" s="918" t="s">
        <v>4209</v>
      </c>
      <c r="B1369" s="918" t="s">
        <v>26323</v>
      </c>
      <c r="C1369" s="918" t="s">
        <v>180</v>
      </c>
      <c r="D1369" s="918" t="s">
        <v>5417</v>
      </c>
    </row>
    <row r="1370" spans="1:4">
      <c r="A1370" s="918" t="s">
        <v>4209</v>
      </c>
      <c r="B1370" s="918" t="s">
        <v>26326</v>
      </c>
      <c r="C1370" s="918" t="s">
        <v>180</v>
      </c>
      <c r="D1370" s="918" t="s">
        <v>5417</v>
      </c>
    </row>
    <row r="1371" spans="1:4">
      <c r="A1371" s="918" t="s">
        <v>4209</v>
      </c>
      <c r="B1371" s="918" t="s">
        <v>26331</v>
      </c>
      <c r="C1371" s="918" t="s">
        <v>180</v>
      </c>
      <c r="D1371" s="918" t="s">
        <v>5417</v>
      </c>
    </row>
    <row r="1372" spans="1:4">
      <c r="A1372" s="918" t="s">
        <v>4209</v>
      </c>
      <c r="B1372" s="918" t="s">
        <v>26337</v>
      </c>
      <c r="C1372" s="918" t="s">
        <v>180</v>
      </c>
      <c r="D1372" s="918" t="s">
        <v>5417</v>
      </c>
    </row>
    <row r="1373" spans="1:4">
      <c r="A1373" s="918" t="s">
        <v>4209</v>
      </c>
      <c r="B1373" s="918" t="s">
        <v>26342</v>
      </c>
      <c r="C1373" s="918" t="s">
        <v>180</v>
      </c>
      <c r="D1373" s="918" t="s">
        <v>5417</v>
      </c>
    </row>
    <row r="1374" spans="1:4">
      <c r="D1374" s="918" t="s">
        <v>5417</v>
      </c>
    </row>
    <row r="1375" spans="1:4">
      <c r="D1375" s="918" t="s">
        <v>5417</v>
      </c>
    </row>
    <row r="1378" spans="1:4">
      <c r="D1378" s="918" t="s">
        <v>5417</v>
      </c>
    </row>
    <row r="1379" spans="1:4">
      <c r="D1379" s="918" t="s">
        <v>5417</v>
      </c>
    </row>
    <row r="1380" spans="1:4">
      <c r="A1380" s="918" t="s">
        <v>3420</v>
      </c>
      <c r="B1380" s="918" t="s">
        <v>3424</v>
      </c>
      <c r="C1380" s="918" t="s">
        <v>180</v>
      </c>
      <c r="D1380" s="918" t="s">
        <v>5417</v>
      </c>
    </row>
    <row r="1381" spans="1:4">
      <c r="A1381" s="918" t="s">
        <v>3420</v>
      </c>
      <c r="B1381" s="918" t="s">
        <v>4038</v>
      </c>
      <c r="C1381" s="918" t="s">
        <v>179</v>
      </c>
      <c r="D1381" s="918" t="s">
        <v>5418</v>
      </c>
    </row>
    <row r="1382" spans="1:4">
      <c r="A1382" s="918" t="s">
        <v>3420</v>
      </c>
      <c r="B1382" s="918" t="s">
        <v>4041</v>
      </c>
      <c r="C1382" s="918" t="s">
        <v>179</v>
      </c>
      <c r="D1382" s="918" t="s">
        <v>5418</v>
      </c>
    </row>
    <row r="1383" spans="1:4">
      <c r="A1383" s="918" t="s">
        <v>3420</v>
      </c>
      <c r="B1383" s="918" t="s">
        <v>4042</v>
      </c>
      <c r="C1383" s="918" t="s">
        <v>180</v>
      </c>
      <c r="D1383" s="918" t="s">
        <v>5417</v>
      </c>
    </row>
    <row r="1384" spans="1:4">
      <c r="A1384" s="918" t="s">
        <v>3420</v>
      </c>
      <c r="B1384" s="918" t="s">
        <v>4044</v>
      </c>
      <c r="C1384" s="918" t="s">
        <v>180</v>
      </c>
      <c r="D1384" s="918" t="s">
        <v>5417</v>
      </c>
    </row>
    <row r="1385" spans="1:4">
      <c r="A1385" s="918" t="s">
        <v>3420</v>
      </c>
      <c r="B1385" s="918" t="s">
        <v>4045</v>
      </c>
      <c r="C1385" s="918" t="s">
        <v>179</v>
      </c>
      <c r="D1385" s="918" t="s">
        <v>5418</v>
      </c>
    </row>
    <row r="1386" spans="1:4">
      <c r="A1386" s="918" t="s">
        <v>3420</v>
      </c>
      <c r="B1386" s="918" t="s">
        <v>4047</v>
      </c>
      <c r="C1386" s="918" t="s">
        <v>180</v>
      </c>
      <c r="D1386" s="918" t="s">
        <v>5417</v>
      </c>
    </row>
    <row r="1387" spans="1:4">
      <c r="A1387" s="918" t="s">
        <v>3420</v>
      </c>
      <c r="B1387" s="918" t="s">
        <v>4049</v>
      </c>
      <c r="C1387" s="918" t="s">
        <v>180</v>
      </c>
      <c r="D1387" s="918" t="s">
        <v>5417</v>
      </c>
    </row>
    <row r="1388" spans="1:4">
      <c r="A1388" s="918" t="s">
        <v>3420</v>
      </c>
      <c r="B1388" s="918" t="s">
        <v>4051</v>
      </c>
      <c r="C1388" s="918" t="s">
        <v>180</v>
      </c>
      <c r="D1388" s="918" t="s">
        <v>5417</v>
      </c>
    </row>
    <row r="1389" spans="1:4">
      <c r="A1389" s="918" t="s">
        <v>3420</v>
      </c>
      <c r="B1389" s="918" t="s">
        <v>4053</v>
      </c>
      <c r="C1389" s="918" t="s">
        <v>179</v>
      </c>
      <c r="D1389" s="918" t="s">
        <v>5417</v>
      </c>
    </row>
    <row r="1390" spans="1:4">
      <c r="A1390" s="918" t="s">
        <v>3420</v>
      </c>
      <c r="B1390" s="918" t="s">
        <v>4055</v>
      </c>
      <c r="C1390" s="918" t="s">
        <v>180</v>
      </c>
      <c r="D1390" s="918" t="s">
        <v>5417</v>
      </c>
    </row>
    <row r="1391" spans="1:4">
      <c r="A1391" s="918" t="s">
        <v>3420</v>
      </c>
      <c r="B1391" s="918" t="s">
        <v>26036</v>
      </c>
      <c r="C1391" s="918" t="s">
        <v>179</v>
      </c>
      <c r="D1391" s="918" t="s">
        <v>22176</v>
      </c>
    </row>
    <row r="1392" spans="1:4">
      <c r="A1392" s="918" t="s">
        <v>3420</v>
      </c>
      <c r="B1392" s="918" t="s">
        <v>4058</v>
      </c>
      <c r="C1392" s="918" t="s">
        <v>179</v>
      </c>
      <c r="D1392" s="918" t="s">
        <v>5416</v>
      </c>
    </row>
    <row r="1393" spans="1:4">
      <c r="A1393" s="918" t="s">
        <v>3420</v>
      </c>
      <c r="B1393" s="918" t="s">
        <v>4060</v>
      </c>
      <c r="C1393" s="918" t="s">
        <v>180</v>
      </c>
      <c r="D1393" s="918" t="s">
        <v>5416</v>
      </c>
    </row>
    <row r="1394" spans="1:4">
      <c r="A1394" s="918" t="s">
        <v>3420</v>
      </c>
      <c r="B1394" s="918" t="s">
        <v>4063</v>
      </c>
      <c r="C1394" s="918" t="s">
        <v>180</v>
      </c>
      <c r="D1394" s="918" t="s">
        <v>5417</v>
      </c>
    </row>
    <row r="1395" spans="1:4">
      <c r="A1395" s="918" t="s">
        <v>3420</v>
      </c>
      <c r="B1395" s="918" t="s">
        <v>4065</v>
      </c>
      <c r="C1395" s="918" t="s">
        <v>180</v>
      </c>
      <c r="D1395" s="918" t="s">
        <v>5417</v>
      </c>
    </row>
    <row r="1396" spans="1:4">
      <c r="A1396" s="918" t="s">
        <v>3420</v>
      </c>
      <c r="B1396" s="918" t="s">
        <v>4067</v>
      </c>
      <c r="C1396" s="918" t="s">
        <v>180</v>
      </c>
      <c r="D1396" s="918" t="s">
        <v>5417</v>
      </c>
    </row>
    <row r="1397" spans="1:4">
      <c r="A1397" s="918" t="s">
        <v>3420</v>
      </c>
      <c r="B1397" s="918" t="s">
        <v>4068</v>
      </c>
      <c r="C1397" s="918" t="s">
        <v>180</v>
      </c>
      <c r="D1397" s="918" t="s">
        <v>5417</v>
      </c>
    </row>
    <row r="1398" spans="1:4">
      <c r="A1398" s="918" t="s">
        <v>3420</v>
      </c>
      <c r="B1398" s="918" t="s">
        <v>4070</v>
      </c>
      <c r="C1398" s="918" t="s">
        <v>180</v>
      </c>
      <c r="D1398" s="918" t="s">
        <v>5417</v>
      </c>
    </row>
    <row r="1399" spans="1:4">
      <c r="A1399" s="918" t="s">
        <v>3420</v>
      </c>
      <c r="B1399" s="918" t="s">
        <v>4072</v>
      </c>
      <c r="C1399" s="918" t="s">
        <v>180</v>
      </c>
      <c r="D1399" s="918" t="s">
        <v>5417</v>
      </c>
    </row>
    <row r="1400" spans="1:4">
      <c r="A1400" s="918" t="s">
        <v>3420</v>
      </c>
      <c r="B1400" s="918" t="s">
        <v>21999</v>
      </c>
      <c r="C1400" s="918" t="s">
        <v>179</v>
      </c>
      <c r="D1400" s="918" t="s">
        <v>5416</v>
      </c>
    </row>
    <row r="1401" spans="1:4">
      <c r="A1401" s="918" t="s">
        <v>3420</v>
      </c>
      <c r="B1401" s="918" t="s">
        <v>22007</v>
      </c>
      <c r="C1401" s="918" t="s">
        <v>180</v>
      </c>
      <c r="D1401" s="918" t="s">
        <v>5417</v>
      </c>
    </row>
    <row r="1402" spans="1:4">
      <c r="A1402" s="918" t="s">
        <v>3420</v>
      </c>
      <c r="B1402" s="918" t="s">
        <v>22012</v>
      </c>
      <c r="C1402" s="918" t="s">
        <v>180</v>
      </c>
      <c r="D1402" s="918" t="s">
        <v>5417</v>
      </c>
    </row>
    <row r="1403" spans="1:4">
      <c r="A1403" s="918" t="s">
        <v>3420</v>
      </c>
      <c r="B1403" s="918" t="s">
        <v>22017</v>
      </c>
      <c r="C1403" s="918" t="s">
        <v>180</v>
      </c>
      <c r="D1403" s="918" t="s">
        <v>5417</v>
      </c>
    </row>
    <row r="1404" spans="1:4">
      <c r="A1404" s="918" t="s">
        <v>3420</v>
      </c>
      <c r="B1404" s="918" t="s">
        <v>22024</v>
      </c>
      <c r="C1404" s="918" t="s">
        <v>180</v>
      </c>
      <c r="D1404" s="918" t="s">
        <v>5417</v>
      </c>
    </row>
    <row r="1405" spans="1:4">
      <c r="A1405" s="918" t="s">
        <v>3420</v>
      </c>
      <c r="B1405" s="918" t="s">
        <v>22392</v>
      </c>
      <c r="C1405" s="918" t="s">
        <v>180</v>
      </c>
      <c r="D1405" s="918" t="s">
        <v>5417</v>
      </c>
    </row>
    <row r="1406" spans="1:4">
      <c r="A1406" s="918" t="s">
        <v>3420</v>
      </c>
      <c r="B1406" s="918" t="s">
        <v>22034</v>
      </c>
      <c r="C1406" s="918" t="s">
        <v>180</v>
      </c>
      <c r="D1406" s="918" t="s">
        <v>5417</v>
      </c>
    </row>
    <row r="1407" spans="1:4">
      <c r="A1407" s="918" t="s">
        <v>3420</v>
      </c>
      <c r="B1407" s="918" t="s">
        <v>22040</v>
      </c>
      <c r="C1407" s="918" t="s">
        <v>179</v>
      </c>
      <c r="D1407" s="918" t="s">
        <v>5418</v>
      </c>
    </row>
    <row r="1408" spans="1:4">
      <c r="A1408" s="918" t="s">
        <v>3420</v>
      </c>
      <c r="B1408" s="918" t="s">
        <v>22044</v>
      </c>
      <c r="C1408" s="918" t="s">
        <v>180</v>
      </c>
      <c r="D1408" s="918" t="s">
        <v>5417</v>
      </c>
    </row>
    <row r="1409" spans="1:4">
      <c r="A1409" s="918" t="s">
        <v>3420</v>
      </c>
      <c r="B1409" s="918" t="s">
        <v>22049</v>
      </c>
      <c r="C1409" s="918" t="s">
        <v>180</v>
      </c>
      <c r="D1409" s="918" t="s">
        <v>5417</v>
      </c>
    </row>
    <row r="1410" spans="1:4">
      <c r="A1410" s="918" t="s">
        <v>3420</v>
      </c>
      <c r="B1410" s="918" t="s">
        <v>22054</v>
      </c>
      <c r="C1410" s="918" t="s">
        <v>179</v>
      </c>
      <c r="D1410" s="918" t="s">
        <v>5418</v>
      </c>
    </row>
    <row r="1411" spans="1:4">
      <c r="A1411" s="918" t="s">
        <v>3420</v>
      </c>
      <c r="B1411" s="918" t="s">
        <v>22060</v>
      </c>
      <c r="C1411" s="918" t="s">
        <v>179</v>
      </c>
      <c r="D1411" s="918" t="s">
        <v>5418</v>
      </c>
    </row>
    <row r="1412" spans="1:4">
      <c r="A1412" s="918" t="s">
        <v>3420</v>
      </c>
      <c r="B1412" s="918" t="s">
        <v>22065</v>
      </c>
      <c r="C1412" s="918" t="s">
        <v>179</v>
      </c>
      <c r="D1412" s="918" t="s">
        <v>5418</v>
      </c>
    </row>
    <row r="1413" spans="1:4">
      <c r="A1413" s="918" t="s">
        <v>3420</v>
      </c>
      <c r="B1413" s="918" t="s">
        <v>22069</v>
      </c>
      <c r="C1413" s="918" t="s">
        <v>179</v>
      </c>
      <c r="D1413" s="918" t="s">
        <v>5418</v>
      </c>
    </row>
    <row r="1414" spans="1:4">
      <c r="A1414" s="918" t="s">
        <v>3420</v>
      </c>
      <c r="B1414" s="918" t="s">
        <v>22073</v>
      </c>
      <c r="C1414" s="918" t="s">
        <v>180</v>
      </c>
      <c r="D1414" s="918" t="s">
        <v>5417</v>
      </c>
    </row>
    <row r="1415" spans="1:4">
      <c r="A1415" s="918" t="s">
        <v>3420</v>
      </c>
      <c r="B1415" s="918" t="s">
        <v>22078</v>
      </c>
      <c r="C1415" s="918" t="s">
        <v>179</v>
      </c>
      <c r="D1415" s="918" t="s">
        <v>5416</v>
      </c>
    </row>
    <row r="1416" spans="1:4">
      <c r="A1416" s="918" t="s">
        <v>3420</v>
      </c>
      <c r="B1416" s="918" t="s">
        <v>22082</v>
      </c>
      <c r="C1416" s="918" t="s">
        <v>180</v>
      </c>
      <c r="D1416" s="918" t="s">
        <v>5417</v>
      </c>
    </row>
    <row r="1417" spans="1:4">
      <c r="A1417" s="918" t="s">
        <v>3420</v>
      </c>
      <c r="B1417" s="918" t="s">
        <v>22086</v>
      </c>
      <c r="C1417" s="918" t="s">
        <v>180</v>
      </c>
      <c r="D1417" s="918" t="s">
        <v>5417</v>
      </c>
    </row>
    <row r="1418" spans="1:4">
      <c r="A1418" s="918" t="s">
        <v>3420</v>
      </c>
      <c r="B1418" s="918" t="s">
        <v>24990</v>
      </c>
      <c r="C1418" s="918" t="s">
        <v>180</v>
      </c>
      <c r="D1418" s="918" t="s">
        <v>5417</v>
      </c>
    </row>
    <row r="1419" spans="1:4">
      <c r="A1419" s="918" t="s">
        <v>3420</v>
      </c>
      <c r="B1419" s="918" t="s">
        <v>22094</v>
      </c>
      <c r="C1419" s="918" t="s">
        <v>180</v>
      </c>
      <c r="D1419" s="918" t="s">
        <v>5417</v>
      </c>
    </row>
    <row r="1420" spans="1:4">
      <c r="A1420" s="918" t="s">
        <v>3420</v>
      </c>
      <c r="B1420" s="918" t="s">
        <v>22101</v>
      </c>
      <c r="C1420" s="918" t="s">
        <v>179</v>
      </c>
      <c r="D1420" s="918" t="s">
        <v>22176</v>
      </c>
    </row>
    <row r="1421" spans="1:4">
      <c r="A1421" s="918" t="s">
        <v>3420</v>
      </c>
      <c r="B1421" s="918" t="s">
        <v>22104</v>
      </c>
      <c r="C1421" s="918" t="s">
        <v>179</v>
      </c>
      <c r="D1421" s="918" t="s">
        <v>5416</v>
      </c>
    </row>
    <row r="1422" spans="1:4">
      <c r="A1422" s="918" t="s">
        <v>3420</v>
      </c>
      <c r="B1422" s="918" t="s">
        <v>22108</v>
      </c>
      <c r="C1422" s="918" t="s">
        <v>180</v>
      </c>
      <c r="D1422" s="918" t="s">
        <v>5417</v>
      </c>
    </row>
    <row r="1423" spans="1:4">
      <c r="A1423" s="918" t="s">
        <v>3420</v>
      </c>
      <c r="B1423" s="918" t="s">
        <v>22114</v>
      </c>
      <c r="C1423" s="918" t="s">
        <v>179</v>
      </c>
      <c r="D1423" s="918" t="s">
        <v>5417</v>
      </c>
    </row>
    <row r="1424" spans="1:4">
      <c r="A1424" s="918" t="s">
        <v>3420</v>
      </c>
      <c r="B1424" s="918" t="s">
        <v>22118</v>
      </c>
      <c r="C1424" s="918" t="s">
        <v>179</v>
      </c>
      <c r="D1424" s="918" t="s">
        <v>5417</v>
      </c>
    </row>
    <row r="1425" spans="1:4">
      <c r="A1425" s="918" t="s">
        <v>3420</v>
      </c>
      <c r="B1425" s="918" t="s">
        <v>22123</v>
      </c>
      <c r="C1425" s="918" t="s">
        <v>180</v>
      </c>
      <c r="D1425" s="918" t="s">
        <v>5417</v>
      </c>
    </row>
    <row r="1426" spans="1:4">
      <c r="A1426" s="918" t="s">
        <v>3420</v>
      </c>
      <c r="B1426" s="918" t="s">
        <v>22127</v>
      </c>
      <c r="C1426" s="918" t="s">
        <v>180</v>
      </c>
      <c r="D1426" s="918" t="s">
        <v>5417</v>
      </c>
    </row>
    <row r="1427" spans="1:4">
      <c r="A1427" s="918" t="s">
        <v>3420</v>
      </c>
      <c r="B1427" s="918" t="s">
        <v>22158</v>
      </c>
      <c r="C1427" s="918" t="s">
        <v>180</v>
      </c>
      <c r="D1427" s="918" t="s">
        <v>5417</v>
      </c>
    </row>
    <row r="1428" spans="1:4">
      <c r="A1428" s="918" t="s">
        <v>3420</v>
      </c>
      <c r="B1428" s="918" t="s">
        <v>22161</v>
      </c>
      <c r="C1428" s="918" t="s">
        <v>180</v>
      </c>
      <c r="D1428" s="918" t="s">
        <v>5417</v>
      </c>
    </row>
    <row r="1429" spans="1:4">
      <c r="A1429" s="918" t="s">
        <v>3420</v>
      </c>
      <c r="B1429" s="918" t="s">
        <v>22163</v>
      </c>
      <c r="C1429" s="918" t="s">
        <v>180</v>
      </c>
      <c r="D1429" s="918" t="s">
        <v>5417</v>
      </c>
    </row>
    <row r="1430" spans="1:4">
      <c r="A1430" s="918" t="s">
        <v>3420</v>
      </c>
      <c r="B1430" s="918" t="s">
        <v>22164</v>
      </c>
      <c r="C1430" s="918" t="s">
        <v>180</v>
      </c>
      <c r="D1430" s="918" t="s">
        <v>5417</v>
      </c>
    </row>
    <row r="1431" spans="1:4">
      <c r="A1431" s="918" t="s">
        <v>3420</v>
      </c>
      <c r="B1431" s="918" t="s">
        <v>22167</v>
      </c>
      <c r="C1431" s="918" t="s">
        <v>180</v>
      </c>
      <c r="D1431" s="918" t="s">
        <v>5417</v>
      </c>
    </row>
    <row r="1432" spans="1:4">
      <c r="A1432" s="918" t="s">
        <v>3420</v>
      </c>
      <c r="B1432" s="918" t="s">
        <v>22170</v>
      </c>
      <c r="C1432" s="918" t="s">
        <v>179</v>
      </c>
      <c r="D1432" s="918" t="s">
        <v>5417</v>
      </c>
    </row>
    <row r="1433" spans="1:4">
      <c r="A1433" s="918" t="s">
        <v>3420</v>
      </c>
      <c r="B1433" s="918" t="s">
        <v>22172</v>
      </c>
      <c r="C1433" s="918" t="s">
        <v>180</v>
      </c>
      <c r="D1433" s="918" t="s">
        <v>5417</v>
      </c>
    </row>
    <row r="1434" spans="1:4">
      <c r="A1434" s="918" t="s">
        <v>3420</v>
      </c>
      <c r="B1434" s="918" t="s">
        <v>24991</v>
      </c>
      <c r="C1434" s="918" t="s">
        <v>180</v>
      </c>
      <c r="D1434" s="918" t="s">
        <v>5417</v>
      </c>
    </row>
    <row r="1435" spans="1:4">
      <c r="A1435" s="918" t="s">
        <v>3420</v>
      </c>
      <c r="B1435" s="918" t="s">
        <v>22331</v>
      </c>
      <c r="C1435" s="918" t="s">
        <v>179</v>
      </c>
      <c r="D1435" s="918" t="s">
        <v>5418</v>
      </c>
    </row>
    <row r="1436" spans="1:4">
      <c r="A1436" s="918" t="s">
        <v>3420</v>
      </c>
      <c r="B1436" s="918" t="s">
        <v>22333</v>
      </c>
      <c r="C1436" s="918" t="s">
        <v>179</v>
      </c>
      <c r="D1436" s="918" t="s">
        <v>5418</v>
      </c>
    </row>
    <row r="1437" spans="1:4">
      <c r="A1437" s="918" t="s">
        <v>3420</v>
      </c>
      <c r="B1437" s="918" t="s">
        <v>22335</v>
      </c>
      <c r="C1437" s="918" t="s">
        <v>180</v>
      </c>
      <c r="D1437" s="918" t="s">
        <v>5417</v>
      </c>
    </row>
    <row r="1438" spans="1:4">
      <c r="A1438" s="918" t="s">
        <v>3420</v>
      </c>
      <c r="B1438" s="918" t="s">
        <v>22339</v>
      </c>
      <c r="C1438" s="918" t="s">
        <v>179</v>
      </c>
      <c r="D1438" s="918" t="s">
        <v>5416</v>
      </c>
    </row>
    <row r="1439" spans="1:4">
      <c r="A1439" s="918" t="s">
        <v>3420</v>
      </c>
      <c r="B1439" s="918" t="s">
        <v>26061</v>
      </c>
      <c r="C1439" s="918" t="s">
        <v>180</v>
      </c>
      <c r="D1439" s="918" t="s">
        <v>5417</v>
      </c>
    </row>
    <row r="1440" spans="1:4">
      <c r="A1440" s="918" t="s">
        <v>3420</v>
      </c>
      <c r="B1440" s="918" t="s">
        <v>22344</v>
      </c>
      <c r="C1440" s="918" t="s">
        <v>180</v>
      </c>
      <c r="D1440" s="918" t="s">
        <v>5417</v>
      </c>
    </row>
    <row r="1441" spans="1:4">
      <c r="A1441" s="918" t="s">
        <v>3420</v>
      </c>
      <c r="B1441" s="918" t="s">
        <v>22347</v>
      </c>
      <c r="C1441" s="918" t="s">
        <v>372</v>
      </c>
      <c r="D1441" s="918" t="s">
        <v>22176</v>
      </c>
    </row>
    <row r="1442" spans="1:4">
      <c r="A1442" s="918" t="s">
        <v>3420</v>
      </c>
      <c r="B1442" s="918" t="s">
        <v>22351</v>
      </c>
      <c r="C1442" s="918" t="s">
        <v>180</v>
      </c>
      <c r="D1442" s="918" t="s">
        <v>5417</v>
      </c>
    </row>
    <row r="1443" spans="1:4">
      <c r="A1443" s="918" t="s">
        <v>3420</v>
      </c>
      <c r="B1443" s="918" t="s">
        <v>22355</v>
      </c>
      <c r="C1443" s="918" t="s">
        <v>179</v>
      </c>
      <c r="D1443" s="918" t="s">
        <v>5418</v>
      </c>
    </row>
    <row r="1444" spans="1:4">
      <c r="A1444" s="918" t="s">
        <v>3420</v>
      </c>
      <c r="B1444" s="918" t="s">
        <v>22360</v>
      </c>
      <c r="C1444" s="918" t="s">
        <v>179</v>
      </c>
      <c r="D1444" s="918" t="s">
        <v>5417</v>
      </c>
    </row>
    <row r="1445" spans="1:4">
      <c r="A1445" s="918" t="s">
        <v>3420</v>
      </c>
      <c r="B1445" s="918" t="s">
        <v>22365</v>
      </c>
      <c r="C1445" s="918" t="s">
        <v>629</v>
      </c>
      <c r="D1445" s="918" t="s">
        <v>5416</v>
      </c>
    </row>
    <row r="1446" spans="1:4">
      <c r="A1446" s="918" t="s">
        <v>3420</v>
      </c>
      <c r="B1446" s="918" t="s">
        <v>22371</v>
      </c>
      <c r="C1446" s="918" t="s">
        <v>179</v>
      </c>
      <c r="D1446" s="918" t="s">
        <v>5416</v>
      </c>
    </row>
    <row r="1447" spans="1:4">
      <c r="A1447" s="918" t="s">
        <v>3420</v>
      </c>
      <c r="B1447" s="918" t="s">
        <v>22378</v>
      </c>
      <c r="C1447" s="918" t="s">
        <v>481</v>
      </c>
      <c r="D1447" s="918" t="s">
        <v>5417</v>
      </c>
    </row>
    <row r="1448" spans="1:4">
      <c r="A1448" s="918" t="s">
        <v>3420</v>
      </c>
      <c r="B1448" s="918" t="s">
        <v>22383</v>
      </c>
      <c r="C1448" s="918" t="s">
        <v>180</v>
      </c>
      <c r="D1448" s="918" t="s">
        <v>5417</v>
      </c>
    </row>
    <row r="1449" spans="1:4">
      <c r="A1449" s="918" t="s">
        <v>3420</v>
      </c>
      <c r="B1449" s="918" t="s">
        <v>22933</v>
      </c>
      <c r="C1449" s="918" t="s">
        <v>180</v>
      </c>
      <c r="D1449" s="918" t="s">
        <v>5417</v>
      </c>
    </row>
    <row r="1450" spans="1:4">
      <c r="A1450" s="918" t="s">
        <v>3420</v>
      </c>
      <c r="B1450" s="918" t="s">
        <v>22222</v>
      </c>
      <c r="C1450" s="918" t="s">
        <v>180</v>
      </c>
      <c r="D1450" s="918" t="s">
        <v>5418</v>
      </c>
    </row>
    <row r="1451" spans="1:4">
      <c r="A1451" s="918" t="s">
        <v>3420</v>
      </c>
      <c r="B1451" s="918" t="s">
        <v>22943</v>
      </c>
      <c r="C1451" s="918" t="s">
        <v>180</v>
      </c>
      <c r="D1451" s="918" t="s">
        <v>5417</v>
      </c>
    </row>
    <row r="1452" spans="1:4">
      <c r="A1452" s="918" t="s">
        <v>3420</v>
      </c>
      <c r="B1452" s="918" t="s">
        <v>4029</v>
      </c>
      <c r="C1452" s="918" t="s">
        <v>179</v>
      </c>
      <c r="D1452" s="918" t="s">
        <v>5417</v>
      </c>
    </row>
    <row r="1453" spans="1:4">
      <c r="A1453" s="918" t="s">
        <v>3420</v>
      </c>
      <c r="B1453" s="918" t="s">
        <v>23219</v>
      </c>
      <c r="C1453" s="918" t="s">
        <v>180</v>
      </c>
      <c r="D1453" s="918" t="s">
        <v>5417</v>
      </c>
    </row>
    <row r="1454" spans="1:4">
      <c r="A1454" s="918" t="s">
        <v>3420</v>
      </c>
      <c r="B1454" s="918" t="s">
        <v>23223</v>
      </c>
      <c r="C1454" s="918" t="s">
        <v>180</v>
      </c>
      <c r="D1454" s="918" t="s">
        <v>5417</v>
      </c>
    </row>
    <row r="1455" spans="1:4">
      <c r="A1455" s="918" t="s">
        <v>3420</v>
      </c>
      <c r="B1455" s="918" t="s">
        <v>23229</v>
      </c>
      <c r="C1455" s="918" t="s">
        <v>180</v>
      </c>
      <c r="D1455" s="918" t="s">
        <v>5417</v>
      </c>
    </row>
    <row r="1456" spans="1:4">
      <c r="A1456" s="918" t="s">
        <v>3420</v>
      </c>
      <c r="B1456" s="918" t="s">
        <v>23234</v>
      </c>
      <c r="C1456" s="918" t="s">
        <v>179</v>
      </c>
      <c r="D1456" s="918" t="s">
        <v>5417</v>
      </c>
    </row>
    <row r="1457" spans="1:4">
      <c r="A1457" s="918" t="s">
        <v>3420</v>
      </c>
      <c r="B1457" s="918" t="s">
        <v>23239</v>
      </c>
      <c r="C1457" s="918" t="s">
        <v>180</v>
      </c>
      <c r="D1457" s="918" t="s">
        <v>5417</v>
      </c>
    </row>
    <row r="1458" spans="1:4">
      <c r="A1458" s="918" t="s">
        <v>3420</v>
      </c>
      <c r="B1458" s="918" t="s">
        <v>23244</v>
      </c>
      <c r="C1458" s="918" t="s">
        <v>180</v>
      </c>
      <c r="D1458" s="918" t="s">
        <v>5417</v>
      </c>
    </row>
    <row r="1459" spans="1:4">
      <c r="A1459" s="918" t="s">
        <v>3420</v>
      </c>
      <c r="B1459" s="918" t="s">
        <v>23250</v>
      </c>
      <c r="C1459" s="918" t="s">
        <v>180</v>
      </c>
      <c r="D1459" s="918" t="s">
        <v>5417</v>
      </c>
    </row>
    <row r="1460" spans="1:4">
      <c r="A1460" s="918" t="s">
        <v>3420</v>
      </c>
      <c r="B1460" s="918" t="s">
        <v>23256</v>
      </c>
      <c r="C1460" s="918" t="s">
        <v>180</v>
      </c>
      <c r="D1460" s="918" t="s">
        <v>5417</v>
      </c>
    </row>
    <row r="1461" spans="1:4">
      <c r="A1461" s="918" t="s">
        <v>3420</v>
      </c>
      <c r="B1461" s="918" t="s">
        <v>23262</v>
      </c>
      <c r="C1461" s="918" t="s">
        <v>179</v>
      </c>
      <c r="D1461" s="918">
        <v>4</v>
      </c>
    </row>
    <row r="1462" spans="1:4">
      <c r="A1462" s="918" t="s">
        <v>3420</v>
      </c>
      <c r="B1462" s="918" t="s">
        <v>23268</v>
      </c>
      <c r="C1462" s="918" t="s">
        <v>180</v>
      </c>
      <c r="D1462" s="918" t="s">
        <v>5417</v>
      </c>
    </row>
    <row r="1463" spans="1:4">
      <c r="A1463" s="918" t="s">
        <v>3420</v>
      </c>
      <c r="B1463" s="918" t="s">
        <v>23273</v>
      </c>
      <c r="C1463" s="918" t="s">
        <v>179</v>
      </c>
      <c r="D1463" s="918" t="s">
        <v>5418</v>
      </c>
    </row>
    <row r="1464" spans="1:4">
      <c r="A1464" s="918" t="s">
        <v>3420</v>
      </c>
      <c r="B1464" s="918" t="s">
        <v>23610</v>
      </c>
      <c r="C1464" s="918" t="s">
        <v>179</v>
      </c>
      <c r="D1464" s="918" t="s">
        <v>5417</v>
      </c>
    </row>
    <row r="1465" spans="1:4">
      <c r="A1465" s="918" t="s">
        <v>3420</v>
      </c>
      <c r="B1465" s="918" t="s">
        <v>23610</v>
      </c>
      <c r="C1465" s="918" t="s">
        <v>179</v>
      </c>
      <c r="D1465" s="918" t="s">
        <v>5417</v>
      </c>
    </row>
    <row r="1466" spans="1:4">
      <c r="A1466" s="918" t="s">
        <v>3420</v>
      </c>
      <c r="B1466" s="918" t="s">
        <v>24868</v>
      </c>
      <c r="C1466" s="918" t="s">
        <v>180</v>
      </c>
      <c r="D1466" s="918" t="s">
        <v>5417</v>
      </c>
    </row>
    <row r="1467" spans="1:4">
      <c r="A1467" s="918" t="s">
        <v>3420</v>
      </c>
      <c r="B1467" s="918" t="s">
        <v>24873</v>
      </c>
      <c r="C1467" s="918" t="s">
        <v>180</v>
      </c>
      <c r="D1467" s="918" t="s">
        <v>5417</v>
      </c>
    </row>
    <row r="1468" spans="1:4">
      <c r="A1468" s="918" t="s">
        <v>3420</v>
      </c>
      <c r="B1468" s="918" t="s">
        <v>24880</v>
      </c>
      <c r="C1468" s="918" t="s">
        <v>179</v>
      </c>
      <c r="D1468" s="918" t="s">
        <v>5418</v>
      </c>
    </row>
    <row r="1469" spans="1:4">
      <c r="A1469" s="918" t="s">
        <v>3420</v>
      </c>
      <c r="B1469" s="918" t="s">
        <v>24886</v>
      </c>
      <c r="C1469" s="918" t="s">
        <v>179</v>
      </c>
      <c r="D1469" s="918" t="s">
        <v>5417</v>
      </c>
    </row>
    <row r="1470" spans="1:4">
      <c r="A1470" s="918" t="s">
        <v>3420</v>
      </c>
      <c r="B1470" s="918" t="s">
        <v>24891</v>
      </c>
      <c r="C1470" s="918" t="s">
        <v>180</v>
      </c>
      <c r="D1470" s="918" t="s">
        <v>5418</v>
      </c>
    </row>
    <row r="1471" spans="1:4">
      <c r="A1471" s="918" t="s">
        <v>3420</v>
      </c>
      <c r="B1471" s="918" t="s">
        <v>24896</v>
      </c>
      <c r="C1471" s="918" t="s">
        <v>180</v>
      </c>
      <c r="D1471" s="918" t="s">
        <v>5417</v>
      </c>
    </row>
    <row r="1472" spans="1:4">
      <c r="A1472" s="918" t="s">
        <v>3420</v>
      </c>
      <c r="B1472" s="918" t="s">
        <v>25690</v>
      </c>
      <c r="C1472" s="918" t="s">
        <v>179</v>
      </c>
      <c r="D1472" s="918" t="s">
        <v>5416</v>
      </c>
    </row>
    <row r="1473" spans="1:4">
      <c r="A1473" s="918" t="s">
        <v>3420</v>
      </c>
      <c r="B1473" s="918" t="s">
        <v>25696</v>
      </c>
      <c r="C1473" s="918" t="s">
        <v>180</v>
      </c>
      <c r="D1473" s="918" t="s">
        <v>5417</v>
      </c>
    </row>
    <row r="1474" spans="1:4">
      <c r="A1474" s="918" t="s">
        <v>3420</v>
      </c>
      <c r="B1474" s="918" t="s">
        <v>25701</v>
      </c>
      <c r="C1474" s="918" t="s">
        <v>180</v>
      </c>
      <c r="D1474" s="918" t="s">
        <v>5417</v>
      </c>
    </row>
    <row r="1475" spans="1:4">
      <c r="A1475" s="918" t="s">
        <v>3420</v>
      </c>
      <c r="B1475" s="918" t="s">
        <v>25706</v>
      </c>
      <c r="C1475" s="918" t="s">
        <v>180</v>
      </c>
      <c r="D1475" s="918" t="s">
        <v>5417</v>
      </c>
    </row>
    <row r="1476" spans="1:4">
      <c r="A1476" s="918" t="s">
        <v>3420</v>
      </c>
      <c r="B1476" s="918" t="s">
        <v>25711</v>
      </c>
      <c r="C1476" s="918" t="s">
        <v>180</v>
      </c>
      <c r="D1476" s="918" t="s">
        <v>5418</v>
      </c>
    </row>
    <row r="1477" spans="1:4">
      <c r="A1477" s="918" t="s">
        <v>3420</v>
      </c>
      <c r="B1477" s="918" t="s">
        <v>25716</v>
      </c>
      <c r="C1477" s="918" t="s">
        <v>180</v>
      </c>
      <c r="D1477" s="918" t="s">
        <v>5417</v>
      </c>
    </row>
    <row r="1478" spans="1:4">
      <c r="A1478" s="918" t="s">
        <v>3420</v>
      </c>
      <c r="B1478" s="918" t="s">
        <v>25721</v>
      </c>
      <c r="C1478" s="918" t="s">
        <v>180</v>
      </c>
      <c r="D1478" s="918" t="s">
        <v>5417</v>
      </c>
    </row>
    <row r="1479" spans="1:4">
      <c r="A1479" s="918" t="s">
        <v>3420</v>
      </c>
      <c r="B1479" s="918" t="s">
        <v>25726</v>
      </c>
      <c r="C1479" s="918" t="s">
        <v>180</v>
      </c>
      <c r="D1479" s="918" t="s">
        <v>5417</v>
      </c>
    </row>
    <row r="1480" spans="1:4">
      <c r="A1480" s="918" t="s">
        <v>3420</v>
      </c>
      <c r="B1480" s="918" t="s">
        <v>25731</v>
      </c>
      <c r="C1480" s="918" t="s">
        <v>180</v>
      </c>
      <c r="D1480" s="918" t="s">
        <v>5417</v>
      </c>
    </row>
    <row r="1481" spans="1:4">
      <c r="A1481" s="918" t="s">
        <v>3420</v>
      </c>
      <c r="B1481" s="918" t="s">
        <v>25737</v>
      </c>
      <c r="C1481" s="918" t="s">
        <v>179</v>
      </c>
      <c r="D1481" s="918" t="s">
        <v>5416</v>
      </c>
    </row>
    <row r="1482" spans="1:4">
      <c r="A1482" s="918" t="s">
        <v>3420</v>
      </c>
      <c r="B1482" s="918" t="s">
        <v>25742</v>
      </c>
      <c r="C1482" s="918" t="s">
        <v>180</v>
      </c>
      <c r="D1482" s="918" t="s">
        <v>5417</v>
      </c>
    </row>
    <row r="1483" spans="1:4">
      <c r="A1483" s="918" t="s">
        <v>3420</v>
      </c>
      <c r="B1483" s="918" t="s">
        <v>25748</v>
      </c>
      <c r="C1483" s="918" t="s">
        <v>180</v>
      </c>
      <c r="D1483" s="918" t="s">
        <v>5417</v>
      </c>
    </row>
    <row r="1484" spans="1:4">
      <c r="A1484" s="918" t="s">
        <v>3420</v>
      </c>
      <c r="B1484" s="918" t="s">
        <v>25754</v>
      </c>
      <c r="C1484" s="918" t="s">
        <v>180</v>
      </c>
      <c r="D1484" s="918" t="s">
        <v>5417</v>
      </c>
    </row>
    <row r="1485" spans="1:4">
      <c r="A1485" s="918" t="s">
        <v>3420</v>
      </c>
      <c r="B1485" s="918" t="s">
        <v>25759</v>
      </c>
      <c r="C1485" s="918" t="s">
        <v>180</v>
      </c>
      <c r="D1485" s="918" t="s">
        <v>5417</v>
      </c>
    </row>
    <row r="1486" spans="1:4">
      <c r="A1486" s="918" t="s">
        <v>3420</v>
      </c>
      <c r="B1486" s="918" t="s">
        <v>26038</v>
      </c>
      <c r="C1486" s="918" t="s">
        <v>179</v>
      </c>
      <c r="D1486" s="918" t="s">
        <v>5416</v>
      </c>
    </row>
    <row r="1487" spans="1:4">
      <c r="A1487" s="918" t="s">
        <v>3420</v>
      </c>
      <c r="B1487" s="918" t="s">
        <v>26044</v>
      </c>
      <c r="C1487" s="918" t="s">
        <v>180</v>
      </c>
      <c r="D1487" s="918" t="s">
        <v>5417</v>
      </c>
    </row>
    <row r="1488" spans="1:4">
      <c r="A1488" s="918" t="s">
        <v>3420</v>
      </c>
      <c r="B1488" s="918" t="s">
        <v>26050</v>
      </c>
      <c r="C1488" s="918" t="s">
        <v>179</v>
      </c>
    </row>
    <row r="1489" spans="1:4">
      <c r="A1489" s="918" t="s">
        <v>3420</v>
      </c>
      <c r="B1489" s="918" t="s">
        <v>26056</v>
      </c>
      <c r="C1489" s="918" t="s">
        <v>180</v>
      </c>
      <c r="D1489" s="918">
        <v>1</v>
      </c>
    </row>
    <row r="1490" spans="1:4">
      <c r="A1490" s="918" t="s">
        <v>3420</v>
      </c>
      <c r="B1490" s="918" t="s">
        <v>27467</v>
      </c>
      <c r="C1490" s="918" t="s">
        <v>179</v>
      </c>
      <c r="D1490" s="918">
        <v>1</v>
      </c>
    </row>
    <row r="1491" spans="1:4">
      <c r="A1491" s="918" t="s">
        <v>3420</v>
      </c>
      <c r="B1491" s="918" t="s">
        <v>27474</v>
      </c>
      <c r="C1491" s="918" t="s">
        <v>180</v>
      </c>
      <c r="D1491" s="918">
        <v>0</v>
      </c>
    </row>
    <row r="1492" spans="1:4">
      <c r="A1492" s="918" t="s">
        <v>3420</v>
      </c>
      <c r="B1492" s="918" t="s">
        <v>27479</v>
      </c>
      <c r="C1492" s="918" t="s">
        <v>180</v>
      </c>
      <c r="D1492" s="918">
        <v>0</v>
      </c>
    </row>
    <row r="1493" spans="1:4">
      <c r="A1493" s="918" t="s">
        <v>3420</v>
      </c>
      <c r="B1493" s="918" t="s">
        <v>27486</v>
      </c>
      <c r="C1493" s="918" t="s">
        <v>180</v>
      </c>
      <c r="D1493" s="918">
        <v>0</v>
      </c>
    </row>
    <row r="1494" spans="1:4">
      <c r="A1494" s="918" t="s">
        <v>3420</v>
      </c>
      <c r="B1494" s="918" t="s">
        <v>27492</v>
      </c>
      <c r="C1494" s="918" t="s">
        <v>180</v>
      </c>
      <c r="D1494" s="918">
        <v>0</v>
      </c>
    </row>
    <row r="1495" spans="1:4">
      <c r="A1495" s="918" t="s">
        <v>3420</v>
      </c>
      <c r="B1495" s="918" t="s">
        <v>27497</v>
      </c>
      <c r="C1495" s="918" t="s">
        <v>180</v>
      </c>
      <c r="D1495" s="918">
        <v>0</v>
      </c>
    </row>
    <row r="1498" spans="1:4">
      <c r="A1498" s="918" t="s">
        <v>4397</v>
      </c>
      <c r="B1498" s="918" t="s">
        <v>4391</v>
      </c>
      <c r="C1498" s="918" t="s">
        <v>180</v>
      </c>
      <c r="D1498" s="918" t="s">
        <v>5417</v>
      </c>
    </row>
    <row r="1499" spans="1:4">
      <c r="A1499" s="918" t="s">
        <v>4397</v>
      </c>
      <c r="B1499" s="918" t="s">
        <v>22394</v>
      </c>
      <c r="C1499" s="918" t="s">
        <v>179</v>
      </c>
      <c r="D1499" s="918" t="s">
        <v>5418</v>
      </c>
    </row>
    <row r="1500" spans="1:4">
      <c r="A1500" s="918" t="s">
        <v>4406</v>
      </c>
      <c r="B1500" s="918" t="s">
        <v>911</v>
      </c>
      <c r="C1500" s="918" t="s">
        <v>180</v>
      </c>
      <c r="D1500" s="918" t="s">
        <v>5417</v>
      </c>
    </row>
    <row r="1501" spans="1:4">
      <c r="A1501" s="918" t="s">
        <v>4406</v>
      </c>
      <c r="B1501" s="918" t="s">
        <v>294</v>
      </c>
      <c r="C1501" s="918" t="s">
        <v>180</v>
      </c>
      <c r="D1501" s="918" t="s">
        <v>5417</v>
      </c>
    </row>
    <row r="1502" spans="1:4">
      <c r="A1502" s="918" t="s">
        <v>4406</v>
      </c>
      <c r="B1502" s="918" t="s">
        <v>23615</v>
      </c>
      <c r="C1502" s="918" t="s">
        <v>180</v>
      </c>
      <c r="D1502" s="918" t="s">
        <v>5417</v>
      </c>
    </row>
    <row r="1503" spans="1:4">
      <c r="A1503" s="918" t="s">
        <v>4406</v>
      </c>
      <c r="B1503" s="918" t="s">
        <v>23617</v>
      </c>
      <c r="C1503" s="918" t="s">
        <v>180</v>
      </c>
      <c r="D1503" s="918" t="s">
        <v>5417</v>
      </c>
    </row>
    <row r="1504" spans="1:4">
      <c r="A1504" s="918" t="s">
        <v>4406</v>
      </c>
      <c r="B1504" s="918" t="s">
        <v>23619</v>
      </c>
      <c r="C1504" s="918" t="s">
        <v>180</v>
      </c>
      <c r="D1504" s="918" t="s">
        <v>5417</v>
      </c>
    </row>
    <row r="1505" spans="1:4">
      <c r="A1505" s="918" t="s">
        <v>4406</v>
      </c>
      <c r="B1505" s="918" t="s">
        <v>23622</v>
      </c>
      <c r="C1505" s="918" t="s">
        <v>180</v>
      </c>
      <c r="D1505" s="918" t="s">
        <v>5417</v>
      </c>
    </row>
    <row r="1506" spans="1:4">
      <c r="A1506" s="918" t="s">
        <v>4406</v>
      </c>
      <c r="B1506" s="918" t="s">
        <v>23624</v>
      </c>
      <c r="C1506" s="918" t="s">
        <v>180</v>
      </c>
      <c r="D1506" s="918" t="s">
        <v>5417</v>
      </c>
    </row>
    <row r="1507" spans="1:4">
      <c r="A1507" s="918" t="s">
        <v>4406</v>
      </c>
      <c r="B1507" s="918" t="s">
        <v>23626</v>
      </c>
      <c r="C1507" s="918" t="s">
        <v>180</v>
      </c>
      <c r="D1507" s="918" t="s">
        <v>5417</v>
      </c>
    </row>
    <row r="1508" spans="1:4">
      <c r="A1508" s="918" t="s">
        <v>4406</v>
      </c>
      <c r="B1508" s="918" t="s">
        <v>23629</v>
      </c>
      <c r="C1508" s="918" t="s">
        <v>180</v>
      </c>
      <c r="D1508" s="918" t="s">
        <v>5417</v>
      </c>
    </row>
    <row r="1509" spans="1:4">
      <c r="A1509" s="918" t="s">
        <v>4406</v>
      </c>
      <c r="B1509" s="918" t="s">
        <v>23632</v>
      </c>
      <c r="C1509" s="918" t="s">
        <v>180</v>
      </c>
      <c r="D1509" s="918" t="s">
        <v>5417</v>
      </c>
    </row>
    <row r="1510" spans="1:4">
      <c r="A1510" s="918" t="s">
        <v>4406</v>
      </c>
      <c r="B1510" s="918" t="s">
        <v>193</v>
      </c>
      <c r="C1510" s="918" t="s">
        <v>180</v>
      </c>
      <c r="D1510" s="918" t="s">
        <v>5417</v>
      </c>
    </row>
    <row r="1511" spans="1:4">
      <c r="A1511" s="918" t="s">
        <v>4406</v>
      </c>
      <c r="B1511" s="918" t="s">
        <v>192</v>
      </c>
      <c r="C1511" s="918" t="s">
        <v>179</v>
      </c>
      <c r="D1511" s="918" t="s">
        <v>5418</v>
      </c>
    </row>
    <row r="1512" spans="1:4">
      <c r="A1512" s="918" t="s">
        <v>4406</v>
      </c>
      <c r="B1512" s="918" t="s">
        <v>26709</v>
      </c>
      <c r="C1512" s="918" t="s">
        <v>180</v>
      </c>
      <c r="D1512" s="918">
        <v>0</v>
      </c>
    </row>
    <row r="1513" spans="1:4">
      <c r="A1513" s="918" t="s">
        <v>5078</v>
      </c>
      <c r="B1513" s="918" t="s">
        <v>4416</v>
      </c>
      <c r="C1513" s="918" t="s">
        <v>179</v>
      </c>
      <c r="D1513" s="918" t="s">
        <v>5418</v>
      </c>
    </row>
    <row r="1514" spans="1:4">
      <c r="A1514" s="918" t="s">
        <v>5078</v>
      </c>
      <c r="B1514" s="918" t="s">
        <v>4420</v>
      </c>
      <c r="C1514" s="918" t="s">
        <v>180</v>
      </c>
      <c r="D1514" s="918" t="s">
        <v>5418</v>
      </c>
    </row>
    <row r="1515" spans="1:4">
      <c r="A1515" s="918" t="s">
        <v>5078</v>
      </c>
      <c r="B1515" s="918" t="s">
        <v>4425</v>
      </c>
      <c r="C1515" s="918" t="s">
        <v>180</v>
      </c>
      <c r="D1515" s="918" t="s">
        <v>5418</v>
      </c>
    </row>
    <row r="1516" spans="1:4">
      <c r="A1516" s="918" t="s">
        <v>5078</v>
      </c>
      <c r="B1516" s="918" t="s">
        <v>4429</v>
      </c>
      <c r="C1516" s="918" t="s">
        <v>180</v>
      </c>
      <c r="D1516" s="918" t="s">
        <v>5417</v>
      </c>
    </row>
    <row r="1517" spans="1:4">
      <c r="A1517" s="918" t="s">
        <v>5078</v>
      </c>
      <c r="B1517" s="918" t="s">
        <v>4433</v>
      </c>
      <c r="C1517" s="918" t="s">
        <v>179</v>
      </c>
      <c r="D1517" s="918" t="s">
        <v>5416</v>
      </c>
    </row>
    <row r="1518" spans="1:4">
      <c r="A1518" s="918" t="s">
        <v>5078</v>
      </c>
      <c r="B1518" s="918" t="s">
        <v>4437</v>
      </c>
      <c r="C1518" s="918" t="s">
        <v>180</v>
      </c>
      <c r="D1518" s="918" t="s">
        <v>5417</v>
      </c>
    </row>
    <row r="1519" spans="1:4">
      <c r="A1519" s="918" t="s">
        <v>5078</v>
      </c>
      <c r="B1519" s="918" t="s">
        <v>4441</v>
      </c>
      <c r="C1519" s="918" t="s">
        <v>179</v>
      </c>
      <c r="D1519" s="918" t="s">
        <v>5417</v>
      </c>
    </row>
    <row r="1520" spans="1:4">
      <c r="A1520" s="918" t="s">
        <v>5078</v>
      </c>
      <c r="B1520" s="918" t="s">
        <v>4447</v>
      </c>
      <c r="C1520" s="918" t="s">
        <v>180</v>
      </c>
      <c r="D1520" s="918" t="s">
        <v>5509</v>
      </c>
    </row>
    <row r="1521" spans="1:4">
      <c r="A1521" s="918" t="s">
        <v>5078</v>
      </c>
      <c r="B1521" s="918" t="s">
        <v>26304</v>
      </c>
      <c r="C1521" s="918" t="s">
        <v>179</v>
      </c>
      <c r="D1521" s="918" t="s">
        <v>5418</v>
      </c>
    </row>
    <row r="1522" spans="1:4">
      <c r="A1522" s="918" t="s">
        <v>5078</v>
      </c>
      <c r="B1522" s="918" t="s">
        <v>26618</v>
      </c>
      <c r="D1522" s="918" t="s">
        <v>5417</v>
      </c>
    </row>
    <row r="1523" spans="1:4">
      <c r="D1523" s="918" t="s">
        <v>5417</v>
      </c>
    </row>
    <row r="1524" spans="1:4">
      <c r="A1524" s="918" t="s">
        <v>5176</v>
      </c>
      <c r="B1524" s="918" t="s">
        <v>4470</v>
      </c>
      <c r="C1524" s="918" t="s">
        <v>179</v>
      </c>
      <c r="D1524" s="918" t="s">
        <v>5417</v>
      </c>
    </row>
    <row r="1525" spans="1:4">
      <c r="A1525" s="918" t="s">
        <v>5176</v>
      </c>
      <c r="B1525" s="918" t="s">
        <v>4477</v>
      </c>
      <c r="C1525" s="918" t="s">
        <v>180</v>
      </c>
      <c r="D1525" s="918" t="s">
        <v>5418</v>
      </c>
    </row>
    <row r="1526" spans="1:4">
      <c r="A1526" s="918" t="s">
        <v>5176</v>
      </c>
      <c r="B1526" s="918" t="s">
        <v>4482</v>
      </c>
      <c r="C1526" s="918" t="s">
        <v>180</v>
      </c>
      <c r="D1526" s="918" t="s">
        <v>5417</v>
      </c>
    </row>
    <row r="1527" spans="1:4">
      <c r="A1527" s="918" t="s">
        <v>5176</v>
      </c>
      <c r="B1527" s="918" t="s">
        <v>4487</v>
      </c>
      <c r="C1527" s="918" t="s">
        <v>179</v>
      </c>
      <c r="D1527" s="918" t="s">
        <v>5418</v>
      </c>
    </row>
    <row r="1528" spans="1:4">
      <c r="A1528" s="918" t="s">
        <v>5176</v>
      </c>
      <c r="B1528" s="918" t="s">
        <v>4493</v>
      </c>
      <c r="C1528" s="918" t="s">
        <v>180</v>
      </c>
      <c r="D1528" s="918" t="s">
        <v>5417</v>
      </c>
    </row>
    <row r="1529" spans="1:4">
      <c r="A1529" s="918" t="s">
        <v>5176</v>
      </c>
      <c r="B1529" s="918" t="s">
        <v>4498</v>
      </c>
      <c r="C1529" s="918" t="s">
        <v>180</v>
      </c>
      <c r="D1529" s="918" t="s">
        <v>5417</v>
      </c>
    </row>
    <row r="1530" spans="1:4">
      <c r="A1530" s="918" t="s">
        <v>5176</v>
      </c>
      <c r="B1530" s="918" t="s">
        <v>4502</v>
      </c>
      <c r="C1530" s="918" t="s">
        <v>179</v>
      </c>
      <c r="D1530" s="918" t="s">
        <v>5417</v>
      </c>
    </row>
    <row r="1531" spans="1:4">
      <c r="A1531" s="918" t="s">
        <v>5176</v>
      </c>
      <c r="B1531" s="918" t="s">
        <v>4506</v>
      </c>
      <c r="C1531" s="918" t="s">
        <v>179</v>
      </c>
      <c r="D1531" s="918" t="s">
        <v>5416</v>
      </c>
    </row>
    <row r="1532" spans="1:4">
      <c r="A1532" s="918" t="s">
        <v>5176</v>
      </c>
      <c r="B1532" s="918" t="s">
        <v>4512</v>
      </c>
      <c r="C1532" s="918" t="s">
        <v>179</v>
      </c>
      <c r="D1532" s="918" t="s">
        <v>5418</v>
      </c>
    </row>
    <row r="1533" spans="1:4">
      <c r="A1533" s="918" t="s">
        <v>5176</v>
      </c>
      <c r="B1533" s="918" t="s">
        <v>4516</v>
      </c>
      <c r="C1533" s="918" t="s">
        <v>179</v>
      </c>
      <c r="D1533" s="918" t="s">
        <v>5416</v>
      </c>
    </row>
    <row r="1534" spans="1:4">
      <c r="D1534" s="918" t="s">
        <v>5417</v>
      </c>
    </row>
    <row r="1535" spans="1:4">
      <c r="A1535" s="918" t="s">
        <v>4663</v>
      </c>
      <c r="B1535" s="918" t="s">
        <v>1828</v>
      </c>
      <c r="C1535" s="918" t="s">
        <v>179</v>
      </c>
      <c r="D1535" s="918" t="s">
        <v>5418</v>
      </c>
    </row>
    <row r="1536" spans="1:4">
      <c r="A1536" s="918" t="s">
        <v>4663</v>
      </c>
      <c r="B1536" s="918" t="s">
        <v>4524</v>
      </c>
      <c r="C1536" s="918" t="s">
        <v>179</v>
      </c>
      <c r="D1536" s="918" t="s">
        <v>5416</v>
      </c>
    </row>
    <row r="1537" spans="1:4">
      <c r="A1537" s="918" t="s">
        <v>4663</v>
      </c>
      <c r="B1537" s="918" t="s">
        <v>4529</v>
      </c>
      <c r="C1537" s="918" t="s">
        <v>179</v>
      </c>
      <c r="D1537" s="918" t="s">
        <v>5416</v>
      </c>
    </row>
    <row r="1538" spans="1:4">
      <c r="A1538" s="918" t="s">
        <v>4663</v>
      </c>
      <c r="B1538" s="918" t="s">
        <v>4534</v>
      </c>
      <c r="C1538" s="918" t="s">
        <v>179</v>
      </c>
      <c r="D1538" s="918" t="s">
        <v>5417</v>
      </c>
    </row>
    <row r="1539" spans="1:4">
      <c r="A1539" s="918" t="s">
        <v>4663</v>
      </c>
      <c r="B1539" s="918" t="s">
        <v>4538</v>
      </c>
      <c r="C1539" s="918" t="s">
        <v>179</v>
      </c>
      <c r="D1539" s="918" t="s">
        <v>5418</v>
      </c>
    </row>
    <row r="1540" spans="1:4">
      <c r="A1540" s="918" t="s">
        <v>4663</v>
      </c>
      <c r="B1540" s="918" t="s">
        <v>4543</v>
      </c>
      <c r="C1540" s="918" t="s">
        <v>179</v>
      </c>
      <c r="D1540" s="918" t="s">
        <v>5418</v>
      </c>
    </row>
    <row r="1541" spans="1:4">
      <c r="A1541" s="918" t="s">
        <v>4663</v>
      </c>
      <c r="B1541" s="918" t="s">
        <v>4547</v>
      </c>
      <c r="C1541" s="918" t="s">
        <v>179</v>
      </c>
      <c r="D1541" s="918" t="s">
        <v>5418</v>
      </c>
    </row>
    <row r="1542" spans="1:4">
      <c r="A1542" s="918" t="s">
        <v>4663</v>
      </c>
      <c r="B1542" s="918" t="s">
        <v>4552</v>
      </c>
      <c r="C1542" s="918" t="s">
        <v>179</v>
      </c>
      <c r="D1542" s="918" t="s">
        <v>5416</v>
      </c>
    </row>
    <row r="1543" spans="1:4">
      <c r="A1543" s="918" t="s">
        <v>4663</v>
      </c>
      <c r="B1543" s="918" t="s">
        <v>4556</v>
      </c>
      <c r="C1543" s="918" t="s">
        <v>179</v>
      </c>
      <c r="D1543" s="918" t="s">
        <v>5418</v>
      </c>
    </row>
    <row r="1544" spans="1:4">
      <c r="A1544" s="918" t="s">
        <v>4663</v>
      </c>
      <c r="B1544" s="918" t="s">
        <v>4560</v>
      </c>
      <c r="C1544" s="918" t="s">
        <v>179</v>
      </c>
      <c r="D1544" s="918" t="s">
        <v>5416</v>
      </c>
    </row>
    <row r="1545" spans="1:4">
      <c r="A1545" s="918" t="s">
        <v>4663</v>
      </c>
      <c r="B1545" s="918" t="s">
        <v>4565</v>
      </c>
      <c r="C1545" s="918" t="s">
        <v>179</v>
      </c>
      <c r="D1545" s="918" t="s">
        <v>22176</v>
      </c>
    </row>
    <row r="1546" spans="1:4">
      <c r="A1546" s="918" t="s">
        <v>4663</v>
      </c>
      <c r="B1546" s="918" t="s">
        <v>4569</v>
      </c>
      <c r="C1546" s="918" t="s">
        <v>179</v>
      </c>
      <c r="D1546" s="918" t="s">
        <v>5416</v>
      </c>
    </row>
    <row r="1547" spans="1:4">
      <c r="A1547" s="918" t="s">
        <v>4663</v>
      </c>
      <c r="B1547" s="918" t="s">
        <v>4790</v>
      </c>
      <c r="C1547" s="918" t="s">
        <v>179</v>
      </c>
      <c r="D1547" s="918" t="s">
        <v>5416</v>
      </c>
    </row>
    <row r="1548" spans="1:4">
      <c r="A1548" s="918" t="s">
        <v>4663</v>
      </c>
      <c r="B1548" s="918" t="s">
        <v>4796</v>
      </c>
      <c r="C1548" s="918" t="s">
        <v>180</v>
      </c>
      <c r="D1548" s="918" t="s">
        <v>5416</v>
      </c>
    </row>
    <row r="1549" spans="1:4">
      <c r="A1549" s="918" t="s">
        <v>4663</v>
      </c>
      <c r="B1549" s="918" t="s">
        <v>4801</v>
      </c>
      <c r="C1549" s="918" t="s">
        <v>179</v>
      </c>
      <c r="D1549" s="918" t="s">
        <v>5416</v>
      </c>
    </row>
    <row r="1550" spans="1:4">
      <c r="A1550" s="918" t="s">
        <v>4663</v>
      </c>
      <c r="B1550" s="918" t="s">
        <v>4806</v>
      </c>
      <c r="C1550" s="918" t="s">
        <v>179</v>
      </c>
      <c r="D1550" s="918" t="s">
        <v>22176</v>
      </c>
    </row>
    <row r="1551" spans="1:4">
      <c r="A1551" s="918" t="s">
        <v>4663</v>
      </c>
      <c r="B1551" s="918" t="s">
        <v>5004</v>
      </c>
      <c r="C1551" s="918" t="s">
        <v>179</v>
      </c>
      <c r="D1551" s="918" t="s">
        <v>5416</v>
      </c>
    </row>
    <row r="1552" spans="1:4">
      <c r="A1552" s="918" t="s">
        <v>4663</v>
      </c>
      <c r="B1552" s="918" t="s">
        <v>5008</v>
      </c>
      <c r="C1552" s="918" t="s">
        <v>180</v>
      </c>
      <c r="D1552" s="918" t="s">
        <v>5417</v>
      </c>
    </row>
    <row r="1553" spans="1:4">
      <c r="A1553" s="918" t="s">
        <v>4663</v>
      </c>
      <c r="B1553" s="918" t="s">
        <v>5012</v>
      </c>
      <c r="C1553" s="918" t="s">
        <v>179</v>
      </c>
      <c r="D1553" s="918" t="s">
        <v>5416</v>
      </c>
    </row>
    <row r="1554" spans="1:4">
      <c r="A1554" s="918" t="s">
        <v>4663</v>
      </c>
      <c r="B1554" s="918" t="s">
        <v>5017</v>
      </c>
      <c r="C1554" s="918" t="s">
        <v>179</v>
      </c>
      <c r="D1554" s="918" t="s">
        <v>5417</v>
      </c>
    </row>
    <row r="1555" spans="1:4">
      <c r="A1555" s="918" t="s">
        <v>4663</v>
      </c>
      <c r="B1555" s="918" t="s">
        <v>5023</v>
      </c>
      <c r="C1555" s="918" t="s">
        <v>179</v>
      </c>
      <c r="D1555" s="918" t="s">
        <v>5418</v>
      </c>
    </row>
    <row r="1556" spans="1:4">
      <c r="A1556" s="918" t="s">
        <v>4663</v>
      </c>
      <c r="B1556" s="918" t="s">
        <v>5028</v>
      </c>
      <c r="C1556" s="918" t="s">
        <v>179</v>
      </c>
      <c r="D1556" s="918" t="s">
        <v>5416</v>
      </c>
    </row>
    <row r="1557" spans="1:4">
      <c r="A1557" s="918" t="s">
        <v>4663</v>
      </c>
      <c r="B1557" s="918" t="s">
        <v>5032</v>
      </c>
      <c r="C1557" s="918" t="s">
        <v>179</v>
      </c>
      <c r="D1557" s="918" t="s">
        <v>5418</v>
      </c>
    </row>
    <row r="1558" spans="1:4">
      <c r="A1558" s="918" t="s">
        <v>4663</v>
      </c>
      <c r="B1558" s="918" t="s">
        <v>5038</v>
      </c>
      <c r="C1558" s="918" t="s">
        <v>179</v>
      </c>
      <c r="D1558" s="918" t="s">
        <v>5418</v>
      </c>
    </row>
    <row r="1559" spans="1:4">
      <c r="A1559" s="918" t="s">
        <v>4663</v>
      </c>
      <c r="B1559" s="918" t="s">
        <v>23635</v>
      </c>
      <c r="C1559" s="918" t="s">
        <v>179</v>
      </c>
      <c r="D1559" s="918" t="s">
        <v>5417</v>
      </c>
    </row>
    <row r="1560" spans="1:4">
      <c r="A1560" s="918" t="s">
        <v>4663</v>
      </c>
      <c r="B1560" s="918" t="s">
        <v>23639</v>
      </c>
      <c r="C1560" s="918" t="s">
        <v>179</v>
      </c>
      <c r="D1560" s="918" t="s">
        <v>5417</v>
      </c>
    </row>
    <row r="1561" spans="1:4">
      <c r="A1561" s="918" t="s">
        <v>4663</v>
      </c>
      <c r="B1561" s="918" t="s">
        <v>23640</v>
      </c>
      <c r="C1561" s="918" t="s">
        <v>180</v>
      </c>
      <c r="D1561" s="918" t="s">
        <v>5417</v>
      </c>
    </row>
    <row r="1562" spans="1:4">
      <c r="A1562" s="918" t="s">
        <v>4663</v>
      </c>
      <c r="B1562" s="918" t="s">
        <v>23642</v>
      </c>
      <c r="C1562" s="918" t="s">
        <v>179</v>
      </c>
      <c r="D1562" s="918" t="s">
        <v>5418</v>
      </c>
    </row>
    <row r="1563" spans="1:4">
      <c r="A1563" s="918" t="s">
        <v>4663</v>
      </c>
      <c r="B1563" s="918" t="s">
        <v>23647</v>
      </c>
      <c r="C1563" s="918" t="s">
        <v>179</v>
      </c>
      <c r="D1563" s="918" t="s">
        <v>5417</v>
      </c>
    </row>
    <row r="1564" spans="1:4">
      <c r="A1564" s="918" t="s">
        <v>4663</v>
      </c>
      <c r="B1564" s="918" t="s">
        <v>26778</v>
      </c>
      <c r="C1564" s="918" t="s">
        <v>180</v>
      </c>
      <c r="D1564" s="918">
        <v>0</v>
      </c>
    </row>
    <row r="1565" spans="1:4">
      <c r="A1565" s="918" t="s">
        <v>4663</v>
      </c>
      <c r="B1565" s="918" t="s">
        <v>26781</v>
      </c>
      <c r="C1565" s="918" t="s">
        <v>180</v>
      </c>
      <c r="D1565" s="918">
        <v>0</v>
      </c>
    </row>
    <row r="1566" spans="1:4">
      <c r="A1566" s="918" t="s">
        <v>4663</v>
      </c>
      <c r="B1566" s="918" t="s">
        <v>26783</v>
      </c>
      <c r="C1566" s="918" t="s">
        <v>629</v>
      </c>
      <c r="D1566" s="918">
        <v>0</v>
      </c>
    </row>
    <row r="1567" spans="1:4">
      <c r="A1567" s="918" t="s">
        <v>4663</v>
      </c>
      <c r="B1567" s="918" t="s">
        <v>26788</v>
      </c>
      <c r="C1567" s="918" t="s">
        <v>629</v>
      </c>
      <c r="D1567" s="918">
        <v>3</v>
      </c>
    </row>
    <row r="1568" spans="1:4">
      <c r="D1568" s="918" t="s">
        <v>5417</v>
      </c>
    </row>
    <row r="1569" spans="1:4">
      <c r="A1569" s="918" t="s">
        <v>5192</v>
      </c>
      <c r="B1569" s="918" t="s">
        <v>4130</v>
      </c>
      <c r="C1569" s="918" t="s">
        <v>179</v>
      </c>
      <c r="D1569" s="918" t="s">
        <v>5418</v>
      </c>
    </row>
    <row r="1570" spans="1:4">
      <c r="A1570" s="918" t="s">
        <v>5192</v>
      </c>
      <c r="B1570" s="918" t="s">
        <v>4778</v>
      </c>
      <c r="C1570" s="918" t="s">
        <v>179</v>
      </c>
      <c r="D1570" s="918" t="s">
        <v>22176</v>
      </c>
    </row>
    <row r="1571" spans="1:4">
      <c r="A1571" s="918" t="s">
        <v>5192</v>
      </c>
      <c r="B1571" s="918" t="s">
        <v>4784</v>
      </c>
      <c r="C1571" s="918" t="s">
        <v>179</v>
      </c>
      <c r="D1571" s="918" t="s">
        <v>22176</v>
      </c>
    </row>
    <row r="1572" spans="1:4">
      <c r="A1572" s="918" t="s">
        <v>5192</v>
      </c>
      <c r="B1572" s="918" t="s">
        <v>4983</v>
      </c>
      <c r="C1572" s="918" t="s">
        <v>179</v>
      </c>
      <c r="D1572" s="918" t="s">
        <v>5417</v>
      </c>
    </row>
    <row r="1573" spans="1:4">
      <c r="A1573" s="918" t="s">
        <v>5192</v>
      </c>
      <c r="B1573" s="918" t="s">
        <v>4988</v>
      </c>
      <c r="C1573" s="918" t="s">
        <v>179</v>
      </c>
      <c r="D1573" s="918" t="s">
        <v>5417</v>
      </c>
    </row>
    <row r="1574" spans="1:4">
      <c r="A1574" s="918" t="s">
        <v>5192</v>
      </c>
      <c r="B1574" s="918" t="s">
        <v>4992</v>
      </c>
      <c r="C1574" s="918" t="s">
        <v>179</v>
      </c>
      <c r="D1574" s="918" t="s">
        <v>5418</v>
      </c>
    </row>
    <row r="1575" spans="1:4">
      <c r="A1575" s="918" t="s">
        <v>5192</v>
      </c>
      <c r="B1575" s="918" t="s">
        <v>4996</v>
      </c>
      <c r="C1575" s="918" t="s">
        <v>179</v>
      </c>
      <c r="D1575" s="918" t="s">
        <v>5416</v>
      </c>
    </row>
    <row r="1576" spans="1:4">
      <c r="A1576" s="918" t="s">
        <v>5192</v>
      </c>
      <c r="B1576" s="918" t="s">
        <v>5000</v>
      </c>
      <c r="C1576" s="918" t="s">
        <v>180</v>
      </c>
      <c r="D1576" s="918" t="s">
        <v>5417</v>
      </c>
    </row>
    <row r="1577" spans="1:4">
      <c r="A1577" s="918" t="s">
        <v>5192</v>
      </c>
      <c r="B1577" s="918" t="s">
        <v>22897</v>
      </c>
      <c r="C1577" s="918" t="s">
        <v>179</v>
      </c>
      <c r="D1577" s="918" t="s">
        <v>5417</v>
      </c>
    </row>
    <row r="1578" spans="1:4">
      <c r="A1578" s="918" t="s">
        <v>5192</v>
      </c>
      <c r="B1578" s="918" t="s">
        <v>22902</v>
      </c>
      <c r="C1578" s="918" t="s">
        <v>179</v>
      </c>
      <c r="D1578" s="918" t="s">
        <v>5416</v>
      </c>
    </row>
    <row r="1579" spans="1:4">
      <c r="A1579" s="918" t="s">
        <v>5192</v>
      </c>
      <c r="B1579" s="918" t="s">
        <v>22909</v>
      </c>
      <c r="C1579" s="918" t="s">
        <v>179</v>
      </c>
      <c r="D1579" s="918" t="s">
        <v>22176</v>
      </c>
    </row>
    <row r="1580" spans="1:4">
      <c r="A1580" s="918" t="s">
        <v>5192</v>
      </c>
      <c r="B1580" s="918" t="s">
        <v>22914</v>
      </c>
      <c r="C1580" s="918" t="s">
        <v>179</v>
      </c>
      <c r="D1580" s="918" t="s">
        <v>5416</v>
      </c>
    </row>
    <row r="1581" spans="1:4">
      <c r="A1581" s="918" t="s">
        <v>5192</v>
      </c>
      <c r="B1581" s="918" t="s">
        <v>22919</v>
      </c>
      <c r="C1581" s="918" t="s">
        <v>179</v>
      </c>
      <c r="D1581" s="918" t="s">
        <v>5416</v>
      </c>
    </row>
    <row r="1582" spans="1:4">
      <c r="A1582" s="918" t="s">
        <v>5192</v>
      </c>
      <c r="B1582" s="918" t="s">
        <v>5397</v>
      </c>
      <c r="C1582" s="918" t="s">
        <v>179</v>
      </c>
      <c r="D1582" s="918" t="s">
        <v>5509</v>
      </c>
    </row>
    <row r="1583" spans="1:4">
      <c r="A1583" s="918" t="s">
        <v>5192</v>
      </c>
      <c r="B1583" s="918" t="s">
        <v>22927</v>
      </c>
      <c r="C1583" s="918" t="s">
        <v>179</v>
      </c>
      <c r="D1583" s="918" t="s">
        <v>5416</v>
      </c>
    </row>
    <row r="1584" spans="1:4">
      <c r="A1584" s="918" t="s">
        <v>5192</v>
      </c>
      <c r="B1584" s="918" t="s">
        <v>23650</v>
      </c>
      <c r="C1584" s="918" t="s">
        <v>179</v>
      </c>
      <c r="D1584" s="918">
        <v>7</v>
      </c>
    </row>
    <row r="1585" spans="1:4">
      <c r="A1585" s="918" t="s">
        <v>5192</v>
      </c>
      <c r="B1585" s="918" t="s">
        <v>23657</v>
      </c>
      <c r="C1585" s="918" t="s">
        <v>179</v>
      </c>
      <c r="D1585" s="918" t="s">
        <v>5416</v>
      </c>
    </row>
    <row r="1586" spans="1:4">
      <c r="A1586" s="918" t="s">
        <v>5192</v>
      </c>
      <c r="B1586" s="918" t="s">
        <v>26772</v>
      </c>
      <c r="C1586" s="918" t="s">
        <v>179</v>
      </c>
      <c r="D1586" s="918" t="s">
        <v>5509</v>
      </c>
    </row>
    <row r="1587" spans="1:4">
      <c r="A1587" s="918" t="s">
        <v>4724</v>
      </c>
      <c r="B1587" s="918" t="s">
        <v>4701</v>
      </c>
      <c r="C1587" s="918" t="s">
        <v>179</v>
      </c>
      <c r="D1587" s="918" t="s">
        <v>5417</v>
      </c>
    </row>
    <row r="1588" spans="1:4">
      <c r="A1588" s="918" t="s">
        <v>4724</v>
      </c>
      <c r="B1588" s="918" t="s">
        <v>4705</v>
      </c>
      <c r="C1588" s="918" t="s">
        <v>179</v>
      </c>
      <c r="D1588" s="918" t="s">
        <v>5417</v>
      </c>
    </row>
    <row r="1589" spans="1:4">
      <c r="A1589" s="918" t="s">
        <v>4724</v>
      </c>
      <c r="B1589" s="918" t="s">
        <v>4707</v>
      </c>
      <c r="C1589" s="918" t="s">
        <v>180</v>
      </c>
      <c r="D1589" s="918" t="s">
        <v>5417</v>
      </c>
    </row>
    <row r="1590" spans="1:4">
      <c r="A1590" s="918" t="s">
        <v>4724</v>
      </c>
      <c r="B1590" s="918" t="s">
        <v>4709</v>
      </c>
      <c r="C1590" s="918" t="s">
        <v>179</v>
      </c>
      <c r="D1590" s="918" t="s">
        <v>5417</v>
      </c>
    </row>
    <row r="1591" spans="1:4">
      <c r="A1591" s="918" t="s">
        <v>4724</v>
      </c>
      <c r="B1591" s="918" t="s">
        <v>4711</v>
      </c>
      <c r="C1591" s="918" t="s">
        <v>180</v>
      </c>
      <c r="D1591" s="918" t="s">
        <v>5417</v>
      </c>
    </row>
    <row r="1592" spans="1:4">
      <c r="A1592" s="918" t="s">
        <v>4724</v>
      </c>
      <c r="B1592" s="918" t="s">
        <v>4713</v>
      </c>
      <c r="C1592" s="918" t="s">
        <v>180</v>
      </c>
      <c r="D1592" s="918" t="s">
        <v>5417</v>
      </c>
    </row>
    <row r="1593" spans="1:4">
      <c r="A1593" s="918" t="s">
        <v>4724</v>
      </c>
      <c r="B1593" s="918" t="s">
        <v>4715</v>
      </c>
      <c r="C1593" s="918" t="s">
        <v>179</v>
      </c>
      <c r="D1593" s="918" t="s">
        <v>5417</v>
      </c>
    </row>
    <row r="1594" spans="1:4">
      <c r="A1594" s="918" t="s">
        <v>4724</v>
      </c>
      <c r="B1594" s="918" t="s">
        <v>4717</v>
      </c>
      <c r="C1594" s="918" t="s">
        <v>180</v>
      </c>
      <c r="D1594" s="918" t="s">
        <v>5417</v>
      </c>
    </row>
    <row r="1595" spans="1:4">
      <c r="A1595" s="918" t="s">
        <v>4724</v>
      </c>
      <c r="B1595" s="918" t="s">
        <v>4719</v>
      </c>
      <c r="C1595" s="918" t="s">
        <v>180</v>
      </c>
      <c r="D1595" s="918" t="s">
        <v>5417</v>
      </c>
    </row>
    <row r="1596" spans="1:4">
      <c r="A1596" s="918" t="s">
        <v>4724</v>
      </c>
      <c r="B1596" s="918" t="s">
        <v>4721</v>
      </c>
      <c r="C1596" s="918" t="s">
        <v>180</v>
      </c>
      <c r="D1596" s="918" t="s">
        <v>5417</v>
      </c>
    </row>
    <row r="1597" spans="1:4">
      <c r="A1597" s="918" t="s">
        <v>4724</v>
      </c>
      <c r="B1597" s="918" t="s">
        <v>4844</v>
      </c>
      <c r="C1597" s="918" t="s">
        <v>180</v>
      </c>
      <c r="D1597" s="918" t="s">
        <v>5417</v>
      </c>
    </row>
    <row r="1598" spans="1:4">
      <c r="A1598" s="918" t="s">
        <v>4724</v>
      </c>
      <c r="B1598" s="918" t="s">
        <v>22304</v>
      </c>
      <c r="C1598" s="918" t="s">
        <v>180</v>
      </c>
      <c r="D1598" s="918" t="s">
        <v>5417</v>
      </c>
    </row>
    <row r="1599" spans="1:4">
      <c r="A1599" s="918" t="s">
        <v>4724</v>
      </c>
      <c r="B1599" s="918" t="s">
        <v>24613</v>
      </c>
      <c r="C1599" s="918" t="s">
        <v>180</v>
      </c>
      <c r="D1599" s="918" t="s">
        <v>5417</v>
      </c>
    </row>
    <row r="1600" spans="1:4">
      <c r="A1600" s="918" t="s">
        <v>4826</v>
      </c>
      <c r="B1600" s="918" t="s">
        <v>900</v>
      </c>
      <c r="C1600" s="918" t="s">
        <v>179</v>
      </c>
      <c r="D1600" s="918" t="s">
        <v>5416</v>
      </c>
    </row>
    <row r="1601" spans="1:4">
      <c r="A1601" s="918" t="s">
        <v>4826</v>
      </c>
      <c r="B1601" s="918" t="s">
        <v>2668</v>
      </c>
      <c r="C1601" s="918" t="s">
        <v>180</v>
      </c>
      <c r="D1601" s="918" t="s">
        <v>5417</v>
      </c>
    </row>
    <row r="1602" spans="1:4">
      <c r="A1602" s="918" t="s">
        <v>4826</v>
      </c>
      <c r="B1602" s="918" t="s">
        <v>24333</v>
      </c>
      <c r="C1602" s="918" t="s">
        <v>180</v>
      </c>
      <c r="D1602" s="918" t="s">
        <v>5417</v>
      </c>
    </row>
    <row r="1603" spans="1:4">
      <c r="A1603" s="918" t="s">
        <v>4826</v>
      </c>
      <c r="B1603" s="918" t="s">
        <v>2670</v>
      </c>
      <c r="C1603" s="918" t="s">
        <v>180</v>
      </c>
      <c r="D1603" s="918" t="s">
        <v>5417</v>
      </c>
    </row>
    <row r="1604" spans="1:4">
      <c r="A1604" s="918" t="s">
        <v>4826</v>
      </c>
      <c r="B1604" s="918" t="s">
        <v>3100</v>
      </c>
      <c r="C1604" s="918" t="s">
        <v>180</v>
      </c>
      <c r="D1604" s="918" t="s">
        <v>5417</v>
      </c>
    </row>
    <row r="1605" spans="1:4">
      <c r="A1605" s="918" t="s">
        <v>4826</v>
      </c>
      <c r="B1605" s="918" t="s">
        <v>3104</v>
      </c>
      <c r="C1605" s="918" t="s">
        <v>180</v>
      </c>
      <c r="D1605" s="918" t="s">
        <v>5417</v>
      </c>
    </row>
    <row r="1606" spans="1:4">
      <c r="A1606" s="918" t="s">
        <v>4826</v>
      </c>
      <c r="B1606" s="918" t="s">
        <v>3516</v>
      </c>
      <c r="C1606" s="918" t="s">
        <v>179</v>
      </c>
      <c r="D1606" s="918" t="s">
        <v>5418</v>
      </c>
    </row>
    <row r="1607" spans="1:4">
      <c r="A1607" s="918" t="s">
        <v>4826</v>
      </c>
      <c r="B1607" s="918" t="s">
        <v>4140</v>
      </c>
      <c r="C1607" s="918" t="s">
        <v>179</v>
      </c>
      <c r="D1607" s="918" t="s">
        <v>5418</v>
      </c>
    </row>
    <row r="1608" spans="1:4">
      <c r="A1608" s="918" t="s">
        <v>4826</v>
      </c>
      <c r="B1608" s="918" t="s">
        <v>4145</v>
      </c>
      <c r="C1608" s="918" t="s">
        <v>180</v>
      </c>
      <c r="D1608" s="918" t="s">
        <v>5418</v>
      </c>
    </row>
    <row r="1609" spans="1:4">
      <c r="A1609" s="918" t="s">
        <v>4826</v>
      </c>
      <c r="B1609" s="918" t="s">
        <v>4286</v>
      </c>
      <c r="C1609" s="918" t="s">
        <v>179</v>
      </c>
      <c r="D1609" s="918" t="s">
        <v>5417</v>
      </c>
    </row>
    <row r="1610" spans="1:4">
      <c r="A1610" s="918" t="s">
        <v>4826</v>
      </c>
      <c r="B1610" s="918" t="s">
        <v>4290</v>
      </c>
      <c r="C1610" s="918" t="s">
        <v>180</v>
      </c>
      <c r="D1610" s="918" t="s">
        <v>5417</v>
      </c>
    </row>
    <row r="1611" spans="1:4">
      <c r="A1611" s="918" t="s">
        <v>4826</v>
      </c>
      <c r="B1611" s="918" t="s">
        <v>1725</v>
      </c>
      <c r="C1611" s="918" t="s">
        <v>179</v>
      </c>
      <c r="D1611" s="918" t="s">
        <v>5416</v>
      </c>
    </row>
    <row r="1612" spans="1:4">
      <c r="A1612" s="918" t="s">
        <v>4826</v>
      </c>
      <c r="B1612" s="918" t="s">
        <v>2063</v>
      </c>
      <c r="D1612" s="918" t="s">
        <v>5417</v>
      </c>
    </row>
    <row r="1613" spans="1:4">
      <c r="A1613" s="918" t="s">
        <v>4826</v>
      </c>
      <c r="B1613" s="918" t="s">
        <v>902</v>
      </c>
      <c r="C1613" s="918" t="s">
        <v>180</v>
      </c>
      <c r="D1613" s="918" t="s">
        <v>5417</v>
      </c>
    </row>
    <row r="1614" spans="1:4">
      <c r="A1614" s="918" t="s">
        <v>4826</v>
      </c>
      <c r="B1614" s="918" t="s">
        <v>22768</v>
      </c>
      <c r="C1614" s="918" t="s">
        <v>179</v>
      </c>
      <c r="D1614" s="918" t="s">
        <v>5418</v>
      </c>
    </row>
    <row r="1615" spans="1:4">
      <c r="A1615" s="918" t="s">
        <v>4826</v>
      </c>
      <c r="B1615" s="918" t="s">
        <v>22772</v>
      </c>
      <c r="D1615" s="918" t="s">
        <v>5417</v>
      </c>
    </row>
    <row r="1616" spans="1:4">
      <c r="A1616" s="918" t="s">
        <v>4826</v>
      </c>
      <c r="B1616" s="918" t="s">
        <v>22775</v>
      </c>
      <c r="C1616" s="918" t="s">
        <v>180</v>
      </c>
      <c r="D1616" s="918" t="s">
        <v>5417</v>
      </c>
    </row>
    <row r="1617" spans="1:4">
      <c r="A1617" s="918" t="s">
        <v>4826</v>
      </c>
      <c r="B1617" s="918" t="s">
        <v>24338</v>
      </c>
      <c r="C1617" s="918" t="s">
        <v>179</v>
      </c>
      <c r="D1617" s="918" t="s">
        <v>5416</v>
      </c>
    </row>
    <row r="1618" spans="1:4">
      <c r="A1618" s="918" t="s">
        <v>4826</v>
      </c>
      <c r="B1618" s="918" t="s">
        <v>25321</v>
      </c>
      <c r="C1618" s="918" t="s">
        <v>179</v>
      </c>
      <c r="D1618" s="918" t="s">
        <v>5418</v>
      </c>
    </row>
    <row r="1619" spans="1:4">
      <c r="A1619" s="918" t="s">
        <v>4826</v>
      </c>
      <c r="B1619" s="918" t="s">
        <v>25325</v>
      </c>
      <c r="C1619" s="918" t="s">
        <v>180</v>
      </c>
      <c r="D1619" s="918" t="s">
        <v>5418</v>
      </c>
    </row>
    <row r="1620" spans="1:4">
      <c r="A1620" s="918" t="s">
        <v>4826</v>
      </c>
      <c r="B1620" s="918" t="s">
        <v>25348</v>
      </c>
      <c r="C1620" s="918" t="s">
        <v>180</v>
      </c>
      <c r="D1620" s="918" t="s">
        <v>5417</v>
      </c>
    </row>
    <row r="1621" spans="1:4">
      <c r="A1621" s="918" t="s">
        <v>4826</v>
      </c>
      <c r="B1621" s="918" t="s">
        <v>25332</v>
      </c>
      <c r="C1621" s="918" t="s">
        <v>180</v>
      </c>
      <c r="D1621" s="918" t="s">
        <v>5417</v>
      </c>
    </row>
    <row r="1622" spans="1:4">
      <c r="A1622" s="918" t="s">
        <v>4826</v>
      </c>
      <c r="B1622" s="918" t="s">
        <v>25336</v>
      </c>
      <c r="C1622" s="918" t="s">
        <v>180</v>
      </c>
      <c r="D1622" s="918" t="s">
        <v>5417</v>
      </c>
    </row>
    <row r="1623" spans="1:4">
      <c r="A1623" s="918" t="s">
        <v>4826</v>
      </c>
      <c r="B1623" s="918" t="s">
        <v>25342</v>
      </c>
      <c r="C1623" s="918" t="s">
        <v>179</v>
      </c>
      <c r="D1623" s="918" t="s">
        <v>5418</v>
      </c>
    </row>
    <row r="1624" spans="1:4">
      <c r="D1624" s="918" t="s">
        <v>5417</v>
      </c>
    </row>
    <row r="1625" spans="1:4">
      <c r="D1625" s="918" t="s">
        <v>5417</v>
      </c>
    </row>
    <row r="1626" spans="1:4">
      <c r="D1626" s="918" t="s">
        <v>5417</v>
      </c>
    </row>
    <row r="1627" spans="1:4">
      <c r="D1627" s="918" t="s">
        <v>5417</v>
      </c>
    </row>
    <row r="1628" spans="1:4">
      <c r="D1628" s="918" t="s">
        <v>5417</v>
      </c>
    </row>
    <row r="1629" spans="1:4">
      <c r="D1629" s="918" t="s">
        <v>5417</v>
      </c>
    </row>
    <row r="1630" spans="1:4">
      <c r="D1630" s="918" t="s">
        <v>5417</v>
      </c>
    </row>
    <row r="1631" spans="1:4">
      <c r="A1631" s="918" t="s">
        <v>24342</v>
      </c>
      <c r="B1631" s="918" t="s">
        <v>5087</v>
      </c>
      <c r="C1631" s="918" t="s">
        <v>180</v>
      </c>
      <c r="D1631" s="918" t="s">
        <v>5418</v>
      </c>
    </row>
    <row r="1632" spans="1:4">
      <c r="A1632" s="918" t="s">
        <v>24342</v>
      </c>
      <c r="B1632" s="918" t="s">
        <v>23663</v>
      </c>
      <c r="C1632" s="918" t="s">
        <v>179</v>
      </c>
      <c r="D1632" s="918" t="s">
        <v>5509</v>
      </c>
    </row>
    <row r="1633" spans="1:4">
      <c r="A1633" s="918" t="s">
        <v>24342</v>
      </c>
      <c r="B1633" s="918" t="s">
        <v>23664</v>
      </c>
      <c r="C1633" s="918" t="s">
        <v>180</v>
      </c>
      <c r="D1633" s="918" t="s">
        <v>5509</v>
      </c>
    </row>
    <row r="1634" spans="1:4">
      <c r="A1634" s="918" t="s">
        <v>24342</v>
      </c>
      <c r="B1634" s="918" t="s">
        <v>24344</v>
      </c>
      <c r="C1634" s="918" t="s">
        <v>180</v>
      </c>
      <c r="D1634" s="918" t="s">
        <v>5509</v>
      </c>
    </row>
    <row r="1635" spans="1:4">
      <c r="A1635" s="918" t="s">
        <v>24342</v>
      </c>
      <c r="B1635" s="918" t="s">
        <v>23673</v>
      </c>
      <c r="C1635" s="918" t="s">
        <v>180</v>
      </c>
      <c r="D1635" s="918" t="s">
        <v>5509</v>
      </c>
    </row>
    <row r="1636" spans="1:4">
      <c r="A1636" s="918" t="s">
        <v>24342</v>
      </c>
      <c r="B1636" s="918" t="s">
        <v>23679</v>
      </c>
      <c r="C1636" s="918" t="s">
        <v>180</v>
      </c>
      <c r="D1636" s="918" t="s">
        <v>5509</v>
      </c>
    </row>
    <row r="1637" spans="1:4">
      <c r="A1637" s="918" t="s">
        <v>24342</v>
      </c>
      <c r="B1637" s="918" t="s">
        <v>23684</v>
      </c>
      <c r="C1637" s="918" t="s">
        <v>179</v>
      </c>
      <c r="D1637" s="918" t="s">
        <v>5418</v>
      </c>
    </row>
    <row r="1638" spans="1:4">
      <c r="A1638" s="918" t="s">
        <v>24342</v>
      </c>
      <c r="B1638" s="918" t="s">
        <v>23687</v>
      </c>
      <c r="C1638" s="918" t="s">
        <v>180</v>
      </c>
      <c r="D1638" s="918" t="s">
        <v>5509</v>
      </c>
    </row>
    <row r="1639" spans="1:4">
      <c r="A1639" s="918" t="s">
        <v>24342</v>
      </c>
      <c r="B1639" s="918" t="s">
        <v>23692</v>
      </c>
      <c r="C1639" s="918" t="s">
        <v>180</v>
      </c>
      <c r="D1639" s="918" t="s">
        <v>5509</v>
      </c>
    </row>
    <row r="1640" spans="1:4">
      <c r="A1640" s="918" t="s">
        <v>24342</v>
      </c>
      <c r="B1640" s="918" t="s">
        <v>23699</v>
      </c>
      <c r="C1640" s="918" t="s">
        <v>179</v>
      </c>
      <c r="D1640" s="918" t="s">
        <v>5416</v>
      </c>
    </row>
    <row r="1641" spans="1:4">
      <c r="D1641" s="918" t="s">
        <v>5417</v>
      </c>
    </row>
    <row r="1642" spans="1:4">
      <c r="D1642" s="918" t="s">
        <v>5417</v>
      </c>
    </row>
    <row r="1643" spans="1:4">
      <c r="A1643" s="918" t="s">
        <v>5100</v>
      </c>
      <c r="B1643" s="918" t="s">
        <v>5095</v>
      </c>
      <c r="C1643" s="918" t="s">
        <v>179</v>
      </c>
      <c r="D1643" s="918" t="s">
        <v>5417</v>
      </c>
    </row>
    <row r="1644" spans="1:4">
      <c r="A1644" s="918" t="s">
        <v>5168</v>
      </c>
      <c r="B1644" s="918" t="s">
        <v>26076</v>
      </c>
      <c r="C1644" s="918" t="s">
        <v>180</v>
      </c>
      <c r="D1644" s="918" t="s">
        <v>5417</v>
      </c>
    </row>
    <row r="1645" spans="1:4">
      <c r="A1645" s="918" t="s">
        <v>5168</v>
      </c>
      <c r="B1645" s="918" t="s">
        <v>5171</v>
      </c>
      <c r="C1645" s="918" t="s">
        <v>180</v>
      </c>
      <c r="D1645" s="918" t="s">
        <v>5417</v>
      </c>
    </row>
    <row r="1646" spans="1:4">
      <c r="A1646" s="918" t="s">
        <v>5168</v>
      </c>
      <c r="B1646" s="918" t="s">
        <v>5636</v>
      </c>
      <c r="C1646" s="918" t="s">
        <v>180</v>
      </c>
      <c r="D1646" s="918" t="s">
        <v>5417</v>
      </c>
    </row>
    <row r="1647" spans="1:4">
      <c r="A1647" s="918" t="s">
        <v>5168</v>
      </c>
      <c r="B1647" s="918" t="s">
        <v>26062</v>
      </c>
      <c r="C1647" s="918" t="s">
        <v>180</v>
      </c>
      <c r="D1647" s="918" t="s">
        <v>5417</v>
      </c>
    </row>
    <row r="1648" spans="1:4">
      <c r="A1648" s="918" t="s">
        <v>5168</v>
      </c>
      <c r="B1648" s="918" t="s">
        <v>5642</v>
      </c>
      <c r="C1648" s="918" t="s">
        <v>180</v>
      </c>
      <c r="D1648" s="918" t="s">
        <v>5417</v>
      </c>
    </row>
    <row r="1649" spans="1:4">
      <c r="A1649" s="918" t="s">
        <v>5168</v>
      </c>
      <c r="B1649" s="918" t="s">
        <v>22608</v>
      </c>
      <c r="C1649" s="918" t="s">
        <v>180</v>
      </c>
      <c r="D1649" s="918" t="s">
        <v>5509</v>
      </c>
    </row>
    <row r="1650" spans="1:4">
      <c r="A1650" s="918" t="s">
        <v>5168</v>
      </c>
      <c r="B1650" s="918" t="s">
        <v>22614</v>
      </c>
      <c r="C1650" s="918" t="s">
        <v>180</v>
      </c>
      <c r="D1650" s="918" t="s">
        <v>5509</v>
      </c>
    </row>
    <row r="1651" spans="1:4">
      <c r="A1651" s="918" t="s">
        <v>5168</v>
      </c>
      <c r="B1651" s="918" t="s">
        <v>23305</v>
      </c>
      <c r="C1651" s="918" t="s">
        <v>179</v>
      </c>
      <c r="D1651" s="918" t="s">
        <v>5416</v>
      </c>
    </row>
    <row r="1652" spans="1:4">
      <c r="A1652" s="918" t="s">
        <v>5168</v>
      </c>
      <c r="B1652" s="918" t="s">
        <v>24802</v>
      </c>
      <c r="C1652" s="918" t="s">
        <v>180</v>
      </c>
      <c r="D1652" s="918" t="s">
        <v>5417</v>
      </c>
    </row>
    <row r="1653" spans="1:4">
      <c r="A1653" s="918" t="s">
        <v>5168</v>
      </c>
      <c r="B1653" s="918" t="s">
        <v>26069</v>
      </c>
      <c r="C1653" s="918" t="s">
        <v>180</v>
      </c>
      <c r="D1653" s="918" t="s">
        <v>5416</v>
      </c>
    </row>
    <row r="1654" spans="1:4">
      <c r="A1654" s="918" t="s">
        <v>5168</v>
      </c>
      <c r="B1654" s="918" t="s">
        <v>24768</v>
      </c>
      <c r="C1654" s="918" t="s">
        <v>180</v>
      </c>
      <c r="D1654" s="918" t="s">
        <v>5417</v>
      </c>
    </row>
    <row r="1655" spans="1:4">
      <c r="A1655" s="918" t="s">
        <v>5168</v>
      </c>
      <c r="B1655" s="918" t="s">
        <v>24773</v>
      </c>
      <c r="C1655" s="918" t="s">
        <v>180</v>
      </c>
      <c r="D1655" s="918" t="s">
        <v>5417</v>
      </c>
    </row>
    <row r="1656" spans="1:4">
      <c r="A1656" s="918" t="s">
        <v>5168</v>
      </c>
      <c r="B1656" s="918" t="s">
        <v>24779</v>
      </c>
      <c r="C1656" s="918" t="s">
        <v>180</v>
      </c>
      <c r="D1656" s="918" t="s">
        <v>5417</v>
      </c>
    </row>
    <row r="1657" spans="1:4">
      <c r="A1657" s="918" t="s">
        <v>5168</v>
      </c>
      <c r="B1657" s="918" t="s">
        <v>24785</v>
      </c>
      <c r="C1657" s="918" t="s">
        <v>180</v>
      </c>
      <c r="D1657" s="918" t="s">
        <v>5417</v>
      </c>
    </row>
    <row r="1658" spans="1:4">
      <c r="A1658" s="918" t="s">
        <v>5168</v>
      </c>
      <c r="B1658" s="918" t="s">
        <v>24791</v>
      </c>
      <c r="C1658" s="918" t="s">
        <v>180</v>
      </c>
      <c r="D1658" s="918" t="s">
        <v>5417</v>
      </c>
    </row>
    <row r="1659" spans="1:4">
      <c r="A1659" s="918" t="s">
        <v>5168</v>
      </c>
      <c r="B1659" s="918" t="s">
        <v>24796</v>
      </c>
      <c r="C1659" s="918" t="s">
        <v>179</v>
      </c>
      <c r="D1659" s="918" t="s">
        <v>5417</v>
      </c>
    </row>
    <row r="1660" spans="1:4">
      <c r="A1660" s="918" t="s">
        <v>5168</v>
      </c>
      <c r="B1660" s="918" t="s">
        <v>24971</v>
      </c>
      <c r="C1660" s="918" t="s">
        <v>180</v>
      </c>
      <c r="D1660" s="918" t="s">
        <v>5417</v>
      </c>
    </row>
    <row r="1661" spans="1:4">
      <c r="A1661" s="918" t="s">
        <v>5168</v>
      </c>
      <c r="B1661" s="918" t="s">
        <v>24977</v>
      </c>
      <c r="C1661" s="918" t="s">
        <v>180</v>
      </c>
      <c r="D1661" s="918" t="s">
        <v>5417</v>
      </c>
    </row>
    <row r="1662" spans="1:4">
      <c r="A1662" s="918" t="s">
        <v>5168</v>
      </c>
      <c r="B1662" s="918" t="s">
        <v>24982</v>
      </c>
      <c r="C1662" s="918" t="s">
        <v>180</v>
      </c>
      <c r="D1662" s="918" t="s">
        <v>5417</v>
      </c>
    </row>
    <row r="1663" spans="1:4">
      <c r="A1663" s="918" t="s">
        <v>5168</v>
      </c>
      <c r="B1663" s="918" t="s">
        <v>25183</v>
      </c>
      <c r="C1663" s="918" t="s">
        <v>180</v>
      </c>
      <c r="D1663" s="918" t="s">
        <v>5417</v>
      </c>
    </row>
    <row r="1664" spans="1:4">
      <c r="A1664" s="918" t="s">
        <v>5168</v>
      </c>
      <c r="B1664" s="918" t="s">
        <v>25190</v>
      </c>
      <c r="C1664" s="918" t="s">
        <v>179</v>
      </c>
      <c r="D1664" s="918" t="s">
        <v>5417</v>
      </c>
    </row>
    <row r="1665" spans="1:4">
      <c r="A1665" s="918" t="s">
        <v>5168</v>
      </c>
      <c r="B1665" s="918" t="s">
        <v>25197</v>
      </c>
      <c r="C1665" s="918" t="s">
        <v>180</v>
      </c>
      <c r="D1665" s="918" t="s">
        <v>5417</v>
      </c>
    </row>
    <row r="1666" spans="1:4">
      <c r="A1666" s="918" t="s">
        <v>5168</v>
      </c>
      <c r="B1666" s="918" t="s">
        <v>25203</v>
      </c>
      <c r="C1666" s="918" t="s">
        <v>629</v>
      </c>
      <c r="D1666" s="918" t="s">
        <v>22176</v>
      </c>
    </row>
    <row r="1667" spans="1:4">
      <c r="A1667" s="918" t="s">
        <v>5168</v>
      </c>
      <c r="B1667" s="918" t="s">
        <v>25209</v>
      </c>
      <c r="C1667" s="918" t="s">
        <v>180</v>
      </c>
      <c r="D1667" s="918" t="s">
        <v>5417</v>
      </c>
    </row>
    <row r="1668" spans="1:4">
      <c r="A1668" s="918" t="s">
        <v>5168</v>
      </c>
      <c r="B1668" s="918" t="s">
        <v>25215</v>
      </c>
      <c r="C1668" s="918" t="s">
        <v>180</v>
      </c>
      <c r="D1668" s="918" t="s">
        <v>5417</v>
      </c>
    </row>
    <row r="1669" spans="1:4">
      <c r="A1669" s="918" t="s">
        <v>5168</v>
      </c>
      <c r="B1669" s="918" t="s">
        <v>25221</v>
      </c>
      <c r="C1669" s="918" t="s">
        <v>180</v>
      </c>
      <c r="D1669" s="918" t="s">
        <v>5417</v>
      </c>
    </row>
    <row r="1670" spans="1:4">
      <c r="A1670" s="918" t="s">
        <v>5168</v>
      </c>
      <c r="B1670" s="918" t="s">
        <v>25226</v>
      </c>
      <c r="C1670" s="918" t="s">
        <v>180</v>
      </c>
      <c r="D1670" s="918" t="s">
        <v>5417</v>
      </c>
    </row>
    <row r="1671" spans="1:4">
      <c r="A1671" s="918" t="s">
        <v>5168</v>
      </c>
      <c r="B1671" s="918" t="s">
        <v>25232</v>
      </c>
      <c r="C1671" s="918" t="s">
        <v>180</v>
      </c>
      <c r="D1671" s="918" t="s">
        <v>5417</v>
      </c>
    </row>
    <row r="1672" spans="1:4">
      <c r="A1672" s="918" t="s">
        <v>5168</v>
      </c>
      <c r="B1672" s="918" t="s">
        <v>26081</v>
      </c>
      <c r="C1672" s="918" t="s">
        <v>179</v>
      </c>
    </row>
    <row r="1673" spans="1:4">
      <c r="A1673" s="918" t="s">
        <v>5168</v>
      </c>
      <c r="B1673" s="918" t="s">
        <v>26087</v>
      </c>
      <c r="C1673" s="918" t="s">
        <v>180</v>
      </c>
      <c r="D1673" s="918" t="s">
        <v>5417</v>
      </c>
    </row>
    <row r="1674" spans="1:4">
      <c r="A1674" s="918" t="s">
        <v>5168</v>
      </c>
      <c r="B1674" s="918" t="s">
        <v>26093</v>
      </c>
      <c r="C1674" s="918" t="s">
        <v>180</v>
      </c>
      <c r="D1674" s="918" t="s">
        <v>5417</v>
      </c>
    </row>
    <row r="1675" spans="1:4">
      <c r="A1675" s="918" t="s">
        <v>5168</v>
      </c>
      <c r="B1675" s="918" t="s">
        <v>26098</v>
      </c>
      <c r="C1675" s="918" t="s">
        <v>179</v>
      </c>
      <c r="D1675" s="918" t="s">
        <v>5417</v>
      </c>
    </row>
    <row r="1676" spans="1:4">
      <c r="A1676" s="918" t="s">
        <v>5168</v>
      </c>
      <c r="B1676" s="918" t="s">
        <v>26103</v>
      </c>
      <c r="C1676" s="918" t="s">
        <v>179</v>
      </c>
    </row>
    <row r="1677" spans="1:4">
      <c r="A1677" s="918" t="s">
        <v>5168</v>
      </c>
      <c r="B1677" s="918" t="s">
        <v>26108</v>
      </c>
      <c r="C1677" s="918" t="s">
        <v>180</v>
      </c>
      <c r="D1677" s="918" t="s">
        <v>5417</v>
      </c>
    </row>
    <row r="1678" spans="1:4">
      <c r="A1678" s="918" t="s">
        <v>5168</v>
      </c>
      <c r="B1678" s="918" t="s">
        <v>26114</v>
      </c>
      <c r="C1678" s="918" t="s">
        <v>180</v>
      </c>
      <c r="D1678" s="918" t="s">
        <v>5417</v>
      </c>
    </row>
    <row r="1679" spans="1:4">
      <c r="A1679" s="918" t="s">
        <v>5168</v>
      </c>
      <c r="B1679" s="918" t="s">
        <v>26584</v>
      </c>
      <c r="C1679" s="918" t="s">
        <v>179</v>
      </c>
      <c r="D1679" s="918" t="s">
        <v>5417</v>
      </c>
    </row>
    <row r="1680" spans="1:4">
      <c r="A1680" s="918" t="s">
        <v>5168</v>
      </c>
      <c r="B1680" s="918" t="s">
        <v>26590</v>
      </c>
      <c r="C1680" s="918" t="s">
        <v>180</v>
      </c>
      <c r="D1680" s="918">
        <v>0</v>
      </c>
    </row>
    <row r="1681" spans="1:4">
      <c r="A1681" s="918" t="s">
        <v>5168</v>
      </c>
      <c r="B1681" s="918" t="s">
        <v>26495</v>
      </c>
      <c r="C1681" s="918" t="s">
        <v>180</v>
      </c>
      <c r="D1681" s="918" t="s">
        <v>5417</v>
      </c>
    </row>
    <row r="1682" spans="1:4">
      <c r="A1682" s="918" t="s">
        <v>5168</v>
      </c>
      <c r="B1682" s="918" t="s">
        <v>26502</v>
      </c>
      <c r="C1682" s="918" t="s">
        <v>179</v>
      </c>
      <c r="D1682" s="918" t="s">
        <v>5417</v>
      </c>
    </row>
    <row r="1683" spans="1:4">
      <c r="A1683" s="918" t="s">
        <v>5168</v>
      </c>
      <c r="B1683" s="918" t="s">
        <v>26507</v>
      </c>
      <c r="C1683" s="918" t="s">
        <v>180</v>
      </c>
      <c r="D1683" s="918" t="s">
        <v>5417</v>
      </c>
    </row>
    <row r="1684" spans="1:4">
      <c r="A1684" s="918" t="s">
        <v>5168</v>
      </c>
      <c r="B1684" s="918" t="s">
        <v>26512</v>
      </c>
      <c r="C1684" s="918" t="s">
        <v>180</v>
      </c>
      <c r="D1684" s="918" t="s">
        <v>5417</v>
      </c>
    </row>
    <row r="1686" spans="1:4">
      <c r="D1686" s="918" t="s">
        <v>5417</v>
      </c>
    </row>
    <row r="1687" spans="1:4">
      <c r="D1687" s="918" t="s">
        <v>5417</v>
      </c>
    </row>
    <row r="1688" spans="1:4">
      <c r="D1688" s="918" t="s">
        <v>5417</v>
      </c>
    </row>
    <row r="1689" spans="1:4">
      <c r="A1689" s="918" t="s">
        <v>5187</v>
      </c>
      <c r="B1689" s="918" t="s">
        <v>5184</v>
      </c>
      <c r="D1689" s="918" t="s">
        <v>5417</v>
      </c>
    </row>
    <row r="1690" spans="1:4">
      <c r="A1690" s="918" t="s">
        <v>5187</v>
      </c>
      <c r="B1690" s="918" t="s">
        <v>5410</v>
      </c>
      <c r="C1690" s="918" t="s">
        <v>180</v>
      </c>
      <c r="D1690" s="918" t="s">
        <v>5417</v>
      </c>
    </row>
    <row r="1691" spans="1:4">
      <c r="A1691" s="918" t="s">
        <v>5187</v>
      </c>
      <c r="B1691" s="918" t="s">
        <v>23323</v>
      </c>
      <c r="C1691" s="918" t="s">
        <v>180</v>
      </c>
      <c r="D1691" s="918" t="s">
        <v>5417</v>
      </c>
    </row>
    <row r="1692" spans="1:4">
      <c r="A1692" s="918" t="s">
        <v>5187</v>
      </c>
      <c r="B1692" s="918" t="s">
        <v>23707</v>
      </c>
      <c r="C1692" s="918" t="s">
        <v>179</v>
      </c>
      <c r="D1692" s="918" t="s">
        <v>5416</v>
      </c>
    </row>
    <row r="1693" spans="1:4">
      <c r="A1693" s="918" t="s">
        <v>5187</v>
      </c>
      <c r="B1693" s="918" t="s">
        <v>23711</v>
      </c>
      <c r="C1693" s="918" t="s">
        <v>372</v>
      </c>
      <c r="D1693" s="918" t="s">
        <v>5417</v>
      </c>
    </row>
    <row r="1694" spans="1:4">
      <c r="A1694" s="918" t="s">
        <v>5187</v>
      </c>
      <c r="B1694" s="918" t="s">
        <v>23717</v>
      </c>
      <c r="C1694" s="918" t="s">
        <v>180</v>
      </c>
      <c r="D1694" s="918" t="s">
        <v>5417</v>
      </c>
    </row>
    <row r="1695" spans="1:4">
      <c r="A1695" s="918" t="s">
        <v>5187</v>
      </c>
      <c r="B1695" s="918" t="s">
        <v>23722</v>
      </c>
      <c r="C1695" s="918" t="s">
        <v>180</v>
      </c>
      <c r="D1695" s="918" t="s">
        <v>5417</v>
      </c>
    </row>
    <row r="1696" spans="1:4">
      <c r="A1696" s="918" t="s">
        <v>5187</v>
      </c>
      <c r="B1696" s="918" t="s">
        <v>23728</v>
      </c>
      <c r="C1696" s="918" t="s">
        <v>180</v>
      </c>
      <c r="D1696" s="918" t="s">
        <v>5417</v>
      </c>
    </row>
    <row r="1697" spans="1:4">
      <c r="A1697" s="918" t="s">
        <v>5187</v>
      </c>
      <c r="B1697" s="918" t="s">
        <v>23734</v>
      </c>
      <c r="C1697" s="918" t="s">
        <v>180</v>
      </c>
      <c r="D1697" s="918" t="s">
        <v>5417</v>
      </c>
    </row>
    <row r="1698" spans="1:4">
      <c r="A1698" s="918" t="s">
        <v>5187</v>
      </c>
      <c r="B1698" s="918" t="s">
        <v>23740</v>
      </c>
      <c r="C1698" s="918" t="s">
        <v>372</v>
      </c>
      <c r="D1698" s="918" t="s">
        <v>5418</v>
      </c>
    </row>
    <row r="1699" spans="1:4">
      <c r="A1699" s="918" t="s">
        <v>5187</v>
      </c>
      <c r="B1699" s="918" t="s">
        <v>23745</v>
      </c>
      <c r="C1699" s="918" t="s">
        <v>179</v>
      </c>
      <c r="D1699" s="918" t="s">
        <v>5416</v>
      </c>
    </row>
    <row r="1700" spans="1:4">
      <c r="A1700" s="918" t="s">
        <v>5187</v>
      </c>
      <c r="B1700" s="918" t="s">
        <v>23751</v>
      </c>
      <c r="C1700" s="918" t="s">
        <v>179</v>
      </c>
      <c r="D1700" s="918" t="s">
        <v>5418</v>
      </c>
    </row>
    <row r="1701" spans="1:4">
      <c r="A1701" s="918" t="s">
        <v>5187</v>
      </c>
      <c r="B1701" s="918" t="s">
        <v>23756</v>
      </c>
      <c r="C1701" s="918" t="s">
        <v>180</v>
      </c>
      <c r="D1701" s="918" t="s">
        <v>5417</v>
      </c>
    </row>
    <row r="1702" spans="1:4">
      <c r="A1702" s="918" t="s">
        <v>5187</v>
      </c>
      <c r="B1702" s="918" t="s">
        <v>23763</v>
      </c>
      <c r="C1702" s="918" t="s">
        <v>180</v>
      </c>
      <c r="D1702" s="918" t="s">
        <v>5417</v>
      </c>
    </row>
    <row r="1703" spans="1:4">
      <c r="A1703" s="918" t="s">
        <v>5187</v>
      </c>
      <c r="B1703" s="918" t="s">
        <v>23769</v>
      </c>
      <c r="C1703" s="918" t="s">
        <v>179</v>
      </c>
      <c r="D1703" s="918" t="s">
        <v>5418</v>
      </c>
    </row>
    <row r="1704" spans="1:4">
      <c r="A1704" s="918" t="s">
        <v>5187</v>
      </c>
      <c r="B1704" s="918" t="s">
        <v>22864</v>
      </c>
      <c r="C1704" s="918" t="s">
        <v>180</v>
      </c>
      <c r="D1704" s="918" t="s">
        <v>5417</v>
      </c>
    </row>
    <row r="1705" spans="1:4">
      <c r="A1705" s="918" t="s">
        <v>5187</v>
      </c>
      <c r="B1705" s="918" t="s">
        <v>23780</v>
      </c>
      <c r="C1705" s="918" t="s">
        <v>179</v>
      </c>
      <c r="D1705" s="918" t="s">
        <v>5418</v>
      </c>
    </row>
    <row r="1706" spans="1:4">
      <c r="A1706" s="918" t="s">
        <v>5187</v>
      </c>
      <c r="B1706" s="918" t="s">
        <v>23787</v>
      </c>
      <c r="C1706" s="918" t="s">
        <v>179</v>
      </c>
      <c r="D1706" s="918" t="s">
        <v>5418</v>
      </c>
    </row>
    <row r="1707" spans="1:4">
      <c r="A1707" s="918" t="s">
        <v>5187</v>
      </c>
      <c r="B1707" s="918" t="s">
        <v>23793</v>
      </c>
      <c r="C1707" s="918" t="s">
        <v>179</v>
      </c>
      <c r="D1707" s="918" t="s">
        <v>5418</v>
      </c>
    </row>
    <row r="1708" spans="1:4">
      <c r="A1708" s="918" t="s">
        <v>5187</v>
      </c>
      <c r="B1708" s="918" t="s">
        <v>23799</v>
      </c>
      <c r="C1708" s="918" t="s">
        <v>179</v>
      </c>
      <c r="D1708" s="918" t="s">
        <v>5417</v>
      </c>
    </row>
    <row r="1709" spans="1:4">
      <c r="A1709" s="918" t="s">
        <v>5187</v>
      </c>
      <c r="B1709" s="918" t="s">
        <v>23804</v>
      </c>
      <c r="C1709" s="918" t="s">
        <v>180</v>
      </c>
      <c r="D1709" s="918" t="s">
        <v>5417</v>
      </c>
    </row>
    <row r="1710" spans="1:4">
      <c r="A1710" s="918" t="s">
        <v>5187</v>
      </c>
      <c r="B1710" s="918" t="s">
        <v>23811</v>
      </c>
      <c r="C1710" s="918" t="s">
        <v>180</v>
      </c>
      <c r="D1710" s="918" t="s">
        <v>5417</v>
      </c>
    </row>
    <row r="1711" spans="1:4">
      <c r="A1711" s="918" t="s">
        <v>5187</v>
      </c>
      <c r="B1711" s="918" t="s">
        <v>23817</v>
      </c>
      <c r="C1711" s="918" t="s">
        <v>180</v>
      </c>
      <c r="D1711" s="918" t="s">
        <v>5417</v>
      </c>
    </row>
    <row r="1712" spans="1:4">
      <c r="A1712" s="918" t="s">
        <v>5187</v>
      </c>
      <c r="B1712" s="918" t="s">
        <v>23823</v>
      </c>
      <c r="C1712" s="918" t="s">
        <v>179</v>
      </c>
      <c r="D1712" s="918" t="s">
        <v>5416</v>
      </c>
    </row>
    <row r="1713" spans="1:4">
      <c r="A1713" s="918" t="s">
        <v>5187</v>
      </c>
      <c r="B1713" s="918" t="s">
        <v>23828</v>
      </c>
      <c r="C1713" s="918" t="s">
        <v>179</v>
      </c>
      <c r="D1713" s="918" t="s">
        <v>5418</v>
      </c>
    </row>
    <row r="1714" spans="1:4">
      <c r="A1714" s="918" t="s">
        <v>5187</v>
      </c>
      <c r="B1714" s="918" t="s">
        <v>23833</v>
      </c>
      <c r="C1714" s="918" t="s">
        <v>179</v>
      </c>
      <c r="D1714" s="918" t="s">
        <v>5416</v>
      </c>
    </row>
    <row r="1715" spans="1:4">
      <c r="A1715" s="918" t="s">
        <v>5187</v>
      </c>
      <c r="B1715" s="918" t="s">
        <v>23839</v>
      </c>
      <c r="C1715" s="918" t="s">
        <v>180</v>
      </c>
      <c r="D1715" s="918" t="s">
        <v>5417</v>
      </c>
    </row>
    <row r="1716" spans="1:4">
      <c r="A1716" s="918" t="s">
        <v>5187</v>
      </c>
      <c r="B1716" s="918" t="s">
        <v>23845</v>
      </c>
      <c r="C1716" s="918" t="s">
        <v>179</v>
      </c>
      <c r="D1716" s="918" t="s">
        <v>5418</v>
      </c>
    </row>
    <row r="1717" spans="1:4">
      <c r="A1717" s="918" t="s">
        <v>5187</v>
      </c>
      <c r="B1717" s="918" t="s">
        <v>23851</v>
      </c>
      <c r="C1717" s="918" t="s">
        <v>372</v>
      </c>
      <c r="D1717" s="918" t="s">
        <v>5416</v>
      </c>
    </row>
    <row r="1718" spans="1:4">
      <c r="A1718" s="918" t="s">
        <v>5187</v>
      </c>
      <c r="B1718" s="918" t="s">
        <v>23858</v>
      </c>
      <c r="C1718" s="918" t="s">
        <v>179</v>
      </c>
      <c r="D1718" s="918" t="s">
        <v>5416</v>
      </c>
    </row>
    <row r="1719" spans="1:4">
      <c r="A1719" s="918" t="s">
        <v>5187</v>
      </c>
      <c r="B1719" s="918" t="s">
        <v>23865</v>
      </c>
      <c r="C1719" s="918" t="s">
        <v>179</v>
      </c>
      <c r="D1719" s="918" t="s">
        <v>5416</v>
      </c>
    </row>
    <row r="1720" spans="1:4">
      <c r="A1720" s="918" t="s">
        <v>5187</v>
      </c>
      <c r="B1720" s="918" t="s">
        <v>23871</v>
      </c>
      <c r="C1720" s="918" t="s">
        <v>179</v>
      </c>
      <c r="D1720" s="918" t="s">
        <v>5416</v>
      </c>
    </row>
    <row r="1721" spans="1:4">
      <c r="A1721" s="918" t="s">
        <v>5187</v>
      </c>
      <c r="B1721" s="918" t="s">
        <v>23877</v>
      </c>
      <c r="C1721" s="918" t="s">
        <v>180</v>
      </c>
      <c r="D1721" s="918" t="s">
        <v>5417</v>
      </c>
    </row>
    <row r="1722" spans="1:4">
      <c r="A1722" s="918" t="s">
        <v>5187</v>
      </c>
      <c r="B1722" s="918" t="s">
        <v>23883</v>
      </c>
      <c r="C1722" s="918" t="s">
        <v>179</v>
      </c>
      <c r="D1722" s="918" t="s">
        <v>5418</v>
      </c>
    </row>
    <row r="1723" spans="1:4">
      <c r="A1723" s="918" t="s">
        <v>5187</v>
      </c>
      <c r="B1723" s="918" t="s">
        <v>23889</v>
      </c>
      <c r="C1723" s="918" t="s">
        <v>179</v>
      </c>
      <c r="D1723" s="918" t="s">
        <v>5418</v>
      </c>
    </row>
    <row r="1724" spans="1:4">
      <c r="A1724" s="918" t="s">
        <v>5187</v>
      </c>
      <c r="B1724" s="918" t="s">
        <v>23896</v>
      </c>
      <c r="C1724" s="918" t="s">
        <v>179</v>
      </c>
      <c r="D1724" s="918" t="s">
        <v>5417</v>
      </c>
    </row>
    <row r="1725" spans="1:4">
      <c r="A1725" s="918" t="s">
        <v>5187</v>
      </c>
      <c r="B1725" s="918" t="s">
        <v>23902</v>
      </c>
      <c r="C1725" s="918" t="s">
        <v>179</v>
      </c>
      <c r="D1725" s="918" t="s">
        <v>5418</v>
      </c>
    </row>
    <row r="1726" spans="1:4">
      <c r="A1726" s="918" t="s">
        <v>5187</v>
      </c>
      <c r="B1726" s="918" t="s">
        <v>23907</v>
      </c>
      <c r="C1726" s="918" t="s">
        <v>179</v>
      </c>
      <c r="D1726" s="918" t="s">
        <v>22176</v>
      </c>
    </row>
    <row r="1727" spans="1:4">
      <c r="A1727" s="918" t="s">
        <v>5187</v>
      </c>
      <c r="B1727" s="918" t="s">
        <v>23914</v>
      </c>
      <c r="C1727" s="918" t="s">
        <v>180</v>
      </c>
      <c r="D1727" s="918" t="s">
        <v>5417</v>
      </c>
    </row>
    <row r="1728" spans="1:4">
      <c r="A1728" s="918" t="s">
        <v>5187</v>
      </c>
      <c r="B1728" s="918" t="s">
        <v>23919</v>
      </c>
      <c r="C1728" s="918" t="s">
        <v>180</v>
      </c>
      <c r="D1728" s="918" t="s">
        <v>5417</v>
      </c>
    </row>
    <row r="1729" spans="1:4">
      <c r="A1729" s="918" t="s">
        <v>5187</v>
      </c>
      <c r="B1729" s="918" t="s">
        <v>23924</v>
      </c>
      <c r="C1729" s="918" t="s">
        <v>180</v>
      </c>
      <c r="D1729" s="918" t="s">
        <v>5417</v>
      </c>
    </row>
    <row r="1730" spans="1:4">
      <c r="A1730" s="918" t="s">
        <v>5187</v>
      </c>
      <c r="B1730" s="918" t="s">
        <v>23930</v>
      </c>
      <c r="C1730" s="918" t="s">
        <v>180</v>
      </c>
      <c r="D1730" s="918" t="s">
        <v>5417</v>
      </c>
    </row>
    <row r="1731" spans="1:4">
      <c r="A1731" s="918" t="s">
        <v>5187</v>
      </c>
      <c r="B1731" s="918" t="s">
        <v>23935</v>
      </c>
      <c r="C1731" s="918" t="s">
        <v>180</v>
      </c>
      <c r="D1731" s="918" t="s">
        <v>5417</v>
      </c>
    </row>
    <row r="1732" spans="1:4">
      <c r="A1732" s="918" t="s">
        <v>5187</v>
      </c>
      <c r="B1732" s="918" t="s">
        <v>23941</v>
      </c>
      <c r="C1732" s="918" t="s">
        <v>179</v>
      </c>
      <c r="D1732" s="918" t="s">
        <v>5416</v>
      </c>
    </row>
    <row r="1733" spans="1:4">
      <c r="A1733" s="918" t="s">
        <v>5187</v>
      </c>
      <c r="B1733" s="918" t="s">
        <v>23946</v>
      </c>
      <c r="C1733" s="918" t="s">
        <v>180</v>
      </c>
      <c r="D1733" s="918" t="s">
        <v>5417</v>
      </c>
    </row>
    <row r="1734" spans="1:4">
      <c r="A1734" s="918" t="s">
        <v>5187</v>
      </c>
      <c r="B1734" s="918" t="s">
        <v>23951</v>
      </c>
      <c r="C1734" s="918" t="s">
        <v>179</v>
      </c>
      <c r="D1734" s="918" t="s">
        <v>5416</v>
      </c>
    </row>
    <row r="1735" spans="1:4">
      <c r="A1735" s="918" t="s">
        <v>5187</v>
      </c>
      <c r="B1735" s="918" t="s">
        <v>23957</v>
      </c>
      <c r="C1735" s="918" t="s">
        <v>179</v>
      </c>
      <c r="D1735" s="918" t="s">
        <v>5417</v>
      </c>
    </row>
    <row r="1736" spans="1:4">
      <c r="A1736" s="918" t="s">
        <v>5187</v>
      </c>
      <c r="B1736" s="918" t="s">
        <v>23963</v>
      </c>
      <c r="C1736" s="918" t="s">
        <v>179</v>
      </c>
      <c r="D1736" s="918" t="s">
        <v>5417</v>
      </c>
    </row>
    <row r="1737" spans="1:4">
      <c r="A1737" s="918" t="s">
        <v>5187</v>
      </c>
      <c r="B1737" s="918" t="s">
        <v>23968</v>
      </c>
      <c r="C1737" s="918" t="s">
        <v>179</v>
      </c>
      <c r="D1737" s="918" t="s">
        <v>5417</v>
      </c>
    </row>
    <row r="1738" spans="1:4">
      <c r="A1738" s="918" t="s">
        <v>5187</v>
      </c>
      <c r="B1738" s="918" t="s">
        <v>23973</v>
      </c>
      <c r="C1738" s="918" t="s">
        <v>179</v>
      </c>
      <c r="D1738" s="918" t="s">
        <v>5417</v>
      </c>
    </row>
    <row r="1739" spans="1:4">
      <c r="A1739" s="918" t="s">
        <v>5187</v>
      </c>
      <c r="B1739" s="918" t="s">
        <v>23978</v>
      </c>
      <c r="C1739" s="918" t="s">
        <v>179</v>
      </c>
      <c r="D1739" s="918">
        <v>4</v>
      </c>
    </row>
    <row r="1740" spans="1:4">
      <c r="A1740" s="918" t="s">
        <v>5187</v>
      </c>
      <c r="B1740" s="918" t="s">
        <v>23984</v>
      </c>
      <c r="C1740" s="918" t="s">
        <v>179</v>
      </c>
      <c r="D1740" s="918" t="s">
        <v>5418</v>
      </c>
    </row>
    <row r="1741" spans="1:4">
      <c r="A1741" s="918" t="s">
        <v>5187</v>
      </c>
      <c r="B1741" s="918" t="s">
        <v>23991</v>
      </c>
      <c r="C1741" s="918" t="s">
        <v>179</v>
      </c>
      <c r="D1741" s="918" t="s">
        <v>5416</v>
      </c>
    </row>
    <row r="1742" spans="1:4">
      <c r="A1742" s="918" t="s">
        <v>5187</v>
      </c>
      <c r="B1742" s="918" t="s">
        <v>23998</v>
      </c>
      <c r="C1742" s="918" t="s">
        <v>179</v>
      </c>
      <c r="D1742" s="918" t="s">
        <v>5418</v>
      </c>
    </row>
    <row r="1743" spans="1:4">
      <c r="A1743" s="918" t="s">
        <v>5187</v>
      </c>
      <c r="B1743" s="918" t="s">
        <v>24004</v>
      </c>
      <c r="C1743" s="918" t="s">
        <v>179</v>
      </c>
      <c r="D1743" s="918" t="s">
        <v>5416</v>
      </c>
    </row>
    <row r="1744" spans="1:4">
      <c r="A1744" s="918" t="s">
        <v>5187</v>
      </c>
      <c r="B1744" s="918" t="s">
        <v>24010</v>
      </c>
      <c r="C1744" s="918" t="s">
        <v>179</v>
      </c>
      <c r="D1744" s="918" t="s">
        <v>5418</v>
      </c>
    </row>
    <row r="1745" spans="1:4">
      <c r="A1745" s="918" t="s">
        <v>5187</v>
      </c>
      <c r="B1745" s="918" t="s">
        <v>24015</v>
      </c>
      <c r="C1745" s="918" t="s">
        <v>179</v>
      </c>
      <c r="D1745" s="918" t="s">
        <v>5418</v>
      </c>
    </row>
    <row r="1746" spans="1:4">
      <c r="A1746" s="918" t="s">
        <v>5187</v>
      </c>
      <c r="B1746" s="918" t="s">
        <v>24023</v>
      </c>
      <c r="C1746" s="918" t="s">
        <v>179</v>
      </c>
      <c r="D1746" s="918" t="s">
        <v>5418</v>
      </c>
    </row>
    <row r="1747" spans="1:4">
      <c r="A1747" s="918" t="s">
        <v>5187</v>
      </c>
      <c r="B1747" s="918" t="s">
        <v>24030</v>
      </c>
      <c r="C1747" s="918" t="s">
        <v>180</v>
      </c>
      <c r="D1747" s="918" t="s">
        <v>5417</v>
      </c>
    </row>
    <row r="1748" spans="1:4">
      <c r="A1748" s="918" t="s">
        <v>5187</v>
      </c>
      <c r="B1748" s="918" t="s">
        <v>24035</v>
      </c>
      <c r="C1748" s="918" t="s">
        <v>179</v>
      </c>
      <c r="D1748" s="918" t="s">
        <v>5416</v>
      </c>
    </row>
    <row r="1749" spans="1:4">
      <c r="A1749" s="918" t="s">
        <v>5187</v>
      </c>
      <c r="B1749" s="918" t="s">
        <v>24040</v>
      </c>
      <c r="C1749" s="918" t="s">
        <v>179</v>
      </c>
      <c r="D1749" s="918" t="s">
        <v>5416</v>
      </c>
    </row>
    <row r="1750" spans="1:4">
      <c r="A1750" s="918" t="s">
        <v>5187</v>
      </c>
      <c r="B1750" s="918" t="s">
        <v>24046</v>
      </c>
      <c r="C1750" s="918" t="s">
        <v>180</v>
      </c>
      <c r="D1750" s="918" t="s">
        <v>5417</v>
      </c>
    </row>
    <row r="1751" spans="1:4">
      <c r="A1751" s="918" t="s">
        <v>5187</v>
      </c>
      <c r="B1751" s="918" t="s">
        <v>24052</v>
      </c>
      <c r="C1751" s="918" t="s">
        <v>179</v>
      </c>
      <c r="D1751" s="918" t="s">
        <v>5418</v>
      </c>
    </row>
    <row r="1752" spans="1:4">
      <c r="A1752" s="918" t="s">
        <v>5187</v>
      </c>
      <c r="B1752" s="918" t="s">
        <v>24057</v>
      </c>
      <c r="C1752" s="918" t="s">
        <v>179</v>
      </c>
      <c r="D1752" s="918" t="s">
        <v>5416</v>
      </c>
    </row>
    <row r="1753" spans="1:4">
      <c r="A1753" s="918" t="s">
        <v>5187</v>
      </c>
      <c r="B1753" s="918" t="s">
        <v>24062</v>
      </c>
      <c r="C1753" s="918" t="s">
        <v>179</v>
      </c>
      <c r="D1753" s="918" t="s">
        <v>5417</v>
      </c>
    </row>
    <row r="1754" spans="1:4">
      <c r="A1754" s="918" t="s">
        <v>5187</v>
      </c>
      <c r="B1754" s="918" t="s">
        <v>24069</v>
      </c>
      <c r="C1754" s="918" t="s">
        <v>179</v>
      </c>
      <c r="D1754" s="918" t="s">
        <v>5416</v>
      </c>
    </row>
    <row r="1755" spans="1:4">
      <c r="A1755" s="918" t="s">
        <v>5187</v>
      </c>
      <c r="B1755" s="918" t="s">
        <v>24076</v>
      </c>
      <c r="C1755" s="918" t="s">
        <v>179</v>
      </c>
      <c r="D1755" s="918" t="s">
        <v>22176</v>
      </c>
    </row>
    <row r="1756" spans="1:4">
      <c r="A1756" s="918" t="s">
        <v>5187</v>
      </c>
      <c r="B1756" s="918" t="s">
        <v>24081</v>
      </c>
      <c r="C1756" s="918" t="s">
        <v>179</v>
      </c>
      <c r="D1756" s="918" t="s">
        <v>5416</v>
      </c>
    </row>
    <row r="1757" spans="1:4">
      <c r="A1757" s="918" t="s">
        <v>5187</v>
      </c>
      <c r="B1757" s="918" t="s">
        <v>24087</v>
      </c>
      <c r="C1757" s="918" t="s">
        <v>179</v>
      </c>
      <c r="D1757" s="918" t="s">
        <v>5417</v>
      </c>
    </row>
    <row r="1758" spans="1:4">
      <c r="A1758" s="918" t="s">
        <v>5187</v>
      </c>
      <c r="B1758" s="918" t="s">
        <v>24092</v>
      </c>
      <c r="C1758" s="918" t="s">
        <v>372</v>
      </c>
      <c r="D1758" s="918" t="s">
        <v>5417</v>
      </c>
    </row>
    <row r="1759" spans="1:4">
      <c r="A1759" s="918" t="s">
        <v>5187</v>
      </c>
      <c r="B1759" s="918" t="s">
        <v>24097</v>
      </c>
      <c r="C1759" s="918" t="s">
        <v>372</v>
      </c>
      <c r="D1759" s="918" t="s">
        <v>5416</v>
      </c>
    </row>
    <row r="1760" spans="1:4">
      <c r="A1760" s="918" t="s">
        <v>5187</v>
      </c>
      <c r="B1760" s="918" t="s">
        <v>24102</v>
      </c>
      <c r="C1760" s="918" t="s">
        <v>179</v>
      </c>
      <c r="D1760" s="918" t="s">
        <v>22176</v>
      </c>
    </row>
    <row r="1761" spans="1:4">
      <c r="A1761" s="918" t="s">
        <v>5187</v>
      </c>
      <c r="B1761" s="918" t="s">
        <v>24107</v>
      </c>
      <c r="C1761" s="918" t="s">
        <v>179</v>
      </c>
      <c r="D1761" s="918" t="s">
        <v>22176</v>
      </c>
    </row>
    <row r="1762" spans="1:4">
      <c r="A1762" s="918" t="s">
        <v>5187</v>
      </c>
      <c r="B1762" s="918" t="s">
        <v>23323</v>
      </c>
      <c r="C1762" s="918" t="s">
        <v>372</v>
      </c>
      <c r="D1762" s="918" t="s">
        <v>5417</v>
      </c>
    </row>
    <row r="1763" spans="1:4">
      <c r="A1763" s="918" t="s">
        <v>5187</v>
      </c>
      <c r="B1763" s="918" t="s">
        <v>24114</v>
      </c>
      <c r="C1763" s="918" t="s">
        <v>179</v>
      </c>
      <c r="D1763" s="918" t="s">
        <v>5416</v>
      </c>
    </row>
    <row r="1764" spans="1:4">
      <c r="A1764" s="918" t="s">
        <v>5187</v>
      </c>
      <c r="B1764" s="918" t="s">
        <v>24119</v>
      </c>
      <c r="C1764" s="918" t="s">
        <v>179</v>
      </c>
      <c r="D1764" s="918" t="s">
        <v>22176</v>
      </c>
    </row>
    <row r="1765" spans="1:4">
      <c r="A1765" s="918" t="s">
        <v>5187</v>
      </c>
      <c r="B1765" s="918" t="s">
        <v>24124</v>
      </c>
      <c r="C1765" s="918" t="s">
        <v>179</v>
      </c>
      <c r="D1765" s="918" t="s">
        <v>22456</v>
      </c>
    </row>
    <row r="1766" spans="1:4">
      <c r="A1766" s="918" t="s">
        <v>5187</v>
      </c>
      <c r="B1766" s="918" t="s">
        <v>24129</v>
      </c>
      <c r="C1766" s="918" t="s">
        <v>179</v>
      </c>
      <c r="D1766" s="918" t="s">
        <v>5418</v>
      </c>
    </row>
    <row r="1767" spans="1:4">
      <c r="A1767" s="918" t="s">
        <v>5187</v>
      </c>
      <c r="B1767" s="918" t="s">
        <v>24134</v>
      </c>
      <c r="C1767" s="918" t="s">
        <v>180</v>
      </c>
      <c r="D1767" s="918" t="s">
        <v>5417</v>
      </c>
    </row>
    <row r="1768" spans="1:4">
      <c r="A1768" s="918" t="s">
        <v>5187</v>
      </c>
      <c r="B1768" s="918" t="s">
        <v>24139</v>
      </c>
      <c r="C1768" s="918" t="s">
        <v>179</v>
      </c>
      <c r="D1768" s="918" t="s">
        <v>5416</v>
      </c>
    </row>
    <row r="1769" spans="1:4">
      <c r="A1769" s="918" t="s">
        <v>5187</v>
      </c>
      <c r="B1769" s="918" t="s">
        <v>24144</v>
      </c>
      <c r="C1769" s="918" t="s">
        <v>179</v>
      </c>
      <c r="D1769" s="918" t="s">
        <v>5416</v>
      </c>
    </row>
    <row r="1770" spans="1:4">
      <c r="A1770" s="918" t="s">
        <v>5187</v>
      </c>
      <c r="B1770" s="918" t="s">
        <v>24149</v>
      </c>
      <c r="C1770" s="918" t="s">
        <v>179</v>
      </c>
      <c r="D1770" s="918" t="s">
        <v>5418</v>
      </c>
    </row>
    <row r="1771" spans="1:4">
      <c r="A1771" s="918" t="s">
        <v>5187</v>
      </c>
      <c r="B1771" s="918" t="s">
        <v>24155</v>
      </c>
      <c r="C1771" s="918" t="s">
        <v>179</v>
      </c>
      <c r="D1771" s="918" t="s">
        <v>5418</v>
      </c>
    </row>
    <row r="1772" spans="1:4">
      <c r="A1772" s="918" t="s">
        <v>5187</v>
      </c>
      <c r="B1772" s="918" t="s">
        <v>24160</v>
      </c>
      <c r="C1772" s="918" t="s">
        <v>179</v>
      </c>
      <c r="D1772" s="918" t="s">
        <v>5417</v>
      </c>
    </row>
    <row r="1773" spans="1:4">
      <c r="A1773" s="918" t="s">
        <v>5187</v>
      </c>
      <c r="B1773" s="918" t="s">
        <v>24165</v>
      </c>
      <c r="C1773" s="918" t="s">
        <v>180</v>
      </c>
      <c r="D1773" s="918" t="s">
        <v>5417</v>
      </c>
    </row>
    <row r="1774" spans="1:4">
      <c r="A1774" s="918" t="s">
        <v>5187</v>
      </c>
      <c r="B1774" s="918" t="s">
        <v>24170</v>
      </c>
      <c r="C1774" s="918" t="s">
        <v>179</v>
      </c>
      <c r="D1774" s="918" t="s">
        <v>5416</v>
      </c>
    </row>
    <row r="1775" spans="1:4">
      <c r="A1775" s="918" t="s">
        <v>5187</v>
      </c>
      <c r="B1775" s="918" t="s">
        <v>24175</v>
      </c>
      <c r="C1775" s="918" t="s">
        <v>179</v>
      </c>
      <c r="D1775" s="918" t="s">
        <v>5418</v>
      </c>
    </row>
    <row r="1776" spans="1:4">
      <c r="A1776" s="918" t="s">
        <v>5187</v>
      </c>
      <c r="B1776" s="918" t="s">
        <v>24180</v>
      </c>
      <c r="C1776" s="918" t="s">
        <v>179</v>
      </c>
      <c r="D1776" s="918" t="s">
        <v>5416</v>
      </c>
    </row>
    <row r="1777" spans="1:4">
      <c r="A1777" s="918" t="s">
        <v>5187</v>
      </c>
      <c r="B1777" s="918" t="s">
        <v>24185</v>
      </c>
      <c r="C1777" s="918" t="s">
        <v>179</v>
      </c>
      <c r="D1777" s="918" t="s">
        <v>5416</v>
      </c>
    </row>
    <row r="1778" spans="1:4">
      <c r="A1778" s="918" t="s">
        <v>5187</v>
      </c>
      <c r="B1778" s="918" t="s">
        <v>24190</v>
      </c>
      <c r="C1778" s="918" t="s">
        <v>179</v>
      </c>
      <c r="D1778" s="918" t="s">
        <v>5418</v>
      </c>
    </row>
    <row r="1779" spans="1:4">
      <c r="A1779" s="918" t="s">
        <v>5187</v>
      </c>
      <c r="B1779" s="918" t="s">
        <v>24195</v>
      </c>
      <c r="C1779" s="918" t="s">
        <v>179</v>
      </c>
      <c r="D1779" s="918" t="s">
        <v>5418</v>
      </c>
    </row>
    <row r="1780" spans="1:4">
      <c r="A1780" s="918" t="s">
        <v>5187</v>
      </c>
      <c r="B1780" s="918" t="s">
        <v>24200</v>
      </c>
      <c r="C1780" s="918" t="s">
        <v>179</v>
      </c>
      <c r="D1780" s="918" t="s">
        <v>5418</v>
      </c>
    </row>
    <row r="1781" spans="1:4">
      <c r="A1781" s="918" t="s">
        <v>5187</v>
      </c>
      <c r="B1781" s="918" t="s">
        <v>24203</v>
      </c>
      <c r="C1781" s="918" t="s">
        <v>179</v>
      </c>
      <c r="D1781" s="918" t="s">
        <v>22176</v>
      </c>
    </row>
    <row r="1782" spans="1:4">
      <c r="A1782" s="918" t="s">
        <v>5187</v>
      </c>
      <c r="B1782" s="918" t="s">
        <v>24208</v>
      </c>
      <c r="C1782" s="918" t="s">
        <v>179</v>
      </c>
      <c r="D1782" s="918" t="s">
        <v>5509</v>
      </c>
    </row>
    <row r="1783" spans="1:4">
      <c r="A1783" s="918" t="s">
        <v>5187</v>
      </c>
      <c r="B1783" s="918" t="s">
        <v>24213</v>
      </c>
      <c r="C1783" s="918" t="s">
        <v>180</v>
      </c>
      <c r="D1783" s="918" t="s">
        <v>5417</v>
      </c>
    </row>
    <row r="1784" spans="1:4">
      <c r="A1784" s="918" t="s">
        <v>5187</v>
      </c>
      <c r="B1784" s="918" t="s">
        <v>24220</v>
      </c>
      <c r="C1784" s="918" t="s">
        <v>179</v>
      </c>
      <c r="D1784" s="918" t="s">
        <v>5417</v>
      </c>
    </row>
    <row r="1785" spans="1:4">
      <c r="A1785" s="918" t="s">
        <v>5187</v>
      </c>
      <c r="B1785" s="918" t="s">
        <v>24226</v>
      </c>
      <c r="C1785" s="918" t="s">
        <v>180</v>
      </c>
      <c r="D1785" s="918" t="s">
        <v>5417</v>
      </c>
    </row>
    <row r="1786" spans="1:4">
      <c r="A1786" s="918" t="s">
        <v>5187</v>
      </c>
      <c r="B1786" s="918" t="s">
        <v>24618</v>
      </c>
      <c r="C1786" s="918" t="s">
        <v>180</v>
      </c>
      <c r="D1786" s="918" t="s">
        <v>5509</v>
      </c>
    </row>
    <row r="1787" spans="1:4">
      <c r="A1787" s="918" t="s">
        <v>5187</v>
      </c>
      <c r="B1787" s="918" t="s">
        <v>24626</v>
      </c>
      <c r="C1787" s="918" t="s">
        <v>179</v>
      </c>
      <c r="D1787" s="918" t="s">
        <v>5509</v>
      </c>
    </row>
    <row r="1788" spans="1:4">
      <c r="A1788" s="918" t="s">
        <v>5187</v>
      </c>
      <c r="B1788" s="918" t="s">
        <v>24629</v>
      </c>
      <c r="C1788" s="918" t="s">
        <v>180</v>
      </c>
      <c r="D1788" s="918" t="s">
        <v>5509</v>
      </c>
    </row>
    <row r="1789" spans="1:4">
      <c r="A1789" s="918" t="s">
        <v>5187</v>
      </c>
      <c r="B1789" s="918" t="s">
        <v>24631</v>
      </c>
      <c r="C1789" s="918" t="s">
        <v>179</v>
      </c>
      <c r="D1789" s="918" t="s">
        <v>22456</v>
      </c>
    </row>
    <row r="1790" spans="1:4">
      <c r="A1790" s="918" t="s">
        <v>5187</v>
      </c>
      <c r="B1790" s="918" t="s">
        <v>24659</v>
      </c>
      <c r="C1790" s="918" t="s">
        <v>179</v>
      </c>
      <c r="D1790" s="918" t="s">
        <v>5417</v>
      </c>
    </row>
    <row r="1791" spans="1:4">
      <c r="A1791" s="918" t="s">
        <v>5187</v>
      </c>
      <c r="B1791" s="918" t="s">
        <v>24956</v>
      </c>
      <c r="C1791" s="918" t="s">
        <v>179</v>
      </c>
      <c r="D1791" s="918" t="s">
        <v>5417</v>
      </c>
    </row>
    <row r="1792" spans="1:4">
      <c r="A1792" s="918" t="s">
        <v>5187</v>
      </c>
      <c r="B1792" s="918" t="s">
        <v>24912</v>
      </c>
      <c r="C1792" s="918" t="s">
        <v>180</v>
      </c>
      <c r="D1792" s="918" t="s">
        <v>5417</v>
      </c>
    </row>
    <row r="1793" spans="1:4">
      <c r="A1793" s="918" t="s">
        <v>5187</v>
      </c>
      <c r="B1793" s="918" t="s">
        <v>25357</v>
      </c>
      <c r="C1793" s="918" t="s">
        <v>180</v>
      </c>
      <c r="D1793" s="918" t="s">
        <v>5417</v>
      </c>
    </row>
    <row r="1794" spans="1:4">
      <c r="A1794" s="918" t="s">
        <v>5187</v>
      </c>
      <c r="B1794" s="918" t="s">
        <v>25363</v>
      </c>
      <c r="C1794" s="918" t="s">
        <v>372</v>
      </c>
      <c r="D1794" s="918" t="s">
        <v>22176</v>
      </c>
    </row>
    <row r="1795" spans="1:4">
      <c r="A1795" s="918" t="s">
        <v>5187</v>
      </c>
      <c r="B1795" s="918" t="s">
        <v>25369</v>
      </c>
      <c r="C1795" s="918" t="s">
        <v>25373</v>
      </c>
      <c r="D1795" s="918" t="s">
        <v>22456</v>
      </c>
    </row>
    <row r="1796" spans="1:4">
      <c r="A1796" s="918" t="s">
        <v>5187</v>
      </c>
      <c r="B1796" s="918" t="s">
        <v>25377</v>
      </c>
      <c r="C1796" s="918" t="s">
        <v>179</v>
      </c>
      <c r="D1796" s="918" t="s">
        <v>22456</v>
      </c>
    </row>
    <row r="1797" spans="1:4">
      <c r="A1797" s="918" t="s">
        <v>5187</v>
      </c>
      <c r="B1797" s="918" t="s">
        <v>25384</v>
      </c>
      <c r="C1797" s="918" t="s">
        <v>179</v>
      </c>
      <c r="D1797" s="918" t="s">
        <v>22456</v>
      </c>
    </row>
    <row r="1798" spans="1:4">
      <c r="A1798" s="918" t="s">
        <v>5187</v>
      </c>
      <c r="B1798" s="918" t="s">
        <v>25389</v>
      </c>
      <c r="C1798" s="918" t="s">
        <v>179</v>
      </c>
      <c r="D1798" s="918" t="s">
        <v>5418</v>
      </c>
    </row>
    <row r="1799" spans="1:4">
      <c r="A1799" s="918" t="s">
        <v>5187</v>
      </c>
      <c r="B1799" s="918" t="s">
        <v>25395</v>
      </c>
      <c r="C1799" s="918" t="s">
        <v>179</v>
      </c>
      <c r="D1799" s="918" t="s">
        <v>5418</v>
      </c>
    </row>
    <row r="1800" spans="1:4">
      <c r="A1800" s="918" t="s">
        <v>5187</v>
      </c>
      <c r="B1800" s="918" t="s">
        <v>25402</v>
      </c>
      <c r="C1800" s="918" t="s">
        <v>180</v>
      </c>
      <c r="D1800" s="918" t="s">
        <v>5417</v>
      </c>
    </row>
    <row r="1801" spans="1:4">
      <c r="A1801" s="918" t="s">
        <v>5187</v>
      </c>
      <c r="B1801" s="918" t="s">
        <v>25408</v>
      </c>
      <c r="C1801" s="918" t="s">
        <v>179</v>
      </c>
      <c r="D1801" s="918" t="s">
        <v>5418</v>
      </c>
    </row>
    <row r="1802" spans="1:4">
      <c r="A1802" s="918" t="s">
        <v>5187</v>
      </c>
      <c r="B1802" s="918" t="s">
        <v>25414</v>
      </c>
      <c r="C1802" s="918" t="s">
        <v>179</v>
      </c>
      <c r="D1802" s="918" t="s">
        <v>5418</v>
      </c>
    </row>
    <row r="1803" spans="1:4">
      <c r="A1803" s="918" t="s">
        <v>5187</v>
      </c>
      <c r="B1803" s="918" t="s">
        <v>25420</v>
      </c>
      <c r="C1803" s="918" t="s">
        <v>179</v>
      </c>
      <c r="D1803" s="918" t="s">
        <v>5418</v>
      </c>
    </row>
    <row r="1804" spans="1:4">
      <c r="A1804" s="918" t="s">
        <v>5187</v>
      </c>
      <c r="B1804" s="918" t="s">
        <v>25426</v>
      </c>
      <c r="C1804" s="918" t="s">
        <v>179</v>
      </c>
      <c r="D1804" s="918" t="s">
        <v>5418</v>
      </c>
    </row>
    <row r="1805" spans="1:4">
      <c r="A1805" s="918" t="s">
        <v>5187</v>
      </c>
      <c r="B1805" s="918" t="s">
        <v>25432</v>
      </c>
      <c r="C1805" s="918" t="s">
        <v>179</v>
      </c>
      <c r="D1805" s="918" t="s">
        <v>5418</v>
      </c>
    </row>
    <row r="1806" spans="1:4">
      <c r="A1806" s="918" t="s">
        <v>5187</v>
      </c>
      <c r="B1806" s="918" t="s">
        <v>25439</v>
      </c>
      <c r="C1806" s="918" t="s">
        <v>180</v>
      </c>
      <c r="D1806" s="918" t="s">
        <v>5417</v>
      </c>
    </row>
    <row r="1807" spans="1:4">
      <c r="A1807" s="918" t="s">
        <v>5187</v>
      </c>
      <c r="B1807" s="918" t="s">
        <v>25445</v>
      </c>
      <c r="C1807" s="918" t="s">
        <v>179</v>
      </c>
      <c r="D1807" s="918" t="s">
        <v>5418</v>
      </c>
    </row>
    <row r="1808" spans="1:4">
      <c r="A1808" s="918" t="s">
        <v>5187</v>
      </c>
      <c r="B1808" s="918" t="s">
        <v>25450</v>
      </c>
      <c r="C1808" s="918" t="s">
        <v>179</v>
      </c>
      <c r="D1808" s="918" t="s">
        <v>22456</v>
      </c>
    </row>
    <row r="1809" spans="1:4">
      <c r="A1809" s="918" t="s">
        <v>5187</v>
      </c>
      <c r="B1809" s="918" t="s">
        <v>25457</v>
      </c>
      <c r="C1809" s="918" t="s">
        <v>179</v>
      </c>
      <c r="D1809" s="918" t="s">
        <v>5509</v>
      </c>
    </row>
    <row r="1810" spans="1:4">
      <c r="A1810" s="918" t="s">
        <v>5187</v>
      </c>
      <c r="B1810" s="918" t="s">
        <v>25464</v>
      </c>
      <c r="C1810" s="918" t="s">
        <v>180</v>
      </c>
      <c r="D1810" s="918" t="s">
        <v>5417</v>
      </c>
    </row>
    <row r="1811" spans="1:4">
      <c r="A1811" s="918" t="s">
        <v>5187</v>
      </c>
      <c r="B1811" s="918" t="s">
        <v>25470</v>
      </c>
      <c r="C1811" s="918" t="s">
        <v>179</v>
      </c>
      <c r="D1811" s="918" t="s">
        <v>22176</v>
      </c>
    </row>
    <row r="1812" spans="1:4">
      <c r="A1812" s="918" t="s">
        <v>5187</v>
      </c>
      <c r="B1812" s="918" t="s">
        <v>25476</v>
      </c>
      <c r="C1812" s="918" t="s">
        <v>179</v>
      </c>
      <c r="D1812" s="918" t="s">
        <v>5418</v>
      </c>
    </row>
    <row r="1813" spans="1:4">
      <c r="A1813" s="918" t="s">
        <v>5187</v>
      </c>
      <c r="B1813" s="918" t="s">
        <v>25483</v>
      </c>
      <c r="C1813" s="918" t="s">
        <v>179</v>
      </c>
      <c r="D1813" s="918" t="s">
        <v>22456</v>
      </c>
    </row>
    <row r="1814" spans="1:4">
      <c r="A1814" s="918" t="s">
        <v>5187</v>
      </c>
      <c r="B1814" s="918" t="s">
        <v>25488</v>
      </c>
      <c r="C1814" s="918" t="s">
        <v>179</v>
      </c>
      <c r="D1814" s="918" t="s">
        <v>5418</v>
      </c>
    </row>
    <row r="1815" spans="1:4">
      <c r="A1815" s="918" t="s">
        <v>5187</v>
      </c>
      <c r="B1815" s="918" t="s">
        <v>25495</v>
      </c>
      <c r="C1815" s="918" t="s">
        <v>179</v>
      </c>
      <c r="D1815" s="918" t="s">
        <v>22456</v>
      </c>
    </row>
    <row r="1816" spans="1:4">
      <c r="A1816" s="918" t="s">
        <v>5187</v>
      </c>
      <c r="B1816" s="918" t="s">
        <v>25501</v>
      </c>
      <c r="C1816" s="918" t="s">
        <v>180</v>
      </c>
      <c r="D1816" s="918" t="s">
        <v>5417</v>
      </c>
    </row>
    <row r="1817" spans="1:4">
      <c r="A1817" s="918" t="s">
        <v>5187</v>
      </c>
      <c r="B1817" s="918" t="s">
        <v>25508</v>
      </c>
      <c r="C1817" s="918" t="s">
        <v>179</v>
      </c>
      <c r="D1817" s="918" t="s">
        <v>22456</v>
      </c>
    </row>
    <row r="1818" spans="1:4">
      <c r="A1818" s="918" t="s">
        <v>5187</v>
      </c>
      <c r="B1818" s="918" t="s">
        <v>25512</v>
      </c>
      <c r="C1818" s="918" t="s">
        <v>180</v>
      </c>
      <c r="D1818" s="918" t="s">
        <v>5417</v>
      </c>
    </row>
    <row r="1819" spans="1:4">
      <c r="A1819" s="918" t="s">
        <v>5187</v>
      </c>
      <c r="B1819" s="918" t="s">
        <v>25517</v>
      </c>
      <c r="C1819" s="918" t="s">
        <v>179</v>
      </c>
      <c r="D1819" s="918" t="s">
        <v>5418</v>
      </c>
    </row>
    <row r="1820" spans="1:4">
      <c r="A1820" s="918" t="s">
        <v>5187</v>
      </c>
      <c r="B1820" s="918" t="s">
        <v>25523</v>
      </c>
      <c r="C1820" s="918" t="s">
        <v>179</v>
      </c>
      <c r="D1820" s="918" t="s">
        <v>5418</v>
      </c>
    </row>
    <row r="1821" spans="1:4">
      <c r="A1821" s="918" t="s">
        <v>5187</v>
      </c>
      <c r="B1821" s="918" t="s">
        <v>25529</v>
      </c>
      <c r="C1821" s="918" t="s">
        <v>179</v>
      </c>
      <c r="D1821" s="918" t="s">
        <v>22456</v>
      </c>
    </row>
    <row r="1822" spans="1:4">
      <c r="A1822" s="918" t="s">
        <v>5187</v>
      </c>
      <c r="B1822" s="918" t="s">
        <v>25536</v>
      </c>
      <c r="C1822" s="918" t="s">
        <v>180</v>
      </c>
      <c r="D1822" s="918" t="s">
        <v>5417</v>
      </c>
    </row>
    <row r="1823" spans="1:4">
      <c r="A1823" s="918" t="s">
        <v>5187</v>
      </c>
      <c r="B1823" s="918" t="s">
        <v>25542</v>
      </c>
      <c r="C1823" s="918" t="s">
        <v>179</v>
      </c>
      <c r="D1823" s="918" t="s">
        <v>22456</v>
      </c>
    </row>
    <row r="1824" spans="1:4">
      <c r="A1824" s="918" t="s">
        <v>5187</v>
      </c>
      <c r="B1824" s="918" t="s">
        <v>25548</v>
      </c>
      <c r="C1824" s="918" t="s">
        <v>179</v>
      </c>
      <c r="D1824" s="918" t="s">
        <v>5418</v>
      </c>
    </row>
    <row r="1825" spans="1:4">
      <c r="A1825" s="918" t="s">
        <v>5187</v>
      </c>
      <c r="B1825" s="918" t="s">
        <v>25555</v>
      </c>
      <c r="C1825" s="918" t="s">
        <v>179</v>
      </c>
      <c r="D1825" s="918" t="s">
        <v>22456</v>
      </c>
    </row>
    <row r="1826" spans="1:4">
      <c r="A1826" s="918" t="s">
        <v>5187</v>
      </c>
      <c r="B1826" s="918" t="s">
        <v>25560</v>
      </c>
      <c r="C1826" s="918" t="s">
        <v>179</v>
      </c>
      <c r="D1826" s="918" t="s">
        <v>22456</v>
      </c>
    </row>
    <row r="1827" spans="1:4">
      <c r="A1827" s="918" t="s">
        <v>5187</v>
      </c>
      <c r="B1827" s="918" t="s">
        <v>25566</v>
      </c>
      <c r="C1827" s="918" t="s">
        <v>179</v>
      </c>
      <c r="D1827" s="918" t="s">
        <v>5416</v>
      </c>
    </row>
    <row r="1828" spans="1:4">
      <c r="A1828" s="918" t="s">
        <v>5187</v>
      </c>
      <c r="B1828" s="918" t="s">
        <v>25571</v>
      </c>
      <c r="C1828" s="918" t="s">
        <v>179</v>
      </c>
      <c r="D1828" s="918" t="s">
        <v>25574</v>
      </c>
    </row>
    <row r="1829" spans="1:4">
      <c r="A1829" s="918" t="s">
        <v>5187</v>
      </c>
      <c r="B1829" s="918" t="s">
        <v>25577</v>
      </c>
      <c r="C1829" s="918" t="s">
        <v>179</v>
      </c>
      <c r="D1829" s="918" t="s">
        <v>5418</v>
      </c>
    </row>
    <row r="1830" spans="1:4">
      <c r="A1830" s="918" t="s">
        <v>5187</v>
      </c>
      <c r="B1830" s="918" t="s">
        <v>25583</v>
      </c>
      <c r="C1830" s="918" t="s">
        <v>180</v>
      </c>
      <c r="D1830" s="918" t="s">
        <v>5417</v>
      </c>
    </row>
    <row r="1831" spans="1:4">
      <c r="A1831" s="918" t="s">
        <v>5187</v>
      </c>
      <c r="B1831" s="918" t="s">
        <v>25588</v>
      </c>
      <c r="C1831" s="918" t="s">
        <v>179</v>
      </c>
      <c r="D1831" s="918" t="s">
        <v>5418</v>
      </c>
    </row>
    <row r="1832" spans="1:4">
      <c r="A1832" s="918" t="s">
        <v>5187</v>
      </c>
      <c r="B1832" s="918" t="s">
        <v>25594</v>
      </c>
      <c r="C1832" s="918" t="s">
        <v>180</v>
      </c>
      <c r="D1832" s="918" t="s">
        <v>5509</v>
      </c>
    </row>
    <row r="1833" spans="1:4">
      <c r="A1833" s="918" t="s">
        <v>5187</v>
      </c>
      <c r="B1833" s="918" t="s">
        <v>25601</v>
      </c>
      <c r="C1833" s="918" t="s">
        <v>179</v>
      </c>
      <c r="D1833" s="918" t="s">
        <v>22176</v>
      </c>
    </row>
    <row r="1834" spans="1:4">
      <c r="A1834" s="918" t="s">
        <v>5187</v>
      </c>
      <c r="B1834" s="918" t="s">
        <v>25607</v>
      </c>
      <c r="C1834" s="918" t="s">
        <v>179</v>
      </c>
      <c r="D1834" s="918" t="s">
        <v>22456</v>
      </c>
    </row>
    <row r="1835" spans="1:4">
      <c r="A1835" s="918" t="s">
        <v>5187</v>
      </c>
      <c r="B1835" s="918" t="s">
        <v>25614</v>
      </c>
      <c r="C1835" s="918" t="s">
        <v>179</v>
      </c>
      <c r="D1835" s="918" t="s">
        <v>22456</v>
      </c>
    </row>
    <row r="1836" spans="1:4">
      <c r="A1836" s="918" t="s">
        <v>5187</v>
      </c>
      <c r="B1836" s="918" t="s">
        <v>25620</v>
      </c>
      <c r="C1836" s="918" t="s">
        <v>179</v>
      </c>
      <c r="D1836" s="918" t="s">
        <v>22456</v>
      </c>
    </row>
    <row r="1837" spans="1:4">
      <c r="A1837" s="918" t="s">
        <v>5187</v>
      </c>
      <c r="B1837" s="918" t="s">
        <v>25626</v>
      </c>
      <c r="C1837" s="918" t="s">
        <v>179</v>
      </c>
      <c r="D1837" s="918" t="s">
        <v>5509</v>
      </c>
    </row>
    <row r="1838" spans="1:4">
      <c r="A1838" s="918" t="s">
        <v>5187</v>
      </c>
      <c r="B1838" s="918" t="s">
        <v>25633</v>
      </c>
      <c r="C1838" s="918" t="s">
        <v>179</v>
      </c>
      <c r="D1838" s="918" t="s">
        <v>5416</v>
      </c>
    </row>
    <row r="1839" spans="1:4">
      <c r="A1839" s="918" t="s">
        <v>5187</v>
      </c>
      <c r="B1839" s="918" t="s">
        <v>25636</v>
      </c>
      <c r="C1839" s="918" t="s">
        <v>179</v>
      </c>
      <c r="D1839" s="918" t="s">
        <v>5416</v>
      </c>
    </row>
    <row r="1840" spans="1:4">
      <c r="A1840" s="918" t="s">
        <v>5187</v>
      </c>
      <c r="B1840" s="918" t="s">
        <v>25642</v>
      </c>
      <c r="C1840" s="918" t="s">
        <v>179</v>
      </c>
      <c r="D1840" s="918" t="s">
        <v>5509</v>
      </c>
    </row>
    <row r="1841" spans="1:4">
      <c r="A1841" s="918" t="s">
        <v>5187</v>
      </c>
      <c r="B1841" s="918" t="s">
        <v>25649</v>
      </c>
      <c r="C1841" s="918" t="s">
        <v>179</v>
      </c>
      <c r="D1841" s="918" t="s">
        <v>5509</v>
      </c>
    </row>
    <row r="1842" spans="1:4">
      <c r="A1842" s="918" t="s">
        <v>5187</v>
      </c>
      <c r="B1842" s="918" t="s">
        <v>25654</v>
      </c>
      <c r="C1842" s="918" t="s">
        <v>180</v>
      </c>
      <c r="D1842" s="918" t="s">
        <v>5509</v>
      </c>
    </row>
    <row r="1843" spans="1:4">
      <c r="A1843" s="918" t="s">
        <v>5187</v>
      </c>
      <c r="B1843" s="918" t="s">
        <v>25660</v>
      </c>
      <c r="C1843" s="918" t="s">
        <v>180</v>
      </c>
      <c r="D1843" s="918" t="s">
        <v>5509</v>
      </c>
    </row>
    <row r="1844" spans="1:4">
      <c r="A1844" s="918" t="s">
        <v>5187</v>
      </c>
      <c r="B1844" s="918" t="s">
        <v>25665</v>
      </c>
      <c r="C1844" s="918" t="s">
        <v>180</v>
      </c>
      <c r="D1844" s="918" t="s">
        <v>5509</v>
      </c>
    </row>
    <row r="1845" spans="1:4">
      <c r="A1845" s="918" t="s">
        <v>5187</v>
      </c>
      <c r="B1845" s="918" t="s">
        <v>26309</v>
      </c>
      <c r="C1845" s="918" t="s">
        <v>179</v>
      </c>
      <c r="D1845" s="918" t="s">
        <v>5416</v>
      </c>
    </row>
    <row r="1846" spans="1:4">
      <c r="A1846" s="918" t="s">
        <v>5187</v>
      </c>
      <c r="B1846" s="918" t="s">
        <v>26314</v>
      </c>
      <c r="C1846" s="918" t="s">
        <v>180</v>
      </c>
      <c r="D1846" s="918" t="s">
        <v>5418</v>
      </c>
    </row>
    <row r="1847" spans="1:4">
      <c r="A1847" s="918" t="s">
        <v>5187</v>
      </c>
      <c r="B1847" s="918" t="s">
        <v>26402</v>
      </c>
      <c r="C1847" s="918" t="s">
        <v>180</v>
      </c>
      <c r="D1847" s="918" t="s">
        <v>5417</v>
      </c>
    </row>
    <row r="1848" spans="1:4">
      <c r="A1848" s="918" t="s">
        <v>5187</v>
      </c>
      <c r="B1848" s="918" t="s">
        <v>26410</v>
      </c>
      <c r="C1848" s="918" t="s">
        <v>180</v>
      </c>
      <c r="D1848" s="918" t="s">
        <v>5417</v>
      </c>
    </row>
    <row r="1849" spans="1:4">
      <c r="A1849" s="918" t="s">
        <v>5187</v>
      </c>
      <c r="B1849" s="918" t="s">
        <v>26421</v>
      </c>
      <c r="C1849" s="918" t="s">
        <v>179</v>
      </c>
      <c r="D1849" s="918" t="s">
        <v>5418</v>
      </c>
    </row>
    <row r="1850" spans="1:4">
      <c r="A1850" s="918" t="s">
        <v>5187</v>
      </c>
      <c r="B1850" s="918" t="s">
        <v>26420</v>
      </c>
      <c r="C1850" s="918" t="s">
        <v>179</v>
      </c>
      <c r="D1850" s="918" t="s">
        <v>5417</v>
      </c>
    </row>
    <row r="1851" spans="1:4">
      <c r="A1851" s="918" t="s">
        <v>5187</v>
      </c>
      <c r="B1851" s="918" t="s">
        <v>26419</v>
      </c>
      <c r="C1851" s="918" t="s">
        <v>179</v>
      </c>
      <c r="D1851" s="918" t="s">
        <v>5417</v>
      </c>
    </row>
    <row r="1852" spans="1:4">
      <c r="A1852" s="918" t="s">
        <v>5187</v>
      </c>
      <c r="B1852" s="918" t="s">
        <v>26665</v>
      </c>
      <c r="C1852" s="918" t="s">
        <v>180</v>
      </c>
      <c r="D1852" s="918" t="s">
        <v>5418</v>
      </c>
    </row>
    <row r="1853" spans="1:4">
      <c r="A1853" s="918" t="s">
        <v>5187</v>
      </c>
      <c r="D1853" s="918" t="s">
        <v>5417</v>
      </c>
    </row>
    <row r="1854" spans="1:4">
      <c r="A1854" s="918" t="s">
        <v>5187</v>
      </c>
      <c r="D1854" s="918" t="s">
        <v>5417</v>
      </c>
    </row>
    <row r="1855" spans="1:4">
      <c r="A1855" s="918" t="s">
        <v>5187</v>
      </c>
      <c r="D1855" s="918" t="s">
        <v>5417</v>
      </c>
    </row>
    <row r="1856" spans="1:4">
      <c r="A1856" s="918" t="s">
        <v>5187</v>
      </c>
      <c r="D1856" s="918" t="s">
        <v>5417</v>
      </c>
    </row>
    <row r="1857" spans="1:4">
      <c r="A1857" s="918" t="s">
        <v>5187</v>
      </c>
      <c r="D1857" s="918" t="s">
        <v>5417</v>
      </c>
    </row>
    <row r="1858" spans="1:4">
      <c r="A1858" s="918" t="s">
        <v>5187</v>
      </c>
      <c r="D1858" s="918" t="s">
        <v>5417</v>
      </c>
    </row>
    <row r="1859" spans="1:4">
      <c r="D1859" s="918" t="s">
        <v>5417</v>
      </c>
    </row>
    <row r="1860" spans="1:4">
      <c r="D1860" s="918" t="s">
        <v>5417</v>
      </c>
    </row>
    <row r="1861" spans="1:4">
      <c r="D1861" s="918" t="s">
        <v>5417</v>
      </c>
    </row>
    <row r="1862" spans="1:4">
      <c r="D1862" s="918" t="s">
        <v>5417</v>
      </c>
    </row>
    <row r="1863" spans="1:4">
      <c r="D1863" s="918" t="s">
        <v>5417</v>
      </c>
    </row>
    <row r="1864" spans="1:4">
      <c r="D1864" s="918" t="s">
        <v>5417</v>
      </c>
    </row>
    <row r="1865" spans="1:4">
      <c r="D1865" s="918" t="s">
        <v>5417</v>
      </c>
    </row>
    <row r="1866" spans="1:4">
      <c r="D1866" s="918" t="s">
        <v>5417</v>
      </c>
    </row>
    <row r="1867" spans="1:4">
      <c r="D1867" s="918" t="s">
        <v>5417</v>
      </c>
    </row>
    <row r="1868" spans="1:4">
      <c r="D1868" s="918" t="s">
        <v>5417</v>
      </c>
    </row>
    <row r="1869" spans="1:4">
      <c r="D1869" s="918" t="s">
        <v>5417</v>
      </c>
    </row>
    <row r="1870" spans="1:4">
      <c r="D1870" s="918" t="s">
        <v>5417</v>
      </c>
    </row>
    <row r="1871" spans="1:4">
      <c r="D1871" s="918" t="s">
        <v>5417</v>
      </c>
    </row>
    <row r="1872" spans="1:4">
      <c r="D1872" s="918" t="s">
        <v>5417</v>
      </c>
    </row>
    <row r="1873" spans="1:4">
      <c r="A1873" s="918" t="s">
        <v>27606</v>
      </c>
      <c r="B1873" s="918" t="s">
        <v>27591</v>
      </c>
      <c r="C1873" s="918" t="s">
        <v>180</v>
      </c>
      <c r="D1873" s="918" t="s">
        <v>5417</v>
      </c>
    </row>
    <row r="1874" spans="1:4">
      <c r="A1874" s="918" t="s">
        <v>27606</v>
      </c>
      <c r="B1874" s="918" t="s">
        <v>27595</v>
      </c>
      <c r="C1874" s="918" t="s">
        <v>180</v>
      </c>
      <c r="D1874" s="918" t="s">
        <v>5417</v>
      </c>
    </row>
    <row r="1875" spans="1:4">
      <c r="A1875" s="918" t="s">
        <v>27606</v>
      </c>
      <c r="B1875" s="918" t="s">
        <v>27599</v>
      </c>
      <c r="C1875" s="918" t="s">
        <v>180</v>
      </c>
      <c r="D1875" s="918" t="s">
        <v>5417</v>
      </c>
    </row>
    <row r="1876" spans="1:4">
      <c r="A1876" s="918" t="s">
        <v>27606</v>
      </c>
      <c r="B1876" s="918" t="s">
        <v>27603</v>
      </c>
      <c r="C1876" s="918" t="s">
        <v>180</v>
      </c>
      <c r="D1876" s="918" t="s">
        <v>5417</v>
      </c>
    </row>
    <row r="1877" spans="1:4">
      <c r="D1877" s="918" t="s">
        <v>5417</v>
      </c>
    </row>
    <row r="1878" spans="1:4">
      <c r="D1878" s="918" t="s">
        <v>5417</v>
      </c>
    </row>
    <row r="1879" spans="1:4">
      <c r="D1879" s="918" t="s">
        <v>5417</v>
      </c>
    </row>
    <row r="1880" spans="1:4">
      <c r="D1880" s="918" t="s">
        <v>5417</v>
      </c>
    </row>
    <row r="1881" spans="1:4">
      <c r="D1881" s="918" t="s">
        <v>5417</v>
      </c>
    </row>
    <row r="1882" spans="1:4">
      <c r="D1882" s="918" t="s">
        <v>5417</v>
      </c>
    </row>
    <row r="1883" spans="1:4">
      <c r="D1883" s="918" t="s">
        <v>5417</v>
      </c>
    </row>
    <row r="1884" spans="1:4">
      <c r="D1884" s="918" t="s">
        <v>5417</v>
      </c>
    </row>
    <row r="1885" spans="1:4">
      <c r="D1885" s="918" t="s">
        <v>5417</v>
      </c>
    </row>
    <row r="1886" spans="1:4">
      <c r="D1886" s="918" t="s">
        <v>5417</v>
      </c>
    </row>
    <row r="1887" spans="1:4">
      <c r="D1887" s="918" t="s">
        <v>5417</v>
      </c>
    </row>
    <row r="1888" spans="1:4">
      <c r="D1888" s="918" t="s">
        <v>5417</v>
      </c>
    </row>
    <row r="1889" spans="1:4">
      <c r="A1889" s="918" t="s">
        <v>5602</v>
      </c>
      <c r="B1889" s="918" t="s">
        <v>5215</v>
      </c>
      <c r="C1889" s="918" t="s">
        <v>5283</v>
      </c>
      <c r="D1889" s="918" t="s">
        <v>5418</v>
      </c>
    </row>
    <row r="1890" spans="1:4">
      <c r="A1890" s="918" t="s">
        <v>5602</v>
      </c>
      <c r="B1890" s="918" t="s">
        <v>5220</v>
      </c>
      <c r="C1890" s="918" t="s">
        <v>180</v>
      </c>
      <c r="D1890" s="918" t="s">
        <v>5417</v>
      </c>
    </row>
    <row r="1891" spans="1:4">
      <c r="A1891" s="918" t="s">
        <v>5602</v>
      </c>
      <c r="B1891" s="918" t="s">
        <v>5288</v>
      </c>
      <c r="C1891" s="918" t="s">
        <v>180</v>
      </c>
      <c r="D1891" s="918" t="s">
        <v>5417</v>
      </c>
    </row>
    <row r="1892" spans="1:4">
      <c r="A1892" s="918" t="s">
        <v>5602</v>
      </c>
      <c r="B1892" s="918" t="s">
        <v>5233</v>
      </c>
      <c r="C1892" s="918" t="s">
        <v>179</v>
      </c>
      <c r="D1892" s="918" t="s">
        <v>5416</v>
      </c>
    </row>
    <row r="1893" spans="1:4">
      <c r="A1893" s="918" t="s">
        <v>5602</v>
      </c>
      <c r="B1893" s="918" t="s">
        <v>5240</v>
      </c>
      <c r="C1893" s="918" t="s">
        <v>180</v>
      </c>
      <c r="D1893" s="918" t="s">
        <v>5417</v>
      </c>
    </row>
    <row r="1894" spans="1:4">
      <c r="A1894" s="918" t="s">
        <v>5602</v>
      </c>
      <c r="B1894" s="918" t="s">
        <v>5245</v>
      </c>
      <c r="C1894" s="918" t="s">
        <v>179</v>
      </c>
      <c r="D1894" s="918" t="s">
        <v>5418</v>
      </c>
    </row>
    <row r="1895" spans="1:4">
      <c r="A1895" s="918" t="s">
        <v>5602</v>
      </c>
      <c r="B1895" s="918" t="s">
        <v>5252</v>
      </c>
      <c r="C1895" s="918" t="s">
        <v>179</v>
      </c>
      <c r="D1895" s="918" t="s">
        <v>5416</v>
      </c>
    </row>
    <row r="1896" spans="1:4">
      <c r="A1896" s="918" t="s">
        <v>5602</v>
      </c>
      <c r="B1896" s="918" t="s">
        <v>5257</v>
      </c>
      <c r="C1896" s="918" t="s">
        <v>179</v>
      </c>
      <c r="D1896" s="918" t="s">
        <v>5418</v>
      </c>
    </row>
    <row r="1897" spans="1:4">
      <c r="A1897" s="918" t="s">
        <v>5602</v>
      </c>
      <c r="B1897" s="918" t="s">
        <v>5262</v>
      </c>
      <c r="C1897" s="918" t="s">
        <v>180</v>
      </c>
      <c r="D1897" s="918" t="s">
        <v>5417</v>
      </c>
    </row>
    <row r="1898" spans="1:4">
      <c r="A1898" s="918" t="s">
        <v>5602</v>
      </c>
      <c r="B1898" s="918" t="s">
        <v>25350</v>
      </c>
      <c r="C1898" s="918" t="s">
        <v>179</v>
      </c>
      <c r="D1898" s="918" t="s">
        <v>5418</v>
      </c>
    </row>
    <row r="1899" spans="1:4">
      <c r="A1899" s="918" t="s">
        <v>5602</v>
      </c>
      <c r="B1899" s="918" t="s">
        <v>5271</v>
      </c>
      <c r="C1899" s="918" t="s">
        <v>180</v>
      </c>
      <c r="D1899" s="918" t="s">
        <v>5417</v>
      </c>
    </row>
    <row r="1900" spans="1:4">
      <c r="A1900" s="918" t="s">
        <v>5602</v>
      </c>
      <c r="B1900" s="918" t="s">
        <v>5276</v>
      </c>
      <c r="C1900" s="918" t="s">
        <v>180</v>
      </c>
      <c r="D1900" s="918" t="s">
        <v>5417</v>
      </c>
    </row>
    <row r="1901" spans="1:4">
      <c r="A1901" s="918" t="s">
        <v>22536</v>
      </c>
      <c r="B1901" s="918" t="s">
        <v>22540</v>
      </c>
      <c r="C1901" s="918" t="s">
        <v>180</v>
      </c>
      <c r="D1901" s="918" t="s">
        <v>5418</v>
      </c>
    </row>
    <row r="1902" spans="1:4">
      <c r="A1902" s="918" t="s">
        <v>22536</v>
      </c>
      <c r="B1902" s="918" t="s">
        <v>22546</v>
      </c>
      <c r="C1902" s="918" t="s">
        <v>179</v>
      </c>
      <c r="D1902" s="918" t="s">
        <v>5509</v>
      </c>
    </row>
    <row r="1903" spans="1:4">
      <c r="A1903" s="918" t="s">
        <v>22561</v>
      </c>
      <c r="B1903" s="918" t="s">
        <v>24661</v>
      </c>
      <c r="C1903" s="918" t="s">
        <v>179</v>
      </c>
      <c r="D1903" s="918" t="s">
        <v>5418</v>
      </c>
    </row>
    <row r="1904" spans="1:4">
      <c r="A1904" s="918" t="s">
        <v>22561</v>
      </c>
      <c r="B1904" s="918" t="s">
        <v>24664</v>
      </c>
      <c r="C1904" s="918" t="s">
        <v>179</v>
      </c>
      <c r="D1904" s="918" t="s">
        <v>5417</v>
      </c>
    </row>
    <row r="1905" spans="1:4">
      <c r="A1905" s="918" t="s">
        <v>22561</v>
      </c>
      <c r="B1905" s="918" t="s">
        <v>24668</v>
      </c>
      <c r="C1905" s="918" t="s">
        <v>180</v>
      </c>
      <c r="D1905" s="918" t="s">
        <v>5417</v>
      </c>
    </row>
    <row r="1906" spans="1:4">
      <c r="A1906" s="918" t="s">
        <v>22561</v>
      </c>
      <c r="B1906" s="918" t="s">
        <v>24674</v>
      </c>
      <c r="C1906" s="918" t="s">
        <v>179</v>
      </c>
      <c r="D1906" s="918" t="s">
        <v>5418</v>
      </c>
    </row>
    <row r="1907" spans="1:4">
      <c r="A1907" s="918" t="s">
        <v>22561</v>
      </c>
      <c r="B1907" s="918" t="s">
        <v>24677</v>
      </c>
      <c r="C1907" s="918" t="s">
        <v>179</v>
      </c>
      <c r="D1907" s="918" t="s">
        <v>5416</v>
      </c>
    </row>
    <row r="1908" spans="1:4">
      <c r="A1908" s="918" t="s">
        <v>22561</v>
      </c>
      <c r="B1908" s="918" t="s">
        <v>24680</v>
      </c>
      <c r="C1908" s="918" t="s">
        <v>179</v>
      </c>
      <c r="D1908" s="918" t="s">
        <v>5418</v>
      </c>
    </row>
    <row r="1909" spans="1:4">
      <c r="A1909" s="918" t="s">
        <v>22561</v>
      </c>
      <c r="B1909" s="918" t="s">
        <v>24685</v>
      </c>
      <c r="C1909" s="918" t="s">
        <v>180</v>
      </c>
      <c r="D1909" s="918" t="s">
        <v>5417</v>
      </c>
    </row>
    <row r="1910" spans="1:4">
      <c r="A1910" s="918" t="s">
        <v>22561</v>
      </c>
      <c r="B1910" s="918" t="s">
        <v>24688</v>
      </c>
      <c r="C1910" s="918" t="s">
        <v>179</v>
      </c>
      <c r="D1910" s="918" t="s">
        <v>5416</v>
      </c>
    </row>
    <row r="1911" spans="1:4">
      <c r="A1911" s="918" t="s">
        <v>22572</v>
      </c>
      <c r="B1911" s="918" t="s">
        <v>22567</v>
      </c>
      <c r="C1911" s="918" t="s">
        <v>179</v>
      </c>
      <c r="D1911" s="918" t="s">
        <v>5417</v>
      </c>
    </row>
    <row r="1912" spans="1:4">
      <c r="A1912" s="918" t="s">
        <v>22572</v>
      </c>
      <c r="B1912" s="918" t="s">
        <v>24231</v>
      </c>
      <c r="C1912" s="918" t="s">
        <v>180</v>
      </c>
      <c r="D1912" s="918" t="s">
        <v>5417</v>
      </c>
    </row>
    <row r="1913" spans="1:4">
      <c r="A1913" s="918" t="s">
        <v>22572</v>
      </c>
      <c r="B1913" s="918" t="s">
        <v>24236</v>
      </c>
      <c r="C1913" s="918" t="s">
        <v>180</v>
      </c>
      <c r="D1913" s="918" t="s">
        <v>5417</v>
      </c>
    </row>
    <row r="1914" spans="1:4">
      <c r="A1914" s="918" t="s">
        <v>22572</v>
      </c>
      <c r="B1914" s="918" t="s">
        <v>24242</v>
      </c>
      <c r="C1914" s="918" t="s">
        <v>180</v>
      </c>
      <c r="D1914" s="918" t="s">
        <v>5416</v>
      </c>
    </row>
    <row r="1915" spans="1:4">
      <c r="A1915" s="918" t="s">
        <v>22643</v>
      </c>
      <c r="B1915" s="918" t="s">
        <v>22741</v>
      </c>
      <c r="C1915" s="918" t="s">
        <v>179</v>
      </c>
      <c r="D1915" s="918" t="s">
        <v>5417</v>
      </c>
    </row>
    <row r="1916" spans="1:4">
      <c r="A1916" s="918" t="s">
        <v>22643</v>
      </c>
      <c r="B1916" s="918" t="s">
        <v>22743</v>
      </c>
      <c r="C1916" s="918" t="s">
        <v>180</v>
      </c>
      <c r="D1916" s="918" t="s">
        <v>5417</v>
      </c>
    </row>
    <row r="1917" spans="1:4">
      <c r="A1917" s="918" t="s">
        <v>22643</v>
      </c>
      <c r="B1917" s="918" t="s">
        <v>22745</v>
      </c>
      <c r="C1917" s="918" t="s">
        <v>179</v>
      </c>
      <c r="D1917" s="918" t="s">
        <v>5418</v>
      </c>
    </row>
    <row r="1918" spans="1:4">
      <c r="A1918" s="918" t="s">
        <v>22643</v>
      </c>
      <c r="B1918" s="918" t="s">
        <v>22747</v>
      </c>
      <c r="C1918" s="918" t="s">
        <v>179</v>
      </c>
      <c r="D1918" s="918" t="s">
        <v>5417</v>
      </c>
    </row>
    <row r="1919" spans="1:4">
      <c r="A1919" s="918" t="s">
        <v>22643</v>
      </c>
      <c r="B1919" s="918" t="s">
        <v>22749</v>
      </c>
      <c r="C1919" s="918" t="s">
        <v>179</v>
      </c>
      <c r="D1919" s="918" t="s">
        <v>22176</v>
      </c>
    </row>
    <row r="1920" spans="1:4">
      <c r="A1920" s="918" t="s">
        <v>22643</v>
      </c>
      <c r="B1920" s="918" t="s">
        <v>22649</v>
      </c>
      <c r="C1920" s="918" t="s">
        <v>180</v>
      </c>
      <c r="D1920" s="918" t="s">
        <v>5417</v>
      </c>
    </row>
    <row r="1921" spans="1:4">
      <c r="A1921" s="918" t="s">
        <v>22643</v>
      </c>
      <c r="B1921" s="918" t="s">
        <v>22653</v>
      </c>
      <c r="C1921" s="918" t="s">
        <v>180</v>
      </c>
      <c r="D1921" s="918" t="s">
        <v>5417</v>
      </c>
    </row>
    <row r="1922" spans="1:4">
      <c r="A1922" s="918" t="s">
        <v>22643</v>
      </c>
      <c r="B1922" s="918" t="s">
        <v>22657</v>
      </c>
      <c r="C1922" s="918" t="s">
        <v>179</v>
      </c>
      <c r="D1922" s="918" t="s">
        <v>5417</v>
      </c>
    </row>
    <row r="1923" spans="1:4">
      <c r="A1923" s="918" t="s">
        <v>22643</v>
      </c>
      <c r="B1923" s="918" t="s">
        <v>22661</v>
      </c>
      <c r="C1923" s="918" t="s">
        <v>179</v>
      </c>
      <c r="D1923" s="918" t="s">
        <v>5418</v>
      </c>
    </row>
    <row r="1924" spans="1:4">
      <c r="A1924" s="918" t="s">
        <v>22643</v>
      </c>
      <c r="B1924" s="918" t="s">
        <v>22667</v>
      </c>
      <c r="C1924" s="918" t="s">
        <v>180</v>
      </c>
      <c r="D1924" s="918" t="s">
        <v>5418</v>
      </c>
    </row>
    <row r="1925" spans="1:4">
      <c r="A1925" s="918" t="s">
        <v>22643</v>
      </c>
      <c r="B1925" s="918" t="s">
        <v>23203</v>
      </c>
      <c r="C1925" s="918" t="s">
        <v>180</v>
      </c>
      <c r="D1925" s="918" t="s">
        <v>5417</v>
      </c>
    </row>
    <row r="1926" spans="1:4">
      <c r="A1926" s="918" t="s">
        <v>22643</v>
      </c>
      <c r="B1926" s="918" t="s">
        <v>22676</v>
      </c>
      <c r="C1926" s="918" t="s">
        <v>180</v>
      </c>
      <c r="D1926" s="918" t="s">
        <v>5418</v>
      </c>
    </row>
    <row r="1927" spans="1:4">
      <c r="A1927" s="918" t="s">
        <v>22643</v>
      </c>
      <c r="B1927" s="918" t="s">
        <v>22680</v>
      </c>
      <c r="C1927" s="918" t="s">
        <v>179</v>
      </c>
      <c r="D1927" s="918" t="s">
        <v>5416</v>
      </c>
    </row>
    <row r="1928" spans="1:4">
      <c r="A1928" s="918" t="s">
        <v>22643</v>
      </c>
      <c r="B1928" s="918" t="s">
        <v>22685</v>
      </c>
      <c r="C1928" s="918" t="s">
        <v>179</v>
      </c>
      <c r="D1928" s="918" t="s">
        <v>5417</v>
      </c>
    </row>
    <row r="1929" spans="1:4">
      <c r="A1929" s="918" t="s">
        <v>22643</v>
      </c>
      <c r="B1929" s="918" t="s">
        <v>22691</v>
      </c>
      <c r="C1929" s="918" t="s">
        <v>179</v>
      </c>
      <c r="D1929" s="918" t="s">
        <v>5418</v>
      </c>
    </row>
    <row r="1930" spans="1:4">
      <c r="A1930" s="918" t="s">
        <v>22643</v>
      </c>
      <c r="B1930" s="918" t="s">
        <v>22696</v>
      </c>
      <c r="C1930" s="918" t="s">
        <v>179</v>
      </c>
      <c r="D1930" s="918" t="s">
        <v>5417</v>
      </c>
    </row>
    <row r="1931" spans="1:4">
      <c r="A1931" s="918" t="s">
        <v>22643</v>
      </c>
      <c r="B1931" s="918" t="s">
        <v>22698</v>
      </c>
      <c r="C1931" s="918" t="s">
        <v>179</v>
      </c>
      <c r="D1931" s="918" t="s">
        <v>5418</v>
      </c>
    </row>
    <row r="1932" spans="1:4">
      <c r="A1932" s="918" t="s">
        <v>22643</v>
      </c>
      <c r="B1932" s="918" t="s">
        <v>22702</v>
      </c>
      <c r="C1932" s="918" t="s">
        <v>179</v>
      </c>
      <c r="D1932" s="918" t="s">
        <v>5418</v>
      </c>
    </row>
    <row r="1933" spans="1:4">
      <c r="A1933" s="918" t="s">
        <v>22643</v>
      </c>
      <c r="B1933" s="918" t="s">
        <v>22709</v>
      </c>
      <c r="C1933" s="918" t="s">
        <v>180</v>
      </c>
      <c r="D1933" s="918" t="s">
        <v>5417</v>
      </c>
    </row>
    <row r="1934" spans="1:4">
      <c r="A1934" s="918" t="s">
        <v>22643</v>
      </c>
      <c r="B1934" s="918" t="s">
        <v>22713</v>
      </c>
      <c r="C1934" s="918" t="s">
        <v>179</v>
      </c>
      <c r="D1934" s="918" t="s">
        <v>5416</v>
      </c>
    </row>
    <row r="1935" spans="1:4">
      <c r="A1935" s="918" t="s">
        <v>22643</v>
      </c>
      <c r="B1935" s="918" t="s">
        <v>22718</v>
      </c>
      <c r="C1935" s="918" t="s">
        <v>180</v>
      </c>
      <c r="D1935" s="918" t="s">
        <v>5417</v>
      </c>
    </row>
    <row r="1936" spans="1:4">
      <c r="A1936" s="918" t="s">
        <v>22643</v>
      </c>
      <c r="B1936" s="918" t="s">
        <v>22722</v>
      </c>
      <c r="C1936" s="918" t="s">
        <v>180</v>
      </c>
      <c r="D1936" s="918" t="s">
        <v>5417</v>
      </c>
    </row>
    <row r="1937" spans="1:4">
      <c r="A1937" s="918" t="s">
        <v>22643</v>
      </c>
      <c r="B1937" s="918" t="s">
        <v>22727</v>
      </c>
      <c r="C1937" s="918" t="s">
        <v>179</v>
      </c>
      <c r="D1937" s="918" t="s">
        <v>5417</v>
      </c>
    </row>
    <row r="1938" spans="1:4">
      <c r="A1938" s="918" t="s">
        <v>22643</v>
      </c>
      <c r="B1938" s="918" t="s">
        <v>22732</v>
      </c>
      <c r="C1938" s="918" t="s">
        <v>179</v>
      </c>
      <c r="D1938" s="918" t="s">
        <v>5416</v>
      </c>
    </row>
    <row r="1939" spans="1:4">
      <c r="A1939" s="918" t="s">
        <v>22643</v>
      </c>
      <c r="B1939" s="918" t="s">
        <v>22751</v>
      </c>
      <c r="C1939" s="918" t="s">
        <v>180</v>
      </c>
      <c r="D1939" s="918" t="s">
        <v>5417</v>
      </c>
    </row>
    <row r="1940" spans="1:4">
      <c r="A1940" s="918" t="s">
        <v>22643</v>
      </c>
      <c r="B1940" s="918" t="s">
        <v>25177</v>
      </c>
      <c r="C1940" s="918" t="s">
        <v>180</v>
      </c>
      <c r="D1940" s="918" t="s">
        <v>5417</v>
      </c>
    </row>
    <row r="1941" spans="1:4">
      <c r="A1941" s="918" t="s">
        <v>22643</v>
      </c>
      <c r="B1941" s="918" t="s">
        <v>25179</v>
      </c>
    </row>
    <row r="1942" spans="1:4">
      <c r="A1942" s="918" t="s">
        <v>22643</v>
      </c>
      <c r="B1942" s="918" t="s">
        <v>24709</v>
      </c>
      <c r="C1942" s="918" t="s">
        <v>179</v>
      </c>
      <c r="D1942" s="918" t="s">
        <v>5416</v>
      </c>
    </row>
    <row r="1943" spans="1:4">
      <c r="A1943" s="918" t="s">
        <v>22643</v>
      </c>
      <c r="B1943" s="918" t="s">
        <v>25171</v>
      </c>
      <c r="C1943" s="918" t="s">
        <v>179</v>
      </c>
      <c r="D1943" s="918" t="s">
        <v>5418</v>
      </c>
    </row>
    <row r="1944" spans="1:4">
      <c r="A1944" s="918" t="s">
        <v>22643</v>
      </c>
      <c r="B1944" s="918" t="s">
        <v>26436</v>
      </c>
      <c r="C1944" s="918" t="s">
        <v>179</v>
      </c>
      <c r="D1944" s="918" t="s">
        <v>5417</v>
      </c>
    </row>
    <row r="1945" spans="1:4">
      <c r="A1945" s="918" t="s">
        <v>22643</v>
      </c>
      <c r="B1945" s="918" t="s">
        <v>26441</v>
      </c>
      <c r="C1945" s="918" t="s">
        <v>179</v>
      </c>
      <c r="D1945" s="918" t="s">
        <v>5417</v>
      </c>
    </row>
    <row r="1946" spans="1:4">
      <c r="A1946" s="918" t="s">
        <v>22643</v>
      </c>
      <c r="B1946" s="918" t="s">
        <v>26447</v>
      </c>
      <c r="C1946" s="918" t="s">
        <v>180</v>
      </c>
      <c r="D1946" s="918" t="s">
        <v>5417</v>
      </c>
    </row>
    <row r="1947" spans="1:4">
      <c r="A1947" s="918" t="s">
        <v>22643</v>
      </c>
      <c r="B1947" s="918" t="s">
        <v>26453</v>
      </c>
      <c r="C1947" s="918" t="s">
        <v>180</v>
      </c>
      <c r="D1947" s="918" t="s">
        <v>5417</v>
      </c>
    </row>
    <row r="1948" spans="1:4">
      <c r="A1948" s="918" t="s">
        <v>22643</v>
      </c>
      <c r="B1948" s="918" t="s">
        <v>26459</v>
      </c>
      <c r="D1948" s="918" t="s">
        <v>5417</v>
      </c>
    </row>
    <row r="1949" spans="1:4">
      <c r="A1949" s="918" t="s">
        <v>22643</v>
      </c>
      <c r="B1949" s="918" t="s">
        <v>26464</v>
      </c>
      <c r="D1949" s="918" t="s">
        <v>5417</v>
      </c>
    </row>
    <row r="1950" spans="1:4">
      <c r="A1950" s="918" t="s">
        <v>22643</v>
      </c>
      <c r="B1950" s="918" t="s">
        <v>26470</v>
      </c>
      <c r="D1950" s="918" t="s">
        <v>5417</v>
      </c>
    </row>
    <row r="1951" spans="1:4">
      <c r="A1951" s="918" t="s">
        <v>22643</v>
      </c>
      <c r="B1951" s="918" t="s">
        <v>26475</v>
      </c>
      <c r="D1951" s="918" t="s">
        <v>5417</v>
      </c>
    </row>
    <row r="1952" spans="1:4">
      <c r="A1952" s="918" t="s">
        <v>22643</v>
      </c>
      <c r="B1952" s="918" t="s">
        <v>26480</v>
      </c>
      <c r="D1952" s="918" t="s">
        <v>5417</v>
      </c>
    </row>
    <row r="1959" spans="1:4">
      <c r="D1959" s="918" t="s">
        <v>5417</v>
      </c>
    </row>
    <row r="1960" spans="1:4">
      <c r="A1960" s="918" t="s">
        <v>23032</v>
      </c>
      <c r="B1960" s="918" t="s">
        <v>22983</v>
      </c>
      <c r="C1960" s="918" t="s">
        <v>179</v>
      </c>
      <c r="D1960" s="918" t="s">
        <v>5416</v>
      </c>
    </row>
    <row r="1961" spans="1:4">
      <c r="A1961" s="918" t="s">
        <v>23032</v>
      </c>
      <c r="B1961" s="918" t="s">
        <v>22984</v>
      </c>
      <c r="C1961" s="918" t="s">
        <v>180</v>
      </c>
      <c r="D1961" s="918" t="s">
        <v>5417</v>
      </c>
    </row>
    <row r="1962" spans="1:4">
      <c r="A1962" s="918" t="s">
        <v>23032</v>
      </c>
      <c r="B1962" s="918" t="s">
        <v>22985</v>
      </c>
      <c r="C1962" s="918" t="s">
        <v>179</v>
      </c>
      <c r="D1962" s="918" t="s">
        <v>5418</v>
      </c>
    </row>
    <row r="1963" spans="1:4">
      <c r="A1963" s="918" t="s">
        <v>23032</v>
      </c>
      <c r="B1963" s="918" t="s">
        <v>22986</v>
      </c>
      <c r="C1963" s="918" t="s">
        <v>179</v>
      </c>
      <c r="D1963" s="918" t="s">
        <v>5418</v>
      </c>
    </row>
    <row r="1964" spans="1:4">
      <c r="A1964" s="918" t="s">
        <v>23032</v>
      </c>
      <c r="B1964" s="918" t="s">
        <v>22987</v>
      </c>
      <c r="C1964" s="918" t="s">
        <v>179</v>
      </c>
      <c r="D1964" s="918" t="s">
        <v>5418</v>
      </c>
    </row>
    <row r="1965" spans="1:4">
      <c r="A1965" s="918" t="s">
        <v>23032</v>
      </c>
      <c r="B1965" s="918" t="s">
        <v>22988</v>
      </c>
      <c r="C1965" s="918" t="s">
        <v>180</v>
      </c>
      <c r="D1965" s="918" t="s">
        <v>5417</v>
      </c>
    </row>
    <row r="1966" spans="1:4">
      <c r="A1966" s="918" t="s">
        <v>23032</v>
      </c>
      <c r="B1966" s="918" t="s">
        <v>22989</v>
      </c>
      <c r="C1966" s="918" t="s">
        <v>179</v>
      </c>
      <c r="D1966" s="918" t="s">
        <v>5418</v>
      </c>
    </row>
    <row r="1967" spans="1:4">
      <c r="A1967" s="918" t="s">
        <v>23032</v>
      </c>
      <c r="B1967" s="918" t="s">
        <v>22990</v>
      </c>
      <c r="C1967" s="918" t="s">
        <v>180</v>
      </c>
      <c r="D1967" s="918" t="s">
        <v>5417</v>
      </c>
    </row>
    <row r="1968" spans="1:4">
      <c r="A1968" s="918" t="s">
        <v>23032</v>
      </c>
      <c r="B1968" s="918" t="s">
        <v>22991</v>
      </c>
      <c r="C1968" s="918" t="s">
        <v>179</v>
      </c>
      <c r="D1968" s="918" t="s">
        <v>5418</v>
      </c>
    </row>
    <row r="1969" spans="1:4">
      <c r="A1969" s="918" t="s">
        <v>23032</v>
      </c>
      <c r="B1969" s="918" t="s">
        <v>22992</v>
      </c>
      <c r="C1969" s="918" t="s">
        <v>179</v>
      </c>
      <c r="D1969" s="918" t="s">
        <v>5418</v>
      </c>
    </row>
    <row r="1970" spans="1:4">
      <c r="A1970" s="918" t="s">
        <v>23032</v>
      </c>
      <c r="B1970" s="918" t="s">
        <v>22993</v>
      </c>
      <c r="C1970" s="918" t="s">
        <v>179</v>
      </c>
      <c r="D1970" s="918" t="s">
        <v>5418</v>
      </c>
    </row>
    <row r="1971" spans="1:4">
      <c r="A1971" s="918" t="s">
        <v>23032</v>
      </c>
      <c r="B1971" s="918" t="s">
        <v>22994</v>
      </c>
      <c r="C1971" s="918" t="s">
        <v>179</v>
      </c>
      <c r="D1971" s="918" t="s">
        <v>5417</v>
      </c>
    </row>
    <row r="1972" spans="1:4">
      <c r="D1972" s="918" t="s">
        <v>5417</v>
      </c>
    </row>
    <row r="1973" spans="1:4">
      <c r="A1973" s="918" t="s">
        <v>23198</v>
      </c>
      <c r="B1973" s="918" t="s">
        <v>23088</v>
      </c>
      <c r="C1973" s="918" t="s">
        <v>180</v>
      </c>
      <c r="D1973" s="918" t="s">
        <v>5417</v>
      </c>
    </row>
    <row r="1974" spans="1:4">
      <c r="A1974" s="918" t="s">
        <v>23198</v>
      </c>
      <c r="B1974" s="918" t="s">
        <v>23095</v>
      </c>
      <c r="C1974" s="918" t="s">
        <v>179</v>
      </c>
      <c r="D1974" s="918" t="s">
        <v>5417</v>
      </c>
    </row>
    <row r="1975" spans="1:4">
      <c r="A1975" s="918" t="s">
        <v>23198</v>
      </c>
      <c r="B1975" s="918" t="s">
        <v>23101</v>
      </c>
      <c r="C1975" s="918" t="s">
        <v>180</v>
      </c>
      <c r="D1975" s="918" t="s">
        <v>5417</v>
      </c>
    </row>
    <row r="1976" spans="1:4">
      <c r="A1976" s="918" t="s">
        <v>23198</v>
      </c>
      <c r="B1976" s="918" t="s">
        <v>23108</v>
      </c>
      <c r="C1976" s="918" t="s">
        <v>179</v>
      </c>
      <c r="D1976" s="918" t="s">
        <v>5417</v>
      </c>
    </row>
    <row r="1977" spans="1:4">
      <c r="A1977" s="918" t="s">
        <v>23206</v>
      </c>
      <c r="B1977" s="918" t="s">
        <v>23204</v>
      </c>
      <c r="C1977" s="918" t="s">
        <v>179</v>
      </c>
      <c r="D1977" s="918" t="s">
        <v>5417</v>
      </c>
    </row>
    <row r="1978" spans="1:4">
      <c r="A1978" s="918" t="s">
        <v>23357</v>
      </c>
      <c r="B1978" s="918" t="s">
        <v>23308</v>
      </c>
      <c r="C1978" s="918" t="s">
        <v>180</v>
      </c>
      <c r="D1978" s="918" t="s">
        <v>5417</v>
      </c>
    </row>
    <row r="1979" spans="1:4">
      <c r="A1979" s="918" t="s">
        <v>23357</v>
      </c>
      <c r="B1979" s="918" t="s">
        <v>23312</v>
      </c>
      <c r="C1979" s="918" t="s">
        <v>179</v>
      </c>
      <c r="D1979" s="918" t="s">
        <v>5417</v>
      </c>
    </row>
    <row r="1980" spans="1:4">
      <c r="A1980" s="918" t="s">
        <v>23357</v>
      </c>
      <c r="B1980" s="918" t="s">
        <v>23316</v>
      </c>
      <c r="C1980" s="918" t="s">
        <v>179</v>
      </c>
      <c r="D1980" s="918" t="s">
        <v>5418</v>
      </c>
    </row>
    <row r="1981" spans="1:4">
      <c r="A1981" s="918" t="s">
        <v>23328</v>
      </c>
      <c r="B1981" s="918" t="s">
        <v>3995</v>
      </c>
      <c r="C1981" s="918" t="s">
        <v>180</v>
      </c>
      <c r="D1981" s="918" t="s">
        <v>5417</v>
      </c>
    </row>
    <row r="1982" spans="1:4">
      <c r="A1982" s="918" t="s">
        <v>23328</v>
      </c>
      <c r="B1982" s="918" t="s">
        <v>23332</v>
      </c>
      <c r="C1982" s="918" t="s">
        <v>180</v>
      </c>
      <c r="D1982" s="918" t="s">
        <v>5417</v>
      </c>
    </row>
    <row r="1983" spans="1:4">
      <c r="A1983" s="918" t="s">
        <v>23328</v>
      </c>
      <c r="B1983" s="918" t="s">
        <v>23335</v>
      </c>
      <c r="C1983" s="918" t="s">
        <v>180</v>
      </c>
      <c r="D1983" s="918" t="s">
        <v>5417</v>
      </c>
    </row>
    <row r="1984" spans="1:4">
      <c r="A1984" s="918" t="s">
        <v>23328</v>
      </c>
      <c r="B1984" s="918" t="s">
        <v>2990</v>
      </c>
      <c r="C1984" s="918" t="s">
        <v>180</v>
      </c>
      <c r="D1984" s="918" t="s">
        <v>5417</v>
      </c>
    </row>
    <row r="1985" spans="1:4">
      <c r="D1985" s="918" t="s">
        <v>5417</v>
      </c>
    </row>
    <row r="1986" spans="1:4">
      <c r="D1986" s="918" t="s">
        <v>5417</v>
      </c>
    </row>
    <row r="1987" spans="1:4">
      <c r="A1987" s="918" t="s">
        <v>23365</v>
      </c>
      <c r="B1987" s="918" t="s">
        <v>23360</v>
      </c>
      <c r="C1987" s="918" t="s">
        <v>179</v>
      </c>
      <c r="D1987" s="918" t="s">
        <v>5418</v>
      </c>
    </row>
    <row r="1988" spans="1:4">
      <c r="D1988" s="918" t="s">
        <v>5417</v>
      </c>
    </row>
    <row r="1989" spans="1:4">
      <c r="A1989" s="918" t="s">
        <v>24271</v>
      </c>
      <c r="B1989" s="918" t="s">
        <v>24269</v>
      </c>
      <c r="C1989" s="918" t="s">
        <v>180</v>
      </c>
      <c r="D1989" s="918" t="s">
        <v>5417</v>
      </c>
    </row>
    <row r="1990" spans="1:4">
      <c r="A1990" s="918" t="s">
        <v>24271</v>
      </c>
      <c r="B1990" s="918" t="s">
        <v>24276</v>
      </c>
      <c r="C1990" s="918" t="s">
        <v>180</v>
      </c>
      <c r="D1990" s="918" t="s">
        <v>5417</v>
      </c>
    </row>
    <row r="1991" spans="1:4">
      <c r="A1991" s="918" t="s">
        <v>24271</v>
      </c>
      <c r="B1991" s="918" t="s">
        <v>24283</v>
      </c>
      <c r="C1991" s="918" t="s">
        <v>180</v>
      </c>
      <c r="D1991" s="918" t="s">
        <v>5417</v>
      </c>
    </row>
    <row r="1992" spans="1:4">
      <c r="A1992" s="918" t="s">
        <v>24271</v>
      </c>
      <c r="B1992" s="918" t="s">
        <v>24291</v>
      </c>
      <c r="C1992" s="918" t="s">
        <v>179</v>
      </c>
      <c r="D1992" s="918" t="s">
        <v>5418</v>
      </c>
    </row>
    <row r="1993" spans="1:4">
      <c r="A1993" s="918" t="s">
        <v>24271</v>
      </c>
      <c r="B1993" s="918" t="s">
        <v>24297</v>
      </c>
      <c r="C1993" s="918" t="s">
        <v>180</v>
      </c>
      <c r="D1993" s="918" t="s">
        <v>5417</v>
      </c>
    </row>
    <row r="1994" spans="1:4">
      <c r="A1994" s="918" t="s">
        <v>4192</v>
      </c>
      <c r="B1994" s="918" t="s">
        <v>24303</v>
      </c>
      <c r="C1994" s="918" t="s">
        <v>180</v>
      </c>
      <c r="D1994" s="918" t="s">
        <v>5417</v>
      </c>
    </row>
    <row r="1995" spans="1:4">
      <c r="A1995" s="918" t="s">
        <v>4192</v>
      </c>
      <c r="B1995" s="918" t="s">
        <v>24309</v>
      </c>
      <c r="C1995" s="918" t="s">
        <v>180</v>
      </c>
      <c r="D1995" s="918" t="s">
        <v>5417</v>
      </c>
    </row>
    <row r="1996" spans="1:4">
      <c r="A1996" s="918" t="s">
        <v>4192</v>
      </c>
      <c r="B1996" s="918" t="s">
        <v>24314</v>
      </c>
      <c r="C1996" s="918" t="s">
        <v>180</v>
      </c>
      <c r="D1996" s="918" t="s">
        <v>5417</v>
      </c>
    </row>
    <row r="1997" spans="1:4">
      <c r="A1997" s="918" t="s">
        <v>4192</v>
      </c>
      <c r="B1997" s="918" t="s">
        <v>24320</v>
      </c>
      <c r="D1997" s="918" t="s">
        <v>5417</v>
      </c>
    </row>
    <row r="1998" spans="1:4">
      <c r="A1998" s="918" t="s">
        <v>4192</v>
      </c>
      <c r="B1998" s="918" t="s">
        <v>24323</v>
      </c>
      <c r="C1998" s="918" t="s">
        <v>180</v>
      </c>
      <c r="D1998" s="918" t="s">
        <v>5417</v>
      </c>
    </row>
    <row r="1999" spans="1:4">
      <c r="D1999" s="918" t="s">
        <v>5417</v>
      </c>
    </row>
    <row r="2000" spans="1:4">
      <c r="A2000" s="918" t="s">
        <v>24378</v>
      </c>
      <c r="B2000" s="918" t="s">
        <v>24356</v>
      </c>
      <c r="C2000" s="918" t="s">
        <v>180</v>
      </c>
      <c r="D2000" s="918" t="s">
        <v>5509</v>
      </c>
    </row>
    <row r="2001" spans="1:4">
      <c r="A2001" s="918" t="s">
        <v>24378</v>
      </c>
      <c r="B2001" s="918" t="s">
        <v>24357</v>
      </c>
      <c r="C2001" s="918" t="s">
        <v>180</v>
      </c>
      <c r="D2001" s="918" t="s">
        <v>5509</v>
      </c>
    </row>
    <row r="2002" spans="1:4">
      <c r="A2002" s="918" t="s">
        <v>24378</v>
      </c>
      <c r="B2002" s="918" t="s">
        <v>24358</v>
      </c>
      <c r="C2002" s="918" t="s">
        <v>180</v>
      </c>
      <c r="D2002" s="918" t="s">
        <v>5509</v>
      </c>
    </row>
    <row r="2003" spans="1:4">
      <c r="A2003" s="918" t="s">
        <v>24378</v>
      </c>
      <c r="B2003" s="918" t="s">
        <v>24359</v>
      </c>
      <c r="C2003" s="918" t="s">
        <v>180</v>
      </c>
      <c r="D2003" s="918" t="s">
        <v>5509</v>
      </c>
    </row>
    <row r="2004" spans="1:4">
      <c r="A2004" s="918" t="s">
        <v>24378</v>
      </c>
      <c r="B2004" s="918" t="s">
        <v>24360</v>
      </c>
      <c r="C2004" s="918" t="s">
        <v>180</v>
      </c>
      <c r="D2004" s="918" t="s">
        <v>5509</v>
      </c>
    </row>
    <row r="2005" spans="1:4">
      <c r="D2005" s="918" t="s">
        <v>5417</v>
      </c>
    </row>
    <row r="2006" spans="1:4">
      <c r="D2006" s="918" t="s">
        <v>5417</v>
      </c>
    </row>
    <row r="2007" spans="1:4">
      <c r="A2007" s="918" t="s">
        <v>24809</v>
      </c>
      <c r="B2007" s="918" t="s">
        <v>24717</v>
      </c>
      <c r="C2007" s="918" t="s">
        <v>180</v>
      </c>
      <c r="D2007" s="918" t="s">
        <v>5509</v>
      </c>
    </row>
    <row r="2008" spans="1:4">
      <c r="A2008" s="918" t="s">
        <v>24809</v>
      </c>
      <c r="B2008" s="918" t="s">
        <v>24718</v>
      </c>
      <c r="C2008" s="918" t="s">
        <v>179</v>
      </c>
      <c r="D2008" s="918" t="s">
        <v>5416</v>
      </c>
    </row>
    <row r="2009" spans="1:4">
      <c r="A2009" s="918" t="s">
        <v>24809</v>
      </c>
      <c r="B2009" s="918" t="s">
        <v>24719</v>
      </c>
      <c r="C2009" s="918" t="s">
        <v>180</v>
      </c>
      <c r="D2009" s="918" t="s">
        <v>5509</v>
      </c>
    </row>
    <row r="2010" spans="1:4">
      <c r="A2010" s="918" t="s">
        <v>24809</v>
      </c>
      <c r="B2010" s="918" t="s">
        <v>24720</v>
      </c>
      <c r="C2010" s="918" t="s">
        <v>179</v>
      </c>
      <c r="D2010" s="918" t="s">
        <v>5509</v>
      </c>
    </row>
    <row r="2011" spans="1:4">
      <c r="A2011" s="918" t="s">
        <v>24809</v>
      </c>
      <c r="B2011" s="918" t="s">
        <v>24721</v>
      </c>
      <c r="C2011" s="918" t="s">
        <v>179</v>
      </c>
      <c r="D2011" s="918" t="s">
        <v>5509</v>
      </c>
    </row>
    <row r="2012" spans="1:4">
      <c r="A2012" s="918" t="s">
        <v>24809</v>
      </c>
      <c r="B2012" s="918" t="s">
        <v>24722</v>
      </c>
      <c r="C2012" s="918" t="s">
        <v>180</v>
      </c>
      <c r="D2012" s="918" t="s">
        <v>5509</v>
      </c>
    </row>
    <row r="2013" spans="1:4">
      <c r="A2013" s="918" t="s">
        <v>24809</v>
      </c>
      <c r="B2013" s="918" t="s">
        <v>24723</v>
      </c>
      <c r="C2013" s="918" t="s">
        <v>180</v>
      </c>
      <c r="D2013" s="918" t="s">
        <v>5509</v>
      </c>
    </row>
    <row r="2014" spans="1:4">
      <c r="A2014" s="918" t="s">
        <v>24809</v>
      </c>
      <c r="B2014" s="918" t="s">
        <v>24724</v>
      </c>
      <c r="C2014" s="918" t="s">
        <v>179</v>
      </c>
      <c r="D2014" s="918" t="s">
        <v>5418</v>
      </c>
    </row>
    <row r="2015" spans="1:4">
      <c r="A2015" s="918" t="s">
        <v>24809</v>
      </c>
      <c r="B2015" s="918" t="s">
        <v>24725</v>
      </c>
      <c r="C2015" s="918" t="s">
        <v>180</v>
      </c>
      <c r="D2015" s="918" t="s">
        <v>5509</v>
      </c>
    </row>
    <row r="2016" spans="1:4">
      <c r="D2016" s="918" t="s">
        <v>5417</v>
      </c>
    </row>
    <row r="2017" spans="1:4">
      <c r="D2017" s="918" t="s">
        <v>5417</v>
      </c>
    </row>
    <row r="2018" spans="1:4">
      <c r="A2018" s="918" t="s">
        <v>5294</v>
      </c>
      <c r="B2018" s="918" t="s">
        <v>24919</v>
      </c>
      <c r="C2018" s="918" t="s">
        <v>179</v>
      </c>
      <c r="D2018" s="918" t="s">
        <v>5417</v>
      </c>
    </row>
    <row r="2019" spans="1:4">
      <c r="A2019" s="918" t="s">
        <v>5294</v>
      </c>
      <c r="B2019" s="918" t="s">
        <v>24925</v>
      </c>
      <c r="C2019" s="918" t="s">
        <v>180</v>
      </c>
      <c r="D2019" s="918" t="s">
        <v>5417</v>
      </c>
    </row>
    <row r="2020" spans="1:4">
      <c r="A2020" s="918" t="s">
        <v>5294</v>
      </c>
      <c r="B2020" s="918" t="s">
        <v>24929</v>
      </c>
      <c r="C2020" s="918" t="s">
        <v>180</v>
      </c>
      <c r="D2020" s="918" t="s">
        <v>5417</v>
      </c>
    </row>
    <row r="2021" spans="1:4">
      <c r="A2021" s="918" t="s">
        <v>5294</v>
      </c>
      <c r="B2021" s="918" t="s">
        <v>24933</v>
      </c>
      <c r="C2021" s="918" t="s">
        <v>180</v>
      </c>
      <c r="D2021" s="918" t="s">
        <v>5417</v>
      </c>
    </row>
    <row r="2022" spans="1:4">
      <c r="A2022" s="918" t="s">
        <v>5294</v>
      </c>
      <c r="B2022" s="918" t="s">
        <v>25100</v>
      </c>
      <c r="C2022" s="918" t="s">
        <v>180</v>
      </c>
      <c r="D2022" s="918" t="s">
        <v>5417</v>
      </c>
    </row>
    <row r="2023" spans="1:4">
      <c r="A2023" s="918" t="s">
        <v>24937</v>
      </c>
      <c r="B2023" s="918" t="s">
        <v>24943</v>
      </c>
      <c r="C2023" s="918" t="s">
        <v>180</v>
      </c>
      <c r="D2023" s="918" t="s">
        <v>5509</v>
      </c>
    </row>
    <row r="2024" spans="1:4">
      <c r="A2024" s="918" t="s">
        <v>24937</v>
      </c>
      <c r="B2024" s="918" t="s">
        <v>24942</v>
      </c>
      <c r="C2024" s="918" t="s">
        <v>180</v>
      </c>
      <c r="D2024" s="918" t="s">
        <v>5509</v>
      </c>
    </row>
    <row r="2025" spans="1:4">
      <c r="A2025" s="918" t="s">
        <v>24937</v>
      </c>
      <c r="B2025" s="918" t="s">
        <v>24944</v>
      </c>
      <c r="C2025" s="918" t="s">
        <v>180</v>
      </c>
      <c r="D2025" s="918" t="s">
        <v>5509</v>
      </c>
    </row>
    <row r="2026" spans="1:4">
      <c r="A2026" s="918" t="s">
        <v>24937</v>
      </c>
      <c r="B2026" s="918" t="s">
        <v>3305</v>
      </c>
      <c r="C2026" s="918" t="s">
        <v>180</v>
      </c>
      <c r="D2026" s="918" t="s">
        <v>5509</v>
      </c>
    </row>
    <row r="2027" spans="1:4">
      <c r="D2027" s="918" t="s">
        <v>5417</v>
      </c>
    </row>
    <row r="2028" spans="1:4">
      <c r="A2028" s="918" t="s">
        <v>24993</v>
      </c>
      <c r="B2028" s="918" t="s">
        <v>24992</v>
      </c>
      <c r="C2028" s="918" t="s">
        <v>180</v>
      </c>
      <c r="D2028" s="918" t="s">
        <v>5417</v>
      </c>
    </row>
    <row r="2029" spans="1:4">
      <c r="A2029" s="918" t="s">
        <v>24993</v>
      </c>
      <c r="B2029" s="918" t="s">
        <v>24998</v>
      </c>
      <c r="C2029" s="918" t="s">
        <v>179</v>
      </c>
      <c r="D2029" s="918" t="s">
        <v>5418</v>
      </c>
    </row>
    <row r="2030" spans="1:4">
      <c r="A2030" s="918" t="s">
        <v>24993</v>
      </c>
      <c r="B2030" s="918" t="s">
        <v>25003</v>
      </c>
      <c r="C2030" s="918" t="s">
        <v>179</v>
      </c>
      <c r="D2030" s="918" t="s">
        <v>5418</v>
      </c>
    </row>
    <row r="2031" spans="1:4">
      <c r="A2031" s="918" t="s">
        <v>24993</v>
      </c>
      <c r="B2031" s="918" t="s">
        <v>25007</v>
      </c>
      <c r="C2031" s="918" t="s">
        <v>179</v>
      </c>
      <c r="D2031" s="918" t="s">
        <v>5417</v>
      </c>
    </row>
    <row r="2032" spans="1:4">
      <c r="A2032" s="918" t="s">
        <v>24993</v>
      </c>
      <c r="B2032" s="918" t="s">
        <v>25011</v>
      </c>
      <c r="C2032" s="918" t="s">
        <v>179</v>
      </c>
      <c r="D2032" s="918" t="s">
        <v>5509</v>
      </c>
    </row>
    <row r="2033" spans="1:4">
      <c r="A2033" s="918" t="s">
        <v>24993</v>
      </c>
      <c r="B2033" s="918" t="s">
        <v>25015</v>
      </c>
      <c r="C2033" s="918" t="s">
        <v>179</v>
      </c>
      <c r="D2033" s="918" t="s">
        <v>5509</v>
      </c>
    </row>
    <row r="2034" spans="1:4">
      <c r="A2034" s="918" t="s">
        <v>24993</v>
      </c>
      <c r="B2034" s="918" t="s">
        <v>24643</v>
      </c>
      <c r="C2034" s="918" t="s">
        <v>179</v>
      </c>
      <c r="D2034" s="918" t="s">
        <v>5418</v>
      </c>
    </row>
    <row r="2035" spans="1:4">
      <c r="A2035" s="918" t="s">
        <v>24993</v>
      </c>
      <c r="B2035" s="918" t="s">
        <v>25023</v>
      </c>
      <c r="C2035" s="918" t="s">
        <v>179</v>
      </c>
      <c r="D2035" s="918" t="s">
        <v>22176</v>
      </c>
    </row>
    <row r="2036" spans="1:4">
      <c r="A2036" s="918" t="s">
        <v>24993</v>
      </c>
      <c r="B2036" s="918" t="s">
        <v>25027</v>
      </c>
      <c r="C2036" s="918" t="s">
        <v>179</v>
      </c>
      <c r="D2036" s="918" t="s">
        <v>5509</v>
      </c>
    </row>
    <row r="2037" spans="1:4">
      <c r="A2037" s="918" t="s">
        <v>24993</v>
      </c>
      <c r="B2037" s="918" t="s">
        <v>25032</v>
      </c>
      <c r="C2037" s="918" t="s">
        <v>179</v>
      </c>
      <c r="D2037" s="918" t="s">
        <v>5417</v>
      </c>
    </row>
    <row r="2038" spans="1:4">
      <c r="A2038" s="918" t="s">
        <v>24993</v>
      </c>
      <c r="B2038" s="918" t="s">
        <v>25036</v>
      </c>
      <c r="C2038" s="918" t="s">
        <v>179</v>
      </c>
      <c r="D2038" s="918" t="s">
        <v>5416</v>
      </c>
    </row>
    <row r="2039" spans="1:4">
      <c r="A2039" s="918" t="s">
        <v>24993</v>
      </c>
      <c r="B2039" s="918" t="s">
        <v>25041</v>
      </c>
      <c r="C2039" s="918" t="s">
        <v>179</v>
      </c>
      <c r="D2039" s="918" t="s">
        <v>5509</v>
      </c>
    </row>
    <row r="2040" spans="1:4">
      <c r="A2040" s="918" t="s">
        <v>24993</v>
      </c>
      <c r="B2040" s="918" t="s">
        <v>25046</v>
      </c>
      <c r="C2040" s="918" t="s">
        <v>179</v>
      </c>
      <c r="D2040" s="918" t="s">
        <v>5417</v>
      </c>
    </row>
    <row r="2041" spans="1:4">
      <c r="A2041" s="918" t="s">
        <v>24993</v>
      </c>
      <c r="B2041" s="918" t="s">
        <v>25052</v>
      </c>
      <c r="C2041" s="918" t="s">
        <v>179</v>
      </c>
      <c r="D2041" s="918" t="s">
        <v>5418</v>
      </c>
    </row>
    <row r="2042" spans="1:4">
      <c r="A2042" s="918" t="s">
        <v>24993</v>
      </c>
      <c r="B2042" s="918" t="s">
        <v>25057</v>
      </c>
      <c r="C2042" s="918" t="s">
        <v>179</v>
      </c>
      <c r="D2042" s="918" t="s">
        <v>5509</v>
      </c>
    </row>
    <row r="2043" spans="1:4">
      <c r="A2043" s="918" t="s">
        <v>24993</v>
      </c>
      <c r="B2043" s="918" t="s">
        <v>25062</v>
      </c>
      <c r="C2043" s="918" t="s">
        <v>179</v>
      </c>
      <c r="D2043" s="918" t="s">
        <v>5417</v>
      </c>
    </row>
    <row r="2044" spans="1:4">
      <c r="A2044" s="918" t="s">
        <v>24993</v>
      </c>
      <c r="B2044" s="918" t="s">
        <v>25066</v>
      </c>
      <c r="C2044" s="918" t="s">
        <v>180</v>
      </c>
      <c r="D2044" s="918" t="s">
        <v>5417</v>
      </c>
    </row>
    <row r="2045" spans="1:4">
      <c r="A2045" s="918" t="s">
        <v>24993</v>
      </c>
      <c r="B2045" s="918" t="s">
        <v>25071</v>
      </c>
      <c r="C2045" s="918" t="s">
        <v>179</v>
      </c>
      <c r="D2045" s="918" t="s">
        <v>5418</v>
      </c>
    </row>
    <row r="2046" spans="1:4">
      <c r="A2046" s="918" t="s">
        <v>24993</v>
      </c>
      <c r="B2046" s="918" t="s">
        <v>25076</v>
      </c>
      <c r="C2046" s="918" t="s">
        <v>179</v>
      </c>
      <c r="D2046" s="918" t="s">
        <v>5416</v>
      </c>
    </row>
    <row r="2047" spans="1:4">
      <c r="A2047" s="918" t="s">
        <v>24993</v>
      </c>
      <c r="B2047" s="918" t="s">
        <v>25081</v>
      </c>
      <c r="C2047" s="918" t="s">
        <v>179</v>
      </c>
      <c r="D2047" s="918" t="s">
        <v>5418</v>
      </c>
    </row>
    <row r="2048" spans="1:4">
      <c r="A2048" s="918" t="s">
        <v>24993</v>
      </c>
      <c r="B2048" s="918" t="s">
        <v>25087</v>
      </c>
      <c r="C2048" s="918" t="s">
        <v>179</v>
      </c>
      <c r="D2048" s="918" t="s">
        <v>5418</v>
      </c>
    </row>
    <row r="2049" spans="1:4">
      <c r="A2049" s="918" t="s">
        <v>24993</v>
      </c>
      <c r="B2049" s="918" t="s">
        <v>25865</v>
      </c>
      <c r="C2049" s="918" t="s">
        <v>179</v>
      </c>
      <c r="D2049" s="918" t="s">
        <v>5418</v>
      </c>
    </row>
    <row r="2050" spans="1:4">
      <c r="A2050" s="918" t="s">
        <v>24993</v>
      </c>
      <c r="B2050" s="918" t="s">
        <v>25868</v>
      </c>
      <c r="C2050" s="918" t="s">
        <v>180</v>
      </c>
      <c r="D2050" s="918" t="s">
        <v>5509</v>
      </c>
    </row>
    <row r="2051" spans="1:4">
      <c r="A2051" s="918" t="s">
        <v>24993</v>
      </c>
      <c r="B2051" s="918" t="s">
        <v>25870</v>
      </c>
      <c r="C2051" s="918" t="s">
        <v>180</v>
      </c>
      <c r="D2051" s="918" t="s">
        <v>5509</v>
      </c>
    </row>
    <row r="2052" spans="1:4">
      <c r="A2052" s="918" t="s">
        <v>24993</v>
      </c>
      <c r="B2052" s="918" t="s">
        <v>25871</v>
      </c>
      <c r="C2052" s="918" t="s">
        <v>180</v>
      </c>
      <c r="D2052" s="918" t="s">
        <v>5509</v>
      </c>
    </row>
    <row r="2053" spans="1:4">
      <c r="A2053" s="918" t="s">
        <v>24993</v>
      </c>
      <c r="B2053" s="918" t="s">
        <v>25877</v>
      </c>
      <c r="C2053" s="918" t="s">
        <v>179</v>
      </c>
      <c r="D2053" s="918" t="s">
        <v>5416</v>
      </c>
    </row>
    <row r="2054" spans="1:4">
      <c r="A2054" s="918" t="s">
        <v>24993</v>
      </c>
      <c r="B2054" s="918" t="s">
        <v>25880</v>
      </c>
      <c r="C2054" s="918" t="s">
        <v>179</v>
      </c>
      <c r="D2054" s="918" t="s">
        <v>5416</v>
      </c>
    </row>
    <row r="2056" spans="1:4">
      <c r="D2056" s="918" t="s">
        <v>5417</v>
      </c>
    </row>
    <row r="2057" spans="1:4">
      <c r="D2057" s="918" t="s">
        <v>5417</v>
      </c>
    </row>
    <row r="2058" spans="1:4">
      <c r="A2058" s="918" t="s">
        <v>26653</v>
      </c>
      <c r="B2058" s="918" t="s">
        <v>25110</v>
      </c>
      <c r="C2058" s="918" t="s">
        <v>180</v>
      </c>
      <c r="D2058" s="918" t="s">
        <v>5509</v>
      </c>
    </row>
    <row r="2059" spans="1:4">
      <c r="A2059" s="918" t="s">
        <v>26653</v>
      </c>
      <c r="B2059" s="918" t="s">
        <v>25115</v>
      </c>
      <c r="C2059" s="918" t="s">
        <v>179</v>
      </c>
      <c r="D2059" s="918" t="s">
        <v>5509</v>
      </c>
    </row>
    <row r="2060" spans="1:4">
      <c r="A2060" s="918" t="s">
        <v>26653</v>
      </c>
      <c r="B2060" s="918" t="s">
        <v>25119</v>
      </c>
      <c r="C2060" s="918" t="s">
        <v>180</v>
      </c>
      <c r="D2060" s="918" t="s">
        <v>5509</v>
      </c>
    </row>
    <row r="2061" spans="1:4">
      <c r="A2061" s="918" t="s">
        <v>26653</v>
      </c>
      <c r="B2061" s="918" t="s">
        <v>25123</v>
      </c>
      <c r="C2061" s="918" t="s">
        <v>180</v>
      </c>
      <c r="D2061" s="918" t="s">
        <v>5509</v>
      </c>
    </row>
    <row r="2062" spans="1:4">
      <c r="A2062" s="918" t="s">
        <v>26653</v>
      </c>
      <c r="B2062" s="918" t="s">
        <v>25127</v>
      </c>
      <c r="C2062" s="918" t="s">
        <v>180</v>
      </c>
      <c r="D2062" s="918" t="s">
        <v>5509</v>
      </c>
    </row>
    <row r="2063" spans="1:4">
      <c r="A2063" s="918" t="s">
        <v>26653</v>
      </c>
      <c r="B2063" s="918" t="s">
        <v>27503</v>
      </c>
      <c r="C2063" s="918" t="s">
        <v>179</v>
      </c>
      <c r="D2063" s="918" t="s">
        <v>5509</v>
      </c>
    </row>
    <row r="2064" spans="1:4">
      <c r="A2064" s="918" t="s">
        <v>26653</v>
      </c>
      <c r="B2064" s="918" t="s">
        <v>26625</v>
      </c>
      <c r="C2064" s="918" t="s">
        <v>179</v>
      </c>
      <c r="D2064" s="918" t="s">
        <v>5416</v>
      </c>
    </row>
    <row r="2065" spans="1:4">
      <c r="A2065" s="918" t="s">
        <v>26653</v>
      </c>
      <c r="B2065" s="918" t="s">
        <v>26629</v>
      </c>
      <c r="C2065" s="918" t="s">
        <v>179</v>
      </c>
      <c r="D2065" s="918" t="s">
        <v>5418</v>
      </c>
    </row>
    <row r="2066" spans="1:4">
      <c r="A2066" s="918" t="s">
        <v>26653</v>
      </c>
      <c r="B2066" s="918" t="s">
        <v>26635</v>
      </c>
      <c r="C2066" s="918" t="s">
        <v>179</v>
      </c>
      <c r="D2066" s="918" t="s">
        <v>5418</v>
      </c>
    </row>
    <row r="2067" spans="1:4">
      <c r="A2067" s="918" t="s">
        <v>26653</v>
      </c>
      <c r="B2067" s="918" t="s">
        <v>26640</v>
      </c>
      <c r="C2067" s="918" t="s">
        <v>180</v>
      </c>
      <c r="D2067" s="918" t="s">
        <v>5418</v>
      </c>
    </row>
    <row r="2068" spans="1:4">
      <c r="A2068" s="918" t="s">
        <v>26653</v>
      </c>
      <c r="B2068" s="918" t="s">
        <v>26645</v>
      </c>
      <c r="C2068" s="918" t="s">
        <v>179</v>
      </c>
      <c r="D2068" s="918" t="s">
        <v>5418</v>
      </c>
    </row>
    <row r="2069" spans="1:4">
      <c r="A2069" s="918" t="s">
        <v>26653</v>
      </c>
      <c r="B2069" s="918" t="s">
        <v>26649</v>
      </c>
      <c r="C2069" s="918" t="s">
        <v>179</v>
      </c>
      <c r="D2069" s="918" t="s">
        <v>5416</v>
      </c>
    </row>
    <row r="2070" spans="1:4">
      <c r="A2070" s="918" t="s">
        <v>26653</v>
      </c>
      <c r="B2070" s="918" t="s">
        <v>26658</v>
      </c>
      <c r="C2070" s="918" t="s">
        <v>180</v>
      </c>
      <c r="D2070" s="918" t="s">
        <v>5509</v>
      </c>
    </row>
    <row r="2071" spans="1:4">
      <c r="D2071" s="918" t="s">
        <v>5417</v>
      </c>
    </row>
    <row r="2072" spans="1:4">
      <c r="A2072" s="918" t="s">
        <v>27566</v>
      </c>
      <c r="B2072" s="918" t="s">
        <v>27571</v>
      </c>
      <c r="C2072" s="918" t="s">
        <v>180</v>
      </c>
      <c r="D2072" s="918">
        <v>0</v>
      </c>
    </row>
    <row r="2073" spans="1:4">
      <c r="D2073" s="918" t="s">
        <v>5417</v>
      </c>
    </row>
    <row r="2074" spans="1:4">
      <c r="A2074" s="918" t="s">
        <v>27705</v>
      </c>
      <c r="B2074" s="918" t="s">
        <v>27704</v>
      </c>
      <c r="C2074" s="918" t="s">
        <v>180</v>
      </c>
      <c r="D2074" s="918">
        <v>0</v>
      </c>
    </row>
    <row r="2075" spans="1:4">
      <c r="A2075" s="918" t="s">
        <v>27705</v>
      </c>
      <c r="B2075" s="918" t="s">
        <v>27711</v>
      </c>
      <c r="C2075" s="918" t="s">
        <v>179</v>
      </c>
      <c r="D2075" s="918">
        <v>3</v>
      </c>
    </row>
    <row r="2076" spans="1:4">
      <c r="A2076" s="918" t="s">
        <v>27705</v>
      </c>
      <c r="B2076" s="918" t="s">
        <v>27715</v>
      </c>
      <c r="C2076" s="918" t="s">
        <v>180</v>
      </c>
      <c r="D2076" s="918">
        <v>0</v>
      </c>
    </row>
    <row r="2077" spans="1:4">
      <c r="A2077" s="918" t="s">
        <v>27705</v>
      </c>
      <c r="B2077" s="918" t="s">
        <v>27720</v>
      </c>
      <c r="C2077" s="918" t="s">
        <v>180</v>
      </c>
      <c r="D2077" s="918">
        <v>0</v>
      </c>
    </row>
    <row r="2078" spans="1:4">
      <c r="A2078" s="918" t="s">
        <v>27705</v>
      </c>
      <c r="B2078" s="918" t="s">
        <v>27724</v>
      </c>
      <c r="C2078" s="918" t="s">
        <v>180</v>
      </c>
      <c r="D2078" s="918">
        <v>0</v>
      </c>
    </row>
    <row r="2079" spans="1:4">
      <c r="A2079" s="918" t="s">
        <v>27705</v>
      </c>
      <c r="B2079" s="918" t="s">
        <v>27728</v>
      </c>
      <c r="C2079" s="918" t="s">
        <v>180</v>
      </c>
      <c r="D2079" s="918">
        <v>0</v>
      </c>
    </row>
    <row r="2080" spans="1:4">
      <c r="A2080" s="918" t="s">
        <v>27705</v>
      </c>
      <c r="B2080" s="918" t="s">
        <v>27732</v>
      </c>
      <c r="C2080" s="918" t="s">
        <v>179</v>
      </c>
    </row>
    <row r="2081" spans="1:4">
      <c r="A2081" s="918" t="s">
        <v>27705</v>
      </c>
      <c r="B2081" s="918" t="s">
        <v>27737</v>
      </c>
    </row>
    <row r="2082" spans="1:4">
      <c r="D2082" s="918" t="s">
        <v>5417</v>
      </c>
    </row>
    <row r="2083" spans="1:4">
      <c r="D2083" s="918" t="s">
        <v>5417</v>
      </c>
    </row>
    <row r="2084" spans="1:4">
      <c r="A2084" s="918" t="s">
        <v>27705</v>
      </c>
      <c r="B2084" s="918" t="s">
        <v>27742</v>
      </c>
      <c r="C2084" s="918" t="s">
        <v>180</v>
      </c>
      <c r="D2084" s="918">
        <v>0</v>
      </c>
    </row>
    <row r="2085" spans="1:4">
      <c r="A2085" s="918" t="s">
        <v>27705</v>
      </c>
      <c r="B2085" s="918" t="s">
        <v>27748</v>
      </c>
      <c r="C2085" s="918" t="s">
        <v>180</v>
      </c>
      <c r="D2085" s="918">
        <v>0</v>
      </c>
    </row>
    <row r="2086" spans="1:4">
      <c r="A2086" s="918" t="s">
        <v>27705</v>
      </c>
      <c r="B2086" s="918" t="s">
        <v>27755</v>
      </c>
      <c r="C2086" s="918" t="s">
        <v>180</v>
      </c>
      <c r="D2086" s="918">
        <v>0</v>
      </c>
    </row>
    <row r="2087" spans="1:4">
      <c r="A2087" s="918" t="s">
        <v>27705</v>
      </c>
      <c r="B2087" s="918" t="s">
        <v>27760</v>
      </c>
      <c r="C2087" s="918" t="s">
        <v>180</v>
      </c>
      <c r="D2087" s="918">
        <v>0</v>
      </c>
    </row>
    <row r="2088" spans="1:4">
      <c r="A2088" s="918" t="s">
        <v>27705</v>
      </c>
      <c r="B2088" s="918" t="s">
        <v>27764</v>
      </c>
      <c r="C2088" s="918" t="s">
        <v>180</v>
      </c>
      <c r="D2088" s="918">
        <v>0</v>
      </c>
    </row>
    <row r="2089" spans="1:4">
      <c r="A2089" s="918" t="s">
        <v>27705</v>
      </c>
      <c r="B2089" s="918" t="s">
        <v>27769</v>
      </c>
      <c r="C2089" s="918" t="s">
        <v>180</v>
      </c>
      <c r="D2089" s="918">
        <v>0</v>
      </c>
    </row>
    <row r="2090" spans="1:4">
      <c r="A2090" s="918" t="s">
        <v>27705</v>
      </c>
      <c r="B2090" s="918" t="s">
        <v>27774</v>
      </c>
      <c r="C2090" s="918" t="s">
        <v>180</v>
      </c>
      <c r="D2090" s="918">
        <v>0</v>
      </c>
    </row>
    <row r="2091" spans="1:4">
      <c r="A2091" s="918" t="s">
        <v>27705</v>
      </c>
      <c r="B2091" s="918" t="s">
        <v>27779</v>
      </c>
      <c r="C2091" s="918" t="s">
        <v>180</v>
      </c>
      <c r="D2091" s="918">
        <v>0</v>
      </c>
    </row>
    <row r="2092" spans="1:4">
      <c r="A2092" s="918" t="s">
        <v>27705</v>
      </c>
      <c r="B2092" s="918" t="s">
        <v>27784</v>
      </c>
      <c r="C2092" s="918" t="s">
        <v>180</v>
      </c>
      <c r="D2092" s="918">
        <v>0</v>
      </c>
    </row>
    <row r="2093" spans="1:4">
      <c r="A2093" s="918" t="s">
        <v>27705</v>
      </c>
      <c r="B2093" s="918" t="s">
        <v>27789</v>
      </c>
      <c r="C2093" s="918" t="s">
        <v>180</v>
      </c>
      <c r="D2093" s="918">
        <v>0</v>
      </c>
    </row>
    <row r="2094" spans="1:4">
      <c r="A2094" s="918" t="s">
        <v>27705</v>
      </c>
      <c r="B2094" s="918" t="s">
        <v>27794</v>
      </c>
    </row>
    <row r="2095" spans="1:4">
      <c r="A2095" s="918" t="s">
        <v>27705</v>
      </c>
      <c r="B2095" s="918" t="s">
        <v>27797</v>
      </c>
      <c r="C2095" s="918" t="s">
        <v>180</v>
      </c>
      <c r="D2095" s="918">
        <v>0</v>
      </c>
    </row>
    <row r="2096" spans="1:4">
      <c r="D2096" s="918" t="s">
        <v>5417</v>
      </c>
    </row>
    <row r="2097" spans="1:4">
      <c r="D2097" s="918" t="s">
        <v>5417</v>
      </c>
    </row>
    <row r="2098" spans="1:4">
      <c r="A2098" s="918" t="s">
        <v>27705</v>
      </c>
      <c r="B2098" s="918" t="s">
        <v>27801</v>
      </c>
      <c r="C2098" s="918" t="s">
        <v>180</v>
      </c>
      <c r="D2098" s="918">
        <v>0</v>
      </c>
    </row>
    <row r="2099" spans="1:4">
      <c r="A2099" s="918" t="s">
        <v>27705</v>
      </c>
      <c r="B2099" s="918" t="s">
        <v>27808</v>
      </c>
      <c r="C2099" s="918" t="s">
        <v>179</v>
      </c>
      <c r="D2099" s="918">
        <v>2</v>
      </c>
    </row>
    <row r="2100" spans="1:4">
      <c r="D2100" s="918" t="s">
        <v>5417</v>
      </c>
    </row>
    <row r="2101" spans="1:4">
      <c r="D2101" s="918" t="s">
        <v>5417</v>
      </c>
    </row>
    <row r="2102" spans="1:4">
      <c r="D2102" s="918" t="s">
        <v>5417</v>
      </c>
    </row>
    <row r="2103" spans="1:4">
      <c r="D2103" s="918" t="s">
        <v>5417</v>
      </c>
    </row>
    <row r="2104" spans="1:4">
      <c r="D2104" s="918" t="s">
        <v>5417</v>
      </c>
    </row>
    <row r="2105" spans="1:4">
      <c r="D2105" s="918" t="s">
        <v>5417</v>
      </c>
    </row>
    <row r="2106" spans="1:4">
      <c r="D2106" s="918" t="s">
        <v>5417</v>
      </c>
    </row>
    <row r="2107" spans="1:4">
      <c r="D2107" s="918" t="s">
        <v>5417</v>
      </c>
    </row>
    <row r="2108" spans="1:4">
      <c r="D2108" s="918" t="s">
        <v>5417</v>
      </c>
    </row>
    <row r="2109" spans="1:4">
      <c r="D2109" s="918" t="s">
        <v>5417</v>
      </c>
    </row>
    <row r="2110" spans="1:4">
      <c r="D2110" s="918" t="s">
        <v>5417</v>
      </c>
    </row>
    <row r="2111" spans="1:4">
      <c r="D2111" s="918" t="s">
        <v>5417</v>
      </c>
    </row>
    <row r="2112" spans="1:4">
      <c r="D2112" s="918" t="s">
        <v>5417</v>
      </c>
    </row>
    <row r="2113" spans="1:4">
      <c r="D2113" s="918" t="s">
        <v>5417</v>
      </c>
    </row>
    <row r="2114" spans="1:4">
      <c r="D2114" s="918" t="s">
        <v>5417</v>
      </c>
    </row>
    <row r="2115" spans="1:4">
      <c r="D2115" s="918" t="s">
        <v>5417</v>
      </c>
    </row>
    <row r="2116" spans="1:4">
      <c r="D2116" s="918" t="s">
        <v>5417</v>
      </c>
    </row>
    <row r="2117" spans="1:4">
      <c r="D2117" s="918" t="s">
        <v>5417</v>
      </c>
    </row>
    <row r="2118" spans="1:4">
      <c r="D2118" s="918" t="s">
        <v>5417</v>
      </c>
    </row>
    <row r="2119" spans="1:4">
      <c r="D2119" s="918" t="s">
        <v>5417</v>
      </c>
    </row>
    <row r="2120" spans="1:4">
      <c r="D2120" s="918" t="s">
        <v>5417</v>
      </c>
    </row>
    <row r="2121" spans="1:4">
      <c r="D2121" s="918" t="s">
        <v>5417</v>
      </c>
    </row>
    <row r="2122" spans="1:4">
      <c r="D2122" s="918" t="s">
        <v>5417</v>
      </c>
    </row>
    <row r="2123" spans="1:4">
      <c r="A2123" s="918" t="s">
        <v>25765</v>
      </c>
      <c r="B2123" s="918" t="s">
        <v>25673</v>
      </c>
      <c r="C2123" s="918" t="s">
        <v>180</v>
      </c>
      <c r="D2123" s="918" t="s">
        <v>5509</v>
      </c>
    </row>
    <row r="2124" spans="1:4">
      <c r="D2124" s="918" t="s">
        <v>5417</v>
      </c>
    </row>
    <row r="2125" spans="1:4">
      <c r="A2125" s="918" t="s">
        <v>25803</v>
      </c>
      <c r="B2125" s="918" t="s">
        <v>25770</v>
      </c>
      <c r="C2125" s="918" t="s">
        <v>179</v>
      </c>
      <c r="D2125" s="918" t="s">
        <v>5416</v>
      </c>
    </row>
    <row r="2126" spans="1:4">
      <c r="A2126" s="918" t="s">
        <v>25803</v>
      </c>
      <c r="B2126" s="918" t="s">
        <v>25771</v>
      </c>
      <c r="C2126" s="918" t="s">
        <v>180</v>
      </c>
      <c r="D2126" s="918" t="s">
        <v>5509</v>
      </c>
    </row>
    <row r="2127" spans="1:4">
      <c r="D2127" s="918" t="s">
        <v>5417</v>
      </c>
    </row>
    <row r="2128" spans="1:4">
      <c r="A2128" s="918" t="s">
        <v>25830</v>
      </c>
      <c r="B2128" s="918" t="s">
        <v>25810</v>
      </c>
      <c r="C2128" s="918" t="s">
        <v>180</v>
      </c>
      <c r="D2128" s="918" t="s">
        <v>5509</v>
      </c>
    </row>
    <row r="2129" spans="1:4">
      <c r="A2129" s="918" t="s">
        <v>25830</v>
      </c>
      <c r="B2129" s="918" t="s">
        <v>25811</v>
      </c>
      <c r="C2129" s="918" t="s">
        <v>180</v>
      </c>
      <c r="D2129" s="918" t="s">
        <v>5509</v>
      </c>
    </row>
    <row r="2130" spans="1:4">
      <c r="A2130" s="918" t="s">
        <v>25830</v>
      </c>
      <c r="B2130" s="918" t="s">
        <v>25985</v>
      </c>
      <c r="C2130" s="918" t="s">
        <v>180</v>
      </c>
      <c r="D2130" s="918" t="s">
        <v>5509</v>
      </c>
    </row>
    <row r="2131" spans="1:4">
      <c r="A2131" s="918" t="s">
        <v>25830</v>
      </c>
      <c r="B2131" s="918" t="s">
        <v>25812</v>
      </c>
      <c r="C2131" s="918" t="s">
        <v>180</v>
      </c>
      <c r="D2131" s="918" t="s">
        <v>5509</v>
      </c>
    </row>
    <row r="2132" spans="1:4">
      <c r="A2132" s="918" t="s">
        <v>25830</v>
      </c>
      <c r="B2132" s="918" t="s">
        <v>27319</v>
      </c>
      <c r="C2132" s="918" t="s">
        <v>180</v>
      </c>
      <c r="D2132" s="918" t="s">
        <v>5509</v>
      </c>
    </row>
    <row r="2133" spans="1:4">
      <c r="D2133" s="918" t="s">
        <v>5417</v>
      </c>
    </row>
    <row r="2134" spans="1:4">
      <c r="D2134" s="918" t="s">
        <v>5417</v>
      </c>
    </row>
    <row r="2135" spans="1:4">
      <c r="A2135" s="918" t="s">
        <v>25957</v>
      </c>
      <c r="B2135" s="918" t="s">
        <v>25955</v>
      </c>
      <c r="C2135" s="918" t="s">
        <v>180</v>
      </c>
      <c r="D2135" s="918" t="s">
        <v>5417</v>
      </c>
    </row>
    <row r="2136" spans="1:4">
      <c r="D2136" s="918" t="s">
        <v>5417</v>
      </c>
    </row>
    <row r="2137" spans="1:4">
      <c r="A2137" s="918" t="s">
        <v>25966</v>
      </c>
      <c r="B2137" s="918" t="s">
        <v>25965</v>
      </c>
      <c r="C2137" s="918" t="s">
        <v>180</v>
      </c>
      <c r="D2137" s="918" t="s">
        <v>5417</v>
      </c>
    </row>
    <row r="2138" spans="1:4">
      <c r="A2138" s="918" t="s">
        <v>25966</v>
      </c>
      <c r="B2138" s="918" t="s">
        <v>25971</v>
      </c>
      <c r="C2138" s="918" t="s">
        <v>179</v>
      </c>
      <c r="D2138" s="918" t="s">
        <v>5417</v>
      </c>
    </row>
    <row r="2139" spans="1:4">
      <c r="A2139" s="918" t="s">
        <v>25966</v>
      </c>
      <c r="B2139" s="918" t="s">
        <v>25975</v>
      </c>
      <c r="C2139" s="918" t="s">
        <v>179</v>
      </c>
      <c r="D2139" s="918" t="s">
        <v>5417</v>
      </c>
    </row>
    <row r="2140" spans="1:4">
      <c r="D2140" s="918" t="s">
        <v>5417</v>
      </c>
    </row>
    <row r="2141" spans="1:4">
      <c r="A2141" s="918" t="s">
        <v>26003</v>
      </c>
      <c r="B2141" s="918" t="s">
        <v>26006</v>
      </c>
      <c r="C2141" s="918" t="s">
        <v>180</v>
      </c>
      <c r="D2141" s="918" t="s">
        <v>5417</v>
      </c>
    </row>
    <row r="2142" spans="1:4">
      <c r="D2142" s="918" t="s">
        <v>5417</v>
      </c>
    </row>
    <row r="2143" spans="1:4">
      <c r="A2143" s="918" t="s">
        <v>27588</v>
      </c>
      <c r="B2143" s="918" t="s">
        <v>27578</v>
      </c>
      <c r="C2143" s="918" t="s">
        <v>179</v>
      </c>
      <c r="D2143" s="918" t="s">
        <v>5418</v>
      </c>
    </row>
    <row r="2144" spans="1:4">
      <c r="A2144" s="918" t="s">
        <v>27588</v>
      </c>
      <c r="B2144" s="918" t="s">
        <v>27580</v>
      </c>
      <c r="C2144" s="918" t="s">
        <v>180</v>
      </c>
      <c r="D2144" s="918" t="s">
        <v>5417</v>
      </c>
    </row>
    <row r="2145" spans="1:4">
      <c r="A2145" s="918" t="s">
        <v>27588</v>
      </c>
      <c r="B2145" s="918" t="s">
        <v>27582</v>
      </c>
      <c r="C2145" s="918" t="s">
        <v>180</v>
      </c>
      <c r="D2145" s="918" t="s">
        <v>5417</v>
      </c>
    </row>
    <row r="2146" spans="1:4">
      <c r="A2146" s="918" t="s">
        <v>27588</v>
      </c>
      <c r="B2146" s="918" t="s">
        <v>27585</v>
      </c>
      <c r="C2146" s="918" t="s">
        <v>180</v>
      </c>
      <c r="D2146" s="918" t="s">
        <v>5417</v>
      </c>
    </row>
    <row r="2147" spans="1:4">
      <c r="D2147" s="918" t="s">
        <v>5417</v>
      </c>
    </row>
    <row r="2148" spans="1:4">
      <c r="D2148" s="918" t="s">
        <v>5417</v>
      </c>
    </row>
    <row r="2149" spans="1:4">
      <c r="B2149" s="918" t="s">
        <v>26306</v>
      </c>
      <c r="C2149" s="918" t="s">
        <v>180</v>
      </c>
      <c r="D2149" s="918" t="s">
        <v>5417</v>
      </c>
    </row>
    <row r="2150" spans="1:4">
      <c r="B2150" s="918" t="s">
        <v>26517</v>
      </c>
      <c r="C2150" s="918" t="s">
        <v>179</v>
      </c>
      <c r="D2150" s="918" t="s">
        <v>5418</v>
      </c>
    </row>
    <row r="2151" spans="1:4">
      <c r="D2151" s="918" t="s">
        <v>5417</v>
      </c>
    </row>
    <row r="2152" spans="1:4">
      <c r="D2152" s="918" t="s">
        <v>5417</v>
      </c>
    </row>
    <row r="2153" spans="1:4">
      <c r="A2153" s="918" t="s">
        <v>26601</v>
      </c>
      <c r="B2153" s="918" t="s">
        <v>26600</v>
      </c>
    </row>
    <row r="2154" spans="1:4">
      <c r="A2154" s="918" t="s">
        <v>26601</v>
      </c>
      <c r="B2154" s="918" t="s">
        <v>26607</v>
      </c>
    </row>
    <row r="2155" spans="1:4">
      <c r="D2155" s="918" t="s">
        <v>5417</v>
      </c>
    </row>
    <row r="2156" spans="1:4">
      <c r="D2156" s="918" t="s">
        <v>5417</v>
      </c>
    </row>
    <row r="2157" spans="1:4">
      <c r="A2157" s="918" t="s">
        <v>26718</v>
      </c>
      <c r="B2157" s="918" t="s">
        <v>26717</v>
      </c>
      <c r="C2157" s="918" t="s">
        <v>179</v>
      </c>
      <c r="D2157" s="918" t="s">
        <v>5418</v>
      </c>
    </row>
    <row r="2158" spans="1:4">
      <c r="A2158" s="918" t="s">
        <v>26718</v>
      </c>
      <c r="B2158" s="918" t="s">
        <v>26721</v>
      </c>
      <c r="C2158" s="918" t="s">
        <v>179</v>
      </c>
      <c r="D2158" s="918" t="s">
        <v>5418</v>
      </c>
    </row>
    <row r="2159" spans="1:4">
      <c r="A2159" s="918" t="s">
        <v>26718</v>
      </c>
      <c r="B2159" s="918" t="s">
        <v>26733</v>
      </c>
      <c r="C2159" s="918" t="s">
        <v>180</v>
      </c>
      <c r="D2159" s="918" t="s">
        <v>5509</v>
      </c>
    </row>
    <row r="2160" spans="1:4">
      <c r="A2160" s="918" t="s">
        <v>26718</v>
      </c>
      <c r="B2160" s="918" t="s">
        <v>26726</v>
      </c>
      <c r="C2160" s="918" t="s">
        <v>179</v>
      </c>
      <c r="D2160" s="918" t="s">
        <v>22456</v>
      </c>
    </row>
    <row r="2161" spans="1:4">
      <c r="A2161" s="918" t="s">
        <v>26718</v>
      </c>
      <c r="B2161" s="918" t="s">
        <v>26729</v>
      </c>
      <c r="C2161" s="918" t="s">
        <v>179</v>
      </c>
      <c r="D2161" s="918" t="s">
        <v>5418</v>
      </c>
    </row>
    <row r="2162" spans="1:4">
      <c r="D2162" s="918" t="s">
        <v>5417</v>
      </c>
    </row>
    <row r="2163" spans="1:4">
      <c r="A2163" s="918" t="s">
        <v>26742</v>
      </c>
      <c r="B2163" s="918" t="s">
        <v>26741</v>
      </c>
      <c r="C2163" s="918" t="s">
        <v>180</v>
      </c>
      <c r="D2163" s="918" t="s">
        <v>5509</v>
      </c>
    </row>
    <row r="2164" spans="1:4">
      <c r="A2164" s="918" t="s">
        <v>26742</v>
      </c>
      <c r="B2164" s="918" t="s">
        <v>26747</v>
      </c>
      <c r="C2164" s="918" t="s">
        <v>179</v>
      </c>
      <c r="D2164" s="918" t="s">
        <v>5509</v>
      </c>
    </row>
    <row r="2165" spans="1:4">
      <c r="A2165" s="918" t="s">
        <v>26742</v>
      </c>
      <c r="B2165" s="918" t="s">
        <v>26752</v>
      </c>
      <c r="C2165" s="918" t="s">
        <v>629</v>
      </c>
      <c r="D2165" s="918" t="s">
        <v>5418</v>
      </c>
    </row>
    <row r="2166" spans="1:4">
      <c r="A2166" s="918" t="s">
        <v>26742</v>
      </c>
      <c r="B2166" s="918" t="s">
        <v>26756</v>
      </c>
      <c r="C2166" s="918" t="s">
        <v>179</v>
      </c>
      <c r="D2166" s="918" t="s">
        <v>22456</v>
      </c>
    </row>
    <row r="2167" spans="1:4">
      <c r="A2167" s="918" t="s">
        <v>26742</v>
      </c>
      <c r="B2167" s="918" t="s">
        <v>26760</v>
      </c>
      <c r="C2167" s="918" t="s">
        <v>180</v>
      </c>
      <c r="D2167" s="918" t="s">
        <v>5509</v>
      </c>
    </row>
    <row r="2168" spans="1:4">
      <c r="A2168" s="918" t="s">
        <v>26742</v>
      </c>
      <c r="B2168" s="918" t="s">
        <v>26766</v>
      </c>
      <c r="C2168" s="918" t="s">
        <v>180</v>
      </c>
      <c r="D2168" s="918" t="s">
        <v>5418</v>
      </c>
    </row>
    <row r="2169" spans="1:4">
      <c r="D2169" s="918" t="s">
        <v>5417</v>
      </c>
    </row>
    <row r="2170" spans="1:4">
      <c r="D2170" s="918" t="s">
        <v>5417</v>
      </c>
    </row>
    <row r="2171" spans="1:4">
      <c r="A2171" s="918" t="s">
        <v>4464</v>
      </c>
      <c r="B2171" s="918" t="s">
        <v>26823</v>
      </c>
      <c r="C2171" s="918" t="s">
        <v>629</v>
      </c>
      <c r="D2171" s="918" t="s">
        <v>5417</v>
      </c>
    </row>
    <row r="2172" spans="1:4">
      <c r="A2172" s="918" t="s">
        <v>4464</v>
      </c>
      <c r="B2172" s="918" t="s">
        <v>26830</v>
      </c>
      <c r="C2172" s="918" t="s">
        <v>629</v>
      </c>
      <c r="D2172" s="918" t="s">
        <v>5416</v>
      </c>
    </row>
    <row r="2173" spans="1:4">
      <c r="A2173" s="918" t="s">
        <v>4464</v>
      </c>
      <c r="B2173" s="918" t="s">
        <v>26835</v>
      </c>
      <c r="C2173" s="918" t="s">
        <v>629</v>
      </c>
      <c r="D2173" s="918" t="s">
        <v>5417</v>
      </c>
    </row>
    <row r="2174" spans="1:4">
      <c r="A2174" s="918" t="s">
        <v>4464</v>
      </c>
      <c r="B2174" s="918" t="s">
        <v>26841</v>
      </c>
      <c r="C2174" s="918" t="s">
        <v>629</v>
      </c>
      <c r="D2174" s="918" t="s">
        <v>5417</v>
      </c>
    </row>
    <row r="2175" spans="1:4">
      <c r="A2175" s="918" t="s">
        <v>4464</v>
      </c>
      <c r="B2175" s="918" t="s">
        <v>26846</v>
      </c>
      <c r="C2175" s="918" t="s">
        <v>629</v>
      </c>
      <c r="D2175" s="918" t="s">
        <v>5417</v>
      </c>
    </row>
    <row r="2176" spans="1:4">
      <c r="A2176" s="918" t="s">
        <v>4464</v>
      </c>
      <c r="B2176" s="918" t="s">
        <v>26851</v>
      </c>
      <c r="C2176" s="918" t="s">
        <v>481</v>
      </c>
      <c r="D2176" s="918" t="s">
        <v>5417</v>
      </c>
    </row>
    <row r="2177" spans="1:4">
      <c r="A2177" s="918" t="s">
        <v>4464</v>
      </c>
      <c r="B2177" s="918" t="s">
        <v>26856</v>
      </c>
      <c r="C2177" s="918" t="s">
        <v>481</v>
      </c>
      <c r="D2177" s="918" t="s">
        <v>5417</v>
      </c>
    </row>
    <row r="2178" spans="1:4">
      <c r="A2178" s="918" t="s">
        <v>4464</v>
      </c>
      <c r="B2178" s="918" t="s">
        <v>26860</v>
      </c>
      <c r="C2178" s="918" t="s">
        <v>481</v>
      </c>
      <c r="D2178" s="918" t="s">
        <v>5417</v>
      </c>
    </row>
    <row r="2179" spans="1:4">
      <c r="A2179" s="918" t="s">
        <v>4464</v>
      </c>
      <c r="B2179" s="918" t="s">
        <v>26865</v>
      </c>
      <c r="C2179" s="918" t="s">
        <v>629</v>
      </c>
      <c r="D2179" s="918" t="s">
        <v>5417</v>
      </c>
    </row>
    <row r="2180" spans="1:4">
      <c r="A2180" s="918" t="s">
        <v>4464</v>
      </c>
      <c r="B2180" s="918" t="s">
        <v>26870</v>
      </c>
      <c r="C2180" s="918" t="s">
        <v>629</v>
      </c>
      <c r="D2180" s="918" t="s">
        <v>5417</v>
      </c>
    </row>
    <row r="2181" spans="1:4">
      <c r="A2181" s="918" t="s">
        <v>4464</v>
      </c>
      <c r="B2181" s="918" t="s">
        <v>26875</v>
      </c>
      <c r="C2181" s="918" t="s">
        <v>481</v>
      </c>
      <c r="D2181" s="918" t="s">
        <v>5417</v>
      </c>
    </row>
    <row r="2182" spans="1:4">
      <c r="A2182" s="918" t="s">
        <v>4464</v>
      </c>
      <c r="B2182" s="918" t="s">
        <v>26880</v>
      </c>
      <c r="C2182" s="918" t="s">
        <v>481</v>
      </c>
      <c r="D2182" s="918" t="s">
        <v>5417</v>
      </c>
    </row>
    <row r="2183" spans="1:4">
      <c r="A2183" s="918" t="s">
        <v>4464</v>
      </c>
      <c r="B2183" s="918" t="s">
        <v>26885</v>
      </c>
      <c r="C2183" s="918" t="s">
        <v>481</v>
      </c>
      <c r="D2183" s="918" t="s">
        <v>5417</v>
      </c>
    </row>
    <row r="2184" spans="1:4">
      <c r="A2184" s="918" t="s">
        <v>4464</v>
      </c>
      <c r="B2184" s="918" t="s">
        <v>26890</v>
      </c>
      <c r="C2184" s="918" t="s">
        <v>180</v>
      </c>
      <c r="D2184" s="918" t="s">
        <v>5417</v>
      </c>
    </row>
    <row r="2185" spans="1:4">
      <c r="A2185" s="918" t="s">
        <v>4464</v>
      </c>
      <c r="B2185" s="918" t="s">
        <v>26897</v>
      </c>
      <c r="C2185" s="918" t="s">
        <v>481</v>
      </c>
      <c r="D2185" s="918" t="s">
        <v>5418</v>
      </c>
    </row>
    <row r="2186" spans="1:4">
      <c r="A2186" s="918" t="s">
        <v>4464</v>
      </c>
      <c r="B2186" s="918" t="s">
        <v>26902</v>
      </c>
      <c r="C2186" s="918" t="s">
        <v>481</v>
      </c>
      <c r="D2186" s="918" t="s">
        <v>5417</v>
      </c>
    </row>
    <row r="2187" spans="1:4">
      <c r="A2187" s="918" t="s">
        <v>4464</v>
      </c>
      <c r="B2187" s="918" t="s">
        <v>26907</v>
      </c>
      <c r="C2187" s="918" t="s">
        <v>629</v>
      </c>
      <c r="D2187" s="918" t="s">
        <v>5418</v>
      </c>
    </row>
    <row r="2188" spans="1:4">
      <c r="A2188" s="918" t="s">
        <v>4464</v>
      </c>
      <c r="B2188" s="918" t="s">
        <v>26911</v>
      </c>
      <c r="C2188" s="918" t="s">
        <v>629</v>
      </c>
      <c r="D2188" s="918" t="s">
        <v>5417</v>
      </c>
    </row>
    <row r="2189" spans="1:4">
      <c r="A2189" s="918" t="s">
        <v>4464</v>
      </c>
      <c r="B2189" s="918" t="s">
        <v>26916</v>
      </c>
      <c r="C2189" s="918" t="s">
        <v>629</v>
      </c>
      <c r="D2189" s="918" t="s">
        <v>5417</v>
      </c>
    </row>
    <row r="2190" spans="1:4">
      <c r="A2190" s="918" t="s">
        <v>4464</v>
      </c>
      <c r="B2190" s="918" t="s">
        <v>26921</v>
      </c>
      <c r="C2190" s="918" t="s">
        <v>629</v>
      </c>
      <c r="D2190" s="918" t="s">
        <v>5417</v>
      </c>
    </row>
    <row r="2191" spans="1:4">
      <c r="A2191" s="918" t="s">
        <v>4464</v>
      </c>
      <c r="B2191" s="918" t="s">
        <v>26926</v>
      </c>
      <c r="C2191" s="918" t="s">
        <v>629</v>
      </c>
      <c r="D2191" s="918" t="s">
        <v>5418</v>
      </c>
    </row>
    <row r="2192" spans="1:4">
      <c r="A2192" s="918" t="s">
        <v>4464</v>
      </c>
      <c r="B2192" s="918" t="s">
        <v>26931</v>
      </c>
      <c r="C2192" s="918" t="s">
        <v>481</v>
      </c>
      <c r="D2192" s="918" t="s">
        <v>5417</v>
      </c>
    </row>
    <row r="2193" spans="1:4">
      <c r="A2193" s="918" t="s">
        <v>4464</v>
      </c>
      <c r="B2193" s="918" t="s">
        <v>26937</v>
      </c>
      <c r="C2193" s="918" t="s">
        <v>481</v>
      </c>
      <c r="D2193" s="918" t="s">
        <v>5417</v>
      </c>
    </row>
    <row r="2194" spans="1:4">
      <c r="A2194" s="918" t="s">
        <v>4464</v>
      </c>
      <c r="B2194" s="918" t="s">
        <v>26943</v>
      </c>
      <c r="C2194" s="918" t="s">
        <v>481</v>
      </c>
      <c r="D2194" s="918" t="s">
        <v>5417</v>
      </c>
    </row>
    <row r="2195" spans="1:4">
      <c r="A2195" s="918" t="s">
        <v>4464</v>
      </c>
      <c r="B2195" s="918" t="s">
        <v>26947</v>
      </c>
      <c r="C2195" s="918" t="s">
        <v>481</v>
      </c>
      <c r="D2195" s="918" t="s">
        <v>5417</v>
      </c>
    </row>
    <row r="2196" spans="1:4">
      <c r="A2196" s="918" t="s">
        <v>4464</v>
      </c>
      <c r="B2196" s="918" t="s">
        <v>26952</v>
      </c>
      <c r="C2196" s="918" t="s">
        <v>481</v>
      </c>
      <c r="D2196" s="918" t="s">
        <v>5417</v>
      </c>
    </row>
    <row r="2197" spans="1:4">
      <c r="A2197" s="918" t="s">
        <v>4464</v>
      </c>
      <c r="B2197" s="918" t="s">
        <v>26958</v>
      </c>
      <c r="C2197" s="918" t="s">
        <v>481</v>
      </c>
      <c r="D2197" s="918" t="s">
        <v>5417</v>
      </c>
    </row>
    <row r="2198" spans="1:4">
      <c r="A2198" s="918" t="s">
        <v>4464</v>
      </c>
      <c r="B2198" s="918" t="s">
        <v>26963</v>
      </c>
      <c r="C2198" s="918" t="s">
        <v>629</v>
      </c>
      <c r="D2198" s="918" t="s">
        <v>5418</v>
      </c>
    </row>
    <row r="2199" spans="1:4">
      <c r="A2199" s="918" t="s">
        <v>4464</v>
      </c>
      <c r="B2199" s="918" t="s">
        <v>26967</v>
      </c>
      <c r="C2199" s="918" t="s">
        <v>629</v>
      </c>
      <c r="D2199" s="918" t="s">
        <v>5417</v>
      </c>
    </row>
    <row r="2200" spans="1:4">
      <c r="A2200" s="918" t="s">
        <v>4464</v>
      </c>
      <c r="B2200" s="918" t="s">
        <v>26971</v>
      </c>
      <c r="C2200" s="918" t="s">
        <v>629</v>
      </c>
      <c r="D2200" s="918" t="s">
        <v>5417</v>
      </c>
    </row>
    <row r="2201" spans="1:4">
      <c r="A2201" s="918" t="s">
        <v>4464</v>
      </c>
      <c r="B2201" s="918" t="s">
        <v>26976</v>
      </c>
      <c r="C2201" s="918" t="s">
        <v>629</v>
      </c>
      <c r="D2201" s="918" t="s">
        <v>5417</v>
      </c>
    </row>
    <row r="2202" spans="1:4">
      <c r="A2202" s="918" t="s">
        <v>4464</v>
      </c>
      <c r="B2202" s="918" t="s">
        <v>26982</v>
      </c>
      <c r="C2202" s="918" t="s">
        <v>180</v>
      </c>
      <c r="D2202" s="918" t="s">
        <v>5417</v>
      </c>
    </row>
    <row r="2203" spans="1:4">
      <c r="A2203" s="918" t="s">
        <v>4464</v>
      </c>
      <c r="B2203" s="918" t="s">
        <v>26986</v>
      </c>
      <c r="C2203" s="918" t="s">
        <v>629</v>
      </c>
      <c r="D2203" s="918" t="s">
        <v>5418</v>
      </c>
    </row>
    <row r="2204" spans="1:4">
      <c r="A2204" s="918" t="s">
        <v>4464</v>
      </c>
      <c r="B2204" s="918" t="s">
        <v>26992</v>
      </c>
      <c r="C2204" s="918" t="s">
        <v>629</v>
      </c>
      <c r="D2204" s="918" t="s">
        <v>5417</v>
      </c>
    </row>
    <row r="2205" spans="1:4">
      <c r="A2205" s="918" t="s">
        <v>4464</v>
      </c>
      <c r="B2205" s="918" t="s">
        <v>26996</v>
      </c>
      <c r="C2205" s="918" t="s">
        <v>481</v>
      </c>
      <c r="D2205" s="918" t="s">
        <v>5417</v>
      </c>
    </row>
    <row r="2206" spans="1:4">
      <c r="A2206" s="918" t="s">
        <v>4464</v>
      </c>
      <c r="B2206" s="918" t="s">
        <v>27001</v>
      </c>
      <c r="C2206" s="918" t="s">
        <v>629</v>
      </c>
      <c r="D2206" s="918" t="s">
        <v>5418</v>
      </c>
    </row>
    <row r="2207" spans="1:4">
      <c r="A2207" s="918" t="s">
        <v>4464</v>
      </c>
      <c r="B2207" s="918" t="s">
        <v>27006</v>
      </c>
      <c r="C2207" s="918" t="s">
        <v>629</v>
      </c>
      <c r="D2207" s="918" t="s">
        <v>5417</v>
      </c>
    </row>
    <row r="2208" spans="1:4">
      <c r="A2208" s="918" t="s">
        <v>4464</v>
      </c>
      <c r="B2208" s="918" t="s">
        <v>27010</v>
      </c>
      <c r="C2208" s="918" t="s">
        <v>629</v>
      </c>
      <c r="D2208" s="918" t="s">
        <v>5418</v>
      </c>
    </row>
    <row r="2209" spans="1:4">
      <c r="A2209" s="918" t="s">
        <v>4464</v>
      </c>
      <c r="B2209" s="918" t="s">
        <v>27015</v>
      </c>
      <c r="C2209" s="918" t="s">
        <v>629</v>
      </c>
      <c r="D2209" s="918" t="s">
        <v>5417</v>
      </c>
    </row>
    <row r="2210" spans="1:4">
      <c r="A2210" s="918" t="s">
        <v>4464</v>
      </c>
      <c r="B2210" s="918" t="s">
        <v>27019</v>
      </c>
      <c r="C2210" s="918" t="s">
        <v>629</v>
      </c>
      <c r="D2210" s="918" t="s">
        <v>5418</v>
      </c>
    </row>
    <row r="2211" spans="1:4">
      <c r="A2211" s="918" t="s">
        <v>4464</v>
      </c>
      <c r="B2211" s="918" t="s">
        <v>27024</v>
      </c>
      <c r="C2211" s="918" t="s">
        <v>629</v>
      </c>
      <c r="D2211" s="918" t="s">
        <v>5418</v>
      </c>
    </row>
    <row r="2212" spans="1:4">
      <c r="A2212" s="918" t="s">
        <v>4464</v>
      </c>
      <c r="B2212" s="918" t="s">
        <v>27028</v>
      </c>
      <c r="C2212" s="918" t="s">
        <v>629</v>
      </c>
      <c r="D2212" s="918" t="s">
        <v>5418</v>
      </c>
    </row>
    <row r="2213" spans="1:4">
      <c r="A2213" s="918" t="s">
        <v>4464</v>
      </c>
      <c r="B2213" s="918" t="s">
        <v>27033</v>
      </c>
      <c r="C2213" s="918" t="s">
        <v>481</v>
      </c>
      <c r="D2213" s="918" t="s">
        <v>5417</v>
      </c>
    </row>
    <row r="2214" spans="1:4">
      <c r="A2214" s="918" t="s">
        <v>4464</v>
      </c>
      <c r="B2214" s="918" t="s">
        <v>27037</v>
      </c>
      <c r="C2214" s="918" t="s">
        <v>180</v>
      </c>
      <c r="D2214" s="918" t="s">
        <v>5417</v>
      </c>
    </row>
    <row r="2215" spans="1:4">
      <c r="A2215" s="918" t="s">
        <v>4464</v>
      </c>
      <c r="B2215" s="918" t="s">
        <v>27041</v>
      </c>
      <c r="C2215" s="918" t="s">
        <v>180</v>
      </c>
      <c r="D2215" s="918" t="s">
        <v>5417</v>
      </c>
    </row>
    <row r="2216" spans="1:4">
      <c r="A2216" s="918" t="s">
        <v>4464</v>
      </c>
      <c r="B2216" s="918" t="s">
        <v>27048</v>
      </c>
      <c r="C2216" s="918" t="s">
        <v>180</v>
      </c>
      <c r="D2216" s="918" t="s">
        <v>5418</v>
      </c>
    </row>
    <row r="2217" spans="1:4">
      <c r="A2217" s="918" t="s">
        <v>4464</v>
      </c>
      <c r="B2217" s="918" t="s">
        <v>27053</v>
      </c>
      <c r="C2217" s="918" t="s">
        <v>629</v>
      </c>
      <c r="D2217" s="918" t="s">
        <v>5417</v>
      </c>
    </row>
    <row r="2218" spans="1:4">
      <c r="A2218" s="918" t="s">
        <v>4464</v>
      </c>
      <c r="B2218" s="918" t="s">
        <v>27057</v>
      </c>
      <c r="C2218" s="918" t="s">
        <v>629</v>
      </c>
      <c r="D2218" s="918" t="s">
        <v>5417</v>
      </c>
    </row>
    <row r="2219" spans="1:4">
      <c r="A2219" s="918" t="s">
        <v>4464</v>
      </c>
      <c r="B2219" s="918" t="s">
        <v>27063</v>
      </c>
      <c r="C2219" s="918" t="s">
        <v>629</v>
      </c>
      <c r="D2219" s="918" t="s">
        <v>5417</v>
      </c>
    </row>
    <row r="2220" spans="1:4">
      <c r="A2220" s="918" t="s">
        <v>4464</v>
      </c>
      <c r="B2220" s="918" t="s">
        <v>27067</v>
      </c>
      <c r="C2220" s="918" t="s">
        <v>629</v>
      </c>
      <c r="D2220" s="918" t="s">
        <v>5417</v>
      </c>
    </row>
    <row r="2221" spans="1:4">
      <c r="A2221" s="918" t="s">
        <v>4464</v>
      </c>
      <c r="B2221" s="918" t="s">
        <v>27071</v>
      </c>
      <c r="C2221" s="918" t="s">
        <v>180</v>
      </c>
      <c r="D2221" s="918" t="s">
        <v>5418</v>
      </c>
    </row>
    <row r="2222" spans="1:4">
      <c r="A2222" s="918" t="s">
        <v>4464</v>
      </c>
      <c r="B2222" s="918" t="s">
        <v>27074</v>
      </c>
      <c r="C2222" s="918" t="s">
        <v>629</v>
      </c>
      <c r="D2222" s="918" t="s">
        <v>5418</v>
      </c>
    </row>
    <row r="2223" spans="1:4">
      <c r="A2223" s="918" t="s">
        <v>4464</v>
      </c>
      <c r="B2223" s="918" t="s">
        <v>27079</v>
      </c>
      <c r="C2223" s="918" t="s">
        <v>629</v>
      </c>
      <c r="D2223" s="918" t="s">
        <v>5417</v>
      </c>
    </row>
    <row r="2224" spans="1:4">
      <c r="A2224" s="918" t="s">
        <v>4464</v>
      </c>
      <c r="B2224" s="918" t="s">
        <v>27085</v>
      </c>
      <c r="C2224" s="918" t="s">
        <v>629</v>
      </c>
      <c r="D2224" s="918" t="s">
        <v>5417</v>
      </c>
    </row>
    <row r="2225" spans="1:4">
      <c r="A2225" s="918" t="s">
        <v>4464</v>
      </c>
      <c r="B2225" s="918" t="s">
        <v>27089</v>
      </c>
      <c r="C2225" s="918" t="s">
        <v>481</v>
      </c>
      <c r="D2225" s="918" t="s">
        <v>5417</v>
      </c>
    </row>
    <row r="2226" spans="1:4">
      <c r="A2226" s="918" t="s">
        <v>4464</v>
      </c>
      <c r="B2226" s="918" t="s">
        <v>27095</v>
      </c>
      <c r="C2226" s="918" t="s">
        <v>629</v>
      </c>
      <c r="D2226" s="918" t="s">
        <v>5418</v>
      </c>
    </row>
    <row r="2227" spans="1:4">
      <c r="A2227" s="918" t="s">
        <v>4464</v>
      </c>
      <c r="B2227" s="918" t="s">
        <v>27099</v>
      </c>
      <c r="C2227" s="918" t="s">
        <v>629</v>
      </c>
      <c r="D2227" s="918" t="s">
        <v>5417</v>
      </c>
    </row>
    <row r="2228" spans="1:4">
      <c r="A2228" s="918" t="s">
        <v>4464</v>
      </c>
      <c r="B2228" s="918" t="s">
        <v>27104</v>
      </c>
      <c r="C2228" s="918" t="s">
        <v>629</v>
      </c>
      <c r="D2228" s="918" t="s">
        <v>5417</v>
      </c>
    </row>
    <row r="2229" spans="1:4">
      <c r="A2229" s="918" t="s">
        <v>4464</v>
      </c>
      <c r="B2229" s="918" t="s">
        <v>27108</v>
      </c>
      <c r="C2229" s="918" t="s">
        <v>629</v>
      </c>
      <c r="D2229" s="918" t="s">
        <v>5417</v>
      </c>
    </row>
    <row r="2230" spans="1:4">
      <c r="A2230" s="918" t="s">
        <v>4464</v>
      </c>
      <c r="B2230" s="918" t="s">
        <v>27113</v>
      </c>
      <c r="C2230" s="918" t="s">
        <v>180</v>
      </c>
      <c r="D2230" s="918" t="s">
        <v>5417</v>
      </c>
    </row>
    <row r="2231" spans="1:4">
      <c r="A2231" s="918" t="s">
        <v>4464</v>
      </c>
      <c r="B2231" s="918" t="s">
        <v>27118</v>
      </c>
      <c r="C2231" s="918" t="s">
        <v>629</v>
      </c>
      <c r="D2231" s="918" t="s">
        <v>5417</v>
      </c>
    </row>
    <row r="2232" spans="1:4">
      <c r="A2232" s="918" t="s">
        <v>4464</v>
      </c>
      <c r="B2232" s="918" t="s">
        <v>27123</v>
      </c>
      <c r="C2232" s="918" t="s">
        <v>629</v>
      </c>
      <c r="D2232" s="918" t="s">
        <v>5417</v>
      </c>
    </row>
    <row r="2233" spans="1:4">
      <c r="A2233" s="918" t="s">
        <v>4464</v>
      </c>
      <c r="B2233" s="918" t="s">
        <v>27127</v>
      </c>
      <c r="C2233" s="918" t="s">
        <v>629</v>
      </c>
      <c r="D2233" s="918" t="s">
        <v>5417</v>
      </c>
    </row>
    <row r="2234" spans="1:4">
      <c r="A2234" s="918" t="s">
        <v>4464</v>
      </c>
      <c r="B2234" s="918" t="s">
        <v>27131</v>
      </c>
      <c r="C2234" s="918" t="s">
        <v>180</v>
      </c>
      <c r="D2234" s="918" t="s">
        <v>5417</v>
      </c>
    </row>
    <row r="2235" spans="1:4">
      <c r="A2235" s="918" t="s">
        <v>4464</v>
      </c>
      <c r="B2235" s="918" t="s">
        <v>27136</v>
      </c>
      <c r="C2235" s="918" t="s">
        <v>180</v>
      </c>
      <c r="D2235" s="918" t="s">
        <v>5417</v>
      </c>
    </row>
    <row r="2236" spans="1:4">
      <c r="A2236" s="918" t="s">
        <v>4464</v>
      </c>
      <c r="B2236" s="918" t="s">
        <v>27141</v>
      </c>
      <c r="C2236" s="918" t="s">
        <v>629</v>
      </c>
      <c r="D2236" s="918" t="s">
        <v>5418</v>
      </c>
    </row>
    <row r="2237" spans="1:4">
      <c r="A2237" s="918" t="s">
        <v>4464</v>
      </c>
      <c r="B2237" s="918" t="s">
        <v>27146</v>
      </c>
      <c r="C2237" s="918" t="s">
        <v>629</v>
      </c>
      <c r="D2237" s="918" t="s">
        <v>5417</v>
      </c>
    </row>
    <row r="2238" spans="1:4">
      <c r="A2238" s="918" t="s">
        <v>4464</v>
      </c>
      <c r="B2238" s="918" t="s">
        <v>27151</v>
      </c>
      <c r="C2238" s="918" t="s">
        <v>180</v>
      </c>
      <c r="D2238" s="918" t="s">
        <v>5417</v>
      </c>
    </row>
    <row r="2239" spans="1:4">
      <c r="A2239" s="918" t="s">
        <v>4464</v>
      </c>
      <c r="B2239" s="918" t="s">
        <v>27156</v>
      </c>
      <c r="C2239" s="918" t="s">
        <v>180</v>
      </c>
      <c r="D2239" s="918" t="s">
        <v>5417</v>
      </c>
    </row>
    <row r="2240" spans="1:4">
      <c r="A2240" s="918" t="s">
        <v>4464</v>
      </c>
      <c r="B2240" s="918" t="s">
        <v>27160</v>
      </c>
      <c r="C2240" s="918" t="s">
        <v>481</v>
      </c>
      <c r="D2240" s="918" t="s">
        <v>5417</v>
      </c>
    </row>
    <row r="2241" spans="1:4">
      <c r="A2241" s="918" t="s">
        <v>4464</v>
      </c>
      <c r="B2241" s="918" t="s">
        <v>27165</v>
      </c>
      <c r="C2241" s="918" t="s">
        <v>180</v>
      </c>
      <c r="D2241" s="918" t="s">
        <v>5417</v>
      </c>
    </row>
    <row r="2242" spans="1:4">
      <c r="A2242" s="918" t="s">
        <v>4464</v>
      </c>
      <c r="B2242" s="918" t="s">
        <v>27170</v>
      </c>
      <c r="C2242" s="918" t="s">
        <v>629</v>
      </c>
      <c r="D2242" s="918" t="s">
        <v>5417</v>
      </c>
    </row>
    <row r="2243" spans="1:4">
      <c r="A2243" s="918" t="s">
        <v>4464</v>
      </c>
      <c r="B2243" s="918" t="s">
        <v>27174</v>
      </c>
      <c r="C2243" s="918" t="s">
        <v>629</v>
      </c>
      <c r="D2243" s="918" t="s">
        <v>5417</v>
      </c>
    </row>
    <row r="2244" spans="1:4">
      <c r="A2244" s="918" t="s">
        <v>4464</v>
      </c>
      <c r="B2244" s="918" t="s">
        <v>27178</v>
      </c>
      <c r="C2244" s="918" t="s">
        <v>629</v>
      </c>
      <c r="D2244" s="918" t="s">
        <v>5417</v>
      </c>
    </row>
    <row r="2245" spans="1:4">
      <c r="A2245" s="918" t="s">
        <v>4464</v>
      </c>
      <c r="B2245" s="918" t="s">
        <v>27183</v>
      </c>
      <c r="C2245" s="918" t="s">
        <v>481</v>
      </c>
      <c r="D2245" s="918" t="s">
        <v>5417</v>
      </c>
    </row>
    <row r="2246" spans="1:4">
      <c r="A2246" s="918" t="s">
        <v>4464</v>
      </c>
      <c r="B2246" s="918" t="s">
        <v>27188</v>
      </c>
      <c r="C2246" s="918" t="s">
        <v>481</v>
      </c>
      <c r="D2246" s="918" t="s">
        <v>5417</v>
      </c>
    </row>
    <row r="2247" spans="1:4">
      <c r="A2247" s="918" t="s">
        <v>4464</v>
      </c>
      <c r="B2247" s="918" t="s">
        <v>27194</v>
      </c>
      <c r="C2247" s="918" t="s">
        <v>481</v>
      </c>
      <c r="D2247" s="918" t="s">
        <v>5417</v>
      </c>
    </row>
    <row r="2248" spans="1:4">
      <c r="A2248" s="918" t="s">
        <v>4464</v>
      </c>
      <c r="B2248" s="918" t="s">
        <v>27198</v>
      </c>
      <c r="C2248" s="918" t="s">
        <v>481</v>
      </c>
      <c r="D2248" s="918" t="s">
        <v>5417</v>
      </c>
    </row>
    <row r="2249" spans="1:4">
      <c r="A2249" s="918" t="s">
        <v>4464</v>
      </c>
      <c r="B2249" s="918" t="s">
        <v>27202</v>
      </c>
      <c r="C2249" s="918" t="s">
        <v>481</v>
      </c>
      <c r="D2249" s="918" t="s">
        <v>5417</v>
      </c>
    </row>
    <row r="2250" spans="1:4">
      <c r="A2250" s="918" t="s">
        <v>4464</v>
      </c>
      <c r="B2250" s="918" t="s">
        <v>27206</v>
      </c>
      <c r="C2250" s="918" t="s">
        <v>629</v>
      </c>
      <c r="D2250" s="918" t="s">
        <v>5418</v>
      </c>
    </row>
    <row r="2251" spans="1:4">
      <c r="A2251" s="918" t="s">
        <v>4464</v>
      </c>
      <c r="B2251" s="918" t="s">
        <v>27212</v>
      </c>
      <c r="C2251" s="918" t="s">
        <v>629</v>
      </c>
      <c r="D2251" s="918" t="s">
        <v>5417</v>
      </c>
    </row>
    <row r="2252" spans="1:4">
      <c r="A2252" s="918" t="s">
        <v>4464</v>
      </c>
      <c r="B2252" s="918" t="s">
        <v>27217</v>
      </c>
      <c r="C2252" s="918" t="s">
        <v>481</v>
      </c>
      <c r="D2252" s="918" t="s">
        <v>5417</v>
      </c>
    </row>
    <row r="2253" spans="1:4">
      <c r="A2253" s="918" t="s">
        <v>4464</v>
      </c>
      <c r="B2253" s="918" t="s">
        <v>27221</v>
      </c>
      <c r="C2253" s="918" t="s">
        <v>629</v>
      </c>
      <c r="D2253" s="918" t="s">
        <v>5418</v>
      </c>
    </row>
    <row r="2254" spans="1:4">
      <c r="A2254" s="918" t="s">
        <v>4464</v>
      </c>
      <c r="B2254" s="918" t="s">
        <v>27225</v>
      </c>
      <c r="C2254" s="918" t="s">
        <v>481</v>
      </c>
      <c r="D2254" s="918" t="s">
        <v>5417</v>
      </c>
    </row>
    <row r="2255" spans="1:4">
      <c r="A2255" s="918" t="s">
        <v>4464</v>
      </c>
      <c r="B2255" s="918" t="s">
        <v>27227</v>
      </c>
      <c r="C2255" s="918" t="s">
        <v>629</v>
      </c>
      <c r="D2255" s="918" t="s">
        <v>5418</v>
      </c>
    </row>
    <row r="2256" spans="1:4">
      <c r="A2256" s="918" t="s">
        <v>4464</v>
      </c>
      <c r="B2256" s="918" t="s">
        <v>27232</v>
      </c>
      <c r="C2256" s="918" t="s">
        <v>629</v>
      </c>
      <c r="D2256" s="918" t="s">
        <v>5418</v>
      </c>
    </row>
    <row r="2257" spans="1:4">
      <c r="A2257" s="918" t="s">
        <v>4464</v>
      </c>
      <c r="B2257" s="918" t="s">
        <v>27238</v>
      </c>
      <c r="C2257" s="918" t="s">
        <v>629</v>
      </c>
      <c r="D2257" s="918" t="s">
        <v>5417</v>
      </c>
    </row>
    <row r="2258" spans="1:4">
      <c r="A2258" s="918" t="s">
        <v>4464</v>
      </c>
      <c r="B2258" s="918" t="s">
        <v>27242</v>
      </c>
      <c r="C2258" s="918" t="s">
        <v>629</v>
      </c>
      <c r="D2258" s="918" t="s">
        <v>5417</v>
      </c>
    </row>
    <row r="2259" spans="1:4">
      <c r="A2259" s="918" t="s">
        <v>4464</v>
      </c>
      <c r="B2259" s="918" t="s">
        <v>27247</v>
      </c>
      <c r="C2259" s="918" t="s">
        <v>180</v>
      </c>
      <c r="D2259" s="918" t="s">
        <v>5417</v>
      </c>
    </row>
    <row r="2260" spans="1:4">
      <c r="A2260" s="918" t="s">
        <v>4464</v>
      </c>
      <c r="B2260" s="918" t="s">
        <v>27253</v>
      </c>
      <c r="C2260" s="918" t="s">
        <v>629</v>
      </c>
      <c r="D2260" s="918" t="s">
        <v>5417</v>
      </c>
    </row>
    <row r="2261" spans="1:4">
      <c r="A2261" s="918" t="s">
        <v>4464</v>
      </c>
      <c r="B2261" s="918" t="s">
        <v>27258</v>
      </c>
      <c r="C2261" s="918" t="s">
        <v>180</v>
      </c>
      <c r="D2261" s="918" t="s">
        <v>5417</v>
      </c>
    </row>
    <row r="2262" spans="1:4">
      <c r="A2262" s="918" t="s">
        <v>4464</v>
      </c>
      <c r="B2262" s="918" t="s">
        <v>27263</v>
      </c>
      <c r="C2262" s="918" t="s">
        <v>180</v>
      </c>
      <c r="D2262" s="918" t="s">
        <v>5417</v>
      </c>
    </row>
    <row r="2263" spans="1:4">
      <c r="A2263" s="918" t="s">
        <v>4464</v>
      </c>
      <c r="B2263" s="918" t="s">
        <v>27269</v>
      </c>
      <c r="C2263" s="918" t="s">
        <v>629</v>
      </c>
      <c r="D2263" s="918" t="s">
        <v>5417</v>
      </c>
    </row>
    <row r="2264" spans="1:4">
      <c r="A2264" s="918" t="s">
        <v>4464</v>
      </c>
      <c r="B2264" s="918" t="s">
        <v>27273</v>
      </c>
      <c r="C2264" s="918" t="s">
        <v>629</v>
      </c>
      <c r="D2264" s="918" t="s">
        <v>5417</v>
      </c>
    </row>
    <row r="2265" spans="1:4">
      <c r="A2265" s="918" t="s">
        <v>4464</v>
      </c>
      <c r="B2265" s="918" t="s">
        <v>27277</v>
      </c>
      <c r="C2265" s="918" t="s">
        <v>180</v>
      </c>
      <c r="D2265" s="918" t="s">
        <v>5417</v>
      </c>
    </row>
    <row r="2266" spans="1:4">
      <c r="A2266" s="918" t="s">
        <v>4464</v>
      </c>
      <c r="B2266" s="918" t="s">
        <v>27281</v>
      </c>
      <c r="C2266" s="918" t="s">
        <v>629</v>
      </c>
      <c r="D2266" s="918" t="s">
        <v>5417</v>
      </c>
    </row>
    <row r="2267" spans="1:4">
      <c r="A2267" s="918" t="s">
        <v>4464</v>
      </c>
      <c r="B2267" s="918" t="s">
        <v>27287</v>
      </c>
      <c r="C2267" s="918" t="s">
        <v>180</v>
      </c>
      <c r="D2267" s="918" t="s">
        <v>5417</v>
      </c>
    </row>
    <row r="2268" spans="1:4">
      <c r="A2268" s="918" t="s">
        <v>4464</v>
      </c>
      <c r="B2268" s="918" t="s">
        <v>27292</v>
      </c>
      <c r="C2268" s="918" t="s">
        <v>629</v>
      </c>
      <c r="D2268" s="918" t="s">
        <v>5417</v>
      </c>
    </row>
    <row r="2269" spans="1:4">
      <c r="A2269" s="918" t="s">
        <v>4464</v>
      </c>
      <c r="B2269" s="918" t="s">
        <v>27296</v>
      </c>
      <c r="C2269" s="918" t="s">
        <v>180</v>
      </c>
      <c r="D2269" s="918" t="s">
        <v>5417</v>
      </c>
    </row>
    <row r="2270" spans="1:4">
      <c r="A2270" s="918" t="s">
        <v>4464</v>
      </c>
      <c r="B2270" s="918" t="s">
        <v>27301</v>
      </c>
      <c r="C2270" s="918" t="s">
        <v>180</v>
      </c>
      <c r="D2270" s="918" t="s">
        <v>5418</v>
      </c>
    </row>
    <row r="2271" spans="1:4">
      <c r="A2271" s="918" t="s">
        <v>4464</v>
      </c>
      <c r="B2271" s="918" t="s">
        <v>27304</v>
      </c>
      <c r="C2271" s="918" t="s">
        <v>179</v>
      </c>
      <c r="D2271" s="918" t="s">
        <v>5418</v>
      </c>
    </row>
    <row r="2272" spans="1:4">
      <c r="A2272" s="918" t="s">
        <v>4464</v>
      </c>
      <c r="B2272" s="918" t="s">
        <v>27307</v>
      </c>
      <c r="C2272" s="918" t="s">
        <v>179</v>
      </c>
      <c r="D2272" s="918" t="s">
        <v>5417</v>
      </c>
    </row>
    <row r="2273" spans="1:4">
      <c r="A2273" s="918" t="s">
        <v>4464</v>
      </c>
      <c r="B2273" s="918" t="s">
        <v>27310</v>
      </c>
      <c r="C2273" s="918" t="s">
        <v>179</v>
      </c>
      <c r="D2273" s="918" t="s">
        <v>5417</v>
      </c>
    </row>
    <row r="2274" spans="1:4">
      <c r="A2274" s="918" t="s">
        <v>4464</v>
      </c>
      <c r="B2274" s="918" t="s">
        <v>27314</v>
      </c>
      <c r="C2274" s="918" t="s">
        <v>179</v>
      </c>
      <c r="D2274" s="918" t="s">
        <v>5417</v>
      </c>
    </row>
    <row r="2275" spans="1:4">
      <c r="D2275" s="918" t="s">
        <v>5417</v>
      </c>
    </row>
    <row r="2276" spans="1:4">
      <c r="D2276" s="918" t="s">
        <v>5417</v>
      </c>
    </row>
    <row r="2277" spans="1:4">
      <c r="A2277" s="918" t="s">
        <v>27505</v>
      </c>
      <c r="B2277" s="918" t="s">
        <v>27504</v>
      </c>
      <c r="C2277" s="918" t="s">
        <v>179</v>
      </c>
      <c r="D2277" s="918" t="s">
        <v>27508</v>
      </c>
    </row>
    <row r="2278" spans="1:4">
      <c r="A2278" s="918" t="s">
        <v>27505</v>
      </c>
      <c r="B2278" s="918" t="s">
        <v>27511</v>
      </c>
      <c r="C2278" s="918" t="s">
        <v>179</v>
      </c>
      <c r="D2278" s="918" t="s">
        <v>5509</v>
      </c>
    </row>
    <row r="2279" spans="1:4">
      <c r="A2279" s="918" t="s">
        <v>27505</v>
      </c>
      <c r="B2279" s="918" t="s">
        <v>27516</v>
      </c>
      <c r="C2279" s="918" t="s">
        <v>179</v>
      </c>
      <c r="D2279" s="918" t="s">
        <v>27508</v>
      </c>
    </row>
    <row r="2280" spans="1:4">
      <c r="A2280" s="918" t="s">
        <v>27505</v>
      </c>
      <c r="B2280" s="918" t="s">
        <v>27521</v>
      </c>
      <c r="C2280" s="918" t="s">
        <v>180</v>
      </c>
      <c r="D2280" s="918" t="s">
        <v>5509</v>
      </c>
    </row>
    <row r="2281" spans="1:4">
      <c r="A2281" s="918" t="s">
        <v>27505</v>
      </c>
      <c r="B2281" s="918" t="s">
        <v>27525</v>
      </c>
      <c r="C2281" s="918" t="s">
        <v>180</v>
      </c>
      <c r="D2281" s="918" t="s">
        <v>5509</v>
      </c>
    </row>
    <row r="2282" spans="1:4">
      <c r="A2282" s="918" t="s">
        <v>27505</v>
      </c>
      <c r="B2282" s="918" t="s">
        <v>27529</v>
      </c>
      <c r="C2282" s="918" t="s">
        <v>179</v>
      </c>
      <c r="D2282" s="918" t="s">
        <v>22456</v>
      </c>
    </row>
    <row r="2283" spans="1:4">
      <c r="A2283" s="918" t="s">
        <v>27505</v>
      </c>
      <c r="B2283" s="918" t="s">
        <v>27533</v>
      </c>
      <c r="C2283" s="918" t="s">
        <v>180</v>
      </c>
      <c r="D2283" s="918" t="s">
        <v>5509</v>
      </c>
    </row>
    <row r="2284" spans="1:4">
      <c r="A2284" s="918" t="s">
        <v>27505</v>
      </c>
      <c r="B2284" s="918" t="s">
        <v>27537</v>
      </c>
      <c r="C2284" s="918" t="s">
        <v>179</v>
      </c>
      <c r="D2284" s="918" t="s">
        <v>27508</v>
      </c>
    </row>
    <row r="2285" spans="1:4">
      <c r="A2285" s="918" t="s">
        <v>27505</v>
      </c>
      <c r="B2285" s="918" t="s">
        <v>27542</v>
      </c>
      <c r="C2285" s="918" t="s">
        <v>180</v>
      </c>
      <c r="D2285" s="918" t="s">
        <v>5509</v>
      </c>
    </row>
    <row r="2286" spans="1:4">
      <c r="A2286" s="918" t="s">
        <v>27505</v>
      </c>
      <c r="B2286" s="918" t="s">
        <v>27546</v>
      </c>
      <c r="C2286" s="918" t="s">
        <v>180</v>
      </c>
      <c r="D2286" s="918" t="s">
        <v>5509</v>
      </c>
    </row>
    <row r="2287" spans="1:4">
      <c r="A2287" s="918" t="s">
        <v>27505</v>
      </c>
      <c r="B2287" s="918" t="s">
        <v>27551</v>
      </c>
      <c r="C2287" s="918" t="s">
        <v>179</v>
      </c>
      <c r="D2287" s="918" t="s">
        <v>22456</v>
      </c>
    </row>
    <row r="2288" spans="1:4">
      <c r="A2288" s="918" t="s">
        <v>27505</v>
      </c>
      <c r="B2288" s="918" t="s">
        <v>27556</v>
      </c>
      <c r="C2288" s="918" t="s">
        <v>180</v>
      </c>
      <c r="D2288" s="918" t="s">
        <v>5509</v>
      </c>
    </row>
    <row r="2289" spans="1:4">
      <c r="A2289" s="918" t="s">
        <v>27505</v>
      </c>
      <c r="B2289" s="918" t="s">
        <v>27558</v>
      </c>
      <c r="C2289" s="918" t="s">
        <v>179</v>
      </c>
      <c r="D2289" s="918" t="s">
        <v>22456</v>
      </c>
    </row>
    <row r="2290" spans="1:4">
      <c r="A2290" s="918" t="s">
        <v>27505</v>
      </c>
      <c r="B2290" s="918" t="s">
        <v>27561</v>
      </c>
      <c r="C2290" s="918" t="s">
        <v>179</v>
      </c>
      <c r="D2290" s="918" t="s">
        <v>22456</v>
      </c>
    </row>
    <row r="2291" spans="1:4">
      <c r="A2291" s="918" t="s">
        <v>27505</v>
      </c>
      <c r="B2291" s="918" t="s">
        <v>27564</v>
      </c>
      <c r="C2291" s="918" t="s">
        <v>179</v>
      </c>
      <c r="D2291" s="918" t="s">
        <v>27508</v>
      </c>
    </row>
  </sheetData>
  <dataValidations count="1">
    <dataValidation type="list" allowBlank="1" showInputMessage="1" showErrorMessage="1" sqref="C2:C1048502" xr:uid="{AEA80B67-2351-4F8C-96CD-FF04CF6070DD}">
      <formula1>"مجرد,متاهل"</formula1>
    </dataValidation>
  </dataValidations>
  <pageMargins left="0.7" right="0.7" top="0.75" bottom="0.75" header="0.3" footer="0.3"/>
  <pageSetup paperSize="9" scale="62"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444423-C4AD-4287-A20A-337F814117BA}">
  <sheetPr codeName="Sheet5"/>
  <dimension ref="E1:F55"/>
  <sheetViews>
    <sheetView rightToLeft="1" topLeftCell="D44" zoomScale="130" zoomScaleNormal="130" workbookViewId="0">
      <selection activeCell="E52" sqref="E52"/>
    </sheetView>
  </sheetViews>
  <sheetFormatPr defaultRowHeight="14.4"/>
  <cols>
    <col min="5" max="5" width="69.44140625" style="902" bestFit="1" customWidth="1"/>
    <col min="6" max="6" width="65.109375" style="902" bestFit="1" customWidth="1"/>
  </cols>
  <sheetData>
    <row r="1" spans="5:6" ht="20.399999999999999">
      <c r="E1" s="905" t="s">
        <v>27812</v>
      </c>
      <c r="F1" s="904" t="s">
        <v>27813</v>
      </c>
    </row>
    <row r="2" spans="5:6">
      <c r="E2" s="906" t="s">
        <v>27333</v>
      </c>
      <c r="F2" s="903" t="s">
        <v>26835</v>
      </c>
    </row>
    <row r="3" spans="5:6">
      <c r="E3" s="906" t="s">
        <v>27334</v>
      </c>
      <c r="F3" s="903" t="s">
        <v>26841</v>
      </c>
    </row>
    <row r="4" spans="5:6">
      <c r="E4" s="906" t="s">
        <v>27335</v>
      </c>
      <c r="F4" s="903" t="s">
        <v>26846</v>
      </c>
    </row>
    <row r="5" spans="5:6">
      <c r="E5" s="906" t="s">
        <v>27336</v>
      </c>
      <c r="F5" s="903" t="s">
        <v>26856</v>
      </c>
    </row>
    <row r="6" spans="5:6">
      <c r="E6" s="906" t="s">
        <v>27337</v>
      </c>
      <c r="F6" s="903" t="s">
        <v>26870</v>
      </c>
    </row>
    <row r="7" spans="5:6">
      <c r="E7" s="906" t="s">
        <v>27338</v>
      </c>
      <c r="F7" s="903" t="s">
        <v>26875</v>
      </c>
    </row>
    <row r="8" spans="5:6">
      <c r="E8" s="906" t="s">
        <v>27339</v>
      </c>
      <c r="F8" s="903" t="s">
        <v>26931</v>
      </c>
    </row>
    <row r="9" spans="5:6">
      <c r="E9" s="906" t="s">
        <v>27340</v>
      </c>
      <c r="F9" s="903" t="s">
        <v>26958</v>
      </c>
    </row>
    <row r="10" spans="5:6">
      <c r="E10" s="906" t="s">
        <v>27341</v>
      </c>
      <c r="F10" s="903" t="s">
        <v>26971</v>
      </c>
    </row>
    <row r="11" spans="5:6">
      <c r="E11" s="906" t="s">
        <v>27342</v>
      </c>
      <c r="F11" s="903" t="s">
        <v>26986</v>
      </c>
    </row>
    <row r="12" spans="5:6">
      <c r="E12" s="906" t="s">
        <v>27343</v>
      </c>
      <c r="F12" s="903" t="s">
        <v>26992</v>
      </c>
    </row>
    <row r="13" spans="5:6">
      <c r="E13" s="906" t="s">
        <v>27344</v>
      </c>
      <c r="F13" s="903" t="s">
        <v>27015</v>
      </c>
    </row>
    <row r="14" spans="5:6">
      <c r="E14" s="906" t="s">
        <v>27345</v>
      </c>
      <c r="F14" s="903" t="s">
        <v>27019</v>
      </c>
    </row>
    <row r="15" spans="5:6">
      <c r="E15" s="906" t="s">
        <v>27346</v>
      </c>
      <c r="F15" s="903" t="s">
        <v>27033</v>
      </c>
    </row>
    <row r="16" spans="5:6">
      <c r="E16" s="906" t="s">
        <v>27347</v>
      </c>
      <c r="F16" s="903" t="s">
        <v>27037</v>
      </c>
    </row>
    <row r="17" spans="5:6">
      <c r="E17" s="906" t="s">
        <v>27348</v>
      </c>
      <c r="F17" s="903" t="s">
        <v>27048</v>
      </c>
    </row>
    <row r="18" spans="5:6">
      <c r="E18" s="906" t="s">
        <v>27349</v>
      </c>
      <c r="F18" s="903" t="s">
        <v>27053</v>
      </c>
    </row>
    <row r="19" spans="5:6">
      <c r="E19" s="906" t="s">
        <v>27350</v>
      </c>
      <c r="F19" s="903" t="s">
        <v>27057</v>
      </c>
    </row>
    <row r="20" spans="5:6">
      <c r="E20" s="906" t="s">
        <v>27351</v>
      </c>
      <c r="F20" s="903" t="s">
        <v>27067</v>
      </c>
    </row>
    <row r="21" spans="5:6">
      <c r="E21" s="906" t="s">
        <v>27352</v>
      </c>
      <c r="F21" s="903" t="s">
        <v>27071</v>
      </c>
    </row>
    <row r="22" spans="5:6">
      <c r="E22" s="906" t="s">
        <v>27353</v>
      </c>
      <c r="F22" s="903" t="s">
        <v>27079</v>
      </c>
    </row>
    <row r="23" spans="5:6">
      <c r="E23" s="906" t="s">
        <v>27354</v>
      </c>
      <c r="F23" s="903" t="s">
        <v>27085</v>
      </c>
    </row>
    <row r="24" spans="5:6">
      <c r="E24" s="906" t="s">
        <v>27355</v>
      </c>
      <c r="F24" s="903" t="s">
        <v>27146</v>
      </c>
    </row>
    <row r="25" spans="5:6">
      <c r="E25" s="906" t="s">
        <v>27356</v>
      </c>
      <c r="F25" s="903" t="s">
        <v>27160</v>
      </c>
    </row>
    <row r="26" spans="5:6">
      <c r="E26" s="906" t="s">
        <v>27357</v>
      </c>
      <c r="F26" s="903" t="s">
        <v>27178</v>
      </c>
    </row>
    <row r="27" spans="5:6">
      <c r="E27" s="906" t="s">
        <v>27358</v>
      </c>
      <c r="F27" s="903" t="s">
        <v>27212</v>
      </c>
    </row>
    <row r="28" spans="5:6">
      <c r="E28" s="906" t="s">
        <v>27359</v>
      </c>
      <c r="F28" s="903" t="s">
        <v>27217</v>
      </c>
    </row>
    <row r="29" spans="5:6">
      <c r="E29" s="906" t="s">
        <v>27360</v>
      </c>
      <c r="F29" s="903" t="s">
        <v>27242</v>
      </c>
    </row>
    <row r="30" spans="5:6">
      <c r="E30" s="906" t="s">
        <v>27361</v>
      </c>
      <c r="F30" s="903" t="s">
        <v>27247</v>
      </c>
    </row>
    <row r="31" spans="5:6">
      <c r="E31" s="906" t="s">
        <v>27362</v>
      </c>
      <c r="F31" s="903" t="s">
        <v>27258</v>
      </c>
    </row>
    <row r="32" spans="5:6">
      <c r="E32" s="906" t="s">
        <v>27363</v>
      </c>
      <c r="F32" s="903" t="s">
        <v>27263</v>
      </c>
    </row>
    <row r="33" spans="5:6">
      <c r="E33" s="906" t="s">
        <v>27364</v>
      </c>
      <c r="F33" s="903" t="s">
        <v>27281</v>
      </c>
    </row>
    <row r="34" spans="5:6">
      <c r="E34" s="906" t="s">
        <v>27365</v>
      </c>
      <c r="F34" s="903" t="s">
        <v>27287</v>
      </c>
    </row>
    <row r="35" spans="5:6">
      <c r="E35" s="906" t="s">
        <v>27366</v>
      </c>
      <c r="F35" s="903" t="s">
        <v>27292</v>
      </c>
    </row>
    <row r="36" spans="5:6">
      <c r="E36" s="906" t="s">
        <v>24891</v>
      </c>
      <c r="F36" s="903" t="s">
        <v>27296</v>
      </c>
    </row>
    <row r="37" spans="5:6">
      <c r="E37" s="906" t="s">
        <v>27367</v>
      </c>
      <c r="F37" s="903" t="s">
        <v>27314</v>
      </c>
    </row>
    <row r="38" spans="5:6">
      <c r="E38" s="906" t="s">
        <v>27368</v>
      </c>
    </row>
    <row r="39" spans="5:6">
      <c r="E39" s="906" t="s">
        <v>27369</v>
      </c>
    </row>
    <row r="40" spans="5:6">
      <c r="E40" s="906" t="s">
        <v>27370</v>
      </c>
    </row>
    <row r="41" spans="5:6">
      <c r="E41" s="906" t="s">
        <v>27371</v>
      </c>
    </row>
    <row r="42" spans="5:6">
      <c r="E42" s="906" t="s">
        <v>27372</v>
      </c>
    </row>
    <row r="43" spans="5:6">
      <c r="E43" s="906" t="s">
        <v>27373</v>
      </c>
    </row>
    <row r="44" spans="5:6">
      <c r="E44" s="906" t="s">
        <v>27374</v>
      </c>
    </row>
    <row r="45" spans="5:6">
      <c r="E45" s="906" t="s">
        <v>27375</v>
      </c>
      <c r="F45"/>
    </row>
    <row r="46" spans="5:6">
      <c r="E46" s="906" t="s">
        <v>27376</v>
      </c>
      <c r="F46"/>
    </row>
    <row r="47" spans="5:6">
      <c r="E47" s="906" t="s">
        <v>27377</v>
      </c>
      <c r="F47"/>
    </row>
    <row r="48" spans="5:6">
      <c r="E48" s="906" t="s">
        <v>27378</v>
      </c>
      <c r="F48"/>
    </row>
    <row r="49" spans="5:6">
      <c r="E49" s="906" t="s">
        <v>27379</v>
      </c>
      <c r="F49"/>
    </row>
    <row r="50" spans="5:6">
      <c r="E50" s="906" t="s">
        <v>27380</v>
      </c>
      <c r="F50"/>
    </row>
    <row r="51" spans="5:6">
      <c r="E51" s="906" t="s">
        <v>27381</v>
      </c>
      <c r="F51"/>
    </row>
    <row r="52" spans="5:6">
      <c r="E52" s="906" t="s">
        <v>27382</v>
      </c>
      <c r="F52"/>
    </row>
    <row r="53" spans="5:6">
      <c r="E53" s="906" t="s">
        <v>27576</v>
      </c>
    </row>
    <row r="54" spans="5:6">
      <c r="E54" s="906" t="s">
        <v>27577</v>
      </c>
    </row>
    <row r="55" spans="5:6">
      <c r="F55"/>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8"/>
  <dimension ref="A1:AN85"/>
  <sheetViews>
    <sheetView topLeftCell="B1" zoomScaleNormal="100" workbookViewId="0">
      <selection activeCell="T3" sqref="T3"/>
    </sheetView>
  </sheetViews>
  <sheetFormatPr defaultColWidth="9.109375" defaultRowHeight="14.4"/>
  <cols>
    <col min="1" max="1" width="2.109375" style="39" customWidth="1"/>
    <col min="2" max="2" width="7.33203125" style="39" customWidth="1"/>
    <col min="3" max="3" width="13" style="39" customWidth="1"/>
    <col min="4" max="4" width="4.88671875" style="39" customWidth="1"/>
    <col min="5" max="5" width="1.33203125" style="39" customWidth="1"/>
    <col min="6" max="6" width="3.44140625" style="39" customWidth="1"/>
    <col min="7" max="7" width="1.33203125" style="39" customWidth="1"/>
    <col min="8" max="8" width="6.109375" style="39" customWidth="1"/>
    <col min="9" max="9" width="5.5546875" style="39" customWidth="1"/>
    <col min="10" max="10" width="0.33203125" style="39" customWidth="1"/>
    <col min="11" max="11" width="6.109375" style="39" customWidth="1"/>
    <col min="12" max="12" width="3.109375" style="39" customWidth="1"/>
    <col min="13" max="13" width="0.109375" style="39" hidden="1" customWidth="1"/>
    <col min="14" max="14" width="5.88671875" style="39" customWidth="1"/>
    <col min="15" max="15" width="1.88671875" style="39" customWidth="1"/>
    <col min="16" max="16" width="5" style="39" customWidth="1"/>
    <col min="17" max="17" width="2.5546875" style="39" customWidth="1"/>
    <col min="18" max="18" width="2.6640625" style="39" customWidth="1"/>
    <col min="19" max="19" width="1.33203125" style="39" customWidth="1"/>
    <col min="20" max="20" width="2.33203125" style="39" customWidth="1"/>
    <col min="21" max="21" width="11.88671875" style="39" customWidth="1"/>
    <col min="22" max="22" width="13.88671875" style="39" customWidth="1"/>
    <col min="23" max="23" width="25.44140625" style="39" customWidth="1"/>
    <col min="24" max="24" width="36.6640625" style="39" customWidth="1"/>
    <col min="25" max="25" width="17.44140625" style="41" customWidth="1"/>
    <col min="26" max="26" width="16.88671875" style="41" customWidth="1"/>
    <col min="27" max="27" width="9.109375" style="41"/>
    <col min="28" max="28" width="24.6640625" style="41" customWidth="1"/>
    <col min="29" max="29" width="22" style="41" customWidth="1"/>
    <col min="30" max="30" width="23.109375" style="41" customWidth="1"/>
    <col min="31" max="31" width="12.33203125" style="41" customWidth="1"/>
    <col min="32" max="34" width="9.109375" style="41"/>
    <col min="35" max="16384" width="9.109375" style="39"/>
  </cols>
  <sheetData>
    <row r="1" spans="1:34" ht="21.75" customHeight="1"/>
    <row r="2" spans="1:34" ht="22.2">
      <c r="V2" s="39">
        <f>K11</f>
        <v>9</v>
      </c>
      <c r="X2" s="40" t="s">
        <v>1920</v>
      </c>
      <c r="Y2" s="1624"/>
      <c r="Z2" s="1624"/>
    </row>
    <row r="3" spans="1:34" ht="16.8">
      <c r="U3" s="42"/>
      <c r="V3" s="39">
        <f ca="1">(L15/V2)</f>
        <v>11146000</v>
      </c>
      <c r="W3" s="39" t="str">
        <f>VLOOKUP(A7,Table54[[نام و نام خانوادگی]:[توضیحات]],7,0)</f>
        <v>دستیار پزشک</v>
      </c>
      <c r="X3" s="132" t="s">
        <v>2050</v>
      </c>
      <c r="AE3" s="39"/>
      <c r="AF3" s="39"/>
      <c r="AG3" s="39"/>
      <c r="AH3" s="39"/>
    </row>
    <row r="4" spans="1:34">
      <c r="B4" s="1625" t="str">
        <f>VLOOKUP(A7,Table54[[نام و نام خانوادگی]:[توضیحات]],2,0)&amp;"-"&amp;RIGHT(D10,2)&amp;F10</f>
        <v>33005-0112</v>
      </c>
      <c r="C4" s="1625"/>
      <c r="V4" s="43">
        <f ca="1">(V3*2)/(12)*(V2)</f>
        <v>16719000</v>
      </c>
      <c r="W4" s="43"/>
      <c r="X4" s="43"/>
      <c r="Y4" s="39"/>
      <c r="Z4" s="39"/>
      <c r="AE4" s="39"/>
      <c r="AF4" s="39"/>
      <c r="AG4" s="39"/>
      <c r="AH4" s="39"/>
    </row>
    <row r="5" spans="1:34" ht="32.4">
      <c r="B5" s="136"/>
      <c r="F5" s="1626">
        <v>1401</v>
      </c>
      <c r="G5" s="1626"/>
      <c r="H5" s="1626"/>
      <c r="I5" s="44" t="s">
        <v>49</v>
      </c>
      <c r="J5" s="44"/>
      <c r="K5" s="44"/>
      <c r="L5" s="44"/>
      <c r="M5" s="44"/>
      <c r="N5" s="44"/>
      <c r="O5" s="44"/>
      <c r="P5" s="44"/>
      <c r="Q5" s="44"/>
      <c r="R5" s="44"/>
      <c r="S5" s="44"/>
      <c r="T5" s="44"/>
      <c r="U5" s="44"/>
      <c r="V5" s="43">
        <f ca="1">(V4/2)</f>
        <v>8359500</v>
      </c>
      <c r="W5" s="45" t="str">
        <f>VLOOKUP(A7,Table54[[نام و نام خانوادگی]:[توضیحات]],16,0)</f>
        <v>1403/01/14</v>
      </c>
      <c r="X5" s="132" t="s">
        <v>1084</v>
      </c>
      <c r="Y5" s="39" t="str">
        <f>N10  &amp; P10 &amp;  R10</f>
        <v>14010401</v>
      </c>
      <c r="Z5" s="39" t="str">
        <f>SUBSTITUTE(W5,"/","")</f>
        <v>14030114</v>
      </c>
      <c r="AE5" s="39"/>
      <c r="AF5" s="39"/>
      <c r="AG5" s="39"/>
      <c r="AH5" s="39"/>
    </row>
    <row r="6" spans="1:34" ht="15" customHeight="1">
      <c r="V6" s="43"/>
      <c r="W6" s="1619" t="str">
        <f>VLOOKUP(A7,Table54[[نام و نام خانوادگی]:[توضیحات]],18,0)</f>
        <v>1403/07/01</v>
      </c>
      <c r="X6" s="1605" t="s">
        <v>1085</v>
      </c>
      <c r="Y6" s="39" t="str">
        <f>D10  &amp; F10 &amp;  H10</f>
        <v>14011229</v>
      </c>
      <c r="Z6" s="99">
        <f>VALUE(SUBSTITUTE(W6,"/",""))</f>
        <v>14030701</v>
      </c>
      <c r="AE6" s="39"/>
      <c r="AF6" s="39"/>
      <c r="AG6" s="39"/>
      <c r="AH6" s="39"/>
    </row>
    <row r="7" spans="1:34" ht="18.75" customHeight="1">
      <c r="A7" s="1627" t="s">
        <v>5424</v>
      </c>
      <c r="B7" s="1627"/>
      <c r="C7" s="1627"/>
      <c r="D7" s="1622" t="s">
        <v>2441</v>
      </c>
      <c r="E7" s="1622"/>
      <c r="F7" s="1622"/>
      <c r="G7" s="1622"/>
      <c r="H7" s="1622"/>
      <c r="I7" s="1628" t="s">
        <v>4222</v>
      </c>
      <c r="J7" s="1628"/>
      <c r="K7" s="1628"/>
      <c r="L7" s="1628"/>
      <c r="M7" s="1628"/>
      <c r="N7" s="1628"/>
      <c r="O7" s="1628"/>
      <c r="P7" s="1628"/>
      <c r="Q7" s="1628"/>
      <c r="R7" s="1628"/>
      <c r="S7" s="1628"/>
      <c r="T7" s="1628"/>
      <c r="U7" s="133" t="s">
        <v>68</v>
      </c>
      <c r="V7" s="47"/>
      <c r="W7" s="1619"/>
      <c r="X7" s="1605"/>
      <c r="Y7" s="41" t="str">
        <f>D11 &amp; "/" &amp; F11 &amp; "/" &amp;  H11</f>
        <v>//</v>
      </c>
      <c r="AE7" s="39"/>
      <c r="AF7" s="39"/>
      <c r="AG7" s="39"/>
      <c r="AH7" s="39"/>
    </row>
    <row r="8" spans="1:34" ht="15" customHeight="1">
      <c r="V8" s="43"/>
      <c r="W8" s="1619">
        <f>VLOOKUP(A7,Table54[[نام و نام خانوادگی]:[توضیحات]],21,0)</f>
        <v>0</v>
      </c>
      <c r="X8" s="1605" t="s">
        <v>1297</v>
      </c>
      <c r="Y8" s="41" t="str">
        <f>Y6</f>
        <v>14011229</v>
      </c>
      <c r="Z8" s="86"/>
      <c r="AE8" s="39"/>
      <c r="AF8" s="39"/>
      <c r="AG8" s="39"/>
      <c r="AH8" s="39"/>
    </row>
    <row r="9" spans="1:34" ht="18" customHeight="1">
      <c r="E9" s="1620" t="str">
        <f>IF(VLOOKUP(A7,Table54[[نام و نام خانوادگی]:[توضیحات]],5,0)="تمام وقت","تمــام وقت","نیــمه وقت")</f>
        <v>نیــمه وقت</v>
      </c>
      <c r="F9" s="1620"/>
      <c r="G9" s="1620"/>
      <c r="H9" s="1620"/>
      <c r="I9" s="1620"/>
      <c r="K9" s="48" t="s">
        <v>29</v>
      </c>
      <c r="L9" s="48"/>
      <c r="M9" s="48"/>
      <c r="N9" s="48"/>
      <c r="O9" s="48"/>
      <c r="P9" s="48"/>
      <c r="Q9" s="48"/>
      <c r="R9" s="48"/>
      <c r="S9" s="48"/>
      <c r="V9" s="43"/>
      <c r="W9" s="1619"/>
      <c r="X9" s="1605"/>
      <c r="Y9" s="46"/>
      <c r="Z9" s="86"/>
      <c r="AE9" s="39"/>
      <c r="AF9" s="39"/>
      <c r="AG9" s="39"/>
      <c r="AH9" s="39"/>
    </row>
    <row r="10" spans="1:34" ht="20.25" customHeight="1">
      <c r="D10" s="49">
        <f>F5</f>
        <v>1401</v>
      </c>
      <c r="E10" s="50" t="s">
        <v>63</v>
      </c>
      <c r="F10" s="51" t="s">
        <v>1887</v>
      </c>
      <c r="G10" s="50" t="s">
        <v>63</v>
      </c>
      <c r="H10" s="135" t="s">
        <v>525</v>
      </c>
      <c r="I10" s="1621" t="s">
        <v>28</v>
      </c>
      <c r="J10" s="1621"/>
      <c r="K10" s="1621"/>
      <c r="L10" s="134"/>
      <c r="M10" s="134"/>
      <c r="N10" s="49">
        <f>F5</f>
        <v>1401</v>
      </c>
      <c r="O10" s="50" t="s">
        <v>63</v>
      </c>
      <c r="P10" s="51" t="s">
        <v>254</v>
      </c>
      <c r="Q10" s="50" t="s">
        <v>63</v>
      </c>
      <c r="R10" s="135" t="s">
        <v>67</v>
      </c>
      <c r="S10" s="1622" t="s">
        <v>65</v>
      </c>
      <c r="T10" s="1622"/>
      <c r="U10" s="1622"/>
      <c r="V10" s="52"/>
      <c r="W10" s="1619">
        <f>VLOOKUP(A7,Table54[[نام و نام خانوادگی]:[توضیحات]],19,0)</f>
        <v>0</v>
      </c>
      <c r="X10" s="1605" t="s">
        <v>1086</v>
      </c>
      <c r="Y10" s="41" t="s">
        <v>1359</v>
      </c>
      <c r="Z10" s="124"/>
      <c r="AE10" s="39"/>
      <c r="AF10" s="39"/>
      <c r="AG10" s="39"/>
      <c r="AH10" s="39"/>
    </row>
    <row r="11" spans="1:34" ht="24.75" customHeight="1" thickBot="1">
      <c r="I11" s="53" t="s">
        <v>62</v>
      </c>
      <c r="K11" s="54">
        <f>((VALUE(F10)-VALUE(P10))+1)</f>
        <v>9</v>
      </c>
      <c r="L11" s="1623" t="s">
        <v>61</v>
      </c>
      <c r="M11" s="1623"/>
      <c r="N11" s="1623"/>
      <c r="O11" s="1623"/>
      <c r="P11" s="1623"/>
      <c r="Q11" s="1623"/>
      <c r="R11" s="1623"/>
      <c r="S11" s="55"/>
      <c r="V11" s="43"/>
      <c r="W11" s="1619"/>
      <c r="X11" s="1605"/>
      <c r="Y11" s="41" t="str">
        <f xml:space="preserve"> "TPaye_" &amp; F5</f>
        <v>TPaye_1401</v>
      </c>
      <c r="Z11" s="125"/>
      <c r="AE11" s="39"/>
      <c r="AF11" s="39"/>
      <c r="AG11" s="39"/>
      <c r="AH11" s="39"/>
    </row>
    <row r="12" spans="1:34" ht="20.25" customHeight="1">
      <c r="B12" s="1609">
        <f>F5</f>
        <v>1401</v>
      </c>
      <c r="C12" s="1611" t="s">
        <v>2883</v>
      </c>
      <c r="D12" s="1611"/>
      <c r="E12" s="1611"/>
      <c r="F12" s="1611"/>
      <c r="G12" s="1611"/>
      <c r="H12" s="1611"/>
      <c r="I12" s="1612"/>
      <c r="J12" s="56"/>
      <c r="K12" s="1609">
        <f>F5</f>
        <v>1401</v>
      </c>
      <c r="L12" s="1615" t="s">
        <v>2440</v>
      </c>
      <c r="M12" s="1615"/>
      <c r="N12" s="1615"/>
      <c r="O12" s="1615"/>
      <c r="P12" s="1615"/>
      <c r="Q12" s="1615"/>
      <c r="R12" s="1615"/>
      <c r="S12" s="1615"/>
      <c r="T12" s="1615"/>
      <c r="U12" s="1616"/>
      <c r="V12" s="57"/>
      <c r="W12" s="1619">
        <v>0</v>
      </c>
      <c r="X12" s="1605" t="s">
        <v>1088</v>
      </c>
      <c r="Y12" s="58" t="s">
        <v>2238</v>
      </c>
      <c r="AE12" s="39"/>
      <c r="AF12" s="39"/>
      <c r="AG12" s="39"/>
      <c r="AH12" s="39"/>
    </row>
    <row r="13" spans="1:34" ht="14.25" customHeight="1" thickBot="1">
      <c r="B13" s="1610"/>
      <c r="C13" s="1613"/>
      <c r="D13" s="1613"/>
      <c r="E13" s="1613"/>
      <c r="F13" s="1613"/>
      <c r="G13" s="1613"/>
      <c r="H13" s="1613"/>
      <c r="I13" s="1614"/>
      <c r="J13" s="59"/>
      <c r="K13" s="1610"/>
      <c r="L13" s="1617"/>
      <c r="M13" s="1617"/>
      <c r="N13" s="1617"/>
      <c r="O13" s="1617"/>
      <c r="P13" s="1617"/>
      <c r="Q13" s="1617"/>
      <c r="R13" s="1617"/>
      <c r="S13" s="1617"/>
      <c r="T13" s="1617"/>
      <c r="U13" s="1618"/>
      <c r="V13" s="57"/>
      <c r="W13" s="1619"/>
      <c r="X13" s="1605"/>
      <c r="Y13" s="58" t="s">
        <v>2239</v>
      </c>
      <c r="AE13" s="39"/>
      <c r="AF13" s="39"/>
      <c r="AG13" s="39"/>
      <c r="AH13" s="39"/>
    </row>
    <row r="14" spans="1:34" ht="20.25" customHeight="1">
      <c r="A14" s="60"/>
      <c r="B14" s="61" t="s">
        <v>3</v>
      </c>
      <c r="C14" s="62">
        <v>1</v>
      </c>
      <c r="D14" s="1599" t="s">
        <v>2884</v>
      </c>
      <c r="E14" s="1600"/>
      <c r="F14" s="1600"/>
      <c r="G14" s="1600"/>
      <c r="H14" s="1600"/>
      <c r="I14" s="1601"/>
      <c r="J14" s="63"/>
      <c r="K14" s="61" t="s">
        <v>3</v>
      </c>
      <c r="L14" s="1602">
        <f>IF(W14="",(IF(E9="نیمه وقت",8*K11,(IF(F10&gt;=P10,INT(IF(C14=15,(j_diff(Y5,Y6)+1)/2,(j_diff(Y5,Y6)+1))),"غلط")))),W14)</f>
        <v>72</v>
      </c>
      <c r="M14" s="1602"/>
      <c r="N14" s="1602"/>
      <c r="O14" s="1602"/>
      <c r="P14" s="1603"/>
      <c r="Q14" s="1599" t="s">
        <v>2</v>
      </c>
      <c r="R14" s="1600"/>
      <c r="S14" s="1600"/>
      <c r="T14" s="1600"/>
      <c r="U14" s="1601"/>
      <c r="V14" s="64"/>
      <c r="W14" s="1604"/>
      <c r="X14" s="1605" t="s">
        <v>1087</v>
      </c>
      <c r="Y14" s="65">
        <f>IF(W14&lt;&gt;0,((C15/$C$14)*L14),C15*K11)</f>
        <v>12539250</v>
      </c>
      <c r="Z14" s="41" t="s">
        <v>4</v>
      </c>
      <c r="AE14" s="39"/>
      <c r="AF14" s="39"/>
      <c r="AG14" s="39"/>
      <c r="AH14" s="39"/>
    </row>
    <row r="15" spans="1:34" ht="22.5" customHeight="1">
      <c r="A15" s="60"/>
      <c r="B15" s="138" t="s">
        <v>5</v>
      </c>
      <c r="C15" s="66">
        <f>(IFERROR(VLOOKUP($F$5,DATA!H7:R40,3,0),":("))</f>
        <v>1393250</v>
      </c>
      <c r="D15" s="1549" t="s">
        <v>2885</v>
      </c>
      <c r="E15" s="1550"/>
      <c r="F15" s="1550"/>
      <c r="G15" s="1550"/>
      <c r="H15" s="1550"/>
      <c r="I15" s="1551"/>
      <c r="J15" s="67"/>
      <c r="K15" s="68" t="s">
        <v>5</v>
      </c>
      <c r="L15" s="1583">
        <f ca="1">IF(W24="بله",((C15*L14)+V19)+(((C15*L14)+V19)*35/100),((C15*L14)+V19))</f>
        <v>100314000</v>
      </c>
      <c r="M15" s="1583"/>
      <c r="N15" s="1583"/>
      <c r="O15" s="1583"/>
      <c r="P15" s="1584"/>
      <c r="Q15" s="1606" t="s">
        <v>4906</v>
      </c>
      <c r="R15" s="1607"/>
      <c r="S15" s="1607"/>
      <c r="T15" s="1607"/>
      <c r="U15" s="1608"/>
      <c r="V15" s="64"/>
      <c r="W15" s="1604"/>
      <c r="X15" s="1605"/>
      <c r="Y15" s="65">
        <f>IF($W$14&lt;&gt;0,(((C26/$C$14)+0.11)*$L$14),C26*$K$11)</f>
        <v>2061246.5753424659</v>
      </c>
      <c r="Z15" s="69" t="s">
        <v>59</v>
      </c>
      <c r="AA15" s="46"/>
      <c r="AB15" s="70"/>
      <c r="AC15" s="46"/>
      <c r="AD15" s="71"/>
      <c r="AE15" s="39"/>
      <c r="AF15" s="39"/>
      <c r="AG15" s="39"/>
      <c r="AH15" s="39"/>
    </row>
    <row r="16" spans="1:34" ht="21">
      <c r="A16" s="60"/>
      <c r="B16" s="131" t="s">
        <v>5</v>
      </c>
      <c r="C16" s="72">
        <f>VLOOKUP($F$5,DATA!H7:R40,9,0)/30</f>
        <v>216666.66666666666</v>
      </c>
      <c r="D16" s="1578" t="s">
        <v>2886</v>
      </c>
      <c r="E16" s="1579"/>
      <c r="F16" s="1579"/>
      <c r="G16" s="1579"/>
      <c r="H16" s="1579"/>
      <c r="I16" s="1580"/>
      <c r="J16" s="60"/>
      <c r="K16" s="73" t="s">
        <v>5</v>
      </c>
      <c r="L16" s="1581">
        <f>IF(OR(L14=31,L14=29),C16*30,C16*L14)</f>
        <v>15600000</v>
      </c>
      <c r="M16" s="1581"/>
      <c r="N16" s="1581"/>
      <c r="O16" s="1581"/>
      <c r="P16" s="1582"/>
      <c r="Q16" s="1578" t="s">
        <v>6</v>
      </c>
      <c r="R16" s="1579"/>
      <c r="S16" s="1579"/>
      <c r="T16" s="1579"/>
      <c r="U16" s="1580"/>
      <c r="V16" s="43">
        <f>IF(Z6&gt;0,(INT((j_diff(Z6,Y6)+1))),(INT((j_diff(Z5,Y6)+1))))</f>
        <v>-551</v>
      </c>
      <c r="W16" s="43">
        <f>IF(Z6&gt;0,(INT(IF(E9="نیــمه وقت",(j_diff(Z6,Y6)+1)/2,(j_diff(Z6,Y6)+1)))),(INT(IF(E9="نیــمه وقت",(j_diff(Z5,Y6)+1)/2,(j_diff(Z5,Y6)+1)))))</f>
        <v>-276</v>
      </c>
      <c r="X16" s="132" t="s">
        <v>1211</v>
      </c>
      <c r="Y16" s="65">
        <f>IF($W$14&lt;&gt;0,(((C27/$C$14)+0.11)*$L$14),C27*$K$11)</f>
        <v>1030623.2876712329</v>
      </c>
      <c r="Z16" s="41" t="s">
        <v>24</v>
      </c>
      <c r="AE16" s="39"/>
      <c r="AF16" s="39"/>
      <c r="AG16" s="39"/>
      <c r="AH16" s="39"/>
    </row>
    <row r="17" spans="1:34" ht="21">
      <c r="A17" s="60"/>
      <c r="B17" s="138" t="s">
        <v>5</v>
      </c>
      <c r="C17" s="66">
        <f>VLOOKUP($F$5,DATA!H7:R40,8,0)/30</f>
        <v>283333.33333333331</v>
      </c>
      <c r="D17" s="1549" t="s">
        <v>2887</v>
      </c>
      <c r="E17" s="1550"/>
      <c r="F17" s="1550"/>
      <c r="G17" s="1550"/>
      <c r="H17" s="1550"/>
      <c r="I17" s="1551"/>
      <c r="J17" s="67"/>
      <c r="K17" s="68" t="s">
        <v>5</v>
      </c>
      <c r="L17" s="1583">
        <f>IF(OR(L14=31,L14=29),C17*30,C17*L14)</f>
        <v>20400000</v>
      </c>
      <c r="M17" s="1583"/>
      <c r="N17" s="1583"/>
      <c r="O17" s="1583"/>
      <c r="P17" s="1584"/>
      <c r="Q17" s="1549" t="s">
        <v>7</v>
      </c>
      <c r="R17" s="1550"/>
      <c r="S17" s="1550"/>
      <c r="T17" s="1550"/>
      <c r="U17" s="1551"/>
      <c r="V17" s="74">
        <f>INT(IF(W18&gt;=1,(W16-(W18*365))/30,W16/30))</f>
        <v>-10</v>
      </c>
      <c r="W17" s="74">
        <f>INT(IF(W18&gt;=1,(W16-(W18*365))/30,W16/30))</f>
        <v>-10</v>
      </c>
      <c r="X17" s="132" t="s">
        <v>1213</v>
      </c>
      <c r="Y17" s="41">
        <f>(3089-(W18*365))/30</f>
        <v>115.13333333333334</v>
      </c>
      <c r="AB17" s="39"/>
      <c r="AC17" s="39"/>
      <c r="AD17" s="39"/>
      <c r="AE17" s="39"/>
      <c r="AF17" s="39"/>
      <c r="AG17" s="39"/>
      <c r="AH17" s="39"/>
    </row>
    <row r="18" spans="1:34" ht="21">
      <c r="A18" s="60"/>
      <c r="B18" s="131"/>
      <c r="C18" s="75" t="s">
        <v>2890</v>
      </c>
      <c r="D18" s="1578" t="s">
        <v>8</v>
      </c>
      <c r="E18" s="1579"/>
      <c r="F18" s="1579"/>
      <c r="G18" s="1579"/>
      <c r="H18" s="1579"/>
      <c r="I18" s="1580"/>
      <c r="J18" s="60"/>
      <c r="K18" s="76"/>
      <c r="L18" s="1596" t="s">
        <v>9</v>
      </c>
      <c r="M18" s="1596"/>
      <c r="N18" s="1596"/>
      <c r="O18" s="1596"/>
      <c r="P18" s="1593"/>
      <c r="Q18" s="1578" t="s">
        <v>8</v>
      </c>
      <c r="R18" s="1579"/>
      <c r="S18" s="1579"/>
      <c r="T18" s="1579"/>
      <c r="U18" s="1580"/>
      <c r="V18" s="77">
        <f>IF(E9="تمام وقت",INT((IF(Z6&gt;0,INT((j_diff(Z6,Y6)/365)),INT((j_diff(Z5,Y6)/365)))))-1,INT((IF(Z6&gt;0,INT((j_diff(Z6,Y6)/365)),INT((j_diff(Z5,Y6)/365)))))-2)</f>
        <v>-4</v>
      </c>
      <c r="W18" s="77">
        <f>INT(IF(E9="نیــمه وقت",(IF(Z6&gt;0,INT((j_diff(Z6,Y6)/365)),INT((j_diff(Z5,Y6)/365))))/2,(IF(Z6&gt;0,INT((j_diff(Z6,Y6)/365)),INT((j_diff(Z5,Y6)/365))))))</f>
        <v>-1</v>
      </c>
      <c r="X18" s="132" t="s">
        <v>1212</v>
      </c>
      <c r="Y18" s="41">
        <f>INT((W16-(W18*365))/30)</f>
        <v>2</v>
      </c>
      <c r="AB18" s="39"/>
      <c r="AC18" s="39"/>
      <c r="AD18" s="39"/>
      <c r="AE18" s="39"/>
      <c r="AF18" s="39"/>
      <c r="AG18" s="39"/>
      <c r="AH18" s="39"/>
    </row>
    <row r="19" spans="1:34" ht="21">
      <c r="B19" s="1589" t="s">
        <v>11</v>
      </c>
      <c r="C19" s="1590"/>
      <c r="D19" s="1549" t="s">
        <v>10</v>
      </c>
      <c r="E19" s="1550"/>
      <c r="F19" s="1550"/>
      <c r="G19" s="1550"/>
      <c r="H19" s="1550"/>
      <c r="I19" s="1551"/>
      <c r="J19" s="67"/>
      <c r="K19" s="68" t="s">
        <v>5</v>
      </c>
      <c r="L19" s="1594">
        <v>0</v>
      </c>
      <c r="M19" s="1594"/>
      <c r="N19" s="1594"/>
      <c r="O19" s="1594"/>
      <c r="P19" s="1595"/>
      <c r="Q19" s="1549" t="s">
        <v>10</v>
      </c>
      <c r="R19" s="1550"/>
      <c r="S19" s="1550"/>
      <c r="T19" s="1550"/>
      <c r="U19" s="1551"/>
      <c r="V19" s="78">
        <f ca="1">IF(V18&lt;1,0,(VLOOKUP((V18),INDIRECT("TPaye_" &amp; F5),V17+2))*L14)</f>
        <v>0</v>
      </c>
      <c r="W19" s="78">
        <f ca="1">IF(E9="تمــام وقت",IF(W18&lt;1,0,(VLOOKUP((W18),INDIRECT("TPaye_" &amp; F5),W17+2))*L14),(IF(W18&lt;1,0,(VLOOKUP((W18),INDIRECT("TPaye_" &amp; F5),W17+2))*L14))/2)</f>
        <v>0</v>
      </c>
      <c r="X19" s="132" t="s">
        <v>1214</v>
      </c>
      <c r="AB19" s="39"/>
      <c r="AC19" s="39"/>
      <c r="AD19" s="39"/>
      <c r="AE19" s="39"/>
      <c r="AF19" s="39"/>
      <c r="AG19" s="39"/>
      <c r="AH19" s="39"/>
    </row>
    <row r="20" spans="1:34" ht="21">
      <c r="B20" s="1592" t="s">
        <v>14</v>
      </c>
      <c r="C20" s="1593"/>
      <c r="D20" s="1578" t="s">
        <v>12</v>
      </c>
      <c r="E20" s="1579"/>
      <c r="F20" s="1579"/>
      <c r="G20" s="1579"/>
      <c r="H20" s="1579"/>
      <c r="I20" s="1580"/>
      <c r="J20" s="60"/>
      <c r="K20" s="73"/>
      <c r="L20" s="1596" t="s">
        <v>13</v>
      </c>
      <c r="M20" s="1596"/>
      <c r="N20" s="1596"/>
      <c r="O20" s="1596"/>
      <c r="P20" s="1593"/>
      <c r="Q20" s="1578" t="s">
        <v>12</v>
      </c>
      <c r="R20" s="1579"/>
      <c r="S20" s="1579"/>
      <c r="T20" s="1579"/>
      <c r="U20" s="1580"/>
      <c r="V20" s="79">
        <f ca="1">V19/L14</f>
        <v>0</v>
      </c>
      <c r="W20" s="79">
        <f ca="1">IF(E9="تمــام وقت",W19/L14,(W19/L14)*2)</f>
        <v>0</v>
      </c>
      <c r="X20" s="132" t="s">
        <v>1298</v>
      </c>
      <c r="Y20" s="41">
        <f>VLOOKUP(A7,Table54[[نام و نام خانوادگی]:[توضیحات]],2,0)</f>
        <v>33005</v>
      </c>
      <c r="Z20" s="41" t="s">
        <v>1206</v>
      </c>
      <c r="AB20" s="39"/>
      <c r="AC20" s="39"/>
      <c r="AD20" s="39"/>
      <c r="AE20" s="39"/>
      <c r="AF20" s="39"/>
      <c r="AG20" s="39"/>
      <c r="AH20" s="39"/>
    </row>
    <row r="21" spans="1:34" ht="21">
      <c r="B21" s="1597" t="s">
        <v>354</v>
      </c>
      <c r="C21" s="1598"/>
      <c r="D21" s="1549" t="s">
        <v>15</v>
      </c>
      <c r="E21" s="1550"/>
      <c r="F21" s="1550"/>
      <c r="G21" s="1550"/>
      <c r="H21" s="1550"/>
      <c r="I21" s="1551"/>
      <c r="J21" s="67"/>
      <c r="K21" s="68"/>
      <c r="L21" s="1591" t="str">
        <f>IF(W24="بله","تصفیه شد","فاقد")</f>
        <v>فاقد</v>
      </c>
      <c r="M21" s="1591"/>
      <c r="N21" s="1591"/>
      <c r="O21" s="1591"/>
      <c r="P21" s="1590"/>
      <c r="Q21" s="1549" t="s">
        <v>15</v>
      </c>
      <c r="R21" s="1550"/>
      <c r="S21" s="1550"/>
      <c r="T21" s="1550"/>
      <c r="U21" s="1551"/>
      <c r="V21" s="64"/>
      <c r="W21" s="122"/>
      <c r="X21" s="123"/>
      <c r="Y21" s="41" t="str">
        <f>LEFT((IF(K11=12,F5,D10  &amp; F10  &amp;  H10)),6)</f>
        <v>140112</v>
      </c>
      <c r="Z21" s="41" t="s">
        <v>1120</v>
      </c>
      <c r="AB21" s="39"/>
      <c r="AC21" s="39"/>
      <c r="AD21" s="39"/>
      <c r="AE21" s="39"/>
      <c r="AF21" s="39"/>
      <c r="AG21" s="39"/>
      <c r="AH21" s="39"/>
    </row>
    <row r="22" spans="1:34" ht="21">
      <c r="B22" s="1592" t="s">
        <v>17</v>
      </c>
      <c r="C22" s="1593"/>
      <c r="D22" s="1578" t="s">
        <v>16</v>
      </c>
      <c r="E22" s="1579"/>
      <c r="F22" s="1579"/>
      <c r="G22" s="1579"/>
      <c r="H22" s="1579"/>
      <c r="I22" s="1580"/>
      <c r="J22" s="60"/>
      <c r="K22" s="73" t="s">
        <v>5</v>
      </c>
      <c r="L22" s="1587">
        <v>0</v>
      </c>
      <c r="M22" s="1587"/>
      <c r="N22" s="1587"/>
      <c r="O22" s="1587"/>
      <c r="P22" s="1588"/>
      <c r="Q22" s="1578" t="s">
        <v>16</v>
      </c>
      <c r="R22" s="1579"/>
      <c r="S22" s="1579"/>
      <c r="T22" s="1579"/>
      <c r="U22" s="1580"/>
      <c r="V22" s="128">
        <f>IF(K11=1,U31,X32)</f>
        <v>0</v>
      </c>
      <c r="W22" s="127" t="s">
        <v>3045</v>
      </c>
      <c r="X22" s="145">
        <f>L22+L28</f>
        <v>0</v>
      </c>
      <c r="Y22" s="65" t="str">
        <f xml:space="preserve"> IF(E9="تمــام وقت","TSt","TSn")</f>
        <v>TSn</v>
      </c>
      <c r="Z22" s="41" t="s">
        <v>1207</v>
      </c>
      <c r="AB22" s="39"/>
      <c r="AC22" s="39"/>
      <c r="AD22" s="39"/>
      <c r="AE22" s="39"/>
      <c r="AF22" s="39"/>
      <c r="AG22" s="39"/>
      <c r="AH22" s="39"/>
    </row>
    <row r="23" spans="1:34" ht="21">
      <c r="B23" s="1589" t="s">
        <v>19</v>
      </c>
      <c r="C23" s="1590"/>
      <c r="D23" s="1549" t="s">
        <v>18</v>
      </c>
      <c r="E23" s="1550"/>
      <c r="F23" s="1550"/>
      <c r="G23" s="1550"/>
      <c r="H23" s="1550"/>
      <c r="I23" s="1551"/>
      <c r="J23" s="67"/>
      <c r="K23" s="68" t="s">
        <v>30</v>
      </c>
      <c r="L23" s="1594" t="str">
        <f>VLOOKUP(A7,Table54[[نام و نام خانوادگی]:[توضیحات]],9,0)</f>
        <v>فاقد فرزند</v>
      </c>
      <c r="M23" s="1594"/>
      <c r="N23" s="1594"/>
      <c r="O23" s="1594"/>
      <c r="P23" s="1595"/>
      <c r="Q23" s="1549" t="s">
        <v>18</v>
      </c>
      <c r="R23" s="1550"/>
      <c r="S23" s="1550"/>
      <c r="T23" s="1550"/>
      <c r="U23" s="1551"/>
      <c r="V23" s="104" t="e">
        <f ca="1">(IF(F5&gt;=1400,(IF(((MATCH((D10&amp;F10),Table54[#Headers],0))-(MATCH((N10&amp;P10),Table54[#Headers],0)-1))&gt;1,SUM((INDEX(Table54[],MATCH(A7,Table54[نام و نام خانوادگی],0),MATCH((N10&amp;P10),Table54[#Headers],0))):(INDEX(Table54[],MATCH(A7,Table54[نام و نام خانوادگی],0),MATCH((D10&amp;F10),Table54[#Headers],0)))),IF((VLOOKUP(A7,Table54[[نام و نام خانوادگی]:[توضیحات]],19,0))="نقدی ",0,U32))),0))-L30</f>
        <v>#VALUE!</v>
      </c>
      <c r="X23" s="145" t="e">
        <f ca="1">L30-L28</f>
        <v>#VALUE!</v>
      </c>
      <c r="AB23" s="39"/>
      <c r="AC23" s="39"/>
      <c r="AD23" s="39"/>
      <c r="AE23" s="39"/>
      <c r="AF23" s="39"/>
      <c r="AG23" s="39"/>
      <c r="AH23" s="39"/>
    </row>
    <row r="24" spans="1:34" ht="21">
      <c r="B24" s="1585" t="s">
        <v>355</v>
      </c>
      <c r="C24" s="1586"/>
      <c r="D24" s="1578" t="s">
        <v>20</v>
      </c>
      <c r="E24" s="1579"/>
      <c r="F24" s="1579"/>
      <c r="G24" s="1579"/>
      <c r="H24" s="1579"/>
      <c r="I24" s="1580"/>
      <c r="J24" s="60"/>
      <c r="K24" s="73" t="s">
        <v>5</v>
      </c>
      <c r="L24" s="1587" t="e">
        <f ca="1">((L15*10)/100)*L23</f>
        <v>#VALUE!</v>
      </c>
      <c r="M24" s="1587"/>
      <c r="N24" s="1587"/>
      <c r="O24" s="1587"/>
      <c r="P24" s="1588"/>
      <c r="Q24" s="1578" t="s">
        <v>20</v>
      </c>
      <c r="R24" s="1579"/>
      <c r="S24" s="1579"/>
      <c r="T24" s="1579"/>
      <c r="U24" s="1580"/>
      <c r="V24" s="64" t="s">
        <v>3649</v>
      </c>
      <c r="W24" s="126" t="s">
        <v>3156</v>
      </c>
      <c r="X24" s="151" t="s">
        <v>3155</v>
      </c>
      <c r="AB24" s="39"/>
      <c r="AC24" s="39"/>
      <c r="AD24" s="39"/>
      <c r="AE24" s="39"/>
      <c r="AF24" s="39"/>
      <c r="AG24" s="39"/>
      <c r="AH24" s="39"/>
    </row>
    <row r="25" spans="1:34" ht="21">
      <c r="B25" s="1589" t="s">
        <v>22</v>
      </c>
      <c r="C25" s="1590"/>
      <c r="D25" s="1549" t="s">
        <v>21</v>
      </c>
      <c r="E25" s="1550"/>
      <c r="F25" s="1550"/>
      <c r="G25" s="1550"/>
      <c r="H25" s="1550"/>
      <c r="I25" s="1551"/>
      <c r="J25" s="67"/>
      <c r="K25" s="68"/>
      <c r="L25" s="1591" t="s">
        <v>13</v>
      </c>
      <c r="M25" s="1591"/>
      <c r="N25" s="1591"/>
      <c r="O25" s="1591"/>
      <c r="P25" s="1590"/>
      <c r="Q25" s="1549" t="s">
        <v>21</v>
      </c>
      <c r="R25" s="1550"/>
      <c r="S25" s="1550"/>
      <c r="T25" s="1550"/>
      <c r="U25" s="1551"/>
      <c r="V25" s="64"/>
      <c r="W25" s="126" t="s">
        <v>3156</v>
      </c>
      <c r="X25" s="151" t="s">
        <v>3235</v>
      </c>
      <c r="Z25" s="79"/>
      <c r="AB25" s="39"/>
      <c r="AC25" s="39"/>
      <c r="AD25" s="39"/>
      <c r="AE25" s="39"/>
      <c r="AF25" s="39"/>
      <c r="AG25" s="39"/>
      <c r="AH25" s="39"/>
    </row>
    <row r="26" spans="1:34" ht="21">
      <c r="B26" s="131" t="s">
        <v>5</v>
      </c>
      <c r="C26" s="130">
        <f>VLOOKUP($F$5,DATA!H7:R40,10,0)/365</f>
        <v>229027.39726027398</v>
      </c>
      <c r="D26" s="1578" t="s">
        <v>2888</v>
      </c>
      <c r="E26" s="1579"/>
      <c r="F26" s="1579"/>
      <c r="G26" s="1579"/>
      <c r="H26" s="1579"/>
      <c r="I26" s="1580"/>
      <c r="J26" s="60"/>
      <c r="K26" s="73" t="s">
        <v>5</v>
      </c>
      <c r="L26" s="1581">
        <f ca="1">V4</f>
        <v>16719000</v>
      </c>
      <c r="M26" s="1581"/>
      <c r="N26" s="1581"/>
      <c r="O26" s="1581"/>
      <c r="P26" s="1582"/>
      <c r="Q26" s="1578" t="s">
        <v>23</v>
      </c>
      <c r="R26" s="1579"/>
      <c r="S26" s="1579"/>
      <c r="T26" s="1579"/>
      <c r="U26" s="1580"/>
      <c r="V26" s="159" t="e">
        <f ca="1">Y32</f>
        <v>#VALUE!</v>
      </c>
      <c r="W26" s="43">
        <f>((536045205)/356)*L14</f>
        <v>108413636.96629214</v>
      </c>
      <c r="X26" s="43"/>
      <c r="AB26" s="39"/>
      <c r="AC26" s="39"/>
      <c r="AD26" s="39"/>
      <c r="AE26" s="39"/>
      <c r="AF26" s="39"/>
      <c r="AG26" s="39"/>
      <c r="AH26" s="39"/>
    </row>
    <row r="27" spans="1:34" ht="21">
      <c r="B27" s="138" t="s">
        <v>5</v>
      </c>
      <c r="C27" s="137">
        <f>VLOOKUP($F$5,DATA!H7:R40,11,0)/365</f>
        <v>114513.69863013699</v>
      </c>
      <c r="D27" s="1549" t="s">
        <v>2889</v>
      </c>
      <c r="E27" s="1550"/>
      <c r="F27" s="1550"/>
      <c r="G27" s="1550"/>
      <c r="H27" s="1550"/>
      <c r="I27" s="1551"/>
      <c r="J27" s="67"/>
      <c r="K27" s="68" t="s">
        <v>5</v>
      </c>
      <c r="L27" s="1583">
        <f ca="1">V5</f>
        <v>8359500</v>
      </c>
      <c r="M27" s="1583"/>
      <c r="N27" s="1583"/>
      <c r="O27" s="1583"/>
      <c r="P27" s="1584"/>
      <c r="Q27" s="1549" t="s">
        <v>24</v>
      </c>
      <c r="R27" s="1550"/>
      <c r="S27" s="1550"/>
      <c r="T27" s="1550"/>
      <c r="U27" s="1551"/>
      <c r="V27" s="165" t="e">
        <f ca="1">SUM(L15,L16,L17,L22,L24,L26,L27-L28)</f>
        <v>#VALUE!</v>
      </c>
      <c r="W27" s="166" t="s">
        <v>4338</v>
      </c>
      <c r="X27" s="43"/>
      <c r="AB27" s="39"/>
      <c r="AC27" s="39"/>
      <c r="AD27" s="39"/>
      <c r="AE27" s="39"/>
      <c r="AF27" s="39"/>
      <c r="AG27" s="39"/>
      <c r="AH27" s="39"/>
    </row>
    <row r="28" spans="1:34" ht="21">
      <c r="B28" s="1563">
        <f>IF(W25="خیر",IF(E9="نیمه وقت",0,"7% از مبلغ کل حق بیمه"),"7% از مبلغ کل حق بیمه")</f>
        <v>0</v>
      </c>
      <c r="C28" s="1564"/>
      <c r="D28" s="1549" t="s">
        <v>4851</v>
      </c>
      <c r="E28" s="1550"/>
      <c r="F28" s="1550"/>
      <c r="G28" s="1550"/>
      <c r="H28" s="1550"/>
      <c r="I28" s="1551"/>
      <c r="J28" s="67"/>
      <c r="K28" s="68" t="s">
        <v>5</v>
      </c>
      <c r="L28" s="1552">
        <f>IF(W25="خیر",IF(E9="نیمه وقت",0,IF(INT(F10)&lt;7,(IFERROR(VLOOKUP($F$5,DATA!H7:V40,14,0),":(")),(IF(F10&lt;12,(IFERROR(VLOOKUP($F$5,DATA!H7:V40,15,0),":(")),(IFERROR(VLOOKUP($F$5,DATA!H7:V40,16,0),":("))))))*K11,((IFERROR(VLOOKUP($F$5,DATA!H7:V40,15,0),":("))/30)*L14)</f>
        <v>0</v>
      </c>
      <c r="M28" s="1552"/>
      <c r="N28" s="1552"/>
      <c r="O28" s="1552"/>
      <c r="P28" s="1553"/>
      <c r="Q28" s="1549" t="s">
        <v>4851</v>
      </c>
      <c r="R28" s="1550"/>
      <c r="S28" s="1550"/>
      <c r="T28" s="1550"/>
      <c r="U28" s="1551"/>
      <c r="V28" s="163" t="e">
        <f ca="1">V27-L30</f>
        <v>#VALUE!</v>
      </c>
      <c r="W28" s="164" t="s">
        <v>4337</v>
      </c>
      <c r="X28" s="43"/>
      <c r="AB28" s="39"/>
      <c r="AC28" s="39"/>
      <c r="AD28" s="39"/>
      <c r="AE28" s="39"/>
      <c r="AF28" s="39"/>
      <c r="AG28" s="39"/>
      <c r="AH28" s="39"/>
    </row>
    <row r="29" spans="1:34" ht="21.6" thickBot="1">
      <c r="B29" s="80" t="s">
        <v>5</v>
      </c>
      <c r="C29" s="129" t="s">
        <v>26</v>
      </c>
      <c r="D29" s="1569" t="s">
        <v>25</v>
      </c>
      <c r="E29" s="1570"/>
      <c r="F29" s="1570"/>
      <c r="G29" s="1570"/>
      <c r="H29" s="1570"/>
      <c r="I29" s="1571"/>
      <c r="J29" s="81"/>
      <c r="K29" s="80" t="s">
        <v>5</v>
      </c>
      <c r="N29" s="1577">
        <f>W35</f>
        <v>0</v>
      </c>
      <c r="O29" s="1577"/>
      <c r="P29" s="1577"/>
      <c r="Q29" s="1569" t="s">
        <v>25</v>
      </c>
      <c r="R29" s="1570"/>
      <c r="S29" s="1570"/>
      <c r="T29" s="1570"/>
      <c r="U29" s="1571"/>
      <c r="V29" s="159"/>
      <c r="W29" s="79"/>
      <c r="X29" s="43">
        <v>6303234</v>
      </c>
      <c r="AB29" s="39"/>
      <c r="AC29" s="39"/>
      <c r="AD29" s="39"/>
      <c r="AE29" s="39"/>
      <c r="AF29" s="39"/>
      <c r="AG29" s="39"/>
      <c r="AH29" s="39"/>
    </row>
    <row r="30" spans="1:34" ht="23.4" thickTop="1" thickBot="1">
      <c r="B30" s="82" t="s">
        <v>5</v>
      </c>
      <c r="C30" s="83">
        <f>C27+C26+C17+C16+C15</f>
        <v>2236791.0958904107</v>
      </c>
      <c r="D30" s="1572" t="s">
        <v>27</v>
      </c>
      <c r="E30" s="1573"/>
      <c r="F30" s="1573"/>
      <c r="G30" s="1573"/>
      <c r="H30" s="1573"/>
      <c r="I30" s="1574"/>
      <c r="J30" s="84"/>
      <c r="K30" s="85" t="s">
        <v>5</v>
      </c>
      <c r="L30" s="1575" t="e">
        <f ca="1">IF(F5&gt;=1400,INT(IF( (SUM(L15,L16,L17,L24,L26,L27))&lt;(INDEX(Table54[],MATCH(A7,Table54[نام و نام خانوادگی],0),MATCH((N10&amp;P10),Table54[#Headers],0))),INT((L27+L26+L24+L22+L17+L16+L15)-L28+1),INT(((L27+L26+L24+L22+L17+L16+L15)-L28+1)))),INT(((L27+L26+L24+L22+L17+L16+L15)-L28+1)))-N29</f>
        <v>#VALUE!</v>
      </c>
      <c r="M30" s="1575"/>
      <c r="N30" s="1575"/>
      <c r="O30" s="1575"/>
      <c r="P30" s="1576"/>
      <c r="Q30" s="1572" t="s">
        <v>27</v>
      </c>
      <c r="R30" s="1573"/>
      <c r="S30" s="1573"/>
      <c r="T30" s="1573"/>
      <c r="U30" s="1574"/>
      <c r="V30" s="159"/>
      <c r="W30" s="159"/>
      <c r="X30" s="159" t="s">
        <v>177</v>
      </c>
      <c r="Z30" s="159"/>
      <c r="AB30" s="39"/>
      <c r="AC30" s="39"/>
      <c r="AD30" s="39"/>
      <c r="AE30" s="39"/>
      <c r="AF30" s="39"/>
      <c r="AG30" s="39"/>
      <c r="AH30" s="39"/>
    </row>
    <row r="31" spans="1:34" ht="15" customHeight="1">
      <c r="S31" s="86"/>
      <c r="T31" s="86"/>
      <c r="U31" s="41" t="e">
        <f ca="1">IF( (SUM(L15,L16,L17,L24,L26,L27))&lt;(INDEX(Table54[],MATCH(A7,Table54[نام و نام خانوادگی],0),MATCH((N10&amp;P10),Table54[#Headers],0))),INDEX(Table54[],MATCH(A7,Table54[نام و نام خانوادگی],0),MATCH((N10&amp;P10),Table54[#Headers],0)) -  (SUM(L15,L16,L17,L24,L26,L27)),0)</f>
        <v>#VALUE!</v>
      </c>
      <c r="V31" s="39" t="e">
        <f ca="1">L30-(IF(F5&gt;=1400,(IF(((MATCH((D10&amp;F10),Table54[#Headers],0))-(MATCH((N10&amp;P10),Table54[#Headers],0)-1))&gt;1,SUM((INDEX(Table54[],MATCH(A7,Table54[نام و نام خانوادگی],0),MATCH((N10&amp;P10),Table54[#Headers],0))):(INDEX(Table54[],MATCH(A7,Table54[نام و نام خانوادگی],0),MATCH((D10&amp;F10),Table54[#Headers],0)))),IF((VLOOKUP(A7,Table54[[نام و نام خانوادگی]:[توضیحات]],19,0))="نقدی ",0,U32))),0))</f>
        <v>#VALUE!</v>
      </c>
      <c r="X31" s="39" t="e">
        <f ca="1">IF(K11&lt;&gt;1,IF(U31&gt;0,U31,0),(IF(U31&gt;0,U31,IF(F5&gt;=1400,IF(((MATCH((D10&amp;F10),Table54[#Headers],0))-(MATCH((N10&amp;P10),Table54[#Headers],0)-1))&gt;1,SUM((INDEX(Table54[],MATCH(A7,Table54[نام و نام خانوادگی],0),MATCH((N10&amp;P10),Table54[#Headers],0))):(INDEX(Table54[],MATCH(A7,Table54[نام و نام خانوادگی],0),MATCH((D10&amp;F10),Table54[#Headers],0)))),IF((VLOOKUP(A7,Table54[[نام و نام خانوادگی]:[توضیحات]],19,0))="نقدی ",0,U32)),0) )))</f>
        <v>#VALUE!</v>
      </c>
      <c r="AB31" s="39"/>
      <c r="AC31" s="39"/>
      <c r="AD31" s="39"/>
      <c r="AE31" s="39"/>
      <c r="AF31" s="39"/>
      <c r="AG31" s="39"/>
      <c r="AH31" s="39"/>
    </row>
    <row r="32" spans="1:34">
      <c r="N32" s="104"/>
      <c r="S32" s="86"/>
      <c r="T32" s="86"/>
      <c r="U32" s="41">
        <f>INDEX(Table54[],MATCH(A7,Table54[نام و نام خانوادگی],0),MATCH((N10&amp;P10),Table54[#Headers],0))</f>
        <v>0</v>
      </c>
      <c r="W32" s="104"/>
      <c r="X32" s="39">
        <f>IF(F5&gt;=1400,IF(((MATCH((D10&amp;F10),Table54[#Headers],0))-(MATCH((N10&amp;P10),Table54[#Headers],0)-1))&gt;1,SUM((INDEX(Table54[],MATCH(A7,Table54[نام و نام خانوادگی],0),MATCH((N10&amp;P10),Table54[#Headers],0))):(INDEX(Table54[],MATCH(A7,Table54[نام و نام خانوادگی],0),MATCH((D10&amp;F10),Table54[#Headers],0)))),IF((VLOOKUP(A7,Table54[[نام و نام خانوادگی]:[توضیحات]],19,0))="نقدی ",0,U32)),0)</f>
        <v>0</v>
      </c>
      <c r="Y32" s="79" t="e">
        <f ca="1">X32-L30</f>
        <v>#VALUE!</v>
      </c>
      <c r="AB32" s="39"/>
      <c r="AC32" s="39"/>
      <c r="AD32" s="39"/>
      <c r="AE32" s="39"/>
      <c r="AF32" s="39"/>
      <c r="AG32" s="39"/>
      <c r="AH32" s="39"/>
    </row>
    <row r="33" spans="2:40" ht="18" customHeight="1">
      <c r="B33" s="1554" t="e">
        <f ca="1">" بدین وسیله اینجانب: " &amp; A7&amp; " دارای شماره ملی: "&amp; VLOOKUP(A7,Table54[[نام و نام خانوادگی]:[توضیحات]],4,0)&amp;"  تصدیق و اعلام می دارد مبالغ مندرجه طبق شقوق جدول فوق را از کارفرمای خود:  "&amp; SUBSTITUTE(I7,"_"," ")&amp;"  در طول مدت زمان مقرره به مبلغ "&amp; INT(L30) &amp; " ریال دریافت داشته که از این این حیث هـرگونه ادعاء برخلاف موارد فوق ، در هرگونه مراجع قضایی و شبه قضایی غیر مسموع می باشد. "</f>
        <v>#VALUE!</v>
      </c>
      <c r="C33" s="1555"/>
      <c r="D33" s="1555"/>
      <c r="E33" s="1555"/>
      <c r="F33" s="1555"/>
      <c r="G33" s="1555"/>
      <c r="H33" s="1555"/>
      <c r="I33" s="1555"/>
      <c r="J33" s="1555"/>
      <c r="K33" s="1555"/>
      <c r="L33" s="1555"/>
      <c r="M33" s="1555"/>
      <c r="N33" s="1555"/>
      <c r="O33" s="1555"/>
      <c r="P33" s="1555"/>
      <c r="Q33" s="1555"/>
      <c r="R33" s="1555"/>
      <c r="S33" s="1555"/>
      <c r="T33" s="1555"/>
      <c r="U33" s="1556"/>
      <c r="V33" s="161"/>
      <c r="W33" s="161"/>
      <c r="X33" s="39" t="e">
        <f ca="1">IF( (SUM(L15,L16,L17,L24,L26,L27))&lt;(INDEX(Table54[],MATCH(A7,Table54[نام و نام خانوادگی],0),MATCH((N10&amp;P10),Table54[#Headers],0))),IF(F5&gt;=1400,IF(((MATCH((D10&amp;F10),Table54[#Headers],0))-(MATCH((N10&amp;P10),Table54[#Headers],0)-1))&gt;1,SUM((INDEX(Table54[],MATCH(A7,Table54[نام و نام خانوادگی],0),MATCH((N10&amp;P10),Table54[#Headers],0))):(INDEX(Table54[],MATCH(A7,Table54[نام و نام خانوادگی],0),MATCH((D10&amp;F10),Table54[#Headers],0)))),IF((VLOOKUP(A7,Table54[[نام و نام خانوادگی]:[توضیحات]],19,0))="نقدی ",0,U32)),0) -  (SUM(L15,L16,L17,L24,L26,L27)),0)</f>
        <v>#VALUE!</v>
      </c>
      <c r="Y33" s="87"/>
      <c r="Z33" s="88"/>
      <c r="AB33" s="39"/>
      <c r="AC33" s="39"/>
      <c r="AD33" s="39"/>
      <c r="AE33" s="39"/>
      <c r="AF33" s="39"/>
      <c r="AG33" s="39"/>
      <c r="AH33" s="39"/>
    </row>
    <row r="34" spans="2:40" ht="18" customHeight="1">
      <c r="B34" s="1557"/>
      <c r="C34" s="1558"/>
      <c r="D34" s="1558"/>
      <c r="E34" s="1558"/>
      <c r="F34" s="1558"/>
      <c r="G34" s="1558"/>
      <c r="H34" s="1558"/>
      <c r="I34" s="1558"/>
      <c r="J34" s="1558"/>
      <c r="K34" s="1558"/>
      <c r="L34" s="1558"/>
      <c r="M34" s="1558"/>
      <c r="N34" s="1558"/>
      <c r="O34" s="1558"/>
      <c r="P34" s="1558"/>
      <c r="Q34" s="1558"/>
      <c r="R34" s="1558"/>
      <c r="S34" s="1558"/>
      <c r="T34" s="1558"/>
      <c r="U34" s="1559"/>
      <c r="V34" s="162"/>
      <c r="W34" s="162"/>
      <c r="X34" s="144" t="e">
        <f ca="1">IF(((L27+L26+L24+L22+L17+L16+L15-L28))&lt;((L27+L26+L24+L22+L17+L16+L15)),X32,X35)</f>
        <v>#VALUE!</v>
      </c>
      <c r="Y34" s="144"/>
      <c r="Z34" s="144"/>
      <c r="AA34" s="144"/>
      <c r="AB34" s="144"/>
      <c r="AC34" s="144"/>
      <c r="AD34" s="144"/>
      <c r="AE34" s="144"/>
      <c r="AF34" s="144"/>
      <c r="AG34" s="144"/>
      <c r="AH34" s="144"/>
      <c r="AI34" s="144"/>
      <c r="AJ34" s="144"/>
      <c r="AK34" s="144"/>
      <c r="AL34" s="144"/>
      <c r="AM34" s="144"/>
      <c r="AN34" s="89"/>
    </row>
    <row r="35" spans="2:40" ht="15.6">
      <c r="B35" s="1557"/>
      <c r="C35" s="1558"/>
      <c r="D35" s="1558"/>
      <c r="E35" s="1558"/>
      <c r="F35" s="1558"/>
      <c r="G35" s="1558"/>
      <c r="H35" s="1558"/>
      <c r="I35" s="1558"/>
      <c r="J35" s="1558"/>
      <c r="K35" s="1558"/>
      <c r="L35" s="1558"/>
      <c r="M35" s="1558"/>
      <c r="N35" s="1558"/>
      <c r="O35" s="1558"/>
      <c r="P35" s="1558"/>
      <c r="Q35" s="1558"/>
      <c r="R35" s="1558"/>
      <c r="S35" s="1558"/>
      <c r="T35" s="1558"/>
      <c r="U35" s="1559"/>
      <c r="V35" s="90"/>
      <c r="W35" s="182">
        <v>0</v>
      </c>
      <c r="X35" s="90">
        <v>0</v>
      </c>
      <c r="Y35" s="1565" t="s">
        <v>181</v>
      </c>
      <c r="Z35" s="1565"/>
      <c r="AA35" s="1565"/>
      <c r="AB35" s="1565"/>
      <c r="AC35" s="1565"/>
      <c r="AD35" s="1565"/>
      <c r="AE35" s="1565"/>
      <c r="AF35" s="1565"/>
      <c r="AG35" s="1565"/>
      <c r="AH35" s="1565"/>
      <c r="AI35" s="1565"/>
      <c r="AJ35" s="1565"/>
      <c r="AK35" s="1565"/>
      <c r="AL35" s="91"/>
    </row>
    <row r="36" spans="2:40" ht="17.399999999999999" customHeight="1">
      <c r="B36" s="1557"/>
      <c r="C36" s="1558"/>
      <c r="D36" s="1558"/>
      <c r="E36" s="1558"/>
      <c r="F36" s="1558"/>
      <c r="G36" s="1558"/>
      <c r="H36" s="1558"/>
      <c r="I36" s="1558"/>
      <c r="J36" s="1558"/>
      <c r="K36" s="1558"/>
      <c r="L36" s="1558"/>
      <c r="M36" s="1558"/>
      <c r="N36" s="1558"/>
      <c r="O36" s="1558"/>
      <c r="P36" s="1558"/>
      <c r="Q36" s="1558"/>
      <c r="R36" s="1558"/>
      <c r="S36" s="1558"/>
      <c r="T36" s="1558"/>
      <c r="U36" s="1559"/>
      <c r="V36" s="160"/>
      <c r="W36" s="39" t="s">
        <v>25</v>
      </c>
    </row>
    <row r="37" spans="2:40" ht="17.25" customHeight="1">
      <c r="B37" s="1557"/>
      <c r="C37" s="1558"/>
      <c r="D37" s="1558"/>
      <c r="E37" s="1558"/>
      <c r="F37" s="1558"/>
      <c r="G37" s="1558"/>
      <c r="H37" s="1558"/>
      <c r="I37" s="1558"/>
      <c r="J37" s="1558"/>
      <c r="K37" s="1558"/>
      <c r="L37" s="1558"/>
      <c r="M37" s="1558"/>
      <c r="N37" s="1558"/>
      <c r="O37" s="1558"/>
      <c r="P37" s="1558"/>
      <c r="Q37" s="1558"/>
      <c r="R37" s="1558"/>
      <c r="S37" s="1558"/>
      <c r="T37" s="1558"/>
      <c r="U37" s="1559"/>
      <c r="V37" s="160"/>
      <c r="W37" s="1566"/>
      <c r="X37" s="1566"/>
      <c r="Y37" s="1566"/>
    </row>
    <row r="38" spans="2:40" ht="14.25" customHeight="1">
      <c r="B38" s="1557"/>
      <c r="C38" s="1558"/>
      <c r="D38" s="1558"/>
      <c r="E38" s="1558"/>
      <c r="F38" s="1558"/>
      <c r="G38" s="1558"/>
      <c r="H38" s="1558"/>
      <c r="I38" s="1558"/>
      <c r="J38" s="1558"/>
      <c r="K38" s="1558"/>
      <c r="L38" s="1558"/>
      <c r="M38" s="1558"/>
      <c r="N38" s="1558"/>
      <c r="O38" s="1558"/>
      <c r="P38" s="1558"/>
      <c r="Q38" s="1558"/>
      <c r="R38" s="1558"/>
      <c r="S38" s="1558"/>
      <c r="T38" s="1558"/>
      <c r="U38" s="1559"/>
      <c r="W38" s="1566"/>
      <c r="X38" s="1566"/>
      <c r="Y38" s="1566"/>
    </row>
    <row r="39" spans="2:40" ht="14.25" customHeight="1">
      <c r="B39" s="1560"/>
      <c r="C39" s="1561"/>
      <c r="D39" s="1561"/>
      <c r="E39" s="1561"/>
      <c r="F39" s="1561"/>
      <c r="G39" s="1561"/>
      <c r="H39" s="1561"/>
      <c r="I39" s="1561"/>
      <c r="J39" s="1561"/>
      <c r="K39" s="1561"/>
      <c r="L39" s="1561"/>
      <c r="M39" s="1561"/>
      <c r="N39" s="1561"/>
      <c r="O39" s="1561"/>
      <c r="P39" s="1561"/>
      <c r="Q39" s="1561"/>
      <c r="R39" s="1561"/>
      <c r="S39" s="1561"/>
      <c r="T39" s="1561"/>
      <c r="U39" s="1562"/>
      <c r="W39" s="1566"/>
      <c r="X39" s="1566"/>
      <c r="Y39" s="1566"/>
    </row>
    <row r="40" spans="2:40" ht="15.75" customHeight="1">
      <c r="B40" s="1567" t="str">
        <f>A7</f>
        <v>مطهره محمدی</v>
      </c>
      <c r="C40" s="1567"/>
      <c r="D40" s="1567"/>
      <c r="E40" s="1567"/>
      <c r="I40" s="92"/>
      <c r="W40" s="1566"/>
      <c r="X40" s="1566"/>
      <c r="Y40" s="1566"/>
    </row>
    <row r="41" spans="2:40" ht="15.75" customHeight="1">
      <c r="B41" s="1568"/>
      <c r="C41" s="1568"/>
      <c r="D41" s="1568"/>
      <c r="W41" s="1566"/>
      <c r="X41" s="1566"/>
      <c r="Y41" s="1566"/>
    </row>
    <row r="42" spans="2:40" ht="14.25" customHeight="1">
      <c r="W42" s="1566"/>
      <c r="X42" s="1566"/>
      <c r="Y42" s="1566"/>
    </row>
    <row r="43" spans="2:40" ht="14.25" customHeight="1">
      <c r="W43" s="1566"/>
      <c r="X43" s="1566"/>
      <c r="Y43" s="1566"/>
    </row>
    <row r="46" spans="2:40" ht="18.600000000000001">
      <c r="W46" s="93" t="s">
        <v>1728</v>
      </c>
      <c r="X46" s="93" t="s">
        <v>1729</v>
      </c>
    </row>
    <row r="47" spans="2:40" ht="18.600000000000001">
      <c r="W47" s="93"/>
      <c r="X47" s="94"/>
    </row>
    <row r="48" spans="2:40" ht="18.600000000000001">
      <c r="W48" s="95" t="s">
        <v>126</v>
      </c>
      <c r="X48" s="96"/>
    </row>
    <row r="49" spans="23:24" ht="18.600000000000001">
      <c r="W49" s="95" t="s">
        <v>128</v>
      </c>
      <c r="X49" s="96">
        <v>100000000</v>
      </c>
    </row>
    <row r="50" spans="23:24" ht="18.600000000000001">
      <c r="W50" s="93">
        <v>0</v>
      </c>
      <c r="X50" s="96"/>
    </row>
    <row r="51" spans="23:24" ht="18.600000000000001">
      <c r="W51" s="93">
        <v>0</v>
      </c>
      <c r="X51" s="96"/>
    </row>
    <row r="52" spans="23:24" ht="18.600000000000001">
      <c r="W52" s="93">
        <v>0</v>
      </c>
      <c r="X52" s="96"/>
    </row>
    <row r="53" spans="23:24" ht="18.600000000000001">
      <c r="W53" s="93">
        <v>0</v>
      </c>
      <c r="X53" s="96"/>
    </row>
    <row r="54" spans="23:24" ht="18.600000000000001">
      <c r="W54" s="95" t="s">
        <v>131</v>
      </c>
      <c r="X54" s="96">
        <v>80000000</v>
      </c>
    </row>
    <row r="55" spans="23:24" ht="18.600000000000001">
      <c r="W55" s="93" t="s">
        <v>133</v>
      </c>
      <c r="X55" s="96"/>
    </row>
    <row r="56" spans="23:24" ht="18.600000000000001">
      <c r="W56" s="95" t="s">
        <v>134</v>
      </c>
      <c r="X56" s="96">
        <v>110000000</v>
      </c>
    </row>
    <row r="57" spans="23:24" ht="18.600000000000001">
      <c r="W57" s="95" t="s">
        <v>137</v>
      </c>
      <c r="X57" s="96">
        <v>70000000</v>
      </c>
    </row>
    <row r="58" spans="23:24" ht="18.600000000000001">
      <c r="W58" s="93" t="s">
        <v>139</v>
      </c>
      <c r="X58" s="96"/>
    </row>
    <row r="59" spans="23:24" ht="18.600000000000001">
      <c r="W59" s="93">
        <v>0</v>
      </c>
      <c r="X59" s="96"/>
    </row>
    <row r="60" spans="23:24" ht="18.600000000000001">
      <c r="W60" s="93">
        <v>0</v>
      </c>
      <c r="X60" s="96"/>
    </row>
    <row r="61" spans="23:24" ht="18.600000000000001">
      <c r="W61" s="95" t="s">
        <v>260</v>
      </c>
      <c r="X61" s="96">
        <v>100000000</v>
      </c>
    </row>
    <row r="62" spans="23:24" ht="18.600000000000001">
      <c r="W62" s="95" t="s">
        <v>264</v>
      </c>
      <c r="X62" s="96">
        <v>100000000</v>
      </c>
    </row>
    <row r="63" spans="23:24" ht="18.600000000000001">
      <c r="W63" s="95" t="s">
        <v>389</v>
      </c>
      <c r="X63" s="96">
        <v>110000000</v>
      </c>
    </row>
    <row r="64" spans="23:24" ht="18.600000000000001">
      <c r="W64" s="95" t="s">
        <v>390</v>
      </c>
      <c r="X64" s="96">
        <v>120000000</v>
      </c>
    </row>
    <row r="65" spans="23:24" ht="18.600000000000001">
      <c r="W65" s="95" t="s">
        <v>460</v>
      </c>
      <c r="X65" s="96">
        <v>100000000</v>
      </c>
    </row>
    <row r="66" spans="23:24" ht="18.600000000000001">
      <c r="W66" s="93" t="s">
        <v>459</v>
      </c>
      <c r="X66" s="96"/>
    </row>
    <row r="67" spans="23:24" ht="18.600000000000001">
      <c r="W67" s="93">
        <v>0</v>
      </c>
      <c r="X67" s="96"/>
    </row>
    <row r="68" spans="23:24" ht="18.600000000000001">
      <c r="W68" s="95" t="s">
        <v>797</v>
      </c>
      <c r="X68" s="96">
        <v>110000000</v>
      </c>
    </row>
    <row r="69" spans="23:24" ht="18.600000000000001">
      <c r="W69" s="95" t="s">
        <v>1044</v>
      </c>
      <c r="X69" s="96">
        <v>80000000</v>
      </c>
    </row>
    <row r="70" spans="23:24" ht="18.600000000000001">
      <c r="W70" s="95" t="s">
        <v>2255</v>
      </c>
      <c r="X70" s="96">
        <v>110000000</v>
      </c>
    </row>
    <row r="71" spans="23:24" ht="18.600000000000001">
      <c r="W71" s="95" t="s">
        <v>2102</v>
      </c>
      <c r="X71" s="96">
        <v>100000000</v>
      </c>
    </row>
    <row r="72" spans="23:24" ht="18.600000000000001">
      <c r="W72" s="95" t="s">
        <v>1588</v>
      </c>
      <c r="X72" s="96">
        <v>100000000</v>
      </c>
    </row>
    <row r="73" spans="23:24" ht="18.600000000000001">
      <c r="W73" s="95" t="s">
        <v>1726</v>
      </c>
      <c r="X73" s="96">
        <v>80000000</v>
      </c>
    </row>
    <row r="74" spans="23:24" ht="18.600000000000001">
      <c r="W74" s="97" t="s">
        <v>1937</v>
      </c>
      <c r="X74" s="96">
        <v>100000000</v>
      </c>
    </row>
    <row r="75" spans="23:24" ht="18.600000000000001">
      <c r="W75" s="97" t="s">
        <v>1942</v>
      </c>
      <c r="X75" s="96">
        <v>70000000</v>
      </c>
    </row>
    <row r="76" spans="23:24" ht="18.600000000000001">
      <c r="W76" s="103" t="s">
        <v>2710</v>
      </c>
      <c r="X76" s="96">
        <v>85000000</v>
      </c>
    </row>
    <row r="77" spans="23:24" ht="18.600000000000001">
      <c r="W77" s="103" t="s">
        <v>2644</v>
      </c>
      <c r="X77" s="96">
        <v>95000000</v>
      </c>
    </row>
    <row r="78" spans="23:24" ht="18.600000000000001">
      <c r="W78" s="97" t="s">
        <v>2256</v>
      </c>
      <c r="X78" s="96">
        <v>100000000</v>
      </c>
    </row>
    <row r="79" spans="23:24" ht="18.600000000000001">
      <c r="W79" s="97" t="s">
        <v>2257</v>
      </c>
      <c r="X79" s="98"/>
    </row>
    <row r="80" spans="23:24" ht="18.600000000000001">
      <c r="W80" s="97" t="s">
        <v>2571</v>
      </c>
      <c r="X80" s="102">
        <v>100000000</v>
      </c>
    </row>
    <row r="81" spans="23:24" ht="18.600000000000001">
      <c r="W81" s="97" t="s">
        <v>2572</v>
      </c>
      <c r="X81" s="102"/>
    </row>
    <row r="82" spans="23:24" ht="18.600000000000001">
      <c r="W82" s="97" t="s">
        <v>2701</v>
      </c>
      <c r="X82" s="102">
        <v>100000000</v>
      </c>
    </row>
    <row r="83" spans="23:24" ht="18.600000000000001">
      <c r="W83" s="97" t="s">
        <v>2702</v>
      </c>
      <c r="X83" s="102">
        <v>70000000</v>
      </c>
    </row>
    <row r="84" spans="23:24" ht="18.600000000000001">
      <c r="W84" s="103" t="s">
        <v>2844</v>
      </c>
      <c r="X84" s="102">
        <v>25000000</v>
      </c>
    </row>
    <row r="85" spans="23:24" ht="18.600000000000001">
      <c r="W85" s="101"/>
      <c r="X85" s="102"/>
    </row>
  </sheetData>
  <protectedRanges>
    <protectedRange sqref="L22" name="Range2"/>
    <protectedRange sqref="I7 A7 R10 P10 F5 H10 F10 L14 W14 V31" name="Range1"/>
    <protectedRange sqref="X47:X79" name="Range1_1"/>
  </protectedRanges>
  <dataConsolidate link="1"/>
  <mergeCells count="88">
    <mergeCell ref="Y2:Z2"/>
    <mergeCell ref="B4:C4"/>
    <mergeCell ref="F5:H5"/>
    <mergeCell ref="W6:W7"/>
    <mergeCell ref="X6:X7"/>
    <mergeCell ref="A7:C7"/>
    <mergeCell ref="D7:H7"/>
    <mergeCell ref="I7:T7"/>
    <mergeCell ref="X12:X13"/>
    <mergeCell ref="W8:W9"/>
    <mergeCell ref="X8:X9"/>
    <mergeCell ref="E9:I9"/>
    <mergeCell ref="I10:K10"/>
    <mergeCell ref="S10:U10"/>
    <mergeCell ref="W10:W11"/>
    <mergeCell ref="X10:X11"/>
    <mergeCell ref="L11:R11"/>
    <mergeCell ref="B12:B13"/>
    <mergeCell ref="C12:I13"/>
    <mergeCell ref="K12:K13"/>
    <mergeCell ref="L12:U13"/>
    <mergeCell ref="W12:W13"/>
    <mergeCell ref="D14:I14"/>
    <mergeCell ref="L14:P14"/>
    <mergeCell ref="Q14:U14"/>
    <mergeCell ref="W14:W15"/>
    <mergeCell ref="X14:X15"/>
    <mergeCell ref="D15:I15"/>
    <mergeCell ref="L15:P15"/>
    <mergeCell ref="Q15:U15"/>
    <mergeCell ref="D16:I16"/>
    <mergeCell ref="L16:P16"/>
    <mergeCell ref="Q16:U16"/>
    <mergeCell ref="D17:I17"/>
    <mergeCell ref="L17:P17"/>
    <mergeCell ref="Q17:U17"/>
    <mergeCell ref="D18:I18"/>
    <mergeCell ref="L18:P18"/>
    <mergeCell ref="Q18:U18"/>
    <mergeCell ref="B19:C19"/>
    <mergeCell ref="D19:I19"/>
    <mergeCell ref="L19:P19"/>
    <mergeCell ref="Q19:U19"/>
    <mergeCell ref="B20:C20"/>
    <mergeCell ref="D20:I20"/>
    <mergeCell ref="L20:P20"/>
    <mergeCell ref="Q20:U20"/>
    <mergeCell ref="B21:C21"/>
    <mergeCell ref="D21:I21"/>
    <mergeCell ref="L21:P21"/>
    <mergeCell ref="Q21:U21"/>
    <mergeCell ref="B22:C22"/>
    <mergeCell ref="D22:I22"/>
    <mergeCell ref="L22:P22"/>
    <mergeCell ref="Q22:U22"/>
    <mergeCell ref="B23:C23"/>
    <mergeCell ref="D23:I23"/>
    <mergeCell ref="L23:P23"/>
    <mergeCell ref="Q23:U23"/>
    <mergeCell ref="B24:C24"/>
    <mergeCell ref="D24:I24"/>
    <mergeCell ref="L24:P24"/>
    <mergeCell ref="Q24:U24"/>
    <mergeCell ref="B25:C25"/>
    <mergeCell ref="D25:I25"/>
    <mergeCell ref="L25:P25"/>
    <mergeCell ref="Q25:U25"/>
    <mergeCell ref="D26:I26"/>
    <mergeCell ref="L26:P26"/>
    <mergeCell ref="Q26:U26"/>
    <mergeCell ref="D27:I27"/>
    <mergeCell ref="L27:P27"/>
    <mergeCell ref="Q27:U27"/>
    <mergeCell ref="Y35:AK35"/>
    <mergeCell ref="W37:Y43"/>
    <mergeCell ref="B40:E40"/>
    <mergeCell ref="B41:D41"/>
    <mergeCell ref="D29:I29"/>
    <mergeCell ref="Q29:U29"/>
    <mergeCell ref="D30:I30"/>
    <mergeCell ref="L30:P30"/>
    <mergeCell ref="Q30:U30"/>
    <mergeCell ref="N29:P29"/>
    <mergeCell ref="Q28:U28"/>
    <mergeCell ref="D28:I28"/>
    <mergeCell ref="L28:P28"/>
    <mergeCell ref="B33:U39"/>
    <mergeCell ref="B28:C28"/>
  </mergeCells>
  <conditionalFormatting sqref="W14:W15">
    <cfRule type="cellIs" dxfId="6" priority="2" operator="notEqual">
      <formula>0</formula>
    </cfRule>
  </conditionalFormatting>
  <dataValidations count="6">
    <dataValidation type="list" allowBlank="1" showInputMessage="1" showErrorMessage="1" sqref="F5:H5" xr:uid="{00000000-0002-0000-1100-000000000000}">
      <formula1>"1402,1401,1400,1399,1398,1397,1396,1395,1394,1393,1392,1391,1390,1389,1388,1387,1386,1385,1384,1383,1382,1381,1380,1379,1378,1377,1376,1375,1374,1373,1372,1371"</formula1>
    </dataValidation>
    <dataValidation type="list" allowBlank="1" showInputMessage="1" showErrorMessage="1" sqref="P10" xr:uid="{00000000-0002-0000-1100-000001000000}">
      <formula1>"01,02,03,04,05,06,07,08,09,10,11,12"</formula1>
    </dataValidation>
    <dataValidation type="list" allowBlank="1" showInputMessage="1" showErrorMessage="1" sqref="R10 H10" xr:uid="{00000000-0002-0000-1100-000002000000}">
      <formula1>"01,02,03,04,05,06,07,08,09,10,11,12,13,14,15,16,17,18,19,20,21,22,23,24,25,26,27,28,29,30,31"</formula1>
    </dataValidation>
    <dataValidation type="list" showInputMessage="1" sqref="AB15" xr:uid="{00000000-0002-0000-1100-000003000000}">
      <formula1>INDIRECT($AD$15)</formula1>
    </dataValidation>
    <dataValidation type="list" allowBlank="1" showInputMessage="1" showErrorMessage="1" sqref="W24:W25" xr:uid="{00000000-0002-0000-1100-000004000000}">
      <formula1>"بله,خیر"</formula1>
    </dataValidation>
    <dataValidation type="list" showInputMessage="1" sqref="A7:C7" xr:uid="{D6DCC894-1358-449A-85C5-33FAE0DFF2F5}">
      <formula1>دکترمحمدرضاعلیزاده‌کرباسدهی</formula1>
    </dataValidation>
  </dataValidations>
  <pageMargins left="1.0899999999999999" right="0.7" top="0.75" bottom="0.75" header="0.3" footer="0.3"/>
  <pageSetup paperSize="9" scale="92"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1" operator="containsText" id="{C01A220E-14E7-47BD-A8C6-B865F33BD1C9}">
            <xm:f>NOT(ISERROR(SEARCH("بله",W24)))</xm:f>
            <xm:f>"بله"</xm:f>
            <x14:dxf>
              <fill>
                <patternFill>
                  <bgColor theme="5"/>
                </patternFill>
              </fill>
            </x14:dxf>
          </x14:cfRule>
          <xm:sqref>W24:W25</xm:sqref>
        </x14:conditionalFormatting>
      </x14:conditionalFormattings>
    </ext>
    <ext xmlns:x14="http://schemas.microsoft.com/office/spreadsheetml/2009/9/main" uri="{CCE6A557-97BC-4b89-ADB6-D9C93CAAB3DF}">
      <x14:dataValidations xmlns:xm="http://schemas.microsoft.com/office/excel/2006/main" count="4">
        <x14:dataValidation type="list" showInputMessage="1" xr:uid="{00000000-0002-0000-1100-000006000000}">
          <x14:formula1>
            <xm:f>KARFARMA!$G$2:$G$78</xm:f>
          </x14:formula1>
          <xm:sqref>AD15</xm:sqref>
        </x14:dataValidation>
        <x14:dataValidation type="list" showInputMessage="1" xr:uid="{00000000-0002-0000-1100-000005000000}">
          <x14:formula1>
            <xm:f>'FULL-DETAILS'!#REF!</xm:f>
          </x14:formula1>
          <xm:sqref>F10</xm:sqref>
        </x14:dataValidation>
        <x14:dataValidation type="list" xr:uid="{00000000-0002-0000-1100-000007000000}">
          <x14:formula1>
            <xm:f>KARFARMA!$G$2:$G$213</xm:f>
          </x14:formula1>
          <xm:sqref>I7:T7</xm:sqref>
        </x14:dataValidation>
        <x14:dataValidation type="list" allowBlank="1" showInputMessage="1" showErrorMessage="1" xr:uid="{00000000-0002-0000-1100-000008000000}">
          <x14:formula1>
            <xm:f>OFFSET(KARFARMA!F2,,,COUNTA(KARFARMA!G2:G151))</xm:f>
          </x14:formula1>
          <xm:sqref>X4</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Sheet8"/>
  <dimension ref="A1"/>
  <sheetViews>
    <sheetView rightToLeft="1" topLeftCell="B1" workbookViewId="0">
      <selection activeCell="A13" sqref="A13"/>
    </sheetView>
  </sheetViews>
  <sheetFormatPr defaultColWidth="9.109375" defaultRowHeight="14.4"/>
  <cols>
    <col min="1" max="16384" width="9.109375" style="8"/>
  </cols>
  <sheetData/>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E592894-7765-4BE7-855B-1406A40BFC3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101</vt:i4>
      </vt:variant>
    </vt:vector>
  </HeadingPairs>
  <TitlesOfParts>
    <vt:vector size="115" baseType="lpstr">
      <vt:lpstr>سایبان آرامش</vt:lpstr>
      <vt:lpstr>هتل گیلان</vt:lpstr>
      <vt:lpstr>t,sahih (مبلغ)</vt:lpstr>
      <vt:lpstr>t,sahih(ساعت)</vt:lpstr>
      <vt:lpstr>bank</vt:lpstr>
      <vt:lpstr>DATA</vt:lpstr>
      <vt:lpstr>KARFARMA</vt:lpstr>
      <vt:lpstr>GH-1pg</vt:lpstr>
      <vt:lpstr>Smart-GH</vt:lpstr>
      <vt:lpstr>FULL-DETAILS</vt:lpstr>
      <vt:lpstr>لیست تاهل</vt:lpstr>
      <vt:lpstr>نواقص قلب نور</vt:lpstr>
      <vt:lpstr>SMART-TS-Bime</vt:lpstr>
      <vt:lpstr>Home</vt:lpstr>
      <vt:lpstr>'t,sahih (مبلغ)'!ac</vt:lpstr>
      <vt:lpstr>ac</vt:lpstr>
      <vt:lpstr>'GH-1pg'!Print_Area</vt:lpstr>
      <vt:lpstr>KARFARMA!Print_Area</vt:lpstr>
      <vt:lpstr>'Smart-GH'!Print_Area</vt:lpstr>
      <vt:lpstr>'SMART-TS-Bime'!Print_Area</vt:lpstr>
      <vt:lpstr>'t,sahih (مبلغ)'!Print_Area</vt:lpstr>
      <vt:lpstr>'t,sahih(ساعت)'!Print_Area</vt:lpstr>
      <vt:lpstr>'سایبان آرامش'!Print_Area</vt:lpstr>
      <vt:lpstr>'هتل گیلان'!Print_Area</vt:lpstr>
      <vt:lpstr>'GH-1pg'!Table5</vt:lpstr>
      <vt:lpstr>'SMART-TS-Bime'!Table5</vt:lpstr>
      <vt:lpstr>'t,sahih (مبلغ)'!Table5</vt:lpstr>
      <vt:lpstr>'t,sahih(ساعت)'!Table5</vt:lpstr>
      <vt:lpstr>'سایبان آرامش'!Table5</vt:lpstr>
      <vt:lpstr>'هتل گیلان'!Table5</vt:lpstr>
      <vt:lpstr>Table5</vt:lpstr>
      <vt:lpstr>آرمین‌بخشی</vt:lpstr>
      <vt:lpstr>الیاس‌احمدی</vt:lpstr>
      <vt:lpstr>'t,sahih (مبلغ)'!ب</vt:lpstr>
      <vt:lpstr>'هتل گیلان'!ب</vt:lpstr>
      <vt:lpstr>ب</vt:lpstr>
      <vt:lpstr>بازرگانی‌افضلی.سیدجلال‌افضلی</vt:lpstr>
      <vt:lpstr>بوتیک‌جهانی‌استایل‌محمدرضا‌جهانی‌کرارودی</vt:lpstr>
      <vt:lpstr>پاندورا‌گلسا‌ر‌علیرضا‌جهانی</vt:lpstr>
      <vt:lpstr>پاندورا‌لاهیجان.‌علیرضا‌جهانی</vt:lpstr>
      <vt:lpstr>پاندورا‌لاهیجان‌علیرضا‌جهانی</vt:lpstr>
      <vt:lpstr>پوشاک‌آویژه‌مهین‌نیک‌پور</vt:lpstr>
      <vt:lpstr>جمعیت‌.همیاران.استان.سبز_زهرا.قلی.زاده</vt:lpstr>
      <vt:lpstr>جمعیت‌همیاران‌استان‌سبززهراقلی‌زاده</vt:lpstr>
      <vt:lpstr>جهانی‌استایل‌مائده‌جهانی</vt:lpstr>
      <vt:lpstr>داروخانه‌دکتربخشی‌زاده</vt:lpstr>
      <vt:lpstr>داروخانه‌دکترصدیقه‌قنبری</vt:lpstr>
      <vt:lpstr>داروخانه‌دکترفخار</vt:lpstr>
      <vt:lpstr>داروخانه‌دکترنمکی</vt:lpstr>
      <vt:lpstr>داروخانه‌شبانه‌روزی‌رازی</vt:lpstr>
      <vt:lpstr>دفترمرکزی‌محمدرضا‌جهانی</vt:lpstr>
      <vt:lpstr>دکترابوافضل‌پورکریم</vt:lpstr>
      <vt:lpstr>دکترآرش‌درانیان</vt:lpstr>
      <vt:lpstr>دکتر‌‌‌امیررضا‌‌‌‌‌محمدی</vt:lpstr>
      <vt:lpstr>دکتر‌امیرضیاءالدین‌علیمرادی</vt:lpstr>
      <vt:lpstr>دکتربهاره‌حبیبی</vt:lpstr>
      <vt:lpstr>دکترزهرااخوان‌زنجانی</vt:lpstr>
      <vt:lpstr>دکترسمیرا‌قنبرزاده</vt:lpstr>
      <vt:lpstr>دکترسیدمحمدمیرباقری</vt:lpstr>
      <vt:lpstr>دکترمحمدرضاخوش‌آبی</vt:lpstr>
      <vt:lpstr>دکترمحمدرضاعلیزاده‌کرباسدهی</vt:lpstr>
      <vt:lpstr>دکترنرجس‌فلاح‌قاسمی</vt:lpstr>
      <vt:lpstr>دکترهیوارحمان‌شیرازی</vt:lpstr>
      <vt:lpstr>رادیه‌خزر_غلامرضا‌تقوی‌فر</vt:lpstr>
      <vt:lpstr>رادیولوژی‌دکتررضااکبری</vt:lpstr>
      <vt:lpstr>رستوران‌آرش‌خصوصی‌نیاکی</vt:lpstr>
      <vt:lpstr>رستوران‌بارسا.تایمازخوشدل</vt:lpstr>
      <vt:lpstr>رستوران‌خانه‌کنتاکی</vt:lpstr>
      <vt:lpstr>رستوران‌گرند.تایمازخوشدل</vt:lpstr>
      <vt:lpstr>رضاسعیدی</vt:lpstr>
      <vt:lpstr>سالن‌زیبایی‌آیینه‌ویداعامری</vt:lpstr>
      <vt:lpstr>سالن‌زیبایی‌بانو‌آلمانی‌فاطمه‌آلمانی</vt:lpstr>
      <vt:lpstr>سالن‌زیبایی‌پریاحمیدی‌پور</vt:lpstr>
      <vt:lpstr>سالن‌زیبایی‌حریر.نسیم‌زهدقدسی</vt:lpstr>
      <vt:lpstr>سالن‌زیبایی‌حریرنسیم‌زهد‌قدسی</vt:lpstr>
      <vt:lpstr>سایبان‌آرامش‌گیل.کتایون‌تیمائی</vt:lpstr>
      <vt:lpstr>سایبان‌آرامش‌گیل.کتایون‌تیمائی..</vt:lpstr>
      <vt:lpstr>سرویس‌پوینت‌گلزاران.سوسن‌باقری‌ثابت</vt:lpstr>
      <vt:lpstr>شرکت‌آرامش‌آفرینان‌رادمهررازی</vt:lpstr>
      <vt:lpstr>شرکت‌بهین‌قطعات‌یوبان</vt:lpstr>
      <vt:lpstr>شرکت‌پزشکی‌درمانی‌کادوس‌حکیم_کلینیک‌فارابی</vt:lpstr>
      <vt:lpstr>شرکت‌رویای‌سبزلاهیجان</vt:lpstr>
      <vt:lpstr>شرکت‌‌‌‌مهرآوید‌‌‌پردیس..</vt:lpstr>
      <vt:lpstr>شهرگل‌رشت.حمید‌‌بابایی‌رئوف</vt:lpstr>
      <vt:lpstr>غلامرضا.تقوی.فر</vt:lpstr>
      <vt:lpstr>فروشگاه‌آرشاک‌حمیدرضا‌جهانی‌کرارودی</vt:lpstr>
      <vt:lpstr>فروشگاه‌سیب.محمودرمضانی</vt:lpstr>
      <vt:lpstr>فروشگاه‌کاروا</vt:lpstr>
      <vt:lpstr>فروشگاه‌لیرو‌پیمان‌ادیب</vt:lpstr>
      <vt:lpstr>قهوه‌فروشی‌فرندز.زهراحیدری</vt:lpstr>
      <vt:lpstr>کافه‌رستوران‌گرانو.مه‌کامه‌خصوصی‌نیاکی</vt:lpstr>
      <vt:lpstr>کاوش‌رایانه‌یحیی‌فلاح‌گل</vt:lpstr>
      <vt:lpstr>کلینیک‌رادیولوژی‌وسونوگرافی‌.رقیه‌مولایی‌لنگرودی</vt:lpstr>
      <vt:lpstr>مجموعه‌علمی‌ورزشی‌انرژی‌پرو_مائده‌جهانی</vt:lpstr>
      <vt:lpstr>محمدرضاابصری‌حقیقی</vt:lpstr>
      <vt:lpstr>محمدعلی‌سیفی‌نیاجوپشتی</vt:lpstr>
      <vt:lpstr>مدرسه‌بهاردانش‌لادن‌کوچکی‌نژاد</vt:lpstr>
      <vt:lpstr>مرغداری‌جمشیدجوادی</vt:lpstr>
      <vt:lpstr>مرکزخدمات‌بهزیستی‌تلاش.محمدرضاخوش‌آبی</vt:lpstr>
      <vt:lpstr>مرکزخریدپوشاک.محمودرمضانی</vt:lpstr>
      <vt:lpstr>مرکزمعاینه‌سنگین‌رشت‌آباد.بهادراحمدیان‌رشت‌آبادی</vt:lpstr>
      <vt:lpstr>مریم‌قنبرنیا</vt:lpstr>
      <vt:lpstr>مطب‌پزشکی‌.ابولفضل‌گل‌محمدی</vt:lpstr>
      <vt:lpstr>مطب‌پزشکی‌دکترنیلوفرنوروزی</vt:lpstr>
      <vt:lpstr>مطب‌دکترالهام‌جوادی</vt:lpstr>
      <vt:lpstr>مطب‌دکترمحمدعلی‌امین</vt:lpstr>
      <vt:lpstr>مطب‌دکترمحمدعلی‌امین..</vt:lpstr>
      <vt:lpstr>مطب‌دکتریاسین‌عاقبتی</vt:lpstr>
      <vt:lpstr>معززعلیزاده.دامداری‌معززعلیزاده</vt:lpstr>
      <vt:lpstr>معززعلیزاده.گلخانه‌معززعلیزاده</vt:lpstr>
      <vt:lpstr>موسسه‌راه‌نیک.موسس‌مریم‌توکلی‌بامسئولیت‌فنی‌پریسامنصوری</vt:lpstr>
      <vt:lpstr>مولتی‌برند‌محمدرضا‌جهانی</vt:lpstr>
      <vt:lpstr>نان‌سنکگ‌اتوماتیک‌خوشه.صالح‌جباری</vt:lpstr>
      <vt:lpstr>ندای‌افق‌دادگرکاسپین‌محمدندایی</vt:lpstr>
      <vt:lpstr>هتل‌پامچال</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Hi</dc:creator>
  <cp:lastModifiedBy>soroush sabetisaleh</cp:lastModifiedBy>
  <cp:lastPrinted>2026-05-26T02:35:01Z</cp:lastPrinted>
  <dcterms:created xsi:type="dcterms:W3CDTF">2006-09-16T00:00:00Z</dcterms:created>
  <dcterms:modified xsi:type="dcterms:W3CDTF">2026-05-26T03:25:43Z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2022-08-27T08:10:51Z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4423d7ba-b16d-4365-aac0-b213e36c9acf</vt:lpwstr>
  </property>
  <property fmtid="{D5CDD505-2E9C-101B-9397-08002B2CF9AE}" pid="7" name="MSIP_Label_defa4170-0d19-0005-0004-bc88714345d2_ActionId">
    <vt:lpwstr>a934af98-5a82-460e-852b-fa1c962b1dd1</vt:lpwstr>
  </property>
  <property fmtid="{D5CDD505-2E9C-101B-9397-08002B2CF9AE}" pid="8" name="MSIP_Label_defa4170-0d19-0005-0004-bc88714345d2_ContentBits">
    <vt:lpwstr>0</vt:lpwstr>
  </property>
</Properties>
</file>